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85" yWindow="-240" windowWidth="12240" windowHeight="11580" tabRatio="957" firstSheet="1" activeTab="1"/>
  </bookViews>
  <sheets>
    <sheet name="Discon" sheetId="16" state="hidden" r:id="rId1"/>
    <sheet name="Menu" sheetId="236" r:id="rId2"/>
    <sheet name="A1.1" sheetId="134" r:id="rId3"/>
    <sheet name="A1.2" sheetId="136" r:id="rId4"/>
    <sheet name="A2.1" sheetId="135" r:id="rId5"/>
    <sheet name="A2.2" sheetId="137" r:id="rId6"/>
    <sheet name="A3.1" sheetId="20" r:id="rId7"/>
    <sheet name="A3.2" sheetId="142" r:id="rId8"/>
    <sheet name="A4.1" sheetId="21" r:id="rId9"/>
    <sheet name="A4.2" sheetId="143" r:id="rId10"/>
    <sheet name="A5.1" sheetId="22" r:id="rId11"/>
    <sheet name="A5.2" sheetId="138" r:id="rId12"/>
    <sheet name="A6.1" sheetId="23" r:id="rId13"/>
    <sheet name="A6.2" sheetId="139" r:id="rId14"/>
    <sheet name="A7.1" sheetId="24" r:id="rId15"/>
    <sheet name="A7.2" sheetId="140" r:id="rId16"/>
    <sheet name="A8.1" sheetId="25" r:id="rId17"/>
    <sheet name="A8.2" sheetId="141" r:id="rId18"/>
    <sheet name="A9" sheetId="30" r:id="rId19"/>
    <sheet name="A10" sheetId="31" r:id="rId20"/>
    <sheet name="A11" sheetId="32" r:id="rId21"/>
    <sheet name="A12" sheetId="33" r:id="rId22"/>
    <sheet name="A13" sheetId="34" r:id="rId23"/>
    <sheet name="A14" sheetId="237" r:id="rId24"/>
    <sheet name="A15" sheetId="238" r:id="rId25"/>
    <sheet name="A16" sheetId="241" r:id="rId26"/>
    <sheet name="A17" sheetId="242" r:id="rId27"/>
    <sheet name="A18" sheetId="243" r:id="rId28"/>
    <sheet name="A19" sheetId="244" r:id="rId29"/>
    <sheet name="A20" sheetId="245" r:id="rId30"/>
    <sheet name="A21" sheetId="246" r:id="rId31"/>
    <sheet name="A22" sheetId="247" r:id="rId32"/>
    <sheet name="B1" sheetId="248" r:id="rId33"/>
    <sheet name="B2" sheetId="249" r:id="rId34"/>
    <sheet name="B3" sheetId="250" r:id="rId35"/>
    <sheet name="B4" sheetId="251" r:id="rId36"/>
    <sheet name="B5" sheetId="252" r:id="rId37"/>
    <sheet name="B6" sheetId="253" r:id="rId38"/>
    <sheet name="B7" sheetId="254" r:id="rId39"/>
    <sheet name="B8" sheetId="255" r:id="rId40"/>
    <sheet name="B9" sheetId="256" r:id="rId41"/>
    <sheet name="C1" sheetId="257" r:id="rId42"/>
    <sheet name="C2" sheetId="258" r:id="rId43"/>
    <sheet name="C3 " sheetId="259" r:id="rId44"/>
    <sheet name="C4" sheetId="260" r:id="rId45"/>
    <sheet name="C5" sheetId="261" r:id="rId46"/>
    <sheet name="C5New" sheetId="262" r:id="rId47"/>
    <sheet name="C6" sheetId="263" r:id="rId48"/>
    <sheet name="C6New" sheetId="264" r:id="rId49"/>
    <sheet name="C7 " sheetId="265" r:id="rId50"/>
    <sheet name="C7New" sheetId="266" r:id="rId51"/>
    <sheet name="C8" sheetId="267" r:id="rId52"/>
    <sheet name="C9" sheetId="268" r:id="rId53"/>
    <sheet name="C10" sheetId="269" r:id="rId54"/>
    <sheet name="D1" sheetId="270" r:id="rId55"/>
    <sheet name="D2" sheetId="271" r:id="rId56"/>
    <sheet name="D3" sheetId="272" r:id="rId57"/>
    <sheet name="D4" sheetId="273" r:id="rId58"/>
    <sheet name="D5" sheetId="274" r:id="rId59"/>
    <sheet name="D6" sheetId="275" r:id="rId60"/>
    <sheet name="D7" sheetId="276" r:id="rId61"/>
    <sheet name="D8" sheetId="277" r:id="rId62"/>
    <sheet name="D9" sheetId="278" r:id="rId63"/>
    <sheet name="D10" sheetId="279" r:id="rId64"/>
    <sheet name="D11" sheetId="280" r:id="rId65"/>
    <sheet name="D12" sheetId="281" r:id="rId66"/>
    <sheet name="D13" sheetId="282" r:id="rId67"/>
    <sheet name="D14" sheetId="283" r:id="rId68"/>
    <sheet name="D15" sheetId="284" r:id="rId69"/>
    <sheet name="D16" sheetId="285" r:id="rId70"/>
    <sheet name="D17" sheetId="286" r:id="rId71"/>
    <sheet name="D18" sheetId="287" r:id="rId72"/>
    <sheet name="BDCs" sheetId="4" state="hidden" r:id="rId73"/>
    <sheet name="BOI" sheetId="5" state="hidden" r:id="rId74"/>
    <sheet name="TIB" sheetId="6" state="hidden" r:id="rId75"/>
    <sheet name="NEXIM" sheetId="7" state="hidden" r:id="rId76"/>
    <sheet name="BOA" sheetId="8" state="hidden" r:id="rId77"/>
    <sheet name="PENSION FUNDS" sheetId="9" state="hidden" r:id="rId78"/>
    <sheet name="INSURANCE COMBINED (LIFE &amp; GEN " sheetId="13" state="hidden" r:id="rId79"/>
    <sheet name="CREDIT FLOW (DFIs) (DFD REQUEST" sheetId="10" state="hidden" r:id="rId80"/>
    <sheet name="MFBs DFD REQUEST" sheetId="14" state="hidden" r:id="rId81"/>
    <sheet name="Sheet1" sheetId="15" state="hidden" r:id="rId82"/>
  </sheets>
  <externalReferences>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________________RED3">"Check Box 8"</definedName>
    <definedName name="________________WT1" localSheetId="2">[1]Work_sect!#REF!</definedName>
    <definedName name="________________WT1" localSheetId="3">[1]Work_sect!#REF!</definedName>
    <definedName name="________________WT1" localSheetId="26">[1]Work_sect!#REF!</definedName>
    <definedName name="________________WT1" localSheetId="27">[1]Work_sect!#REF!</definedName>
    <definedName name="________________WT1" localSheetId="28">[1]Work_sect!#REF!</definedName>
    <definedName name="________________WT1" localSheetId="4">[1]Work_sect!#REF!</definedName>
    <definedName name="________________WT1" localSheetId="29">[1]Work_sect!#REF!</definedName>
    <definedName name="________________WT1" localSheetId="30">[1]Work_sect!#REF!</definedName>
    <definedName name="________________WT1" localSheetId="31">[1]Work_sect!#REF!</definedName>
    <definedName name="________________WT1" localSheetId="7">[1]Work_sect!#REF!</definedName>
    <definedName name="________________WT1" localSheetId="9">[1]Work_sect!#REF!</definedName>
    <definedName name="________________WT1" localSheetId="14">[1]Work_sect!#REF!</definedName>
    <definedName name="________________WT1" localSheetId="16">[1]Work_sect!#REF!</definedName>
    <definedName name="________________WT1" localSheetId="32">[1]Work_sect!#REF!</definedName>
    <definedName name="________________WT1" localSheetId="33">[1]Work_sect!#REF!</definedName>
    <definedName name="________________WT1" localSheetId="34">[1]Work_sect!#REF!</definedName>
    <definedName name="________________WT1" localSheetId="35">[1]Work_sect!#REF!</definedName>
    <definedName name="________________WT1" localSheetId="36">[1]Work_sect!#REF!</definedName>
    <definedName name="________________WT1" localSheetId="37">[1]Work_sect!#REF!</definedName>
    <definedName name="________________WT1" localSheetId="38">[1]Work_sect!#REF!</definedName>
    <definedName name="________________WT1" localSheetId="39">[1]Work_sect!#REF!</definedName>
    <definedName name="________________WT1" localSheetId="40">[1]Work_sect!#REF!</definedName>
    <definedName name="________________WT1" localSheetId="41">[1]Work_sect!#REF!</definedName>
    <definedName name="________________WT1" localSheetId="53">[1]Work_sect!#REF!</definedName>
    <definedName name="________________WT1" localSheetId="42">[1]Work_sect!#REF!</definedName>
    <definedName name="________________WT1" localSheetId="43">[1]Work_sect!#REF!</definedName>
    <definedName name="________________WT1" localSheetId="44">[1]Work_sect!#REF!</definedName>
    <definedName name="________________WT1" localSheetId="45">[1]Work_sect!#REF!</definedName>
    <definedName name="________________WT1" localSheetId="47">[1]Work_sect!#REF!</definedName>
    <definedName name="________________WT1" localSheetId="49">[1]Work_sect!#REF!</definedName>
    <definedName name="________________WT1" localSheetId="50">[1]Work_sect!#REF!</definedName>
    <definedName name="________________WT1" localSheetId="51">[1]Work_sect!#REF!</definedName>
    <definedName name="________________WT1" localSheetId="52">[1]Work_sect!#REF!</definedName>
    <definedName name="________________WT1" localSheetId="54">[1]Work_sect!#REF!</definedName>
    <definedName name="________________WT1" localSheetId="64">[1]Work_sect!#REF!</definedName>
    <definedName name="________________WT1" localSheetId="65">[1]Work_sect!#REF!</definedName>
    <definedName name="________________WT1" localSheetId="66">[1]Work_sect!#REF!</definedName>
    <definedName name="________________WT1" localSheetId="67">[1]Work_sect!#REF!</definedName>
    <definedName name="________________WT1" localSheetId="68">[1]Work_sect!#REF!</definedName>
    <definedName name="________________WT1" localSheetId="69">[1]Work_sect!#REF!</definedName>
    <definedName name="________________WT1" localSheetId="70">[1]Work_sect!#REF!</definedName>
    <definedName name="________________WT1" localSheetId="71">[1]Work_sect!#REF!</definedName>
    <definedName name="________________WT1" localSheetId="55">[1]Work_sect!#REF!</definedName>
    <definedName name="________________WT1" localSheetId="56">[1]Work_sect!#REF!</definedName>
    <definedName name="________________WT1" localSheetId="57">[1]Work_sect!#REF!</definedName>
    <definedName name="________________WT1" localSheetId="58">[1]Work_sect!#REF!</definedName>
    <definedName name="________________WT1" localSheetId="59">[1]Work_sect!#REF!</definedName>
    <definedName name="________________WT1" localSheetId="60">[1]Work_sect!#REF!</definedName>
    <definedName name="________________WT1">[1]Work_sect!#REF!</definedName>
    <definedName name="________________WT5" localSheetId="2">[1]Work_sect!#REF!</definedName>
    <definedName name="________________WT5" localSheetId="3">[1]Work_sect!#REF!</definedName>
    <definedName name="________________WT5" localSheetId="26">[1]Work_sect!#REF!</definedName>
    <definedName name="________________WT5" localSheetId="27">[1]Work_sect!#REF!</definedName>
    <definedName name="________________WT5" localSheetId="28">[1]Work_sect!#REF!</definedName>
    <definedName name="________________WT5" localSheetId="4">[1]Work_sect!#REF!</definedName>
    <definedName name="________________WT5" localSheetId="29">[1]Work_sect!#REF!</definedName>
    <definedName name="________________WT5" localSheetId="30">[1]Work_sect!#REF!</definedName>
    <definedName name="________________WT5" localSheetId="31">[1]Work_sect!#REF!</definedName>
    <definedName name="________________WT5" localSheetId="7">[1]Work_sect!#REF!</definedName>
    <definedName name="________________WT5" localSheetId="9">[1]Work_sect!#REF!</definedName>
    <definedName name="________________WT5" localSheetId="14">[1]Work_sect!#REF!</definedName>
    <definedName name="________________WT5" localSheetId="16">[1]Work_sect!#REF!</definedName>
    <definedName name="________________WT5" localSheetId="32">[1]Work_sect!#REF!</definedName>
    <definedName name="________________WT5" localSheetId="33">[1]Work_sect!#REF!</definedName>
    <definedName name="________________WT5" localSheetId="34">[1]Work_sect!#REF!</definedName>
    <definedName name="________________WT5" localSheetId="35">[1]Work_sect!#REF!</definedName>
    <definedName name="________________WT5" localSheetId="36">[1]Work_sect!#REF!</definedName>
    <definedName name="________________WT5" localSheetId="37">[1]Work_sect!#REF!</definedName>
    <definedName name="________________WT5" localSheetId="38">[1]Work_sect!#REF!</definedName>
    <definedName name="________________WT5" localSheetId="39">[1]Work_sect!#REF!</definedName>
    <definedName name="________________WT5" localSheetId="40">[1]Work_sect!#REF!</definedName>
    <definedName name="________________WT5" localSheetId="41">[1]Work_sect!#REF!</definedName>
    <definedName name="________________WT5" localSheetId="53">[1]Work_sect!#REF!</definedName>
    <definedName name="________________WT5" localSheetId="42">[1]Work_sect!#REF!</definedName>
    <definedName name="________________WT5" localSheetId="43">[1]Work_sect!#REF!</definedName>
    <definedName name="________________WT5" localSheetId="44">[1]Work_sect!#REF!</definedName>
    <definedName name="________________WT5" localSheetId="45">[1]Work_sect!#REF!</definedName>
    <definedName name="________________WT5" localSheetId="47">[1]Work_sect!#REF!</definedName>
    <definedName name="________________WT5" localSheetId="49">[1]Work_sect!#REF!</definedName>
    <definedName name="________________WT5" localSheetId="50">[1]Work_sect!#REF!</definedName>
    <definedName name="________________WT5" localSheetId="51">[1]Work_sect!#REF!</definedName>
    <definedName name="________________WT5" localSheetId="52">[1]Work_sect!#REF!</definedName>
    <definedName name="________________WT5" localSheetId="54">[1]Work_sect!#REF!</definedName>
    <definedName name="________________WT5" localSheetId="64">[1]Work_sect!#REF!</definedName>
    <definedName name="________________WT5" localSheetId="65">[1]Work_sect!#REF!</definedName>
    <definedName name="________________WT5" localSheetId="66">[1]Work_sect!#REF!</definedName>
    <definedName name="________________WT5" localSheetId="67">[1]Work_sect!#REF!</definedName>
    <definedName name="________________WT5" localSheetId="68">[1]Work_sect!#REF!</definedName>
    <definedName name="________________WT5" localSheetId="69">[1]Work_sect!#REF!</definedName>
    <definedName name="________________WT5" localSheetId="70">[1]Work_sect!#REF!</definedName>
    <definedName name="________________WT5" localSheetId="71">[1]Work_sect!#REF!</definedName>
    <definedName name="________________WT5" localSheetId="55">[1]Work_sect!#REF!</definedName>
    <definedName name="________________WT5" localSheetId="56">[1]Work_sect!#REF!</definedName>
    <definedName name="________________WT5" localSheetId="57">[1]Work_sect!#REF!</definedName>
    <definedName name="________________WT5" localSheetId="58">[1]Work_sect!#REF!</definedName>
    <definedName name="________________WT5" localSheetId="59">[1]Work_sect!#REF!</definedName>
    <definedName name="________________WT5" localSheetId="60">[1]Work_sect!#REF!</definedName>
    <definedName name="________________WT5">[1]Work_sect!#REF!</definedName>
    <definedName name="________________WT6" localSheetId="2">[1]Work_sect!#REF!</definedName>
    <definedName name="________________WT6" localSheetId="3">[1]Work_sect!#REF!</definedName>
    <definedName name="________________WT6" localSheetId="26">[1]Work_sect!#REF!</definedName>
    <definedName name="________________WT6" localSheetId="27">[1]Work_sect!#REF!</definedName>
    <definedName name="________________WT6" localSheetId="28">[1]Work_sect!#REF!</definedName>
    <definedName name="________________WT6" localSheetId="4">[1]Work_sect!#REF!</definedName>
    <definedName name="________________WT6" localSheetId="29">[1]Work_sect!#REF!</definedName>
    <definedName name="________________WT6" localSheetId="30">[1]Work_sect!#REF!</definedName>
    <definedName name="________________WT6" localSheetId="31">[1]Work_sect!#REF!</definedName>
    <definedName name="________________WT6" localSheetId="7">[1]Work_sect!#REF!</definedName>
    <definedName name="________________WT6" localSheetId="9">[1]Work_sect!#REF!</definedName>
    <definedName name="________________WT6" localSheetId="14">[1]Work_sect!#REF!</definedName>
    <definedName name="________________WT6" localSheetId="16">[1]Work_sect!#REF!</definedName>
    <definedName name="________________WT6" localSheetId="32">[1]Work_sect!#REF!</definedName>
    <definedName name="________________WT6" localSheetId="33">[1]Work_sect!#REF!</definedName>
    <definedName name="________________WT6" localSheetId="34">[1]Work_sect!#REF!</definedName>
    <definedName name="________________WT6" localSheetId="35">[1]Work_sect!#REF!</definedName>
    <definedName name="________________WT6" localSheetId="36">[1]Work_sect!#REF!</definedName>
    <definedName name="________________WT6" localSheetId="37">[1]Work_sect!#REF!</definedName>
    <definedName name="________________WT6" localSheetId="38">[1]Work_sect!#REF!</definedName>
    <definedName name="________________WT6" localSheetId="39">[1]Work_sect!#REF!</definedName>
    <definedName name="________________WT6" localSheetId="40">[1]Work_sect!#REF!</definedName>
    <definedName name="________________WT6" localSheetId="53">[1]Work_sect!#REF!</definedName>
    <definedName name="________________WT6" localSheetId="42">[1]Work_sect!#REF!</definedName>
    <definedName name="________________WT6" localSheetId="43">[1]Work_sect!#REF!</definedName>
    <definedName name="________________WT6" localSheetId="44">[1]Work_sect!#REF!</definedName>
    <definedName name="________________WT6" localSheetId="49">[1]Work_sect!#REF!</definedName>
    <definedName name="________________WT6" localSheetId="52">[1]Work_sect!#REF!</definedName>
    <definedName name="________________WT6">[1]Work_sect!#REF!</definedName>
    <definedName name="________________WT7" localSheetId="2">[1]Work_sect!#REF!</definedName>
    <definedName name="________________WT7" localSheetId="3">[1]Work_sect!#REF!</definedName>
    <definedName name="________________WT7" localSheetId="26">[1]Work_sect!#REF!</definedName>
    <definedName name="________________WT7" localSheetId="27">[1]Work_sect!#REF!</definedName>
    <definedName name="________________WT7" localSheetId="28">[1]Work_sect!#REF!</definedName>
    <definedName name="________________WT7" localSheetId="4">[1]Work_sect!#REF!</definedName>
    <definedName name="________________WT7" localSheetId="29">[1]Work_sect!#REF!</definedName>
    <definedName name="________________WT7" localSheetId="30">[1]Work_sect!#REF!</definedName>
    <definedName name="________________WT7" localSheetId="31">[1]Work_sect!#REF!</definedName>
    <definedName name="________________WT7" localSheetId="7">[1]Work_sect!#REF!</definedName>
    <definedName name="________________WT7" localSheetId="9">[1]Work_sect!#REF!</definedName>
    <definedName name="________________WT7" localSheetId="14">[1]Work_sect!#REF!</definedName>
    <definedName name="________________WT7" localSheetId="16">[1]Work_sect!#REF!</definedName>
    <definedName name="________________WT7" localSheetId="53">[1]Work_sect!#REF!</definedName>
    <definedName name="________________WT7" localSheetId="42">[1]Work_sect!#REF!</definedName>
    <definedName name="________________WT7" localSheetId="43">[1]Work_sect!#REF!</definedName>
    <definedName name="________________WT7" localSheetId="44">[1]Work_sect!#REF!</definedName>
    <definedName name="________________WT7" localSheetId="49">[1]Work_sect!#REF!</definedName>
    <definedName name="________________WT7" localSheetId="52">[1]Work_sect!#REF!</definedName>
    <definedName name="________________WT7">[1]Work_sect!#REF!</definedName>
    <definedName name="_______________RED3">"Check Box 8"</definedName>
    <definedName name="_______________WT1" localSheetId="2">[1]Work_sect!#REF!</definedName>
    <definedName name="_______________WT1" localSheetId="3">[1]Work_sect!#REF!</definedName>
    <definedName name="_______________WT1" localSheetId="26">[1]Work_sect!#REF!</definedName>
    <definedName name="_______________WT1" localSheetId="27">[1]Work_sect!#REF!</definedName>
    <definedName name="_______________WT1" localSheetId="28">[1]Work_sect!#REF!</definedName>
    <definedName name="_______________WT1" localSheetId="4">[1]Work_sect!#REF!</definedName>
    <definedName name="_______________WT1" localSheetId="29">[1]Work_sect!#REF!</definedName>
    <definedName name="_______________WT1" localSheetId="30">[1]Work_sect!#REF!</definedName>
    <definedName name="_______________WT1" localSheetId="31">[1]Work_sect!#REF!</definedName>
    <definedName name="_______________WT1" localSheetId="7">[1]Work_sect!#REF!</definedName>
    <definedName name="_______________WT1" localSheetId="9">[1]Work_sect!#REF!</definedName>
    <definedName name="_______________WT1" localSheetId="14">[1]Work_sect!#REF!</definedName>
    <definedName name="_______________WT1" localSheetId="16">[1]Work_sect!#REF!</definedName>
    <definedName name="_______________WT1" localSheetId="32">[1]Work_sect!#REF!</definedName>
    <definedName name="_______________WT1" localSheetId="33">[1]Work_sect!#REF!</definedName>
    <definedName name="_______________WT1" localSheetId="34">[1]Work_sect!#REF!</definedName>
    <definedName name="_______________WT1" localSheetId="35">[1]Work_sect!#REF!</definedName>
    <definedName name="_______________WT1" localSheetId="36">[1]Work_sect!#REF!</definedName>
    <definedName name="_______________WT1" localSheetId="37">[1]Work_sect!#REF!</definedName>
    <definedName name="_______________WT1" localSheetId="38">[1]Work_sect!#REF!</definedName>
    <definedName name="_______________WT1" localSheetId="39">[1]Work_sect!#REF!</definedName>
    <definedName name="_______________WT1" localSheetId="40">[1]Work_sect!#REF!</definedName>
    <definedName name="_______________WT1" localSheetId="41">[1]Work_sect!#REF!</definedName>
    <definedName name="_______________WT1" localSheetId="53">[1]Work_sect!#REF!</definedName>
    <definedName name="_______________WT1" localSheetId="42">[1]Work_sect!#REF!</definedName>
    <definedName name="_______________WT1" localSheetId="43">[1]Work_sect!#REF!</definedName>
    <definedName name="_______________WT1" localSheetId="44">[1]Work_sect!#REF!</definedName>
    <definedName name="_______________WT1" localSheetId="45">[1]Work_sect!#REF!</definedName>
    <definedName name="_______________WT1" localSheetId="47">[1]Work_sect!#REF!</definedName>
    <definedName name="_______________WT1" localSheetId="49">[1]Work_sect!#REF!</definedName>
    <definedName name="_______________WT1" localSheetId="50">[1]Work_sect!#REF!</definedName>
    <definedName name="_______________WT1" localSheetId="51">[1]Work_sect!#REF!</definedName>
    <definedName name="_______________WT1" localSheetId="52">[1]Work_sect!#REF!</definedName>
    <definedName name="_______________WT1" localSheetId="54">[1]Work_sect!#REF!</definedName>
    <definedName name="_______________WT1" localSheetId="64">[1]Work_sect!#REF!</definedName>
    <definedName name="_______________WT1" localSheetId="65">[1]Work_sect!#REF!</definedName>
    <definedName name="_______________WT1" localSheetId="66">[1]Work_sect!#REF!</definedName>
    <definedName name="_______________WT1" localSheetId="67">[1]Work_sect!#REF!</definedName>
    <definedName name="_______________WT1" localSheetId="68">[1]Work_sect!#REF!</definedName>
    <definedName name="_______________WT1" localSheetId="69">[1]Work_sect!#REF!</definedName>
    <definedName name="_______________WT1" localSheetId="70">[1]Work_sect!#REF!</definedName>
    <definedName name="_______________WT1" localSheetId="71">[1]Work_sect!#REF!</definedName>
    <definedName name="_______________WT1" localSheetId="55">[1]Work_sect!#REF!</definedName>
    <definedName name="_______________WT1" localSheetId="56">[1]Work_sect!#REF!</definedName>
    <definedName name="_______________WT1" localSheetId="57">[1]Work_sect!#REF!</definedName>
    <definedName name="_______________WT1" localSheetId="58">[1]Work_sect!#REF!</definedName>
    <definedName name="_______________WT1" localSheetId="59">[1]Work_sect!#REF!</definedName>
    <definedName name="_______________WT1" localSheetId="60">[1]Work_sect!#REF!</definedName>
    <definedName name="_______________WT1">[1]Work_sect!#REF!</definedName>
    <definedName name="_______________WT5" localSheetId="2">[1]Work_sect!#REF!</definedName>
    <definedName name="_______________WT5" localSheetId="3">[1]Work_sect!#REF!</definedName>
    <definedName name="_______________WT5" localSheetId="26">[1]Work_sect!#REF!</definedName>
    <definedName name="_______________WT5" localSheetId="27">[1]Work_sect!#REF!</definedName>
    <definedName name="_______________WT5" localSheetId="28">[1]Work_sect!#REF!</definedName>
    <definedName name="_______________WT5" localSheetId="4">[1]Work_sect!#REF!</definedName>
    <definedName name="_______________WT5" localSheetId="29">[1]Work_sect!#REF!</definedName>
    <definedName name="_______________WT5" localSheetId="30">[1]Work_sect!#REF!</definedName>
    <definedName name="_______________WT5" localSheetId="31">[1]Work_sect!#REF!</definedName>
    <definedName name="_______________WT5" localSheetId="7">[1]Work_sect!#REF!</definedName>
    <definedName name="_______________WT5" localSheetId="9">[1]Work_sect!#REF!</definedName>
    <definedName name="_______________WT5" localSheetId="14">[1]Work_sect!#REF!</definedName>
    <definedName name="_______________WT5" localSheetId="16">[1]Work_sect!#REF!</definedName>
    <definedName name="_______________WT5" localSheetId="32">[1]Work_sect!#REF!</definedName>
    <definedName name="_______________WT5" localSheetId="33">[1]Work_sect!#REF!</definedName>
    <definedName name="_______________WT5" localSheetId="34">[1]Work_sect!#REF!</definedName>
    <definedName name="_______________WT5" localSheetId="35">[1]Work_sect!#REF!</definedName>
    <definedName name="_______________WT5" localSheetId="36">[1]Work_sect!#REF!</definedName>
    <definedName name="_______________WT5" localSheetId="37">[1]Work_sect!#REF!</definedName>
    <definedName name="_______________WT5" localSheetId="38">[1]Work_sect!#REF!</definedName>
    <definedName name="_______________WT5" localSheetId="39">[1]Work_sect!#REF!</definedName>
    <definedName name="_______________WT5" localSheetId="40">[1]Work_sect!#REF!</definedName>
    <definedName name="_______________WT5" localSheetId="41">[1]Work_sect!#REF!</definedName>
    <definedName name="_______________WT5" localSheetId="53">[1]Work_sect!#REF!</definedName>
    <definedName name="_______________WT5" localSheetId="42">[1]Work_sect!#REF!</definedName>
    <definedName name="_______________WT5" localSheetId="43">[1]Work_sect!#REF!</definedName>
    <definedName name="_______________WT5" localSheetId="44">[1]Work_sect!#REF!</definedName>
    <definedName name="_______________WT5" localSheetId="45">[1]Work_sect!#REF!</definedName>
    <definedName name="_______________WT5" localSheetId="47">[1]Work_sect!#REF!</definedName>
    <definedName name="_______________WT5" localSheetId="49">[1]Work_sect!#REF!</definedName>
    <definedName name="_______________WT5" localSheetId="50">[1]Work_sect!#REF!</definedName>
    <definedName name="_______________WT5" localSheetId="51">[1]Work_sect!#REF!</definedName>
    <definedName name="_______________WT5" localSheetId="52">[1]Work_sect!#REF!</definedName>
    <definedName name="_______________WT5" localSheetId="54">[1]Work_sect!#REF!</definedName>
    <definedName name="_______________WT5" localSheetId="64">[1]Work_sect!#REF!</definedName>
    <definedName name="_______________WT5" localSheetId="65">[1]Work_sect!#REF!</definedName>
    <definedName name="_______________WT5" localSheetId="66">[1]Work_sect!#REF!</definedName>
    <definedName name="_______________WT5" localSheetId="67">[1]Work_sect!#REF!</definedName>
    <definedName name="_______________WT5" localSheetId="68">[1]Work_sect!#REF!</definedName>
    <definedName name="_______________WT5" localSheetId="69">[1]Work_sect!#REF!</definedName>
    <definedName name="_______________WT5" localSheetId="70">[1]Work_sect!#REF!</definedName>
    <definedName name="_______________WT5" localSheetId="71">[1]Work_sect!#REF!</definedName>
    <definedName name="_______________WT5" localSheetId="55">[1]Work_sect!#REF!</definedName>
    <definedName name="_______________WT5" localSheetId="56">[1]Work_sect!#REF!</definedName>
    <definedName name="_______________WT5" localSheetId="57">[1]Work_sect!#REF!</definedName>
    <definedName name="_______________WT5" localSheetId="58">[1]Work_sect!#REF!</definedName>
    <definedName name="_______________WT5" localSheetId="59">[1]Work_sect!#REF!</definedName>
    <definedName name="_______________WT5" localSheetId="60">[1]Work_sect!#REF!</definedName>
    <definedName name="_______________WT5">[1]Work_sect!#REF!</definedName>
    <definedName name="_______________WT6" localSheetId="2">[1]Work_sect!#REF!</definedName>
    <definedName name="_______________WT6" localSheetId="3">[1]Work_sect!#REF!</definedName>
    <definedName name="_______________WT6" localSheetId="26">[1]Work_sect!#REF!</definedName>
    <definedName name="_______________WT6" localSheetId="27">[1]Work_sect!#REF!</definedName>
    <definedName name="_______________WT6" localSheetId="28">[1]Work_sect!#REF!</definedName>
    <definedName name="_______________WT6" localSheetId="4">[1]Work_sect!#REF!</definedName>
    <definedName name="_______________WT6" localSheetId="29">[1]Work_sect!#REF!</definedName>
    <definedName name="_______________WT6" localSheetId="30">[1]Work_sect!#REF!</definedName>
    <definedName name="_______________WT6" localSheetId="31">[1]Work_sect!#REF!</definedName>
    <definedName name="_______________WT6" localSheetId="7">[1]Work_sect!#REF!</definedName>
    <definedName name="_______________WT6" localSheetId="9">[1]Work_sect!#REF!</definedName>
    <definedName name="_______________WT6" localSheetId="14">[1]Work_sect!#REF!</definedName>
    <definedName name="_______________WT6" localSheetId="16">[1]Work_sect!#REF!</definedName>
    <definedName name="_______________WT6" localSheetId="32">[1]Work_sect!#REF!</definedName>
    <definedName name="_______________WT6" localSheetId="33">[1]Work_sect!#REF!</definedName>
    <definedName name="_______________WT6" localSheetId="34">[1]Work_sect!#REF!</definedName>
    <definedName name="_______________WT6" localSheetId="35">[1]Work_sect!#REF!</definedName>
    <definedName name="_______________WT6" localSheetId="36">[1]Work_sect!#REF!</definedName>
    <definedName name="_______________WT6" localSheetId="37">[1]Work_sect!#REF!</definedName>
    <definedName name="_______________WT6" localSheetId="38">[1]Work_sect!#REF!</definedName>
    <definedName name="_______________WT6" localSheetId="39">[1]Work_sect!#REF!</definedName>
    <definedName name="_______________WT6" localSheetId="40">[1]Work_sect!#REF!</definedName>
    <definedName name="_______________WT6" localSheetId="53">[1]Work_sect!#REF!</definedName>
    <definedName name="_______________WT6" localSheetId="42">[1]Work_sect!#REF!</definedName>
    <definedName name="_______________WT6" localSheetId="43">[1]Work_sect!#REF!</definedName>
    <definedName name="_______________WT6" localSheetId="44">[1]Work_sect!#REF!</definedName>
    <definedName name="_______________WT6" localSheetId="49">[1]Work_sect!#REF!</definedName>
    <definedName name="_______________WT6" localSheetId="52">[1]Work_sect!#REF!</definedName>
    <definedName name="_______________WT6">[1]Work_sect!#REF!</definedName>
    <definedName name="_______________WT7" localSheetId="2">[1]Work_sect!#REF!</definedName>
    <definedName name="_______________WT7" localSheetId="3">[1]Work_sect!#REF!</definedName>
    <definedName name="_______________WT7" localSheetId="26">[1]Work_sect!#REF!</definedName>
    <definedName name="_______________WT7" localSheetId="27">[1]Work_sect!#REF!</definedName>
    <definedName name="_______________WT7" localSheetId="28">[1]Work_sect!#REF!</definedName>
    <definedName name="_______________WT7" localSheetId="4">[1]Work_sect!#REF!</definedName>
    <definedName name="_______________WT7" localSheetId="29">[1]Work_sect!#REF!</definedName>
    <definedName name="_______________WT7" localSheetId="30">[1]Work_sect!#REF!</definedName>
    <definedName name="_______________WT7" localSheetId="31">[1]Work_sect!#REF!</definedName>
    <definedName name="_______________WT7" localSheetId="7">[1]Work_sect!#REF!</definedName>
    <definedName name="_______________WT7" localSheetId="9">[1]Work_sect!#REF!</definedName>
    <definedName name="_______________WT7" localSheetId="14">[1]Work_sect!#REF!</definedName>
    <definedName name="_______________WT7" localSheetId="16">[1]Work_sect!#REF!</definedName>
    <definedName name="_______________WT7" localSheetId="53">[1]Work_sect!#REF!</definedName>
    <definedName name="_______________WT7" localSheetId="42">[1]Work_sect!#REF!</definedName>
    <definedName name="_______________WT7" localSheetId="43">[1]Work_sect!#REF!</definedName>
    <definedName name="_______________WT7" localSheetId="44">[1]Work_sect!#REF!</definedName>
    <definedName name="_______________WT7" localSheetId="49">[1]Work_sect!#REF!</definedName>
    <definedName name="_______________WT7" localSheetId="52">[1]Work_sect!#REF!</definedName>
    <definedName name="_______________WT7">[1]Work_sect!#REF!</definedName>
    <definedName name="______________RED3">"Check Box 8"</definedName>
    <definedName name="______________WT1" localSheetId="2">[1]Work_sect!#REF!</definedName>
    <definedName name="______________WT1" localSheetId="3">[1]Work_sect!#REF!</definedName>
    <definedName name="______________WT1" localSheetId="26">[1]Work_sect!#REF!</definedName>
    <definedName name="______________WT1" localSheetId="27">[1]Work_sect!#REF!</definedName>
    <definedName name="______________WT1" localSheetId="28">[1]Work_sect!#REF!</definedName>
    <definedName name="______________WT1" localSheetId="4">[1]Work_sect!#REF!</definedName>
    <definedName name="______________WT1" localSheetId="29">[1]Work_sect!#REF!</definedName>
    <definedName name="______________WT1" localSheetId="30">[1]Work_sect!#REF!</definedName>
    <definedName name="______________WT1" localSheetId="31">[1]Work_sect!#REF!</definedName>
    <definedName name="______________WT1" localSheetId="7">[1]Work_sect!#REF!</definedName>
    <definedName name="______________WT1" localSheetId="9">[1]Work_sect!#REF!</definedName>
    <definedName name="______________WT1" localSheetId="14">[1]Work_sect!#REF!</definedName>
    <definedName name="______________WT1" localSheetId="16">[1]Work_sect!#REF!</definedName>
    <definedName name="______________WT1" localSheetId="32">[1]Work_sect!#REF!</definedName>
    <definedName name="______________WT1" localSheetId="33">[1]Work_sect!#REF!</definedName>
    <definedName name="______________WT1" localSheetId="34">[1]Work_sect!#REF!</definedName>
    <definedName name="______________WT1" localSheetId="35">[1]Work_sect!#REF!</definedName>
    <definedName name="______________WT1" localSheetId="36">[1]Work_sect!#REF!</definedName>
    <definedName name="______________WT1" localSheetId="37">[1]Work_sect!#REF!</definedName>
    <definedName name="______________WT1" localSheetId="38">[1]Work_sect!#REF!</definedName>
    <definedName name="______________WT1" localSheetId="39">[1]Work_sect!#REF!</definedName>
    <definedName name="______________WT1" localSheetId="40">[1]Work_sect!#REF!</definedName>
    <definedName name="______________WT1" localSheetId="41">[1]Work_sect!#REF!</definedName>
    <definedName name="______________WT1" localSheetId="53">[1]Work_sect!#REF!</definedName>
    <definedName name="______________WT1" localSheetId="42">[1]Work_sect!#REF!</definedName>
    <definedName name="______________WT1" localSheetId="43">[1]Work_sect!#REF!</definedName>
    <definedName name="______________WT1" localSheetId="44">[1]Work_sect!#REF!</definedName>
    <definedName name="______________WT1" localSheetId="45">[1]Work_sect!#REF!</definedName>
    <definedName name="______________WT1" localSheetId="47">[1]Work_sect!#REF!</definedName>
    <definedName name="______________WT1" localSheetId="49">[1]Work_sect!#REF!</definedName>
    <definedName name="______________WT1" localSheetId="50">[1]Work_sect!#REF!</definedName>
    <definedName name="______________WT1" localSheetId="51">[1]Work_sect!#REF!</definedName>
    <definedName name="______________WT1" localSheetId="52">[1]Work_sect!#REF!</definedName>
    <definedName name="______________WT1" localSheetId="54">[1]Work_sect!#REF!</definedName>
    <definedName name="______________WT1" localSheetId="64">[1]Work_sect!#REF!</definedName>
    <definedName name="______________WT1" localSheetId="65">[1]Work_sect!#REF!</definedName>
    <definedName name="______________WT1" localSheetId="66">[1]Work_sect!#REF!</definedName>
    <definedName name="______________WT1" localSheetId="67">[1]Work_sect!#REF!</definedName>
    <definedName name="______________WT1" localSheetId="68">[1]Work_sect!#REF!</definedName>
    <definedName name="______________WT1" localSheetId="69">[1]Work_sect!#REF!</definedName>
    <definedName name="______________WT1" localSheetId="70">[1]Work_sect!#REF!</definedName>
    <definedName name="______________WT1" localSheetId="71">[1]Work_sect!#REF!</definedName>
    <definedName name="______________WT1" localSheetId="55">[1]Work_sect!#REF!</definedName>
    <definedName name="______________WT1" localSheetId="56">[1]Work_sect!#REF!</definedName>
    <definedName name="______________WT1" localSheetId="57">[1]Work_sect!#REF!</definedName>
    <definedName name="______________WT1" localSheetId="58">[1]Work_sect!#REF!</definedName>
    <definedName name="______________WT1" localSheetId="59">[1]Work_sect!#REF!</definedName>
    <definedName name="______________WT1" localSheetId="60">[1]Work_sect!#REF!</definedName>
    <definedName name="______________WT1">[1]Work_sect!#REF!</definedName>
    <definedName name="______________WT5" localSheetId="2">[1]Work_sect!#REF!</definedName>
    <definedName name="______________WT5" localSheetId="3">[1]Work_sect!#REF!</definedName>
    <definedName name="______________WT5" localSheetId="26">[1]Work_sect!#REF!</definedName>
    <definedName name="______________WT5" localSheetId="27">[1]Work_sect!#REF!</definedName>
    <definedName name="______________WT5" localSheetId="28">[1]Work_sect!#REF!</definedName>
    <definedName name="______________WT5" localSheetId="4">[1]Work_sect!#REF!</definedName>
    <definedName name="______________WT5" localSheetId="29">[1]Work_sect!#REF!</definedName>
    <definedName name="______________WT5" localSheetId="30">[1]Work_sect!#REF!</definedName>
    <definedName name="______________WT5" localSheetId="31">[1]Work_sect!#REF!</definedName>
    <definedName name="______________WT5" localSheetId="7">[1]Work_sect!#REF!</definedName>
    <definedName name="______________WT5" localSheetId="9">[1]Work_sect!#REF!</definedName>
    <definedName name="______________WT5" localSheetId="14">[1]Work_sect!#REF!</definedName>
    <definedName name="______________WT5" localSheetId="16">[1]Work_sect!#REF!</definedName>
    <definedName name="______________WT5" localSheetId="32">[1]Work_sect!#REF!</definedName>
    <definedName name="______________WT5" localSheetId="33">[1]Work_sect!#REF!</definedName>
    <definedName name="______________WT5" localSheetId="34">[1]Work_sect!#REF!</definedName>
    <definedName name="______________WT5" localSheetId="35">[1]Work_sect!#REF!</definedName>
    <definedName name="______________WT5" localSheetId="36">[1]Work_sect!#REF!</definedName>
    <definedName name="______________WT5" localSheetId="37">[1]Work_sect!#REF!</definedName>
    <definedName name="______________WT5" localSheetId="38">[1]Work_sect!#REF!</definedName>
    <definedName name="______________WT5" localSheetId="39">[1]Work_sect!#REF!</definedName>
    <definedName name="______________WT5" localSheetId="40">[1]Work_sect!#REF!</definedName>
    <definedName name="______________WT5" localSheetId="41">[1]Work_sect!#REF!</definedName>
    <definedName name="______________WT5" localSheetId="53">[1]Work_sect!#REF!</definedName>
    <definedName name="______________WT5" localSheetId="42">[1]Work_sect!#REF!</definedName>
    <definedName name="______________WT5" localSheetId="43">[1]Work_sect!#REF!</definedName>
    <definedName name="______________WT5" localSheetId="44">[1]Work_sect!#REF!</definedName>
    <definedName name="______________WT5" localSheetId="45">[1]Work_sect!#REF!</definedName>
    <definedName name="______________WT5" localSheetId="47">[1]Work_sect!#REF!</definedName>
    <definedName name="______________WT5" localSheetId="49">[1]Work_sect!#REF!</definedName>
    <definedName name="______________WT5" localSheetId="50">[1]Work_sect!#REF!</definedName>
    <definedName name="______________WT5" localSheetId="51">[1]Work_sect!#REF!</definedName>
    <definedName name="______________WT5" localSheetId="52">[1]Work_sect!#REF!</definedName>
    <definedName name="______________WT5" localSheetId="54">[1]Work_sect!#REF!</definedName>
    <definedName name="______________WT5" localSheetId="64">[1]Work_sect!#REF!</definedName>
    <definedName name="______________WT5" localSheetId="65">[1]Work_sect!#REF!</definedName>
    <definedName name="______________WT5" localSheetId="66">[1]Work_sect!#REF!</definedName>
    <definedName name="______________WT5" localSheetId="67">[1]Work_sect!#REF!</definedName>
    <definedName name="______________WT5" localSheetId="68">[1]Work_sect!#REF!</definedName>
    <definedName name="______________WT5" localSheetId="69">[1]Work_sect!#REF!</definedName>
    <definedName name="______________WT5" localSheetId="70">[1]Work_sect!#REF!</definedName>
    <definedName name="______________WT5" localSheetId="71">[1]Work_sect!#REF!</definedName>
    <definedName name="______________WT5" localSheetId="55">[1]Work_sect!#REF!</definedName>
    <definedName name="______________WT5" localSheetId="56">[1]Work_sect!#REF!</definedName>
    <definedName name="______________WT5" localSheetId="57">[1]Work_sect!#REF!</definedName>
    <definedName name="______________WT5" localSheetId="58">[1]Work_sect!#REF!</definedName>
    <definedName name="______________WT5" localSheetId="59">[1]Work_sect!#REF!</definedName>
    <definedName name="______________WT5" localSheetId="60">[1]Work_sect!#REF!</definedName>
    <definedName name="______________WT5">[1]Work_sect!#REF!</definedName>
    <definedName name="______________WT6" localSheetId="2">[1]Work_sect!#REF!</definedName>
    <definedName name="______________WT6" localSheetId="3">[1]Work_sect!#REF!</definedName>
    <definedName name="______________WT6" localSheetId="26">[1]Work_sect!#REF!</definedName>
    <definedName name="______________WT6" localSheetId="27">[1]Work_sect!#REF!</definedName>
    <definedName name="______________WT6" localSheetId="28">[1]Work_sect!#REF!</definedName>
    <definedName name="______________WT6" localSheetId="4">[1]Work_sect!#REF!</definedName>
    <definedName name="______________WT6" localSheetId="29">[1]Work_sect!#REF!</definedName>
    <definedName name="______________WT6" localSheetId="30">[1]Work_sect!#REF!</definedName>
    <definedName name="______________WT6" localSheetId="31">[1]Work_sect!#REF!</definedName>
    <definedName name="______________WT6" localSheetId="7">[1]Work_sect!#REF!</definedName>
    <definedName name="______________WT6" localSheetId="9">[1]Work_sect!#REF!</definedName>
    <definedName name="______________WT6" localSheetId="14">[1]Work_sect!#REF!</definedName>
    <definedName name="______________WT6" localSheetId="16">[1]Work_sect!#REF!</definedName>
    <definedName name="______________WT6" localSheetId="32">[1]Work_sect!#REF!</definedName>
    <definedName name="______________WT6" localSheetId="33">[1]Work_sect!#REF!</definedName>
    <definedName name="______________WT6" localSheetId="34">[1]Work_sect!#REF!</definedName>
    <definedName name="______________WT6" localSheetId="35">[1]Work_sect!#REF!</definedName>
    <definedName name="______________WT6" localSheetId="36">[1]Work_sect!#REF!</definedName>
    <definedName name="______________WT6" localSheetId="37">[1]Work_sect!#REF!</definedName>
    <definedName name="______________WT6" localSheetId="38">[1]Work_sect!#REF!</definedName>
    <definedName name="______________WT6" localSheetId="39">[1]Work_sect!#REF!</definedName>
    <definedName name="______________WT6" localSheetId="40">[1]Work_sect!#REF!</definedName>
    <definedName name="______________WT6" localSheetId="53">[1]Work_sect!#REF!</definedName>
    <definedName name="______________WT6" localSheetId="42">[1]Work_sect!#REF!</definedName>
    <definedName name="______________WT6" localSheetId="43">[1]Work_sect!#REF!</definedName>
    <definedName name="______________WT6" localSheetId="44">[1]Work_sect!#REF!</definedName>
    <definedName name="______________WT6" localSheetId="49">[1]Work_sect!#REF!</definedName>
    <definedName name="______________WT6" localSheetId="52">[1]Work_sect!#REF!</definedName>
    <definedName name="______________WT6">[1]Work_sect!#REF!</definedName>
    <definedName name="______________WT7" localSheetId="2">[1]Work_sect!#REF!</definedName>
    <definedName name="______________WT7" localSheetId="3">[1]Work_sect!#REF!</definedName>
    <definedName name="______________WT7" localSheetId="26">[1]Work_sect!#REF!</definedName>
    <definedName name="______________WT7" localSheetId="27">[1]Work_sect!#REF!</definedName>
    <definedName name="______________WT7" localSheetId="28">[1]Work_sect!#REF!</definedName>
    <definedName name="______________WT7" localSheetId="4">[1]Work_sect!#REF!</definedName>
    <definedName name="______________WT7" localSheetId="29">[1]Work_sect!#REF!</definedName>
    <definedName name="______________WT7" localSheetId="30">[1]Work_sect!#REF!</definedName>
    <definedName name="______________WT7" localSheetId="31">[1]Work_sect!#REF!</definedName>
    <definedName name="______________WT7" localSheetId="7">[1]Work_sect!#REF!</definedName>
    <definedName name="______________WT7" localSheetId="9">[1]Work_sect!#REF!</definedName>
    <definedName name="______________WT7" localSheetId="14">[1]Work_sect!#REF!</definedName>
    <definedName name="______________WT7" localSheetId="16">[1]Work_sect!#REF!</definedName>
    <definedName name="______________WT7" localSheetId="53">[1]Work_sect!#REF!</definedName>
    <definedName name="______________WT7" localSheetId="42">[1]Work_sect!#REF!</definedName>
    <definedName name="______________WT7" localSheetId="43">[1]Work_sect!#REF!</definedName>
    <definedName name="______________WT7" localSheetId="44">[1]Work_sect!#REF!</definedName>
    <definedName name="______________WT7" localSheetId="49">[1]Work_sect!#REF!</definedName>
    <definedName name="______________WT7" localSheetId="52">[1]Work_sect!#REF!</definedName>
    <definedName name="______________WT7">[1]Work_sect!#REF!</definedName>
    <definedName name="_____________RED3">"Check Box 8"</definedName>
    <definedName name="_____________WT1" localSheetId="2">[1]Work_sect!#REF!</definedName>
    <definedName name="_____________WT1" localSheetId="3">[1]Work_sect!#REF!</definedName>
    <definedName name="_____________WT1" localSheetId="19">[1]Work_sect!#REF!</definedName>
    <definedName name="_____________WT1" localSheetId="26">[1]Work_sect!#REF!</definedName>
    <definedName name="_____________WT1" localSheetId="27">[1]Work_sect!#REF!</definedName>
    <definedName name="_____________WT1" localSheetId="28">[1]Work_sect!#REF!</definedName>
    <definedName name="_____________WT1" localSheetId="4">[1]Work_sect!#REF!</definedName>
    <definedName name="_____________WT1" localSheetId="29">[1]Work_sect!#REF!</definedName>
    <definedName name="_____________WT1" localSheetId="30">[1]Work_sect!#REF!</definedName>
    <definedName name="_____________WT1" localSheetId="31">[1]Work_sect!#REF!</definedName>
    <definedName name="_____________WT1" localSheetId="7">[1]Work_sect!#REF!</definedName>
    <definedName name="_____________WT1" localSheetId="9">[1]Work_sect!#REF!</definedName>
    <definedName name="_____________WT1" localSheetId="14">[1]Work_sect!#REF!</definedName>
    <definedName name="_____________WT1" localSheetId="16">[1]Work_sect!#REF!</definedName>
    <definedName name="_____________WT1" localSheetId="32">[1]Work_sect!#REF!</definedName>
    <definedName name="_____________WT1" localSheetId="33">[1]Work_sect!#REF!</definedName>
    <definedName name="_____________WT1" localSheetId="34">[1]Work_sect!#REF!</definedName>
    <definedName name="_____________WT1" localSheetId="35">[1]Work_sect!#REF!</definedName>
    <definedName name="_____________WT1" localSheetId="36">[1]Work_sect!#REF!</definedName>
    <definedName name="_____________WT1" localSheetId="37">[1]Work_sect!#REF!</definedName>
    <definedName name="_____________WT1" localSheetId="38">[1]Work_sect!#REF!</definedName>
    <definedName name="_____________WT1" localSheetId="39">[1]Work_sect!#REF!</definedName>
    <definedName name="_____________WT1" localSheetId="40">[1]Work_sect!#REF!</definedName>
    <definedName name="_____________WT1" localSheetId="53">[1]Work_sect!#REF!</definedName>
    <definedName name="_____________WT1" localSheetId="42">[1]Work_sect!#REF!</definedName>
    <definedName name="_____________WT1" localSheetId="43">[1]Work_sect!#REF!</definedName>
    <definedName name="_____________WT1" localSheetId="44">[1]Work_sect!#REF!</definedName>
    <definedName name="_____________WT1" localSheetId="49">[1]Work_sect!#REF!</definedName>
    <definedName name="_____________WT1" localSheetId="52">[1]Work_sect!#REF!</definedName>
    <definedName name="_____________WT1" localSheetId="65">[1]Work_sect!#REF!</definedName>
    <definedName name="_____________WT1" localSheetId="66">[1]Work_sect!#REF!</definedName>
    <definedName name="_____________WT1" localSheetId="67">[1]Work_sect!#REF!</definedName>
    <definedName name="_____________WT1">[1]Work_sect!#REF!</definedName>
    <definedName name="_____________WT5" localSheetId="2">[1]Work_sect!#REF!</definedName>
    <definedName name="_____________WT5" localSheetId="3">[1]Work_sect!#REF!</definedName>
    <definedName name="_____________WT5" localSheetId="19">[1]Work_sect!#REF!</definedName>
    <definedName name="_____________WT5" localSheetId="26">[1]Work_sect!#REF!</definedName>
    <definedName name="_____________WT5" localSheetId="27">[1]Work_sect!#REF!</definedName>
    <definedName name="_____________WT5" localSheetId="28">[1]Work_sect!#REF!</definedName>
    <definedName name="_____________WT5" localSheetId="4">[1]Work_sect!#REF!</definedName>
    <definedName name="_____________WT5" localSheetId="29">[1]Work_sect!#REF!</definedName>
    <definedName name="_____________WT5" localSheetId="30">[1]Work_sect!#REF!</definedName>
    <definedName name="_____________WT5" localSheetId="31">[1]Work_sect!#REF!</definedName>
    <definedName name="_____________WT5" localSheetId="7">[1]Work_sect!#REF!</definedName>
    <definedName name="_____________WT5" localSheetId="9">[1]Work_sect!#REF!</definedName>
    <definedName name="_____________WT5" localSheetId="14">[1]Work_sect!#REF!</definedName>
    <definedName name="_____________WT5" localSheetId="16">[1]Work_sect!#REF!</definedName>
    <definedName name="_____________WT5" localSheetId="32">[1]Work_sect!#REF!</definedName>
    <definedName name="_____________WT5" localSheetId="33">[1]Work_sect!#REF!</definedName>
    <definedName name="_____________WT5" localSheetId="34">[1]Work_sect!#REF!</definedName>
    <definedName name="_____________WT5" localSheetId="35">[1]Work_sect!#REF!</definedName>
    <definedName name="_____________WT5" localSheetId="36">[1]Work_sect!#REF!</definedName>
    <definedName name="_____________WT5" localSheetId="37">[1]Work_sect!#REF!</definedName>
    <definedName name="_____________WT5" localSheetId="38">[1]Work_sect!#REF!</definedName>
    <definedName name="_____________WT5" localSheetId="39">[1]Work_sect!#REF!</definedName>
    <definedName name="_____________WT5" localSheetId="40">[1]Work_sect!#REF!</definedName>
    <definedName name="_____________WT5" localSheetId="53">[1]Work_sect!#REF!</definedName>
    <definedName name="_____________WT5" localSheetId="42">[1]Work_sect!#REF!</definedName>
    <definedName name="_____________WT5" localSheetId="43">[1]Work_sect!#REF!</definedName>
    <definedName name="_____________WT5" localSheetId="44">[1]Work_sect!#REF!</definedName>
    <definedName name="_____________WT5" localSheetId="49">[1]Work_sect!#REF!</definedName>
    <definedName name="_____________WT5" localSheetId="52">[1]Work_sect!#REF!</definedName>
    <definedName name="_____________WT5" localSheetId="65">[1]Work_sect!#REF!</definedName>
    <definedName name="_____________WT5" localSheetId="66">[1]Work_sect!#REF!</definedName>
    <definedName name="_____________WT5" localSheetId="67">[1]Work_sect!#REF!</definedName>
    <definedName name="_____________WT5">[1]Work_sect!#REF!</definedName>
    <definedName name="_____________WT6" localSheetId="2">[1]Work_sect!#REF!</definedName>
    <definedName name="_____________WT6" localSheetId="3">[1]Work_sect!#REF!</definedName>
    <definedName name="_____________WT6" localSheetId="19">[1]Work_sect!#REF!</definedName>
    <definedName name="_____________WT6" localSheetId="26">[1]Work_sect!#REF!</definedName>
    <definedName name="_____________WT6" localSheetId="27">[1]Work_sect!#REF!</definedName>
    <definedName name="_____________WT6" localSheetId="28">[1]Work_sect!#REF!</definedName>
    <definedName name="_____________WT6" localSheetId="4">[1]Work_sect!#REF!</definedName>
    <definedName name="_____________WT6" localSheetId="29">[1]Work_sect!#REF!</definedName>
    <definedName name="_____________WT6" localSheetId="30">[1]Work_sect!#REF!</definedName>
    <definedName name="_____________WT6" localSheetId="31">[1]Work_sect!#REF!</definedName>
    <definedName name="_____________WT6" localSheetId="7">[1]Work_sect!#REF!</definedName>
    <definedName name="_____________WT6" localSheetId="9">[1]Work_sect!#REF!</definedName>
    <definedName name="_____________WT6" localSheetId="14">[1]Work_sect!#REF!</definedName>
    <definedName name="_____________WT6" localSheetId="16">[1]Work_sect!#REF!</definedName>
    <definedName name="_____________WT6" localSheetId="32">[1]Work_sect!#REF!</definedName>
    <definedName name="_____________WT6" localSheetId="33">[1]Work_sect!#REF!</definedName>
    <definedName name="_____________WT6" localSheetId="34">[1]Work_sect!#REF!</definedName>
    <definedName name="_____________WT6" localSheetId="35">[1]Work_sect!#REF!</definedName>
    <definedName name="_____________WT6" localSheetId="36">[1]Work_sect!#REF!</definedName>
    <definedName name="_____________WT6" localSheetId="37">[1]Work_sect!#REF!</definedName>
    <definedName name="_____________WT6" localSheetId="38">[1]Work_sect!#REF!</definedName>
    <definedName name="_____________WT6" localSheetId="39">[1]Work_sect!#REF!</definedName>
    <definedName name="_____________WT6" localSheetId="40">[1]Work_sect!#REF!</definedName>
    <definedName name="_____________WT6" localSheetId="53">[1]Work_sect!#REF!</definedName>
    <definedName name="_____________WT6" localSheetId="42">[1]Work_sect!#REF!</definedName>
    <definedName name="_____________WT6" localSheetId="43">[1]Work_sect!#REF!</definedName>
    <definedName name="_____________WT6" localSheetId="44">[1]Work_sect!#REF!</definedName>
    <definedName name="_____________WT6" localSheetId="49">[1]Work_sect!#REF!</definedName>
    <definedName name="_____________WT6" localSheetId="52">[1]Work_sect!#REF!</definedName>
    <definedName name="_____________WT6" localSheetId="65">[1]Work_sect!#REF!</definedName>
    <definedName name="_____________WT6" localSheetId="66">[1]Work_sect!#REF!</definedName>
    <definedName name="_____________WT6" localSheetId="67">[1]Work_sect!#REF!</definedName>
    <definedName name="_____________WT6">[1]Work_sect!#REF!</definedName>
    <definedName name="_____________WT7" localSheetId="2">[1]Work_sect!#REF!</definedName>
    <definedName name="_____________WT7" localSheetId="3">[1]Work_sect!#REF!</definedName>
    <definedName name="_____________WT7" localSheetId="19">[1]Work_sect!#REF!</definedName>
    <definedName name="_____________WT7" localSheetId="26">[1]Work_sect!#REF!</definedName>
    <definedName name="_____________WT7" localSheetId="27">[1]Work_sect!#REF!</definedName>
    <definedName name="_____________WT7" localSheetId="28">[1]Work_sect!#REF!</definedName>
    <definedName name="_____________WT7" localSheetId="4">[1]Work_sect!#REF!</definedName>
    <definedName name="_____________WT7" localSheetId="29">[1]Work_sect!#REF!</definedName>
    <definedName name="_____________WT7" localSheetId="30">[1]Work_sect!#REF!</definedName>
    <definedName name="_____________WT7" localSheetId="31">[1]Work_sect!#REF!</definedName>
    <definedName name="_____________WT7" localSheetId="7">[1]Work_sect!#REF!</definedName>
    <definedName name="_____________WT7" localSheetId="9">[1]Work_sect!#REF!</definedName>
    <definedName name="_____________WT7" localSheetId="14">[1]Work_sect!#REF!</definedName>
    <definedName name="_____________WT7" localSheetId="16">[1]Work_sect!#REF!</definedName>
    <definedName name="_____________WT7" localSheetId="32">[1]Work_sect!#REF!</definedName>
    <definedName name="_____________WT7" localSheetId="33">[1]Work_sect!#REF!</definedName>
    <definedName name="_____________WT7" localSheetId="34">[1]Work_sect!#REF!</definedName>
    <definedName name="_____________WT7" localSheetId="35">[1]Work_sect!#REF!</definedName>
    <definedName name="_____________WT7" localSheetId="36">[1]Work_sect!#REF!</definedName>
    <definedName name="_____________WT7" localSheetId="37">[1]Work_sect!#REF!</definedName>
    <definedName name="_____________WT7" localSheetId="38">[1]Work_sect!#REF!</definedName>
    <definedName name="_____________WT7" localSheetId="39">[1]Work_sect!#REF!</definedName>
    <definedName name="_____________WT7" localSheetId="40">[1]Work_sect!#REF!</definedName>
    <definedName name="_____________WT7" localSheetId="53">[1]Work_sect!#REF!</definedName>
    <definedName name="_____________WT7" localSheetId="42">[1]Work_sect!#REF!</definedName>
    <definedName name="_____________WT7" localSheetId="43">[1]Work_sect!#REF!</definedName>
    <definedName name="_____________WT7" localSheetId="44">[1]Work_sect!#REF!</definedName>
    <definedName name="_____________WT7" localSheetId="49">[1]Work_sect!#REF!</definedName>
    <definedName name="_____________WT7" localSheetId="52">[1]Work_sect!#REF!</definedName>
    <definedName name="_____________WT7" localSheetId="65">[1]Work_sect!#REF!</definedName>
    <definedName name="_____________WT7" localSheetId="66">[1]Work_sect!#REF!</definedName>
    <definedName name="_____________WT7" localSheetId="67">[1]Work_sect!#REF!</definedName>
    <definedName name="_____________WT7">[1]Work_sect!#REF!</definedName>
    <definedName name="____________RED3">"Check Box 8"</definedName>
    <definedName name="____________WT1" localSheetId="2">[1]Work_sect!#REF!</definedName>
    <definedName name="____________WT1" localSheetId="3">[1]Work_sect!#REF!</definedName>
    <definedName name="____________WT1" localSheetId="26">[1]Work_sect!#REF!</definedName>
    <definedName name="____________WT1" localSheetId="27">[1]Work_sect!#REF!</definedName>
    <definedName name="____________WT1" localSheetId="28">[1]Work_sect!#REF!</definedName>
    <definedName name="____________WT1" localSheetId="4">[1]Work_sect!#REF!</definedName>
    <definedName name="____________WT1" localSheetId="29">[1]Work_sect!#REF!</definedName>
    <definedName name="____________WT1" localSheetId="30">[1]Work_sect!#REF!</definedName>
    <definedName name="____________WT1" localSheetId="31">[1]Work_sect!#REF!</definedName>
    <definedName name="____________WT1" localSheetId="7">[1]Work_sect!#REF!</definedName>
    <definedName name="____________WT1" localSheetId="9">[1]Work_sect!#REF!</definedName>
    <definedName name="____________WT1" localSheetId="14">[1]Work_sect!#REF!</definedName>
    <definedName name="____________WT1" localSheetId="16">[1]Work_sect!#REF!</definedName>
    <definedName name="____________WT1" localSheetId="32">[1]Work_sect!#REF!</definedName>
    <definedName name="____________WT1" localSheetId="33">[1]Work_sect!#REF!</definedName>
    <definedName name="____________WT1" localSheetId="34">[1]Work_sect!#REF!</definedName>
    <definedName name="____________WT1" localSheetId="35">[1]Work_sect!#REF!</definedName>
    <definedName name="____________WT1" localSheetId="36">[1]Work_sect!#REF!</definedName>
    <definedName name="____________WT1" localSheetId="37">[1]Work_sect!#REF!</definedName>
    <definedName name="____________WT1" localSheetId="38">[1]Work_sect!#REF!</definedName>
    <definedName name="____________WT1" localSheetId="39">[1]Work_sect!#REF!</definedName>
    <definedName name="____________WT1" localSheetId="40">[1]Work_sect!#REF!</definedName>
    <definedName name="____________WT1" localSheetId="41">[1]Work_sect!#REF!</definedName>
    <definedName name="____________WT1" localSheetId="53">[1]Work_sect!#REF!</definedName>
    <definedName name="____________WT1" localSheetId="42">[1]Work_sect!#REF!</definedName>
    <definedName name="____________WT1" localSheetId="43">[1]Work_sect!#REF!</definedName>
    <definedName name="____________WT1" localSheetId="44">[1]Work_sect!#REF!</definedName>
    <definedName name="____________WT1" localSheetId="45">[1]Work_sect!#REF!</definedName>
    <definedName name="____________WT1" localSheetId="47">[1]Work_sect!#REF!</definedName>
    <definedName name="____________WT1" localSheetId="49">[1]Work_sect!#REF!</definedName>
    <definedName name="____________WT1" localSheetId="50">[1]Work_sect!#REF!</definedName>
    <definedName name="____________WT1" localSheetId="51">[1]Work_sect!#REF!</definedName>
    <definedName name="____________WT1" localSheetId="52">[1]Work_sect!#REF!</definedName>
    <definedName name="____________WT1" localSheetId="54">[1]Work_sect!#REF!</definedName>
    <definedName name="____________WT1" localSheetId="64">[1]Work_sect!#REF!</definedName>
    <definedName name="____________WT1" localSheetId="65">[1]Work_sect!#REF!</definedName>
    <definedName name="____________WT1" localSheetId="66">[1]Work_sect!#REF!</definedName>
    <definedName name="____________WT1" localSheetId="67">[1]Work_sect!#REF!</definedName>
    <definedName name="____________WT1" localSheetId="68">[1]Work_sect!#REF!</definedName>
    <definedName name="____________WT1" localSheetId="69">[1]Work_sect!#REF!</definedName>
    <definedName name="____________WT1" localSheetId="70">[1]Work_sect!#REF!</definedName>
    <definedName name="____________WT1" localSheetId="71">[1]Work_sect!#REF!</definedName>
    <definedName name="____________WT1" localSheetId="55">[1]Work_sect!#REF!</definedName>
    <definedName name="____________WT1" localSheetId="56">[1]Work_sect!#REF!</definedName>
    <definedName name="____________WT1" localSheetId="57">[1]Work_sect!#REF!</definedName>
    <definedName name="____________WT1" localSheetId="58">[1]Work_sect!#REF!</definedName>
    <definedName name="____________WT1" localSheetId="59">[1]Work_sect!#REF!</definedName>
    <definedName name="____________WT1" localSheetId="60">[1]Work_sect!#REF!</definedName>
    <definedName name="____________WT1">[1]Work_sect!#REF!</definedName>
    <definedName name="____________WT5" localSheetId="2">[1]Work_sect!#REF!</definedName>
    <definedName name="____________WT5" localSheetId="3">[1]Work_sect!#REF!</definedName>
    <definedName name="____________WT5" localSheetId="26">[1]Work_sect!#REF!</definedName>
    <definedName name="____________WT5" localSheetId="27">[1]Work_sect!#REF!</definedName>
    <definedName name="____________WT5" localSheetId="28">[1]Work_sect!#REF!</definedName>
    <definedName name="____________WT5" localSheetId="4">[1]Work_sect!#REF!</definedName>
    <definedName name="____________WT5" localSheetId="29">[1]Work_sect!#REF!</definedName>
    <definedName name="____________WT5" localSheetId="30">[1]Work_sect!#REF!</definedName>
    <definedName name="____________WT5" localSheetId="31">[1]Work_sect!#REF!</definedName>
    <definedName name="____________WT5" localSheetId="7">[1]Work_sect!#REF!</definedName>
    <definedName name="____________WT5" localSheetId="9">[1]Work_sect!#REF!</definedName>
    <definedName name="____________WT5" localSheetId="14">[1]Work_sect!#REF!</definedName>
    <definedName name="____________WT5" localSheetId="16">[1]Work_sect!#REF!</definedName>
    <definedName name="____________WT5" localSheetId="32">[1]Work_sect!#REF!</definedName>
    <definedName name="____________WT5" localSheetId="33">[1]Work_sect!#REF!</definedName>
    <definedName name="____________WT5" localSheetId="34">[1]Work_sect!#REF!</definedName>
    <definedName name="____________WT5" localSheetId="35">[1]Work_sect!#REF!</definedName>
    <definedName name="____________WT5" localSheetId="36">[1]Work_sect!#REF!</definedName>
    <definedName name="____________WT5" localSheetId="37">[1]Work_sect!#REF!</definedName>
    <definedName name="____________WT5" localSheetId="38">[1]Work_sect!#REF!</definedName>
    <definedName name="____________WT5" localSheetId="39">[1]Work_sect!#REF!</definedName>
    <definedName name="____________WT5" localSheetId="40">[1]Work_sect!#REF!</definedName>
    <definedName name="____________WT5" localSheetId="41">[1]Work_sect!#REF!</definedName>
    <definedName name="____________WT5" localSheetId="53">[1]Work_sect!#REF!</definedName>
    <definedName name="____________WT5" localSheetId="42">[1]Work_sect!#REF!</definedName>
    <definedName name="____________WT5" localSheetId="43">[1]Work_sect!#REF!</definedName>
    <definedName name="____________WT5" localSheetId="44">[1]Work_sect!#REF!</definedName>
    <definedName name="____________WT5" localSheetId="45">[1]Work_sect!#REF!</definedName>
    <definedName name="____________WT5" localSheetId="47">[1]Work_sect!#REF!</definedName>
    <definedName name="____________WT5" localSheetId="49">[1]Work_sect!#REF!</definedName>
    <definedName name="____________WT5" localSheetId="50">[1]Work_sect!#REF!</definedName>
    <definedName name="____________WT5" localSheetId="51">[1]Work_sect!#REF!</definedName>
    <definedName name="____________WT5" localSheetId="52">[1]Work_sect!#REF!</definedName>
    <definedName name="____________WT5" localSheetId="54">[1]Work_sect!#REF!</definedName>
    <definedName name="____________WT5" localSheetId="64">[1]Work_sect!#REF!</definedName>
    <definedName name="____________WT5" localSheetId="65">[1]Work_sect!#REF!</definedName>
    <definedName name="____________WT5" localSheetId="66">[1]Work_sect!#REF!</definedName>
    <definedName name="____________WT5" localSheetId="67">[1]Work_sect!#REF!</definedName>
    <definedName name="____________WT5" localSheetId="68">[1]Work_sect!#REF!</definedName>
    <definedName name="____________WT5" localSheetId="69">[1]Work_sect!#REF!</definedName>
    <definedName name="____________WT5" localSheetId="70">[1]Work_sect!#REF!</definedName>
    <definedName name="____________WT5" localSheetId="71">[1]Work_sect!#REF!</definedName>
    <definedName name="____________WT5" localSheetId="55">[1]Work_sect!#REF!</definedName>
    <definedName name="____________WT5" localSheetId="56">[1]Work_sect!#REF!</definedName>
    <definedName name="____________WT5" localSheetId="57">[1]Work_sect!#REF!</definedName>
    <definedName name="____________WT5" localSheetId="58">[1]Work_sect!#REF!</definedName>
    <definedName name="____________WT5" localSheetId="59">[1]Work_sect!#REF!</definedName>
    <definedName name="____________WT5" localSheetId="60">[1]Work_sect!#REF!</definedName>
    <definedName name="____________WT5">[1]Work_sect!#REF!</definedName>
    <definedName name="____________WT6" localSheetId="2">[1]Work_sect!#REF!</definedName>
    <definedName name="____________WT6" localSheetId="3">[1]Work_sect!#REF!</definedName>
    <definedName name="____________WT6" localSheetId="26">[1]Work_sect!#REF!</definedName>
    <definedName name="____________WT6" localSheetId="27">[1]Work_sect!#REF!</definedName>
    <definedName name="____________WT6" localSheetId="28">[1]Work_sect!#REF!</definedName>
    <definedName name="____________WT6" localSheetId="4">[1]Work_sect!#REF!</definedName>
    <definedName name="____________WT6" localSheetId="29">[1]Work_sect!#REF!</definedName>
    <definedName name="____________WT6" localSheetId="30">[1]Work_sect!#REF!</definedName>
    <definedName name="____________WT6" localSheetId="31">[1]Work_sect!#REF!</definedName>
    <definedName name="____________WT6" localSheetId="7">[1]Work_sect!#REF!</definedName>
    <definedName name="____________WT6" localSheetId="9">[1]Work_sect!#REF!</definedName>
    <definedName name="____________WT6" localSheetId="14">[1]Work_sect!#REF!</definedName>
    <definedName name="____________WT6" localSheetId="16">[1]Work_sect!#REF!</definedName>
    <definedName name="____________WT6" localSheetId="32">[1]Work_sect!#REF!</definedName>
    <definedName name="____________WT6" localSheetId="33">[1]Work_sect!#REF!</definedName>
    <definedName name="____________WT6" localSheetId="34">[1]Work_sect!#REF!</definedName>
    <definedName name="____________WT6" localSheetId="35">[1]Work_sect!#REF!</definedName>
    <definedName name="____________WT6" localSheetId="36">[1]Work_sect!#REF!</definedName>
    <definedName name="____________WT6" localSheetId="37">[1]Work_sect!#REF!</definedName>
    <definedName name="____________WT6" localSheetId="38">[1]Work_sect!#REF!</definedName>
    <definedName name="____________WT6" localSheetId="39">[1]Work_sect!#REF!</definedName>
    <definedName name="____________WT6" localSheetId="40">[1]Work_sect!#REF!</definedName>
    <definedName name="____________WT6" localSheetId="53">[1]Work_sect!#REF!</definedName>
    <definedName name="____________WT6" localSheetId="42">[1]Work_sect!#REF!</definedName>
    <definedName name="____________WT6" localSheetId="43">[1]Work_sect!#REF!</definedName>
    <definedName name="____________WT6" localSheetId="44">[1]Work_sect!#REF!</definedName>
    <definedName name="____________WT6" localSheetId="49">[1]Work_sect!#REF!</definedName>
    <definedName name="____________WT6" localSheetId="52">[1]Work_sect!#REF!</definedName>
    <definedName name="____________WT6">[1]Work_sect!#REF!</definedName>
    <definedName name="____________WT7" localSheetId="2">[1]Work_sect!#REF!</definedName>
    <definedName name="____________WT7" localSheetId="3">[1]Work_sect!#REF!</definedName>
    <definedName name="____________WT7" localSheetId="26">[1]Work_sect!#REF!</definedName>
    <definedName name="____________WT7" localSheetId="27">[1]Work_sect!#REF!</definedName>
    <definedName name="____________WT7" localSheetId="28">[1]Work_sect!#REF!</definedName>
    <definedName name="____________WT7" localSheetId="4">[1]Work_sect!#REF!</definedName>
    <definedName name="____________WT7" localSheetId="29">[1]Work_sect!#REF!</definedName>
    <definedName name="____________WT7" localSheetId="30">[1]Work_sect!#REF!</definedName>
    <definedName name="____________WT7" localSheetId="31">[1]Work_sect!#REF!</definedName>
    <definedName name="____________WT7" localSheetId="7">[1]Work_sect!#REF!</definedName>
    <definedName name="____________WT7" localSheetId="9">[1]Work_sect!#REF!</definedName>
    <definedName name="____________WT7" localSheetId="14">[1]Work_sect!#REF!</definedName>
    <definedName name="____________WT7" localSheetId="16">[1]Work_sect!#REF!</definedName>
    <definedName name="____________WT7" localSheetId="53">[1]Work_sect!#REF!</definedName>
    <definedName name="____________WT7" localSheetId="42">[1]Work_sect!#REF!</definedName>
    <definedName name="____________WT7" localSheetId="43">[1]Work_sect!#REF!</definedName>
    <definedName name="____________WT7" localSheetId="44">[1]Work_sect!#REF!</definedName>
    <definedName name="____________WT7" localSheetId="49">[1]Work_sect!#REF!</definedName>
    <definedName name="____________WT7" localSheetId="52">[1]Work_sect!#REF!</definedName>
    <definedName name="____________WT7">[1]Work_sect!#REF!</definedName>
    <definedName name="___________RED3">"Check Box 8"</definedName>
    <definedName name="___________WT1" localSheetId="2">[1]Work_sect!#REF!</definedName>
    <definedName name="___________WT1" localSheetId="3">[1]Work_sect!#REF!</definedName>
    <definedName name="___________WT1" localSheetId="26">[1]Work_sect!#REF!</definedName>
    <definedName name="___________WT1" localSheetId="27">[1]Work_sect!#REF!</definedName>
    <definedName name="___________WT1" localSheetId="28">[1]Work_sect!#REF!</definedName>
    <definedName name="___________WT1" localSheetId="4">[1]Work_sect!#REF!</definedName>
    <definedName name="___________WT1" localSheetId="29">[1]Work_sect!#REF!</definedName>
    <definedName name="___________WT1" localSheetId="30">[1]Work_sect!#REF!</definedName>
    <definedName name="___________WT1" localSheetId="31">[1]Work_sect!#REF!</definedName>
    <definedName name="___________WT1" localSheetId="7">[1]Work_sect!#REF!</definedName>
    <definedName name="___________WT1" localSheetId="9">[1]Work_sect!#REF!</definedName>
    <definedName name="___________WT1" localSheetId="14">[1]Work_sect!#REF!</definedName>
    <definedName name="___________WT1" localSheetId="16">[1]Work_sect!#REF!</definedName>
    <definedName name="___________WT1" localSheetId="32">[1]Work_sect!#REF!</definedName>
    <definedName name="___________WT1" localSheetId="33">[1]Work_sect!#REF!</definedName>
    <definedName name="___________WT1" localSheetId="34">[1]Work_sect!#REF!</definedName>
    <definedName name="___________WT1" localSheetId="35">[1]Work_sect!#REF!</definedName>
    <definedName name="___________WT1" localSheetId="36">[1]Work_sect!#REF!</definedName>
    <definedName name="___________WT1" localSheetId="37">[1]Work_sect!#REF!</definedName>
    <definedName name="___________WT1" localSheetId="38">[1]Work_sect!#REF!</definedName>
    <definedName name="___________WT1" localSheetId="39">[1]Work_sect!#REF!</definedName>
    <definedName name="___________WT1" localSheetId="40">[1]Work_sect!#REF!</definedName>
    <definedName name="___________WT1" localSheetId="41">[1]Work_sect!#REF!</definedName>
    <definedName name="___________WT1" localSheetId="53">[1]Work_sect!#REF!</definedName>
    <definedName name="___________WT1" localSheetId="42">[1]Work_sect!#REF!</definedName>
    <definedName name="___________WT1" localSheetId="43">[1]Work_sect!#REF!</definedName>
    <definedName name="___________WT1" localSheetId="44">[1]Work_sect!#REF!</definedName>
    <definedName name="___________WT1" localSheetId="45">[1]Work_sect!#REF!</definedName>
    <definedName name="___________WT1" localSheetId="47">[1]Work_sect!#REF!</definedName>
    <definedName name="___________WT1" localSheetId="49">[1]Work_sect!#REF!</definedName>
    <definedName name="___________WT1" localSheetId="50">[1]Work_sect!#REF!</definedName>
    <definedName name="___________WT1" localSheetId="51">[1]Work_sect!#REF!</definedName>
    <definedName name="___________WT1" localSheetId="52">[1]Work_sect!#REF!</definedName>
    <definedName name="___________WT1" localSheetId="54">[1]Work_sect!#REF!</definedName>
    <definedName name="___________WT1" localSheetId="64">[1]Work_sect!#REF!</definedName>
    <definedName name="___________WT1" localSheetId="65">[1]Work_sect!#REF!</definedName>
    <definedName name="___________WT1" localSheetId="66">[1]Work_sect!#REF!</definedName>
    <definedName name="___________WT1" localSheetId="67">[1]Work_sect!#REF!</definedName>
    <definedName name="___________WT1" localSheetId="68">[1]Work_sect!#REF!</definedName>
    <definedName name="___________WT1" localSheetId="69">[1]Work_sect!#REF!</definedName>
    <definedName name="___________WT1" localSheetId="70">[1]Work_sect!#REF!</definedName>
    <definedName name="___________WT1" localSheetId="71">[1]Work_sect!#REF!</definedName>
    <definedName name="___________WT1" localSheetId="55">[1]Work_sect!#REF!</definedName>
    <definedName name="___________WT1" localSheetId="56">[1]Work_sect!#REF!</definedName>
    <definedName name="___________WT1" localSheetId="57">[1]Work_sect!#REF!</definedName>
    <definedName name="___________WT1" localSheetId="58">[1]Work_sect!#REF!</definedName>
    <definedName name="___________WT1" localSheetId="59">[1]Work_sect!#REF!</definedName>
    <definedName name="___________WT1" localSheetId="60">[1]Work_sect!#REF!</definedName>
    <definedName name="___________WT1">[1]Work_sect!#REF!</definedName>
    <definedName name="___________WT5" localSheetId="2">[1]Work_sect!#REF!</definedName>
    <definedName name="___________WT5" localSheetId="3">[1]Work_sect!#REF!</definedName>
    <definedName name="___________WT5" localSheetId="26">[1]Work_sect!#REF!</definedName>
    <definedName name="___________WT5" localSheetId="27">[1]Work_sect!#REF!</definedName>
    <definedName name="___________WT5" localSheetId="28">[1]Work_sect!#REF!</definedName>
    <definedName name="___________WT5" localSheetId="4">[1]Work_sect!#REF!</definedName>
    <definedName name="___________WT5" localSheetId="29">[1]Work_sect!#REF!</definedName>
    <definedName name="___________WT5" localSheetId="30">[1]Work_sect!#REF!</definedName>
    <definedName name="___________WT5" localSheetId="31">[1]Work_sect!#REF!</definedName>
    <definedName name="___________WT5" localSheetId="7">[1]Work_sect!#REF!</definedName>
    <definedName name="___________WT5" localSheetId="9">[1]Work_sect!#REF!</definedName>
    <definedName name="___________WT5" localSheetId="14">[1]Work_sect!#REF!</definedName>
    <definedName name="___________WT5" localSheetId="16">[1]Work_sect!#REF!</definedName>
    <definedName name="___________WT5" localSheetId="32">[1]Work_sect!#REF!</definedName>
    <definedName name="___________WT5" localSheetId="33">[1]Work_sect!#REF!</definedName>
    <definedName name="___________WT5" localSheetId="34">[1]Work_sect!#REF!</definedName>
    <definedName name="___________WT5" localSheetId="35">[1]Work_sect!#REF!</definedName>
    <definedName name="___________WT5" localSheetId="36">[1]Work_sect!#REF!</definedName>
    <definedName name="___________WT5" localSheetId="37">[1]Work_sect!#REF!</definedName>
    <definedName name="___________WT5" localSheetId="38">[1]Work_sect!#REF!</definedName>
    <definedName name="___________WT5" localSheetId="39">[1]Work_sect!#REF!</definedName>
    <definedName name="___________WT5" localSheetId="40">[1]Work_sect!#REF!</definedName>
    <definedName name="___________WT5" localSheetId="41">[1]Work_sect!#REF!</definedName>
    <definedName name="___________WT5" localSheetId="53">[1]Work_sect!#REF!</definedName>
    <definedName name="___________WT5" localSheetId="42">[1]Work_sect!#REF!</definedName>
    <definedName name="___________WT5" localSheetId="43">[1]Work_sect!#REF!</definedName>
    <definedName name="___________WT5" localSheetId="44">[1]Work_sect!#REF!</definedName>
    <definedName name="___________WT5" localSheetId="45">[1]Work_sect!#REF!</definedName>
    <definedName name="___________WT5" localSheetId="47">[1]Work_sect!#REF!</definedName>
    <definedName name="___________WT5" localSheetId="49">[1]Work_sect!#REF!</definedName>
    <definedName name="___________WT5" localSheetId="50">[1]Work_sect!#REF!</definedName>
    <definedName name="___________WT5" localSheetId="51">[1]Work_sect!#REF!</definedName>
    <definedName name="___________WT5" localSheetId="52">[1]Work_sect!#REF!</definedName>
    <definedName name="___________WT5" localSheetId="54">[1]Work_sect!#REF!</definedName>
    <definedName name="___________WT5" localSheetId="64">[1]Work_sect!#REF!</definedName>
    <definedName name="___________WT5" localSheetId="65">[1]Work_sect!#REF!</definedName>
    <definedName name="___________WT5" localSheetId="66">[1]Work_sect!#REF!</definedName>
    <definedName name="___________WT5" localSheetId="67">[1]Work_sect!#REF!</definedName>
    <definedName name="___________WT5" localSheetId="68">[1]Work_sect!#REF!</definedName>
    <definedName name="___________WT5" localSheetId="69">[1]Work_sect!#REF!</definedName>
    <definedName name="___________WT5" localSheetId="70">[1]Work_sect!#REF!</definedName>
    <definedName name="___________WT5" localSheetId="71">[1]Work_sect!#REF!</definedName>
    <definedName name="___________WT5" localSheetId="55">[1]Work_sect!#REF!</definedName>
    <definedName name="___________WT5" localSheetId="56">[1]Work_sect!#REF!</definedName>
    <definedName name="___________WT5" localSheetId="57">[1]Work_sect!#REF!</definedName>
    <definedName name="___________WT5" localSheetId="58">[1]Work_sect!#REF!</definedName>
    <definedName name="___________WT5" localSheetId="59">[1]Work_sect!#REF!</definedName>
    <definedName name="___________WT5" localSheetId="60">[1]Work_sect!#REF!</definedName>
    <definedName name="___________WT5">[1]Work_sect!#REF!</definedName>
    <definedName name="___________WT6" localSheetId="2">[1]Work_sect!#REF!</definedName>
    <definedName name="___________WT6" localSheetId="3">[1]Work_sect!#REF!</definedName>
    <definedName name="___________WT6" localSheetId="26">[1]Work_sect!#REF!</definedName>
    <definedName name="___________WT6" localSheetId="27">[1]Work_sect!#REF!</definedName>
    <definedName name="___________WT6" localSheetId="28">[1]Work_sect!#REF!</definedName>
    <definedName name="___________WT6" localSheetId="4">[1]Work_sect!#REF!</definedName>
    <definedName name="___________WT6" localSheetId="29">[1]Work_sect!#REF!</definedName>
    <definedName name="___________WT6" localSheetId="30">[1]Work_sect!#REF!</definedName>
    <definedName name="___________WT6" localSheetId="31">[1]Work_sect!#REF!</definedName>
    <definedName name="___________WT6" localSheetId="7">[1]Work_sect!#REF!</definedName>
    <definedName name="___________WT6" localSheetId="9">[1]Work_sect!#REF!</definedName>
    <definedName name="___________WT6" localSheetId="14">[1]Work_sect!#REF!</definedName>
    <definedName name="___________WT6" localSheetId="16">[1]Work_sect!#REF!</definedName>
    <definedName name="___________WT6" localSheetId="32">[1]Work_sect!#REF!</definedName>
    <definedName name="___________WT6" localSheetId="33">[1]Work_sect!#REF!</definedName>
    <definedName name="___________WT6" localSheetId="34">[1]Work_sect!#REF!</definedName>
    <definedName name="___________WT6" localSheetId="35">[1]Work_sect!#REF!</definedName>
    <definedName name="___________WT6" localSheetId="36">[1]Work_sect!#REF!</definedName>
    <definedName name="___________WT6" localSheetId="37">[1]Work_sect!#REF!</definedName>
    <definedName name="___________WT6" localSheetId="38">[1]Work_sect!#REF!</definedName>
    <definedName name="___________WT6" localSheetId="39">[1]Work_sect!#REF!</definedName>
    <definedName name="___________WT6" localSheetId="40">[1]Work_sect!#REF!</definedName>
    <definedName name="___________WT6" localSheetId="53">[1]Work_sect!#REF!</definedName>
    <definedName name="___________WT6" localSheetId="42">[1]Work_sect!#REF!</definedName>
    <definedName name="___________WT6" localSheetId="43">[1]Work_sect!#REF!</definedName>
    <definedName name="___________WT6" localSheetId="44">[1]Work_sect!#REF!</definedName>
    <definedName name="___________WT6" localSheetId="49">[1]Work_sect!#REF!</definedName>
    <definedName name="___________WT6" localSheetId="52">[1]Work_sect!#REF!</definedName>
    <definedName name="___________WT6">[1]Work_sect!#REF!</definedName>
    <definedName name="___________WT7" localSheetId="2">[1]Work_sect!#REF!</definedName>
    <definedName name="___________WT7" localSheetId="3">[1]Work_sect!#REF!</definedName>
    <definedName name="___________WT7" localSheetId="26">[1]Work_sect!#REF!</definedName>
    <definedName name="___________WT7" localSheetId="27">[1]Work_sect!#REF!</definedName>
    <definedName name="___________WT7" localSheetId="28">[1]Work_sect!#REF!</definedName>
    <definedName name="___________WT7" localSheetId="4">[1]Work_sect!#REF!</definedName>
    <definedName name="___________WT7" localSheetId="29">[1]Work_sect!#REF!</definedName>
    <definedName name="___________WT7" localSheetId="30">[1]Work_sect!#REF!</definedName>
    <definedName name="___________WT7" localSheetId="31">[1]Work_sect!#REF!</definedName>
    <definedName name="___________WT7" localSheetId="7">[1]Work_sect!#REF!</definedName>
    <definedName name="___________WT7" localSheetId="9">[1]Work_sect!#REF!</definedName>
    <definedName name="___________WT7" localSheetId="14">[1]Work_sect!#REF!</definedName>
    <definedName name="___________WT7" localSheetId="16">[1]Work_sect!#REF!</definedName>
    <definedName name="___________WT7" localSheetId="53">[1]Work_sect!#REF!</definedName>
    <definedName name="___________WT7" localSheetId="42">[1]Work_sect!#REF!</definedName>
    <definedName name="___________WT7" localSheetId="43">[1]Work_sect!#REF!</definedName>
    <definedName name="___________WT7" localSheetId="44">[1]Work_sect!#REF!</definedName>
    <definedName name="___________WT7" localSheetId="49">[1]Work_sect!#REF!</definedName>
    <definedName name="___________WT7" localSheetId="52">[1]Work_sect!#REF!</definedName>
    <definedName name="___________WT7">[1]Work_sect!#REF!</definedName>
    <definedName name="__________j" localSheetId="2">[1]Work_sect!#REF!</definedName>
    <definedName name="__________j" localSheetId="3">[1]Work_sect!#REF!</definedName>
    <definedName name="__________j" localSheetId="26">[1]Work_sect!#REF!</definedName>
    <definedName name="__________j" localSheetId="27">[1]Work_sect!#REF!</definedName>
    <definedName name="__________j" localSheetId="28">[1]Work_sect!#REF!</definedName>
    <definedName name="__________j" localSheetId="4">[1]Work_sect!#REF!</definedName>
    <definedName name="__________j" localSheetId="29">[1]Work_sect!#REF!</definedName>
    <definedName name="__________j" localSheetId="30">[1]Work_sect!#REF!</definedName>
    <definedName name="__________j" localSheetId="31">[1]Work_sect!#REF!</definedName>
    <definedName name="__________j" localSheetId="7">[1]Work_sect!#REF!</definedName>
    <definedName name="__________j" localSheetId="9">[1]Work_sect!#REF!</definedName>
    <definedName name="__________j" localSheetId="53">[1]Work_sect!#REF!</definedName>
    <definedName name="__________j" localSheetId="44">[1]Work_sect!#REF!</definedName>
    <definedName name="__________j" localSheetId="49">[1]Work_sect!#REF!</definedName>
    <definedName name="__________j" localSheetId="52">[1]Work_sect!#REF!</definedName>
    <definedName name="__________j">[1]Work_sect!#REF!</definedName>
    <definedName name="__________RED3">"Check Box 8"</definedName>
    <definedName name="__________WT1" localSheetId="2">[1]Work_sect!#REF!</definedName>
    <definedName name="__________WT1" localSheetId="3">[1]Work_sect!#REF!</definedName>
    <definedName name="__________WT1" localSheetId="19">[1]Work_sect!#REF!</definedName>
    <definedName name="__________WT1" localSheetId="26">[1]Work_sect!#REF!</definedName>
    <definedName name="__________WT1" localSheetId="27">[1]Work_sect!#REF!</definedName>
    <definedName name="__________WT1" localSheetId="28">[1]Work_sect!#REF!</definedName>
    <definedName name="__________WT1" localSheetId="4">[1]Work_sect!#REF!</definedName>
    <definedName name="__________WT1" localSheetId="29">[1]Work_sect!#REF!</definedName>
    <definedName name="__________WT1" localSheetId="30">[1]Work_sect!#REF!</definedName>
    <definedName name="__________WT1" localSheetId="31">[1]Work_sect!#REF!</definedName>
    <definedName name="__________WT1" localSheetId="7">[1]Work_sect!#REF!</definedName>
    <definedName name="__________WT1" localSheetId="9">[1]Work_sect!#REF!</definedName>
    <definedName name="__________WT1" localSheetId="14">[1]Work_sect!#REF!</definedName>
    <definedName name="__________WT1" localSheetId="16">[1]Work_sect!#REF!</definedName>
    <definedName name="__________WT1" localSheetId="32">[1]Work_sect!#REF!</definedName>
    <definedName name="__________WT1" localSheetId="33">[1]Work_sect!#REF!</definedName>
    <definedName name="__________WT1" localSheetId="34">[1]Work_sect!#REF!</definedName>
    <definedName name="__________WT1" localSheetId="35">[1]Work_sect!#REF!</definedName>
    <definedName name="__________WT1" localSheetId="36">[1]Work_sect!#REF!</definedName>
    <definedName name="__________WT1" localSheetId="37">[1]Work_sect!#REF!</definedName>
    <definedName name="__________WT1" localSheetId="38">[1]Work_sect!#REF!</definedName>
    <definedName name="__________WT1" localSheetId="39">[1]Work_sect!#REF!</definedName>
    <definedName name="__________WT1" localSheetId="40">[1]Work_sect!#REF!</definedName>
    <definedName name="__________WT1" localSheetId="53">[1]Work_sect!#REF!</definedName>
    <definedName name="__________WT1" localSheetId="42">[1]Work_sect!#REF!</definedName>
    <definedName name="__________WT1" localSheetId="43">[1]Work_sect!#REF!</definedName>
    <definedName name="__________WT1" localSheetId="44">[1]Work_sect!#REF!</definedName>
    <definedName name="__________WT1" localSheetId="49">[1]Work_sect!#REF!</definedName>
    <definedName name="__________WT1" localSheetId="52">[1]Work_sect!#REF!</definedName>
    <definedName name="__________WT1" localSheetId="65">[1]Work_sect!#REF!</definedName>
    <definedName name="__________WT1" localSheetId="66">[1]Work_sect!#REF!</definedName>
    <definedName name="__________WT1" localSheetId="67">[1]Work_sect!#REF!</definedName>
    <definedName name="__________WT1">[1]Work_sect!#REF!</definedName>
    <definedName name="__________WT5" localSheetId="2">[1]Work_sect!#REF!</definedName>
    <definedName name="__________WT5" localSheetId="3">[1]Work_sect!#REF!</definedName>
    <definedName name="__________WT5" localSheetId="19">[1]Work_sect!#REF!</definedName>
    <definedName name="__________WT5" localSheetId="26">[1]Work_sect!#REF!</definedName>
    <definedName name="__________WT5" localSheetId="27">[1]Work_sect!#REF!</definedName>
    <definedName name="__________WT5" localSheetId="28">[1]Work_sect!#REF!</definedName>
    <definedName name="__________WT5" localSheetId="4">[1]Work_sect!#REF!</definedName>
    <definedName name="__________WT5" localSheetId="29">[1]Work_sect!#REF!</definedName>
    <definedName name="__________WT5" localSheetId="30">[1]Work_sect!#REF!</definedName>
    <definedName name="__________WT5" localSheetId="31">[1]Work_sect!#REF!</definedName>
    <definedName name="__________WT5" localSheetId="7">[1]Work_sect!#REF!</definedName>
    <definedName name="__________WT5" localSheetId="9">[1]Work_sect!#REF!</definedName>
    <definedName name="__________WT5" localSheetId="14">[1]Work_sect!#REF!</definedName>
    <definedName name="__________WT5" localSheetId="16">[1]Work_sect!#REF!</definedName>
    <definedName name="__________WT5" localSheetId="32">[1]Work_sect!#REF!</definedName>
    <definedName name="__________WT5" localSheetId="33">[1]Work_sect!#REF!</definedName>
    <definedName name="__________WT5" localSheetId="34">[1]Work_sect!#REF!</definedName>
    <definedName name="__________WT5" localSheetId="35">[1]Work_sect!#REF!</definedName>
    <definedName name="__________WT5" localSheetId="36">[1]Work_sect!#REF!</definedName>
    <definedName name="__________WT5" localSheetId="37">[1]Work_sect!#REF!</definedName>
    <definedName name="__________WT5" localSheetId="38">[1]Work_sect!#REF!</definedName>
    <definedName name="__________WT5" localSheetId="39">[1]Work_sect!#REF!</definedName>
    <definedName name="__________WT5" localSheetId="40">[1]Work_sect!#REF!</definedName>
    <definedName name="__________WT5" localSheetId="53">[1]Work_sect!#REF!</definedName>
    <definedName name="__________WT5" localSheetId="42">[1]Work_sect!#REF!</definedName>
    <definedName name="__________WT5" localSheetId="43">[1]Work_sect!#REF!</definedName>
    <definedName name="__________WT5" localSheetId="44">[1]Work_sect!#REF!</definedName>
    <definedName name="__________WT5" localSheetId="49">[1]Work_sect!#REF!</definedName>
    <definedName name="__________WT5" localSheetId="52">[1]Work_sect!#REF!</definedName>
    <definedName name="__________WT5" localSheetId="65">[1]Work_sect!#REF!</definedName>
    <definedName name="__________WT5" localSheetId="66">[1]Work_sect!#REF!</definedName>
    <definedName name="__________WT5" localSheetId="67">[1]Work_sect!#REF!</definedName>
    <definedName name="__________WT5">[1]Work_sect!#REF!</definedName>
    <definedName name="__________WT6" localSheetId="2">[1]Work_sect!#REF!</definedName>
    <definedName name="__________WT6" localSheetId="3">[1]Work_sect!#REF!</definedName>
    <definedName name="__________WT6" localSheetId="19">[1]Work_sect!#REF!</definedName>
    <definedName name="__________WT6" localSheetId="26">[1]Work_sect!#REF!</definedName>
    <definedName name="__________WT6" localSheetId="27">[1]Work_sect!#REF!</definedName>
    <definedName name="__________WT6" localSheetId="28">[1]Work_sect!#REF!</definedName>
    <definedName name="__________WT6" localSheetId="4">[1]Work_sect!#REF!</definedName>
    <definedName name="__________WT6" localSheetId="29">[1]Work_sect!#REF!</definedName>
    <definedName name="__________WT6" localSheetId="30">[1]Work_sect!#REF!</definedName>
    <definedName name="__________WT6" localSheetId="31">[1]Work_sect!#REF!</definedName>
    <definedName name="__________WT6" localSheetId="7">[1]Work_sect!#REF!</definedName>
    <definedName name="__________WT6" localSheetId="9">[1]Work_sect!#REF!</definedName>
    <definedName name="__________WT6" localSheetId="14">[1]Work_sect!#REF!</definedName>
    <definedName name="__________WT6" localSheetId="16">[1]Work_sect!#REF!</definedName>
    <definedName name="__________WT6" localSheetId="32">[1]Work_sect!#REF!</definedName>
    <definedName name="__________WT6" localSheetId="33">[1]Work_sect!#REF!</definedName>
    <definedName name="__________WT6" localSheetId="34">[1]Work_sect!#REF!</definedName>
    <definedName name="__________WT6" localSheetId="35">[1]Work_sect!#REF!</definedName>
    <definedName name="__________WT6" localSheetId="36">[1]Work_sect!#REF!</definedName>
    <definedName name="__________WT6" localSheetId="37">[1]Work_sect!#REF!</definedName>
    <definedName name="__________WT6" localSheetId="38">[1]Work_sect!#REF!</definedName>
    <definedName name="__________WT6" localSheetId="39">[1]Work_sect!#REF!</definedName>
    <definedName name="__________WT6" localSheetId="40">[1]Work_sect!#REF!</definedName>
    <definedName name="__________WT6" localSheetId="53">[1]Work_sect!#REF!</definedName>
    <definedName name="__________WT6" localSheetId="42">[1]Work_sect!#REF!</definedName>
    <definedName name="__________WT6" localSheetId="43">[1]Work_sect!#REF!</definedName>
    <definedName name="__________WT6" localSheetId="44">[1]Work_sect!#REF!</definedName>
    <definedName name="__________WT6" localSheetId="49">[1]Work_sect!#REF!</definedName>
    <definedName name="__________WT6" localSheetId="52">[1]Work_sect!#REF!</definedName>
    <definedName name="__________WT6" localSheetId="65">[1]Work_sect!#REF!</definedName>
    <definedName name="__________WT6" localSheetId="66">[1]Work_sect!#REF!</definedName>
    <definedName name="__________WT6" localSheetId="67">[1]Work_sect!#REF!</definedName>
    <definedName name="__________WT6">[1]Work_sect!#REF!</definedName>
    <definedName name="__________WT7" localSheetId="2">[1]Work_sect!#REF!</definedName>
    <definedName name="__________WT7" localSheetId="3">[1]Work_sect!#REF!</definedName>
    <definedName name="__________WT7" localSheetId="19">[1]Work_sect!#REF!</definedName>
    <definedName name="__________WT7" localSheetId="26">[1]Work_sect!#REF!</definedName>
    <definedName name="__________WT7" localSheetId="27">[1]Work_sect!#REF!</definedName>
    <definedName name="__________WT7" localSheetId="28">[1]Work_sect!#REF!</definedName>
    <definedName name="__________WT7" localSheetId="4">[1]Work_sect!#REF!</definedName>
    <definedName name="__________WT7" localSheetId="29">[1]Work_sect!#REF!</definedName>
    <definedName name="__________WT7" localSheetId="30">[1]Work_sect!#REF!</definedName>
    <definedName name="__________WT7" localSheetId="31">[1]Work_sect!#REF!</definedName>
    <definedName name="__________WT7" localSheetId="7">[1]Work_sect!#REF!</definedName>
    <definedName name="__________WT7" localSheetId="9">[1]Work_sect!#REF!</definedName>
    <definedName name="__________WT7" localSheetId="14">[1]Work_sect!#REF!</definedName>
    <definedName name="__________WT7" localSheetId="16">[1]Work_sect!#REF!</definedName>
    <definedName name="__________WT7" localSheetId="32">[1]Work_sect!#REF!</definedName>
    <definedName name="__________WT7" localSheetId="33">[1]Work_sect!#REF!</definedName>
    <definedName name="__________WT7" localSheetId="34">[1]Work_sect!#REF!</definedName>
    <definedName name="__________WT7" localSheetId="35">[1]Work_sect!#REF!</definedName>
    <definedName name="__________WT7" localSheetId="36">[1]Work_sect!#REF!</definedName>
    <definedName name="__________WT7" localSheetId="37">[1]Work_sect!#REF!</definedName>
    <definedName name="__________WT7" localSheetId="38">[1]Work_sect!#REF!</definedName>
    <definedName name="__________WT7" localSheetId="39">[1]Work_sect!#REF!</definedName>
    <definedName name="__________WT7" localSheetId="40">[1]Work_sect!#REF!</definedName>
    <definedName name="__________WT7" localSheetId="53">[1]Work_sect!#REF!</definedName>
    <definedName name="__________WT7" localSheetId="42">[1]Work_sect!#REF!</definedName>
    <definedName name="__________WT7" localSheetId="43">[1]Work_sect!#REF!</definedName>
    <definedName name="__________WT7" localSheetId="44">[1]Work_sect!#REF!</definedName>
    <definedName name="__________WT7" localSheetId="49">[1]Work_sect!#REF!</definedName>
    <definedName name="__________WT7" localSheetId="52">[1]Work_sect!#REF!</definedName>
    <definedName name="__________WT7" localSheetId="65">[1]Work_sect!#REF!</definedName>
    <definedName name="__________WT7" localSheetId="66">[1]Work_sect!#REF!</definedName>
    <definedName name="__________WT7" localSheetId="67">[1]Work_sect!#REF!</definedName>
    <definedName name="__________WT7">[1]Work_sect!#REF!</definedName>
    <definedName name="_________RED3">"Check Box 8"</definedName>
    <definedName name="_________WT1" localSheetId="2">[1]Work_sect!#REF!</definedName>
    <definedName name="_________WT1" localSheetId="3">[1]Work_sect!#REF!</definedName>
    <definedName name="_________WT1" localSheetId="19">[1]Work_sect!#REF!</definedName>
    <definedName name="_________WT1" localSheetId="26">[1]Work_sect!#REF!</definedName>
    <definedName name="_________WT1" localSheetId="27">[1]Work_sect!#REF!</definedName>
    <definedName name="_________WT1" localSheetId="28">[1]Work_sect!#REF!</definedName>
    <definedName name="_________WT1" localSheetId="4">[1]Work_sect!#REF!</definedName>
    <definedName name="_________WT1" localSheetId="29">[1]Work_sect!#REF!</definedName>
    <definedName name="_________WT1" localSheetId="30">[1]Work_sect!#REF!</definedName>
    <definedName name="_________WT1" localSheetId="31">[1]Work_sect!#REF!</definedName>
    <definedName name="_________WT1" localSheetId="7">[1]Work_sect!#REF!</definedName>
    <definedName name="_________WT1" localSheetId="9">[1]Work_sect!#REF!</definedName>
    <definedName name="_________WT1" localSheetId="14">[1]Work_sect!#REF!</definedName>
    <definedName name="_________WT1" localSheetId="16">[1]Work_sect!#REF!</definedName>
    <definedName name="_________WT1" localSheetId="32">[1]Work_sect!#REF!</definedName>
    <definedName name="_________WT1" localSheetId="33">[1]Work_sect!#REF!</definedName>
    <definedName name="_________WT1" localSheetId="34">[1]Work_sect!#REF!</definedName>
    <definedName name="_________WT1" localSheetId="35">[1]Work_sect!#REF!</definedName>
    <definedName name="_________WT1" localSheetId="36">[1]Work_sect!#REF!</definedName>
    <definedName name="_________WT1" localSheetId="37">[1]Work_sect!#REF!</definedName>
    <definedName name="_________WT1" localSheetId="38">[1]Work_sect!#REF!</definedName>
    <definedName name="_________WT1" localSheetId="39">[1]Work_sect!#REF!</definedName>
    <definedName name="_________WT1" localSheetId="40">[1]Work_sect!#REF!</definedName>
    <definedName name="_________WT1" localSheetId="41">[1]Work_sect!#REF!</definedName>
    <definedName name="_________WT1" localSheetId="53">[1]Work_sect!#REF!</definedName>
    <definedName name="_________WT1" localSheetId="42">[1]Work_sect!#REF!</definedName>
    <definedName name="_________WT1" localSheetId="43">[1]Work_sect!#REF!</definedName>
    <definedName name="_________WT1" localSheetId="44">[1]Work_sect!#REF!</definedName>
    <definedName name="_________WT1" localSheetId="45">[1]Work_sect!#REF!</definedName>
    <definedName name="_________WT1" localSheetId="47">[1]Work_sect!#REF!</definedName>
    <definedName name="_________WT1" localSheetId="49">[1]Work_sect!#REF!</definedName>
    <definedName name="_________WT1" localSheetId="50">[1]Work_sect!#REF!</definedName>
    <definedName name="_________WT1" localSheetId="51">[1]Work_sect!#REF!</definedName>
    <definedName name="_________WT1" localSheetId="52">[1]Work_sect!#REF!</definedName>
    <definedName name="_________WT1" localSheetId="54">[1]Work_sect!#REF!</definedName>
    <definedName name="_________WT1" localSheetId="64">[1]Work_sect!#REF!</definedName>
    <definedName name="_________WT1" localSheetId="65">[1]Work_sect!#REF!</definedName>
    <definedName name="_________WT1" localSheetId="66">[1]Work_sect!#REF!</definedName>
    <definedName name="_________WT1" localSheetId="67">[1]Work_sect!#REF!</definedName>
    <definedName name="_________WT1" localSheetId="68">[1]Work_sect!#REF!</definedName>
    <definedName name="_________WT1" localSheetId="69">[1]Work_sect!#REF!</definedName>
    <definedName name="_________WT1" localSheetId="70">[1]Work_sect!#REF!</definedName>
    <definedName name="_________WT1" localSheetId="71">[1]Work_sect!#REF!</definedName>
    <definedName name="_________WT1" localSheetId="55">[1]Work_sect!#REF!</definedName>
    <definedName name="_________WT1" localSheetId="56">[1]Work_sect!#REF!</definedName>
    <definedName name="_________WT1" localSheetId="57">[1]Work_sect!#REF!</definedName>
    <definedName name="_________WT1" localSheetId="58">[1]Work_sect!#REF!</definedName>
    <definedName name="_________WT1" localSheetId="59">[1]Work_sect!#REF!</definedName>
    <definedName name="_________WT1" localSheetId="60">[1]Work_sect!#REF!</definedName>
    <definedName name="_________WT1">[1]Work_sect!#REF!</definedName>
    <definedName name="_________WT5" localSheetId="2">[1]Work_sect!#REF!</definedName>
    <definedName name="_________WT5" localSheetId="3">[1]Work_sect!#REF!</definedName>
    <definedName name="_________WT5" localSheetId="19">[1]Work_sect!#REF!</definedName>
    <definedName name="_________WT5" localSheetId="26">[1]Work_sect!#REF!</definedName>
    <definedName name="_________WT5" localSheetId="27">[1]Work_sect!#REF!</definedName>
    <definedName name="_________WT5" localSheetId="28">[1]Work_sect!#REF!</definedName>
    <definedName name="_________WT5" localSheetId="4">[1]Work_sect!#REF!</definedName>
    <definedName name="_________WT5" localSheetId="29">[1]Work_sect!#REF!</definedName>
    <definedName name="_________WT5" localSheetId="30">[1]Work_sect!#REF!</definedName>
    <definedName name="_________WT5" localSheetId="31">[1]Work_sect!#REF!</definedName>
    <definedName name="_________WT5" localSheetId="7">[1]Work_sect!#REF!</definedName>
    <definedName name="_________WT5" localSheetId="9">[1]Work_sect!#REF!</definedName>
    <definedName name="_________WT5" localSheetId="14">[1]Work_sect!#REF!</definedName>
    <definedName name="_________WT5" localSheetId="16">[1]Work_sect!#REF!</definedName>
    <definedName name="_________WT5" localSheetId="32">[1]Work_sect!#REF!</definedName>
    <definedName name="_________WT5" localSheetId="33">[1]Work_sect!#REF!</definedName>
    <definedName name="_________WT5" localSheetId="34">[1]Work_sect!#REF!</definedName>
    <definedName name="_________WT5" localSheetId="35">[1]Work_sect!#REF!</definedName>
    <definedName name="_________WT5" localSheetId="36">[1]Work_sect!#REF!</definedName>
    <definedName name="_________WT5" localSheetId="37">[1]Work_sect!#REF!</definedName>
    <definedName name="_________WT5" localSheetId="38">[1]Work_sect!#REF!</definedName>
    <definedName name="_________WT5" localSheetId="39">[1]Work_sect!#REF!</definedName>
    <definedName name="_________WT5" localSheetId="40">[1]Work_sect!#REF!</definedName>
    <definedName name="_________WT5" localSheetId="53">[1]Work_sect!#REF!</definedName>
    <definedName name="_________WT5" localSheetId="42">[1]Work_sect!#REF!</definedName>
    <definedName name="_________WT5" localSheetId="43">[1]Work_sect!#REF!</definedName>
    <definedName name="_________WT5" localSheetId="44">[1]Work_sect!#REF!</definedName>
    <definedName name="_________WT5" localSheetId="49">[1]Work_sect!#REF!</definedName>
    <definedName name="_________WT5" localSheetId="52">[1]Work_sect!#REF!</definedName>
    <definedName name="_________WT5">[1]Work_sect!#REF!</definedName>
    <definedName name="_________WT6" localSheetId="2">[1]Work_sect!#REF!</definedName>
    <definedName name="_________WT6" localSheetId="3">[1]Work_sect!#REF!</definedName>
    <definedName name="_________WT6" localSheetId="19">[1]Work_sect!#REF!</definedName>
    <definedName name="_________WT6" localSheetId="26">[1]Work_sect!#REF!</definedName>
    <definedName name="_________WT6" localSheetId="27">[1]Work_sect!#REF!</definedName>
    <definedName name="_________WT6" localSheetId="28">[1]Work_sect!#REF!</definedName>
    <definedName name="_________WT6" localSheetId="4">[1]Work_sect!#REF!</definedName>
    <definedName name="_________WT6" localSheetId="29">[1]Work_sect!#REF!</definedName>
    <definedName name="_________WT6" localSheetId="30">[1]Work_sect!#REF!</definedName>
    <definedName name="_________WT6" localSheetId="31">[1]Work_sect!#REF!</definedName>
    <definedName name="_________WT6" localSheetId="7">[1]Work_sect!#REF!</definedName>
    <definedName name="_________WT6" localSheetId="9">[1]Work_sect!#REF!</definedName>
    <definedName name="_________WT6" localSheetId="14">[1]Work_sect!#REF!</definedName>
    <definedName name="_________WT6" localSheetId="16">[1]Work_sect!#REF!</definedName>
    <definedName name="_________WT6" localSheetId="32">[1]Work_sect!#REF!</definedName>
    <definedName name="_________WT6" localSheetId="33">[1]Work_sect!#REF!</definedName>
    <definedName name="_________WT6" localSheetId="34">[1]Work_sect!#REF!</definedName>
    <definedName name="_________WT6" localSheetId="35">[1]Work_sect!#REF!</definedName>
    <definedName name="_________WT6" localSheetId="36">[1]Work_sect!#REF!</definedName>
    <definedName name="_________WT6" localSheetId="37">[1]Work_sect!#REF!</definedName>
    <definedName name="_________WT6" localSheetId="38">[1]Work_sect!#REF!</definedName>
    <definedName name="_________WT6" localSheetId="39">[1]Work_sect!#REF!</definedName>
    <definedName name="_________WT6" localSheetId="40">[1]Work_sect!#REF!</definedName>
    <definedName name="_________WT6" localSheetId="53">[1]Work_sect!#REF!</definedName>
    <definedName name="_________WT6" localSheetId="42">[1]Work_sect!#REF!</definedName>
    <definedName name="_________WT6" localSheetId="43">[1]Work_sect!#REF!</definedName>
    <definedName name="_________WT6" localSheetId="44">[1]Work_sect!#REF!</definedName>
    <definedName name="_________WT6" localSheetId="49">[1]Work_sect!#REF!</definedName>
    <definedName name="_________WT6" localSheetId="52">[1]Work_sect!#REF!</definedName>
    <definedName name="_________WT6">[1]Work_sect!#REF!</definedName>
    <definedName name="_________WT7" localSheetId="2">[1]Work_sect!#REF!</definedName>
    <definedName name="_________WT7" localSheetId="3">[1]Work_sect!#REF!</definedName>
    <definedName name="_________WT7" localSheetId="19">[1]Work_sect!#REF!</definedName>
    <definedName name="_________WT7" localSheetId="26">[1]Work_sect!#REF!</definedName>
    <definedName name="_________WT7" localSheetId="27">[1]Work_sect!#REF!</definedName>
    <definedName name="_________WT7" localSheetId="28">[1]Work_sect!#REF!</definedName>
    <definedName name="_________WT7" localSheetId="4">[1]Work_sect!#REF!</definedName>
    <definedName name="_________WT7" localSheetId="29">[1]Work_sect!#REF!</definedName>
    <definedName name="_________WT7" localSheetId="30">[1]Work_sect!#REF!</definedName>
    <definedName name="_________WT7" localSheetId="31">[1]Work_sect!#REF!</definedName>
    <definedName name="_________WT7" localSheetId="7">[1]Work_sect!#REF!</definedName>
    <definedName name="_________WT7" localSheetId="9">[1]Work_sect!#REF!</definedName>
    <definedName name="_________WT7" localSheetId="14">[1]Work_sect!#REF!</definedName>
    <definedName name="_________WT7" localSheetId="16">[1]Work_sect!#REF!</definedName>
    <definedName name="_________WT7" localSheetId="32">[1]Work_sect!#REF!</definedName>
    <definedName name="_________WT7" localSheetId="33">[1]Work_sect!#REF!</definedName>
    <definedName name="_________WT7" localSheetId="34">[1]Work_sect!#REF!</definedName>
    <definedName name="_________WT7" localSheetId="35">[1]Work_sect!#REF!</definedName>
    <definedName name="_________WT7" localSheetId="36">[1]Work_sect!#REF!</definedName>
    <definedName name="_________WT7" localSheetId="37">[1]Work_sect!#REF!</definedName>
    <definedName name="_________WT7" localSheetId="38">[1]Work_sect!#REF!</definedName>
    <definedName name="_________WT7" localSheetId="39">[1]Work_sect!#REF!</definedName>
    <definedName name="_________WT7" localSheetId="40">[1]Work_sect!#REF!</definedName>
    <definedName name="_________WT7" localSheetId="53">[1]Work_sect!#REF!</definedName>
    <definedName name="_________WT7" localSheetId="42">[1]Work_sect!#REF!</definedName>
    <definedName name="_________WT7" localSheetId="43">[1]Work_sect!#REF!</definedName>
    <definedName name="_________WT7" localSheetId="44">[1]Work_sect!#REF!</definedName>
    <definedName name="_________WT7" localSheetId="49">[1]Work_sect!#REF!</definedName>
    <definedName name="_________WT7" localSheetId="52">[1]Work_sect!#REF!</definedName>
    <definedName name="_________WT7">[1]Work_sect!#REF!</definedName>
    <definedName name="________RED3">"Check Box 8"</definedName>
    <definedName name="________WT1" localSheetId="2">[1]Work_sect!#REF!</definedName>
    <definedName name="________WT1" localSheetId="3">[1]Work_sect!#REF!</definedName>
    <definedName name="________WT1" localSheetId="26">[1]Work_sect!#REF!</definedName>
    <definedName name="________WT1" localSheetId="27">[1]Work_sect!#REF!</definedName>
    <definedName name="________WT1" localSheetId="28">[1]Work_sect!#REF!</definedName>
    <definedName name="________WT1" localSheetId="4">[1]Work_sect!#REF!</definedName>
    <definedName name="________WT1" localSheetId="29">[1]Work_sect!#REF!</definedName>
    <definedName name="________WT1" localSheetId="30">[1]Work_sect!#REF!</definedName>
    <definedName name="________WT1" localSheetId="31">[1]Work_sect!#REF!</definedName>
    <definedName name="________WT1" localSheetId="7">[1]Work_sect!#REF!</definedName>
    <definedName name="________WT1" localSheetId="9">[1]Work_sect!#REF!</definedName>
    <definedName name="________WT1" localSheetId="14">[1]Work_sect!#REF!</definedName>
    <definedName name="________WT1" localSheetId="16">[1]Work_sect!#REF!</definedName>
    <definedName name="________WT1" localSheetId="32">[1]Work_sect!#REF!</definedName>
    <definedName name="________WT1" localSheetId="33">[1]Work_sect!#REF!</definedName>
    <definedName name="________WT1" localSheetId="34">[1]Work_sect!#REF!</definedName>
    <definedName name="________WT1" localSheetId="35">[1]Work_sect!#REF!</definedName>
    <definedName name="________WT1" localSheetId="36">[1]Work_sect!#REF!</definedName>
    <definedName name="________WT1" localSheetId="37">[1]Work_sect!#REF!</definedName>
    <definedName name="________WT1" localSheetId="38">[1]Work_sect!#REF!</definedName>
    <definedName name="________WT1" localSheetId="39">[1]Work_sect!#REF!</definedName>
    <definedName name="________WT1" localSheetId="40">[1]Work_sect!#REF!</definedName>
    <definedName name="________WT1" localSheetId="41">[1]Work_sect!#REF!</definedName>
    <definedName name="________WT1" localSheetId="53">[1]Work_sect!#REF!</definedName>
    <definedName name="________WT1" localSheetId="42">[1]Work_sect!#REF!</definedName>
    <definedName name="________WT1" localSheetId="43">[1]Work_sect!#REF!</definedName>
    <definedName name="________WT1" localSheetId="44">[1]Work_sect!#REF!</definedName>
    <definedName name="________WT1" localSheetId="45">[1]Work_sect!#REF!</definedName>
    <definedName name="________WT1" localSheetId="47">[1]Work_sect!#REF!</definedName>
    <definedName name="________WT1" localSheetId="49">[1]Work_sect!#REF!</definedName>
    <definedName name="________WT1" localSheetId="50">[1]Work_sect!#REF!</definedName>
    <definedName name="________WT1" localSheetId="51">[1]Work_sect!#REF!</definedName>
    <definedName name="________WT1" localSheetId="52">[1]Work_sect!#REF!</definedName>
    <definedName name="________WT1" localSheetId="54">[1]Work_sect!#REF!</definedName>
    <definedName name="________WT1" localSheetId="64">[1]Work_sect!#REF!</definedName>
    <definedName name="________WT1" localSheetId="65">[1]Work_sect!#REF!</definedName>
    <definedName name="________WT1" localSheetId="66">[1]Work_sect!#REF!</definedName>
    <definedName name="________WT1" localSheetId="67">[1]Work_sect!#REF!</definedName>
    <definedName name="________WT1" localSheetId="68">[1]Work_sect!#REF!</definedName>
    <definedName name="________WT1" localSheetId="69">[1]Work_sect!#REF!</definedName>
    <definedName name="________WT1" localSheetId="70">[1]Work_sect!#REF!</definedName>
    <definedName name="________WT1" localSheetId="71">[1]Work_sect!#REF!</definedName>
    <definedName name="________WT1" localSheetId="55">[1]Work_sect!#REF!</definedName>
    <definedName name="________WT1" localSheetId="56">[1]Work_sect!#REF!</definedName>
    <definedName name="________WT1" localSheetId="57">[1]Work_sect!#REF!</definedName>
    <definedName name="________WT1" localSheetId="58">[1]Work_sect!#REF!</definedName>
    <definedName name="________WT1" localSheetId="59">[1]Work_sect!#REF!</definedName>
    <definedName name="________WT1" localSheetId="60">[1]Work_sect!#REF!</definedName>
    <definedName name="________WT1">[1]Work_sect!#REF!</definedName>
    <definedName name="________WT5" localSheetId="2">[1]Work_sect!#REF!</definedName>
    <definedName name="________WT5" localSheetId="3">[1]Work_sect!#REF!</definedName>
    <definedName name="________WT5" localSheetId="26">[1]Work_sect!#REF!</definedName>
    <definedName name="________WT5" localSheetId="27">[1]Work_sect!#REF!</definedName>
    <definedName name="________WT5" localSheetId="28">[1]Work_sect!#REF!</definedName>
    <definedName name="________WT5" localSheetId="4">[1]Work_sect!#REF!</definedName>
    <definedName name="________WT5" localSheetId="29">[1]Work_sect!#REF!</definedName>
    <definedName name="________WT5" localSheetId="30">[1]Work_sect!#REF!</definedName>
    <definedName name="________WT5" localSheetId="31">[1]Work_sect!#REF!</definedName>
    <definedName name="________WT5" localSheetId="7">[1]Work_sect!#REF!</definedName>
    <definedName name="________WT5" localSheetId="9">[1]Work_sect!#REF!</definedName>
    <definedName name="________WT5" localSheetId="14">[1]Work_sect!#REF!</definedName>
    <definedName name="________WT5" localSheetId="16">[1]Work_sect!#REF!</definedName>
    <definedName name="________WT5" localSheetId="32">[1]Work_sect!#REF!</definedName>
    <definedName name="________WT5" localSheetId="33">[1]Work_sect!#REF!</definedName>
    <definedName name="________WT5" localSheetId="34">[1]Work_sect!#REF!</definedName>
    <definedName name="________WT5" localSheetId="35">[1]Work_sect!#REF!</definedName>
    <definedName name="________WT5" localSheetId="36">[1]Work_sect!#REF!</definedName>
    <definedName name="________WT5" localSheetId="37">[1]Work_sect!#REF!</definedName>
    <definedName name="________WT5" localSheetId="38">[1]Work_sect!#REF!</definedName>
    <definedName name="________WT5" localSheetId="39">[1]Work_sect!#REF!</definedName>
    <definedName name="________WT5" localSheetId="40">[1]Work_sect!#REF!</definedName>
    <definedName name="________WT5" localSheetId="53">[1]Work_sect!#REF!</definedName>
    <definedName name="________WT5" localSheetId="42">[1]Work_sect!#REF!</definedName>
    <definedName name="________WT5" localSheetId="43">[1]Work_sect!#REF!</definedName>
    <definedName name="________WT5" localSheetId="44">[1]Work_sect!#REF!</definedName>
    <definedName name="________WT5" localSheetId="49">[1]Work_sect!#REF!</definedName>
    <definedName name="________WT5" localSheetId="52">[1]Work_sect!#REF!</definedName>
    <definedName name="________WT5" localSheetId="56">[1]Work_sect!#REF!</definedName>
    <definedName name="________WT5">[1]Work_sect!#REF!</definedName>
    <definedName name="________WT6" localSheetId="2">[1]Work_sect!#REF!</definedName>
    <definedName name="________WT6" localSheetId="3">[1]Work_sect!#REF!</definedName>
    <definedName name="________WT6" localSheetId="26">[1]Work_sect!#REF!</definedName>
    <definedName name="________WT6" localSheetId="27">[1]Work_sect!#REF!</definedName>
    <definedName name="________WT6" localSheetId="28">[1]Work_sect!#REF!</definedName>
    <definedName name="________WT6" localSheetId="4">[1]Work_sect!#REF!</definedName>
    <definedName name="________WT6" localSheetId="29">[1]Work_sect!#REF!</definedName>
    <definedName name="________WT6" localSheetId="30">[1]Work_sect!#REF!</definedName>
    <definedName name="________WT6" localSheetId="31">[1]Work_sect!#REF!</definedName>
    <definedName name="________WT6" localSheetId="7">[1]Work_sect!#REF!</definedName>
    <definedName name="________WT6" localSheetId="9">[1]Work_sect!#REF!</definedName>
    <definedName name="________WT6" localSheetId="14">[1]Work_sect!#REF!</definedName>
    <definedName name="________WT6" localSheetId="16">[1]Work_sect!#REF!</definedName>
    <definedName name="________WT6" localSheetId="32">[1]Work_sect!#REF!</definedName>
    <definedName name="________WT6" localSheetId="33">[1]Work_sect!#REF!</definedName>
    <definedName name="________WT6" localSheetId="34">[1]Work_sect!#REF!</definedName>
    <definedName name="________WT6" localSheetId="35">[1]Work_sect!#REF!</definedName>
    <definedName name="________WT6" localSheetId="36">[1]Work_sect!#REF!</definedName>
    <definedName name="________WT6" localSheetId="37">[1]Work_sect!#REF!</definedName>
    <definedName name="________WT6" localSheetId="38">[1]Work_sect!#REF!</definedName>
    <definedName name="________WT6" localSheetId="39">[1]Work_sect!#REF!</definedName>
    <definedName name="________WT6" localSheetId="40">[1]Work_sect!#REF!</definedName>
    <definedName name="________WT6" localSheetId="53">[1]Work_sect!#REF!</definedName>
    <definedName name="________WT6" localSheetId="42">[1]Work_sect!#REF!</definedName>
    <definedName name="________WT6" localSheetId="43">[1]Work_sect!#REF!</definedName>
    <definedName name="________WT6" localSheetId="44">[1]Work_sect!#REF!</definedName>
    <definedName name="________WT6" localSheetId="49">[1]Work_sect!#REF!</definedName>
    <definedName name="________WT6" localSheetId="52">[1]Work_sect!#REF!</definedName>
    <definedName name="________WT6" localSheetId="56">[1]Work_sect!#REF!</definedName>
    <definedName name="________WT6">[1]Work_sect!#REF!</definedName>
    <definedName name="________WT7" localSheetId="2">[1]Work_sect!#REF!</definedName>
    <definedName name="________WT7" localSheetId="3">[1]Work_sect!#REF!</definedName>
    <definedName name="________WT7" localSheetId="26">[1]Work_sect!#REF!</definedName>
    <definedName name="________WT7" localSheetId="27">[1]Work_sect!#REF!</definedName>
    <definedName name="________WT7" localSheetId="28">[1]Work_sect!#REF!</definedName>
    <definedName name="________WT7" localSheetId="4">[1]Work_sect!#REF!</definedName>
    <definedName name="________WT7" localSheetId="29">[1]Work_sect!#REF!</definedName>
    <definedName name="________WT7" localSheetId="30">[1]Work_sect!#REF!</definedName>
    <definedName name="________WT7" localSheetId="31">[1]Work_sect!#REF!</definedName>
    <definedName name="________WT7" localSheetId="7">[1]Work_sect!#REF!</definedName>
    <definedName name="________WT7" localSheetId="9">[1]Work_sect!#REF!</definedName>
    <definedName name="________WT7" localSheetId="14">[1]Work_sect!#REF!</definedName>
    <definedName name="________WT7" localSheetId="16">[1]Work_sect!#REF!</definedName>
    <definedName name="________WT7" localSheetId="32">[1]Work_sect!#REF!</definedName>
    <definedName name="________WT7" localSheetId="33">[1]Work_sect!#REF!</definedName>
    <definedName name="________WT7" localSheetId="34">[1]Work_sect!#REF!</definedName>
    <definedName name="________WT7" localSheetId="35">[1]Work_sect!#REF!</definedName>
    <definedName name="________WT7" localSheetId="36">[1]Work_sect!#REF!</definedName>
    <definedName name="________WT7" localSheetId="37">[1]Work_sect!#REF!</definedName>
    <definedName name="________WT7" localSheetId="38">[1]Work_sect!#REF!</definedName>
    <definedName name="________WT7" localSheetId="39">[1]Work_sect!#REF!</definedName>
    <definedName name="________WT7" localSheetId="40">[1]Work_sect!#REF!</definedName>
    <definedName name="________WT7" localSheetId="53">[1]Work_sect!#REF!</definedName>
    <definedName name="________WT7" localSheetId="42">[1]Work_sect!#REF!</definedName>
    <definedName name="________WT7" localSheetId="43">[1]Work_sect!#REF!</definedName>
    <definedName name="________WT7" localSheetId="44">[1]Work_sect!#REF!</definedName>
    <definedName name="________WT7" localSheetId="49">[1]Work_sect!#REF!</definedName>
    <definedName name="________WT7" localSheetId="52">[1]Work_sect!#REF!</definedName>
    <definedName name="________WT7" localSheetId="56">[1]Work_sect!#REF!</definedName>
    <definedName name="________WT7">[1]Work_sect!#REF!</definedName>
    <definedName name="_______RED3">"Check Box 8"</definedName>
    <definedName name="_______WT1" localSheetId="2">[1]Work_sect!#REF!</definedName>
    <definedName name="_______WT1" localSheetId="3">[1]Work_sect!#REF!</definedName>
    <definedName name="_______WT1" localSheetId="26">[1]Work_sect!#REF!</definedName>
    <definedName name="_______WT1" localSheetId="27">[1]Work_sect!#REF!</definedName>
    <definedName name="_______WT1" localSheetId="28">[1]Work_sect!#REF!</definedName>
    <definedName name="_______WT1" localSheetId="4">[1]Work_sect!#REF!</definedName>
    <definedName name="_______WT1" localSheetId="29">[1]Work_sect!#REF!</definedName>
    <definedName name="_______WT1" localSheetId="30">[1]Work_sect!#REF!</definedName>
    <definedName name="_______WT1" localSheetId="31">[1]Work_sect!#REF!</definedName>
    <definedName name="_______WT1" localSheetId="7">[1]Work_sect!#REF!</definedName>
    <definedName name="_______WT1" localSheetId="9">[1]Work_sect!#REF!</definedName>
    <definedName name="_______WT1" localSheetId="14">[1]Work_sect!#REF!</definedName>
    <definedName name="_______WT1" localSheetId="16">[1]Work_sect!#REF!</definedName>
    <definedName name="_______WT1" localSheetId="32">[1]Work_sect!#REF!</definedName>
    <definedName name="_______WT1" localSheetId="33">[1]Work_sect!#REF!</definedName>
    <definedName name="_______WT1" localSheetId="34">[1]Work_sect!#REF!</definedName>
    <definedName name="_______WT1" localSheetId="35">[1]Work_sect!#REF!</definedName>
    <definedName name="_______WT1" localSheetId="36">[1]Work_sect!#REF!</definedName>
    <definedName name="_______WT1" localSheetId="37">[1]Work_sect!#REF!</definedName>
    <definedName name="_______WT1" localSheetId="38">[1]Work_sect!#REF!</definedName>
    <definedName name="_______WT1" localSheetId="39">[1]Work_sect!#REF!</definedName>
    <definedName name="_______WT1" localSheetId="40">[1]Work_sect!#REF!</definedName>
    <definedName name="_______WT1" localSheetId="41">[1]Work_sect!#REF!</definedName>
    <definedName name="_______WT1" localSheetId="53">[1]Work_sect!#REF!</definedName>
    <definedName name="_______WT1" localSheetId="42">[1]Work_sect!#REF!</definedName>
    <definedName name="_______WT1" localSheetId="43">[1]Work_sect!#REF!</definedName>
    <definedName name="_______WT1" localSheetId="44">[1]Work_sect!#REF!</definedName>
    <definedName name="_______WT1" localSheetId="45">[1]Work_sect!#REF!</definedName>
    <definedName name="_______WT1" localSheetId="47">[1]Work_sect!#REF!</definedName>
    <definedName name="_______WT1" localSheetId="49">[1]Work_sect!#REF!</definedName>
    <definedName name="_______WT1" localSheetId="50">[1]Work_sect!#REF!</definedName>
    <definedName name="_______WT1" localSheetId="51">[1]Work_sect!#REF!</definedName>
    <definedName name="_______WT1" localSheetId="52">[1]Work_sect!#REF!</definedName>
    <definedName name="_______WT1" localSheetId="54">[1]Work_sect!#REF!</definedName>
    <definedName name="_______WT1" localSheetId="64">[1]Work_sect!#REF!</definedName>
    <definedName name="_______WT1" localSheetId="65">[1]Work_sect!#REF!</definedName>
    <definedName name="_______WT1" localSheetId="66">[1]Work_sect!#REF!</definedName>
    <definedName name="_______WT1" localSheetId="67">[1]Work_sect!#REF!</definedName>
    <definedName name="_______WT1" localSheetId="68">[1]Work_sect!#REF!</definedName>
    <definedName name="_______WT1" localSheetId="69">[1]Work_sect!#REF!</definedName>
    <definedName name="_______WT1" localSheetId="70">[1]Work_sect!#REF!</definedName>
    <definedName name="_______WT1" localSheetId="71">[1]Work_sect!#REF!</definedName>
    <definedName name="_______WT1" localSheetId="55">[1]Work_sect!#REF!</definedName>
    <definedName name="_______WT1" localSheetId="56">[1]Work_sect!#REF!</definedName>
    <definedName name="_______WT1" localSheetId="57">[1]Work_sect!#REF!</definedName>
    <definedName name="_______WT1" localSheetId="58">[1]Work_sect!#REF!</definedName>
    <definedName name="_______WT1" localSheetId="59">[1]Work_sect!#REF!</definedName>
    <definedName name="_______WT1" localSheetId="60">[1]Work_sect!#REF!</definedName>
    <definedName name="_______WT1">[1]Work_sect!#REF!</definedName>
    <definedName name="_______WT5" localSheetId="2">[1]Work_sect!#REF!</definedName>
    <definedName name="_______WT5" localSheetId="3">[1]Work_sect!#REF!</definedName>
    <definedName name="_______WT5" localSheetId="26">[1]Work_sect!#REF!</definedName>
    <definedName name="_______WT5" localSheetId="27">[1]Work_sect!#REF!</definedName>
    <definedName name="_______WT5" localSheetId="28">[1]Work_sect!#REF!</definedName>
    <definedName name="_______WT5" localSheetId="4">[1]Work_sect!#REF!</definedName>
    <definedName name="_______WT5" localSheetId="29">[1]Work_sect!#REF!</definedName>
    <definedName name="_______WT5" localSheetId="30">[1]Work_sect!#REF!</definedName>
    <definedName name="_______WT5" localSheetId="31">[1]Work_sect!#REF!</definedName>
    <definedName name="_______WT5" localSheetId="7">[1]Work_sect!#REF!</definedName>
    <definedName name="_______WT5" localSheetId="9">[1]Work_sect!#REF!</definedName>
    <definedName name="_______WT5" localSheetId="14">[1]Work_sect!#REF!</definedName>
    <definedName name="_______WT5" localSheetId="16">[1]Work_sect!#REF!</definedName>
    <definedName name="_______WT5" localSheetId="32">[1]Work_sect!#REF!</definedName>
    <definedName name="_______WT5" localSheetId="33">[1]Work_sect!#REF!</definedName>
    <definedName name="_______WT5" localSheetId="34">[1]Work_sect!#REF!</definedName>
    <definedName name="_______WT5" localSheetId="35">[1]Work_sect!#REF!</definedName>
    <definedName name="_______WT5" localSheetId="36">[1]Work_sect!#REF!</definedName>
    <definedName name="_______WT5" localSheetId="37">[1]Work_sect!#REF!</definedName>
    <definedName name="_______WT5" localSheetId="38">[1]Work_sect!#REF!</definedName>
    <definedName name="_______WT5" localSheetId="39">[1]Work_sect!#REF!</definedName>
    <definedName name="_______WT5" localSheetId="40">[1]Work_sect!#REF!</definedName>
    <definedName name="_______WT5" localSheetId="53">[1]Work_sect!#REF!</definedName>
    <definedName name="_______WT5" localSheetId="42">[1]Work_sect!#REF!</definedName>
    <definedName name="_______WT5" localSheetId="43">[1]Work_sect!#REF!</definedName>
    <definedName name="_______WT5" localSheetId="44">[1]Work_sect!#REF!</definedName>
    <definedName name="_______WT5" localSheetId="49">[1]Work_sect!#REF!</definedName>
    <definedName name="_______WT5" localSheetId="52">[1]Work_sect!#REF!</definedName>
    <definedName name="_______WT5" localSheetId="55">[1]Work_sect!#REF!</definedName>
    <definedName name="_______WT5">[1]Work_sect!#REF!</definedName>
    <definedName name="_______WT6" localSheetId="2">[1]Work_sect!#REF!</definedName>
    <definedName name="_______WT6" localSheetId="3">[1]Work_sect!#REF!</definedName>
    <definedName name="_______WT6" localSheetId="26">[1]Work_sect!#REF!</definedName>
    <definedName name="_______WT6" localSheetId="27">[1]Work_sect!#REF!</definedName>
    <definedName name="_______WT6" localSheetId="28">[1]Work_sect!#REF!</definedName>
    <definedName name="_______WT6" localSheetId="4">[1]Work_sect!#REF!</definedName>
    <definedName name="_______WT6" localSheetId="29">[1]Work_sect!#REF!</definedName>
    <definedName name="_______WT6" localSheetId="30">[1]Work_sect!#REF!</definedName>
    <definedName name="_______WT6" localSheetId="31">[1]Work_sect!#REF!</definedName>
    <definedName name="_______WT6" localSheetId="7">[1]Work_sect!#REF!</definedName>
    <definedName name="_______WT6" localSheetId="9">[1]Work_sect!#REF!</definedName>
    <definedName name="_______WT6" localSheetId="14">[1]Work_sect!#REF!</definedName>
    <definedName name="_______WT6" localSheetId="16">[1]Work_sect!#REF!</definedName>
    <definedName name="_______WT6" localSheetId="32">[1]Work_sect!#REF!</definedName>
    <definedName name="_______WT6" localSheetId="33">[1]Work_sect!#REF!</definedName>
    <definedName name="_______WT6" localSheetId="34">[1]Work_sect!#REF!</definedName>
    <definedName name="_______WT6" localSheetId="35">[1]Work_sect!#REF!</definedName>
    <definedName name="_______WT6" localSheetId="36">[1]Work_sect!#REF!</definedName>
    <definedName name="_______WT6" localSheetId="37">[1]Work_sect!#REF!</definedName>
    <definedName name="_______WT6" localSheetId="38">[1]Work_sect!#REF!</definedName>
    <definedName name="_______WT6" localSheetId="39">[1]Work_sect!#REF!</definedName>
    <definedName name="_______WT6" localSheetId="40">[1]Work_sect!#REF!</definedName>
    <definedName name="_______WT6" localSheetId="53">[1]Work_sect!#REF!</definedName>
    <definedName name="_______WT6" localSheetId="42">[1]Work_sect!#REF!</definedName>
    <definedName name="_______WT6" localSheetId="43">[1]Work_sect!#REF!</definedName>
    <definedName name="_______WT6" localSheetId="44">[1]Work_sect!#REF!</definedName>
    <definedName name="_______WT6" localSheetId="49">[1]Work_sect!#REF!</definedName>
    <definedName name="_______WT6" localSheetId="52">[1]Work_sect!#REF!</definedName>
    <definedName name="_______WT6" localSheetId="55">[1]Work_sect!#REF!</definedName>
    <definedName name="_______WT6">[1]Work_sect!#REF!</definedName>
    <definedName name="_______WT7" localSheetId="2">[1]Work_sect!#REF!</definedName>
    <definedName name="_______WT7" localSheetId="3">[1]Work_sect!#REF!</definedName>
    <definedName name="_______WT7" localSheetId="26">[1]Work_sect!#REF!</definedName>
    <definedName name="_______WT7" localSheetId="27">[1]Work_sect!#REF!</definedName>
    <definedName name="_______WT7" localSheetId="28">[1]Work_sect!#REF!</definedName>
    <definedName name="_______WT7" localSheetId="4">[1]Work_sect!#REF!</definedName>
    <definedName name="_______WT7" localSheetId="29">[1]Work_sect!#REF!</definedName>
    <definedName name="_______WT7" localSheetId="30">[1]Work_sect!#REF!</definedName>
    <definedName name="_______WT7" localSheetId="31">[1]Work_sect!#REF!</definedName>
    <definedName name="_______WT7" localSheetId="7">[1]Work_sect!#REF!</definedName>
    <definedName name="_______WT7" localSheetId="9">[1]Work_sect!#REF!</definedName>
    <definedName name="_______WT7" localSheetId="14">[1]Work_sect!#REF!</definedName>
    <definedName name="_______WT7" localSheetId="16">[1]Work_sect!#REF!</definedName>
    <definedName name="_______WT7" localSheetId="32">[1]Work_sect!#REF!</definedName>
    <definedName name="_______WT7" localSheetId="33">[1]Work_sect!#REF!</definedName>
    <definedName name="_______WT7" localSheetId="34">[1]Work_sect!#REF!</definedName>
    <definedName name="_______WT7" localSheetId="35">[1]Work_sect!#REF!</definedName>
    <definedName name="_______WT7" localSheetId="36">[1]Work_sect!#REF!</definedName>
    <definedName name="_______WT7" localSheetId="37">[1]Work_sect!#REF!</definedName>
    <definedName name="_______WT7" localSheetId="38">[1]Work_sect!#REF!</definedName>
    <definedName name="_______WT7" localSheetId="39">[1]Work_sect!#REF!</definedName>
    <definedName name="_______WT7" localSheetId="40">[1]Work_sect!#REF!</definedName>
    <definedName name="_______WT7" localSheetId="53">[1]Work_sect!#REF!</definedName>
    <definedName name="_______WT7" localSheetId="42">[1]Work_sect!#REF!</definedName>
    <definedName name="_______WT7" localSheetId="43">[1]Work_sect!#REF!</definedName>
    <definedName name="_______WT7" localSheetId="44">[1]Work_sect!#REF!</definedName>
    <definedName name="_______WT7" localSheetId="49">[1]Work_sect!#REF!</definedName>
    <definedName name="_______WT7" localSheetId="52">[1]Work_sect!#REF!</definedName>
    <definedName name="_______WT7" localSheetId="55">[1]Work_sect!#REF!</definedName>
    <definedName name="_______WT7">[1]Work_sect!#REF!</definedName>
    <definedName name="______RED3">"Check Box 8"</definedName>
    <definedName name="______WT1" localSheetId="2">[1]Work_sect!#REF!</definedName>
    <definedName name="______WT1" localSheetId="3">[1]Work_sect!#REF!</definedName>
    <definedName name="______WT1" localSheetId="19">[1]Work_sect!#REF!</definedName>
    <definedName name="______WT1" localSheetId="26">[1]Work_sect!#REF!</definedName>
    <definedName name="______WT1" localSheetId="27">[1]Work_sect!#REF!</definedName>
    <definedName name="______WT1" localSheetId="28">[1]Work_sect!#REF!</definedName>
    <definedName name="______WT1" localSheetId="4">[1]Work_sect!#REF!</definedName>
    <definedName name="______WT1" localSheetId="29">[1]Work_sect!#REF!</definedName>
    <definedName name="______WT1" localSheetId="30">[1]Work_sect!#REF!</definedName>
    <definedName name="______WT1" localSheetId="31">[1]Work_sect!#REF!</definedName>
    <definedName name="______WT1" localSheetId="7">[1]Work_sect!#REF!</definedName>
    <definedName name="______WT1" localSheetId="9">[1]Work_sect!#REF!</definedName>
    <definedName name="______WT1" localSheetId="14">[1]Work_sect!#REF!</definedName>
    <definedName name="______WT1" localSheetId="16">[1]Work_sect!#REF!</definedName>
    <definedName name="______WT1" localSheetId="32">[1]Work_sect!#REF!</definedName>
    <definedName name="______WT1" localSheetId="33">[1]Work_sect!#REF!</definedName>
    <definedName name="______WT1" localSheetId="34">[1]Work_sect!#REF!</definedName>
    <definedName name="______WT1" localSheetId="35">[1]Work_sect!#REF!</definedName>
    <definedName name="______WT1" localSheetId="36">[1]Work_sect!#REF!</definedName>
    <definedName name="______WT1" localSheetId="37">[1]Work_sect!#REF!</definedName>
    <definedName name="______WT1" localSheetId="38">[1]Work_sect!#REF!</definedName>
    <definedName name="______WT1" localSheetId="39">[1]Work_sect!#REF!</definedName>
    <definedName name="______WT1" localSheetId="40">[1]Work_sect!#REF!</definedName>
    <definedName name="______WT1" localSheetId="41">[1]Work_sect!#REF!</definedName>
    <definedName name="______WT1" localSheetId="53">[1]Work_sect!#REF!</definedName>
    <definedName name="______WT1" localSheetId="42">[1]Work_sect!#REF!</definedName>
    <definedName name="______WT1" localSheetId="43">[1]Work_sect!#REF!</definedName>
    <definedName name="______WT1" localSheetId="44">[1]Work_sect!#REF!</definedName>
    <definedName name="______WT1" localSheetId="45">[1]Work_sect!#REF!</definedName>
    <definedName name="______WT1" localSheetId="47">[1]Work_sect!#REF!</definedName>
    <definedName name="______WT1" localSheetId="49">[1]Work_sect!#REF!</definedName>
    <definedName name="______WT1" localSheetId="50">[1]Work_sect!#REF!</definedName>
    <definedName name="______WT1" localSheetId="51">[1]Work_sect!#REF!</definedName>
    <definedName name="______WT1" localSheetId="52">[1]Work_sect!#REF!</definedName>
    <definedName name="______WT1" localSheetId="54">[1]Work_sect!#REF!</definedName>
    <definedName name="______WT1" localSheetId="64">[1]Work_sect!#REF!</definedName>
    <definedName name="______WT1" localSheetId="65">[1]Work_sect!#REF!</definedName>
    <definedName name="______WT1" localSheetId="66">[1]Work_sect!#REF!</definedName>
    <definedName name="______WT1" localSheetId="67">[1]Work_sect!#REF!</definedName>
    <definedName name="______WT1" localSheetId="68">[1]Work_sect!#REF!</definedName>
    <definedName name="______WT1" localSheetId="69">[1]Work_sect!#REF!</definedName>
    <definedName name="______WT1" localSheetId="70">[1]Work_sect!#REF!</definedName>
    <definedName name="______WT1" localSheetId="71">[1]Work_sect!#REF!</definedName>
    <definedName name="______WT1" localSheetId="55">[1]Work_sect!#REF!</definedName>
    <definedName name="______WT1" localSheetId="56">[1]Work_sect!#REF!</definedName>
    <definedName name="______WT1" localSheetId="57">[1]Work_sect!#REF!</definedName>
    <definedName name="______WT1" localSheetId="58">[1]Work_sect!#REF!</definedName>
    <definedName name="______WT1" localSheetId="59">[1]Work_sect!#REF!</definedName>
    <definedName name="______WT1" localSheetId="60">[1]Work_sect!#REF!</definedName>
    <definedName name="______WT1">[1]Work_sect!#REF!</definedName>
    <definedName name="______WT5" localSheetId="2">[1]Work_sect!#REF!</definedName>
    <definedName name="______WT5" localSheetId="3">[1]Work_sect!#REF!</definedName>
    <definedName name="______WT5" localSheetId="19">[1]Work_sect!#REF!</definedName>
    <definedName name="______WT5" localSheetId="26">[1]Work_sect!#REF!</definedName>
    <definedName name="______WT5" localSheetId="27">[1]Work_sect!#REF!</definedName>
    <definedName name="______WT5" localSheetId="28">[1]Work_sect!#REF!</definedName>
    <definedName name="______WT5" localSheetId="4">[1]Work_sect!#REF!</definedName>
    <definedName name="______WT5" localSheetId="29">[1]Work_sect!#REF!</definedName>
    <definedName name="______WT5" localSheetId="30">[1]Work_sect!#REF!</definedName>
    <definedName name="______WT5" localSheetId="31">[1]Work_sect!#REF!</definedName>
    <definedName name="______WT5" localSheetId="7">[1]Work_sect!#REF!</definedName>
    <definedName name="______WT5" localSheetId="9">[1]Work_sect!#REF!</definedName>
    <definedName name="______WT5" localSheetId="14">[1]Work_sect!#REF!</definedName>
    <definedName name="______WT5" localSheetId="16">[1]Work_sect!#REF!</definedName>
    <definedName name="______WT5" localSheetId="32">[1]Work_sect!#REF!</definedName>
    <definedName name="______WT5" localSheetId="33">[1]Work_sect!#REF!</definedName>
    <definedName name="______WT5" localSheetId="34">[1]Work_sect!#REF!</definedName>
    <definedName name="______WT5" localSheetId="35">[1]Work_sect!#REF!</definedName>
    <definedName name="______WT5" localSheetId="36">[1]Work_sect!#REF!</definedName>
    <definedName name="______WT5" localSheetId="37">[1]Work_sect!#REF!</definedName>
    <definedName name="______WT5" localSheetId="38">[1]Work_sect!#REF!</definedName>
    <definedName name="______WT5" localSheetId="39">[1]Work_sect!#REF!</definedName>
    <definedName name="______WT5" localSheetId="40">[1]Work_sect!#REF!</definedName>
    <definedName name="______WT5" localSheetId="53">[1]Work_sect!#REF!</definedName>
    <definedName name="______WT5" localSheetId="42">[1]Work_sect!#REF!</definedName>
    <definedName name="______WT5" localSheetId="43">[1]Work_sect!#REF!</definedName>
    <definedName name="______WT5" localSheetId="44">[1]Work_sect!#REF!</definedName>
    <definedName name="______WT5" localSheetId="49">[1]Work_sect!#REF!</definedName>
    <definedName name="______WT5" localSheetId="52">[1]Work_sect!#REF!</definedName>
    <definedName name="______WT5">[1]Work_sect!#REF!</definedName>
    <definedName name="______WT6" localSheetId="2">[1]Work_sect!#REF!</definedName>
    <definedName name="______WT6" localSheetId="3">[1]Work_sect!#REF!</definedName>
    <definedName name="______WT6" localSheetId="19">[1]Work_sect!#REF!</definedName>
    <definedName name="______WT6" localSheetId="26">[1]Work_sect!#REF!</definedName>
    <definedName name="______WT6" localSheetId="27">[1]Work_sect!#REF!</definedName>
    <definedName name="______WT6" localSheetId="28">[1]Work_sect!#REF!</definedName>
    <definedName name="______WT6" localSheetId="4">[1]Work_sect!#REF!</definedName>
    <definedName name="______WT6" localSheetId="29">[1]Work_sect!#REF!</definedName>
    <definedName name="______WT6" localSheetId="30">[1]Work_sect!#REF!</definedName>
    <definedName name="______WT6" localSheetId="31">[1]Work_sect!#REF!</definedName>
    <definedName name="______WT6" localSheetId="7">[1]Work_sect!#REF!</definedName>
    <definedName name="______WT6" localSheetId="9">[1]Work_sect!#REF!</definedName>
    <definedName name="______WT6" localSheetId="14">[1]Work_sect!#REF!</definedName>
    <definedName name="______WT6" localSheetId="16">[1]Work_sect!#REF!</definedName>
    <definedName name="______WT6" localSheetId="32">[1]Work_sect!#REF!</definedName>
    <definedName name="______WT6" localSheetId="33">[1]Work_sect!#REF!</definedName>
    <definedName name="______WT6" localSheetId="34">[1]Work_sect!#REF!</definedName>
    <definedName name="______WT6" localSheetId="35">[1]Work_sect!#REF!</definedName>
    <definedName name="______WT6" localSheetId="36">[1]Work_sect!#REF!</definedName>
    <definedName name="______WT6" localSheetId="37">[1]Work_sect!#REF!</definedName>
    <definedName name="______WT6" localSheetId="38">[1]Work_sect!#REF!</definedName>
    <definedName name="______WT6" localSheetId="39">[1]Work_sect!#REF!</definedName>
    <definedName name="______WT6" localSheetId="40">[1]Work_sect!#REF!</definedName>
    <definedName name="______WT6" localSheetId="53">[1]Work_sect!#REF!</definedName>
    <definedName name="______WT6" localSheetId="42">[1]Work_sect!#REF!</definedName>
    <definedName name="______WT6" localSheetId="43">[1]Work_sect!#REF!</definedName>
    <definedName name="______WT6" localSheetId="44">[1]Work_sect!#REF!</definedName>
    <definedName name="______WT6" localSheetId="49">[1]Work_sect!#REF!</definedName>
    <definedName name="______WT6" localSheetId="52">[1]Work_sect!#REF!</definedName>
    <definedName name="______WT6">[1]Work_sect!#REF!</definedName>
    <definedName name="______WT7" localSheetId="2">[1]Work_sect!#REF!</definedName>
    <definedName name="______WT7" localSheetId="3">[1]Work_sect!#REF!</definedName>
    <definedName name="______WT7" localSheetId="19">[1]Work_sect!#REF!</definedName>
    <definedName name="______WT7" localSheetId="26">[1]Work_sect!#REF!</definedName>
    <definedName name="______WT7" localSheetId="27">[1]Work_sect!#REF!</definedName>
    <definedName name="______WT7" localSheetId="28">[1]Work_sect!#REF!</definedName>
    <definedName name="______WT7" localSheetId="4">[1]Work_sect!#REF!</definedName>
    <definedName name="______WT7" localSheetId="29">[1]Work_sect!#REF!</definedName>
    <definedName name="______WT7" localSheetId="30">[1]Work_sect!#REF!</definedName>
    <definedName name="______WT7" localSheetId="31">[1]Work_sect!#REF!</definedName>
    <definedName name="______WT7" localSheetId="7">[1]Work_sect!#REF!</definedName>
    <definedName name="______WT7" localSheetId="9">[1]Work_sect!#REF!</definedName>
    <definedName name="______WT7" localSheetId="14">[1]Work_sect!#REF!</definedName>
    <definedName name="______WT7" localSheetId="16">[1]Work_sect!#REF!</definedName>
    <definedName name="______WT7" localSheetId="32">[1]Work_sect!#REF!</definedName>
    <definedName name="______WT7" localSheetId="33">[1]Work_sect!#REF!</definedName>
    <definedName name="______WT7" localSheetId="34">[1]Work_sect!#REF!</definedName>
    <definedName name="______WT7" localSheetId="35">[1]Work_sect!#REF!</definedName>
    <definedName name="______WT7" localSheetId="36">[1]Work_sect!#REF!</definedName>
    <definedName name="______WT7" localSheetId="37">[1]Work_sect!#REF!</definedName>
    <definedName name="______WT7" localSheetId="38">[1]Work_sect!#REF!</definedName>
    <definedName name="______WT7" localSheetId="39">[1]Work_sect!#REF!</definedName>
    <definedName name="______WT7" localSheetId="40">[1]Work_sect!#REF!</definedName>
    <definedName name="______WT7" localSheetId="53">[1]Work_sect!#REF!</definedName>
    <definedName name="______WT7" localSheetId="42">[1]Work_sect!#REF!</definedName>
    <definedName name="______WT7" localSheetId="43">[1]Work_sect!#REF!</definedName>
    <definedName name="______WT7" localSheetId="44">[1]Work_sect!#REF!</definedName>
    <definedName name="______WT7" localSheetId="49">[1]Work_sect!#REF!</definedName>
    <definedName name="______WT7" localSheetId="52">[1]Work_sect!#REF!</definedName>
    <definedName name="______WT7">[1]Work_sect!#REF!</definedName>
    <definedName name="_____RED3">"Check Box 8"</definedName>
    <definedName name="_____WT1" localSheetId="2">[1]Work_sect!#REF!</definedName>
    <definedName name="_____WT1" localSheetId="3">[1]Work_sect!#REF!</definedName>
    <definedName name="_____WT1" localSheetId="19">[1]Work_sect!#REF!</definedName>
    <definedName name="_____WT1" localSheetId="26">[1]Work_sect!#REF!</definedName>
    <definedName name="_____WT1" localSheetId="27">[1]Work_sect!#REF!</definedName>
    <definedName name="_____WT1" localSheetId="28">[1]Work_sect!#REF!</definedName>
    <definedName name="_____WT1" localSheetId="4">[1]Work_sect!#REF!</definedName>
    <definedName name="_____WT1" localSheetId="29">[1]Work_sect!#REF!</definedName>
    <definedName name="_____WT1" localSheetId="30">[1]Work_sect!#REF!</definedName>
    <definedName name="_____WT1" localSheetId="31">[1]Work_sect!#REF!</definedName>
    <definedName name="_____WT1" localSheetId="7">[1]Work_sect!#REF!</definedName>
    <definedName name="_____WT1" localSheetId="9">[1]Work_sect!#REF!</definedName>
    <definedName name="_____WT1" localSheetId="14">[1]Work_sect!#REF!</definedName>
    <definedName name="_____WT1" localSheetId="16">[1]Work_sect!#REF!</definedName>
    <definedName name="_____WT1" localSheetId="32">[1]Work_sect!#REF!</definedName>
    <definedName name="_____WT1" localSheetId="33">[1]Work_sect!#REF!</definedName>
    <definedName name="_____WT1" localSheetId="34">[1]Work_sect!#REF!</definedName>
    <definedName name="_____WT1" localSheetId="35">[1]Work_sect!#REF!</definedName>
    <definedName name="_____WT1" localSheetId="36">[1]Work_sect!#REF!</definedName>
    <definedName name="_____WT1" localSheetId="37">[1]Work_sect!#REF!</definedName>
    <definedName name="_____WT1" localSheetId="38">[1]Work_sect!#REF!</definedName>
    <definedName name="_____WT1" localSheetId="39">[1]Work_sect!#REF!</definedName>
    <definedName name="_____WT1" localSheetId="40">[1]Work_sect!#REF!</definedName>
    <definedName name="_____WT1" localSheetId="41">[1]Work_sect!#REF!</definedName>
    <definedName name="_____WT1" localSheetId="53">[1]Work_sect!#REF!</definedName>
    <definedName name="_____WT1" localSheetId="42">[1]Work_sect!#REF!</definedName>
    <definedName name="_____WT1" localSheetId="43">[1]Work_sect!#REF!</definedName>
    <definedName name="_____WT1" localSheetId="44">[1]Work_sect!#REF!</definedName>
    <definedName name="_____WT1" localSheetId="45">[1]Work_sect!#REF!</definedName>
    <definedName name="_____WT1" localSheetId="47">[1]Work_sect!#REF!</definedName>
    <definedName name="_____WT1" localSheetId="49">[1]Work_sect!#REF!</definedName>
    <definedName name="_____WT1" localSheetId="50">[1]Work_sect!#REF!</definedName>
    <definedName name="_____WT1" localSheetId="51">[1]Work_sect!#REF!</definedName>
    <definedName name="_____WT1" localSheetId="52">[1]Work_sect!#REF!</definedName>
    <definedName name="_____WT1" localSheetId="54">[1]Work_sect!#REF!</definedName>
    <definedName name="_____WT1" localSheetId="64">[1]Work_sect!#REF!</definedName>
    <definedName name="_____WT1" localSheetId="65">[1]Work_sect!#REF!</definedName>
    <definedName name="_____WT1" localSheetId="66">[1]Work_sect!#REF!</definedName>
    <definedName name="_____WT1" localSheetId="67">[1]Work_sect!#REF!</definedName>
    <definedName name="_____WT1" localSheetId="68">[1]Work_sect!#REF!</definedName>
    <definedName name="_____WT1" localSheetId="69">[1]Work_sect!#REF!</definedName>
    <definedName name="_____WT1" localSheetId="70">[1]Work_sect!#REF!</definedName>
    <definedName name="_____WT1" localSheetId="71">[1]Work_sect!#REF!</definedName>
    <definedName name="_____WT1" localSheetId="55">[1]Work_sect!#REF!</definedName>
    <definedName name="_____WT1" localSheetId="56">[1]Work_sect!#REF!</definedName>
    <definedName name="_____WT1" localSheetId="57">[1]Work_sect!#REF!</definedName>
    <definedName name="_____WT1" localSheetId="58">[1]Work_sect!#REF!</definedName>
    <definedName name="_____WT1" localSheetId="59">[1]Work_sect!#REF!</definedName>
    <definedName name="_____WT1" localSheetId="60">[1]Work_sect!#REF!</definedName>
    <definedName name="_____WT1">[1]Work_sect!#REF!</definedName>
    <definedName name="_____WT5" localSheetId="2">[1]Work_sect!#REF!</definedName>
    <definedName name="_____WT5" localSheetId="3">[1]Work_sect!#REF!</definedName>
    <definedName name="_____WT5" localSheetId="19">[1]Work_sect!#REF!</definedName>
    <definedName name="_____WT5" localSheetId="26">[1]Work_sect!#REF!</definedName>
    <definedName name="_____WT5" localSheetId="27">[1]Work_sect!#REF!</definedName>
    <definedName name="_____WT5" localSheetId="28">[1]Work_sect!#REF!</definedName>
    <definedName name="_____WT5" localSheetId="4">[1]Work_sect!#REF!</definedName>
    <definedName name="_____WT5" localSheetId="29">[1]Work_sect!#REF!</definedName>
    <definedName name="_____WT5" localSheetId="30">[1]Work_sect!#REF!</definedName>
    <definedName name="_____WT5" localSheetId="31">[1]Work_sect!#REF!</definedName>
    <definedName name="_____WT5" localSheetId="7">[1]Work_sect!#REF!</definedName>
    <definedName name="_____WT5" localSheetId="9">[1]Work_sect!#REF!</definedName>
    <definedName name="_____WT5" localSheetId="14">[1]Work_sect!#REF!</definedName>
    <definedName name="_____WT5" localSheetId="16">[1]Work_sect!#REF!</definedName>
    <definedName name="_____WT5" localSheetId="32">[1]Work_sect!#REF!</definedName>
    <definedName name="_____WT5" localSheetId="33">[1]Work_sect!#REF!</definedName>
    <definedName name="_____WT5" localSheetId="34">[1]Work_sect!#REF!</definedName>
    <definedName name="_____WT5" localSheetId="35">[1]Work_sect!#REF!</definedName>
    <definedName name="_____WT5" localSheetId="36">[1]Work_sect!#REF!</definedName>
    <definedName name="_____WT5" localSheetId="37">[1]Work_sect!#REF!</definedName>
    <definedName name="_____WT5" localSheetId="38">[1]Work_sect!#REF!</definedName>
    <definedName name="_____WT5" localSheetId="39">[1]Work_sect!#REF!</definedName>
    <definedName name="_____WT5" localSheetId="40">[1]Work_sect!#REF!</definedName>
    <definedName name="_____WT5" localSheetId="53">[1]Work_sect!#REF!</definedName>
    <definedName name="_____WT5" localSheetId="42">[1]Work_sect!#REF!</definedName>
    <definedName name="_____WT5" localSheetId="43">[1]Work_sect!#REF!</definedName>
    <definedName name="_____WT5" localSheetId="44">[1]Work_sect!#REF!</definedName>
    <definedName name="_____WT5" localSheetId="49">[1]Work_sect!#REF!</definedName>
    <definedName name="_____WT5" localSheetId="52">[1]Work_sect!#REF!</definedName>
    <definedName name="_____WT5">[1]Work_sect!#REF!</definedName>
    <definedName name="_____WT6" localSheetId="2">[1]Work_sect!#REF!</definedName>
    <definedName name="_____WT6" localSheetId="3">[1]Work_sect!#REF!</definedName>
    <definedName name="_____WT6" localSheetId="19">[1]Work_sect!#REF!</definedName>
    <definedName name="_____WT6" localSheetId="26">[1]Work_sect!#REF!</definedName>
    <definedName name="_____WT6" localSheetId="27">[1]Work_sect!#REF!</definedName>
    <definedName name="_____WT6" localSheetId="28">[1]Work_sect!#REF!</definedName>
    <definedName name="_____WT6" localSheetId="4">[1]Work_sect!#REF!</definedName>
    <definedName name="_____WT6" localSheetId="29">[1]Work_sect!#REF!</definedName>
    <definedName name="_____WT6" localSheetId="30">[1]Work_sect!#REF!</definedName>
    <definedName name="_____WT6" localSheetId="31">[1]Work_sect!#REF!</definedName>
    <definedName name="_____WT6" localSheetId="7">[1]Work_sect!#REF!</definedName>
    <definedName name="_____WT6" localSheetId="9">[1]Work_sect!#REF!</definedName>
    <definedName name="_____WT6" localSheetId="14">[1]Work_sect!#REF!</definedName>
    <definedName name="_____WT6" localSheetId="16">[1]Work_sect!#REF!</definedName>
    <definedName name="_____WT6" localSheetId="32">[1]Work_sect!#REF!</definedName>
    <definedName name="_____WT6" localSheetId="33">[1]Work_sect!#REF!</definedName>
    <definedName name="_____WT6" localSheetId="34">[1]Work_sect!#REF!</definedName>
    <definedName name="_____WT6" localSheetId="35">[1]Work_sect!#REF!</definedName>
    <definedName name="_____WT6" localSheetId="36">[1]Work_sect!#REF!</definedName>
    <definedName name="_____WT6" localSheetId="37">[1]Work_sect!#REF!</definedName>
    <definedName name="_____WT6" localSheetId="38">[1]Work_sect!#REF!</definedName>
    <definedName name="_____WT6" localSheetId="39">[1]Work_sect!#REF!</definedName>
    <definedName name="_____WT6" localSheetId="40">[1]Work_sect!#REF!</definedName>
    <definedName name="_____WT6" localSheetId="53">[1]Work_sect!#REF!</definedName>
    <definedName name="_____WT6" localSheetId="42">[1]Work_sect!#REF!</definedName>
    <definedName name="_____WT6" localSheetId="43">[1]Work_sect!#REF!</definedName>
    <definedName name="_____WT6" localSheetId="44">[1]Work_sect!#REF!</definedName>
    <definedName name="_____WT6" localSheetId="49">[1]Work_sect!#REF!</definedName>
    <definedName name="_____WT6" localSheetId="52">[1]Work_sect!#REF!</definedName>
    <definedName name="_____WT6">[1]Work_sect!#REF!</definedName>
    <definedName name="_____WT7" localSheetId="2">[1]Work_sect!#REF!</definedName>
    <definedName name="_____WT7" localSheetId="3">[1]Work_sect!#REF!</definedName>
    <definedName name="_____WT7" localSheetId="19">[1]Work_sect!#REF!</definedName>
    <definedName name="_____WT7" localSheetId="26">[1]Work_sect!#REF!</definedName>
    <definedName name="_____WT7" localSheetId="27">[1]Work_sect!#REF!</definedName>
    <definedName name="_____WT7" localSheetId="28">[1]Work_sect!#REF!</definedName>
    <definedName name="_____WT7" localSheetId="4">[1]Work_sect!#REF!</definedName>
    <definedName name="_____WT7" localSheetId="29">[1]Work_sect!#REF!</definedName>
    <definedName name="_____WT7" localSheetId="30">[1]Work_sect!#REF!</definedName>
    <definedName name="_____WT7" localSheetId="31">[1]Work_sect!#REF!</definedName>
    <definedName name="_____WT7" localSheetId="7">[1]Work_sect!#REF!</definedName>
    <definedName name="_____WT7" localSheetId="9">[1]Work_sect!#REF!</definedName>
    <definedName name="_____WT7" localSheetId="14">[1]Work_sect!#REF!</definedName>
    <definedName name="_____WT7" localSheetId="16">[1]Work_sect!#REF!</definedName>
    <definedName name="_____WT7" localSheetId="32">[1]Work_sect!#REF!</definedName>
    <definedName name="_____WT7" localSheetId="33">[1]Work_sect!#REF!</definedName>
    <definedName name="_____WT7" localSheetId="34">[1]Work_sect!#REF!</definedName>
    <definedName name="_____WT7" localSheetId="35">[1]Work_sect!#REF!</definedName>
    <definedName name="_____WT7" localSheetId="36">[1]Work_sect!#REF!</definedName>
    <definedName name="_____WT7" localSheetId="37">[1]Work_sect!#REF!</definedName>
    <definedName name="_____WT7" localSheetId="38">[1]Work_sect!#REF!</definedName>
    <definedName name="_____WT7" localSheetId="39">[1]Work_sect!#REF!</definedName>
    <definedName name="_____WT7" localSheetId="40">[1]Work_sect!#REF!</definedName>
    <definedName name="_____WT7" localSheetId="53">[1]Work_sect!#REF!</definedName>
    <definedName name="_____WT7" localSheetId="42">[1]Work_sect!#REF!</definedName>
    <definedName name="_____WT7" localSheetId="43">[1]Work_sect!#REF!</definedName>
    <definedName name="_____WT7" localSheetId="44">[1]Work_sect!#REF!</definedName>
    <definedName name="_____WT7" localSheetId="49">[1]Work_sect!#REF!</definedName>
    <definedName name="_____WT7" localSheetId="52">[1]Work_sect!#REF!</definedName>
    <definedName name="_____WT7">[1]Work_sect!#REF!</definedName>
    <definedName name="____RED3">"Check Box 8"</definedName>
    <definedName name="____WT1" localSheetId="2">[1]Work_sect!#REF!</definedName>
    <definedName name="____WT1" localSheetId="3">[1]Work_sect!#REF!</definedName>
    <definedName name="____WT1" localSheetId="19">[1]Work_sect!#REF!</definedName>
    <definedName name="____WT1" localSheetId="26">[1]Work_sect!#REF!</definedName>
    <definedName name="____WT1" localSheetId="27">[1]Work_sect!#REF!</definedName>
    <definedName name="____WT1" localSheetId="28">[1]Work_sect!#REF!</definedName>
    <definedName name="____WT1" localSheetId="4">[1]Work_sect!#REF!</definedName>
    <definedName name="____WT1" localSheetId="29">[1]Work_sect!#REF!</definedName>
    <definedName name="____WT1" localSheetId="30">[1]Work_sect!#REF!</definedName>
    <definedName name="____WT1" localSheetId="31">[1]Work_sect!#REF!</definedName>
    <definedName name="____WT1" localSheetId="7">[1]Work_sect!#REF!</definedName>
    <definedName name="____WT1" localSheetId="9">[1]Work_sect!#REF!</definedName>
    <definedName name="____WT1" localSheetId="14">[1]Work_sect!#REF!</definedName>
    <definedName name="____WT1" localSheetId="16">[1]Work_sect!#REF!</definedName>
    <definedName name="____WT1" localSheetId="32">[1]Work_sect!#REF!</definedName>
    <definedName name="____WT1" localSheetId="33">[1]Work_sect!#REF!</definedName>
    <definedName name="____WT1" localSheetId="34">[1]Work_sect!#REF!</definedName>
    <definedName name="____WT1" localSheetId="35">[1]Work_sect!#REF!</definedName>
    <definedName name="____WT1" localSheetId="36">[1]Work_sect!#REF!</definedName>
    <definedName name="____WT1" localSheetId="37">[1]Work_sect!#REF!</definedName>
    <definedName name="____WT1" localSheetId="38">[1]Work_sect!#REF!</definedName>
    <definedName name="____WT1" localSheetId="39">[1]Work_sect!#REF!</definedName>
    <definedName name="____WT1" localSheetId="40">[1]Work_sect!#REF!</definedName>
    <definedName name="____WT1" localSheetId="41">[1]Work_sect!#REF!</definedName>
    <definedName name="____WT1" localSheetId="53">[1]Work_sect!#REF!</definedName>
    <definedName name="____WT1" localSheetId="42">[1]Work_sect!#REF!</definedName>
    <definedName name="____WT1" localSheetId="43">[1]Work_sect!#REF!</definedName>
    <definedName name="____WT1" localSheetId="44">[1]Work_sect!#REF!</definedName>
    <definedName name="____WT1" localSheetId="45">[1]Work_sect!#REF!</definedName>
    <definedName name="____WT1" localSheetId="47">[1]Work_sect!#REF!</definedName>
    <definedName name="____WT1" localSheetId="49">[1]Work_sect!#REF!</definedName>
    <definedName name="____WT1" localSheetId="50">[1]Work_sect!#REF!</definedName>
    <definedName name="____WT1" localSheetId="51">[1]Work_sect!#REF!</definedName>
    <definedName name="____WT1" localSheetId="52">[1]Work_sect!#REF!</definedName>
    <definedName name="____WT1" localSheetId="54">[1]Work_sect!#REF!</definedName>
    <definedName name="____WT1" localSheetId="64">[1]Work_sect!#REF!</definedName>
    <definedName name="____WT1" localSheetId="65">[1]Work_sect!#REF!</definedName>
    <definedName name="____WT1" localSheetId="66">[1]Work_sect!#REF!</definedName>
    <definedName name="____WT1" localSheetId="67">[1]Work_sect!#REF!</definedName>
    <definedName name="____WT1" localSheetId="68">[1]Work_sect!#REF!</definedName>
    <definedName name="____WT1" localSheetId="69">[1]Work_sect!#REF!</definedName>
    <definedName name="____WT1" localSheetId="70">[1]Work_sect!#REF!</definedName>
    <definedName name="____WT1" localSheetId="71">[1]Work_sect!#REF!</definedName>
    <definedName name="____WT1" localSheetId="55">[1]Work_sect!#REF!</definedName>
    <definedName name="____WT1" localSheetId="56">[1]Work_sect!#REF!</definedName>
    <definedName name="____WT1" localSheetId="57">[1]Work_sect!#REF!</definedName>
    <definedName name="____WT1" localSheetId="58">[1]Work_sect!#REF!</definedName>
    <definedName name="____WT1" localSheetId="59">[1]Work_sect!#REF!</definedName>
    <definedName name="____WT1" localSheetId="60">[1]Work_sect!#REF!</definedName>
    <definedName name="____WT1">[1]Work_sect!#REF!</definedName>
    <definedName name="____WT5" localSheetId="2">[1]Work_sect!#REF!</definedName>
    <definedName name="____WT5" localSheetId="3">[1]Work_sect!#REF!</definedName>
    <definedName name="____WT5" localSheetId="19">[1]Work_sect!#REF!</definedName>
    <definedName name="____WT5" localSheetId="26">[1]Work_sect!#REF!</definedName>
    <definedName name="____WT5" localSheetId="27">[1]Work_sect!#REF!</definedName>
    <definedName name="____WT5" localSheetId="28">[1]Work_sect!#REF!</definedName>
    <definedName name="____WT5" localSheetId="4">[1]Work_sect!#REF!</definedName>
    <definedName name="____WT5" localSheetId="29">[1]Work_sect!#REF!</definedName>
    <definedName name="____WT5" localSheetId="30">[1]Work_sect!#REF!</definedName>
    <definedName name="____WT5" localSheetId="31">[1]Work_sect!#REF!</definedName>
    <definedName name="____WT5" localSheetId="7">[1]Work_sect!#REF!</definedName>
    <definedName name="____WT5" localSheetId="9">[1]Work_sect!#REF!</definedName>
    <definedName name="____WT5" localSheetId="14">[1]Work_sect!#REF!</definedName>
    <definedName name="____WT5" localSheetId="16">[1]Work_sect!#REF!</definedName>
    <definedName name="____WT5" localSheetId="32">[1]Work_sect!#REF!</definedName>
    <definedName name="____WT5" localSheetId="33">[1]Work_sect!#REF!</definedName>
    <definedName name="____WT5" localSheetId="34">[1]Work_sect!#REF!</definedName>
    <definedName name="____WT5" localSheetId="35">[1]Work_sect!#REF!</definedName>
    <definedName name="____WT5" localSheetId="36">[1]Work_sect!#REF!</definedName>
    <definedName name="____WT5" localSheetId="37">[1]Work_sect!#REF!</definedName>
    <definedName name="____WT5" localSheetId="38">[1]Work_sect!#REF!</definedName>
    <definedName name="____WT5" localSheetId="39">[1]Work_sect!#REF!</definedName>
    <definedName name="____WT5" localSheetId="40">[1]Work_sect!#REF!</definedName>
    <definedName name="____WT5" localSheetId="53">[1]Work_sect!#REF!</definedName>
    <definedName name="____WT5" localSheetId="42">[1]Work_sect!#REF!</definedName>
    <definedName name="____WT5" localSheetId="43">[1]Work_sect!#REF!</definedName>
    <definedName name="____WT5" localSheetId="44">[1]Work_sect!#REF!</definedName>
    <definedName name="____WT5" localSheetId="49">[1]Work_sect!#REF!</definedName>
    <definedName name="____WT5" localSheetId="52">[1]Work_sect!#REF!</definedName>
    <definedName name="____WT5">[1]Work_sect!#REF!</definedName>
    <definedName name="____WT6" localSheetId="2">[1]Work_sect!#REF!</definedName>
    <definedName name="____WT6" localSheetId="3">[1]Work_sect!#REF!</definedName>
    <definedName name="____WT6" localSheetId="19">[1]Work_sect!#REF!</definedName>
    <definedName name="____WT6" localSheetId="26">[1]Work_sect!#REF!</definedName>
    <definedName name="____WT6" localSheetId="27">[1]Work_sect!#REF!</definedName>
    <definedName name="____WT6" localSheetId="28">[1]Work_sect!#REF!</definedName>
    <definedName name="____WT6" localSheetId="4">[1]Work_sect!#REF!</definedName>
    <definedName name="____WT6" localSheetId="29">[1]Work_sect!#REF!</definedName>
    <definedName name="____WT6" localSheetId="30">[1]Work_sect!#REF!</definedName>
    <definedName name="____WT6" localSheetId="31">[1]Work_sect!#REF!</definedName>
    <definedName name="____WT6" localSheetId="7">[1]Work_sect!#REF!</definedName>
    <definedName name="____WT6" localSheetId="9">[1]Work_sect!#REF!</definedName>
    <definedName name="____WT6" localSheetId="14">[1]Work_sect!#REF!</definedName>
    <definedName name="____WT6" localSheetId="16">[1]Work_sect!#REF!</definedName>
    <definedName name="____WT6" localSheetId="32">[1]Work_sect!#REF!</definedName>
    <definedName name="____WT6" localSheetId="33">[1]Work_sect!#REF!</definedName>
    <definedName name="____WT6" localSheetId="34">[1]Work_sect!#REF!</definedName>
    <definedName name="____WT6" localSheetId="35">[1]Work_sect!#REF!</definedName>
    <definedName name="____WT6" localSheetId="36">[1]Work_sect!#REF!</definedName>
    <definedName name="____WT6" localSheetId="37">[1]Work_sect!#REF!</definedName>
    <definedName name="____WT6" localSheetId="38">[1]Work_sect!#REF!</definedName>
    <definedName name="____WT6" localSheetId="39">[1]Work_sect!#REF!</definedName>
    <definedName name="____WT6" localSheetId="40">[1]Work_sect!#REF!</definedName>
    <definedName name="____WT6" localSheetId="53">[1]Work_sect!#REF!</definedName>
    <definedName name="____WT6" localSheetId="42">[1]Work_sect!#REF!</definedName>
    <definedName name="____WT6" localSheetId="43">[1]Work_sect!#REF!</definedName>
    <definedName name="____WT6" localSheetId="44">[1]Work_sect!#REF!</definedName>
    <definedName name="____WT6" localSheetId="49">[1]Work_sect!#REF!</definedName>
    <definedName name="____WT6" localSheetId="52">[1]Work_sect!#REF!</definedName>
    <definedName name="____WT6">[1]Work_sect!#REF!</definedName>
    <definedName name="____WT7" localSheetId="2">[1]Work_sect!#REF!</definedName>
    <definedName name="____WT7" localSheetId="3">[1]Work_sect!#REF!</definedName>
    <definedName name="____WT7" localSheetId="19">[1]Work_sect!#REF!</definedName>
    <definedName name="____WT7" localSheetId="26">[1]Work_sect!#REF!</definedName>
    <definedName name="____WT7" localSheetId="27">[1]Work_sect!#REF!</definedName>
    <definedName name="____WT7" localSheetId="28">[1]Work_sect!#REF!</definedName>
    <definedName name="____WT7" localSheetId="4">[1]Work_sect!#REF!</definedName>
    <definedName name="____WT7" localSheetId="29">[1]Work_sect!#REF!</definedName>
    <definedName name="____WT7" localSheetId="30">[1]Work_sect!#REF!</definedName>
    <definedName name="____WT7" localSheetId="31">[1]Work_sect!#REF!</definedName>
    <definedName name="____WT7" localSheetId="7">[1]Work_sect!#REF!</definedName>
    <definedName name="____WT7" localSheetId="9">[1]Work_sect!#REF!</definedName>
    <definedName name="____WT7" localSheetId="14">[1]Work_sect!#REF!</definedName>
    <definedName name="____WT7" localSheetId="16">[1]Work_sect!#REF!</definedName>
    <definedName name="____WT7" localSheetId="32">[1]Work_sect!#REF!</definedName>
    <definedName name="____WT7" localSheetId="33">[1]Work_sect!#REF!</definedName>
    <definedName name="____WT7" localSheetId="34">[1]Work_sect!#REF!</definedName>
    <definedName name="____WT7" localSheetId="35">[1]Work_sect!#REF!</definedName>
    <definedName name="____WT7" localSheetId="36">[1]Work_sect!#REF!</definedName>
    <definedName name="____WT7" localSheetId="37">[1]Work_sect!#REF!</definedName>
    <definedName name="____WT7" localSheetId="38">[1]Work_sect!#REF!</definedName>
    <definedName name="____WT7" localSheetId="39">[1]Work_sect!#REF!</definedName>
    <definedName name="____WT7" localSheetId="40">[1]Work_sect!#REF!</definedName>
    <definedName name="____WT7" localSheetId="53">[1]Work_sect!#REF!</definedName>
    <definedName name="____WT7" localSheetId="42">[1]Work_sect!#REF!</definedName>
    <definedName name="____WT7" localSheetId="43">[1]Work_sect!#REF!</definedName>
    <definedName name="____WT7" localSheetId="44">[1]Work_sect!#REF!</definedName>
    <definedName name="____WT7" localSheetId="49">[1]Work_sect!#REF!</definedName>
    <definedName name="____WT7" localSheetId="52">[1]Work_sect!#REF!</definedName>
    <definedName name="____WT7">[1]Work_sect!#REF!</definedName>
    <definedName name="___RED3">"Check Box 8"</definedName>
    <definedName name="___WT1" localSheetId="2">[1]Work_sect!#REF!</definedName>
    <definedName name="___WT1" localSheetId="3">[1]Work_sect!#REF!</definedName>
    <definedName name="___WT1" localSheetId="19">[1]Work_sect!#REF!</definedName>
    <definedName name="___WT1" localSheetId="26">[1]Work_sect!#REF!</definedName>
    <definedName name="___WT1" localSheetId="27">[1]Work_sect!#REF!</definedName>
    <definedName name="___WT1" localSheetId="28">[1]Work_sect!#REF!</definedName>
    <definedName name="___WT1" localSheetId="4">[1]Work_sect!#REF!</definedName>
    <definedName name="___WT1" localSheetId="29">[1]Work_sect!#REF!</definedName>
    <definedName name="___WT1" localSheetId="30">[1]Work_sect!#REF!</definedName>
    <definedName name="___WT1" localSheetId="31">[1]Work_sect!#REF!</definedName>
    <definedName name="___WT1" localSheetId="7">[1]Work_sect!#REF!</definedName>
    <definedName name="___WT1" localSheetId="9">[1]Work_sect!#REF!</definedName>
    <definedName name="___WT1" localSheetId="14">[1]Work_sect!#REF!</definedName>
    <definedName name="___WT1" localSheetId="16">[1]Work_sect!#REF!</definedName>
    <definedName name="___WT1" localSheetId="32">[1]Work_sect!#REF!</definedName>
    <definedName name="___WT1" localSheetId="33">[1]Work_sect!#REF!</definedName>
    <definedName name="___WT1" localSheetId="34">[1]Work_sect!#REF!</definedName>
    <definedName name="___WT1" localSheetId="35">[1]Work_sect!#REF!</definedName>
    <definedName name="___WT1" localSheetId="36">[1]Work_sect!#REF!</definedName>
    <definedName name="___WT1" localSheetId="37">[1]Work_sect!#REF!</definedName>
    <definedName name="___WT1" localSheetId="38">[1]Work_sect!#REF!</definedName>
    <definedName name="___WT1" localSheetId="39">[1]Work_sect!#REF!</definedName>
    <definedName name="___WT1" localSheetId="40">[1]Work_sect!#REF!</definedName>
    <definedName name="___WT1" localSheetId="41">[1]Work_sect!#REF!</definedName>
    <definedName name="___WT1" localSheetId="53">[1]Work_sect!#REF!</definedName>
    <definedName name="___WT1" localSheetId="42">[1]Work_sect!#REF!</definedName>
    <definedName name="___WT1" localSheetId="43">[1]Work_sect!#REF!</definedName>
    <definedName name="___WT1" localSheetId="44">[1]Work_sect!#REF!</definedName>
    <definedName name="___WT1" localSheetId="45">[1]Work_sect!#REF!</definedName>
    <definedName name="___WT1" localSheetId="47">[1]Work_sect!#REF!</definedName>
    <definedName name="___WT1" localSheetId="49">[1]Work_sect!#REF!</definedName>
    <definedName name="___WT1" localSheetId="50">[1]Work_sect!#REF!</definedName>
    <definedName name="___WT1" localSheetId="51">[1]Work_sect!#REF!</definedName>
    <definedName name="___WT1" localSheetId="52">[1]Work_sect!#REF!</definedName>
    <definedName name="___WT1" localSheetId="54">[1]Work_sect!#REF!</definedName>
    <definedName name="___WT1" localSheetId="64">[1]Work_sect!#REF!</definedName>
    <definedName name="___WT1" localSheetId="65">[1]Work_sect!#REF!</definedName>
    <definedName name="___WT1" localSheetId="66">[1]Work_sect!#REF!</definedName>
    <definedName name="___WT1" localSheetId="67">[1]Work_sect!#REF!</definedName>
    <definedName name="___WT1" localSheetId="68">[1]Work_sect!#REF!</definedName>
    <definedName name="___WT1" localSheetId="69">[1]Work_sect!#REF!</definedName>
    <definedName name="___WT1" localSheetId="70">[1]Work_sect!#REF!</definedName>
    <definedName name="___WT1" localSheetId="71">[1]Work_sect!#REF!</definedName>
    <definedName name="___WT1" localSheetId="55">[1]Work_sect!#REF!</definedName>
    <definedName name="___WT1" localSheetId="56">[1]Work_sect!#REF!</definedName>
    <definedName name="___WT1" localSheetId="57">[1]Work_sect!#REF!</definedName>
    <definedName name="___WT1" localSheetId="58">[1]Work_sect!#REF!</definedName>
    <definedName name="___WT1" localSheetId="59">[1]Work_sect!#REF!</definedName>
    <definedName name="___WT1" localSheetId="60">[1]Work_sect!#REF!</definedName>
    <definedName name="___WT1">[1]Work_sect!#REF!</definedName>
    <definedName name="___WT5" localSheetId="2">[1]Work_sect!#REF!</definedName>
    <definedName name="___WT5" localSheetId="3">[1]Work_sect!#REF!</definedName>
    <definedName name="___WT5" localSheetId="19">[1]Work_sect!#REF!</definedName>
    <definedName name="___WT5" localSheetId="26">[1]Work_sect!#REF!</definedName>
    <definedName name="___WT5" localSheetId="27">[1]Work_sect!#REF!</definedName>
    <definedName name="___WT5" localSheetId="28">[1]Work_sect!#REF!</definedName>
    <definedName name="___WT5" localSheetId="4">[1]Work_sect!#REF!</definedName>
    <definedName name="___WT5" localSheetId="29">[1]Work_sect!#REF!</definedName>
    <definedName name="___WT5" localSheetId="30">[1]Work_sect!#REF!</definedName>
    <definedName name="___WT5" localSheetId="31">[1]Work_sect!#REF!</definedName>
    <definedName name="___WT5" localSheetId="7">[1]Work_sect!#REF!</definedName>
    <definedName name="___WT5" localSheetId="9">[1]Work_sect!#REF!</definedName>
    <definedName name="___WT5" localSheetId="14">[1]Work_sect!#REF!</definedName>
    <definedName name="___WT5" localSheetId="16">[1]Work_sect!#REF!</definedName>
    <definedName name="___WT5" localSheetId="32">[1]Work_sect!#REF!</definedName>
    <definedName name="___WT5" localSheetId="33">[1]Work_sect!#REF!</definedName>
    <definedName name="___WT5" localSheetId="34">[1]Work_sect!#REF!</definedName>
    <definedName name="___WT5" localSheetId="35">[1]Work_sect!#REF!</definedName>
    <definedName name="___WT5" localSheetId="36">[1]Work_sect!#REF!</definedName>
    <definedName name="___WT5" localSheetId="37">[1]Work_sect!#REF!</definedName>
    <definedName name="___WT5" localSheetId="38">[1]Work_sect!#REF!</definedName>
    <definedName name="___WT5" localSheetId="39">[1]Work_sect!#REF!</definedName>
    <definedName name="___WT5" localSheetId="40">[1]Work_sect!#REF!</definedName>
    <definedName name="___WT5" localSheetId="53">[1]Work_sect!#REF!</definedName>
    <definedName name="___WT5" localSheetId="42">[1]Work_sect!#REF!</definedName>
    <definedName name="___WT5" localSheetId="43">[1]Work_sect!#REF!</definedName>
    <definedName name="___WT5" localSheetId="44">[1]Work_sect!#REF!</definedName>
    <definedName name="___WT5" localSheetId="49">[1]Work_sect!#REF!</definedName>
    <definedName name="___WT5" localSheetId="52">[1]Work_sect!#REF!</definedName>
    <definedName name="___WT5">[1]Work_sect!#REF!</definedName>
    <definedName name="___WT6" localSheetId="2">[1]Work_sect!#REF!</definedName>
    <definedName name="___WT6" localSheetId="3">[1]Work_sect!#REF!</definedName>
    <definedName name="___WT6" localSheetId="19">[1]Work_sect!#REF!</definedName>
    <definedName name="___WT6" localSheetId="26">[1]Work_sect!#REF!</definedName>
    <definedName name="___WT6" localSheetId="27">[1]Work_sect!#REF!</definedName>
    <definedName name="___WT6" localSheetId="28">[1]Work_sect!#REF!</definedName>
    <definedName name="___WT6" localSheetId="4">[1]Work_sect!#REF!</definedName>
    <definedName name="___WT6" localSheetId="29">[1]Work_sect!#REF!</definedName>
    <definedName name="___WT6" localSheetId="30">[1]Work_sect!#REF!</definedName>
    <definedName name="___WT6" localSheetId="31">[1]Work_sect!#REF!</definedName>
    <definedName name="___WT6" localSheetId="7">[1]Work_sect!#REF!</definedName>
    <definedName name="___WT6" localSheetId="9">[1]Work_sect!#REF!</definedName>
    <definedName name="___WT6" localSheetId="14">[1]Work_sect!#REF!</definedName>
    <definedName name="___WT6" localSheetId="16">[1]Work_sect!#REF!</definedName>
    <definedName name="___WT6" localSheetId="32">[1]Work_sect!#REF!</definedName>
    <definedName name="___WT6" localSheetId="33">[1]Work_sect!#REF!</definedName>
    <definedName name="___WT6" localSheetId="34">[1]Work_sect!#REF!</definedName>
    <definedName name="___WT6" localSheetId="35">[1]Work_sect!#REF!</definedName>
    <definedName name="___WT6" localSheetId="36">[1]Work_sect!#REF!</definedName>
    <definedName name="___WT6" localSheetId="37">[1]Work_sect!#REF!</definedName>
    <definedName name="___WT6" localSheetId="38">[1]Work_sect!#REF!</definedName>
    <definedName name="___WT6" localSheetId="39">[1]Work_sect!#REF!</definedName>
    <definedName name="___WT6" localSheetId="40">[1]Work_sect!#REF!</definedName>
    <definedName name="___WT6" localSheetId="53">[1]Work_sect!#REF!</definedName>
    <definedName name="___WT6" localSheetId="42">[1]Work_sect!#REF!</definedName>
    <definedName name="___WT6" localSheetId="43">[1]Work_sect!#REF!</definedName>
    <definedName name="___WT6" localSheetId="44">[1]Work_sect!#REF!</definedName>
    <definedName name="___WT6" localSheetId="49">[1]Work_sect!#REF!</definedName>
    <definedName name="___WT6" localSheetId="52">[1]Work_sect!#REF!</definedName>
    <definedName name="___WT6">[1]Work_sect!#REF!</definedName>
    <definedName name="___WT7" localSheetId="2">[1]Work_sect!#REF!</definedName>
    <definedName name="___WT7" localSheetId="3">[1]Work_sect!#REF!</definedName>
    <definedName name="___WT7" localSheetId="19">[1]Work_sect!#REF!</definedName>
    <definedName name="___WT7" localSheetId="26">[1]Work_sect!#REF!</definedName>
    <definedName name="___WT7" localSheetId="27">[1]Work_sect!#REF!</definedName>
    <definedName name="___WT7" localSheetId="28">[1]Work_sect!#REF!</definedName>
    <definedName name="___WT7" localSheetId="4">[1]Work_sect!#REF!</definedName>
    <definedName name="___WT7" localSheetId="29">[1]Work_sect!#REF!</definedName>
    <definedName name="___WT7" localSheetId="30">[1]Work_sect!#REF!</definedName>
    <definedName name="___WT7" localSheetId="31">[1]Work_sect!#REF!</definedName>
    <definedName name="___WT7" localSheetId="7">[1]Work_sect!#REF!</definedName>
    <definedName name="___WT7" localSheetId="9">[1]Work_sect!#REF!</definedName>
    <definedName name="___WT7" localSheetId="14">[1]Work_sect!#REF!</definedName>
    <definedName name="___WT7" localSheetId="16">[1]Work_sect!#REF!</definedName>
    <definedName name="___WT7" localSheetId="32">[1]Work_sect!#REF!</definedName>
    <definedName name="___WT7" localSheetId="33">[1]Work_sect!#REF!</definedName>
    <definedName name="___WT7" localSheetId="34">[1]Work_sect!#REF!</definedName>
    <definedName name="___WT7" localSheetId="35">[1]Work_sect!#REF!</definedName>
    <definedName name="___WT7" localSheetId="36">[1]Work_sect!#REF!</definedName>
    <definedName name="___WT7" localSheetId="37">[1]Work_sect!#REF!</definedName>
    <definedName name="___WT7" localSheetId="38">[1]Work_sect!#REF!</definedName>
    <definedName name="___WT7" localSheetId="39">[1]Work_sect!#REF!</definedName>
    <definedName name="___WT7" localSheetId="40">[1]Work_sect!#REF!</definedName>
    <definedName name="___WT7" localSheetId="53">[1]Work_sect!#REF!</definedName>
    <definedName name="___WT7" localSheetId="42">[1]Work_sect!#REF!</definedName>
    <definedName name="___WT7" localSheetId="43">[1]Work_sect!#REF!</definedName>
    <definedName name="___WT7" localSheetId="44">[1]Work_sect!#REF!</definedName>
    <definedName name="___WT7" localSheetId="49">[1]Work_sect!#REF!</definedName>
    <definedName name="___WT7" localSheetId="52">[1]Work_sect!#REF!</definedName>
    <definedName name="___WT7">[1]Work_sect!#REF!</definedName>
    <definedName name="__1__123Graph_AChart_1A" hidden="1">[2]CPIINDEX!$O$263:$O$310</definedName>
    <definedName name="__123Graph_ACurrent" hidden="1">[2]CPIINDEX!$O$263:$O$310</definedName>
    <definedName name="__123Graph_BCurrent" hidden="1">[2]CPIINDEX!$S$263:$S$310</definedName>
    <definedName name="__123Graph_XCurrent" hidden="1">[2]CPIINDEX!$B$263:$B$310</definedName>
    <definedName name="__2__123Graph_AChart_2A" hidden="1">[2]CPIINDEX!$K$203:$K$304</definedName>
    <definedName name="__3__123Graph_AChart_3A" hidden="1">[2]CPIINDEX!$O$203:$O$304</definedName>
    <definedName name="__4__123Graph_AChart_4A" hidden="1">[2]CPIINDEX!$O$239:$O$298</definedName>
    <definedName name="__5__123Graph_BChart_1A" hidden="1">[2]CPIINDEX!$S$263:$S$310</definedName>
    <definedName name="__6__123Graph_BChart_3A" localSheetId="4" hidden="1">[2]CPIINDEX!#REF!</definedName>
    <definedName name="__RED3">"Check Box 8"</definedName>
    <definedName name="__WT1" localSheetId="2">[1]Work_sect!#REF!</definedName>
    <definedName name="__WT1" localSheetId="3">[1]Work_sect!#REF!</definedName>
    <definedName name="__WT1" localSheetId="19">[1]Work_sect!#REF!</definedName>
    <definedName name="__WT1" localSheetId="26">[1]Work_sect!#REF!</definedName>
    <definedName name="__WT1" localSheetId="27">[1]Work_sect!#REF!</definedName>
    <definedName name="__WT1" localSheetId="28">[1]Work_sect!#REF!</definedName>
    <definedName name="__WT1" localSheetId="4">[1]Work_sect!#REF!</definedName>
    <definedName name="__WT1" localSheetId="29">[1]Work_sect!#REF!</definedName>
    <definedName name="__WT1" localSheetId="30">[1]Work_sect!#REF!</definedName>
    <definedName name="__WT1" localSheetId="31">[1]Work_sect!#REF!</definedName>
    <definedName name="__WT1" localSheetId="7">[1]Work_sect!#REF!</definedName>
    <definedName name="__WT1" localSheetId="9">[1]Work_sect!#REF!</definedName>
    <definedName name="__WT1" localSheetId="14">[1]Work_sect!#REF!</definedName>
    <definedName name="__WT1" localSheetId="16">[1]Work_sect!#REF!</definedName>
    <definedName name="__WT1" localSheetId="32">[1]Work_sect!#REF!</definedName>
    <definedName name="__WT1" localSheetId="33">[1]Work_sect!#REF!</definedName>
    <definedName name="__WT1" localSheetId="34">[1]Work_sect!#REF!</definedName>
    <definedName name="__WT1" localSheetId="35">[1]Work_sect!#REF!</definedName>
    <definedName name="__WT1" localSheetId="36">[1]Work_sect!#REF!</definedName>
    <definedName name="__WT1" localSheetId="37">[1]Work_sect!#REF!</definedName>
    <definedName name="__WT1" localSheetId="38">[1]Work_sect!#REF!</definedName>
    <definedName name="__WT1" localSheetId="39">[1]Work_sect!#REF!</definedName>
    <definedName name="__WT1" localSheetId="40">[1]Work_sect!#REF!</definedName>
    <definedName name="__WT1" localSheetId="41">[1]Work_sect!#REF!</definedName>
    <definedName name="__WT1" localSheetId="53">[1]Work_sect!#REF!</definedName>
    <definedName name="__WT1" localSheetId="42">[1]Work_sect!#REF!</definedName>
    <definedName name="__WT1" localSheetId="43">[1]Work_sect!#REF!</definedName>
    <definedName name="__WT1" localSheetId="44">[1]Work_sect!#REF!</definedName>
    <definedName name="__WT1" localSheetId="45">[1]Work_sect!#REF!</definedName>
    <definedName name="__WT1" localSheetId="47">[1]Work_sect!#REF!</definedName>
    <definedName name="__WT1" localSheetId="49">[1]Work_sect!#REF!</definedName>
    <definedName name="__WT1" localSheetId="50">[1]Work_sect!#REF!</definedName>
    <definedName name="__WT1" localSheetId="51">[1]Work_sect!#REF!</definedName>
    <definedName name="__WT1" localSheetId="52">[1]Work_sect!#REF!</definedName>
    <definedName name="__WT1" localSheetId="54">[1]Work_sect!#REF!</definedName>
    <definedName name="__WT1" localSheetId="64">[1]Work_sect!#REF!</definedName>
    <definedName name="__WT1" localSheetId="65">[1]Work_sect!#REF!</definedName>
    <definedName name="__WT1" localSheetId="66">[1]Work_sect!#REF!</definedName>
    <definedName name="__WT1" localSheetId="67">[1]Work_sect!#REF!</definedName>
    <definedName name="__WT1" localSheetId="68">[1]Work_sect!#REF!</definedName>
    <definedName name="__WT1" localSheetId="69">[1]Work_sect!#REF!</definedName>
    <definedName name="__WT1" localSheetId="70">[1]Work_sect!#REF!</definedName>
    <definedName name="__WT1" localSheetId="71">[1]Work_sect!#REF!</definedName>
    <definedName name="__WT1" localSheetId="55">[1]Work_sect!#REF!</definedName>
    <definedName name="__WT1" localSheetId="56">[1]Work_sect!#REF!</definedName>
    <definedName name="__WT1" localSheetId="57">[1]Work_sect!#REF!</definedName>
    <definedName name="__WT1" localSheetId="58">[1]Work_sect!#REF!</definedName>
    <definedName name="__WT1" localSheetId="59">[1]Work_sect!#REF!</definedName>
    <definedName name="__WT1" localSheetId="60">[1]Work_sect!#REF!</definedName>
    <definedName name="__WT1">[1]Work_sect!#REF!</definedName>
    <definedName name="__WT5" localSheetId="2">[1]Work_sect!#REF!</definedName>
    <definedName name="__WT5" localSheetId="3">[1]Work_sect!#REF!</definedName>
    <definedName name="__WT5" localSheetId="19">[1]Work_sect!#REF!</definedName>
    <definedName name="__WT5" localSheetId="26">[1]Work_sect!#REF!</definedName>
    <definedName name="__WT5" localSheetId="27">[1]Work_sect!#REF!</definedName>
    <definedName name="__WT5" localSheetId="28">[1]Work_sect!#REF!</definedName>
    <definedName name="__WT5" localSheetId="4">[1]Work_sect!#REF!</definedName>
    <definedName name="__WT5" localSheetId="29">[1]Work_sect!#REF!</definedName>
    <definedName name="__WT5" localSheetId="30">[1]Work_sect!#REF!</definedName>
    <definedName name="__WT5" localSheetId="31">[1]Work_sect!#REF!</definedName>
    <definedName name="__WT5" localSheetId="7">[1]Work_sect!#REF!</definedName>
    <definedName name="__WT5" localSheetId="9">[1]Work_sect!#REF!</definedName>
    <definedName name="__WT5" localSheetId="14">[1]Work_sect!#REF!</definedName>
    <definedName name="__WT5" localSheetId="16">[1]Work_sect!#REF!</definedName>
    <definedName name="__WT5" localSheetId="32">[1]Work_sect!#REF!</definedName>
    <definedName name="__WT5" localSheetId="33">[1]Work_sect!#REF!</definedName>
    <definedName name="__WT5" localSheetId="34">[1]Work_sect!#REF!</definedName>
    <definedName name="__WT5" localSheetId="35">[1]Work_sect!#REF!</definedName>
    <definedName name="__WT5" localSheetId="36">[1]Work_sect!#REF!</definedName>
    <definedName name="__WT5" localSheetId="37">[1]Work_sect!#REF!</definedName>
    <definedName name="__WT5" localSheetId="38">[1]Work_sect!#REF!</definedName>
    <definedName name="__WT5" localSheetId="39">[1]Work_sect!#REF!</definedName>
    <definedName name="__WT5" localSheetId="40">[1]Work_sect!#REF!</definedName>
    <definedName name="__WT5" localSheetId="53">[1]Work_sect!#REF!</definedName>
    <definedName name="__WT5" localSheetId="42">[1]Work_sect!#REF!</definedName>
    <definedName name="__WT5" localSheetId="43">[1]Work_sect!#REF!</definedName>
    <definedName name="__WT5" localSheetId="44">[1]Work_sect!#REF!</definedName>
    <definedName name="__WT5" localSheetId="49">[1]Work_sect!#REF!</definedName>
    <definedName name="__WT5" localSheetId="52">[1]Work_sect!#REF!</definedName>
    <definedName name="__WT5">[1]Work_sect!#REF!</definedName>
    <definedName name="__WT6" localSheetId="2">[1]Work_sect!#REF!</definedName>
    <definedName name="__WT6" localSheetId="3">[1]Work_sect!#REF!</definedName>
    <definedName name="__WT6" localSheetId="19">[1]Work_sect!#REF!</definedName>
    <definedName name="__WT6" localSheetId="26">[1]Work_sect!#REF!</definedName>
    <definedName name="__WT6" localSheetId="27">[1]Work_sect!#REF!</definedName>
    <definedName name="__WT6" localSheetId="28">[1]Work_sect!#REF!</definedName>
    <definedName name="__WT6" localSheetId="4">[1]Work_sect!#REF!</definedName>
    <definedName name="__WT6" localSheetId="29">[1]Work_sect!#REF!</definedName>
    <definedName name="__WT6" localSheetId="30">[1]Work_sect!#REF!</definedName>
    <definedName name="__WT6" localSheetId="31">[1]Work_sect!#REF!</definedName>
    <definedName name="__WT6" localSheetId="7">[1]Work_sect!#REF!</definedName>
    <definedName name="__WT6" localSheetId="9">[1]Work_sect!#REF!</definedName>
    <definedName name="__WT6" localSheetId="14">[1]Work_sect!#REF!</definedName>
    <definedName name="__WT6" localSheetId="16">[1]Work_sect!#REF!</definedName>
    <definedName name="__WT6" localSheetId="32">[1]Work_sect!#REF!</definedName>
    <definedName name="__WT6" localSheetId="33">[1]Work_sect!#REF!</definedName>
    <definedName name="__WT6" localSheetId="34">[1]Work_sect!#REF!</definedName>
    <definedName name="__WT6" localSheetId="35">[1]Work_sect!#REF!</definedName>
    <definedName name="__WT6" localSheetId="36">[1]Work_sect!#REF!</definedName>
    <definedName name="__WT6" localSheetId="37">[1]Work_sect!#REF!</definedName>
    <definedName name="__WT6" localSheetId="38">[1]Work_sect!#REF!</definedName>
    <definedName name="__WT6" localSheetId="39">[1]Work_sect!#REF!</definedName>
    <definedName name="__WT6" localSheetId="40">[1]Work_sect!#REF!</definedName>
    <definedName name="__WT6" localSheetId="53">[1]Work_sect!#REF!</definedName>
    <definedName name="__WT6" localSheetId="42">[1]Work_sect!#REF!</definedName>
    <definedName name="__WT6" localSheetId="43">[1]Work_sect!#REF!</definedName>
    <definedName name="__WT6" localSheetId="44">[1]Work_sect!#REF!</definedName>
    <definedName name="__WT6" localSheetId="49">[1]Work_sect!#REF!</definedName>
    <definedName name="__WT6" localSheetId="52">[1]Work_sect!#REF!</definedName>
    <definedName name="__WT6">[1]Work_sect!#REF!</definedName>
    <definedName name="__WT7" localSheetId="2">[1]Work_sect!#REF!</definedName>
    <definedName name="__WT7" localSheetId="3">[1]Work_sect!#REF!</definedName>
    <definedName name="__WT7" localSheetId="19">[1]Work_sect!#REF!</definedName>
    <definedName name="__WT7" localSheetId="26">[1]Work_sect!#REF!</definedName>
    <definedName name="__WT7" localSheetId="27">[1]Work_sect!#REF!</definedName>
    <definedName name="__WT7" localSheetId="28">[1]Work_sect!#REF!</definedName>
    <definedName name="__WT7" localSheetId="4">[1]Work_sect!#REF!</definedName>
    <definedName name="__WT7" localSheetId="29">[1]Work_sect!#REF!</definedName>
    <definedName name="__WT7" localSheetId="30">[1]Work_sect!#REF!</definedName>
    <definedName name="__WT7" localSheetId="31">[1]Work_sect!#REF!</definedName>
    <definedName name="__WT7" localSheetId="7">[1]Work_sect!#REF!</definedName>
    <definedName name="__WT7" localSheetId="9">[1]Work_sect!#REF!</definedName>
    <definedName name="__WT7" localSheetId="14">[1]Work_sect!#REF!</definedName>
    <definedName name="__WT7" localSheetId="16">[1]Work_sect!#REF!</definedName>
    <definedName name="__WT7" localSheetId="32">[1]Work_sect!#REF!</definedName>
    <definedName name="__WT7" localSheetId="33">[1]Work_sect!#REF!</definedName>
    <definedName name="__WT7" localSheetId="34">[1]Work_sect!#REF!</definedName>
    <definedName name="__WT7" localSheetId="35">[1]Work_sect!#REF!</definedName>
    <definedName name="__WT7" localSheetId="36">[1]Work_sect!#REF!</definedName>
    <definedName name="__WT7" localSheetId="37">[1]Work_sect!#REF!</definedName>
    <definedName name="__WT7" localSheetId="38">[1]Work_sect!#REF!</definedName>
    <definedName name="__WT7" localSheetId="39">[1]Work_sect!#REF!</definedName>
    <definedName name="__WT7" localSheetId="40">[1]Work_sect!#REF!</definedName>
    <definedName name="__WT7" localSheetId="53">[1]Work_sect!#REF!</definedName>
    <definedName name="__WT7" localSheetId="42">[1]Work_sect!#REF!</definedName>
    <definedName name="__WT7" localSheetId="43">[1]Work_sect!#REF!</definedName>
    <definedName name="__WT7" localSheetId="44">[1]Work_sect!#REF!</definedName>
    <definedName name="__WT7" localSheetId="49">[1]Work_sect!#REF!</definedName>
    <definedName name="__WT7" localSheetId="52">[1]Work_sect!#REF!</definedName>
    <definedName name="__WT7">[1]Work_sect!#REF!</definedName>
    <definedName name="_1__123Graph_AChart_1A" hidden="1">[2]CPIINDEX!$O$263:$O$310</definedName>
    <definedName name="_10__123Graph_BChart_4A" localSheetId="4" hidden="1">[2]CPIINDEX!#REF!</definedName>
    <definedName name="_10__123Graph_XChart_3A" hidden="1">[2]CPIINDEX!$B$203:$B$310</definedName>
    <definedName name="_11__123Graph_BChart_4A" localSheetId="8" hidden="1">[2]CPIINDEX!#REF!</definedName>
    <definedName name="_11__123Graph_BChart_4A" localSheetId="9" hidden="1">[2]CPIINDEX!#REF!</definedName>
    <definedName name="_11__123Graph_XChart_4A" hidden="1">[2]CPIINDEX!$B$239:$B$298</definedName>
    <definedName name="_12__123Graph_BChart_4A" localSheetId="12" hidden="1">[2]CPIINDEX!#REF!</definedName>
    <definedName name="_12__123Graph_BChart_4A" localSheetId="16" hidden="1">[2]CPIINDEX!#REF!</definedName>
    <definedName name="_13__123Graph_BChart_4A" localSheetId="2" hidden="1">[2]CPIINDEX!#REF!</definedName>
    <definedName name="_13__123Graph_BChart_4A" localSheetId="3" hidden="1">[2]CPIINDEX!#REF!</definedName>
    <definedName name="_13__123Graph_BChart_4A" localSheetId="19" hidden="1">[2]CPIINDEX!#REF!</definedName>
    <definedName name="_13__123Graph_BChart_4A" localSheetId="26" hidden="1">[2]CPIINDEX!#REF!</definedName>
    <definedName name="_13__123Graph_BChart_4A" localSheetId="27" hidden="1">[2]CPIINDEX!#REF!</definedName>
    <definedName name="_13__123Graph_BChart_4A" localSheetId="28" hidden="1">[2]CPIINDEX!#REF!</definedName>
    <definedName name="_13__123Graph_BChart_4A" localSheetId="4" hidden="1">[2]CPIINDEX!#REF!</definedName>
    <definedName name="_13__123Graph_BChart_4A" localSheetId="29" hidden="1">[2]CPIINDEX!#REF!</definedName>
    <definedName name="_13__123Graph_BChart_4A" localSheetId="30" hidden="1">[2]CPIINDEX!#REF!</definedName>
    <definedName name="_13__123Graph_BChart_4A" localSheetId="31" hidden="1">[2]CPIINDEX!#REF!</definedName>
    <definedName name="_13__123Graph_BChart_4A" localSheetId="7" hidden="1">[2]CPIINDEX!#REF!</definedName>
    <definedName name="_13__123Graph_BChart_4A" localSheetId="9" hidden="1">[2]CPIINDEX!#REF!</definedName>
    <definedName name="_13__123Graph_BChart_4A" localSheetId="14" hidden="1">[2]CPIINDEX!#REF!</definedName>
    <definedName name="_13__123Graph_BChart_4A" localSheetId="16" hidden="1">[2]CPIINDEX!#REF!</definedName>
    <definedName name="_13__123Graph_BChart_4A" localSheetId="53" hidden="1">[2]CPIINDEX!#REF!</definedName>
    <definedName name="_13__123Graph_BChart_4A" localSheetId="42" hidden="1">[2]CPIINDEX!#REF!</definedName>
    <definedName name="_13__123Graph_BChart_4A" localSheetId="43" hidden="1">[2]CPIINDEX!#REF!</definedName>
    <definedName name="_13__123Graph_BChart_4A" localSheetId="44" hidden="1">[2]CPIINDEX!#REF!</definedName>
    <definedName name="_13__123Graph_BChart_4A" localSheetId="49" hidden="1">[2]CPIINDEX!#REF!</definedName>
    <definedName name="_13__123Graph_BChart_4A" localSheetId="52" hidden="1">[2]CPIINDEX!#REF!</definedName>
    <definedName name="_13__123Graph_BChart_4A" localSheetId="70" hidden="1">[2]CPIINDEX!#REF!</definedName>
    <definedName name="_13__123Graph_BChart_4A" hidden="1">[2]CPIINDEX!#REF!</definedName>
    <definedName name="_14__123Graph_XChart_1A" hidden="1">[2]CPIINDEX!$B$263:$B$310</definedName>
    <definedName name="_15__123Graph_XChart_2A" hidden="1">[2]CPIINDEX!$B$203:$B$310</definedName>
    <definedName name="_16__123Graph_XChart_3A" hidden="1">[2]CPIINDEX!$B$203:$B$310</definedName>
    <definedName name="_17__123Graph_XChart_4A" hidden="1">[2]CPIINDEX!$B$239:$B$298</definedName>
    <definedName name="_2" localSheetId="2">#REF!</definedName>
    <definedName name="_2" localSheetId="3">#REF!</definedName>
    <definedName name="_2" localSheetId="26">#REF!</definedName>
    <definedName name="_2" localSheetId="27">#REF!</definedName>
    <definedName name="_2" localSheetId="28">#REF!</definedName>
    <definedName name="_2" localSheetId="4">#REF!</definedName>
    <definedName name="_2" localSheetId="29">#REF!</definedName>
    <definedName name="_2" localSheetId="30">#REF!</definedName>
    <definedName name="_2" localSheetId="31">#REF!</definedName>
    <definedName name="_2" localSheetId="7">#REF!</definedName>
    <definedName name="_2" localSheetId="9">#REF!</definedName>
    <definedName name="_2" localSheetId="32">#REF!</definedName>
    <definedName name="_2" localSheetId="49">#REF!</definedName>
    <definedName name="_2">#REF!</definedName>
    <definedName name="_2__123Graph_AChart_2A" hidden="1">[2]CPIINDEX!$K$203:$K$304</definedName>
    <definedName name="_2__234" localSheetId="2" hidden="1">[2]CPIINDEX!#REF!</definedName>
    <definedName name="_2__234" localSheetId="3" hidden="1">[2]CPIINDEX!#REF!</definedName>
    <definedName name="_2__234" localSheetId="26" hidden="1">[2]CPIINDEX!#REF!</definedName>
    <definedName name="_2__234" localSheetId="27" hidden="1">[2]CPIINDEX!#REF!</definedName>
    <definedName name="_2__234" localSheetId="28" hidden="1">[2]CPIINDEX!#REF!</definedName>
    <definedName name="_2__234" localSheetId="4" hidden="1">[2]CPIINDEX!#REF!</definedName>
    <definedName name="_2__234" localSheetId="29" hidden="1">[2]CPIINDEX!#REF!</definedName>
    <definedName name="_2__234" localSheetId="30" hidden="1">[2]CPIINDEX!#REF!</definedName>
    <definedName name="_2__234" localSheetId="31" hidden="1">[2]CPIINDEX!#REF!</definedName>
    <definedName name="_2__234" localSheetId="7" hidden="1">[2]CPIINDEX!#REF!</definedName>
    <definedName name="_2__234" localSheetId="9" hidden="1">[2]CPIINDEX!#REF!</definedName>
    <definedName name="_2__234" localSheetId="53" hidden="1">[2]CPIINDEX!#REF!</definedName>
    <definedName name="_2__234" localSheetId="43" hidden="1">[2]CPIINDEX!#REF!</definedName>
    <definedName name="_2__234" localSheetId="44" hidden="1">[2]CPIINDEX!#REF!</definedName>
    <definedName name="_2__234" localSheetId="49" hidden="1">[2]CPIINDEX!#REF!</definedName>
    <definedName name="_2__234" localSheetId="52" hidden="1">[2]CPIINDEX!#REF!</definedName>
    <definedName name="_2__234" localSheetId="68" hidden="1">[2]CPIINDEX!#REF!</definedName>
    <definedName name="_2__234" hidden="1">[2]CPIINDEX!#REF!</definedName>
    <definedName name="_3__123Graph_AChart_3A" hidden="1">[2]CPIINDEX!$O$203:$O$304</definedName>
    <definedName name="_4__123Graph_AChart_4A" hidden="1">[2]CPIINDEX!$O$239:$O$298</definedName>
    <definedName name="_5__123Graph_BChart_1A" hidden="1">[2]CPIINDEX!$S$263:$S$310</definedName>
    <definedName name="_6__123Graph_BChart_3A" localSheetId="2" hidden="1">[2]CPIINDEX!#REF!</definedName>
    <definedName name="_6__123Graph_BChart_3A" localSheetId="3" hidden="1">[2]CPIINDEX!#REF!</definedName>
    <definedName name="_6__123Graph_BChart_3A" localSheetId="19" hidden="1">[2]CPIINDEX!#REF!</definedName>
    <definedName name="_6__123Graph_BChart_3A" localSheetId="26" hidden="1">[2]CPIINDEX!#REF!</definedName>
    <definedName name="_6__123Graph_BChart_3A" localSheetId="27" hidden="1">[2]CPIINDEX!#REF!</definedName>
    <definedName name="_6__123Graph_BChart_3A" localSheetId="28" hidden="1">[2]CPIINDEX!#REF!</definedName>
    <definedName name="_6__123Graph_BChart_3A" localSheetId="4" hidden="1">[2]CPIINDEX!#REF!</definedName>
    <definedName name="_6__123Graph_BChart_3A" localSheetId="29" hidden="1">[2]CPIINDEX!#REF!</definedName>
    <definedName name="_6__123Graph_BChart_3A" localSheetId="30" hidden="1">[2]CPIINDEX!#REF!</definedName>
    <definedName name="_6__123Graph_BChart_3A" localSheetId="31" hidden="1">[2]CPIINDEX!#REF!</definedName>
    <definedName name="_6__123Graph_BChart_3A" localSheetId="7" hidden="1">[2]CPIINDEX!#REF!</definedName>
    <definedName name="_6__123Graph_BChart_3A" localSheetId="9" hidden="1">[2]CPIINDEX!#REF!</definedName>
    <definedName name="_6__123Graph_BChart_3A" localSheetId="14" hidden="1">[2]CPIINDEX!#REF!</definedName>
    <definedName name="_6__123Graph_BChart_3A" localSheetId="16" hidden="1">[2]CPIINDEX!#REF!</definedName>
    <definedName name="_6__123Graph_BChart_3A" localSheetId="32" hidden="1">[2]CPIINDEX!#REF!</definedName>
    <definedName name="_6__123Graph_BChart_3A" localSheetId="33" hidden="1">[2]CPIINDEX!#REF!</definedName>
    <definedName name="_6__123Graph_BChart_3A" localSheetId="34" hidden="1">[2]CPIINDEX!#REF!</definedName>
    <definedName name="_6__123Graph_BChart_3A" localSheetId="35" hidden="1">[2]CPIINDEX!#REF!</definedName>
    <definedName name="_6__123Graph_BChart_3A" localSheetId="36" hidden="1">[2]CPIINDEX!#REF!</definedName>
    <definedName name="_6__123Graph_BChart_3A" localSheetId="37" hidden="1">[2]CPIINDEX!#REF!</definedName>
    <definedName name="_6__123Graph_BChart_3A" localSheetId="38" hidden="1">[2]CPIINDEX!#REF!</definedName>
    <definedName name="_6__123Graph_BChart_3A" localSheetId="39" hidden="1">[2]CPIINDEX!#REF!</definedName>
    <definedName name="_6__123Graph_BChart_3A" localSheetId="40" hidden="1">[2]CPIINDEX!#REF!</definedName>
    <definedName name="_6__123Graph_BChart_3A" localSheetId="53" hidden="1">[2]CPIINDEX!#REF!</definedName>
    <definedName name="_6__123Graph_BChart_3A" localSheetId="42" hidden="1">[2]CPIINDEX!#REF!</definedName>
    <definedName name="_6__123Graph_BChart_3A" localSheetId="43" hidden="1">[2]CPIINDEX!#REF!</definedName>
    <definedName name="_6__123Graph_BChart_3A" localSheetId="44" hidden="1">[2]CPIINDEX!#REF!</definedName>
    <definedName name="_6__123Graph_BChart_3A" localSheetId="49" hidden="1">[2]CPIINDEX!#REF!</definedName>
    <definedName name="_6__123Graph_BChart_3A" localSheetId="52" hidden="1">[2]CPIINDEX!#REF!</definedName>
    <definedName name="_6__123Graph_BChart_3A" localSheetId="55" hidden="1">[2]CPIINDEX!#REF!</definedName>
    <definedName name="_6__123Graph_BChart_3A" localSheetId="56" hidden="1">[2]CPIINDEX!#REF!</definedName>
    <definedName name="_6__123Graph_BChart_3A" hidden="1">[2]CPIINDEX!#REF!</definedName>
    <definedName name="_7__123Graph_BChart_3A" localSheetId="8" hidden="1">[2]CPIINDEX!#REF!</definedName>
    <definedName name="_7__123Graph_BChart_3A" localSheetId="9" hidden="1">[2]CPIINDEX!#REF!</definedName>
    <definedName name="_7__123Graph_BChart_4A" localSheetId="2" hidden="1">[2]CPIINDEX!#REF!</definedName>
    <definedName name="_7__123Graph_BChart_4A" localSheetId="3" hidden="1">[2]CPIINDEX!#REF!</definedName>
    <definedName name="_7__123Graph_BChart_4A" localSheetId="19" hidden="1">[2]CPIINDEX!#REF!</definedName>
    <definedName name="_7__123Graph_BChart_4A" localSheetId="26" hidden="1">[2]CPIINDEX!#REF!</definedName>
    <definedName name="_7__123Graph_BChart_4A" localSheetId="27" hidden="1">[2]CPIINDEX!#REF!</definedName>
    <definedName name="_7__123Graph_BChart_4A" localSheetId="28" hidden="1">[2]CPIINDEX!#REF!</definedName>
    <definedName name="_7__123Graph_BChart_4A" localSheetId="4" hidden="1">[2]CPIINDEX!#REF!</definedName>
    <definedName name="_7__123Graph_BChart_4A" localSheetId="29" hidden="1">[2]CPIINDEX!#REF!</definedName>
    <definedName name="_7__123Graph_BChart_4A" localSheetId="30" hidden="1">[2]CPIINDEX!#REF!</definedName>
    <definedName name="_7__123Graph_BChart_4A" localSheetId="31" hidden="1">[2]CPIINDEX!#REF!</definedName>
    <definedName name="_7__123Graph_BChart_4A" localSheetId="7" hidden="1">[2]CPIINDEX!#REF!</definedName>
    <definedName name="_7__123Graph_BChart_4A" localSheetId="9" hidden="1">[2]CPIINDEX!#REF!</definedName>
    <definedName name="_7__123Graph_BChart_4A" localSheetId="14" hidden="1">[2]CPIINDEX!#REF!</definedName>
    <definedName name="_7__123Graph_BChart_4A" localSheetId="16" hidden="1">[2]CPIINDEX!#REF!</definedName>
    <definedName name="_7__123Graph_BChart_4A" localSheetId="53" hidden="1">[2]CPIINDEX!#REF!</definedName>
    <definedName name="_7__123Graph_BChart_4A" localSheetId="42" hidden="1">[2]CPIINDEX!#REF!</definedName>
    <definedName name="_7__123Graph_BChart_4A" localSheetId="43" hidden="1">[2]CPIINDEX!#REF!</definedName>
    <definedName name="_7__123Graph_BChart_4A" localSheetId="44" hidden="1">[2]CPIINDEX!#REF!</definedName>
    <definedName name="_7__123Graph_BChart_4A" localSheetId="49" hidden="1">[2]CPIINDEX!#REF!</definedName>
    <definedName name="_7__123Graph_BChart_4A" localSheetId="52" hidden="1">[2]CPIINDEX!#REF!</definedName>
    <definedName name="_7__123Graph_BChart_4A" localSheetId="55" hidden="1">[2]CPIINDEX!#REF!</definedName>
    <definedName name="_7__123Graph_BChart_4A" localSheetId="56" hidden="1">[2]CPIINDEX!#REF!</definedName>
    <definedName name="_7__123Graph_BChart_4A" hidden="1">[2]CPIINDEX!#REF!</definedName>
    <definedName name="_8__123Graph_BChart_3A" localSheetId="12" hidden="1">[2]CPIINDEX!#REF!</definedName>
    <definedName name="_8__123Graph_BChart_3A" localSheetId="16" hidden="1">[2]CPIINDEX!#REF!</definedName>
    <definedName name="_8__123Graph_XChart_1A" hidden="1">[2]CPIINDEX!$B$263:$B$310</definedName>
    <definedName name="_9__123Graph_BChart_3A" localSheetId="2" hidden="1">[2]CPIINDEX!#REF!</definedName>
    <definedName name="_9__123Graph_BChart_3A" localSheetId="3" hidden="1">[2]CPIINDEX!#REF!</definedName>
    <definedName name="_9__123Graph_BChart_3A" localSheetId="19" hidden="1">[2]CPIINDEX!#REF!</definedName>
    <definedName name="_9__123Graph_BChart_3A" localSheetId="26" hidden="1">[2]CPIINDEX!#REF!</definedName>
    <definedName name="_9__123Graph_BChart_3A" localSheetId="27" hidden="1">[2]CPIINDEX!#REF!</definedName>
    <definedName name="_9__123Graph_BChart_3A" localSheetId="28" hidden="1">[2]CPIINDEX!#REF!</definedName>
    <definedName name="_9__123Graph_BChart_3A" localSheetId="4" hidden="1">[2]CPIINDEX!#REF!</definedName>
    <definedName name="_9__123Graph_BChart_3A" localSheetId="29" hidden="1">[2]CPIINDEX!#REF!</definedName>
    <definedName name="_9__123Graph_BChart_3A" localSheetId="30" hidden="1">[2]CPIINDEX!#REF!</definedName>
    <definedName name="_9__123Graph_BChart_3A" localSheetId="31" hidden="1">[2]CPIINDEX!#REF!</definedName>
    <definedName name="_9__123Graph_BChart_3A" localSheetId="7" hidden="1">[2]CPIINDEX!#REF!</definedName>
    <definedName name="_9__123Graph_BChart_3A" localSheetId="9" hidden="1">[2]CPIINDEX!#REF!</definedName>
    <definedName name="_9__123Graph_BChart_3A" localSheetId="14" hidden="1">[2]CPIINDEX!#REF!</definedName>
    <definedName name="_9__123Graph_BChart_3A" localSheetId="16" hidden="1">[2]CPIINDEX!#REF!</definedName>
    <definedName name="_9__123Graph_BChart_3A" localSheetId="41" hidden="1">[2]CPIINDEX!#REF!</definedName>
    <definedName name="_9__123Graph_BChart_3A" localSheetId="53" hidden="1">[2]CPIINDEX!#REF!</definedName>
    <definedName name="_9__123Graph_BChart_3A" localSheetId="42" hidden="1">[2]CPIINDEX!#REF!</definedName>
    <definedName name="_9__123Graph_BChart_3A" localSheetId="43" hidden="1">[2]CPIINDEX!#REF!</definedName>
    <definedName name="_9__123Graph_BChart_3A" localSheetId="44" hidden="1">[2]CPIINDEX!#REF!</definedName>
    <definedName name="_9__123Graph_BChart_3A" localSheetId="45" hidden="1">[2]CPIINDEX!#REF!</definedName>
    <definedName name="_9__123Graph_BChart_3A" localSheetId="47" hidden="1">[2]CPIINDEX!#REF!</definedName>
    <definedName name="_9__123Graph_BChart_3A" localSheetId="49" hidden="1">[2]CPIINDEX!#REF!</definedName>
    <definedName name="_9__123Graph_BChart_3A" localSheetId="50" hidden="1">[2]CPIINDEX!#REF!</definedName>
    <definedName name="_9__123Graph_BChart_3A" localSheetId="51" hidden="1">[2]CPIINDEX!#REF!</definedName>
    <definedName name="_9__123Graph_BChart_3A" localSheetId="52" hidden="1">[2]CPIINDEX!#REF!</definedName>
    <definedName name="_9__123Graph_BChart_3A" localSheetId="54" hidden="1">[2]CPIINDEX!#REF!</definedName>
    <definedName name="_9__123Graph_BChart_3A" localSheetId="64" hidden="1">[2]CPIINDEX!#REF!</definedName>
    <definedName name="_9__123Graph_BChart_3A" localSheetId="65" hidden="1">[2]CPIINDEX!#REF!</definedName>
    <definedName name="_9__123Graph_BChart_3A" localSheetId="66" hidden="1">[2]CPIINDEX!#REF!</definedName>
    <definedName name="_9__123Graph_BChart_3A" localSheetId="67" hidden="1">[2]CPIINDEX!#REF!</definedName>
    <definedName name="_9__123Graph_BChart_3A" localSheetId="68" hidden="1">[2]CPIINDEX!#REF!</definedName>
    <definedName name="_9__123Graph_BChart_3A" localSheetId="69" hidden="1">[2]CPIINDEX!#REF!</definedName>
    <definedName name="_9__123Graph_BChart_3A" localSheetId="70" hidden="1">[2]CPIINDEX!#REF!</definedName>
    <definedName name="_9__123Graph_BChart_3A" localSheetId="71" hidden="1">[2]CPIINDEX!#REF!</definedName>
    <definedName name="_9__123Graph_BChart_3A" localSheetId="55" hidden="1">[2]CPIINDEX!#REF!</definedName>
    <definedName name="_9__123Graph_BChart_3A" localSheetId="56" hidden="1">[2]CPIINDEX!#REF!</definedName>
    <definedName name="_9__123Graph_BChart_3A" localSheetId="57" hidden="1">[2]CPIINDEX!#REF!</definedName>
    <definedName name="_9__123Graph_BChart_3A" localSheetId="58" hidden="1">[2]CPIINDEX!#REF!</definedName>
    <definedName name="_9__123Graph_BChart_3A" localSheetId="59" hidden="1">[2]CPIINDEX!#REF!</definedName>
    <definedName name="_9__123Graph_BChart_3A" localSheetId="60" hidden="1">[2]CPIINDEX!#REF!</definedName>
    <definedName name="_9__123Graph_BChart_3A" hidden="1">[2]CPIINDEX!#REF!</definedName>
    <definedName name="_9__123Graph_XChart_2A" hidden="1">[2]CPIINDEX!$B$203:$B$310</definedName>
    <definedName name="_Fill" localSheetId="2" hidden="1">#REF!</definedName>
    <definedName name="_Fill" localSheetId="3" hidden="1">#REF!</definedName>
    <definedName name="_Fill" localSheetId="19" hidden="1">#REF!</definedName>
    <definedName name="_Fill" localSheetId="21" hidden="1">#REF!</definedName>
    <definedName name="_Fill" localSheetId="26" hidden="1">#REF!</definedName>
    <definedName name="_Fill" localSheetId="27" hidden="1">#REF!</definedName>
    <definedName name="_Fill" localSheetId="28" hidden="1">#REF!</definedName>
    <definedName name="_Fill" localSheetId="4" hidden="1">#REF!</definedName>
    <definedName name="_Fill" localSheetId="29" hidden="1">#REF!</definedName>
    <definedName name="_Fill" localSheetId="30" hidden="1">#REF!</definedName>
    <definedName name="_Fill" localSheetId="31" hidden="1">#REF!</definedName>
    <definedName name="_Fill" localSheetId="7" hidden="1">#REF!</definedName>
    <definedName name="_Fill" localSheetId="9" hidden="1">#REF!</definedName>
    <definedName name="_Fill" localSheetId="14" hidden="1">#REF!</definedName>
    <definedName name="_Fill" localSheetId="16" hidden="1">#REF!</definedName>
    <definedName name="_Fill" localSheetId="32" hidden="1">#REF!</definedName>
    <definedName name="_Fill" localSheetId="33" hidden="1">#REF!</definedName>
    <definedName name="_Fill" localSheetId="34" hidden="1">#REF!</definedName>
    <definedName name="_Fill" localSheetId="35"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0" hidden="1">#REF!</definedName>
    <definedName name="_Fill" localSheetId="53" hidden="1">#REF!</definedName>
    <definedName name="_Fill" localSheetId="42" hidden="1">#REF!</definedName>
    <definedName name="_Fill" localSheetId="43" hidden="1">#REF!</definedName>
    <definedName name="_Fill" localSheetId="44" hidden="1">#REF!</definedName>
    <definedName name="_Fill" localSheetId="49" hidden="1">#REF!</definedName>
    <definedName name="_Fill" localSheetId="52" hidden="1">#REF!</definedName>
    <definedName name="_Fill" localSheetId="65" hidden="1">#REF!</definedName>
    <definedName name="_Fill" localSheetId="66" hidden="1">#REF!</definedName>
    <definedName name="_Fill" localSheetId="67" hidden="1">#REF!</definedName>
    <definedName name="_Fill" hidden="1">#REF!</definedName>
    <definedName name="_RED3">"Check Box 8"</definedName>
    <definedName name="_Toc179172294" localSheetId="45">'C5'!#REF!</definedName>
    <definedName name="_Toc179172294" localSheetId="47">'C6'!#REF!</definedName>
    <definedName name="_WT1" localSheetId="2">[1]Work_sect!#REF!</definedName>
    <definedName name="_WT1" localSheetId="3">[1]Work_sect!#REF!</definedName>
    <definedName name="_WT1" localSheetId="19">[1]Work_sect!#REF!</definedName>
    <definedName name="_WT1" localSheetId="26">[1]Work_sect!#REF!</definedName>
    <definedName name="_WT1" localSheetId="27">[1]Work_sect!#REF!</definedName>
    <definedName name="_WT1" localSheetId="28">[1]Work_sect!#REF!</definedName>
    <definedName name="_WT1" localSheetId="4">[1]Work_sect!#REF!</definedName>
    <definedName name="_WT1" localSheetId="29">[1]Work_sect!#REF!</definedName>
    <definedName name="_WT1" localSheetId="30">[1]Work_sect!#REF!</definedName>
    <definedName name="_WT1" localSheetId="31">[1]Work_sect!#REF!</definedName>
    <definedName name="_WT1" localSheetId="7">[1]Work_sect!#REF!</definedName>
    <definedName name="_WT1" localSheetId="8">[1]Work_sect!#REF!</definedName>
    <definedName name="_WT1" localSheetId="9">[1]Work_sect!#REF!</definedName>
    <definedName name="_WT1" localSheetId="12">[1]Work_sect!#REF!</definedName>
    <definedName name="_WT1" localSheetId="14">[1]Work_sect!#REF!</definedName>
    <definedName name="_WT1" localSheetId="16">[1]Work_sect!#REF!</definedName>
    <definedName name="_WT1" localSheetId="32">[1]Work_sect!#REF!</definedName>
    <definedName name="_WT1" localSheetId="33">[1]Work_sect!#REF!</definedName>
    <definedName name="_WT1" localSheetId="34">[1]Work_sect!#REF!</definedName>
    <definedName name="_WT1" localSheetId="35">[1]Work_sect!#REF!</definedName>
    <definedName name="_WT1" localSheetId="36">[1]Work_sect!#REF!</definedName>
    <definedName name="_WT1" localSheetId="37">[1]Work_sect!#REF!</definedName>
    <definedName name="_WT1" localSheetId="38">[1]Work_sect!#REF!</definedName>
    <definedName name="_WT1" localSheetId="39">[1]Work_sect!#REF!</definedName>
    <definedName name="_WT1" localSheetId="40">[1]Work_sect!#REF!</definedName>
    <definedName name="_WT1" localSheetId="53">[1]Work_sect!#REF!</definedName>
    <definedName name="_WT1" localSheetId="42">[1]Work_sect!#REF!</definedName>
    <definedName name="_WT1" localSheetId="43">[1]Work_sect!#REF!</definedName>
    <definedName name="_WT1" localSheetId="44">[1]Work_sect!#REF!</definedName>
    <definedName name="_WT1" localSheetId="49">[1]Work_sect!#REF!</definedName>
    <definedName name="_WT1" localSheetId="52">[1]Work_sect!#REF!</definedName>
    <definedName name="_WT1" localSheetId="55">[1]Work_sect!#REF!</definedName>
    <definedName name="_WT1" localSheetId="56">[1]Work_sect!#REF!</definedName>
    <definedName name="_WT1">[1]Work_sect!#REF!</definedName>
    <definedName name="_WT5" localSheetId="2">[1]Work_sect!#REF!</definedName>
    <definedName name="_WT5" localSheetId="3">[1]Work_sect!#REF!</definedName>
    <definedName name="_WT5" localSheetId="19">[1]Work_sect!#REF!</definedName>
    <definedName name="_WT5" localSheetId="26">[1]Work_sect!#REF!</definedName>
    <definedName name="_WT5" localSheetId="27">[1]Work_sect!#REF!</definedName>
    <definedName name="_WT5" localSheetId="28">[1]Work_sect!#REF!</definedName>
    <definedName name="_WT5" localSheetId="4">[1]Work_sect!#REF!</definedName>
    <definedName name="_WT5" localSheetId="29">[1]Work_sect!#REF!</definedName>
    <definedName name="_WT5" localSheetId="30">[1]Work_sect!#REF!</definedName>
    <definedName name="_WT5" localSheetId="31">[1]Work_sect!#REF!</definedName>
    <definedName name="_WT5" localSheetId="7">[1]Work_sect!#REF!</definedName>
    <definedName name="_WT5" localSheetId="8">[1]Work_sect!#REF!</definedName>
    <definedName name="_WT5" localSheetId="9">[1]Work_sect!#REF!</definedName>
    <definedName name="_WT5" localSheetId="12">[1]Work_sect!#REF!</definedName>
    <definedName name="_WT5" localSheetId="14">[1]Work_sect!#REF!</definedName>
    <definedName name="_WT5" localSheetId="16">[1]Work_sect!#REF!</definedName>
    <definedName name="_WT5" localSheetId="32">[1]Work_sect!#REF!</definedName>
    <definedName name="_WT5" localSheetId="33">[1]Work_sect!#REF!</definedName>
    <definedName name="_WT5" localSheetId="34">[1]Work_sect!#REF!</definedName>
    <definedName name="_WT5" localSheetId="35">[1]Work_sect!#REF!</definedName>
    <definedName name="_WT5" localSheetId="36">[1]Work_sect!#REF!</definedName>
    <definedName name="_WT5" localSheetId="37">[1]Work_sect!#REF!</definedName>
    <definedName name="_WT5" localSheetId="38">[1]Work_sect!#REF!</definedName>
    <definedName name="_WT5" localSheetId="39">[1]Work_sect!#REF!</definedName>
    <definedName name="_WT5" localSheetId="40">[1]Work_sect!#REF!</definedName>
    <definedName name="_WT5" localSheetId="53">[1]Work_sect!#REF!</definedName>
    <definedName name="_WT5" localSheetId="42">[1]Work_sect!#REF!</definedName>
    <definedName name="_WT5" localSheetId="43">[1]Work_sect!#REF!</definedName>
    <definedName name="_WT5" localSheetId="44">[1]Work_sect!#REF!</definedName>
    <definedName name="_WT5" localSheetId="49">[1]Work_sect!#REF!</definedName>
    <definedName name="_WT5" localSheetId="52">[1]Work_sect!#REF!</definedName>
    <definedName name="_WT5" localSheetId="55">[1]Work_sect!#REF!</definedName>
    <definedName name="_WT5" localSheetId="56">[1]Work_sect!#REF!</definedName>
    <definedName name="_WT5">[1]Work_sect!#REF!</definedName>
    <definedName name="_WT6" localSheetId="2">[1]Work_sect!#REF!</definedName>
    <definedName name="_WT6" localSheetId="3">[1]Work_sect!#REF!</definedName>
    <definedName name="_WT6" localSheetId="19">[1]Work_sect!#REF!</definedName>
    <definedName name="_WT6" localSheetId="26">[1]Work_sect!#REF!</definedName>
    <definedName name="_WT6" localSheetId="27">[1]Work_sect!#REF!</definedName>
    <definedName name="_WT6" localSheetId="28">[1]Work_sect!#REF!</definedName>
    <definedName name="_WT6" localSheetId="4">[1]Work_sect!#REF!</definedName>
    <definedName name="_WT6" localSheetId="29">[1]Work_sect!#REF!</definedName>
    <definedName name="_WT6" localSheetId="30">[1]Work_sect!#REF!</definedName>
    <definedName name="_WT6" localSheetId="31">[1]Work_sect!#REF!</definedName>
    <definedName name="_WT6" localSheetId="7">[1]Work_sect!#REF!</definedName>
    <definedName name="_WT6" localSheetId="8">[1]Work_sect!#REF!</definedName>
    <definedName name="_WT6" localSheetId="9">[1]Work_sect!#REF!</definedName>
    <definedName name="_WT6" localSheetId="12">[1]Work_sect!#REF!</definedName>
    <definedName name="_WT6" localSheetId="14">[1]Work_sect!#REF!</definedName>
    <definedName name="_WT6" localSheetId="16">[1]Work_sect!#REF!</definedName>
    <definedName name="_WT6" localSheetId="32">[1]Work_sect!#REF!</definedName>
    <definedName name="_WT6" localSheetId="33">[1]Work_sect!#REF!</definedName>
    <definedName name="_WT6" localSheetId="34">[1]Work_sect!#REF!</definedName>
    <definedName name="_WT6" localSheetId="35">[1]Work_sect!#REF!</definedName>
    <definedName name="_WT6" localSheetId="36">[1]Work_sect!#REF!</definedName>
    <definedName name="_WT6" localSheetId="37">[1]Work_sect!#REF!</definedName>
    <definedName name="_WT6" localSheetId="38">[1]Work_sect!#REF!</definedName>
    <definedName name="_WT6" localSheetId="39">[1]Work_sect!#REF!</definedName>
    <definedName name="_WT6" localSheetId="40">[1]Work_sect!#REF!</definedName>
    <definedName name="_WT6" localSheetId="53">[1]Work_sect!#REF!</definedName>
    <definedName name="_WT6" localSheetId="42">[1]Work_sect!#REF!</definedName>
    <definedName name="_WT6" localSheetId="43">[1]Work_sect!#REF!</definedName>
    <definedName name="_WT6" localSheetId="44">[1]Work_sect!#REF!</definedName>
    <definedName name="_WT6" localSheetId="49">[1]Work_sect!#REF!</definedName>
    <definedName name="_WT6" localSheetId="52">[1]Work_sect!#REF!</definedName>
    <definedName name="_WT6" localSheetId="55">[1]Work_sect!#REF!</definedName>
    <definedName name="_WT6" localSheetId="56">[1]Work_sect!#REF!</definedName>
    <definedName name="_WT6">[1]Work_sect!#REF!</definedName>
    <definedName name="_WT7" localSheetId="2">[1]Work_sect!#REF!</definedName>
    <definedName name="_WT7" localSheetId="3">[1]Work_sect!#REF!</definedName>
    <definedName name="_WT7" localSheetId="19">[1]Work_sect!#REF!</definedName>
    <definedName name="_WT7" localSheetId="26">[1]Work_sect!#REF!</definedName>
    <definedName name="_WT7" localSheetId="27">[1]Work_sect!#REF!</definedName>
    <definedName name="_WT7" localSheetId="28">[1]Work_sect!#REF!</definedName>
    <definedName name="_WT7" localSheetId="4">[1]Work_sect!#REF!</definedName>
    <definedName name="_WT7" localSheetId="29">[1]Work_sect!#REF!</definedName>
    <definedName name="_WT7" localSheetId="30">[1]Work_sect!#REF!</definedName>
    <definedName name="_WT7" localSheetId="31">[1]Work_sect!#REF!</definedName>
    <definedName name="_WT7" localSheetId="7">[1]Work_sect!#REF!</definedName>
    <definedName name="_WT7" localSheetId="8">[1]Work_sect!#REF!</definedName>
    <definedName name="_WT7" localSheetId="9">[1]Work_sect!#REF!</definedName>
    <definedName name="_WT7" localSheetId="12">[1]Work_sect!#REF!</definedName>
    <definedName name="_WT7" localSheetId="14">[1]Work_sect!#REF!</definedName>
    <definedName name="_WT7" localSheetId="16">[1]Work_sect!#REF!</definedName>
    <definedName name="_WT7" localSheetId="32">[1]Work_sect!#REF!</definedName>
    <definedName name="_WT7" localSheetId="33">[1]Work_sect!#REF!</definedName>
    <definedName name="_WT7" localSheetId="34">[1]Work_sect!#REF!</definedName>
    <definedName name="_WT7" localSheetId="35">[1]Work_sect!#REF!</definedName>
    <definedName name="_WT7" localSheetId="36">[1]Work_sect!#REF!</definedName>
    <definedName name="_WT7" localSheetId="37">[1]Work_sect!#REF!</definedName>
    <definedName name="_WT7" localSheetId="38">[1]Work_sect!#REF!</definedName>
    <definedName name="_WT7" localSheetId="39">[1]Work_sect!#REF!</definedName>
    <definedName name="_WT7" localSheetId="40">[1]Work_sect!#REF!</definedName>
    <definedName name="_WT7" localSheetId="53">[1]Work_sect!#REF!</definedName>
    <definedName name="_WT7" localSheetId="42">[1]Work_sect!#REF!</definedName>
    <definedName name="_WT7" localSheetId="43">[1]Work_sect!#REF!</definedName>
    <definedName name="_WT7" localSheetId="44">[1]Work_sect!#REF!</definedName>
    <definedName name="_WT7" localSheetId="49">[1]Work_sect!#REF!</definedName>
    <definedName name="_WT7" localSheetId="52">[1]Work_sect!#REF!</definedName>
    <definedName name="_WT7" localSheetId="55">[1]Work_sect!#REF!</definedName>
    <definedName name="_WT7" localSheetId="56">[1]Work_sect!#REF!</definedName>
    <definedName name="_WT7">[1]Work_sect!#REF!</definedName>
    <definedName name="a" localSheetId="2" hidden="1">{"red33",#N/A,FALSE,"Sheet1"}</definedName>
    <definedName name="a" localSheetId="3" hidden="1">{"red33",#N/A,FALSE,"Sheet1"}</definedName>
    <definedName name="a" localSheetId="4" hidden="1">{"red33",#N/A,FALSE,"Sheet1"}</definedName>
    <definedName name="a" localSheetId="6" hidden="1">{"red33",#N/A,FALSE,"Sheet1"}</definedName>
    <definedName name="a" localSheetId="7" hidden="1">{"red33",#N/A,FALSE,"Sheet1"}</definedName>
    <definedName name="a" localSheetId="8" hidden="1">{"red33",#N/A,FALSE,"Sheet1"}</definedName>
    <definedName name="a" localSheetId="9" hidden="1">{"red33",#N/A,FALSE,"Sheet1"}</definedName>
    <definedName name="a" localSheetId="10" hidden="1">{"red33",#N/A,FALSE,"Sheet1"}</definedName>
    <definedName name="a" localSheetId="12" hidden="1">{"red33",#N/A,FALSE,"Sheet1"}</definedName>
    <definedName name="a" localSheetId="14" hidden="1">{"red33",#N/A,FALSE,"Sheet1"}</definedName>
    <definedName name="a" localSheetId="16" hidden="1">{"red33",#N/A,FALSE,"Sheet1"}</definedName>
    <definedName name="a" localSheetId="32">#REF!</definedName>
    <definedName name="a" localSheetId="33">#REF!</definedName>
    <definedName name="a" localSheetId="34">#REF!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 hidden="1">{"red33",#N/A,FALSE,"Sheet1"}</definedName>
    <definedName name="a" localSheetId="53" hidden="1">{"red33",#N/A,FALSE,"Sheet1"}</definedName>
    <definedName name="a" localSheetId="42" hidden="1">{"red33",#N/A,FALSE,"Sheet1"}</definedName>
    <definedName name="a" localSheetId="43" hidden="1">{"red33",#N/A,FALSE,"Sheet1"}</definedName>
    <definedName name="a" localSheetId="44" hidden="1">{"red33",#N/A,FALSE,"Sheet1"}</definedName>
    <definedName name="a" localSheetId="45" hidden="1">{"red33",#N/A,FALSE,"Sheet1"}</definedName>
    <definedName name="a" localSheetId="47" hidden="1">{"red33",#N/A,FALSE,"Sheet1"}</definedName>
    <definedName name="a" localSheetId="49" hidden="1">{"red33",#N/A,FALSE,"Sheet1"}</definedName>
    <definedName name="a" localSheetId="50" hidden="1">{"red33",#N/A,FALSE,"Sheet1"}</definedName>
    <definedName name="a" localSheetId="51" hidden="1">{"red33",#N/A,FALSE,"Sheet1"}</definedName>
    <definedName name="a" localSheetId="52" hidden="1">{"red33",#N/A,FALSE,"Sheet1"}</definedName>
    <definedName name="a" localSheetId="54" hidden="1">{"red33",#N/A,FALSE,"Sheet1"}</definedName>
    <definedName name="a" localSheetId="64" hidden="1">{"red33",#N/A,FALSE,"Sheet1"}</definedName>
    <definedName name="a" localSheetId="65" hidden="1">{"red33",#N/A,FALSE,"Sheet1"}</definedName>
    <definedName name="a" localSheetId="66" hidden="1">{"red33",#N/A,FALSE,"Sheet1"}</definedName>
    <definedName name="a" localSheetId="67" hidden="1">{"red33",#N/A,FALSE,"Sheet1"}</definedName>
    <definedName name="a" localSheetId="68" hidden="1">{"red33",#N/A,FALSE,"Sheet1"}</definedName>
    <definedName name="a" localSheetId="69" hidden="1">{"red33",#N/A,FALSE,"Sheet1"}</definedName>
    <definedName name="a" localSheetId="70" hidden="1">{"red33",#N/A,FALSE,"Sheet1"}</definedName>
    <definedName name="a" localSheetId="71" hidden="1">{"red33",#N/A,FALSE,"Sheet1"}</definedName>
    <definedName name="a" localSheetId="55" hidden="1">{"red33",#N/A,FALSE,"Sheet1"}</definedName>
    <definedName name="a" localSheetId="56" hidden="1">{"red33",#N/A,FALSE,"Sheet1"}</definedName>
    <definedName name="a" localSheetId="57" hidden="1">{"red33",#N/A,FALSE,"Sheet1"}</definedName>
    <definedName name="a" localSheetId="58" hidden="1">{"red33",#N/A,FALSE,"Sheet1"}</definedName>
    <definedName name="a" localSheetId="59" hidden="1">{"red33",#N/A,FALSE,"Sheet1"}</definedName>
    <definedName name="a" localSheetId="60" hidden="1">{"red33",#N/A,FALSE,"Sheet1"}</definedName>
    <definedName name="a" localSheetId="1" hidden="1">{"red33",#N/A,FALSE,"Sheet1"}</definedName>
    <definedName name="a" hidden="1">{"red33",#N/A,FALSE,"Sheet1"}</definedName>
    <definedName name="A._Pre_cutoff_date_original_maturities__subject_to_further_rescheduling_1" localSheetId="2">#REF!</definedName>
    <definedName name="A._Pre_cutoff_date_original_maturities__subject_to_further_rescheduling_1" localSheetId="3">#REF!</definedName>
    <definedName name="A._Pre_cutoff_date_original_maturities__subject_to_further_rescheduling_1" localSheetId="19">#REF!</definedName>
    <definedName name="A._Pre_cutoff_date_original_maturities__subject_to_further_rescheduling_1" localSheetId="21">#REF!</definedName>
    <definedName name="A._Pre_cutoff_date_original_maturities__subject_to_further_rescheduling_1" localSheetId="26">#REF!</definedName>
    <definedName name="A._Pre_cutoff_date_original_maturities__subject_to_further_rescheduling_1" localSheetId="27">#REF!</definedName>
    <definedName name="A._Pre_cutoff_date_original_maturities__subject_to_further_rescheduling_1" localSheetId="28">#REF!</definedName>
    <definedName name="A._Pre_cutoff_date_original_maturities__subject_to_further_rescheduling_1" localSheetId="4">#REF!</definedName>
    <definedName name="A._Pre_cutoff_date_original_maturities__subject_to_further_rescheduling_1" localSheetId="29">#REF!</definedName>
    <definedName name="A._Pre_cutoff_date_original_maturities__subject_to_further_rescheduling_1" localSheetId="30">#REF!</definedName>
    <definedName name="A._Pre_cutoff_date_original_maturities__subject_to_further_rescheduling_1" localSheetId="31">#REF!</definedName>
    <definedName name="A._Pre_cutoff_date_original_maturities__subject_to_further_rescheduling_1" localSheetId="7">#REF!</definedName>
    <definedName name="A._Pre_cutoff_date_original_maturities__subject_to_further_rescheduling_1" localSheetId="9">#REF!</definedName>
    <definedName name="A._Pre_cutoff_date_original_maturities__subject_to_further_rescheduling_1" localSheetId="14">#REF!</definedName>
    <definedName name="A._Pre_cutoff_date_original_maturities__subject_to_further_rescheduling_1" localSheetId="16">#REF!</definedName>
    <definedName name="A._Pre_cutoff_date_original_maturities__subject_to_further_rescheduling_1" localSheetId="32">#REF!</definedName>
    <definedName name="A._Pre_cutoff_date_original_maturities__subject_to_further_rescheduling_1" localSheetId="33">#REF!</definedName>
    <definedName name="A._Pre_cutoff_date_original_maturities__subject_to_further_rescheduling_1" localSheetId="34">#REF!</definedName>
    <definedName name="A._Pre_cutoff_date_original_maturities__subject_to_further_rescheduling_1" localSheetId="35">#REF!</definedName>
    <definedName name="A._Pre_cutoff_date_original_maturities__subject_to_further_rescheduling_1" localSheetId="36">#REF!</definedName>
    <definedName name="A._Pre_cutoff_date_original_maturities__subject_to_further_rescheduling_1" localSheetId="37">#REF!</definedName>
    <definedName name="A._Pre_cutoff_date_original_maturities__subject_to_further_rescheduling_1" localSheetId="38">#REF!</definedName>
    <definedName name="A._Pre_cutoff_date_original_maturities__subject_to_further_rescheduling_1" localSheetId="39">#REF!</definedName>
    <definedName name="A._Pre_cutoff_date_original_maturities__subject_to_further_rescheduling_1" localSheetId="40">#REF!</definedName>
    <definedName name="A._Pre_cutoff_date_original_maturities__subject_to_further_rescheduling_1" localSheetId="53">#REF!</definedName>
    <definedName name="A._Pre_cutoff_date_original_maturities__subject_to_further_rescheduling_1" localSheetId="42">#REF!</definedName>
    <definedName name="A._Pre_cutoff_date_original_maturities__subject_to_further_rescheduling_1" localSheetId="43">#REF!</definedName>
    <definedName name="A._Pre_cutoff_date_original_maturities__subject_to_further_rescheduling_1" localSheetId="44">#REF!</definedName>
    <definedName name="A._Pre_cutoff_date_original_maturities__subject_to_further_rescheduling_1" localSheetId="49">#REF!</definedName>
    <definedName name="A._Pre_cutoff_date_original_maturities__subject_to_further_rescheduling_1" localSheetId="52">#REF!</definedName>
    <definedName name="A._Pre_cutoff_date_original_maturities__subject_to_further_rescheduling_1" localSheetId="65">#REF!</definedName>
    <definedName name="A._Pre_cutoff_date_original_maturities__subject_to_further_rescheduling_1" localSheetId="66">#REF!</definedName>
    <definedName name="A._Pre_cutoff_date_original_maturities__subject_to_further_rescheduling_1" localSheetId="67">#REF!</definedName>
    <definedName name="A._Pre_cutoff_date_original_maturities__subject_to_further_rescheduling_1">#REF!</definedName>
    <definedName name="A2000000" localSheetId="2">#REF!</definedName>
    <definedName name="A2000000" localSheetId="3">#REF!</definedName>
    <definedName name="A2000000" localSheetId="26">#REF!</definedName>
    <definedName name="A2000000" localSheetId="27">#REF!</definedName>
    <definedName name="A2000000" localSheetId="28">#REF!</definedName>
    <definedName name="A2000000" localSheetId="4">#REF!</definedName>
    <definedName name="A2000000" localSheetId="29">#REF!</definedName>
    <definedName name="A2000000" localSheetId="30">#REF!</definedName>
    <definedName name="A2000000" localSheetId="31">#REF!</definedName>
    <definedName name="A2000000" localSheetId="7">#REF!</definedName>
    <definedName name="A2000000" localSheetId="9">#REF!</definedName>
    <definedName name="A2000000" localSheetId="32">#REF!</definedName>
    <definedName name="A2000000" localSheetId="49">#REF!</definedName>
    <definedName name="A2000000">#REF!</definedName>
    <definedName name="A6000000" localSheetId="2">#REF!</definedName>
    <definedName name="A6000000" localSheetId="3">#REF!</definedName>
    <definedName name="A6000000" localSheetId="26">#REF!</definedName>
    <definedName name="A6000000" localSheetId="27">#REF!</definedName>
    <definedName name="A6000000" localSheetId="28">#REF!</definedName>
    <definedName name="A6000000" localSheetId="4">#REF!</definedName>
    <definedName name="A6000000" localSheetId="29">#REF!</definedName>
    <definedName name="A6000000" localSheetId="30">#REF!</definedName>
    <definedName name="A6000000" localSheetId="31">#REF!</definedName>
    <definedName name="A6000000" localSheetId="7">#REF!</definedName>
    <definedName name="A6000000" localSheetId="9">#REF!</definedName>
    <definedName name="A6000000" localSheetId="32">#REF!</definedName>
    <definedName name="A6000000" localSheetId="49">#REF!</definedName>
    <definedName name="A6000000">#REF!</definedName>
    <definedName name="acctmonth" localSheetId="2">#REF!</definedName>
    <definedName name="acctmonth" localSheetId="3">#REF!</definedName>
    <definedName name="acctmonth" localSheetId="26">#REF!</definedName>
    <definedName name="acctmonth" localSheetId="27">#REF!</definedName>
    <definedName name="acctmonth" localSheetId="28">#REF!</definedName>
    <definedName name="acctmonth" localSheetId="4">#REF!</definedName>
    <definedName name="acctmonth" localSheetId="29">#REF!</definedName>
    <definedName name="acctmonth" localSheetId="30">#REF!</definedName>
    <definedName name="acctmonth" localSheetId="31">#REF!</definedName>
    <definedName name="acctmonth" localSheetId="7">#REF!</definedName>
    <definedName name="acctmonth" localSheetId="9">#REF!</definedName>
    <definedName name="acctmonth" localSheetId="49">#REF!</definedName>
    <definedName name="acctmonth">#REF!</definedName>
    <definedName name="AMPO5">"Gráfico 8"</definedName>
    <definedName name="ASSBOP" localSheetId="2">[1]Work_sect!#REF!</definedName>
    <definedName name="ASSBOP" localSheetId="3">[1]Work_sect!#REF!</definedName>
    <definedName name="ASSBOP" localSheetId="19">[1]Work_sect!#REF!</definedName>
    <definedName name="ASSBOP" localSheetId="21">[1]Work_sect!#REF!</definedName>
    <definedName name="ASSBOP" localSheetId="26">[1]Work_sect!#REF!</definedName>
    <definedName name="ASSBOP" localSheetId="27">[1]Work_sect!#REF!</definedName>
    <definedName name="ASSBOP" localSheetId="28">[1]Work_sect!#REF!</definedName>
    <definedName name="ASSBOP" localSheetId="4">[1]Work_sect!#REF!</definedName>
    <definedName name="ASSBOP" localSheetId="29">[1]Work_sect!#REF!</definedName>
    <definedName name="ASSBOP" localSheetId="30">[1]Work_sect!#REF!</definedName>
    <definedName name="ASSBOP" localSheetId="31">[1]Work_sect!#REF!</definedName>
    <definedName name="ASSBOP" localSheetId="7">[1]Work_sect!#REF!</definedName>
    <definedName name="ASSBOP" localSheetId="8">[1]Work_sect!#REF!</definedName>
    <definedName name="ASSBOP" localSheetId="9">[1]Work_sect!#REF!</definedName>
    <definedName name="ASSBOP" localSheetId="12">[1]Work_sect!#REF!</definedName>
    <definedName name="ASSBOP" localSheetId="14">[1]Work_sect!#REF!</definedName>
    <definedName name="ASSBOP" localSheetId="16">[1]Work_sect!#REF!</definedName>
    <definedName name="ASSBOP" localSheetId="32">[1]Work_sect!#REF!</definedName>
    <definedName name="ASSBOP" localSheetId="33">[1]Work_sect!#REF!</definedName>
    <definedName name="ASSBOP" localSheetId="34">[1]Work_sect!#REF!</definedName>
    <definedName name="ASSBOP" localSheetId="35">[1]Work_sect!#REF!</definedName>
    <definedName name="ASSBOP" localSheetId="36">[1]Work_sect!#REF!</definedName>
    <definedName name="ASSBOP" localSheetId="37">[1]Work_sect!#REF!</definedName>
    <definedName name="ASSBOP" localSheetId="38">[1]Work_sect!#REF!</definedName>
    <definedName name="ASSBOP" localSheetId="39">[1]Work_sect!#REF!</definedName>
    <definedName name="ASSBOP" localSheetId="40">[1]Work_sect!#REF!</definedName>
    <definedName name="ASSBOP" localSheetId="53">[1]Work_sect!#REF!</definedName>
    <definedName name="ASSBOP" localSheetId="42">[1]Work_sect!#REF!</definedName>
    <definedName name="ASSBOP" localSheetId="43">[1]Work_sect!#REF!</definedName>
    <definedName name="ASSBOP" localSheetId="44">[1]Work_sect!#REF!</definedName>
    <definedName name="ASSBOP" localSheetId="49">[1]Work_sect!#REF!</definedName>
    <definedName name="ASSBOP" localSheetId="52">[1]Work_sect!#REF!</definedName>
    <definedName name="ASSBOP" localSheetId="55">[1]Work_sect!#REF!</definedName>
    <definedName name="ASSBOP" localSheetId="56">[1]Work_sect!#REF!</definedName>
    <definedName name="ASSBOP">[1]Work_sect!#REF!</definedName>
    <definedName name="ASSFISC" localSheetId="2">[1]Work_sect!#REF!</definedName>
    <definedName name="ASSFISC" localSheetId="3">[1]Work_sect!#REF!</definedName>
    <definedName name="ASSFISC" localSheetId="19">[1]Work_sect!#REF!</definedName>
    <definedName name="ASSFISC" localSheetId="21">[1]Work_sect!#REF!</definedName>
    <definedName name="ASSFISC" localSheetId="26">[1]Work_sect!#REF!</definedName>
    <definedName name="ASSFISC" localSheetId="27">[1]Work_sect!#REF!</definedName>
    <definedName name="ASSFISC" localSheetId="28">[1]Work_sect!#REF!</definedName>
    <definedName name="ASSFISC" localSheetId="4">[1]Work_sect!#REF!</definedName>
    <definedName name="ASSFISC" localSheetId="29">[1]Work_sect!#REF!</definedName>
    <definedName name="ASSFISC" localSheetId="30">[1]Work_sect!#REF!</definedName>
    <definedName name="ASSFISC" localSheetId="31">[1]Work_sect!#REF!</definedName>
    <definedName name="ASSFISC" localSheetId="7">[1]Work_sect!#REF!</definedName>
    <definedName name="ASSFISC" localSheetId="8">[1]Work_sect!#REF!</definedName>
    <definedName name="ASSFISC" localSheetId="9">[1]Work_sect!#REF!</definedName>
    <definedName name="ASSFISC" localSheetId="12">[1]Work_sect!#REF!</definedName>
    <definedName name="ASSFISC" localSheetId="14">[1]Work_sect!#REF!</definedName>
    <definedName name="ASSFISC" localSheetId="16">[1]Work_sect!#REF!</definedName>
    <definedName name="ASSFISC" localSheetId="32">[1]Work_sect!#REF!</definedName>
    <definedName name="ASSFISC" localSheetId="33">[1]Work_sect!#REF!</definedName>
    <definedName name="ASSFISC" localSheetId="34">[1]Work_sect!#REF!</definedName>
    <definedName name="ASSFISC" localSheetId="35">[1]Work_sect!#REF!</definedName>
    <definedName name="ASSFISC" localSheetId="36">[1]Work_sect!#REF!</definedName>
    <definedName name="ASSFISC" localSheetId="37">[1]Work_sect!#REF!</definedName>
    <definedName name="ASSFISC" localSheetId="38">[1]Work_sect!#REF!</definedName>
    <definedName name="ASSFISC" localSheetId="39">[1]Work_sect!#REF!</definedName>
    <definedName name="ASSFISC" localSheetId="40">[1]Work_sect!#REF!</definedName>
    <definedName name="ASSFISC" localSheetId="53">[1]Work_sect!#REF!</definedName>
    <definedName name="ASSFISC" localSheetId="42">[1]Work_sect!#REF!</definedName>
    <definedName name="ASSFISC" localSheetId="43">[1]Work_sect!#REF!</definedName>
    <definedName name="ASSFISC" localSheetId="44">[1]Work_sect!#REF!</definedName>
    <definedName name="ASSFISC" localSheetId="49">[1]Work_sect!#REF!</definedName>
    <definedName name="ASSFISC" localSheetId="52">[1]Work_sect!#REF!</definedName>
    <definedName name="ASSFISC" localSheetId="55">[1]Work_sect!#REF!</definedName>
    <definedName name="ASSFISC" localSheetId="56">[1]Work_sect!#REF!</definedName>
    <definedName name="ASSFISC">[1]Work_sect!#REF!</definedName>
    <definedName name="ASSGLOBAL" localSheetId="2">[1]Work_sect!#REF!</definedName>
    <definedName name="ASSGLOBAL" localSheetId="3">[1]Work_sect!#REF!</definedName>
    <definedName name="ASSGLOBAL" localSheetId="19">[1]Work_sect!#REF!</definedName>
    <definedName name="ASSGLOBAL" localSheetId="21">[1]Work_sect!#REF!</definedName>
    <definedName name="ASSGLOBAL" localSheetId="26">[1]Work_sect!#REF!</definedName>
    <definedName name="ASSGLOBAL" localSheetId="27">[1]Work_sect!#REF!</definedName>
    <definedName name="ASSGLOBAL" localSheetId="28">[1]Work_sect!#REF!</definedName>
    <definedName name="ASSGLOBAL" localSheetId="4">[1]Work_sect!#REF!</definedName>
    <definedName name="ASSGLOBAL" localSheetId="29">[1]Work_sect!#REF!</definedName>
    <definedName name="ASSGLOBAL" localSheetId="30">[1]Work_sect!#REF!</definedName>
    <definedName name="ASSGLOBAL" localSheetId="31">[1]Work_sect!#REF!</definedName>
    <definedName name="ASSGLOBAL" localSheetId="7">[1]Work_sect!#REF!</definedName>
    <definedName name="ASSGLOBAL" localSheetId="8">[1]Work_sect!#REF!</definedName>
    <definedName name="ASSGLOBAL" localSheetId="9">[1]Work_sect!#REF!</definedName>
    <definedName name="ASSGLOBAL" localSheetId="12">[1]Work_sect!#REF!</definedName>
    <definedName name="ASSGLOBAL" localSheetId="14">[1]Work_sect!#REF!</definedName>
    <definedName name="ASSGLOBAL" localSheetId="16">[1]Work_sect!#REF!</definedName>
    <definedName name="ASSGLOBAL" localSheetId="32">[1]Work_sect!#REF!</definedName>
    <definedName name="ASSGLOBAL" localSheetId="33">[1]Work_sect!#REF!</definedName>
    <definedName name="ASSGLOBAL" localSheetId="34">[1]Work_sect!#REF!</definedName>
    <definedName name="ASSGLOBAL" localSheetId="35">[1]Work_sect!#REF!</definedName>
    <definedName name="ASSGLOBAL" localSheetId="36">[1]Work_sect!#REF!</definedName>
    <definedName name="ASSGLOBAL" localSheetId="37">[1]Work_sect!#REF!</definedName>
    <definedName name="ASSGLOBAL" localSheetId="38">[1]Work_sect!#REF!</definedName>
    <definedName name="ASSGLOBAL" localSheetId="39">[1]Work_sect!#REF!</definedName>
    <definedName name="ASSGLOBAL" localSheetId="40">[1]Work_sect!#REF!</definedName>
    <definedName name="ASSGLOBAL" localSheetId="53">[1]Work_sect!#REF!</definedName>
    <definedName name="ASSGLOBAL" localSheetId="42">[1]Work_sect!#REF!</definedName>
    <definedName name="ASSGLOBAL" localSheetId="43">[1]Work_sect!#REF!</definedName>
    <definedName name="ASSGLOBAL" localSheetId="44">[1]Work_sect!#REF!</definedName>
    <definedName name="ASSGLOBAL" localSheetId="49">[1]Work_sect!#REF!</definedName>
    <definedName name="ASSGLOBAL" localSheetId="52">[1]Work_sect!#REF!</definedName>
    <definedName name="ASSGLOBAL" localSheetId="55">[1]Work_sect!#REF!</definedName>
    <definedName name="ASSGLOBAL" localSheetId="56">[1]Work_sect!#REF!</definedName>
    <definedName name="ASSGLOBAL">[1]Work_sect!#REF!</definedName>
    <definedName name="ASSMON" localSheetId="2">[1]Work_sect!#REF!</definedName>
    <definedName name="ASSMON" localSheetId="3">[1]Work_sect!#REF!</definedName>
    <definedName name="ASSMON" localSheetId="19">[1]Work_sect!#REF!</definedName>
    <definedName name="ASSMON" localSheetId="21">[1]Work_sect!#REF!</definedName>
    <definedName name="ASSMON" localSheetId="26">[1]Work_sect!#REF!</definedName>
    <definedName name="ASSMON" localSheetId="27">[1]Work_sect!#REF!</definedName>
    <definedName name="ASSMON" localSheetId="28">[1]Work_sect!#REF!</definedName>
    <definedName name="ASSMON" localSheetId="4">[1]Work_sect!#REF!</definedName>
    <definedName name="ASSMON" localSheetId="29">[1]Work_sect!#REF!</definedName>
    <definedName name="ASSMON" localSheetId="30">[1]Work_sect!#REF!</definedName>
    <definedName name="ASSMON" localSheetId="31">[1]Work_sect!#REF!</definedName>
    <definedName name="ASSMON" localSheetId="7">[1]Work_sect!#REF!</definedName>
    <definedName name="ASSMON" localSheetId="8">[1]Work_sect!#REF!</definedName>
    <definedName name="ASSMON" localSheetId="9">[1]Work_sect!#REF!</definedName>
    <definedName name="ASSMON" localSheetId="12">[1]Work_sect!#REF!</definedName>
    <definedName name="ASSMON" localSheetId="14">[1]Work_sect!#REF!</definedName>
    <definedName name="ASSMON" localSheetId="16">[1]Work_sect!#REF!</definedName>
    <definedName name="ASSMON" localSheetId="32">[1]Work_sect!#REF!</definedName>
    <definedName name="ASSMON" localSheetId="33">[1]Work_sect!#REF!</definedName>
    <definedName name="ASSMON" localSheetId="34">[1]Work_sect!#REF!</definedName>
    <definedName name="ASSMON" localSheetId="35">[1]Work_sect!#REF!</definedName>
    <definedName name="ASSMON" localSheetId="36">[1]Work_sect!#REF!</definedName>
    <definedName name="ASSMON" localSheetId="37">[1]Work_sect!#REF!</definedName>
    <definedName name="ASSMON" localSheetId="38">[1]Work_sect!#REF!</definedName>
    <definedName name="ASSMON" localSheetId="39">[1]Work_sect!#REF!</definedName>
    <definedName name="ASSMON" localSheetId="40">[1]Work_sect!#REF!</definedName>
    <definedName name="ASSMON" localSheetId="53">[1]Work_sect!#REF!</definedName>
    <definedName name="ASSMON" localSheetId="42">[1]Work_sect!#REF!</definedName>
    <definedName name="ASSMON" localSheetId="43">[1]Work_sect!#REF!</definedName>
    <definedName name="ASSMON" localSheetId="44">[1]Work_sect!#REF!</definedName>
    <definedName name="ASSMON" localSheetId="49">[1]Work_sect!#REF!</definedName>
    <definedName name="ASSMON" localSheetId="52">[1]Work_sect!#REF!</definedName>
    <definedName name="ASSMON" localSheetId="55">[1]Work_sect!#REF!</definedName>
    <definedName name="ASSMON" localSheetId="56">[1]Work_sect!#REF!</definedName>
    <definedName name="ASSMON">[1]Work_sect!#REF!</definedName>
    <definedName name="ASSSECTOR" localSheetId="2">[1]Work_sect!#REF!</definedName>
    <definedName name="ASSSECTOR" localSheetId="3">[1]Work_sect!#REF!</definedName>
    <definedName name="ASSSECTOR" localSheetId="19">[1]Work_sect!#REF!</definedName>
    <definedName name="ASSSECTOR" localSheetId="21">[1]Work_sect!#REF!</definedName>
    <definedName name="ASSSECTOR" localSheetId="26">[1]Work_sect!#REF!</definedName>
    <definedName name="ASSSECTOR" localSheetId="27">[1]Work_sect!#REF!</definedName>
    <definedName name="ASSSECTOR" localSheetId="28">[1]Work_sect!#REF!</definedName>
    <definedName name="ASSSECTOR" localSheetId="4">[1]Work_sect!#REF!</definedName>
    <definedName name="ASSSECTOR" localSheetId="29">[1]Work_sect!#REF!</definedName>
    <definedName name="ASSSECTOR" localSheetId="30">[1]Work_sect!#REF!</definedName>
    <definedName name="ASSSECTOR" localSheetId="31">[1]Work_sect!#REF!</definedName>
    <definedName name="ASSSECTOR" localSheetId="7">[1]Work_sect!#REF!</definedName>
    <definedName name="ASSSECTOR" localSheetId="8">[1]Work_sect!#REF!</definedName>
    <definedName name="ASSSECTOR" localSheetId="9">[1]Work_sect!#REF!</definedName>
    <definedName name="ASSSECTOR" localSheetId="12">[1]Work_sect!#REF!</definedName>
    <definedName name="ASSSECTOR" localSheetId="14">[1]Work_sect!#REF!</definedName>
    <definedName name="ASSSECTOR" localSheetId="16">[1]Work_sect!#REF!</definedName>
    <definedName name="ASSSECTOR" localSheetId="32">[1]Work_sect!#REF!</definedName>
    <definedName name="ASSSECTOR" localSheetId="33">[1]Work_sect!#REF!</definedName>
    <definedName name="ASSSECTOR" localSheetId="34">[1]Work_sect!#REF!</definedName>
    <definedName name="ASSSECTOR" localSheetId="35">[1]Work_sect!#REF!</definedName>
    <definedName name="ASSSECTOR" localSheetId="36">[1]Work_sect!#REF!</definedName>
    <definedName name="ASSSECTOR" localSheetId="37">[1]Work_sect!#REF!</definedName>
    <definedName name="ASSSECTOR" localSheetId="38">[1]Work_sect!#REF!</definedName>
    <definedName name="ASSSECTOR" localSheetId="39">[1]Work_sect!#REF!</definedName>
    <definedName name="ASSSECTOR" localSheetId="40">[1]Work_sect!#REF!</definedName>
    <definedName name="ASSSECTOR" localSheetId="53">[1]Work_sect!#REF!</definedName>
    <definedName name="ASSSECTOR" localSheetId="42">[1]Work_sect!#REF!</definedName>
    <definedName name="ASSSECTOR" localSheetId="43">[1]Work_sect!#REF!</definedName>
    <definedName name="ASSSECTOR" localSheetId="44">[1]Work_sect!#REF!</definedName>
    <definedName name="ASSSECTOR" localSheetId="49">[1]Work_sect!#REF!</definedName>
    <definedName name="ASSSECTOR" localSheetId="52">[1]Work_sect!#REF!</definedName>
    <definedName name="ASSSECTOR" localSheetId="55">[1]Work_sect!#REF!</definedName>
    <definedName name="ASSSECTOR" localSheetId="56">[1]Work_sect!#REF!</definedName>
    <definedName name="ASSSECTOR">[1]Work_sect!#REF!</definedName>
    <definedName name="Assumptions_for_Rescheduling" localSheetId="2">#REF!</definedName>
    <definedName name="Assumptions_for_Rescheduling" localSheetId="3">#REF!</definedName>
    <definedName name="Assumptions_for_Rescheduling" localSheetId="19">#REF!</definedName>
    <definedName name="Assumptions_for_Rescheduling" localSheetId="21">#REF!</definedName>
    <definedName name="Assumptions_for_Rescheduling" localSheetId="26">#REF!</definedName>
    <definedName name="Assumptions_for_Rescheduling" localSheetId="27">#REF!</definedName>
    <definedName name="Assumptions_for_Rescheduling" localSheetId="28">#REF!</definedName>
    <definedName name="Assumptions_for_Rescheduling" localSheetId="4">#REF!</definedName>
    <definedName name="Assumptions_for_Rescheduling" localSheetId="29">#REF!</definedName>
    <definedName name="Assumptions_for_Rescheduling" localSheetId="30">#REF!</definedName>
    <definedName name="Assumptions_for_Rescheduling" localSheetId="31">#REF!</definedName>
    <definedName name="Assumptions_for_Rescheduling" localSheetId="7">#REF!</definedName>
    <definedName name="Assumptions_for_Rescheduling" localSheetId="9">#REF!</definedName>
    <definedName name="Assumptions_for_Rescheduling" localSheetId="14">#REF!</definedName>
    <definedName name="Assumptions_for_Rescheduling" localSheetId="16">#REF!</definedName>
    <definedName name="Assumptions_for_Rescheduling" localSheetId="32">#REF!</definedName>
    <definedName name="Assumptions_for_Rescheduling" localSheetId="33">#REF!</definedName>
    <definedName name="Assumptions_for_Rescheduling" localSheetId="34">#REF!</definedName>
    <definedName name="Assumptions_for_Rescheduling" localSheetId="35">#REF!</definedName>
    <definedName name="Assumptions_for_Rescheduling" localSheetId="36">#REF!</definedName>
    <definedName name="Assumptions_for_Rescheduling" localSheetId="37">#REF!</definedName>
    <definedName name="Assumptions_for_Rescheduling" localSheetId="38">#REF!</definedName>
    <definedName name="Assumptions_for_Rescheduling" localSheetId="39">#REF!</definedName>
    <definedName name="Assumptions_for_Rescheduling" localSheetId="40">#REF!</definedName>
    <definedName name="Assumptions_for_Rescheduling" localSheetId="53">#REF!</definedName>
    <definedName name="Assumptions_for_Rescheduling" localSheetId="42">#REF!</definedName>
    <definedName name="Assumptions_for_Rescheduling" localSheetId="43">#REF!</definedName>
    <definedName name="Assumptions_for_Rescheduling" localSheetId="44">#REF!</definedName>
    <definedName name="Assumptions_for_Rescheduling" localSheetId="49">#REF!</definedName>
    <definedName name="Assumptions_for_Rescheduling" localSheetId="52">#REF!</definedName>
    <definedName name="Assumptions_for_Rescheduling" localSheetId="65">#REF!</definedName>
    <definedName name="Assumptions_for_Rescheduling" localSheetId="66">#REF!</definedName>
    <definedName name="Assumptions_for_Rescheduling" localSheetId="67">#REF!</definedName>
    <definedName name="Assumptions_for_Rescheduling">#REF!</definedName>
    <definedName name="BaseYear">[3]Nominal!$A$4</definedName>
    <definedName name="BLPH14" localSheetId="2" hidden="1">[4]Raw_1!#REF!</definedName>
    <definedName name="BLPH14" localSheetId="3" hidden="1">[4]Raw_1!#REF!</definedName>
    <definedName name="BLPH14" localSheetId="19" hidden="1">[4]Raw_1!#REF!</definedName>
    <definedName name="BLPH14" localSheetId="21" hidden="1">[4]Raw_1!#REF!</definedName>
    <definedName name="BLPH14" localSheetId="26" hidden="1">[4]Raw_1!#REF!</definedName>
    <definedName name="BLPH14" localSheetId="27" hidden="1">[4]Raw_1!#REF!</definedName>
    <definedName name="BLPH14" localSheetId="28" hidden="1">[4]Raw_1!#REF!</definedName>
    <definedName name="BLPH14" localSheetId="4" hidden="1">[4]Raw_1!#REF!</definedName>
    <definedName name="BLPH14" localSheetId="29" hidden="1">[4]Raw_1!#REF!</definedName>
    <definedName name="BLPH14" localSheetId="30" hidden="1">[4]Raw_1!#REF!</definedName>
    <definedName name="BLPH14" localSheetId="31" hidden="1">[4]Raw_1!#REF!</definedName>
    <definedName name="BLPH14" localSheetId="7" hidden="1">[4]Raw_1!#REF!</definedName>
    <definedName name="BLPH14" localSheetId="8" hidden="1">[4]Raw_1!#REF!</definedName>
    <definedName name="BLPH14" localSheetId="9" hidden="1">[4]Raw_1!#REF!</definedName>
    <definedName name="BLPH14" localSheetId="12" hidden="1">[4]Raw_1!#REF!</definedName>
    <definedName name="BLPH14" localSheetId="14" hidden="1">[4]Raw_1!#REF!</definedName>
    <definedName name="BLPH14" localSheetId="16" hidden="1">[4]Raw_1!#REF!</definedName>
    <definedName name="BLPH14" localSheetId="53" hidden="1">[4]Raw_1!#REF!</definedName>
    <definedName name="BLPH14" localSheetId="42" hidden="1">[4]Raw_1!#REF!</definedName>
    <definedName name="BLPH14" localSheetId="43" hidden="1">[4]Raw_1!#REF!</definedName>
    <definedName name="BLPH14" localSheetId="44" hidden="1">[4]Raw_1!#REF!</definedName>
    <definedName name="BLPH14" localSheetId="49" hidden="1">[4]Raw_1!#REF!</definedName>
    <definedName name="BLPH14" localSheetId="52" hidden="1">[4]Raw_1!#REF!</definedName>
    <definedName name="BLPH14" localSheetId="55" hidden="1">[4]Raw_1!#REF!</definedName>
    <definedName name="BLPH14" localSheetId="56" hidden="1">[4]Raw_1!#REF!</definedName>
    <definedName name="BLPH14" hidden="1">[4]Raw_1!#REF!</definedName>
    <definedName name="contents2" localSheetId="2" hidden="1">[5]MSRV!#REF!</definedName>
    <definedName name="contents2" localSheetId="3" hidden="1">[5]MSRV!#REF!</definedName>
    <definedName name="contents2" localSheetId="19" hidden="1">[5]MSRV!#REF!</definedName>
    <definedName name="contents2" localSheetId="21" hidden="1">[5]MSRV!#REF!</definedName>
    <definedName name="contents2" localSheetId="26" hidden="1">[5]MSRV!#REF!</definedName>
    <definedName name="contents2" localSheetId="27" hidden="1">[5]MSRV!#REF!</definedName>
    <definedName name="contents2" localSheetId="28" hidden="1">[5]MSRV!#REF!</definedName>
    <definedName name="contents2" localSheetId="4" hidden="1">[5]MSRV!#REF!</definedName>
    <definedName name="contents2" localSheetId="29" hidden="1">[5]MSRV!#REF!</definedName>
    <definedName name="contents2" localSheetId="30" hidden="1">[5]MSRV!#REF!</definedName>
    <definedName name="contents2" localSheetId="31" hidden="1">[5]MSRV!#REF!</definedName>
    <definedName name="contents2" localSheetId="7" hidden="1">[5]MSRV!#REF!</definedName>
    <definedName name="contents2" localSheetId="8" hidden="1">[5]MSRV!#REF!</definedName>
    <definedName name="contents2" localSheetId="9" hidden="1">[5]MSRV!#REF!</definedName>
    <definedName name="contents2" localSheetId="12" hidden="1">[5]MSRV!#REF!</definedName>
    <definedName name="contents2" localSheetId="14" hidden="1">[5]MSRV!#REF!</definedName>
    <definedName name="contents2" localSheetId="16" hidden="1">[5]MSRV!#REF!</definedName>
    <definedName name="contents2" localSheetId="53" hidden="1">[5]MSRV!#REF!</definedName>
    <definedName name="contents2" localSheetId="42" hidden="1">[5]MSRV!#REF!</definedName>
    <definedName name="contents2" localSheetId="43" hidden="1">[5]MSRV!#REF!</definedName>
    <definedName name="contents2" localSheetId="44" hidden="1">[5]MSRV!#REF!</definedName>
    <definedName name="contents2" localSheetId="49" hidden="1">[5]MSRV!#REF!</definedName>
    <definedName name="contents2" localSheetId="52" hidden="1">[5]MSRV!#REF!</definedName>
    <definedName name="contents2" localSheetId="55" hidden="1">[5]MSRV!#REF!</definedName>
    <definedName name="contents2" localSheetId="56" hidden="1">[5]MSRV!#REF!</definedName>
    <definedName name="contents2" hidden="1">[5]MSRV!#REF!</definedName>
    <definedName name="CountryName">[3]Nominal!$A$6</definedName>
    <definedName name="CUADRO_10.3.1">'[6]fondo promedio'!$A$36:$L$74</definedName>
    <definedName name="CUADRO_N__4.1.3" localSheetId="2">#REF!</definedName>
    <definedName name="CUADRO_N__4.1.3" localSheetId="3">#REF!</definedName>
    <definedName name="CUADRO_N__4.1.3" localSheetId="19">#REF!</definedName>
    <definedName name="CUADRO_N__4.1.3" localSheetId="21">#REF!</definedName>
    <definedName name="CUADRO_N__4.1.3" localSheetId="26">#REF!</definedName>
    <definedName name="CUADRO_N__4.1.3" localSheetId="27">#REF!</definedName>
    <definedName name="CUADRO_N__4.1.3" localSheetId="28">#REF!</definedName>
    <definedName name="CUADRO_N__4.1.3" localSheetId="4">#REF!</definedName>
    <definedName name="CUADRO_N__4.1.3" localSheetId="29">#REF!</definedName>
    <definedName name="CUADRO_N__4.1.3" localSheetId="30">#REF!</definedName>
    <definedName name="CUADRO_N__4.1.3" localSheetId="31">#REF!</definedName>
    <definedName name="CUADRO_N__4.1.3" localSheetId="7">#REF!</definedName>
    <definedName name="CUADRO_N__4.1.3" localSheetId="8">#REF!</definedName>
    <definedName name="CUADRO_N__4.1.3" localSheetId="9">#REF!</definedName>
    <definedName name="CUADRO_N__4.1.3" localSheetId="12">#REF!</definedName>
    <definedName name="CUADRO_N__4.1.3" localSheetId="14">#REF!</definedName>
    <definedName name="CUADRO_N__4.1.3" localSheetId="16">#REF!</definedName>
    <definedName name="CUADRO_N__4.1.3" localSheetId="32">#REF!</definedName>
    <definedName name="CUADRO_N__4.1.3" localSheetId="33">#REF!</definedName>
    <definedName name="CUADRO_N__4.1.3" localSheetId="34">#REF!</definedName>
    <definedName name="CUADRO_N__4.1.3" localSheetId="35">#REF!</definedName>
    <definedName name="CUADRO_N__4.1.3" localSheetId="36">#REF!</definedName>
    <definedName name="CUADRO_N__4.1.3" localSheetId="37">#REF!</definedName>
    <definedName name="CUADRO_N__4.1.3" localSheetId="38">#REF!</definedName>
    <definedName name="CUADRO_N__4.1.3" localSheetId="39">#REF!</definedName>
    <definedName name="CUADRO_N__4.1.3" localSheetId="40">#REF!</definedName>
    <definedName name="CUADRO_N__4.1.3" localSheetId="53">#REF!</definedName>
    <definedName name="CUADRO_N__4.1.3" localSheetId="42">#REF!</definedName>
    <definedName name="CUADRO_N__4.1.3" localSheetId="43">#REF!</definedName>
    <definedName name="CUADRO_N__4.1.3" localSheetId="44">#REF!</definedName>
    <definedName name="CUADRO_N__4.1.3" localSheetId="49">#REF!</definedName>
    <definedName name="CUADRO_N__4.1.3" localSheetId="52">#REF!</definedName>
    <definedName name="CUADRO_N__4.1.3" localSheetId="65">#REF!</definedName>
    <definedName name="CUADRO_N__4.1.3" localSheetId="66">#REF!</definedName>
    <definedName name="CUADRO_N__4.1.3" localSheetId="67">#REF!</definedName>
    <definedName name="CUADRO_N__4.1.3" localSheetId="55">#REF!</definedName>
    <definedName name="CUADRO_N__4.1.3" localSheetId="56">#REF!</definedName>
    <definedName name="CUADRO_N__4.1.3">#REF!</definedName>
    <definedName name="D" localSheetId="2">#REF!</definedName>
    <definedName name="D" localSheetId="3">#REF!</definedName>
    <definedName name="D" localSheetId="26">#REF!</definedName>
    <definedName name="D" localSheetId="27">#REF!</definedName>
    <definedName name="D" localSheetId="28">#REF!</definedName>
    <definedName name="D" localSheetId="4">#REF!</definedName>
    <definedName name="D" localSheetId="29">#REF!</definedName>
    <definedName name="D" localSheetId="30">#REF!</definedName>
    <definedName name="D" localSheetId="31">#REF!</definedName>
    <definedName name="D" localSheetId="7">#REF!</definedName>
    <definedName name="D" localSheetId="9">#REF!</definedName>
    <definedName name="D" localSheetId="49">#REF!</definedName>
    <definedName name="D">#REF!</definedName>
    <definedName name="D2.1c" localSheetId="2">#REF!</definedName>
    <definedName name="D2.1c" localSheetId="3">#REF!</definedName>
    <definedName name="D2.1c" localSheetId="26">#REF!</definedName>
    <definedName name="D2.1c" localSheetId="27">#REF!</definedName>
    <definedName name="D2.1c" localSheetId="28">#REF!</definedName>
    <definedName name="D2.1c" localSheetId="4">#REF!</definedName>
    <definedName name="D2.1c" localSheetId="29">#REF!</definedName>
    <definedName name="D2.1c" localSheetId="30">#REF!</definedName>
    <definedName name="D2.1c" localSheetId="31">#REF!</definedName>
    <definedName name="D2.1c" localSheetId="7">#REF!</definedName>
    <definedName name="D2.1c" localSheetId="9">#REF!</definedName>
    <definedName name="D2.1c" localSheetId="49">#REF!</definedName>
    <definedName name="D2.1c">#REF!</definedName>
    <definedName name="D2c1" localSheetId="2">#REF!</definedName>
    <definedName name="D2c1" localSheetId="3">#REF!</definedName>
    <definedName name="D2c1" localSheetId="26">#REF!</definedName>
    <definedName name="D2c1" localSheetId="27">#REF!</definedName>
    <definedName name="D2c1" localSheetId="28">#REF!</definedName>
    <definedName name="D2c1" localSheetId="4">#REF!</definedName>
    <definedName name="D2c1" localSheetId="29">#REF!</definedName>
    <definedName name="D2c1" localSheetId="30">#REF!</definedName>
    <definedName name="D2c1" localSheetId="31">#REF!</definedName>
    <definedName name="D2c1" localSheetId="7">#REF!</definedName>
    <definedName name="D2c1" localSheetId="9">#REF!</definedName>
    <definedName name="D2c1" localSheetId="49">#REF!</definedName>
    <definedName name="D2c1">#REF!</definedName>
    <definedName name="Date" localSheetId="2">#REF!</definedName>
    <definedName name="Date" localSheetId="3">#REF!</definedName>
    <definedName name="Date" localSheetId="19">#REF!</definedName>
    <definedName name="Date" localSheetId="21">#REF!</definedName>
    <definedName name="Date" localSheetId="26">#REF!</definedName>
    <definedName name="Date" localSheetId="27">#REF!</definedName>
    <definedName name="Date" localSheetId="28">#REF!</definedName>
    <definedName name="Date" localSheetId="4">#REF!</definedName>
    <definedName name="Date" localSheetId="29">#REF!</definedName>
    <definedName name="Date" localSheetId="30">#REF!</definedName>
    <definedName name="Date" localSheetId="31">#REF!</definedName>
    <definedName name="Date" localSheetId="6">#REF!</definedName>
    <definedName name="Date" localSheetId="7">#REF!</definedName>
    <definedName name="Date" localSheetId="8">#REF!</definedName>
    <definedName name="Date" localSheetId="9">#REF!</definedName>
    <definedName name="Date" localSheetId="14">#REF!</definedName>
    <definedName name="Date" localSheetId="16">#REF!</definedName>
    <definedName name="Date" localSheetId="32">#REF!</definedName>
    <definedName name="Date" localSheetId="33">#REF!</definedName>
    <definedName name="Date" localSheetId="34">#REF!</definedName>
    <definedName name="Date" localSheetId="35">#REF!</definedName>
    <definedName name="Date" localSheetId="36">#REF!</definedName>
    <definedName name="Date" localSheetId="37">#REF!</definedName>
    <definedName name="Date" localSheetId="38">#REF!</definedName>
    <definedName name="Date" localSheetId="39">#REF!</definedName>
    <definedName name="Date" localSheetId="40">#REF!</definedName>
    <definedName name="Date" localSheetId="53">#REF!</definedName>
    <definedName name="Date" localSheetId="42">#REF!</definedName>
    <definedName name="Date" localSheetId="43">#REF!</definedName>
    <definedName name="Date" localSheetId="44">#REF!</definedName>
    <definedName name="Date" localSheetId="49">#REF!</definedName>
    <definedName name="Date" localSheetId="52">#REF!</definedName>
    <definedName name="Date" localSheetId="65">#REF!</definedName>
    <definedName name="Date" localSheetId="66">#REF!</definedName>
    <definedName name="Date" localSheetId="67">#REF!</definedName>
    <definedName name="Date">#REF!</definedName>
    <definedName name="Department">[3]Nominal!$B$2</definedName>
    <definedName name="F" localSheetId="2">#REF!</definedName>
    <definedName name="F" localSheetId="3">#REF!</definedName>
    <definedName name="F" localSheetId="26">#REF!</definedName>
    <definedName name="F" localSheetId="27">#REF!</definedName>
    <definedName name="F" localSheetId="28">#REF!</definedName>
    <definedName name="F" localSheetId="4">#REF!</definedName>
    <definedName name="F" localSheetId="29">#REF!</definedName>
    <definedName name="F" localSheetId="30">#REF!</definedName>
    <definedName name="F" localSheetId="31">#REF!</definedName>
    <definedName name="F" localSheetId="7">#REF!</definedName>
    <definedName name="F" localSheetId="9">#REF!</definedName>
    <definedName name="F" localSheetId="49">#REF!</definedName>
    <definedName name="F">#REF!</definedName>
    <definedName name="G" localSheetId="2">#REF!</definedName>
    <definedName name="G" localSheetId="3">#REF!</definedName>
    <definedName name="G" localSheetId="26">#REF!</definedName>
    <definedName name="G" localSheetId="27">#REF!</definedName>
    <definedName name="G" localSheetId="28">#REF!</definedName>
    <definedName name="G" localSheetId="4">#REF!</definedName>
    <definedName name="G" localSheetId="29">#REF!</definedName>
    <definedName name="G" localSheetId="30">#REF!</definedName>
    <definedName name="G" localSheetId="31">#REF!</definedName>
    <definedName name="G" localSheetId="7">#REF!</definedName>
    <definedName name="G" localSheetId="9">#REF!</definedName>
    <definedName name="G" localSheetId="49">#REF!</definedName>
    <definedName name="G">#REF!</definedName>
    <definedName name="GRÁFICO_10.3.1.">'[6]GRÁFICO DE FONDO POR AFILIADO'!$A$3:$H$35</definedName>
    <definedName name="GRÁFICO_10.3.2">'[6]GRÁFICO DE FONDO POR AFILIADO'!$A$36:$H$68</definedName>
    <definedName name="GRÁFICO_10.3.3">'[6]GRÁFICO DE FONDO POR AFILIADO'!$A$69:$H$101</definedName>
    <definedName name="GRÁFICO_10.3.4.">'[6]GRÁFICO DE FONDO POR AFILIADO'!$A$103:$H$135</definedName>
    <definedName name="GRÁFICO_N_10.2.4." localSheetId="2">#REF!</definedName>
    <definedName name="GRÁFICO_N_10.2.4." localSheetId="3">#REF!</definedName>
    <definedName name="GRÁFICO_N_10.2.4." localSheetId="19">#REF!</definedName>
    <definedName name="GRÁFICO_N_10.2.4." localSheetId="21">#REF!</definedName>
    <definedName name="GRÁFICO_N_10.2.4." localSheetId="26">#REF!</definedName>
    <definedName name="GRÁFICO_N_10.2.4." localSheetId="27">#REF!</definedName>
    <definedName name="GRÁFICO_N_10.2.4." localSheetId="28">#REF!</definedName>
    <definedName name="GRÁFICO_N_10.2.4." localSheetId="4">#REF!</definedName>
    <definedName name="GRÁFICO_N_10.2.4." localSheetId="29">#REF!</definedName>
    <definedName name="GRÁFICO_N_10.2.4." localSheetId="30">#REF!</definedName>
    <definedName name="GRÁFICO_N_10.2.4." localSheetId="31">#REF!</definedName>
    <definedName name="GRÁFICO_N_10.2.4." localSheetId="7">#REF!</definedName>
    <definedName name="GRÁFICO_N_10.2.4." localSheetId="8">#REF!</definedName>
    <definedName name="GRÁFICO_N_10.2.4." localSheetId="9">#REF!</definedName>
    <definedName name="GRÁFICO_N_10.2.4." localSheetId="12">#REF!</definedName>
    <definedName name="GRÁFICO_N_10.2.4." localSheetId="14">#REF!</definedName>
    <definedName name="GRÁFICO_N_10.2.4." localSheetId="16">#REF!</definedName>
    <definedName name="GRÁFICO_N_10.2.4." localSheetId="32">#REF!</definedName>
    <definedName name="GRÁFICO_N_10.2.4." localSheetId="33">#REF!</definedName>
    <definedName name="GRÁFICO_N_10.2.4." localSheetId="34">#REF!</definedName>
    <definedName name="GRÁFICO_N_10.2.4." localSheetId="35">#REF!</definedName>
    <definedName name="GRÁFICO_N_10.2.4." localSheetId="36">#REF!</definedName>
    <definedName name="GRÁFICO_N_10.2.4." localSheetId="37">#REF!</definedName>
    <definedName name="GRÁFICO_N_10.2.4." localSheetId="38">#REF!</definedName>
    <definedName name="GRÁFICO_N_10.2.4." localSheetId="39">#REF!</definedName>
    <definedName name="GRÁFICO_N_10.2.4." localSheetId="40">#REF!</definedName>
    <definedName name="GRÁFICO_N_10.2.4." localSheetId="53">#REF!</definedName>
    <definedName name="GRÁFICO_N_10.2.4." localSheetId="42">#REF!</definedName>
    <definedName name="GRÁFICO_N_10.2.4." localSheetId="43">#REF!</definedName>
    <definedName name="GRÁFICO_N_10.2.4." localSheetId="44">#REF!</definedName>
    <definedName name="GRÁFICO_N_10.2.4." localSheetId="49">#REF!</definedName>
    <definedName name="GRÁFICO_N_10.2.4." localSheetId="52">#REF!</definedName>
    <definedName name="GRÁFICO_N_10.2.4." localSheetId="65">#REF!</definedName>
    <definedName name="GRÁFICO_N_10.2.4." localSheetId="66">#REF!</definedName>
    <definedName name="GRÁFICO_N_10.2.4." localSheetId="67">#REF!</definedName>
    <definedName name="GRÁFICO_N_10.2.4." localSheetId="55">#REF!</definedName>
    <definedName name="GRÁFICO_N_10.2.4." localSheetId="56">#REF!</definedName>
    <definedName name="GRÁFICO_N_10.2.4.">#REF!</definedName>
    <definedName name="H" localSheetId="2">#REF!</definedName>
    <definedName name="H" localSheetId="3">#REF!</definedName>
    <definedName name="H" localSheetId="26">#REF!</definedName>
    <definedName name="H" localSheetId="27">#REF!</definedName>
    <definedName name="H" localSheetId="28">#REF!</definedName>
    <definedName name="H" localSheetId="4">#REF!</definedName>
    <definedName name="H" localSheetId="29">#REF!</definedName>
    <definedName name="H" localSheetId="30">#REF!</definedName>
    <definedName name="H" localSheetId="31">#REF!</definedName>
    <definedName name="H" localSheetId="7">#REF!</definedName>
    <definedName name="H" localSheetId="9">#REF!</definedName>
    <definedName name="H" localSheetId="49">#REF!</definedName>
    <definedName name="H">#REF!</definedName>
    <definedName name="IFEMREPRT" localSheetId="2">#REF!</definedName>
    <definedName name="IFEMREPRT" localSheetId="3">#REF!</definedName>
    <definedName name="IFEMREPRT" localSheetId="19">#REF!</definedName>
    <definedName name="IFEMREPRT" localSheetId="21">#REF!</definedName>
    <definedName name="IFEMREPRT" localSheetId="26">#REF!</definedName>
    <definedName name="IFEMREPRT" localSheetId="27">#REF!</definedName>
    <definedName name="IFEMREPRT" localSheetId="28">#REF!</definedName>
    <definedName name="IFEMREPRT" localSheetId="4">#REF!</definedName>
    <definedName name="IFEMREPRT" localSheetId="29">#REF!</definedName>
    <definedName name="IFEMREPRT" localSheetId="30">#REF!</definedName>
    <definedName name="IFEMREPRT" localSheetId="31">#REF!</definedName>
    <definedName name="IFEMREPRT" localSheetId="6">#REF!</definedName>
    <definedName name="IFEMREPRT" localSheetId="7">#REF!</definedName>
    <definedName name="IFEMREPRT" localSheetId="8">#REF!</definedName>
    <definedName name="IFEMREPRT" localSheetId="9">#REF!</definedName>
    <definedName name="IFEMREPRT" localSheetId="14">#REF!</definedName>
    <definedName name="IFEMREPRT" localSheetId="16">#REF!</definedName>
    <definedName name="IFEMREPRT" localSheetId="32">#REF!</definedName>
    <definedName name="IFEMREPRT" localSheetId="33">#REF!</definedName>
    <definedName name="IFEMREPRT" localSheetId="34">#REF!</definedName>
    <definedName name="IFEMREPRT" localSheetId="35">#REF!</definedName>
    <definedName name="IFEMREPRT" localSheetId="36">#REF!</definedName>
    <definedName name="IFEMREPRT" localSheetId="37">#REF!</definedName>
    <definedName name="IFEMREPRT" localSheetId="38">#REF!</definedName>
    <definedName name="IFEMREPRT" localSheetId="39">#REF!</definedName>
    <definedName name="IFEMREPRT" localSheetId="40">#REF!</definedName>
    <definedName name="IFEMREPRT" localSheetId="53">#REF!</definedName>
    <definedName name="IFEMREPRT" localSheetId="42">#REF!</definedName>
    <definedName name="IFEMREPRT" localSheetId="43">#REF!</definedName>
    <definedName name="IFEMREPRT" localSheetId="44">#REF!</definedName>
    <definedName name="IFEMREPRT" localSheetId="49">#REF!</definedName>
    <definedName name="IFEMREPRT" localSheetId="52">#REF!</definedName>
    <definedName name="IFEMREPRT" localSheetId="65">#REF!</definedName>
    <definedName name="IFEMREPRT" localSheetId="66">#REF!</definedName>
    <definedName name="IFEMREPRT" localSheetId="67">#REF!</definedName>
    <definedName name="IFEMREPRT">#REF!</definedName>
    <definedName name="inflow" localSheetId="2">#REF!</definedName>
    <definedName name="inflow" localSheetId="3">#REF!</definedName>
    <definedName name="inflow" localSheetId="26">#REF!</definedName>
    <definedName name="inflow" localSheetId="27">#REF!</definedName>
    <definedName name="inflow" localSheetId="28">#REF!</definedName>
    <definedName name="inflow" localSheetId="4">#REF!</definedName>
    <definedName name="inflow" localSheetId="29">#REF!</definedName>
    <definedName name="inflow" localSheetId="30">#REF!</definedName>
    <definedName name="inflow" localSheetId="31">#REF!</definedName>
    <definedName name="inflow" localSheetId="7">#REF!</definedName>
    <definedName name="inflow" localSheetId="9">#REF!</definedName>
    <definedName name="inflow" localSheetId="49">#REF!</definedName>
    <definedName name="inflow">#REF!</definedName>
    <definedName name="J" localSheetId="2">#REF!</definedName>
    <definedName name="J" localSheetId="3">#REF!</definedName>
    <definedName name="J" localSheetId="26">#REF!</definedName>
    <definedName name="J" localSheetId="27">#REF!</definedName>
    <definedName name="J" localSheetId="28">#REF!</definedName>
    <definedName name="J" localSheetId="4">#REF!</definedName>
    <definedName name="J" localSheetId="29">#REF!</definedName>
    <definedName name="J" localSheetId="30">#REF!</definedName>
    <definedName name="J" localSheetId="31">#REF!</definedName>
    <definedName name="J" localSheetId="7">#REF!</definedName>
    <definedName name="J" localSheetId="9">#REF!</definedName>
    <definedName name="J" localSheetId="49">#REF!</definedName>
    <definedName name="J">#REF!</definedName>
    <definedName name="latest_month" localSheetId="2">#REF!</definedName>
    <definedName name="latest_month" localSheetId="3">#REF!</definedName>
    <definedName name="latest_month" localSheetId="26">#REF!</definedName>
    <definedName name="latest_month" localSheetId="27">#REF!</definedName>
    <definedName name="latest_month" localSheetId="28">#REF!</definedName>
    <definedName name="latest_month" localSheetId="4">#REF!</definedName>
    <definedName name="latest_month" localSheetId="29">#REF!</definedName>
    <definedName name="latest_month" localSheetId="30">#REF!</definedName>
    <definedName name="latest_month" localSheetId="31">#REF!</definedName>
    <definedName name="latest_month" localSheetId="7">#REF!</definedName>
    <definedName name="latest_month" localSheetId="9">#REF!</definedName>
    <definedName name="latest_month" localSheetId="49">#REF!</definedName>
    <definedName name="latest_month">#REF!</definedName>
    <definedName name="ltst" localSheetId="2">#REF!</definedName>
    <definedName name="ltst" localSheetId="3">#REF!</definedName>
    <definedName name="ltst" localSheetId="26">#REF!</definedName>
    <definedName name="ltst" localSheetId="27">#REF!</definedName>
    <definedName name="ltst" localSheetId="28">#REF!</definedName>
    <definedName name="ltst" localSheetId="4">#REF!</definedName>
    <definedName name="ltst" localSheetId="29">#REF!</definedName>
    <definedName name="ltst" localSheetId="30">#REF!</definedName>
    <definedName name="ltst" localSheetId="31">#REF!</definedName>
    <definedName name="ltst" localSheetId="7">#REF!</definedName>
    <definedName name="ltst" localSheetId="9">#REF!</definedName>
    <definedName name="ltst" localSheetId="49">#REF!</definedName>
    <definedName name="ltst">#REF!</definedName>
    <definedName name="m">'[7]DD &amp; SS of FOREx (2)'!$Y$1</definedName>
    <definedName name="mb" localSheetId="2">#REF!</definedName>
    <definedName name="mb" localSheetId="3">#REF!</definedName>
    <definedName name="mb" localSheetId="26">#REF!</definedName>
    <definedName name="mb" localSheetId="27">#REF!</definedName>
    <definedName name="mb" localSheetId="28">#REF!</definedName>
    <definedName name="mb" localSheetId="4">#REF!</definedName>
    <definedName name="mb" localSheetId="29">#REF!</definedName>
    <definedName name="mb" localSheetId="30">#REF!</definedName>
    <definedName name="mb" localSheetId="31">#REF!</definedName>
    <definedName name="mb" localSheetId="7">#REF!</definedName>
    <definedName name="mb" localSheetId="9">#REF!</definedName>
    <definedName name="mb" localSheetId="32">#REF!</definedName>
    <definedName name="mb" localSheetId="49">#REF!</definedName>
    <definedName name="mb">#REF!</definedName>
    <definedName name="mba" localSheetId="2">#REF!</definedName>
    <definedName name="mba" localSheetId="3">#REF!</definedName>
    <definedName name="mba" localSheetId="26">#REF!</definedName>
    <definedName name="mba" localSheetId="27">#REF!</definedName>
    <definedName name="mba" localSheetId="28">#REF!</definedName>
    <definedName name="mba" localSheetId="4">#REF!</definedName>
    <definedName name="mba" localSheetId="29">#REF!</definedName>
    <definedName name="mba" localSheetId="30">#REF!</definedName>
    <definedName name="mba" localSheetId="31">#REF!</definedName>
    <definedName name="mba" localSheetId="7">#REF!</definedName>
    <definedName name="mba" localSheetId="9">#REF!</definedName>
    <definedName name="mba" localSheetId="32">#REF!</definedName>
    <definedName name="mba" localSheetId="49">#REF!</definedName>
    <definedName name="mba">#REF!</definedName>
    <definedName name="mike">'[8]DD &amp; SS of FOREx (2)'!$Y$1</definedName>
    <definedName name="Months" localSheetId="2">#REF!</definedName>
    <definedName name="Months" localSheetId="3">#REF!</definedName>
    <definedName name="Months" localSheetId="26">#REF!</definedName>
    <definedName name="Months" localSheetId="27">#REF!</definedName>
    <definedName name="Months" localSheetId="28">#REF!</definedName>
    <definedName name="Months" localSheetId="4">#REF!</definedName>
    <definedName name="Months" localSheetId="29">#REF!</definedName>
    <definedName name="Months" localSheetId="30">#REF!</definedName>
    <definedName name="Months" localSheetId="31">#REF!</definedName>
    <definedName name="Months" localSheetId="7">#REF!</definedName>
    <definedName name="Months" localSheetId="9">#REF!</definedName>
    <definedName name="Months" localSheetId="49">#REF!</definedName>
    <definedName name="Months">#REF!</definedName>
    <definedName name="moth" localSheetId="2">#REF!</definedName>
    <definedName name="moth" localSheetId="3">#REF!</definedName>
    <definedName name="moth" localSheetId="26">#REF!</definedName>
    <definedName name="moth" localSheetId="27">#REF!</definedName>
    <definedName name="moth" localSheetId="28">#REF!</definedName>
    <definedName name="moth" localSheetId="4">#REF!</definedName>
    <definedName name="moth" localSheetId="29">#REF!</definedName>
    <definedName name="moth" localSheetId="30">#REF!</definedName>
    <definedName name="moth" localSheetId="31">#REF!</definedName>
    <definedName name="moth" localSheetId="7">#REF!</definedName>
    <definedName name="moth" localSheetId="9">#REF!</definedName>
    <definedName name="moth" localSheetId="49">#REF!</definedName>
    <definedName name="moth">#REF!</definedName>
    <definedName name="MTH" localSheetId="2">#REF!</definedName>
    <definedName name="MTH" localSheetId="3">#REF!</definedName>
    <definedName name="MTH" localSheetId="26">#REF!</definedName>
    <definedName name="MTH" localSheetId="27">#REF!</definedName>
    <definedName name="MTH" localSheetId="28">#REF!</definedName>
    <definedName name="MTH" localSheetId="4">#REF!</definedName>
    <definedName name="MTH" localSheetId="29">#REF!</definedName>
    <definedName name="MTH" localSheetId="30">#REF!</definedName>
    <definedName name="MTH" localSheetId="31">#REF!</definedName>
    <definedName name="MTH" localSheetId="7">#REF!</definedName>
    <definedName name="MTH" localSheetId="9">#REF!</definedName>
    <definedName name="MTH" localSheetId="49">#REF!</definedName>
    <definedName name="MTH">#REF!</definedName>
    <definedName name="NewRGDf" localSheetId="2">#REF!</definedName>
    <definedName name="NewRGDf" localSheetId="3">#REF!</definedName>
    <definedName name="NewRGDf" localSheetId="19">#REF!</definedName>
    <definedName name="NewRGDf" localSheetId="21">#REF!</definedName>
    <definedName name="NewRGDf" localSheetId="26">#REF!</definedName>
    <definedName name="NewRGDf" localSheetId="27">#REF!</definedName>
    <definedName name="NewRGDf" localSheetId="28">#REF!</definedName>
    <definedName name="NewRGDf" localSheetId="4">#REF!</definedName>
    <definedName name="NewRGDf" localSheetId="29">#REF!</definedName>
    <definedName name="NewRGDf" localSheetId="30">#REF!</definedName>
    <definedName name="NewRGDf" localSheetId="31">#REF!</definedName>
    <definedName name="NewRGDf" localSheetId="7">#REF!</definedName>
    <definedName name="NewRGDf" localSheetId="9">#REF!</definedName>
    <definedName name="NewRGDf" localSheetId="14">#REF!</definedName>
    <definedName name="NewRGDf" localSheetId="16">#REF!</definedName>
    <definedName name="NewRGDf" localSheetId="32">#REF!</definedName>
    <definedName name="NewRGDf" localSheetId="33">#REF!</definedName>
    <definedName name="NewRGDf" localSheetId="34">#REF!</definedName>
    <definedName name="NewRGDf" localSheetId="35">#REF!</definedName>
    <definedName name="NewRGDf" localSheetId="36">#REF!</definedName>
    <definedName name="NewRGDf" localSheetId="37">#REF!</definedName>
    <definedName name="NewRGDf" localSheetId="38">#REF!</definedName>
    <definedName name="NewRGDf" localSheetId="39">#REF!</definedName>
    <definedName name="NewRGDf" localSheetId="40">#REF!</definedName>
    <definedName name="NewRGDf" localSheetId="53">#REF!</definedName>
    <definedName name="NewRGDf" localSheetId="42">#REF!</definedName>
    <definedName name="NewRGDf" localSheetId="43">#REF!</definedName>
    <definedName name="NewRGDf" localSheetId="44">#REF!</definedName>
    <definedName name="NewRGDf" localSheetId="49">#REF!</definedName>
    <definedName name="NewRGDf" localSheetId="52">#REF!</definedName>
    <definedName name="NewRGDf" localSheetId="65">#REF!</definedName>
    <definedName name="NewRGDf" localSheetId="66">#REF!</definedName>
    <definedName name="NewRGDf" localSheetId="67">#REF!</definedName>
    <definedName name="NewRGDf">#REF!</definedName>
    <definedName name="nnga" localSheetId="2" hidden="1">#REF!</definedName>
    <definedName name="nnga" localSheetId="3" hidden="1">#REF!</definedName>
    <definedName name="nnga" localSheetId="19" hidden="1">#REF!</definedName>
    <definedName name="nnga" localSheetId="21" hidden="1">#REF!</definedName>
    <definedName name="nnga" localSheetId="26" hidden="1">#REF!</definedName>
    <definedName name="nnga" localSheetId="27" hidden="1">#REF!</definedName>
    <definedName name="nnga" localSheetId="28" hidden="1">#REF!</definedName>
    <definedName name="nnga" localSheetId="4" hidden="1">#REF!</definedName>
    <definedName name="nnga" localSheetId="29" hidden="1">#REF!</definedName>
    <definedName name="nnga" localSheetId="30" hidden="1">#REF!</definedName>
    <definedName name="nnga" localSheetId="31" hidden="1">#REF!</definedName>
    <definedName name="nnga" localSheetId="7" hidden="1">#REF!</definedName>
    <definedName name="nnga" localSheetId="9" hidden="1">#REF!</definedName>
    <definedName name="nnga" localSheetId="14" hidden="1">#REF!</definedName>
    <definedName name="nnga" localSheetId="16" hidden="1">#REF!</definedName>
    <definedName name="nnga" localSheetId="32" hidden="1">#REF!</definedName>
    <definedName name="nnga" localSheetId="33" hidden="1">#REF!</definedName>
    <definedName name="nnga" localSheetId="34" hidden="1">#REF!</definedName>
    <definedName name="nnga" localSheetId="35" hidden="1">#REF!</definedName>
    <definedName name="nnga" localSheetId="36" hidden="1">#REF!</definedName>
    <definedName name="nnga" localSheetId="37" hidden="1">#REF!</definedName>
    <definedName name="nnga" localSheetId="38" hidden="1">#REF!</definedName>
    <definedName name="nnga" localSheetId="39" hidden="1">#REF!</definedName>
    <definedName name="nnga" localSheetId="40" hidden="1">#REF!</definedName>
    <definedName name="nnga" localSheetId="53" hidden="1">#REF!</definedName>
    <definedName name="nnga" localSheetId="42" hidden="1">#REF!</definedName>
    <definedName name="nnga" localSheetId="43" hidden="1">#REF!</definedName>
    <definedName name="nnga" localSheetId="44" hidden="1">#REF!</definedName>
    <definedName name="nnga" localSheetId="49" hidden="1">#REF!</definedName>
    <definedName name="nnga" localSheetId="52" hidden="1">#REF!</definedName>
    <definedName name="nnga" localSheetId="65" hidden="1">#REF!</definedName>
    <definedName name="nnga" localSheetId="66" hidden="1">#REF!</definedName>
    <definedName name="nnga" localSheetId="67" hidden="1">#REF!</definedName>
    <definedName name="nnga" hidden="1">#REF!</definedName>
    <definedName name="period">[9]IN!$D$1:$I$1</definedName>
    <definedName name="PIN" localSheetId="2" hidden="1">{"red33",#N/A,FALSE,"Sheet1"}</definedName>
    <definedName name="PIN" localSheetId="3" hidden="1">{"red33",#N/A,FALSE,"Sheet1"}</definedName>
    <definedName name="PIN" localSheetId="21" hidden="1">{"red33",#N/A,FALSE,"Sheet1"}</definedName>
    <definedName name="PIN" localSheetId="4" hidden="1">{"red33",#N/A,FALSE,"Sheet1"}</definedName>
    <definedName name="PIN" localSheetId="6" hidden="1">{"red33",#N/A,FALSE,"Sheet1"}</definedName>
    <definedName name="PIN" localSheetId="7" hidden="1">{"red33",#N/A,FALSE,"Sheet1"}</definedName>
    <definedName name="PIN" localSheetId="8" hidden="1">{"red33",#N/A,FALSE,"Sheet1"}</definedName>
    <definedName name="PIN" localSheetId="9" hidden="1">{"red33",#N/A,FALSE,"Sheet1"}</definedName>
    <definedName name="PIN" localSheetId="10" hidden="1">{"red33",#N/A,FALSE,"Sheet1"}</definedName>
    <definedName name="PIN" localSheetId="12" hidden="1">{"red33",#N/A,FALSE,"Sheet1"}</definedName>
    <definedName name="PIN" localSheetId="14" hidden="1">{"red33",#N/A,FALSE,"Sheet1"}</definedName>
    <definedName name="PIN" localSheetId="16" hidden="1">{"red33",#N/A,FALSE,"Sheet1"}</definedName>
    <definedName name="PIN" localSheetId="32" hidden="1">{"red33",#N/A,FALSE,"Sheet1"}</definedName>
    <definedName name="PIN" localSheetId="33" hidden="1">{"red33",#N/A,FALSE,"Sheet1"}</definedName>
    <definedName name="PIN" localSheetId="34" hidden="1">{"red33",#N/A,FALSE,"Sheet1"}</definedName>
    <definedName name="PIN" localSheetId="35" hidden="1">{"red33",#N/A,FALSE,"Sheet1"}</definedName>
    <definedName name="PIN" localSheetId="36" hidden="1">{"red33",#N/A,FALSE,"Sheet1"}</definedName>
    <definedName name="PIN" localSheetId="37" hidden="1">{"red33",#N/A,FALSE,"Sheet1"}</definedName>
    <definedName name="PIN" localSheetId="38" hidden="1">{"red33",#N/A,FALSE,"Sheet1"}</definedName>
    <definedName name="PIN" localSheetId="39" hidden="1">{"red33",#N/A,FALSE,"Sheet1"}</definedName>
    <definedName name="PIN" localSheetId="40" hidden="1">{"red33",#N/A,FALSE,"Sheet1"}</definedName>
    <definedName name="PIN" localSheetId="41" hidden="1">{"red33",#N/A,FALSE,"Sheet1"}</definedName>
    <definedName name="PIN" localSheetId="53" hidden="1">{"red33",#N/A,FALSE,"Sheet1"}</definedName>
    <definedName name="PIN" localSheetId="42" hidden="1">{"red33",#N/A,FALSE,"Sheet1"}</definedName>
    <definedName name="PIN" localSheetId="43" hidden="1">{"red33",#N/A,FALSE,"Sheet1"}</definedName>
    <definedName name="PIN" localSheetId="44" hidden="1">{"red33",#N/A,FALSE,"Sheet1"}</definedName>
    <definedName name="PIN" localSheetId="45" hidden="1">{"red33",#N/A,FALSE,"Sheet1"}</definedName>
    <definedName name="PIN" localSheetId="47" hidden="1">{"red33",#N/A,FALSE,"Sheet1"}</definedName>
    <definedName name="PIN" localSheetId="49" hidden="1">{"red33",#N/A,FALSE,"Sheet1"}</definedName>
    <definedName name="PIN" localSheetId="50" hidden="1">{"red33",#N/A,FALSE,"Sheet1"}</definedName>
    <definedName name="PIN" localSheetId="51" hidden="1">{"red33",#N/A,FALSE,"Sheet1"}</definedName>
    <definedName name="PIN" localSheetId="52" hidden="1">{"red33",#N/A,FALSE,"Sheet1"}</definedName>
    <definedName name="PIN" localSheetId="54" hidden="1">{"red33",#N/A,FALSE,"Sheet1"}</definedName>
    <definedName name="PIN" localSheetId="64" hidden="1">{"red33",#N/A,FALSE,"Sheet1"}</definedName>
    <definedName name="PIN" localSheetId="65" hidden="1">{"red33",#N/A,FALSE,"Sheet1"}</definedName>
    <definedName name="PIN" localSheetId="66" hidden="1">{"red33",#N/A,FALSE,"Sheet1"}</definedName>
    <definedName name="PIN" localSheetId="67" hidden="1">{"red33",#N/A,FALSE,"Sheet1"}</definedName>
    <definedName name="PIN" localSheetId="68" hidden="1">{"red33",#N/A,FALSE,"Sheet1"}</definedName>
    <definedName name="PIN" localSheetId="69" hidden="1">{"red33",#N/A,FALSE,"Sheet1"}</definedName>
    <definedName name="PIN" localSheetId="70" hidden="1">{"red33",#N/A,FALSE,"Sheet1"}</definedName>
    <definedName name="PIN" localSheetId="71" hidden="1">{"red33",#N/A,FALSE,"Sheet1"}</definedName>
    <definedName name="PIN" localSheetId="55" hidden="1">{"red33",#N/A,FALSE,"Sheet1"}</definedName>
    <definedName name="PIN" localSheetId="56" hidden="1">{"red33",#N/A,FALSE,"Sheet1"}</definedName>
    <definedName name="PIN" localSheetId="57" hidden="1">{"red33",#N/A,FALSE,"Sheet1"}</definedName>
    <definedName name="PIN" localSheetId="58" hidden="1">{"red33",#N/A,FALSE,"Sheet1"}</definedName>
    <definedName name="PIN" localSheetId="59" hidden="1">{"red33",#N/A,FALSE,"Sheet1"}</definedName>
    <definedName name="PIN" localSheetId="60" hidden="1">{"red33",#N/A,FALSE,"Sheet1"}</definedName>
    <definedName name="PIN" localSheetId="1" hidden="1">{"red33",#N/A,FALSE,"Sheet1"}</definedName>
    <definedName name="PIN" hidden="1">{"red33",#N/A,FALSE,"Sheet1"}</definedName>
    <definedName name="pr_sr" localSheetId="2">#REF!</definedName>
    <definedName name="pr_sr" localSheetId="3">#REF!</definedName>
    <definedName name="pr_sr" localSheetId="19">#REF!</definedName>
    <definedName name="pr_sr" localSheetId="21">#REF!</definedName>
    <definedName name="pr_sr" localSheetId="26">#REF!</definedName>
    <definedName name="pr_sr" localSheetId="27">#REF!</definedName>
    <definedName name="pr_sr" localSheetId="28">#REF!</definedName>
    <definedName name="pr_sr" localSheetId="4">#REF!</definedName>
    <definedName name="pr_sr" localSheetId="29">#REF!</definedName>
    <definedName name="pr_sr" localSheetId="30">#REF!</definedName>
    <definedName name="pr_sr" localSheetId="31">#REF!</definedName>
    <definedName name="pr_sr" localSheetId="7">#REF!</definedName>
    <definedName name="pr_sr" localSheetId="9">#REF!</definedName>
    <definedName name="pr_sr" localSheetId="14">#REF!</definedName>
    <definedName name="pr_sr" localSheetId="16">#REF!</definedName>
    <definedName name="pr_sr" localSheetId="32">#REF!</definedName>
    <definedName name="pr_sr" localSheetId="33">#REF!</definedName>
    <definedName name="pr_sr" localSheetId="34">#REF!</definedName>
    <definedName name="pr_sr" localSheetId="35">#REF!</definedName>
    <definedName name="pr_sr" localSheetId="36">#REF!</definedName>
    <definedName name="pr_sr" localSheetId="37">#REF!</definedName>
    <definedName name="pr_sr" localSheetId="38">#REF!</definedName>
    <definedName name="pr_sr" localSheetId="39">#REF!</definedName>
    <definedName name="pr_sr" localSheetId="40">#REF!</definedName>
    <definedName name="pr_sr" localSheetId="53">#REF!</definedName>
    <definedName name="pr_sr" localSheetId="42">#REF!</definedName>
    <definedName name="pr_sr" localSheetId="43">#REF!</definedName>
    <definedName name="pr_sr" localSheetId="44">#REF!</definedName>
    <definedName name="pr_sr" localSheetId="49">#REF!</definedName>
    <definedName name="pr_sr" localSheetId="52">#REF!</definedName>
    <definedName name="pr_sr" localSheetId="65">#REF!</definedName>
    <definedName name="pr_sr" localSheetId="66">#REF!</definedName>
    <definedName name="pr_sr" localSheetId="67">#REF!</definedName>
    <definedName name="pr_sr">#REF!</definedName>
    <definedName name="preceding_month" localSheetId="2">#REF!</definedName>
    <definedName name="preceding_month" localSheetId="3">#REF!</definedName>
    <definedName name="preceding_month" localSheetId="26">#REF!</definedName>
    <definedName name="preceding_month" localSheetId="27">#REF!</definedName>
    <definedName name="preceding_month" localSheetId="28">#REF!</definedName>
    <definedName name="preceding_month" localSheetId="4">#REF!</definedName>
    <definedName name="preceding_month" localSheetId="29">#REF!</definedName>
    <definedName name="preceding_month" localSheetId="30">#REF!</definedName>
    <definedName name="preceding_month" localSheetId="31">#REF!</definedName>
    <definedName name="preceding_month" localSheetId="7">#REF!</definedName>
    <definedName name="preceding_month" localSheetId="9">#REF!</definedName>
    <definedName name="preceding_month" localSheetId="49">#REF!</definedName>
    <definedName name="preceding_month">#REF!</definedName>
    <definedName name="previuosmonth" localSheetId="2">#REF!</definedName>
    <definedName name="previuosmonth" localSheetId="3">#REF!</definedName>
    <definedName name="previuosmonth" localSheetId="26">#REF!</definedName>
    <definedName name="previuosmonth" localSheetId="27">#REF!</definedName>
    <definedName name="previuosmonth" localSheetId="28">#REF!</definedName>
    <definedName name="previuosmonth" localSheetId="4">#REF!</definedName>
    <definedName name="previuosmonth" localSheetId="29">#REF!</definedName>
    <definedName name="previuosmonth" localSheetId="30">#REF!</definedName>
    <definedName name="previuosmonth" localSheetId="31">#REF!</definedName>
    <definedName name="previuosmonth" localSheetId="7">#REF!</definedName>
    <definedName name="previuosmonth" localSheetId="9">#REF!</definedName>
    <definedName name="previuosmonth" localSheetId="49">#REF!</definedName>
    <definedName name="previuosmonth">#REF!</definedName>
    <definedName name="_xlnm.Print_Area" localSheetId="2">A1.1!$A$1:$CI$76</definedName>
    <definedName name="_xlnm.Print_Area" localSheetId="3">A1.2!$A$1:$AI$78</definedName>
    <definedName name="_xlnm.Print_Area" localSheetId="19">'A10'!$A$1:$C$96</definedName>
    <definedName name="_xlnm.Print_Area" localSheetId="20">'A11'!$A$1:$DE$23</definedName>
    <definedName name="_xlnm.Print_Area" localSheetId="21">'A12'!$A$1:$CT$104</definedName>
    <definedName name="_xlnm.Print_Area" localSheetId="22">'A13'!$A$1:$C$125</definedName>
    <definedName name="_xlnm.Print_Area" localSheetId="24">'A15'!$A$1:$AL$27</definedName>
    <definedName name="_xlnm.Print_Area" localSheetId="25">'A16'!$A$1:$AL$23</definedName>
    <definedName name="_xlnm.Print_Area" localSheetId="26">'A17'!$A$1:$AE$34</definedName>
    <definedName name="_xlnm.Print_Area" localSheetId="27">'A18'!$A$1:$AP$24</definedName>
    <definedName name="_xlnm.Print_Area" localSheetId="28">'A19'!$A$1:$AL$19</definedName>
    <definedName name="_xlnm.Print_Area" localSheetId="4">A2.1!$A$1:$CI$52</definedName>
    <definedName name="_xlnm.Print_Area" localSheetId="29">'A20'!$A$1:$AL$24</definedName>
    <definedName name="_xlnm.Print_Area" localSheetId="30">'A21'!$A$1:$AL$26</definedName>
    <definedName name="_xlnm.Print_Area" localSheetId="31">'A22'!$A$1:$AL$79</definedName>
    <definedName name="_xlnm.Print_Area" localSheetId="6">A3.1!$A$1:$CI$102</definedName>
    <definedName name="_xlnm.Print_Area" localSheetId="7">A3.2!$A$1:$AI$102</definedName>
    <definedName name="_xlnm.Print_Area" localSheetId="8">A4.1!$A$1:$CI$100</definedName>
    <definedName name="_xlnm.Print_Area" localSheetId="9">A4.2!$A$1:$AI$104</definedName>
    <definedName name="_xlnm.Print_Area" localSheetId="10">A5.1!$A$1:$CI$88</definedName>
    <definedName name="_xlnm.Print_Area" localSheetId="12">A6.1!$A$1:$CI$79</definedName>
    <definedName name="_xlnm.Print_Area" localSheetId="14">A7.1!$A$1:$AA$86</definedName>
    <definedName name="_xlnm.Print_Area" localSheetId="16">A8.1!$A$1:$AA$79</definedName>
    <definedName name="_xlnm.Print_Area" localSheetId="18">'A9'!$A$1:$S$124</definedName>
    <definedName name="_xlnm.Print_Area" localSheetId="32">'B1'!$A$1:$CN$18</definedName>
    <definedName name="_xlnm.Print_Area" localSheetId="33">'B2'!$A$1:$CG$18</definedName>
    <definedName name="_xlnm.Print_Area" localSheetId="34">'B3'!$A$1:$D$30</definedName>
    <definedName name="_xlnm.Print_Area" localSheetId="36">'B5'!$A$1:$F$36</definedName>
    <definedName name="_xlnm.Print_Area" localSheetId="37">'B6'!$A$1:$E$31</definedName>
    <definedName name="_xlnm.Print_Area" localSheetId="38">'B7'!$A$1:$G$31</definedName>
    <definedName name="_xlnm.Print_Area" localSheetId="72">BDCs!$A$1:$K$76</definedName>
    <definedName name="_xlnm.Print_Area" localSheetId="76">BOA!$A$1:$AB$45</definedName>
    <definedName name="_xlnm.Print_Area" localSheetId="73">BOI!$A$1:$X$48</definedName>
    <definedName name="_xlnm.Print_Area" localSheetId="41">'C1'!$A$1:$Q$114</definedName>
    <definedName name="_xlnm.Print_Area" localSheetId="53">'C10'!$A$1:$DE$21</definedName>
    <definedName name="_xlnm.Print_Area" localSheetId="42">'C2'!$A$1:$AJ$73</definedName>
    <definedName name="_xlnm.Print_Area" localSheetId="43">'C3 '!$A$1:$AJ$73</definedName>
    <definedName name="_xlnm.Print_Area" localSheetId="44">'C4'!$A$1:$AJ$63</definedName>
    <definedName name="_xlnm.Print_Area" localSheetId="45">'C5'!$A$1:$AA$21</definedName>
    <definedName name="_xlnm.Print_Area" localSheetId="46">'C5New'!$A$1:$AG$23</definedName>
    <definedName name="_xlnm.Print_Area" localSheetId="47">'C6'!$A$1:$AA$21</definedName>
    <definedName name="_xlnm.Print_Area" localSheetId="48">'C6New'!$A$1:$AG$23</definedName>
    <definedName name="_xlnm.Print_Area" localSheetId="49">'C7 '!$A$1:$E$37</definedName>
    <definedName name="_xlnm.Print_Area" localSheetId="50">'C7New'!$A$1:$M$38</definedName>
    <definedName name="_xlnm.Print_Area" localSheetId="51">'C8'!$A$1:$J$29</definedName>
    <definedName name="_xlnm.Print_Area" localSheetId="52">'C9'!$A$1:$DE$21</definedName>
    <definedName name="_xlnm.Print_Area" localSheetId="79">'CREDIT FLOW (DFIs) (DFD REQUEST'!$A$1:$N$18</definedName>
    <definedName name="_xlnm.Print_Area" localSheetId="63">'D10'!$A$1:$J$27</definedName>
    <definedName name="_xlnm.Print_Area" localSheetId="64">'D11'!$A$1:$J$17</definedName>
    <definedName name="_xlnm.Print_Area" localSheetId="65">'D12'!$A$1:$G$127</definedName>
    <definedName name="_xlnm.Print_Area" localSheetId="66">'D13'!$A$1:$S$19</definedName>
    <definedName name="_xlnm.Print_Area" localSheetId="67">'D14'!$A$1:$D$123</definedName>
    <definedName name="_xlnm.Print_Area" localSheetId="68">'D15'!$A$1:$DI$66</definedName>
    <definedName name="_xlnm.Print_Area" localSheetId="69">'D16'!$A$1:$DE$34</definedName>
    <definedName name="_xlnm.Print_Area" localSheetId="70">'D17'!$A$1:$C$50</definedName>
    <definedName name="_xlnm.Print_Area" localSheetId="55">'D2'!$A$1:$F$124</definedName>
    <definedName name="_xlnm.Print_Area" localSheetId="56">'D3'!$A$1:$G$124</definedName>
    <definedName name="_xlnm.Print_Area" localSheetId="57">'D4'!$A$1:$AK$224</definedName>
    <definedName name="_xlnm.Print_Area" localSheetId="58">'D5'!$A$1:$AK$224</definedName>
    <definedName name="_xlnm.Print_Area" localSheetId="59">'D6'!$A$1:$AK$85</definedName>
    <definedName name="_xlnm.Print_Area" localSheetId="60">'D7'!$A$1:$AK$85</definedName>
    <definedName name="_xlnm.Print_Area" localSheetId="61">'D8'!$A$1:$AH$14</definedName>
    <definedName name="_xlnm.Print_Area" localSheetId="62">'D9'!$A$1:$J$102</definedName>
    <definedName name="_xlnm.Print_Area" localSheetId="0">Discon!$A$1:$AN$109</definedName>
    <definedName name="_xlnm.Print_Area" localSheetId="78">'INSURANCE COMBINED (LIFE &amp; GEN '!$A$1:$AD$81</definedName>
    <definedName name="_xlnm.Print_Area" localSheetId="1">Menu!$A$1:$B$152</definedName>
    <definedName name="_xlnm.Print_Area" localSheetId="80">'MFBs DFD REQUEST'!$A$1:$I$22</definedName>
    <definedName name="_xlnm.Print_Area" localSheetId="75">NEXIM!$A$1:$AC$34</definedName>
    <definedName name="_xlnm.Print_Area" localSheetId="77">'PENSION FUNDS'!$A$1:$X$57</definedName>
    <definedName name="_xlnm.Print_Area" localSheetId="74">TIB!$A$1:$X$34</definedName>
    <definedName name="_xlnm.Print_Area">#REF!</definedName>
    <definedName name="Print_Area_MI" localSheetId="2">#REF!</definedName>
    <definedName name="Print_Area_MI" localSheetId="3">#REF!</definedName>
    <definedName name="Print_Area_MI" localSheetId="26">#REF!</definedName>
    <definedName name="Print_Area_MI" localSheetId="27">#REF!</definedName>
    <definedName name="Print_Area_MI" localSheetId="28">#REF!</definedName>
    <definedName name="Print_Area_MI" localSheetId="4">#REF!</definedName>
    <definedName name="Print_Area_MI" localSheetId="29">#REF!</definedName>
    <definedName name="Print_Area_MI" localSheetId="30">#REF!</definedName>
    <definedName name="Print_Area_MI" localSheetId="31">#REF!</definedName>
    <definedName name="Print_Area_MI" localSheetId="7">#REF!</definedName>
    <definedName name="Print_Area_MI" localSheetId="9">#REF!</definedName>
    <definedName name="Print_Area_MI" localSheetId="49">#REF!</definedName>
    <definedName name="Print_Area_MI">#REF!</definedName>
    <definedName name="_xlnm.Print_Titles" localSheetId="2">A1.1!$A:$A,A1.1!$2:$3</definedName>
    <definedName name="_xlnm.Print_Titles" localSheetId="3">A1.2!$A:$A,A1.2!$2:$3</definedName>
    <definedName name="_xlnm.Print_Titles" localSheetId="19">'A10'!$A:$A,'A10'!$2:$2</definedName>
    <definedName name="_xlnm.Print_Titles" localSheetId="20">'A11'!$A:$A</definedName>
    <definedName name="_xlnm.Print_Titles" localSheetId="22">'A13'!$2:$4</definedName>
    <definedName name="_xlnm.Print_Titles" localSheetId="4">A2.1!$A:$A,A2.1!$2:$2</definedName>
    <definedName name="_xlnm.Print_Titles" localSheetId="5">A2.2!$A:$A</definedName>
    <definedName name="_xlnm.Print_Titles" localSheetId="6">A3.1!$A:$A,A3.1!$2:$3</definedName>
    <definedName name="_xlnm.Print_Titles" localSheetId="7">A3.2!$A:$A,A3.2!$2:$3</definedName>
    <definedName name="_xlnm.Print_Titles" localSheetId="8">A4.1!$A:$A,A4.1!$2:$3</definedName>
    <definedName name="_xlnm.Print_Titles" localSheetId="9">A4.2!$A:$A,A4.2!$2:$3</definedName>
    <definedName name="_xlnm.Print_Titles" localSheetId="10">A5.1!$A:$A,A5.1!$2:$3</definedName>
    <definedName name="_xlnm.Print_Titles" localSheetId="11">A5.2!$A:$A</definedName>
    <definedName name="_xlnm.Print_Titles" localSheetId="12">A6.1!$A:$A,A6.1!$2:$3</definedName>
    <definedName name="_xlnm.Print_Titles" localSheetId="13">A6.2!$A:$A</definedName>
    <definedName name="_xlnm.Print_Titles" localSheetId="14">A7.1!$A:$A,A7.1!$2:$3</definedName>
    <definedName name="_xlnm.Print_Titles" localSheetId="15">A7.2!$A:$A</definedName>
    <definedName name="_xlnm.Print_Titles" localSheetId="16">A8.1!$A:$A,A8.1!$2:$3</definedName>
    <definedName name="_xlnm.Print_Titles" localSheetId="17">A8.2!$A:$A</definedName>
    <definedName name="_xlnm.Print_Titles" localSheetId="18">'A9'!$A:$A,'A9'!$2:$2</definedName>
    <definedName name="_xlnm.Print_Titles" localSheetId="32">'B1'!$A:$A</definedName>
    <definedName name="_xlnm.Print_Titles" localSheetId="33">'B2'!$A:$A</definedName>
    <definedName name="_xlnm.Print_Titles" localSheetId="76">BOA!$B:$B,BOA!$2:$2</definedName>
    <definedName name="_xlnm.Print_Titles" localSheetId="41">'C1'!$A:$A,'C1'!$99:$99</definedName>
    <definedName name="_xlnm.Print_Titles" localSheetId="53">'C10'!$A:$A,'C10'!$2:$3</definedName>
    <definedName name="_xlnm.Print_Titles" localSheetId="42">'C2'!$A:$A</definedName>
    <definedName name="_xlnm.Print_Titles" localSheetId="43">'C3 '!$A:$A</definedName>
    <definedName name="_xlnm.Print_Titles" localSheetId="44">'C4'!$A:$A</definedName>
    <definedName name="_xlnm.Print_Titles" localSheetId="45">'C5'!$A:$A</definedName>
    <definedName name="_xlnm.Print_Titles" localSheetId="46">'C5New'!$A:$A</definedName>
    <definedName name="_xlnm.Print_Titles" localSheetId="47">'C6'!$A:$A</definedName>
    <definedName name="_xlnm.Print_Titles" localSheetId="48">'C6New'!$A:$A</definedName>
    <definedName name="_xlnm.Print_Titles" localSheetId="52">'C9'!$A:$A,'C9'!$2:$2</definedName>
    <definedName name="_xlnm.Print_Titles" localSheetId="54">'D1'!$2:$4</definedName>
    <definedName name="_xlnm.Print_Titles" localSheetId="69">'D16'!$A:$A</definedName>
    <definedName name="_xlnm.Print_Titles" localSheetId="55">'D2'!$2:$4</definedName>
    <definedName name="_xlnm.Print_Titles" localSheetId="57">'D4'!$A:$A,'D4'!$2:$3</definedName>
    <definedName name="_xlnm.Print_Titles" localSheetId="58">'D5'!$A:$A,'D5'!$2:$3</definedName>
    <definedName name="_xlnm.Print_Titles" localSheetId="59">'D6'!$A:$A,'D6'!$2:$3</definedName>
    <definedName name="_xlnm.Print_Titles" localSheetId="60">'D7'!$A:$A</definedName>
    <definedName name="_xlnm.Print_Titles" localSheetId="78">'INSURANCE COMBINED (LIFE &amp; GEN '!$2:$5</definedName>
    <definedName name="_xlnm.Print_Titles" localSheetId="80">'MFBs DFD REQUEST'!$A:$A,'MFBs DFD REQUEST'!$1:$3</definedName>
    <definedName name="PRINT_TITLES_MI" localSheetId="2">#REF!</definedName>
    <definedName name="PRINT_TITLES_MI" localSheetId="3">#REF!</definedName>
    <definedName name="PRINT_TITLES_MI" localSheetId="19">#REF!</definedName>
    <definedName name="PRINT_TITLES_MI" localSheetId="21">#REF!</definedName>
    <definedName name="PRINT_TITLES_MI" localSheetId="26">#REF!</definedName>
    <definedName name="PRINT_TITLES_MI" localSheetId="27">#REF!</definedName>
    <definedName name="PRINT_TITLES_MI" localSheetId="28">#REF!</definedName>
    <definedName name="PRINT_TITLES_MI" localSheetId="4">#REF!</definedName>
    <definedName name="PRINT_TITLES_MI" localSheetId="29">#REF!</definedName>
    <definedName name="PRINT_TITLES_MI" localSheetId="30">#REF!</definedName>
    <definedName name="PRINT_TITLES_MI" localSheetId="31">#REF!</definedName>
    <definedName name="PRINT_TITLES_MI" localSheetId="7">#REF!</definedName>
    <definedName name="PRINT_TITLES_MI" localSheetId="8">#REF!</definedName>
    <definedName name="PRINT_TITLES_MI" localSheetId="9">#REF!</definedName>
    <definedName name="PRINT_TITLES_MI" localSheetId="12">#REF!</definedName>
    <definedName name="PRINT_TITLES_MI" localSheetId="14">#REF!</definedName>
    <definedName name="PRINT_TITLES_MI" localSheetId="16">#REF!</definedName>
    <definedName name="PRINT_TITLES_MI" localSheetId="32">#REF!</definedName>
    <definedName name="PRINT_TITLES_MI" localSheetId="33">#REF!</definedName>
    <definedName name="PRINT_TITLES_MI" localSheetId="34">#REF!</definedName>
    <definedName name="PRINT_TITLES_MI" localSheetId="35">#REF!</definedName>
    <definedName name="PRINT_TITLES_MI" localSheetId="36">#REF!</definedName>
    <definedName name="PRINT_TITLES_MI" localSheetId="37">#REF!</definedName>
    <definedName name="PRINT_TITLES_MI" localSheetId="38">#REF!</definedName>
    <definedName name="PRINT_TITLES_MI" localSheetId="39">#REF!</definedName>
    <definedName name="PRINT_TITLES_MI" localSheetId="40">#REF!</definedName>
    <definedName name="PRINT_TITLES_MI" localSheetId="53">#REF!</definedName>
    <definedName name="PRINT_TITLES_MI" localSheetId="42">#REF!</definedName>
    <definedName name="PRINT_TITLES_MI" localSheetId="43">#REF!</definedName>
    <definedName name="PRINT_TITLES_MI" localSheetId="44">#REF!</definedName>
    <definedName name="PRINT_TITLES_MI" localSheetId="49">#REF!</definedName>
    <definedName name="PRINT_TITLES_MI" localSheetId="52">#REF!</definedName>
    <definedName name="PRINT_TITLES_MI" localSheetId="65">#REF!</definedName>
    <definedName name="PRINT_TITLES_MI" localSheetId="66">#REF!</definedName>
    <definedName name="PRINT_TITLES_MI" localSheetId="67">#REF!</definedName>
    <definedName name="PRINT_TITLES_MI" localSheetId="55">#REF!</definedName>
    <definedName name="PRINT_TITLES_MI" localSheetId="56">#REF!</definedName>
    <definedName name="PRINT_TITLES_MI">#REF!</definedName>
    <definedName name="print16" localSheetId="2">'[10]16'!#REF!</definedName>
    <definedName name="print16" localSheetId="3">'[10]16'!#REF!</definedName>
    <definedName name="print16" localSheetId="19">'[10]16'!#REF!</definedName>
    <definedName name="print16" localSheetId="21">'[10]16'!#REF!</definedName>
    <definedName name="print16" localSheetId="26">'[10]16'!#REF!</definedName>
    <definedName name="print16" localSheetId="27">'[10]16'!#REF!</definedName>
    <definedName name="print16" localSheetId="28">'[10]16'!#REF!</definedName>
    <definedName name="print16" localSheetId="4">'[10]16'!#REF!</definedName>
    <definedName name="print16" localSheetId="29">'[10]16'!#REF!</definedName>
    <definedName name="print16" localSheetId="30">'[10]16'!#REF!</definedName>
    <definedName name="print16" localSheetId="31">'[10]16'!#REF!</definedName>
    <definedName name="print16" localSheetId="7">'[10]16'!#REF!</definedName>
    <definedName name="print16" localSheetId="8">'[10]16'!#REF!</definedName>
    <definedName name="print16" localSheetId="9">'[10]16'!#REF!</definedName>
    <definedName name="print16" localSheetId="12">'[10]16'!#REF!</definedName>
    <definedName name="print16" localSheetId="14">'[10]16'!#REF!</definedName>
    <definedName name="print16" localSheetId="16">'[10]16'!#REF!</definedName>
    <definedName name="print16" localSheetId="32">'[10]16'!#REF!</definedName>
    <definedName name="print16" localSheetId="33">'[10]16'!#REF!</definedName>
    <definedName name="print16" localSheetId="34">'[10]16'!#REF!</definedName>
    <definedName name="print16" localSheetId="35">'[10]16'!#REF!</definedName>
    <definedName name="print16" localSheetId="36">'[10]16'!#REF!</definedName>
    <definedName name="print16" localSheetId="37">'[10]16'!#REF!</definedName>
    <definedName name="print16" localSheetId="38">'[10]16'!#REF!</definedName>
    <definedName name="print16" localSheetId="39">'[10]16'!#REF!</definedName>
    <definedName name="print16" localSheetId="40">'[10]16'!#REF!</definedName>
    <definedName name="print16" localSheetId="53">'[10]16'!#REF!</definedName>
    <definedName name="print16" localSheetId="42">'[10]16'!#REF!</definedName>
    <definedName name="print16" localSheetId="43">'[10]16'!#REF!</definedName>
    <definedName name="print16" localSheetId="44">'[10]16'!#REF!</definedName>
    <definedName name="print16" localSheetId="49">'[10]16'!#REF!</definedName>
    <definedName name="print16" localSheetId="52">'[10]16'!#REF!</definedName>
    <definedName name="print16" localSheetId="68">'[10]16'!#REF!</definedName>
    <definedName name="print16" localSheetId="55">'[10]16'!#REF!</definedName>
    <definedName name="print16" localSheetId="56">'[10]16'!#REF!</definedName>
    <definedName name="print16">'[10]16'!#REF!</definedName>
    <definedName name="print20" localSheetId="2">#REF!</definedName>
    <definedName name="print20" localSheetId="3">#REF!</definedName>
    <definedName name="print20" localSheetId="19">#REF!</definedName>
    <definedName name="print20" localSheetId="21">#REF!</definedName>
    <definedName name="print20" localSheetId="26">#REF!</definedName>
    <definedName name="print20" localSheetId="27">#REF!</definedName>
    <definedName name="print20" localSheetId="28">#REF!</definedName>
    <definedName name="print20" localSheetId="4">#REF!</definedName>
    <definedName name="print20" localSheetId="29">#REF!</definedName>
    <definedName name="print20" localSheetId="30">#REF!</definedName>
    <definedName name="print20" localSheetId="31">#REF!</definedName>
    <definedName name="print20" localSheetId="7">#REF!</definedName>
    <definedName name="print20" localSheetId="9">#REF!</definedName>
    <definedName name="print20" localSheetId="14">#REF!</definedName>
    <definedName name="print20" localSheetId="16">#REF!</definedName>
    <definedName name="print20" localSheetId="32">#REF!</definedName>
    <definedName name="print20" localSheetId="33">#REF!</definedName>
    <definedName name="print20" localSheetId="34">#REF!</definedName>
    <definedName name="print20" localSheetId="35">#REF!</definedName>
    <definedName name="print20" localSheetId="36">#REF!</definedName>
    <definedName name="print20" localSheetId="37">#REF!</definedName>
    <definedName name="print20" localSheetId="38">#REF!</definedName>
    <definedName name="print20" localSheetId="39">#REF!</definedName>
    <definedName name="print20" localSheetId="40">#REF!</definedName>
    <definedName name="print20" localSheetId="53">#REF!</definedName>
    <definedName name="print20" localSheetId="42">#REF!</definedName>
    <definedName name="print20" localSheetId="43">#REF!</definedName>
    <definedName name="print20" localSheetId="44">#REF!</definedName>
    <definedName name="print20" localSheetId="49">#REF!</definedName>
    <definedName name="print20" localSheetId="52">#REF!</definedName>
    <definedName name="print20" localSheetId="65">#REF!</definedName>
    <definedName name="print20" localSheetId="66">#REF!</definedName>
    <definedName name="print20" localSheetId="67">#REF!</definedName>
    <definedName name="print20">#REF!</definedName>
    <definedName name="promgraf" localSheetId="2">[11]GRAFPROM!#REF!</definedName>
    <definedName name="promgraf" localSheetId="3">[11]GRAFPROM!#REF!</definedName>
    <definedName name="promgraf" localSheetId="19">[11]GRAFPROM!#REF!</definedName>
    <definedName name="promgraf" localSheetId="21">[11]GRAFPROM!#REF!</definedName>
    <definedName name="promgraf" localSheetId="26">[11]GRAFPROM!#REF!</definedName>
    <definedName name="promgraf" localSheetId="27">[11]GRAFPROM!#REF!</definedName>
    <definedName name="promgraf" localSheetId="28">[11]GRAFPROM!#REF!</definedName>
    <definedName name="promgraf" localSheetId="4">[11]GRAFPROM!#REF!</definedName>
    <definedName name="promgraf" localSheetId="29">[11]GRAFPROM!#REF!</definedName>
    <definedName name="promgraf" localSheetId="30">[11]GRAFPROM!#REF!</definedName>
    <definedName name="promgraf" localSheetId="31">[11]GRAFPROM!#REF!</definedName>
    <definedName name="promgraf" localSheetId="7">[11]GRAFPROM!#REF!</definedName>
    <definedName name="promgraf" localSheetId="8">[11]GRAFPROM!#REF!</definedName>
    <definedName name="promgraf" localSheetId="9">[11]GRAFPROM!#REF!</definedName>
    <definedName name="promgraf" localSheetId="12">[11]GRAFPROM!#REF!</definedName>
    <definedName name="promgraf" localSheetId="14">[11]GRAFPROM!#REF!</definedName>
    <definedName name="promgraf" localSheetId="16">[11]GRAFPROM!#REF!</definedName>
    <definedName name="promgraf" localSheetId="32">[11]GRAFPROM!#REF!</definedName>
    <definedName name="promgraf" localSheetId="33">[11]GRAFPROM!#REF!</definedName>
    <definedName name="promgraf" localSheetId="34">[11]GRAFPROM!#REF!</definedName>
    <definedName name="promgraf" localSheetId="35">[11]GRAFPROM!#REF!</definedName>
    <definedName name="promgraf" localSheetId="36">[11]GRAFPROM!#REF!</definedName>
    <definedName name="promgraf" localSheetId="37">[11]GRAFPROM!#REF!</definedName>
    <definedName name="promgraf" localSheetId="38">[11]GRAFPROM!#REF!</definedName>
    <definedName name="promgraf" localSheetId="39">[11]GRAFPROM!#REF!</definedName>
    <definedName name="promgraf" localSheetId="40">[11]GRAFPROM!#REF!</definedName>
    <definedName name="promgraf" localSheetId="53">[11]GRAFPROM!#REF!</definedName>
    <definedName name="promgraf" localSheetId="42">[11]GRAFPROM!#REF!</definedName>
    <definedName name="promgraf" localSheetId="43">[11]GRAFPROM!#REF!</definedName>
    <definedName name="promgraf" localSheetId="44">[11]GRAFPROM!#REF!</definedName>
    <definedName name="promgraf" localSheetId="49">[11]GRAFPROM!#REF!</definedName>
    <definedName name="promgraf" localSheetId="52">[11]GRAFPROM!#REF!</definedName>
    <definedName name="promgraf" localSheetId="68">[11]GRAFPROM!#REF!</definedName>
    <definedName name="promgraf" localSheetId="55">[11]GRAFPROM!#REF!</definedName>
    <definedName name="promgraf" localSheetId="56">[11]GRAFPROM!#REF!</definedName>
    <definedName name="promgraf">[11]GRAFPROM!#REF!</definedName>
    <definedName name="qzz" localSheetId="2">#REF!</definedName>
    <definedName name="qzz" localSheetId="3">#REF!</definedName>
    <definedName name="qzz" localSheetId="26">#REF!</definedName>
    <definedName name="qzz" localSheetId="27">#REF!</definedName>
    <definedName name="qzz" localSheetId="28">#REF!</definedName>
    <definedName name="qzz" localSheetId="4">#REF!</definedName>
    <definedName name="qzz" localSheetId="29">#REF!</definedName>
    <definedName name="qzz" localSheetId="30">#REF!</definedName>
    <definedName name="qzz" localSheetId="31">#REF!</definedName>
    <definedName name="qzz" localSheetId="7">#REF!</definedName>
    <definedName name="qzz" localSheetId="9">#REF!</definedName>
    <definedName name="qzz" localSheetId="32">#REF!</definedName>
    <definedName name="qzz" localSheetId="49">#REF!</definedName>
    <definedName name="qzz">#REF!</definedName>
    <definedName name="Rescheduling_assumptions_continued" localSheetId="2">#REF!</definedName>
    <definedName name="Rescheduling_assumptions_continued" localSheetId="3">#REF!</definedName>
    <definedName name="Rescheduling_assumptions_continued" localSheetId="19">#REF!</definedName>
    <definedName name="Rescheduling_assumptions_continued" localSheetId="21">#REF!</definedName>
    <definedName name="Rescheduling_assumptions_continued" localSheetId="26">#REF!</definedName>
    <definedName name="Rescheduling_assumptions_continued" localSheetId="27">#REF!</definedName>
    <definedName name="Rescheduling_assumptions_continued" localSheetId="28">#REF!</definedName>
    <definedName name="Rescheduling_assumptions_continued" localSheetId="4">#REF!</definedName>
    <definedName name="Rescheduling_assumptions_continued" localSheetId="29">#REF!</definedName>
    <definedName name="Rescheduling_assumptions_continued" localSheetId="30">#REF!</definedName>
    <definedName name="Rescheduling_assumptions_continued" localSheetId="31">#REF!</definedName>
    <definedName name="Rescheduling_assumptions_continued" localSheetId="7">#REF!</definedName>
    <definedName name="Rescheduling_assumptions_continued" localSheetId="9">#REF!</definedName>
    <definedName name="Rescheduling_assumptions_continued" localSheetId="14">#REF!</definedName>
    <definedName name="Rescheduling_assumptions_continued" localSheetId="16">#REF!</definedName>
    <definedName name="Rescheduling_assumptions_continued" localSheetId="32">#REF!</definedName>
    <definedName name="Rescheduling_assumptions_continued" localSheetId="33">#REF!</definedName>
    <definedName name="Rescheduling_assumptions_continued" localSheetId="34">#REF!</definedName>
    <definedName name="Rescheduling_assumptions_continued" localSheetId="35">#REF!</definedName>
    <definedName name="Rescheduling_assumptions_continued" localSheetId="36">#REF!</definedName>
    <definedName name="Rescheduling_assumptions_continued" localSheetId="37">#REF!</definedName>
    <definedName name="Rescheduling_assumptions_continued" localSheetId="38">#REF!</definedName>
    <definedName name="Rescheduling_assumptions_continued" localSheetId="39">#REF!</definedName>
    <definedName name="Rescheduling_assumptions_continued" localSheetId="40">#REF!</definedName>
    <definedName name="Rescheduling_assumptions_continued" localSheetId="53">#REF!</definedName>
    <definedName name="Rescheduling_assumptions_continued" localSheetId="42">#REF!</definedName>
    <definedName name="Rescheduling_assumptions_continued" localSheetId="43">#REF!</definedName>
    <definedName name="Rescheduling_assumptions_continued" localSheetId="44">#REF!</definedName>
    <definedName name="Rescheduling_assumptions_continued" localSheetId="49">#REF!</definedName>
    <definedName name="Rescheduling_assumptions_continued" localSheetId="52">#REF!</definedName>
    <definedName name="Rescheduling_assumptions_continued" localSheetId="65">#REF!</definedName>
    <definedName name="Rescheduling_assumptions_continued" localSheetId="66">#REF!</definedName>
    <definedName name="Rescheduling_assumptions_continued" localSheetId="67">#REF!</definedName>
    <definedName name="Rescheduling_assumptions_continued">#REF!</definedName>
    <definedName name="RgCcode">[3]EERProfile!$B$2</definedName>
    <definedName name="RgCName">[3]EERProfile!$A$2</definedName>
    <definedName name="RgFdBaseYr">[3]EERProfile!$O$2</definedName>
    <definedName name="RgFdBper">[3]EERProfile!$M$2</definedName>
    <definedName name="RgFdDefBaseYr">[3]EERProfile!$P$2</definedName>
    <definedName name="RgFdEper">[3]EERProfile!$N$2</definedName>
    <definedName name="RgFdGrFoot">[3]EERProfile!$AC$2</definedName>
    <definedName name="RgFdGrSeries">[3]EERProfile!$AA$2:$AA$7</definedName>
    <definedName name="RgFdGrSeriesVal">[3]EERProfile!$AB$2:$AB$7</definedName>
    <definedName name="RgFdGrType">[3]EERProfile!$Z$2</definedName>
    <definedName name="RgFdPartCseries">[3]EERProfile!$K$2</definedName>
    <definedName name="RgFdPartCsource" localSheetId="2">#REF!</definedName>
    <definedName name="RgFdPartCsource" localSheetId="3">#REF!</definedName>
    <definedName name="RgFdPartCsource" localSheetId="19">#REF!</definedName>
    <definedName name="RgFdPartCsource" localSheetId="21">#REF!</definedName>
    <definedName name="RgFdPartCsource" localSheetId="26">#REF!</definedName>
    <definedName name="RgFdPartCsource" localSheetId="27">#REF!</definedName>
    <definedName name="RgFdPartCsource" localSheetId="28">#REF!</definedName>
    <definedName name="RgFdPartCsource" localSheetId="4">#REF!</definedName>
    <definedName name="RgFdPartCsource" localSheetId="29">#REF!</definedName>
    <definedName name="RgFdPartCsource" localSheetId="30">#REF!</definedName>
    <definedName name="RgFdPartCsource" localSheetId="31">#REF!</definedName>
    <definedName name="RgFdPartCsource" localSheetId="7">#REF!</definedName>
    <definedName name="RgFdPartCsource" localSheetId="9">#REF!</definedName>
    <definedName name="RgFdPartCsource" localSheetId="14">#REF!</definedName>
    <definedName name="RgFdPartCsource" localSheetId="16">#REF!</definedName>
    <definedName name="RgFdPartCsource" localSheetId="32">#REF!</definedName>
    <definedName name="RgFdPartCsource" localSheetId="33">#REF!</definedName>
    <definedName name="RgFdPartCsource" localSheetId="34">#REF!</definedName>
    <definedName name="RgFdPartCsource" localSheetId="35">#REF!</definedName>
    <definedName name="RgFdPartCsource" localSheetId="36">#REF!</definedName>
    <definedName name="RgFdPartCsource" localSheetId="37">#REF!</definedName>
    <definedName name="RgFdPartCsource" localSheetId="38">#REF!</definedName>
    <definedName name="RgFdPartCsource" localSheetId="39">#REF!</definedName>
    <definedName name="RgFdPartCsource" localSheetId="40">#REF!</definedName>
    <definedName name="RgFdPartCsource" localSheetId="53">#REF!</definedName>
    <definedName name="RgFdPartCsource" localSheetId="42">#REF!</definedName>
    <definedName name="RgFdPartCsource" localSheetId="43">#REF!</definedName>
    <definedName name="RgFdPartCsource" localSheetId="44">#REF!</definedName>
    <definedName name="RgFdPartCsource" localSheetId="49">#REF!</definedName>
    <definedName name="RgFdPartCsource" localSheetId="52">#REF!</definedName>
    <definedName name="RgFdPartCsource" localSheetId="65">#REF!</definedName>
    <definedName name="RgFdPartCsource" localSheetId="66">#REF!</definedName>
    <definedName name="RgFdPartCsource" localSheetId="67">#REF!</definedName>
    <definedName name="RgFdPartCsource">#REF!</definedName>
    <definedName name="RgFdPartEseries" localSheetId="2">#REF!</definedName>
    <definedName name="RgFdPartEseries" localSheetId="3">#REF!</definedName>
    <definedName name="RgFdPartEseries" localSheetId="19">#REF!</definedName>
    <definedName name="RgFdPartEseries" localSheetId="21">#REF!</definedName>
    <definedName name="RgFdPartEseries" localSheetId="26">#REF!</definedName>
    <definedName name="RgFdPartEseries" localSheetId="27">#REF!</definedName>
    <definedName name="RgFdPartEseries" localSheetId="28">#REF!</definedName>
    <definedName name="RgFdPartEseries" localSheetId="4">#REF!</definedName>
    <definedName name="RgFdPartEseries" localSheetId="29">#REF!</definedName>
    <definedName name="RgFdPartEseries" localSheetId="30">#REF!</definedName>
    <definedName name="RgFdPartEseries" localSheetId="31">#REF!</definedName>
    <definedName name="RgFdPartEseries" localSheetId="7">#REF!</definedName>
    <definedName name="RgFdPartEseries" localSheetId="9">#REF!</definedName>
    <definedName name="RgFdPartEseries" localSheetId="14">#REF!</definedName>
    <definedName name="RgFdPartEseries" localSheetId="16">#REF!</definedName>
    <definedName name="RgFdPartEseries" localSheetId="32">#REF!</definedName>
    <definedName name="RgFdPartEseries" localSheetId="33">#REF!</definedName>
    <definedName name="RgFdPartEseries" localSheetId="34">#REF!</definedName>
    <definedName name="RgFdPartEseries" localSheetId="35">#REF!</definedName>
    <definedName name="RgFdPartEseries" localSheetId="36">#REF!</definedName>
    <definedName name="RgFdPartEseries" localSheetId="37">#REF!</definedName>
    <definedName name="RgFdPartEseries" localSheetId="38">#REF!</definedName>
    <definedName name="RgFdPartEseries" localSheetId="39">#REF!</definedName>
    <definedName name="RgFdPartEseries" localSheetId="40">#REF!</definedName>
    <definedName name="RgFdPartEseries" localSheetId="53">#REF!</definedName>
    <definedName name="RgFdPartEseries" localSheetId="42">#REF!</definedName>
    <definedName name="RgFdPartEseries" localSheetId="43">#REF!</definedName>
    <definedName name="RgFdPartEseries" localSheetId="44">#REF!</definedName>
    <definedName name="RgFdPartEseries" localSheetId="49">#REF!</definedName>
    <definedName name="RgFdPartEseries" localSheetId="52">#REF!</definedName>
    <definedName name="RgFdPartEseries" localSheetId="65">#REF!</definedName>
    <definedName name="RgFdPartEseries" localSheetId="66">#REF!</definedName>
    <definedName name="RgFdPartEseries" localSheetId="67">#REF!</definedName>
    <definedName name="RgFdPartEseries">#REF!</definedName>
    <definedName name="RgFdPartEsource" localSheetId="2">#REF!</definedName>
    <definedName name="RgFdPartEsource" localSheetId="3">#REF!</definedName>
    <definedName name="RgFdPartEsource" localSheetId="19">#REF!</definedName>
    <definedName name="RgFdPartEsource" localSheetId="21">#REF!</definedName>
    <definedName name="RgFdPartEsource" localSheetId="26">#REF!</definedName>
    <definedName name="RgFdPartEsource" localSheetId="27">#REF!</definedName>
    <definedName name="RgFdPartEsource" localSheetId="28">#REF!</definedName>
    <definedName name="RgFdPartEsource" localSheetId="4">#REF!</definedName>
    <definedName name="RgFdPartEsource" localSheetId="29">#REF!</definedName>
    <definedName name="RgFdPartEsource" localSheetId="30">#REF!</definedName>
    <definedName name="RgFdPartEsource" localSheetId="31">#REF!</definedName>
    <definedName name="RgFdPartEsource" localSheetId="7">#REF!</definedName>
    <definedName name="RgFdPartEsource" localSheetId="9">#REF!</definedName>
    <definedName name="RgFdPartEsource" localSheetId="14">#REF!</definedName>
    <definedName name="RgFdPartEsource" localSheetId="16">#REF!</definedName>
    <definedName name="RgFdPartEsource" localSheetId="32">#REF!</definedName>
    <definedName name="RgFdPartEsource" localSheetId="33">#REF!</definedName>
    <definedName name="RgFdPartEsource" localSheetId="34">#REF!</definedName>
    <definedName name="RgFdPartEsource" localSheetId="35">#REF!</definedName>
    <definedName name="RgFdPartEsource" localSheetId="36">#REF!</definedName>
    <definedName name="RgFdPartEsource" localSheetId="37">#REF!</definedName>
    <definedName name="RgFdPartEsource" localSheetId="38">#REF!</definedName>
    <definedName name="RgFdPartEsource" localSheetId="39">#REF!</definedName>
    <definedName name="RgFdPartEsource" localSheetId="40">#REF!</definedName>
    <definedName name="RgFdPartEsource" localSheetId="53">#REF!</definedName>
    <definedName name="RgFdPartEsource" localSheetId="42">#REF!</definedName>
    <definedName name="RgFdPartEsource" localSheetId="43">#REF!</definedName>
    <definedName name="RgFdPartEsource" localSheetId="44">#REF!</definedName>
    <definedName name="RgFdPartEsource" localSheetId="49">#REF!</definedName>
    <definedName name="RgFdPartEsource" localSheetId="52">#REF!</definedName>
    <definedName name="RgFdPartEsource" localSheetId="65">#REF!</definedName>
    <definedName name="RgFdPartEsource" localSheetId="66">#REF!</definedName>
    <definedName name="RgFdPartEsource" localSheetId="67">#REF!</definedName>
    <definedName name="RgFdPartEsource">#REF!</definedName>
    <definedName name="RgFdPartUserFile">[3]EERProfile!$L$2</definedName>
    <definedName name="RgFdReptCSeries" localSheetId="2">#REF!</definedName>
    <definedName name="RgFdReptCSeries" localSheetId="3">#REF!</definedName>
    <definedName name="RgFdReptCSeries" localSheetId="19">#REF!</definedName>
    <definedName name="RgFdReptCSeries" localSheetId="21">#REF!</definedName>
    <definedName name="RgFdReptCSeries" localSheetId="26">#REF!</definedName>
    <definedName name="RgFdReptCSeries" localSheetId="27">#REF!</definedName>
    <definedName name="RgFdReptCSeries" localSheetId="28">#REF!</definedName>
    <definedName name="RgFdReptCSeries" localSheetId="4">#REF!</definedName>
    <definedName name="RgFdReptCSeries" localSheetId="29">#REF!</definedName>
    <definedName name="RgFdReptCSeries" localSheetId="30">#REF!</definedName>
    <definedName name="RgFdReptCSeries" localSheetId="31">#REF!</definedName>
    <definedName name="RgFdReptCSeries" localSheetId="7">#REF!</definedName>
    <definedName name="RgFdReptCSeries" localSheetId="9">#REF!</definedName>
    <definedName name="RgFdReptCSeries" localSheetId="14">#REF!</definedName>
    <definedName name="RgFdReptCSeries" localSheetId="16">#REF!</definedName>
    <definedName name="RgFdReptCSeries" localSheetId="32">#REF!</definedName>
    <definedName name="RgFdReptCSeries" localSheetId="33">#REF!</definedName>
    <definedName name="RgFdReptCSeries" localSheetId="34">#REF!</definedName>
    <definedName name="RgFdReptCSeries" localSheetId="35">#REF!</definedName>
    <definedName name="RgFdReptCSeries" localSheetId="36">#REF!</definedName>
    <definedName name="RgFdReptCSeries" localSheetId="37">#REF!</definedName>
    <definedName name="RgFdReptCSeries" localSheetId="38">#REF!</definedName>
    <definedName name="RgFdReptCSeries" localSheetId="39">#REF!</definedName>
    <definedName name="RgFdReptCSeries" localSheetId="40">#REF!</definedName>
    <definedName name="RgFdReptCSeries" localSheetId="53">#REF!</definedName>
    <definedName name="RgFdReptCSeries" localSheetId="42">#REF!</definedName>
    <definedName name="RgFdReptCSeries" localSheetId="43">#REF!</definedName>
    <definedName name="RgFdReptCSeries" localSheetId="44">#REF!</definedName>
    <definedName name="RgFdReptCSeries" localSheetId="49">#REF!</definedName>
    <definedName name="RgFdReptCSeries" localSheetId="52">#REF!</definedName>
    <definedName name="RgFdReptCSeries" localSheetId="65">#REF!</definedName>
    <definedName name="RgFdReptCSeries" localSheetId="66">#REF!</definedName>
    <definedName name="RgFdReptCSeries" localSheetId="67">#REF!</definedName>
    <definedName name="RgFdReptCSeries">#REF!</definedName>
    <definedName name="RgFdReptCsource" localSheetId="2">#REF!</definedName>
    <definedName name="RgFdReptCsource" localSheetId="3">#REF!</definedName>
    <definedName name="RgFdReptCsource" localSheetId="19">#REF!</definedName>
    <definedName name="RgFdReptCsource" localSheetId="21">#REF!</definedName>
    <definedName name="RgFdReptCsource" localSheetId="26">#REF!</definedName>
    <definedName name="RgFdReptCsource" localSheetId="27">#REF!</definedName>
    <definedName name="RgFdReptCsource" localSheetId="28">#REF!</definedName>
    <definedName name="RgFdReptCsource" localSheetId="4">#REF!</definedName>
    <definedName name="RgFdReptCsource" localSheetId="29">#REF!</definedName>
    <definedName name="RgFdReptCsource" localSheetId="30">#REF!</definedName>
    <definedName name="RgFdReptCsource" localSheetId="31">#REF!</definedName>
    <definedName name="RgFdReptCsource" localSheetId="7">#REF!</definedName>
    <definedName name="RgFdReptCsource" localSheetId="9">#REF!</definedName>
    <definedName name="RgFdReptCsource" localSheetId="14">#REF!</definedName>
    <definedName name="RgFdReptCsource" localSheetId="16">#REF!</definedName>
    <definedName name="RgFdReptCsource" localSheetId="32">#REF!</definedName>
    <definedName name="RgFdReptCsource" localSheetId="33">#REF!</definedName>
    <definedName name="RgFdReptCsource" localSheetId="34">#REF!</definedName>
    <definedName name="RgFdReptCsource" localSheetId="35">#REF!</definedName>
    <definedName name="RgFdReptCsource" localSheetId="36">#REF!</definedName>
    <definedName name="RgFdReptCsource" localSheetId="37">#REF!</definedName>
    <definedName name="RgFdReptCsource" localSheetId="38">#REF!</definedName>
    <definedName name="RgFdReptCsource" localSheetId="39">#REF!</definedName>
    <definedName name="RgFdReptCsource" localSheetId="40">#REF!</definedName>
    <definedName name="RgFdReptCsource" localSheetId="53">#REF!</definedName>
    <definedName name="RgFdReptCsource" localSheetId="42">#REF!</definedName>
    <definedName name="RgFdReptCsource" localSheetId="43">#REF!</definedName>
    <definedName name="RgFdReptCsource" localSheetId="44">#REF!</definedName>
    <definedName name="RgFdReptCsource" localSheetId="49">#REF!</definedName>
    <definedName name="RgFdReptCsource" localSheetId="52">#REF!</definedName>
    <definedName name="RgFdReptCsource" localSheetId="65">#REF!</definedName>
    <definedName name="RgFdReptCsource" localSheetId="66">#REF!</definedName>
    <definedName name="RgFdReptCsource" localSheetId="67">#REF!</definedName>
    <definedName name="RgFdReptCsource">#REF!</definedName>
    <definedName name="RgFdReptEseries" localSheetId="2">#REF!</definedName>
    <definedName name="RgFdReptEseries" localSheetId="3">#REF!</definedName>
    <definedName name="RgFdReptEseries" localSheetId="19">#REF!</definedName>
    <definedName name="RgFdReptEseries" localSheetId="21">#REF!</definedName>
    <definedName name="RgFdReptEseries" localSheetId="26">#REF!</definedName>
    <definedName name="RgFdReptEseries" localSheetId="27">#REF!</definedName>
    <definedName name="RgFdReptEseries" localSheetId="28">#REF!</definedName>
    <definedName name="RgFdReptEseries" localSheetId="4">#REF!</definedName>
    <definedName name="RgFdReptEseries" localSheetId="29">#REF!</definedName>
    <definedName name="RgFdReptEseries" localSheetId="30">#REF!</definedName>
    <definedName name="RgFdReptEseries" localSheetId="31">#REF!</definedName>
    <definedName name="RgFdReptEseries" localSheetId="7">#REF!</definedName>
    <definedName name="RgFdReptEseries" localSheetId="9">#REF!</definedName>
    <definedName name="RgFdReptEseries" localSheetId="14">#REF!</definedName>
    <definedName name="RgFdReptEseries" localSheetId="16">#REF!</definedName>
    <definedName name="RgFdReptEseries" localSheetId="32">#REF!</definedName>
    <definedName name="RgFdReptEseries" localSheetId="33">#REF!</definedName>
    <definedName name="RgFdReptEseries" localSheetId="34">#REF!</definedName>
    <definedName name="RgFdReptEseries" localSheetId="35">#REF!</definedName>
    <definedName name="RgFdReptEseries" localSheetId="36">#REF!</definedName>
    <definedName name="RgFdReptEseries" localSheetId="37">#REF!</definedName>
    <definedName name="RgFdReptEseries" localSheetId="38">#REF!</definedName>
    <definedName name="RgFdReptEseries" localSheetId="39">#REF!</definedName>
    <definedName name="RgFdReptEseries" localSheetId="40">#REF!</definedName>
    <definedName name="RgFdReptEseries" localSheetId="53">#REF!</definedName>
    <definedName name="RgFdReptEseries" localSheetId="42">#REF!</definedName>
    <definedName name="RgFdReptEseries" localSheetId="43">#REF!</definedName>
    <definedName name="RgFdReptEseries" localSheetId="44">#REF!</definedName>
    <definedName name="RgFdReptEseries" localSheetId="49">#REF!</definedName>
    <definedName name="RgFdReptEseries" localSheetId="52">#REF!</definedName>
    <definedName name="RgFdReptEseries" localSheetId="65">#REF!</definedName>
    <definedName name="RgFdReptEseries" localSheetId="66">#REF!</definedName>
    <definedName name="RgFdReptEseries" localSheetId="67">#REF!</definedName>
    <definedName name="RgFdReptEseries">#REF!</definedName>
    <definedName name="RgFdReptEsource" localSheetId="2">#REF!</definedName>
    <definedName name="RgFdReptEsource" localSheetId="3">#REF!</definedName>
    <definedName name="RgFdReptEsource" localSheetId="19">#REF!</definedName>
    <definedName name="RgFdReptEsource" localSheetId="21">#REF!</definedName>
    <definedName name="RgFdReptEsource" localSheetId="26">#REF!</definedName>
    <definedName name="RgFdReptEsource" localSheetId="27">#REF!</definedName>
    <definedName name="RgFdReptEsource" localSheetId="28">#REF!</definedName>
    <definedName name="RgFdReptEsource" localSheetId="4">#REF!</definedName>
    <definedName name="RgFdReptEsource" localSheetId="29">#REF!</definedName>
    <definedName name="RgFdReptEsource" localSheetId="30">#REF!</definedName>
    <definedName name="RgFdReptEsource" localSheetId="31">#REF!</definedName>
    <definedName name="RgFdReptEsource" localSheetId="7">#REF!</definedName>
    <definedName name="RgFdReptEsource" localSheetId="9">#REF!</definedName>
    <definedName name="RgFdReptEsource" localSheetId="14">#REF!</definedName>
    <definedName name="RgFdReptEsource" localSheetId="16">#REF!</definedName>
    <definedName name="RgFdReptEsource" localSheetId="32">#REF!</definedName>
    <definedName name="RgFdReptEsource" localSheetId="33">#REF!</definedName>
    <definedName name="RgFdReptEsource" localSheetId="34">#REF!</definedName>
    <definedName name="RgFdReptEsource" localSheetId="35">#REF!</definedName>
    <definedName name="RgFdReptEsource" localSheetId="36">#REF!</definedName>
    <definedName name="RgFdReptEsource" localSheetId="37">#REF!</definedName>
    <definedName name="RgFdReptEsource" localSheetId="38">#REF!</definedName>
    <definedName name="RgFdReptEsource" localSheetId="39">#REF!</definedName>
    <definedName name="RgFdReptEsource" localSheetId="40">#REF!</definedName>
    <definedName name="RgFdReptEsource" localSheetId="53">#REF!</definedName>
    <definedName name="RgFdReptEsource" localSheetId="42">#REF!</definedName>
    <definedName name="RgFdReptEsource" localSheetId="43">#REF!</definedName>
    <definedName name="RgFdReptEsource" localSheetId="44">#REF!</definedName>
    <definedName name="RgFdReptEsource" localSheetId="49">#REF!</definedName>
    <definedName name="RgFdReptEsource" localSheetId="52">#REF!</definedName>
    <definedName name="RgFdReptEsource" localSheetId="65">#REF!</definedName>
    <definedName name="RgFdReptEsource" localSheetId="66">#REF!</definedName>
    <definedName name="RgFdReptEsource" localSheetId="67">#REF!</definedName>
    <definedName name="RgFdReptEsource">#REF!</definedName>
    <definedName name="RgFdReptUserFile">[3]EERProfile!$G$2</definedName>
    <definedName name="RgFdSAMethod" localSheetId="2">#REF!</definedName>
    <definedName name="RgFdSAMethod" localSheetId="3">#REF!</definedName>
    <definedName name="RgFdSAMethod" localSheetId="19">#REF!</definedName>
    <definedName name="RgFdSAMethod" localSheetId="21">#REF!</definedName>
    <definedName name="RgFdSAMethod" localSheetId="26">#REF!</definedName>
    <definedName name="RgFdSAMethod" localSheetId="27">#REF!</definedName>
    <definedName name="RgFdSAMethod" localSheetId="28">#REF!</definedName>
    <definedName name="RgFdSAMethod" localSheetId="4">#REF!</definedName>
    <definedName name="RgFdSAMethod" localSheetId="29">#REF!</definedName>
    <definedName name="RgFdSAMethod" localSheetId="30">#REF!</definedName>
    <definedName name="RgFdSAMethod" localSheetId="31">#REF!</definedName>
    <definedName name="RgFdSAMethod" localSheetId="7">#REF!</definedName>
    <definedName name="RgFdSAMethod" localSheetId="9">#REF!</definedName>
    <definedName name="RgFdSAMethod" localSheetId="14">#REF!</definedName>
    <definedName name="RgFdSAMethod" localSheetId="16">#REF!</definedName>
    <definedName name="RgFdSAMethod" localSheetId="32">#REF!</definedName>
    <definedName name="RgFdSAMethod" localSheetId="33">#REF!</definedName>
    <definedName name="RgFdSAMethod" localSheetId="34">#REF!</definedName>
    <definedName name="RgFdSAMethod" localSheetId="35">#REF!</definedName>
    <definedName name="RgFdSAMethod" localSheetId="36">#REF!</definedName>
    <definedName name="RgFdSAMethod" localSheetId="37">#REF!</definedName>
    <definedName name="RgFdSAMethod" localSheetId="38">#REF!</definedName>
    <definedName name="RgFdSAMethod" localSheetId="39">#REF!</definedName>
    <definedName name="RgFdSAMethod" localSheetId="40">#REF!</definedName>
    <definedName name="RgFdSAMethod" localSheetId="53">#REF!</definedName>
    <definedName name="RgFdSAMethod" localSheetId="42">#REF!</definedName>
    <definedName name="RgFdSAMethod" localSheetId="43">#REF!</definedName>
    <definedName name="RgFdSAMethod" localSheetId="44">#REF!</definedName>
    <definedName name="RgFdSAMethod" localSheetId="49">#REF!</definedName>
    <definedName name="RgFdSAMethod" localSheetId="52">#REF!</definedName>
    <definedName name="RgFdSAMethod" localSheetId="65">#REF!</definedName>
    <definedName name="RgFdSAMethod" localSheetId="66">#REF!</definedName>
    <definedName name="RgFdSAMethod" localSheetId="67">#REF!</definedName>
    <definedName name="RgFdSAMethod">#REF!</definedName>
    <definedName name="RgFdTbBper" localSheetId="2">#REF!</definedName>
    <definedName name="RgFdTbBper" localSheetId="3">#REF!</definedName>
    <definedName name="RgFdTbBper" localSheetId="19">#REF!</definedName>
    <definedName name="RgFdTbBper" localSheetId="21">#REF!</definedName>
    <definedName name="RgFdTbBper" localSheetId="26">#REF!</definedName>
    <definedName name="RgFdTbBper" localSheetId="27">#REF!</definedName>
    <definedName name="RgFdTbBper" localSheetId="28">#REF!</definedName>
    <definedName name="RgFdTbBper" localSheetId="4">#REF!</definedName>
    <definedName name="RgFdTbBper" localSheetId="29">#REF!</definedName>
    <definedName name="RgFdTbBper" localSheetId="30">#REF!</definedName>
    <definedName name="RgFdTbBper" localSheetId="31">#REF!</definedName>
    <definedName name="RgFdTbBper" localSheetId="7">#REF!</definedName>
    <definedName name="RgFdTbBper" localSheetId="9">#REF!</definedName>
    <definedName name="RgFdTbBper" localSheetId="14">#REF!</definedName>
    <definedName name="RgFdTbBper" localSheetId="16">#REF!</definedName>
    <definedName name="RgFdTbBper" localSheetId="32">#REF!</definedName>
    <definedName name="RgFdTbBper" localSheetId="33">#REF!</definedName>
    <definedName name="RgFdTbBper" localSheetId="34">#REF!</definedName>
    <definedName name="RgFdTbBper" localSheetId="35">#REF!</definedName>
    <definedName name="RgFdTbBper" localSheetId="36">#REF!</definedName>
    <definedName name="RgFdTbBper" localSheetId="37">#REF!</definedName>
    <definedName name="RgFdTbBper" localSheetId="38">#REF!</definedName>
    <definedName name="RgFdTbBper" localSheetId="39">#REF!</definedName>
    <definedName name="RgFdTbBper" localSheetId="40">#REF!</definedName>
    <definedName name="RgFdTbBper" localSheetId="53">#REF!</definedName>
    <definedName name="RgFdTbBper" localSheetId="42">#REF!</definedName>
    <definedName name="RgFdTbBper" localSheetId="43">#REF!</definedName>
    <definedName name="RgFdTbBper" localSheetId="44">#REF!</definedName>
    <definedName name="RgFdTbBper" localSheetId="49">#REF!</definedName>
    <definedName name="RgFdTbBper" localSheetId="52">#REF!</definedName>
    <definedName name="RgFdTbBper" localSheetId="65">#REF!</definedName>
    <definedName name="RgFdTbBper" localSheetId="66">#REF!</definedName>
    <definedName name="RgFdTbBper" localSheetId="67">#REF!</definedName>
    <definedName name="RgFdTbBper">#REF!</definedName>
    <definedName name="RgFdTbCreate" localSheetId="2">#REF!</definedName>
    <definedName name="RgFdTbCreate" localSheetId="3">#REF!</definedName>
    <definedName name="RgFdTbCreate" localSheetId="19">#REF!</definedName>
    <definedName name="RgFdTbCreate" localSheetId="21">#REF!</definedName>
    <definedName name="RgFdTbCreate" localSheetId="26">#REF!</definedName>
    <definedName name="RgFdTbCreate" localSheetId="27">#REF!</definedName>
    <definedName name="RgFdTbCreate" localSheetId="28">#REF!</definedName>
    <definedName name="RgFdTbCreate" localSheetId="4">#REF!</definedName>
    <definedName name="RgFdTbCreate" localSheetId="29">#REF!</definedName>
    <definedName name="RgFdTbCreate" localSheetId="30">#REF!</definedName>
    <definedName name="RgFdTbCreate" localSheetId="31">#REF!</definedName>
    <definedName name="RgFdTbCreate" localSheetId="7">#REF!</definedName>
    <definedName name="RgFdTbCreate" localSheetId="9">#REF!</definedName>
    <definedName name="RgFdTbCreate" localSheetId="14">#REF!</definedName>
    <definedName name="RgFdTbCreate" localSheetId="16">#REF!</definedName>
    <definedName name="RgFdTbCreate" localSheetId="32">#REF!</definedName>
    <definedName name="RgFdTbCreate" localSheetId="33">#REF!</definedName>
    <definedName name="RgFdTbCreate" localSheetId="34">#REF!</definedName>
    <definedName name="RgFdTbCreate" localSheetId="35">#REF!</definedName>
    <definedName name="RgFdTbCreate" localSheetId="36">#REF!</definedName>
    <definedName name="RgFdTbCreate" localSheetId="37">#REF!</definedName>
    <definedName name="RgFdTbCreate" localSheetId="38">#REF!</definedName>
    <definedName name="RgFdTbCreate" localSheetId="39">#REF!</definedName>
    <definedName name="RgFdTbCreate" localSheetId="40">#REF!</definedName>
    <definedName name="RgFdTbCreate" localSheetId="53">#REF!</definedName>
    <definedName name="RgFdTbCreate" localSheetId="42">#REF!</definedName>
    <definedName name="RgFdTbCreate" localSheetId="43">#REF!</definedName>
    <definedName name="RgFdTbCreate" localSheetId="44">#REF!</definedName>
    <definedName name="RgFdTbCreate" localSheetId="49">#REF!</definedName>
    <definedName name="RgFdTbCreate" localSheetId="52">#REF!</definedName>
    <definedName name="RgFdTbCreate" localSheetId="65">#REF!</definedName>
    <definedName name="RgFdTbCreate" localSheetId="66">#REF!</definedName>
    <definedName name="RgFdTbCreate" localSheetId="67">#REF!</definedName>
    <definedName name="RgFdTbCreate">#REF!</definedName>
    <definedName name="RgFdTbEper" localSheetId="2">#REF!</definedName>
    <definedName name="RgFdTbEper" localSheetId="3">#REF!</definedName>
    <definedName name="RgFdTbEper" localSheetId="19">#REF!</definedName>
    <definedName name="RgFdTbEper" localSheetId="21">#REF!</definedName>
    <definedName name="RgFdTbEper" localSheetId="26">#REF!</definedName>
    <definedName name="RgFdTbEper" localSheetId="27">#REF!</definedName>
    <definedName name="RgFdTbEper" localSheetId="28">#REF!</definedName>
    <definedName name="RgFdTbEper" localSheetId="4">#REF!</definedName>
    <definedName name="RgFdTbEper" localSheetId="29">#REF!</definedName>
    <definedName name="RgFdTbEper" localSheetId="30">#REF!</definedName>
    <definedName name="RgFdTbEper" localSheetId="31">#REF!</definedName>
    <definedName name="RgFdTbEper" localSheetId="7">#REF!</definedName>
    <definedName name="RgFdTbEper" localSheetId="9">#REF!</definedName>
    <definedName name="RgFdTbEper" localSheetId="14">#REF!</definedName>
    <definedName name="RgFdTbEper" localSheetId="16">#REF!</definedName>
    <definedName name="RgFdTbEper" localSheetId="32">#REF!</definedName>
    <definedName name="RgFdTbEper" localSheetId="33">#REF!</definedName>
    <definedName name="RgFdTbEper" localSheetId="34">#REF!</definedName>
    <definedName name="RgFdTbEper" localSheetId="35">#REF!</definedName>
    <definedName name="RgFdTbEper" localSheetId="36">#REF!</definedName>
    <definedName name="RgFdTbEper" localSheetId="37">#REF!</definedName>
    <definedName name="RgFdTbEper" localSheetId="38">#REF!</definedName>
    <definedName name="RgFdTbEper" localSheetId="39">#REF!</definedName>
    <definedName name="RgFdTbEper" localSheetId="40">#REF!</definedName>
    <definedName name="RgFdTbEper" localSheetId="53">#REF!</definedName>
    <definedName name="RgFdTbEper" localSheetId="42">#REF!</definedName>
    <definedName name="RgFdTbEper" localSheetId="43">#REF!</definedName>
    <definedName name="RgFdTbEper" localSheetId="44">#REF!</definedName>
    <definedName name="RgFdTbEper" localSheetId="49">#REF!</definedName>
    <definedName name="RgFdTbEper" localSheetId="52">#REF!</definedName>
    <definedName name="RgFdTbEper" localSheetId="65">#REF!</definedName>
    <definedName name="RgFdTbEper" localSheetId="66">#REF!</definedName>
    <definedName name="RgFdTbEper" localSheetId="67">#REF!</definedName>
    <definedName name="RgFdTbEper">#REF!</definedName>
    <definedName name="RGFdTbFoot" localSheetId="2">#REF!</definedName>
    <definedName name="RGFdTbFoot" localSheetId="3">#REF!</definedName>
    <definedName name="RGFdTbFoot" localSheetId="19">#REF!</definedName>
    <definedName name="RGFdTbFoot" localSheetId="21">#REF!</definedName>
    <definedName name="RGFdTbFoot" localSheetId="26">#REF!</definedName>
    <definedName name="RGFdTbFoot" localSheetId="27">#REF!</definedName>
    <definedName name="RGFdTbFoot" localSheetId="28">#REF!</definedName>
    <definedName name="RGFdTbFoot" localSheetId="4">#REF!</definedName>
    <definedName name="RGFdTbFoot" localSheetId="29">#REF!</definedName>
    <definedName name="RGFdTbFoot" localSheetId="30">#REF!</definedName>
    <definedName name="RGFdTbFoot" localSheetId="31">#REF!</definedName>
    <definedName name="RGFdTbFoot" localSheetId="7">#REF!</definedName>
    <definedName name="RGFdTbFoot" localSheetId="9">#REF!</definedName>
    <definedName name="RGFdTbFoot" localSheetId="14">#REF!</definedName>
    <definedName name="RGFdTbFoot" localSheetId="16">#REF!</definedName>
    <definedName name="RGFdTbFoot" localSheetId="32">#REF!</definedName>
    <definedName name="RGFdTbFoot" localSheetId="33">#REF!</definedName>
    <definedName name="RGFdTbFoot" localSheetId="34">#REF!</definedName>
    <definedName name="RGFdTbFoot" localSheetId="35">#REF!</definedName>
    <definedName name="RGFdTbFoot" localSheetId="36">#REF!</definedName>
    <definedName name="RGFdTbFoot" localSheetId="37">#REF!</definedName>
    <definedName name="RGFdTbFoot" localSheetId="38">#REF!</definedName>
    <definedName name="RGFdTbFoot" localSheetId="39">#REF!</definedName>
    <definedName name="RGFdTbFoot" localSheetId="40">#REF!</definedName>
    <definedName name="RGFdTbFoot" localSheetId="53">#REF!</definedName>
    <definedName name="RGFdTbFoot" localSheetId="42">#REF!</definedName>
    <definedName name="RGFdTbFoot" localSheetId="43">#REF!</definedName>
    <definedName name="RGFdTbFoot" localSheetId="44">#REF!</definedName>
    <definedName name="RGFdTbFoot" localSheetId="49">#REF!</definedName>
    <definedName name="RGFdTbFoot" localSheetId="52">#REF!</definedName>
    <definedName name="RGFdTbFoot" localSheetId="65">#REF!</definedName>
    <definedName name="RGFdTbFoot" localSheetId="66">#REF!</definedName>
    <definedName name="RGFdTbFoot" localSheetId="67">#REF!</definedName>
    <definedName name="RGFdTbFoot">#REF!</definedName>
    <definedName name="RgFdTbFreq" localSheetId="2">#REF!</definedName>
    <definedName name="RgFdTbFreq" localSheetId="3">#REF!</definedName>
    <definedName name="RgFdTbFreq" localSheetId="19">#REF!</definedName>
    <definedName name="RgFdTbFreq" localSheetId="21">#REF!</definedName>
    <definedName name="RgFdTbFreq" localSheetId="26">#REF!</definedName>
    <definedName name="RgFdTbFreq" localSheetId="27">#REF!</definedName>
    <definedName name="RgFdTbFreq" localSheetId="28">#REF!</definedName>
    <definedName name="RgFdTbFreq" localSheetId="4">#REF!</definedName>
    <definedName name="RgFdTbFreq" localSheetId="29">#REF!</definedName>
    <definedName name="RgFdTbFreq" localSheetId="30">#REF!</definedName>
    <definedName name="RgFdTbFreq" localSheetId="31">#REF!</definedName>
    <definedName name="RgFdTbFreq" localSheetId="7">#REF!</definedName>
    <definedName name="RgFdTbFreq" localSheetId="9">#REF!</definedName>
    <definedName name="RgFdTbFreq" localSheetId="14">#REF!</definedName>
    <definedName name="RgFdTbFreq" localSheetId="16">#REF!</definedName>
    <definedName name="RgFdTbFreq" localSheetId="32">#REF!</definedName>
    <definedName name="RgFdTbFreq" localSheetId="33">#REF!</definedName>
    <definedName name="RgFdTbFreq" localSheetId="34">#REF!</definedName>
    <definedName name="RgFdTbFreq" localSheetId="35">#REF!</definedName>
    <definedName name="RgFdTbFreq" localSheetId="36">#REF!</definedName>
    <definedName name="RgFdTbFreq" localSheetId="37">#REF!</definedName>
    <definedName name="RgFdTbFreq" localSheetId="38">#REF!</definedName>
    <definedName name="RgFdTbFreq" localSheetId="39">#REF!</definedName>
    <definedName name="RgFdTbFreq" localSheetId="40">#REF!</definedName>
    <definedName name="RgFdTbFreq" localSheetId="53">#REF!</definedName>
    <definedName name="RgFdTbFreq" localSheetId="42">#REF!</definedName>
    <definedName name="RgFdTbFreq" localSheetId="43">#REF!</definedName>
    <definedName name="RgFdTbFreq" localSheetId="44">#REF!</definedName>
    <definedName name="RgFdTbFreq" localSheetId="49">#REF!</definedName>
    <definedName name="RgFdTbFreq" localSheetId="52">#REF!</definedName>
    <definedName name="RgFdTbFreq" localSheetId="65">#REF!</definedName>
    <definedName name="RgFdTbFreq" localSheetId="66">#REF!</definedName>
    <definedName name="RgFdTbFreq" localSheetId="67">#REF!</definedName>
    <definedName name="RgFdTbFreq">#REF!</definedName>
    <definedName name="RgFdTbFreqVal" localSheetId="2">#REF!</definedName>
    <definedName name="RgFdTbFreqVal" localSheetId="3">#REF!</definedName>
    <definedName name="RgFdTbFreqVal" localSheetId="19">#REF!</definedName>
    <definedName name="RgFdTbFreqVal" localSheetId="21">#REF!</definedName>
    <definedName name="RgFdTbFreqVal" localSheetId="26">#REF!</definedName>
    <definedName name="RgFdTbFreqVal" localSheetId="27">#REF!</definedName>
    <definedName name="RgFdTbFreqVal" localSheetId="28">#REF!</definedName>
    <definedName name="RgFdTbFreqVal" localSheetId="4">#REF!</definedName>
    <definedName name="RgFdTbFreqVal" localSheetId="29">#REF!</definedName>
    <definedName name="RgFdTbFreqVal" localSheetId="30">#REF!</definedName>
    <definedName name="RgFdTbFreqVal" localSheetId="31">#REF!</definedName>
    <definedName name="RgFdTbFreqVal" localSheetId="7">#REF!</definedName>
    <definedName name="RgFdTbFreqVal" localSheetId="9">#REF!</definedName>
    <definedName name="RgFdTbFreqVal" localSheetId="14">#REF!</definedName>
    <definedName name="RgFdTbFreqVal" localSheetId="16">#REF!</definedName>
    <definedName name="RgFdTbFreqVal" localSheetId="32">#REF!</definedName>
    <definedName name="RgFdTbFreqVal" localSheetId="33">#REF!</definedName>
    <definedName name="RgFdTbFreqVal" localSheetId="34">#REF!</definedName>
    <definedName name="RgFdTbFreqVal" localSheetId="35">#REF!</definedName>
    <definedName name="RgFdTbFreqVal" localSheetId="36">#REF!</definedName>
    <definedName name="RgFdTbFreqVal" localSheetId="37">#REF!</definedName>
    <definedName name="RgFdTbFreqVal" localSheetId="38">#REF!</definedName>
    <definedName name="RgFdTbFreqVal" localSheetId="39">#REF!</definedName>
    <definedName name="RgFdTbFreqVal" localSheetId="40">#REF!</definedName>
    <definedName name="RgFdTbFreqVal" localSheetId="53">#REF!</definedName>
    <definedName name="RgFdTbFreqVal" localSheetId="42">#REF!</definedName>
    <definedName name="RgFdTbFreqVal" localSheetId="43">#REF!</definedName>
    <definedName name="RgFdTbFreqVal" localSheetId="44">#REF!</definedName>
    <definedName name="RgFdTbFreqVal" localSheetId="49">#REF!</definedName>
    <definedName name="RgFdTbFreqVal" localSheetId="52">#REF!</definedName>
    <definedName name="RgFdTbFreqVal" localSheetId="65">#REF!</definedName>
    <definedName name="RgFdTbFreqVal" localSheetId="66">#REF!</definedName>
    <definedName name="RgFdTbFreqVal" localSheetId="67">#REF!</definedName>
    <definedName name="RgFdTbFreqVal">#REF!</definedName>
    <definedName name="RgFdTbSendto" localSheetId="2">#REF!</definedName>
    <definedName name="RgFdTbSendto" localSheetId="3">#REF!</definedName>
    <definedName name="RgFdTbSendto" localSheetId="19">#REF!</definedName>
    <definedName name="RgFdTbSendto" localSheetId="21">#REF!</definedName>
    <definedName name="RgFdTbSendto" localSheetId="26">#REF!</definedName>
    <definedName name="RgFdTbSendto" localSheetId="27">#REF!</definedName>
    <definedName name="RgFdTbSendto" localSheetId="28">#REF!</definedName>
    <definedName name="RgFdTbSendto" localSheetId="4">#REF!</definedName>
    <definedName name="RgFdTbSendto" localSheetId="29">#REF!</definedName>
    <definedName name="RgFdTbSendto" localSheetId="30">#REF!</definedName>
    <definedName name="RgFdTbSendto" localSheetId="31">#REF!</definedName>
    <definedName name="RgFdTbSendto" localSheetId="7">#REF!</definedName>
    <definedName name="RgFdTbSendto" localSheetId="9">#REF!</definedName>
    <definedName name="RgFdTbSendto" localSheetId="14">#REF!</definedName>
    <definedName name="RgFdTbSendto" localSheetId="16">#REF!</definedName>
    <definedName name="RgFdTbSendto" localSheetId="32">#REF!</definedName>
    <definedName name="RgFdTbSendto" localSheetId="33">#REF!</definedName>
    <definedName name="RgFdTbSendto" localSheetId="34">#REF!</definedName>
    <definedName name="RgFdTbSendto" localSheetId="35">#REF!</definedName>
    <definedName name="RgFdTbSendto" localSheetId="36">#REF!</definedName>
    <definedName name="RgFdTbSendto" localSheetId="37">#REF!</definedName>
    <definedName name="RgFdTbSendto" localSheetId="38">#REF!</definedName>
    <definedName name="RgFdTbSendto" localSheetId="39">#REF!</definedName>
    <definedName name="RgFdTbSendto" localSheetId="40">#REF!</definedName>
    <definedName name="RgFdTbSendto" localSheetId="53">#REF!</definedName>
    <definedName name="RgFdTbSendto" localSheetId="42">#REF!</definedName>
    <definedName name="RgFdTbSendto" localSheetId="43">#REF!</definedName>
    <definedName name="RgFdTbSendto" localSheetId="44">#REF!</definedName>
    <definedName name="RgFdTbSendto" localSheetId="49">#REF!</definedName>
    <definedName name="RgFdTbSendto" localSheetId="52">#REF!</definedName>
    <definedName name="RgFdTbSendto" localSheetId="65">#REF!</definedName>
    <definedName name="RgFdTbSendto" localSheetId="66">#REF!</definedName>
    <definedName name="RgFdTbSendto" localSheetId="67">#REF!</definedName>
    <definedName name="RgFdTbSendto">#REF!</definedName>
    <definedName name="RgFdWgtMethod" localSheetId="2">#REF!</definedName>
    <definedName name="RgFdWgtMethod" localSheetId="3">#REF!</definedName>
    <definedName name="RgFdWgtMethod" localSheetId="19">#REF!</definedName>
    <definedName name="RgFdWgtMethod" localSheetId="21">#REF!</definedName>
    <definedName name="RgFdWgtMethod" localSheetId="26">#REF!</definedName>
    <definedName name="RgFdWgtMethod" localSheetId="27">#REF!</definedName>
    <definedName name="RgFdWgtMethod" localSheetId="28">#REF!</definedName>
    <definedName name="RgFdWgtMethod" localSheetId="4">#REF!</definedName>
    <definedName name="RgFdWgtMethod" localSheetId="29">#REF!</definedName>
    <definedName name="RgFdWgtMethod" localSheetId="30">#REF!</definedName>
    <definedName name="RgFdWgtMethod" localSheetId="31">#REF!</definedName>
    <definedName name="RgFdWgtMethod" localSheetId="7">#REF!</definedName>
    <definedName name="RgFdWgtMethod" localSheetId="9">#REF!</definedName>
    <definedName name="RgFdWgtMethod" localSheetId="14">#REF!</definedName>
    <definedName name="RgFdWgtMethod" localSheetId="16">#REF!</definedName>
    <definedName name="RgFdWgtMethod" localSheetId="32">#REF!</definedName>
    <definedName name="RgFdWgtMethod" localSheetId="33">#REF!</definedName>
    <definedName name="RgFdWgtMethod" localSheetId="34">#REF!</definedName>
    <definedName name="RgFdWgtMethod" localSheetId="35">#REF!</definedName>
    <definedName name="RgFdWgtMethod" localSheetId="36">#REF!</definedName>
    <definedName name="RgFdWgtMethod" localSheetId="37">#REF!</definedName>
    <definedName name="RgFdWgtMethod" localSheetId="38">#REF!</definedName>
    <definedName name="RgFdWgtMethod" localSheetId="39">#REF!</definedName>
    <definedName name="RgFdWgtMethod" localSheetId="40">#REF!</definedName>
    <definedName name="RgFdWgtMethod" localSheetId="53">#REF!</definedName>
    <definedName name="RgFdWgtMethod" localSheetId="42">#REF!</definedName>
    <definedName name="RgFdWgtMethod" localSheetId="43">#REF!</definedName>
    <definedName name="RgFdWgtMethod" localSheetId="44">#REF!</definedName>
    <definedName name="RgFdWgtMethod" localSheetId="49">#REF!</definedName>
    <definedName name="RgFdWgtMethod" localSheetId="52">#REF!</definedName>
    <definedName name="RgFdWgtMethod" localSheetId="65">#REF!</definedName>
    <definedName name="RgFdWgtMethod" localSheetId="66">#REF!</definedName>
    <definedName name="RgFdWgtMethod" localSheetId="67">#REF!</definedName>
    <definedName name="RgFdWgtMethod">#REF!</definedName>
    <definedName name="S" localSheetId="2">#REF!</definedName>
    <definedName name="S" localSheetId="3">#REF!</definedName>
    <definedName name="S" localSheetId="26">#REF!</definedName>
    <definedName name="S" localSheetId="27">#REF!</definedName>
    <definedName name="S" localSheetId="28">#REF!</definedName>
    <definedName name="S" localSheetId="4">#REF!</definedName>
    <definedName name="S" localSheetId="29">#REF!</definedName>
    <definedName name="S" localSheetId="30">#REF!</definedName>
    <definedName name="S" localSheetId="31">#REF!</definedName>
    <definedName name="S" localSheetId="7">#REF!</definedName>
    <definedName name="S" localSheetId="9">#REF!</definedName>
    <definedName name="S" localSheetId="49">#REF!</definedName>
    <definedName name="S">#REF!</definedName>
    <definedName name="Source" localSheetId="2">#REF!</definedName>
    <definedName name="Source" localSheetId="3">#REF!</definedName>
    <definedName name="Source" localSheetId="19">#REF!</definedName>
    <definedName name="Source" localSheetId="21">#REF!</definedName>
    <definedName name="Source" localSheetId="26">#REF!</definedName>
    <definedName name="Source" localSheetId="27">#REF!</definedName>
    <definedName name="Source" localSheetId="28">#REF!</definedName>
    <definedName name="Source" localSheetId="4">#REF!</definedName>
    <definedName name="Source" localSheetId="29">#REF!</definedName>
    <definedName name="Source" localSheetId="30">#REF!</definedName>
    <definedName name="Source" localSheetId="31">#REF!</definedName>
    <definedName name="Source" localSheetId="7">#REF!</definedName>
    <definedName name="Source" localSheetId="9">#REF!</definedName>
    <definedName name="Source" localSheetId="14">#REF!</definedName>
    <definedName name="Source" localSheetId="16">#REF!</definedName>
    <definedName name="Source" localSheetId="32">#REF!</definedName>
    <definedName name="Source" localSheetId="33">#REF!</definedName>
    <definedName name="Source" localSheetId="34">#REF!</definedName>
    <definedName name="Source" localSheetId="35">#REF!</definedName>
    <definedName name="Source" localSheetId="36">#REF!</definedName>
    <definedName name="Source" localSheetId="37">#REF!</definedName>
    <definedName name="Source" localSheetId="38">#REF!</definedName>
    <definedName name="Source" localSheetId="39">#REF!</definedName>
    <definedName name="Source" localSheetId="40">#REF!</definedName>
    <definedName name="Source" localSheetId="53">#REF!</definedName>
    <definedName name="Source" localSheetId="42">#REF!</definedName>
    <definedName name="Source" localSheetId="43">#REF!</definedName>
    <definedName name="Source" localSheetId="44">#REF!</definedName>
    <definedName name="Source" localSheetId="49">#REF!</definedName>
    <definedName name="Source" localSheetId="52">#REF!</definedName>
    <definedName name="Source" localSheetId="65">#REF!</definedName>
    <definedName name="Source" localSheetId="66">#REF!</definedName>
    <definedName name="Source" localSheetId="67">#REF!</definedName>
    <definedName name="Source">#REF!</definedName>
    <definedName name="Table_1._Nigeria__Debt_Sustainability_Analysis__Adjustment_Scenario__2001_2012_1" localSheetId="2">#REF!</definedName>
    <definedName name="Table_1._Nigeria__Debt_Sustainability_Analysis__Adjustment_Scenario__2001_2012_1" localSheetId="3">#REF!</definedName>
    <definedName name="Table_1._Nigeria__Debt_Sustainability_Analysis__Adjustment_Scenario__2001_2012_1" localSheetId="19">#REF!</definedName>
    <definedName name="Table_1._Nigeria__Debt_Sustainability_Analysis__Adjustment_Scenario__2001_2012_1" localSheetId="21">#REF!</definedName>
    <definedName name="Table_1._Nigeria__Debt_Sustainability_Analysis__Adjustment_Scenario__2001_2012_1" localSheetId="26">#REF!</definedName>
    <definedName name="Table_1._Nigeria__Debt_Sustainability_Analysis__Adjustment_Scenario__2001_2012_1" localSheetId="27">#REF!</definedName>
    <definedName name="Table_1._Nigeria__Debt_Sustainability_Analysis__Adjustment_Scenario__2001_2012_1" localSheetId="28">#REF!</definedName>
    <definedName name="Table_1._Nigeria__Debt_Sustainability_Analysis__Adjustment_Scenario__2001_2012_1" localSheetId="4">#REF!</definedName>
    <definedName name="Table_1._Nigeria__Debt_Sustainability_Analysis__Adjustment_Scenario__2001_2012_1" localSheetId="29">#REF!</definedName>
    <definedName name="Table_1._Nigeria__Debt_Sustainability_Analysis__Adjustment_Scenario__2001_2012_1" localSheetId="30">#REF!</definedName>
    <definedName name="Table_1._Nigeria__Debt_Sustainability_Analysis__Adjustment_Scenario__2001_2012_1" localSheetId="31">#REF!</definedName>
    <definedName name="Table_1._Nigeria__Debt_Sustainability_Analysis__Adjustment_Scenario__2001_2012_1" localSheetId="7">#REF!</definedName>
    <definedName name="Table_1._Nigeria__Debt_Sustainability_Analysis__Adjustment_Scenario__2001_2012_1" localSheetId="9">#REF!</definedName>
    <definedName name="Table_1._Nigeria__Debt_Sustainability_Analysis__Adjustment_Scenario__2001_2012_1" localSheetId="14">#REF!</definedName>
    <definedName name="Table_1._Nigeria__Debt_Sustainability_Analysis__Adjustment_Scenario__2001_2012_1" localSheetId="16">#REF!</definedName>
    <definedName name="Table_1._Nigeria__Debt_Sustainability_Analysis__Adjustment_Scenario__2001_2012_1" localSheetId="32">#REF!</definedName>
    <definedName name="Table_1._Nigeria__Debt_Sustainability_Analysis__Adjustment_Scenario__2001_2012_1" localSheetId="33">#REF!</definedName>
    <definedName name="Table_1._Nigeria__Debt_Sustainability_Analysis__Adjustment_Scenario__2001_2012_1" localSheetId="34">#REF!</definedName>
    <definedName name="Table_1._Nigeria__Debt_Sustainability_Analysis__Adjustment_Scenario__2001_2012_1" localSheetId="35">#REF!</definedName>
    <definedName name="Table_1._Nigeria__Debt_Sustainability_Analysis__Adjustment_Scenario__2001_2012_1" localSheetId="36">#REF!</definedName>
    <definedName name="Table_1._Nigeria__Debt_Sustainability_Analysis__Adjustment_Scenario__2001_2012_1" localSheetId="37">#REF!</definedName>
    <definedName name="Table_1._Nigeria__Debt_Sustainability_Analysis__Adjustment_Scenario__2001_2012_1" localSheetId="38">#REF!</definedName>
    <definedName name="Table_1._Nigeria__Debt_Sustainability_Analysis__Adjustment_Scenario__2001_2012_1" localSheetId="39">#REF!</definedName>
    <definedName name="Table_1._Nigeria__Debt_Sustainability_Analysis__Adjustment_Scenario__2001_2012_1" localSheetId="40">#REF!</definedName>
    <definedName name="Table_1._Nigeria__Debt_Sustainability_Analysis__Adjustment_Scenario__2001_2012_1" localSheetId="53">#REF!</definedName>
    <definedName name="Table_1._Nigeria__Debt_Sustainability_Analysis__Adjustment_Scenario__2001_2012_1" localSheetId="42">#REF!</definedName>
    <definedName name="Table_1._Nigeria__Debt_Sustainability_Analysis__Adjustment_Scenario__2001_2012_1" localSheetId="43">#REF!</definedName>
    <definedName name="Table_1._Nigeria__Debt_Sustainability_Analysis__Adjustment_Scenario__2001_2012_1" localSheetId="44">#REF!</definedName>
    <definedName name="Table_1._Nigeria__Debt_Sustainability_Analysis__Adjustment_Scenario__2001_2012_1" localSheetId="49">#REF!</definedName>
    <definedName name="Table_1._Nigeria__Debt_Sustainability_Analysis__Adjustment_Scenario__2001_2012_1" localSheetId="52">#REF!</definedName>
    <definedName name="Table_1._Nigeria__Debt_Sustainability_Analysis__Adjustment_Scenario__2001_2012_1" localSheetId="65">#REF!</definedName>
    <definedName name="Table_1._Nigeria__Debt_Sustainability_Analysis__Adjustment_Scenario__2001_2012_1" localSheetId="66">#REF!</definedName>
    <definedName name="Table_1._Nigeria__Debt_Sustainability_Analysis__Adjustment_Scenario__2001_2012_1" localSheetId="67">#REF!</definedName>
    <definedName name="Table_1._Nigeria__Debt_Sustainability_Analysis__Adjustment_Scenario__2001_2012_1">#REF!</definedName>
    <definedName name="Table_1._Nigeria__Revised_Gross_Domestic_Product_by_Sector_of_Origin_at_Current_Prices__1997_2001_1" localSheetId="2">Table1</definedName>
    <definedName name="Table_1._Nigeria__Revised_Gross_Domestic_Product_by_Sector_of_Origin_at_Current_Prices__1997_2001_1" localSheetId="3">Table1</definedName>
    <definedName name="Table_1._Nigeria__Revised_Gross_Domestic_Product_by_Sector_of_Origin_at_Current_Prices__1997_2001_1" localSheetId="19">Table1</definedName>
    <definedName name="Table_1._Nigeria__Revised_Gross_Domestic_Product_by_Sector_of_Origin_at_Current_Prices__1997_2001_1" localSheetId="21">'A12'!Table1</definedName>
    <definedName name="Table_1._Nigeria__Revised_Gross_Domestic_Product_by_Sector_of_Origin_at_Current_Prices__1997_2001_1" localSheetId="26">Table1</definedName>
    <definedName name="Table_1._Nigeria__Revised_Gross_Domestic_Product_by_Sector_of_Origin_at_Current_Prices__1997_2001_1" localSheetId="27">Table1</definedName>
    <definedName name="Table_1._Nigeria__Revised_Gross_Domestic_Product_by_Sector_of_Origin_at_Current_Prices__1997_2001_1" localSheetId="28">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29">Table1</definedName>
    <definedName name="Table_1._Nigeria__Revised_Gross_Domestic_Product_by_Sector_of_Origin_at_Current_Prices__1997_2001_1" localSheetId="30">Table1</definedName>
    <definedName name="Table_1._Nigeria__Revised_Gross_Domestic_Product_by_Sector_of_Origin_at_Current_Prices__1997_2001_1" localSheetId="31">Table1</definedName>
    <definedName name="Table_1._Nigeria__Revised_Gross_Domestic_Product_by_Sector_of_Origin_at_Current_Prices__1997_2001_1" localSheetId="6">Table1</definedName>
    <definedName name="Table_1._Nigeria__Revised_Gross_Domestic_Product_by_Sector_of_Origin_at_Current_Prices__1997_2001_1" localSheetId="7">Table1</definedName>
    <definedName name="Table_1._Nigeria__Revised_Gross_Domestic_Product_by_Sector_of_Origin_at_Current_Prices__1997_2001_1" localSheetId="8">[1]!Table1</definedName>
    <definedName name="Table_1._Nigeria__Revised_Gross_Domestic_Product_by_Sector_of_Origin_at_Current_Prices__1997_2001_1" localSheetId="9">[1]!Table1</definedName>
    <definedName name="Table_1._Nigeria__Revised_Gross_Domestic_Product_by_Sector_of_Origin_at_Current_Prices__1997_2001_1" localSheetId="10">Table1</definedName>
    <definedName name="Table_1._Nigeria__Revised_Gross_Domestic_Product_by_Sector_of_Origin_at_Current_Prices__1997_2001_1" localSheetId="12">[1]!Table1</definedName>
    <definedName name="Table_1._Nigeria__Revised_Gross_Domestic_Product_by_Sector_of_Origin_at_Current_Prices__1997_2001_1" localSheetId="14">Table1</definedName>
    <definedName name="Table_1._Nigeria__Revised_Gross_Domestic_Product_by_Sector_of_Origin_at_Current_Prices__1997_2001_1" localSheetId="16">[1]!Table1</definedName>
    <definedName name="Table_1._Nigeria__Revised_Gross_Domestic_Product_by_Sector_of_Origin_at_Current_Prices__1997_2001_1" localSheetId="32">Table1</definedName>
    <definedName name="Table_1._Nigeria__Revised_Gross_Domestic_Product_by_Sector_of_Origin_at_Current_Prices__1997_2001_1" localSheetId="33">Table1</definedName>
    <definedName name="Table_1._Nigeria__Revised_Gross_Domestic_Product_by_Sector_of_Origin_at_Current_Prices__1997_2001_1" localSheetId="34">Table1</definedName>
    <definedName name="Table_1._Nigeria__Revised_Gross_Domestic_Product_by_Sector_of_Origin_at_Current_Prices__1997_2001_1" localSheetId="35">Table1</definedName>
    <definedName name="Table_1._Nigeria__Revised_Gross_Domestic_Product_by_Sector_of_Origin_at_Current_Prices__1997_2001_1" localSheetId="36">Table1</definedName>
    <definedName name="Table_1._Nigeria__Revised_Gross_Domestic_Product_by_Sector_of_Origin_at_Current_Prices__1997_2001_1" localSheetId="37">Table1</definedName>
    <definedName name="Table_1._Nigeria__Revised_Gross_Domestic_Product_by_Sector_of_Origin_at_Current_Prices__1997_2001_1" localSheetId="38">Table1</definedName>
    <definedName name="Table_1._Nigeria__Revised_Gross_Domestic_Product_by_Sector_of_Origin_at_Current_Prices__1997_2001_1" localSheetId="39">Table1</definedName>
    <definedName name="Table_1._Nigeria__Revised_Gross_Domestic_Product_by_Sector_of_Origin_at_Current_Prices__1997_2001_1" localSheetId="40">Table1</definedName>
    <definedName name="Table_1._Nigeria__Revised_Gross_Domestic_Product_by_Sector_of_Origin_at_Current_Prices__1997_2001_1" localSheetId="41">Table1</definedName>
    <definedName name="Table_1._Nigeria__Revised_Gross_Domestic_Product_by_Sector_of_Origin_at_Current_Prices__1997_2001_1" localSheetId="53">Table1</definedName>
    <definedName name="Table_1._Nigeria__Revised_Gross_Domestic_Product_by_Sector_of_Origin_at_Current_Prices__1997_2001_1" localSheetId="42">Table1</definedName>
    <definedName name="Table_1._Nigeria__Revised_Gross_Domestic_Product_by_Sector_of_Origin_at_Current_Prices__1997_2001_1" localSheetId="43">Table1</definedName>
    <definedName name="Table_1._Nigeria__Revised_Gross_Domestic_Product_by_Sector_of_Origin_at_Current_Prices__1997_2001_1" localSheetId="44">Table1</definedName>
    <definedName name="Table_1._Nigeria__Revised_Gross_Domestic_Product_by_Sector_of_Origin_at_Current_Prices__1997_2001_1" localSheetId="45">Table1</definedName>
    <definedName name="Table_1._Nigeria__Revised_Gross_Domestic_Product_by_Sector_of_Origin_at_Current_Prices__1997_2001_1" localSheetId="47">Table1</definedName>
    <definedName name="Table_1._Nigeria__Revised_Gross_Domestic_Product_by_Sector_of_Origin_at_Current_Prices__1997_2001_1" localSheetId="49">Table1</definedName>
    <definedName name="Table_1._Nigeria__Revised_Gross_Domestic_Product_by_Sector_of_Origin_at_Current_Prices__1997_2001_1" localSheetId="50">Table1</definedName>
    <definedName name="Table_1._Nigeria__Revised_Gross_Domestic_Product_by_Sector_of_Origin_at_Current_Prices__1997_2001_1" localSheetId="51">Table1</definedName>
    <definedName name="Table_1._Nigeria__Revised_Gross_Domestic_Product_by_Sector_of_Origin_at_Current_Prices__1997_2001_1" localSheetId="52">Table1</definedName>
    <definedName name="Table_1._Nigeria__Revised_Gross_Domestic_Product_by_Sector_of_Origin_at_Current_Prices__1997_2001_1" localSheetId="54">Table1</definedName>
    <definedName name="Table_1._Nigeria__Revised_Gross_Domestic_Product_by_Sector_of_Origin_at_Current_Prices__1997_2001_1" localSheetId="64">Table1</definedName>
    <definedName name="Table_1._Nigeria__Revised_Gross_Domestic_Product_by_Sector_of_Origin_at_Current_Prices__1997_2001_1" localSheetId="65">Table1</definedName>
    <definedName name="Table_1._Nigeria__Revised_Gross_Domestic_Product_by_Sector_of_Origin_at_Current_Prices__1997_2001_1" localSheetId="66">Table1</definedName>
    <definedName name="Table_1._Nigeria__Revised_Gross_Domestic_Product_by_Sector_of_Origin_at_Current_Prices__1997_2001_1" localSheetId="67">Table1</definedName>
    <definedName name="Table_1._Nigeria__Revised_Gross_Domestic_Product_by_Sector_of_Origin_at_Current_Prices__1997_2001_1" localSheetId="68">Table1</definedName>
    <definedName name="Table_1._Nigeria__Revised_Gross_Domestic_Product_by_Sector_of_Origin_at_Current_Prices__1997_2001_1" localSheetId="69">Table1</definedName>
    <definedName name="Table_1._Nigeria__Revised_Gross_Domestic_Product_by_Sector_of_Origin_at_Current_Prices__1997_2001_1" localSheetId="70">Table1</definedName>
    <definedName name="Table_1._Nigeria__Revised_Gross_Domestic_Product_by_Sector_of_Origin_at_Current_Prices__1997_2001_1" localSheetId="71">Table1</definedName>
    <definedName name="Table_1._Nigeria__Revised_Gross_Domestic_Product_by_Sector_of_Origin_at_Current_Prices__1997_2001_1" localSheetId="55">Table1</definedName>
    <definedName name="Table_1._Nigeria__Revised_Gross_Domestic_Product_by_Sector_of_Origin_at_Current_Prices__1997_2001_1" localSheetId="56">Table1</definedName>
    <definedName name="Table_1._Nigeria__Revised_Gross_Domestic_Product_by_Sector_of_Origin_at_Current_Prices__1997_2001_1" localSheetId="57">Table1</definedName>
    <definedName name="Table_1._Nigeria__Revised_Gross_Domestic_Product_by_Sector_of_Origin_at_Current_Prices__1997_2001_1" localSheetId="58">Table1</definedName>
    <definedName name="Table_1._Nigeria__Revised_Gross_Domestic_Product_by_Sector_of_Origin_at_Current_Prices__1997_2001_1" localSheetId="59">Table1</definedName>
    <definedName name="Table_1._Nigeria__Revised_Gross_Domestic_Product_by_Sector_of_Origin_at_Current_Prices__1997_2001_1" localSheetId="60">Table1</definedName>
    <definedName name="Table_1._Nigeria__Revised_Gross_Domestic_Product_by_Sector_of_Origin_at_Current_Prices__1997_2001_1" localSheetId="1">Table1</definedName>
    <definedName name="Table_1._Nigeria__Revised_Gross_Domestic_Product_by_Sector_of_Origin_at_Current_Prices__1997_2001_1">Table1</definedName>
    <definedName name="Table_16" localSheetId="2">#REF!</definedName>
    <definedName name="Table_16" localSheetId="3">#REF!</definedName>
    <definedName name="Table_16" localSheetId="26">#REF!</definedName>
    <definedName name="Table_16" localSheetId="27">#REF!</definedName>
    <definedName name="Table_16" localSheetId="28">#REF!</definedName>
    <definedName name="Table_16" localSheetId="4">#REF!</definedName>
    <definedName name="Table_16" localSheetId="29">#REF!</definedName>
    <definedName name="Table_16" localSheetId="30">#REF!</definedName>
    <definedName name="Table_16" localSheetId="31">#REF!</definedName>
    <definedName name="Table_16" localSheetId="7">#REF!</definedName>
    <definedName name="Table_16" localSheetId="9">#REF!</definedName>
    <definedName name="Table_16" localSheetId="32">#REF!</definedName>
    <definedName name="Table_16" localSheetId="49">#REF!</definedName>
    <definedName name="Table_16">#REF!</definedName>
    <definedName name="Table_17" localSheetId="2">#REF!</definedName>
    <definedName name="Table_17" localSheetId="3">#REF!</definedName>
    <definedName name="Table_17" localSheetId="26">#REF!</definedName>
    <definedName name="Table_17" localSheetId="27">#REF!</definedName>
    <definedName name="Table_17" localSheetId="28">#REF!</definedName>
    <definedName name="Table_17" localSheetId="4">#REF!</definedName>
    <definedName name="Table_17" localSheetId="29">#REF!</definedName>
    <definedName name="Table_17" localSheetId="30">#REF!</definedName>
    <definedName name="Table_17" localSheetId="31">#REF!</definedName>
    <definedName name="Table_17" localSheetId="7">#REF!</definedName>
    <definedName name="Table_17" localSheetId="9">#REF!</definedName>
    <definedName name="Table_17" localSheetId="32">#REF!</definedName>
    <definedName name="Table_17" localSheetId="49">#REF!</definedName>
    <definedName name="Table_17">#REF!</definedName>
    <definedName name="Table_18" localSheetId="2">#REF!</definedName>
    <definedName name="Table_18" localSheetId="3">#REF!</definedName>
    <definedName name="Table_18" localSheetId="26">#REF!</definedName>
    <definedName name="Table_18" localSheetId="27">#REF!</definedName>
    <definedName name="Table_18" localSheetId="28">#REF!</definedName>
    <definedName name="Table_18" localSheetId="4">#REF!</definedName>
    <definedName name="Table_18" localSheetId="29">#REF!</definedName>
    <definedName name="Table_18" localSheetId="30">#REF!</definedName>
    <definedName name="Table_18" localSheetId="31">#REF!</definedName>
    <definedName name="Table_18" localSheetId="7">#REF!</definedName>
    <definedName name="Table_18" localSheetId="9">#REF!</definedName>
    <definedName name="Table_18" localSheetId="32">#REF!</definedName>
    <definedName name="Table_18" localSheetId="49">#REF!</definedName>
    <definedName name="Table_18">#REF!</definedName>
    <definedName name="Table_19" localSheetId="2">#REF!</definedName>
    <definedName name="Table_19" localSheetId="3">#REF!</definedName>
    <definedName name="Table_19" localSheetId="26">#REF!</definedName>
    <definedName name="Table_19" localSheetId="27">#REF!</definedName>
    <definedName name="Table_19" localSheetId="28">#REF!</definedName>
    <definedName name="Table_19" localSheetId="4">#REF!</definedName>
    <definedName name="Table_19" localSheetId="29">#REF!</definedName>
    <definedName name="Table_19" localSheetId="30">#REF!</definedName>
    <definedName name="Table_19" localSheetId="31">#REF!</definedName>
    <definedName name="Table_19" localSheetId="7">#REF!</definedName>
    <definedName name="Table_19" localSheetId="9">#REF!</definedName>
    <definedName name="Table_19" localSheetId="32">#REF!</definedName>
    <definedName name="Table_19" localSheetId="49">#REF!</definedName>
    <definedName name="Table_19">#REF!</definedName>
    <definedName name="Table_20" localSheetId="2">#REF!</definedName>
    <definedName name="Table_20" localSheetId="3">#REF!</definedName>
    <definedName name="Table_20" localSheetId="26">#REF!</definedName>
    <definedName name="Table_20" localSheetId="27">#REF!</definedName>
    <definedName name="Table_20" localSheetId="28">#REF!</definedName>
    <definedName name="Table_20" localSheetId="4">#REF!</definedName>
    <definedName name="Table_20" localSheetId="29">#REF!</definedName>
    <definedName name="Table_20" localSheetId="30">#REF!</definedName>
    <definedName name="Table_20" localSheetId="31">#REF!</definedName>
    <definedName name="Table_20" localSheetId="7">#REF!</definedName>
    <definedName name="Table_20" localSheetId="9">#REF!</definedName>
    <definedName name="Table_20" localSheetId="32">#REF!</definedName>
    <definedName name="Table_20" localSheetId="49">#REF!</definedName>
    <definedName name="Table_20">#REF!</definedName>
    <definedName name="Table_3._Nigeria__Debt_Sustainability_Analysis__Debt_Service_Indicators__2000_2010" localSheetId="2">#REF!</definedName>
    <definedName name="Table_3._Nigeria__Debt_Sustainability_Analysis__Debt_Service_Indicators__2000_2010" localSheetId="3">#REF!</definedName>
    <definedName name="Table_3._Nigeria__Debt_Sustainability_Analysis__Debt_Service_Indicators__2000_2010" localSheetId="19">#REF!</definedName>
    <definedName name="Table_3._Nigeria__Debt_Sustainability_Analysis__Debt_Service_Indicators__2000_2010" localSheetId="21">#REF!</definedName>
    <definedName name="Table_3._Nigeria__Debt_Sustainability_Analysis__Debt_Service_Indicators__2000_2010" localSheetId="26">#REF!</definedName>
    <definedName name="Table_3._Nigeria__Debt_Sustainability_Analysis__Debt_Service_Indicators__2000_2010" localSheetId="27">#REF!</definedName>
    <definedName name="Table_3._Nigeria__Debt_Sustainability_Analysis__Debt_Service_Indicators__2000_2010" localSheetId="28">#REF!</definedName>
    <definedName name="Table_3._Nigeria__Debt_Sustainability_Analysis__Debt_Service_Indicators__2000_2010" localSheetId="4">#REF!</definedName>
    <definedName name="Table_3._Nigeria__Debt_Sustainability_Analysis__Debt_Service_Indicators__2000_2010" localSheetId="29">#REF!</definedName>
    <definedName name="Table_3._Nigeria__Debt_Sustainability_Analysis__Debt_Service_Indicators__2000_2010" localSheetId="30">#REF!</definedName>
    <definedName name="Table_3._Nigeria__Debt_Sustainability_Analysis__Debt_Service_Indicators__2000_2010" localSheetId="31">#REF!</definedName>
    <definedName name="Table_3._Nigeria__Debt_Sustainability_Analysis__Debt_Service_Indicators__2000_2010" localSheetId="7">#REF!</definedName>
    <definedName name="Table_3._Nigeria__Debt_Sustainability_Analysis__Debt_Service_Indicators__2000_2010" localSheetId="9">#REF!</definedName>
    <definedName name="Table_3._Nigeria__Debt_Sustainability_Analysis__Debt_Service_Indicators__2000_2010" localSheetId="14">#REF!</definedName>
    <definedName name="Table_3._Nigeria__Debt_Sustainability_Analysis__Debt_Service_Indicators__2000_2010" localSheetId="16">#REF!</definedName>
    <definedName name="Table_3._Nigeria__Debt_Sustainability_Analysis__Debt_Service_Indicators__2000_2010" localSheetId="32">#REF!</definedName>
    <definedName name="Table_3._Nigeria__Debt_Sustainability_Analysis__Debt_Service_Indicators__2000_2010" localSheetId="33">#REF!</definedName>
    <definedName name="Table_3._Nigeria__Debt_Sustainability_Analysis__Debt_Service_Indicators__2000_2010" localSheetId="34">#REF!</definedName>
    <definedName name="Table_3._Nigeria__Debt_Sustainability_Analysis__Debt_Service_Indicators__2000_2010" localSheetId="35">#REF!</definedName>
    <definedName name="Table_3._Nigeria__Debt_Sustainability_Analysis__Debt_Service_Indicators__2000_2010" localSheetId="36">#REF!</definedName>
    <definedName name="Table_3._Nigeria__Debt_Sustainability_Analysis__Debt_Service_Indicators__2000_2010" localSheetId="37">#REF!</definedName>
    <definedName name="Table_3._Nigeria__Debt_Sustainability_Analysis__Debt_Service_Indicators__2000_2010" localSheetId="38">#REF!</definedName>
    <definedName name="Table_3._Nigeria__Debt_Sustainability_Analysis__Debt_Service_Indicators__2000_2010" localSheetId="39">#REF!</definedName>
    <definedName name="Table_3._Nigeria__Debt_Sustainability_Analysis__Debt_Service_Indicators__2000_2010" localSheetId="40">#REF!</definedName>
    <definedName name="Table_3._Nigeria__Debt_Sustainability_Analysis__Debt_Service_Indicators__2000_2010" localSheetId="53">#REF!</definedName>
    <definedName name="Table_3._Nigeria__Debt_Sustainability_Analysis__Debt_Service_Indicators__2000_2010" localSheetId="42">#REF!</definedName>
    <definedName name="Table_3._Nigeria__Debt_Sustainability_Analysis__Debt_Service_Indicators__2000_2010" localSheetId="43">#REF!</definedName>
    <definedName name="Table_3._Nigeria__Debt_Sustainability_Analysis__Debt_Service_Indicators__2000_2010" localSheetId="44">#REF!</definedName>
    <definedName name="Table_3._Nigeria__Debt_Sustainability_Analysis__Debt_Service_Indicators__2000_2010" localSheetId="49">#REF!</definedName>
    <definedName name="Table_3._Nigeria__Debt_Sustainability_Analysis__Debt_Service_Indicators__2000_2010" localSheetId="52">#REF!</definedName>
    <definedName name="Table_3._Nigeria__Debt_Sustainability_Analysis__Debt_Service_Indicators__2000_2010" localSheetId="65">#REF!</definedName>
    <definedName name="Table_3._Nigeria__Debt_Sustainability_Analysis__Debt_Service_Indicators__2000_2010" localSheetId="66">#REF!</definedName>
    <definedName name="Table_3._Nigeria__Debt_Sustainability_Analysis__Debt_Service_Indicators__2000_2010" localSheetId="67">#REF!</definedName>
    <definedName name="Table_3._Nigeria__Debt_Sustainability_Analysis__Debt_Service_Indicators__2000_2010">#REF!</definedName>
    <definedName name="Table_4._Nigeria__Debt_Sustainability_Analysis__Sensitivity_to_Oil_Price_Developments__2000_2010_1" localSheetId="2">#REF!</definedName>
    <definedName name="Table_4._Nigeria__Debt_Sustainability_Analysis__Sensitivity_to_Oil_Price_Developments__2000_2010_1" localSheetId="3">#REF!</definedName>
    <definedName name="Table_4._Nigeria__Debt_Sustainability_Analysis__Sensitivity_to_Oil_Price_Developments__2000_2010_1" localSheetId="19">#REF!</definedName>
    <definedName name="Table_4._Nigeria__Debt_Sustainability_Analysis__Sensitivity_to_Oil_Price_Developments__2000_2010_1" localSheetId="21">#REF!</definedName>
    <definedName name="Table_4._Nigeria__Debt_Sustainability_Analysis__Sensitivity_to_Oil_Price_Developments__2000_2010_1" localSheetId="26">#REF!</definedName>
    <definedName name="Table_4._Nigeria__Debt_Sustainability_Analysis__Sensitivity_to_Oil_Price_Developments__2000_2010_1" localSheetId="27">#REF!</definedName>
    <definedName name="Table_4._Nigeria__Debt_Sustainability_Analysis__Sensitivity_to_Oil_Price_Developments__2000_2010_1" localSheetId="28">#REF!</definedName>
    <definedName name="Table_4._Nigeria__Debt_Sustainability_Analysis__Sensitivity_to_Oil_Price_Developments__2000_2010_1" localSheetId="4">#REF!</definedName>
    <definedName name="Table_4._Nigeria__Debt_Sustainability_Analysis__Sensitivity_to_Oil_Price_Developments__2000_2010_1" localSheetId="29">#REF!</definedName>
    <definedName name="Table_4._Nigeria__Debt_Sustainability_Analysis__Sensitivity_to_Oil_Price_Developments__2000_2010_1" localSheetId="30">#REF!</definedName>
    <definedName name="Table_4._Nigeria__Debt_Sustainability_Analysis__Sensitivity_to_Oil_Price_Developments__2000_2010_1" localSheetId="31">#REF!</definedName>
    <definedName name="Table_4._Nigeria__Debt_Sustainability_Analysis__Sensitivity_to_Oil_Price_Developments__2000_2010_1" localSheetId="7">#REF!</definedName>
    <definedName name="Table_4._Nigeria__Debt_Sustainability_Analysis__Sensitivity_to_Oil_Price_Developments__2000_2010_1" localSheetId="9">#REF!</definedName>
    <definedName name="Table_4._Nigeria__Debt_Sustainability_Analysis__Sensitivity_to_Oil_Price_Developments__2000_2010_1" localSheetId="14">#REF!</definedName>
    <definedName name="Table_4._Nigeria__Debt_Sustainability_Analysis__Sensitivity_to_Oil_Price_Developments__2000_2010_1" localSheetId="16">#REF!</definedName>
    <definedName name="Table_4._Nigeria__Debt_Sustainability_Analysis__Sensitivity_to_Oil_Price_Developments__2000_2010_1" localSheetId="32">#REF!</definedName>
    <definedName name="Table_4._Nigeria__Debt_Sustainability_Analysis__Sensitivity_to_Oil_Price_Developments__2000_2010_1" localSheetId="33">#REF!</definedName>
    <definedName name="Table_4._Nigeria__Debt_Sustainability_Analysis__Sensitivity_to_Oil_Price_Developments__2000_2010_1" localSheetId="34">#REF!</definedName>
    <definedName name="Table_4._Nigeria__Debt_Sustainability_Analysis__Sensitivity_to_Oil_Price_Developments__2000_2010_1" localSheetId="35">#REF!</definedName>
    <definedName name="Table_4._Nigeria__Debt_Sustainability_Analysis__Sensitivity_to_Oil_Price_Developments__2000_2010_1" localSheetId="36">#REF!</definedName>
    <definedName name="Table_4._Nigeria__Debt_Sustainability_Analysis__Sensitivity_to_Oil_Price_Developments__2000_2010_1" localSheetId="37">#REF!</definedName>
    <definedName name="Table_4._Nigeria__Debt_Sustainability_Analysis__Sensitivity_to_Oil_Price_Developments__2000_2010_1" localSheetId="38">#REF!</definedName>
    <definedName name="Table_4._Nigeria__Debt_Sustainability_Analysis__Sensitivity_to_Oil_Price_Developments__2000_2010_1" localSheetId="39">#REF!</definedName>
    <definedName name="Table_4._Nigeria__Debt_Sustainability_Analysis__Sensitivity_to_Oil_Price_Developments__2000_2010_1" localSheetId="40">#REF!</definedName>
    <definedName name="Table_4._Nigeria__Debt_Sustainability_Analysis__Sensitivity_to_Oil_Price_Developments__2000_2010_1" localSheetId="53">#REF!</definedName>
    <definedName name="Table_4._Nigeria__Debt_Sustainability_Analysis__Sensitivity_to_Oil_Price_Developments__2000_2010_1" localSheetId="42">#REF!</definedName>
    <definedName name="Table_4._Nigeria__Debt_Sustainability_Analysis__Sensitivity_to_Oil_Price_Developments__2000_2010_1" localSheetId="43">#REF!</definedName>
    <definedName name="Table_4._Nigeria__Debt_Sustainability_Analysis__Sensitivity_to_Oil_Price_Developments__2000_2010_1" localSheetId="44">#REF!</definedName>
    <definedName name="Table_4._Nigeria__Debt_Sustainability_Analysis__Sensitivity_to_Oil_Price_Developments__2000_2010_1" localSheetId="49">#REF!</definedName>
    <definedName name="Table_4._Nigeria__Debt_Sustainability_Analysis__Sensitivity_to_Oil_Price_Developments__2000_2010_1" localSheetId="52">#REF!</definedName>
    <definedName name="Table_4._Nigeria__Debt_Sustainability_Analysis__Sensitivity_to_Oil_Price_Developments__2000_2010_1" localSheetId="65">#REF!</definedName>
    <definedName name="Table_4._Nigeria__Debt_Sustainability_Analysis__Sensitivity_to_Oil_Price_Developments__2000_2010_1" localSheetId="66">#REF!</definedName>
    <definedName name="Table_4._Nigeria__Debt_Sustainability_Analysis__Sensitivity_to_Oil_Price_Developments__2000_2010_1" localSheetId="67">#REF!</definedName>
    <definedName name="Table_4._Nigeria__Debt_Sustainability_Analysis__Sensitivity_to_Oil_Price_Developments__2000_2010_1">#REF!</definedName>
    <definedName name="Table_debt">[12]Table!$A$3:$AB$73</definedName>
    <definedName name="Table11" localSheetId="2">#REF!</definedName>
    <definedName name="Table11" localSheetId="3">#REF!</definedName>
    <definedName name="Table11" localSheetId="19">#REF!</definedName>
    <definedName name="Table11" localSheetId="21">#REF!</definedName>
    <definedName name="Table11" localSheetId="26">#REF!</definedName>
    <definedName name="Table11" localSheetId="27">#REF!</definedName>
    <definedName name="Table11" localSheetId="28">#REF!</definedName>
    <definedName name="Table11" localSheetId="4">#REF!</definedName>
    <definedName name="Table11" localSheetId="29">#REF!</definedName>
    <definedName name="Table11" localSheetId="30">#REF!</definedName>
    <definedName name="Table11" localSheetId="31">#REF!</definedName>
    <definedName name="Table11" localSheetId="6">#REF!</definedName>
    <definedName name="Table11" localSheetId="7">#REF!</definedName>
    <definedName name="Table11" localSheetId="8">#REF!</definedName>
    <definedName name="Table11" localSheetId="9">#REF!</definedName>
    <definedName name="Table11" localSheetId="14">#REF!</definedName>
    <definedName name="Table11" localSheetId="16">#REF!</definedName>
    <definedName name="Table11" localSheetId="32">#REF!</definedName>
    <definedName name="Table11" localSheetId="33">#REF!</definedName>
    <definedName name="Table11" localSheetId="34">#REF!</definedName>
    <definedName name="Table11" localSheetId="35">#REF!</definedName>
    <definedName name="Table11" localSheetId="36">#REF!</definedName>
    <definedName name="Table11" localSheetId="37">#REF!</definedName>
    <definedName name="Table11" localSheetId="38">#REF!</definedName>
    <definedName name="Table11" localSheetId="39">#REF!</definedName>
    <definedName name="Table11" localSheetId="40">#REF!</definedName>
    <definedName name="Table11" localSheetId="53">#REF!</definedName>
    <definedName name="Table11" localSheetId="42">#REF!</definedName>
    <definedName name="Table11" localSheetId="43">#REF!</definedName>
    <definedName name="Table11" localSheetId="44">#REF!</definedName>
    <definedName name="Table11" localSheetId="49">#REF!</definedName>
    <definedName name="Table11" localSheetId="52">#REF!</definedName>
    <definedName name="Table11" localSheetId="65">#REF!</definedName>
    <definedName name="Table11" localSheetId="66">#REF!</definedName>
    <definedName name="Table11" localSheetId="67">#REF!</definedName>
    <definedName name="Table11">#REF!</definedName>
    <definedName name="Table16" localSheetId="2">#REF!</definedName>
    <definedName name="Table16" localSheetId="3">#REF!</definedName>
    <definedName name="Table16" localSheetId="19">#REF!</definedName>
    <definedName name="Table16" localSheetId="21">#REF!</definedName>
    <definedName name="Table16" localSheetId="26">#REF!</definedName>
    <definedName name="Table16" localSheetId="27">#REF!</definedName>
    <definedName name="Table16" localSheetId="28">#REF!</definedName>
    <definedName name="Table16" localSheetId="4">#REF!</definedName>
    <definedName name="Table16" localSheetId="29">#REF!</definedName>
    <definedName name="Table16" localSheetId="30">#REF!</definedName>
    <definedName name="Table16" localSheetId="31">#REF!</definedName>
    <definedName name="Table16" localSheetId="6">#REF!</definedName>
    <definedName name="Table16" localSheetId="7">#REF!</definedName>
    <definedName name="Table16" localSheetId="8">#REF!</definedName>
    <definedName name="Table16" localSheetId="9">#REF!</definedName>
    <definedName name="Table16" localSheetId="14">#REF!</definedName>
    <definedName name="Table16" localSheetId="16">#REF!</definedName>
    <definedName name="Table16" localSheetId="32">#REF!</definedName>
    <definedName name="Table16" localSheetId="33">#REF!</definedName>
    <definedName name="Table16" localSheetId="34">#REF!</definedName>
    <definedName name="Table16" localSheetId="35">#REF!</definedName>
    <definedName name="Table16" localSheetId="36">#REF!</definedName>
    <definedName name="Table16" localSheetId="37">#REF!</definedName>
    <definedName name="Table16" localSheetId="38">#REF!</definedName>
    <definedName name="Table16" localSheetId="39">#REF!</definedName>
    <definedName name="Table16" localSheetId="40">#REF!</definedName>
    <definedName name="Table16" localSheetId="53">#REF!</definedName>
    <definedName name="Table16" localSheetId="42">#REF!</definedName>
    <definedName name="Table16" localSheetId="43">#REF!</definedName>
    <definedName name="Table16" localSheetId="44">#REF!</definedName>
    <definedName name="Table16" localSheetId="49">#REF!</definedName>
    <definedName name="Table16" localSheetId="52">#REF!</definedName>
    <definedName name="Table16" localSheetId="65">#REF!</definedName>
    <definedName name="Table16" localSheetId="66">#REF!</definedName>
    <definedName name="Table16" localSheetId="67">#REF!</definedName>
    <definedName name="Table16">#REF!</definedName>
    <definedName name="Table17" localSheetId="2">#REF!</definedName>
    <definedName name="Table17" localSheetId="3">#REF!</definedName>
    <definedName name="Table17" localSheetId="19">#REF!</definedName>
    <definedName name="Table17" localSheetId="21">#REF!</definedName>
    <definedName name="Table17" localSheetId="26">#REF!</definedName>
    <definedName name="Table17" localSheetId="27">#REF!</definedName>
    <definedName name="Table17" localSheetId="28">#REF!</definedName>
    <definedName name="Table17" localSheetId="4">#REF!</definedName>
    <definedName name="Table17" localSheetId="29">#REF!</definedName>
    <definedName name="Table17" localSheetId="30">#REF!</definedName>
    <definedName name="Table17" localSheetId="31">#REF!</definedName>
    <definedName name="Table17" localSheetId="6">#REF!</definedName>
    <definedName name="Table17" localSheetId="7">#REF!</definedName>
    <definedName name="Table17" localSheetId="8">#REF!</definedName>
    <definedName name="Table17" localSheetId="9">#REF!</definedName>
    <definedName name="Table17" localSheetId="14">#REF!</definedName>
    <definedName name="Table17" localSheetId="16">#REF!</definedName>
    <definedName name="Table17" localSheetId="32">#REF!</definedName>
    <definedName name="Table17" localSheetId="33">#REF!</definedName>
    <definedName name="Table17" localSheetId="34">#REF!</definedName>
    <definedName name="Table17" localSheetId="35">#REF!</definedName>
    <definedName name="Table17" localSheetId="36">#REF!</definedName>
    <definedName name="Table17" localSheetId="37">#REF!</definedName>
    <definedName name="Table17" localSheetId="38">#REF!</definedName>
    <definedName name="Table17" localSheetId="39">#REF!</definedName>
    <definedName name="Table17" localSheetId="40">#REF!</definedName>
    <definedName name="Table17" localSheetId="53">#REF!</definedName>
    <definedName name="Table17" localSheetId="42">#REF!</definedName>
    <definedName name="Table17" localSheetId="43">#REF!</definedName>
    <definedName name="Table17" localSheetId="44">#REF!</definedName>
    <definedName name="Table17" localSheetId="49">#REF!</definedName>
    <definedName name="Table17" localSheetId="52">#REF!</definedName>
    <definedName name="Table17" localSheetId="65">#REF!</definedName>
    <definedName name="Table17" localSheetId="66">#REF!</definedName>
    <definedName name="Table17" localSheetId="67">#REF!</definedName>
    <definedName name="Table17">#REF!</definedName>
    <definedName name="Table18" localSheetId="2">#REF!</definedName>
    <definedName name="Table18" localSheetId="3">#REF!</definedName>
    <definedName name="Table18" localSheetId="19">#REF!</definedName>
    <definedName name="Table18" localSheetId="21">#REF!</definedName>
    <definedName name="Table18" localSheetId="26">#REF!</definedName>
    <definedName name="Table18" localSheetId="27">#REF!</definedName>
    <definedName name="Table18" localSheetId="28">#REF!</definedName>
    <definedName name="Table18" localSheetId="4">#REF!</definedName>
    <definedName name="Table18" localSheetId="29">#REF!</definedName>
    <definedName name="Table18" localSheetId="30">#REF!</definedName>
    <definedName name="Table18" localSheetId="31">#REF!</definedName>
    <definedName name="Table18" localSheetId="6">#REF!</definedName>
    <definedName name="Table18" localSheetId="7">#REF!</definedName>
    <definedName name="Table18" localSheetId="8">#REF!</definedName>
    <definedName name="Table18" localSheetId="9">#REF!</definedName>
    <definedName name="Table18" localSheetId="14">#REF!</definedName>
    <definedName name="Table18" localSheetId="16">#REF!</definedName>
    <definedName name="Table18" localSheetId="32">#REF!</definedName>
    <definedName name="Table18" localSheetId="33">#REF!</definedName>
    <definedName name="Table18" localSheetId="34">#REF!</definedName>
    <definedName name="Table18" localSheetId="35">#REF!</definedName>
    <definedName name="Table18" localSheetId="36">#REF!</definedName>
    <definedName name="Table18" localSheetId="37">#REF!</definedName>
    <definedName name="Table18" localSheetId="38">#REF!</definedName>
    <definedName name="Table18" localSheetId="39">#REF!</definedName>
    <definedName name="Table18" localSheetId="40">#REF!</definedName>
    <definedName name="Table18" localSheetId="53">#REF!</definedName>
    <definedName name="Table18" localSheetId="42">#REF!</definedName>
    <definedName name="Table18" localSheetId="43">#REF!</definedName>
    <definedName name="Table18" localSheetId="44">#REF!</definedName>
    <definedName name="Table18" localSheetId="49">#REF!</definedName>
    <definedName name="Table18" localSheetId="52">#REF!</definedName>
    <definedName name="Table18" localSheetId="65">#REF!</definedName>
    <definedName name="Table18" localSheetId="66">#REF!</definedName>
    <definedName name="Table18" localSheetId="67">#REF!</definedName>
    <definedName name="Table18">#REF!</definedName>
    <definedName name="Table21" localSheetId="2">#REF!</definedName>
    <definedName name="Table21" localSheetId="3">#REF!</definedName>
    <definedName name="Table21" localSheetId="19">#REF!</definedName>
    <definedName name="Table21" localSheetId="21">#REF!</definedName>
    <definedName name="Table21" localSheetId="26">#REF!</definedName>
    <definedName name="Table21" localSheetId="27">#REF!</definedName>
    <definedName name="Table21" localSheetId="28">#REF!</definedName>
    <definedName name="Table21" localSheetId="4">#REF!</definedName>
    <definedName name="Table21" localSheetId="29">#REF!</definedName>
    <definedName name="Table21" localSheetId="30">#REF!</definedName>
    <definedName name="Table21" localSheetId="31">#REF!</definedName>
    <definedName name="Table21" localSheetId="6">#REF!</definedName>
    <definedName name="Table21" localSheetId="7">#REF!</definedName>
    <definedName name="Table21" localSheetId="8">#REF!</definedName>
    <definedName name="Table21" localSheetId="9">#REF!</definedName>
    <definedName name="Table21" localSheetId="14">#REF!</definedName>
    <definedName name="Table21" localSheetId="16">#REF!</definedName>
    <definedName name="Table21" localSheetId="32">#REF!</definedName>
    <definedName name="Table21" localSheetId="33">#REF!</definedName>
    <definedName name="Table21" localSheetId="34">#REF!</definedName>
    <definedName name="Table21" localSheetId="35">#REF!</definedName>
    <definedName name="Table21" localSheetId="36">#REF!</definedName>
    <definedName name="Table21" localSheetId="37">#REF!</definedName>
    <definedName name="Table21" localSheetId="38">#REF!</definedName>
    <definedName name="Table21" localSheetId="39">#REF!</definedName>
    <definedName name="Table21" localSheetId="40">#REF!</definedName>
    <definedName name="Table21" localSheetId="53">#REF!</definedName>
    <definedName name="Table21" localSheetId="42">#REF!</definedName>
    <definedName name="Table21" localSheetId="43">#REF!</definedName>
    <definedName name="Table21" localSheetId="44">#REF!</definedName>
    <definedName name="Table21" localSheetId="49">#REF!</definedName>
    <definedName name="Table21" localSheetId="52">#REF!</definedName>
    <definedName name="Table21" localSheetId="65">#REF!</definedName>
    <definedName name="Table21" localSheetId="66">#REF!</definedName>
    <definedName name="Table21" localSheetId="67">#REF!</definedName>
    <definedName name="Table21">#REF!</definedName>
    <definedName name="Table22" localSheetId="2">#REF!</definedName>
    <definedName name="Table22" localSheetId="3">#REF!</definedName>
    <definedName name="Table22" localSheetId="19">#REF!</definedName>
    <definedName name="Table22" localSheetId="21">#REF!</definedName>
    <definedName name="Table22" localSheetId="26">#REF!</definedName>
    <definedName name="Table22" localSheetId="27">#REF!</definedName>
    <definedName name="Table22" localSheetId="28">#REF!</definedName>
    <definedName name="Table22" localSheetId="4">#REF!</definedName>
    <definedName name="Table22" localSheetId="29">#REF!</definedName>
    <definedName name="Table22" localSheetId="30">#REF!</definedName>
    <definedName name="Table22" localSheetId="31">#REF!</definedName>
    <definedName name="Table22" localSheetId="6">#REF!</definedName>
    <definedName name="Table22" localSheetId="7">#REF!</definedName>
    <definedName name="Table22" localSheetId="8">#REF!</definedName>
    <definedName name="Table22" localSheetId="9">#REF!</definedName>
    <definedName name="Table22" localSheetId="14">#REF!</definedName>
    <definedName name="Table22" localSheetId="16">#REF!</definedName>
    <definedName name="Table22" localSheetId="32">#REF!</definedName>
    <definedName name="Table22" localSheetId="33">#REF!</definedName>
    <definedName name="Table22" localSheetId="34">#REF!</definedName>
    <definedName name="Table22" localSheetId="35">#REF!</definedName>
    <definedName name="Table22" localSheetId="36">#REF!</definedName>
    <definedName name="Table22" localSheetId="37">#REF!</definedName>
    <definedName name="Table22" localSheetId="38">#REF!</definedName>
    <definedName name="Table22" localSheetId="39">#REF!</definedName>
    <definedName name="Table22" localSheetId="40">#REF!</definedName>
    <definedName name="Table22" localSheetId="53">#REF!</definedName>
    <definedName name="Table22" localSheetId="42">#REF!</definedName>
    <definedName name="Table22" localSheetId="43">#REF!</definedName>
    <definedName name="Table22" localSheetId="44">#REF!</definedName>
    <definedName name="Table22" localSheetId="49">#REF!</definedName>
    <definedName name="Table22" localSheetId="52">#REF!</definedName>
    <definedName name="Table22" localSheetId="65">#REF!</definedName>
    <definedName name="Table22" localSheetId="66">#REF!</definedName>
    <definedName name="Table22" localSheetId="67">#REF!</definedName>
    <definedName name="Table22">#REF!</definedName>
    <definedName name="Table23" localSheetId="2">#REF!</definedName>
    <definedName name="Table23" localSheetId="3">#REF!</definedName>
    <definedName name="Table23" localSheetId="19">#REF!</definedName>
    <definedName name="Table23" localSheetId="21">#REF!</definedName>
    <definedName name="Table23" localSheetId="26">#REF!</definedName>
    <definedName name="Table23" localSheetId="27">#REF!</definedName>
    <definedName name="Table23" localSheetId="28">#REF!</definedName>
    <definedName name="Table23" localSheetId="4">#REF!</definedName>
    <definedName name="Table23" localSheetId="29">#REF!</definedName>
    <definedName name="Table23" localSheetId="30">#REF!</definedName>
    <definedName name="Table23" localSheetId="31">#REF!</definedName>
    <definedName name="Table23" localSheetId="6">#REF!</definedName>
    <definedName name="Table23" localSheetId="7">#REF!</definedName>
    <definedName name="Table23" localSheetId="8">#REF!</definedName>
    <definedName name="Table23" localSheetId="9">#REF!</definedName>
    <definedName name="Table23" localSheetId="14">#REF!</definedName>
    <definedName name="Table23" localSheetId="16">#REF!</definedName>
    <definedName name="Table23" localSheetId="32">#REF!</definedName>
    <definedName name="Table23" localSheetId="33">#REF!</definedName>
    <definedName name="Table23" localSheetId="34">#REF!</definedName>
    <definedName name="Table23" localSheetId="35">#REF!</definedName>
    <definedName name="Table23" localSheetId="36">#REF!</definedName>
    <definedName name="Table23" localSheetId="37">#REF!</definedName>
    <definedName name="Table23" localSheetId="38">#REF!</definedName>
    <definedName name="Table23" localSheetId="39">#REF!</definedName>
    <definedName name="Table23" localSheetId="40">#REF!</definedName>
    <definedName name="Table23" localSheetId="53">#REF!</definedName>
    <definedName name="Table23" localSheetId="42">#REF!</definedName>
    <definedName name="Table23" localSheetId="43">#REF!</definedName>
    <definedName name="Table23" localSheetId="44">#REF!</definedName>
    <definedName name="Table23" localSheetId="49">#REF!</definedName>
    <definedName name="Table23" localSheetId="52">#REF!</definedName>
    <definedName name="Table23" localSheetId="65">#REF!</definedName>
    <definedName name="Table23" localSheetId="66">#REF!</definedName>
    <definedName name="Table23" localSheetId="67">#REF!</definedName>
    <definedName name="Table23">#REF!</definedName>
    <definedName name="Table24" localSheetId="2">#REF!</definedName>
    <definedName name="Table24" localSheetId="3">#REF!</definedName>
    <definedName name="Table24" localSheetId="19">#REF!</definedName>
    <definedName name="Table24" localSheetId="21">#REF!</definedName>
    <definedName name="Table24" localSheetId="26">#REF!</definedName>
    <definedName name="Table24" localSheetId="27">#REF!</definedName>
    <definedName name="Table24" localSheetId="28">#REF!</definedName>
    <definedName name="Table24" localSheetId="4">#REF!</definedName>
    <definedName name="Table24" localSheetId="29">#REF!</definedName>
    <definedName name="Table24" localSheetId="30">#REF!</definedName>
    <definedName name="Table24" localSheetId="31">#REF!</definedName>
    <definedName name="Table24" localSheetId="6">#REF!</definedName>
    <definedName name="Table24" localSheetId="7">#REF!</definedName>
    <definedName name="Table24" localSheetId="8">#REF!</definedName>
    <definedName name="Table24" localSheetId="9">#REF!</definedName>
    <definedName name="Table24" localSheetId="14">#REF!</definedName>
    <definedName name="Table24" localSheetId="16">#REF!</definedName>
    <definedName name="Table24" localSheetId="32">#REF!</definedName>
    <definedName name="Table24" localSheetId="33">#REF!</definedName>
    <definedName name="Table24" localSheetId="34">#REF!</definedName>
    <definedName name="Table24" localSheetId="35">#REF!</definedName>
    <definedName name="Table24" localSheetId="36">#REF!</definedName>
    <definedName name="Table24" localSheetId="37">#REF!</definedName>
    <definedName name="Table24" localSheetId="38">#REF!</definedName>
    <definedName name="Table24" localSheetId="39">#REF!</definedName>
    <definedName name="Table24" localSheetId="40">#REF!</definedName>
    <definedName name="Table24" localSheetId="53">#REF!</definedName>
    <definedName name="Table24" localSheetId="42">#REF!</definedName>
    <definedName name="Table24" localSheetId="43">#REF!</definedName>
    <definedName name="Table24" localSheetId="44">#REF!</definedName>
    <definedName name="Table24" localSheetId="49">#REF!</definedName>
    <definedName name="Table24" localSheetId="52">#REF!</definedName>
    <definedName name="Table24" localSheetId="65">#REF!</definedName>
    <definedName name="Table24" localSheetId="66">#REF!</definedName>
    <definedName name="Table24" localSheetId="67">#REF!</definedName>
    <definedName name="Table24">#REF!</definedName>
    <definedName name="Table25" localSheetId="2">#REF!</definedName>
    <definedName name="Table25" localSheetId="3">#REF!</definedName>
    <definedName name="Table25" localSheetId="19">#REF!</definedName>
    <definedName name="Table25" localSheetId="21">#REF!</definedName>
    <definedName name="Table25" localSheetId="26">#REF!</definedName>
    <definedName name="Table25" localSheetId="27">#REF!</definedName>
    <definedName name="Table25" localSheetId="28">#REF!</definedName>
    <definedName name="Table25" localSheetId="4">#REF!</definedName>
    <definedName name="Table25" localSheetId="29">#REF!</definedName>
    <definedName name="Table25" localSheetId="30">#REF!</definedName>
    <definedName name="Table25" localSheetId="31">#REF!</definedName>
    <definedName name="Table25" localSheetId="6">#REF!</definedName>
    <definedName name="Table25" localSheetId="7">#REF!</definedName>
    <definedName name="Table25" localSheetId="8">#REF!</definedName>
    <definedName name="Table25" localSheetId="9">#REF!</definedName>
    <definedName name="Table25" localSheetId="14">#REF!</definedName>
    <definedName name="Table25" localSheetId="16">#REF!</definedName>
    <definedName name="Table25" localSheetId="32">#REF!</definedName>
    <definedName name="Table25" localSheetId="33">#REF!</definedName>
    <definedName name="Table25" localSheetId="34">#REF!</definedName>
    <definedName name="Table25" localSheetId="35">#REF!</definedName>
    <definedName name="Table25" localSheetId="36">#REF!</definedName>
    <definedName name="Table25" localSheetId="37">#REF!</definedName>
    <definedName name="Table25" localSheetId="38">#REF!</definedName>
    <definedName name="Table25" localSheetId="39">#REF!</definedName>
    <definedName name="Table25" localSheetId="40">#REF!</definedName>
    <definedName name="Table25" localSheetId="53">#REF!</definedName>
    <definedName name="Table25" localSheetId="42">#REF!</definedName>
    <definedName name="Table25" localSheetId="43">#REF!</definedName>
    <definedName name="Table25" localSheetId="44">#REF!</definedName>
    <definedName name="Table25" localSheetId="49">#REF!</definedName>
    <definedName name="Table25" localSheetId="52">#REF!</definedName>
    <definedName name="Table25" localSheetId="65">#REF!</definedName>
    <definedName name="Table25" localSheetId="66">#REF!</definedName>
    <definedName name="Table25" localSheetId="67">#REF!</definedName>
    <definedName name="Table25">#REF!</definedName>
    <definedName name="Table26" localSheetId="2">#REF!</definedName>
    <definedName name="Table26" localSheetId="3">#REF!</definedName>
    <definedName name="Table26" localSheetId="19">#REF!</definedName>
    <definedName name="Table26" localSheetId="21">#REF!</definedName>
    <definedName name="Table26" localSheetId="26">#REF!</definedName>
    <definedName name="Table26" localSheetId="27">#REF!</definedName>
    <definedName name="Table26" localSheetId="28">#REF!</definedName>
    <definedName name="Table26" localSheetId="4">#REF!</definedName>
    <definedName name="Table26" localSheetId="29">#REF!</definedName>
    <definedName name="Table26" localSheetId="30">#REF!</definedName>
    <definedName name="Table26" localSheetId="31">#REF!</definedName>
    <definedName name="Table26" localSheetId="6">#REF!</definedName>
    <definedName name="Table26" localSheetId="7">#REF!</definedName>
    <definedName name="Table26" localSheetId="8">#REF!</definedName>
    <definedName name="Table26" localSheetId="9">#REF!</definedName>
    <definedName name="Table26" localSheetId="14">#REF!</definedName>
    <definedName name="Table26" localSheetId="16">#REF!</definedName>
    <definedName name="Table26" localSheetId="32">#REF!</definedName>
    <definedName name="Table26" localSheetId="33">#REF!</definedName>
    <definedName name="Table26" localSheetId="34">#REF!</definedName>
    <definedName name="Table26" localSheetId="35">#REF!</definedName>
    <definedName name="Table26" localSheetId="36">#REF!</definedName>
    <definedName name="Table26" localSheetId="37">#REF!</definedName>
    <definedName name="Table26" localSheetId="38">#REF!</definedName>
    <definedName name="Table26" localSheetId="39">#REF!</definedName>
    <definedName name="Table26" localSheetId="40">#REF!</definedName>
    <definedName name="Table26" localSheetId="53">#REF!</definedName>
    <definedName name="Table26" localSheetId="42">#REF!</definedName>
    <definedName name="Table26" localSheetId="43">#REF!</definedName>
    <definedName name="Table26" localSheetId="44">#REF!</definedName>
    <definedName name="Table26" localSheetId="49">#REF!</definedName>
    <definedName name="Table26" localSheetId="52">#REF!</definedName>
    <definedName name="Table26" localSheetId="65">#REF!</definedName>
    <definedName name="Table26" localSheetId="66">#REF!</definedName>
    <definedName name="Table26" localSheetId="67">#REF!</definedName>
    <definedName name="Table26">#REF!</definedName>
    <definedName name="Table27" localSheetId="2">#REF!</definedName>
    <definedName name="Table27" localSheetId="3">#REF!</definedName>
    <definedName name="Table27" localSheetId="19">#REF!</definedName>
    <definedName name="Table27" localSheetId="21">#REF!</definedName>
    <definedName name="Table27" localSheetId="26">#REF!</definedName>
    <definedName name="Table27" localSheetId="27">#REF!</definedName>
    <definedName name="Table27" localSheetId="28">#REF!</definedName>
    <definedName name="Table27" localSheetId="4">#REF!</definedName>
    <definedName name="Table27" localSheetId="29">#REF!</definedName>
    <definedName name="Table27" localSheetId="30">#REF!</definedName>
    <definedName name="Table27" localSheetId="31">#REF!</definedName>
    <definedName name="Table27" localSheetId="6">#REF!</definedName>
    <definedName name="Table27" localSheetId="7">#REF!</definedName>
    <definedName name="Table27" localSheetId="8">#REF!</definedName>
    <definedName name="Table27" localSheetId="9">#REF!</definedName>
    <definedName name="Table27" localSheetId="14">#REF!</definedName>
    <definedName name="Table27" localSheetId="16">#REF!</definedName>
    <definedName name="Table27" localSheetId="32">#REF!</definedName>
    <definedName name="Table27" localSheetId="33">#REF!</definedName>
    <definedName name="Table27" localSheetId="34">#REF!</definedName>
    <definedName name="Table27" localSheetId="35">#REF!</definedName>
    <definedName name="Table27" localSheetId="36">#REF!</definedName>
    <definedName name="Table27" localSheetId="37">#REF!</definedName>
    <definedName name="Table27" localSheetId="38">#REF!</definedName>
    <definedName name="Table27" localSheetId="39">#REF!</definedName>
    <definedName name="Table27" localSheetId="40">#REF!</definedName>
    <definedName name="Table27" localSheetId="53">#REF!</definedName>
    <definedName name="Table27" localSheetId="42">#REF!</definedName>
    <definedName name="Table27" localSheetId="43">#REF!</definedName>
    <definedName name="Table27" localSheetId="44">#REF!</definedName>
    <definedName name="Table27" localSheetId="49">#REF!</definedName>
    <definedName name="Table27" localSheetId="52">#REF!</definedName>
    <definedName name="Table27" localSheetId="65">#REF!</definedName>
    <definedName name="Table27" localSheetId="66">#REF!</definedName>
    <definedName name="Table27" localSheetId="67">#REF!</definedName>
    <definedName name="Table27">#REF!</definedName>
    <definedName name="Table7" localSheetId="2">#REF!</definedName>
    <definedName name="Table7" localSheetId="3">#REF!</definedName>
    <definedName name="Table7" localSheetId="19">#REF!</definedName>
    <definedName name="Table7" localSheetId="21">#REF!</definedName>
    <definedName name="Table7" localSheetId="26">#REF!</definedName>
    <definedName name="Table7" localSheetId="27">#REF!</definedName>
    <definedName name="Table7" localSheetId="28">#REF!</definedName>
    <definedName name="Table7" localSheetId="4">#REF!</definedName>
    <definedName name="Table7" localSheetId="29">#REF!</definedName>
    <definedName name="Table7" localSheetId="30">#REF!</definedName>
    <definedName name="Table7" localSheetId="31">#REF!</definedName>
    <definedName name="Table7" localSheetId="6">#REF!</definedName>
    <definedName name="Table7" localSheetId="7">#REF!</definedName>
    <definedName name="Table7" localSheetId="8">#REF!</definedName>
    <definedName name="Table7" localSheetId="9">#REF!</definedName>
    <definedName name="Table7" localSheetId="14">#REF!</definedName>
    <definedName name="Table7" localSheetId="16">#REF!</definedName>
    <definedName name="Table7" localSheetId="32">#REF!</definedName>
    <definedName name="Table7" localSheetId="33">#REF!</definedName>
    <definedName name="Table7" localSheetId="34">#REF!</definedName>
    <definedName name="Table7" localSheetId="35">#REF!</definedName>
    <definedName name="Table7" localSheetId="36">#REF!</definedName>
    <definedName name="Table7" localSheetId="37">#REF!</definedName>
    <definedName name="Table7" localSheetId="38">#REF!</definedName>
    <definedName name="Table7" localSheetId="39">#REF!</definedName>
    <definedName name="Table7" localSheetId="40">#REF!</definedName>
    <definedName name="Table7" localSheetId="53">#REF!</definedName>
    <definedName name="Table7" localSheetId="42">#REF!</definedName>
    <definedName name="Table7" localSheetId="43">#REF!</definedName>
    <definedName name="Table7" localSheetId="44">#REF!</definedName>
    <definedName name="Table7" localSheetId="49">#REF!</definedName>
    <definedName name="Table7" localSheetId="52">#REF!</definedName>
    <definedName name="Table7" localSheetId="65">#REF!</definedName>
    <definedName name="Table7" localSheetId="66">#REF!</definedName>
    <definedName name="Table7" localSheetId="67">#REF!</definedName>
    <definedName name="Table7">#REF!</definedName>
    <definedName name="Tablea" localSheetId="2">#REF!</definedName>
    <definedName name="Tablea" localSheetId="3">#REF!</definedName>
    <definedName name="Tablea" localSheetId="26">#REF!</definedName>
    <definedName name="Tablea" localSheetId="27">#REF!</definedName>
    <definedName name="Tablea" localSheetId="28">#REF!</definedName>
    <definedName name="Tablea" localSheetId="4">#REF!</definedName>
    <definedName name="Tablea" localSheetId="29">#REF!</definedName>
    <definedName name="Tablea" localSheetId="30">#REF!</definedName>
    <definedName name="Tablea" localSheetId="31">#REF!</definedName>
    <definedName name="Tablea" localSheetId="7">#REF!</definedName>
    <definedName name="Tablea" localSheetId="9">#REF!</definedName>
    <definedName name="Tablea" localSheetId="32">#REF!</definedName>
    <definedName name="Tablea" localSheetId="49">#REF!</definedName>
    <definedName name="Tablea">#REF!</definedName>
    <definedName name="U" localSheetId="2">#REF!</definedName>
    <definedName name="U" localSheetId="3">#REF!</definedName>
    <definedName name="U" localSheetId="26">#REF!</definedName>
    <definedName name="U" localSheetId="27">#REF!</definedName>
    <definedName name="U" localSheetId="28">#REF!</definedName>
    <definedName name="U" localSheetId="4">#REF!</definedName>
    <definedName name="U" localSheetId="29">#REF!</definedName>
    <definedName name="U" localSheetId="30">#REF!</definedName>
    <definedName name="U" localSheetId="31">#REF!</definedName>
    <definedName name="U" localSheetId="7">#REF!</definedName>
    <definedName name="U" localSheetId="9">#REF!</definedName>
    <definedName name="U" localSheetId="49">#REF!</definedName>
    <definedName name="U">#REF!</definedName>
    <definedName name="V" localSheetId="2">#REF!</definedName>
    <definedName name="V" localSheetId="3">#REF!</definedName>
    <definedName name="V" localSheetId="26">#REF!</definedName>
    <definedName name="V" localSheetId="27">#REF!</definedName>
    <definedName name="V" localSheetId="28">#REF!</definedName>
    <definedName name="V" localSheetId="4">#REF!</definedName>
    <definedName name="V" localSheetId="29">#REF!</definedName>
    <definedName name="V" localSheetId="30">#REF!</definedName>
    <definedName name="V" localSheetId="31">#REF!</definedName>
    <definedName name="V" localSheetId="7">#REF!</definedName>
    <definedName name="V" localSheetId="9">#REF!</definedName>
    <definedName name="V" localSheetId="49">#REF!</definedName>
    <definedName name="V">#REF!</definedName>
    <definedName name="wrn.red97." localSheetId="2" hidden="1">{"red33",#N/A,FALSE,"Sheet1"}</definedName>
    <definedName name="wrn.red97." localSheetId="3" hidden="1">{"red33",#N/A,FALSE,"Sheet1"}</definedName>
    <definedName name="wrn.red97." localSheetId="21" hidden="1">{"red33",#N/A,FALSE,"Sheet1"}</definedName>
    <definedName name="wrn.red97." localSheetId="4" hidden="1">{"red33",#N/A,FALSE,"Sheet1"}</definedName>
    <definedName name="wrn.red97." localSheetId="6" hidden="1">{"red33",#N/A,FALSE,"Sheet1"}</definedName>
    <definedName name="wrn.red97." localSheetId="7" hidden="1">{"red33",#N/A,FALSE,"Sheet1"}</definedName>
    <definedName name="wrn.red97." localSheetId="8" hidden="1">{"red33",#N/A,FALSE,"Sheet1"}</definedName>
    <definedName name="wrn.red97." localSheetId="9" hidden="1">{"red33",#N/A,FALSE,"Sheet1"}</definedName>
    <definedName name="wrn.red97." localSheetId="10" hidden="1">{"red33",#N/A,FALSE,"Sheet1"}</definedName>
    <definedName name="wrn.red97." localSheetId="12" hidden="1">{"red33",#N/A,FALSE,"Sheet1"}</definedName>
    <definedName name="wrn.red97." localSheetId="14" hidden="1">{"red33",#N/A,FALSE,"Sheet1"}</definedName>
    <definedName name="wrn.red97." localSheetId="16" hidden="1">{"red33",#N/A,FALSE,"Sheet1"}</definedName>
    <definedName name="wrn.red97." localSheetId="32" hidden="1">{"red33",#N/A,FALSE,"Sheet1"}</definedName>
    <definedName name="wrn.red97." localSheetId="33" hidden="1">{"red33",#N/A,FALSE,"Sheet1"}</definedName>
    <definedName name="wrn.red97." localSheetId="34" hidden="1">{"red33",#N/A,FALSE,"Sheet1"}</definedName>
    <definedName name="wrn.red97." localSheetId="35" hidden="1">{"red33",#N/A,FALSE,"Sheet1"}</definedName>
    <definedName name="wrn.red97." localSheetId="36" hidden="1">{"red33",#N/A,FALSE,"Sheet1"}</definedName>
    <definedName name="wrn.red97." localSheetId="37" hidden="1">{"red33",#N/A,FALSE,"Sheet1"}</definedName>
    <definedName name="wrn.red97." localSheetId="38" hidden="1">{"red33",#N/A,FALSE,"Sheet1"}</definedName>
    <definedName name="wrn.red97." localSheetId="39" hidden="1">{"red33",#N/A,FALSE,"Sheet1"}</definedName>
    <definedName name="wrn.red97." localSheetId="40" hidden="1">{"red33",#N/A,FALSE,"Sheet1"}</definedName>
    <definedName name="wrn.red97." localSheetId="41" hidden="1">{"red33",#N/A,FALSE,"Sheet1"}</definedName>
    <definedName name="wrn.red97." localSheetId="53" hidden="1">{"red33",#N/A,FALSE,"Sheet1"}</definedName>
    <definedName name="wrn.red97." localSheetId="42" hidden="1">{"red33",#N/A,FALSE,"Sheet1"}</definedName>
    <definedName name="wrn.red97." localSheetId="43" hidden="1">{"red33",#N/A,FALSE,"Sheet1"}</definedName>
    <definedName name="wrn.red97." localSheetId="44" hidden="1">{"red33",#N/A,FALSE,"Sheet1"}</definedName>
    <definedName name="wrn.red97." localSheetId="45" hidden="1">{"red33",#N/A,FALSE,"Sheet1"}</definedName>
    <definedName name="wrn.red97." localSheetId="47" hidden="1">{"red33",#N/A,FALSE,"Sheet1"}</definedName>
    <definedName name="wrn.red97." localSheetId="49" hidden="1">{"red33",#N/A,FALSE,"Sheet1"}</definedName>
    <definedName name="wrn.red97." localSheetId="50" hidden="1">{"red33",#N/A,FALSE,"Sheet1"}</definedName>
    <definedName name="wrn.red97." localSheetId="51" hidden="1">{"red33",#N/A,FALSE,"Sheet1"}</definedName>
    <definedName name="wrn.red97." localSheetId="52" hidden="1">{"red33",#N/A,FALSE,"Sheet1"}</definedName>
    <definedName name="wrn.red97." localSheetId="54" hidden="1">{"red33",#N/A,FALSE,"Sheet1"}</definedName>
    <definedName name="wrn.red97." localSheetId="64" hidden="1">{"red33",#N/A,FALSE,"Sheet1"}</definedName>
    <definedName name="wrn.red97." localSheetId="65" hidden="1">{"red33",#N/A,FALSE,"Sheet1"}</definedName>
    <definedName name="wrn.red97." localSheetId="66" hidden="1">{"red33",#N/A,FALSE,"Sheet1"}</definedName>
    <definedName name="wrn.red97." localSheetId="67"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71" hidden="1">{"red33",#N/A,FALSE,"Sheet1"}</definedName>
    <definedName name="wrn.red97." localSheetId="55"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1" hidden="1">{"red33",#N/A,FALSE,"Sheet1"}</definedName>
    <definedName name="wrn.red97." hidden="1">{"red33",#N/A,FALSE,"Sheet1"}</definedName>
    <definedName name="wrn.st1." localSheetId="2" hidden="1">{"ST1",#N/A,FALSE,"SOURCE"}</definedName>
    <definedName name="wrn.st1." localSheetId="3" hidden="1">{"ST1",#N/A,FALSE,"SOURCE"}</definedName>
    <definedName name="wrn.st1." localSheetId="21" hidden="1">{"ST1",#N/A,FALSE,"SOURCE"}</definedName>
    <definedName name="wrn.st1." localSheetId="4" hidden="1">{"ST1",#N/A,FALSE,"SOURCE"}</definedName>
    <definedName name="wrn.st1." localSheetId="6" hidden="1">{"ST1",#N/A,FALSE,"SOURCE"}</definedName>
    <definedName name="wrn.st1." localSheetId="7" hidden="1">{"ST1",#N/A,FALSE,"SOURCE"}</definedName>
    <definedName name="wrn.st1." localSheetId="8" hidden="1">{"ST1",#N/A,FALSE,"SOURCE"}</definedName>
    <definedName name="wrn.st1." localSheetId="9" hidden="1">{"ST1",#N/A,FALSE,"SOURCE"}</definedName>
    <definedName name="wrn.st1." localSheetId="10" hidden="1">{"ST1",#N/A,FALSE,"SOURCE"}</definedName>
    <definedName name="wrn.st1." localSheetId="12" hidden="1">{"ST1",#N/A,FALSE,"SOURCE"}</definedName>
    <definedName name="wrn.st1." localSheetId="14" hidden="1">{"ST1",#N/A,FALSE,"SOURCE"}</definedName>
    <definedName name="wrn.st1." localSheetId="16" hidden="1">{"ST1",#N/A,FALSE,"SOURCE"}</definedName>
    <definedName name="wrn.st1." localSheetId="32" hidden="1">{"ST1",#N/A,FALSE,"SOURCE"}</definedName>
    <definedName name="wrn.st1." localSheetId="33" hidden="1">{"ST1",#N/A,FALSE,"SOURCE"}</definedName>
    <definedName name="wrn.st1." localSheetId="34" hidden="1">{"ST1",#N/A,FALSE,"SOURCE"}</definedName>
    <definedName name="wrn.st1." localSheetId="35" hidden="1">{"ST1",#N/A,FALSE,"SOURCE"}</definedName>
    <definedName name="wrn.st1." localSheetId="36" hidden="1">{"ST1",#N/A,FALSE,"SOURCE"}</definedName>
    <definedName name="wrn.st1." localSheetId="37" hidden="1">{"ST1",#N/A,FALSE,"SOURCE"}</definedName>
    <definedName name="wrn.st1." localSheetId="38" hidden="1">{"ST1",#N/A,FALSE,"SOURCE"}</definedName>
    <definedName name="wrn.st1." localSheetId="39" hidden="1">{"ST1",#N/A,FALSE,"SOURCE"}</definedName>
    <definedName name="wrn.st1." localSheetId="40" hidden="1">{"ST1",#N/A,FALSE,"SOURCE"}</definedName>
    <definedName name="wrn.st1." localSheetId="41" hidden="1">{"ST1",#N/A,FALSE,"SOURCE"}</definedName>
    <definedName name="wrn.st1." localSheetId="53" hidden="1">{"ST1",#N/A,FALSE,"SOURCE"}</definedName>
    <definedName name="wrn.st1." localSheetId="42" hidden="1">{"ST1",#N/A,FALSE,"SOURCE"}</definedName>
    <definedName name="wrn.st1." localSheetId="43" hidden="1">{"ST1",#N/A,FALSE,"SOURCE"}</definedName>
    <definedName name="wrn.st1." localSheetId="44" hidden="1">{"ST1",#N/A,FALSE,"SOURCE"}</definedName>
    <definedName name="wrn.st1." localSheetId="45" hidden="1">{"ST1",#N/A,FALSE,"SOURCE"}</definedName>
    <definedName name="wrn.st1." localSheetId="47" hidden="1">{"ST1",#N/A,FALSE,"SOURCE"}</definedName>
    <definedName name="wrn.st1." localSheetId="49" hidden="1">{"ST1",#N/A,FALSE,"SOURCE"}</definedName>
    <definedName name="wrn.st1." localSheetId="50" hidden="1">{"ST1",#N/A,FALSE,"SOURCE"}</definedName>
    <definedName name="wrn.st1." localSheetId="51" hidden="1">{"ST1",#N/A,FALSE,"SOURCE"}</definedName>
    <definedName name="wrn.st1." localSheetId="52" hidden="1">{"ST1",#N/A,FALSE,"SOURCE"}</definedName>
    <definedName name="wrn.st1." localSheetId="54" hidden="1">{"ST1",#N/A,FALSE,"SOURCE"}</definedName>
    <definedName name="wrn.st1." localSheetId="64" hidden="1">{"ST1",#N/A,FALSE,"SOURCE"}</definedName>
    <definedName name="wrn.st1." localSheetId="65" hidden="1">{"ST1",#N/A,FALSE,"SOURCE"}</definedName>
    <definedName name="wrn.st1." localSheetId="66" hidden="1">{"ST1",#N/A,FALSE,"SOURCE"}</definedName>
    <definedName name="wrn.st1." localSheetId="67"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71" hidden="1">{"ST1",#N/A,FALSE,"SOURCE"}</definedName>
    <definedName name="wrn.st1." localSheetId="55"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1" hidden="1">{"ST1",#N/A,FALSE,"SOURCE"}</definedName>
    <definedName name="wrn.st1." hidden="1">{"ST1",#N/A,FALSE,"SOURCE"}</definedName>
    <definedName name="WT4A" localSheetId="2">[1]Work_sect!#REF!</definedName>
    <definedName name="WT4A" localSheetId="3">[1]Work_sect!#REF!</definedName>
    <definedName name="WT4A" localSheetId="19">[1]Work_sect!#REF!</definedName>
    <definedName name="WT4A" localSheetId="21">[1]Work_sect!#REF!</definedName>
    <definedName name="WT4A" localSheetId="26">[1]Work_sect!#REF!</definedName>
    <definedName name="WT4A" localSheetId="27">[1]Work_sect!#REF!</definedName>
    <definedName name="WT4A" localSheetId="28">[1]Work_sect!#REF!</definedName>
    <definedName name="WT4A" localSheetId="4">[1]Work_sect!#REF!</definedName>
    <definedName name="WT4A" localSheetId="29">[1]Work_sect!#REF!</definedName>
    <definedName name="WT4A" localSheetId="30">[1]Work_sect!#REF!</definedName>
    <definedName name="WT4A" localSheetId="31">[1]Work_sect!#REF!</definedName>
    <definedName name="WT4A" localSheetId="7">[1]Work_sect!#REF!</definedName>
    <definedName name="WT4A" localSheetId="8">[1]Work_sect!#REF!</definedName>
    <definedName name="WT4A" localSheetId="9">[1]Work_sect!#REF!</definedName>
    <definedName name="WT4A" localSheetId="12">[1]Work_sect!#REF!</definedName>
    <definedName name="WT4A" localSheetId="14">[1]Work_sect!#REF!</definedName>
    <definedName name="WT4A" localSheetId="16">[1]Work_sect!#REF!</definedName>
    <definedName name="WT4A" localSheetId="53">[1]Work_sect!#REF!</definedName>
    <definedName name="WT4A" localSheetId="42">[1]Work_sect!#REF!</definedName>
    <definedName name="WT4A" localSheetId="43">[1]Work_sect!#REF!</definedName>
    <definedName name="WT4A" localSheetId="44">[1]Work_sect!#REF!</definedName>
    <definedName name="WT4A" localSheetId="49">[1]Work_sect!#REF!</definedName>
    <definedName name="WT4A" localSheetId="52">[1]Work_sect!#REF!</definedName>
    <definedName name="WT4A" localSheetId="55">[1]Work_sect!#REF!</definedName>
    <definedName name="WT4A" localSheetId="56">[1]Work_sect!#REF!</definedName>
    <definedName name="WT4A">[1]Work_sect!#REF!</definedName>
    <definedName name="WT4B">[1]Work_sect!$B$55</definedName>
    <definedName name="WT4C">[1]Work_sect!$B$66</definedName>
    <definedName name="x" localSheetId="2">#REF!</definedName>
    <definedName name="x" localSheetId="3">#REF!</definedName>
    <definedName name="x" localSheetId="26">#REF!</definedName>
    <definedName name="x" localSheetId="27">#REF!</definedName>
    <definedName name="x" localSheetId="28">#REF!</definedName>
    <definedName name="x" localSheetId="4">#REF!</definedName>
    <definedName name="x" localSheetId="29">#REF!</definedName>
    <definedName name="x" localSheetId="30">#REF!</definedName>
    <definedName name="x" localSheetId="31">#REF!</definedName>
    <definedName name="x" localSheetId="7">#REF!</definedName>
    <definedName name="x" localSheetId="9">#REF!</definedName>
    <definedName name="x" localSheetId="14">#REF!</definedName>
    <definedName name="x" localSheetId="16">#REF!</definedName>
    <definedName name="x" localSheetId="32">#REF!</definedName>
    <definedName name="x" localSheetId="33">#REF!</definedName>
    <definedName name="x" localSheetId="34">#REF!</definedName>
    <definedName name="x" localSheetId="35">#REF!</definedName>
    <definedName name="x" localSheetId="36">#REF!</definedName>
    <definedName name="x" localSheetId="37">#REF!</definedName>
    <definedName name="x" localSheetId="38">#REF!</definedName>
    <definedName name="x" localSheetId="39">#REF!</definedName>
    <definedName name="x" localSheetId="40">#REF!</definedName>
    <definedName name="x" localSheetId="53">#REF!</definedName>
    <definedName name="x" localSheetId="42">#REF!</definedName>
    <definedName name="x" localSheetId="43">#REF!</definedName>
    <definedName name="x" localSheetId="44">#REF!</definedName>
    <definedName name="x" localSheetId="49">#REF!</definedName>
    <definedName name="x" localSheetId="52">#REF!</definedName>
    <definedName name="x" localSheetId="68">#REF!</definedName>
    <definedName name="x">#REF!</definedName>
    <definedName name="xzz1" localSheetId="2">#REF!</definedName>
    <definedName name="xzz1" localSheetId="3">#REF!</definedName>
    <definedName name="xzz1" localSheetId="26">#REF!</definedName>
    <definedName name="xzz1" localSheetId="27">#REF!</definedName>
    <definedName name="xzz1" localSheetId="28">#REF!</definedName>
    <definedName name="xzz1" localSheetId="4">#REF!</definedName>
    <definedName name="xzz1" localSheetId="29">#REF!</definedName>
    <definedName name="xzz1" localSheetId="30">#REF!</definedName>
    <definedName name="xzz1" localSheetId="31">#REF!</definedName>
    <definedName name="xzz1" localSheetId="7">#REF!</definedName>
    <definedName name="xzz1" localSheetId="9">#REF!</definedName>
    <definedName name="xzz1" localSheetId="32">#REF!</definedName>
    <definedName name="xzz1" localSheetId="49">#REF!</definedName>
    <definedName name="xzz1">#REF!</definedName>
    <definedName name="yZZ1" localSheetId="2">#REF!</definedName>
    <definedName name="yZZ1" localSheetId="3">#REF!</definedName>
    <definedName name="yZZ1" localSheetId="26">#REF!</definedName>
    <definedName name="yZZ1" localSheetId="27">#REF!</definedName>
    <definedName name="yZZ1" localSheetId="28">#REF!</definedName>
    <definedName name="yZZ1" localSheetId="4">#REF!</definedName>
    <definedName name="yZZ1" localSheetId="29">#REF!</definedName>
    <definedName name="yZZ1" localSheetId="30">#REF!</definedName>
    <definedName name="yZZ1" localSheetId="31">#REF!</definedName>
    <definedName name="yZZ1" localSheetId="7">#REF!</definedName>
    <definedName name="yZZ1" localSheetId="9">#REF!</definedName>
    <definedName name="yZZ1" localSheetId="32">#REF!</definedName>
    <definedName name="yZZ1" localSheetId="49">#REF!</definedName>
    <definedName name="yZZ1">#REF!</definedName>
    <definedName name="z" localSheetId="2">#REF!</definedName>
    <definedName name="z" localSheetId="3">#REF!</definedName>
    <definedName name="z" localSheetId="26">#REF!</definedName>
    <definedName name="z" localSheetId="27">#REF!</definedName>
    <definedName name="z" localSheetId="28">#REF!</definedName>
    <definedName name="z" localSheetId="4">#REF!</definedName>
    <definedName name="z" localSheetId="29">#REF!</definedName>
    <definedName name="z" localSheetId="30">#REF!</definedName>
    <definedName name="z" localSheetId="31">#REF!</definedName>
    <definedName name="z" localSheetId="7">#REF!</definedName>
    <definedName name="z" localSheetId="9">#REF!</definedName>
    <definedName name="z" localSheetId="14">#REF!</definedName>
    <definedName name="z" localSheetId="16">#REF!</definedName>
    <definedName name="z" localSheetId="32">#REF!</definedName>
    <definedName name="z" localSheetId="33">#REF!</definedName>
    <definedName name="z" localSheetId="34">#REF!</definedName>
    <definedName name="z" localSheetId="35">#REF!</definedName>
    <definedName name="z" localSheetId="36">#REF!</definedName>
    <definedName name="z" localSheetId="37">#REF!</definedName>
    <definedName name="z" localSheetId="38">#REF!</definedName>
    <definedName name="z" localSheetId="39">#REF!</definedName>
    <definedName name="z" localSheetId="40">#REF!</definedName>
    <definedName name="z" localSheetId="53">#REF!</definedName>
    <definedName name="z" localSheetId="42">#REF!</definedName>
    <definedName name="z" localSheetId="43">#REF!</definedName>
    <definedName name="z" localSheetId="44">#REF!</definedName>
    <definedName name="z" localSheetId="49">#REF!</definedName>
    <definedName name="z" localSheetId="52">#REF!</definedName>
    <definedName name="z">#REF!</definedName>
    <definedName name="zv" localSheetId="2">#REF!</definedName>
    <definedName name="zv" localSheetId="3">#REF!</definedName>
    <definedName name="zv" localSheetId="26">#REF!</definedName>
    <definedName name="zv" localSheetId="27">#REF!</definedName>
    <definedName name="zv" localSheetId="28">#REF!</definedName>
    <definedName name="zv" localSheetId="4">#REF!</definedName>
    <definedName name="zv" localSheetId="29">#REF!</definedName>
    <definedName name="zv" localSheetId="30">#REF!</definedName>
    <definedName name="zv" localSheetId="31">#REF!</definedName>
    <definedName name="zv" localSheetId="7">#REF!</definedName>
    <definedName name="zv" localSheetId="9">#REF!</definedName>
    <definedName name="zv">#REF!</definedName>
    <definedName name="zzz1" localSheetId="2">#REF!</definedName>
    <definedName name="zzz1" localSheetId="3">#REF!</definedName>
    <definedName name="zzz1" localSheetId="26">#REF!</definedName>
    <definedName name="zzz1" localSheetId="27">#REF!</definedName>
    <definedName name="zzz1" localSheetId="28">#REF!</definedName>
    <definedName name="zzz1" localSheetId="4">#REF!</definedName>
    <definedName name="zzz1" localSheetId="29">#REF!</definedName>
    <definedName name="zzz1" localSheetId="30">#REF!</definedName>
    <definedName name="zzz1" localSheetId="31">#REF!</definedName>
    <definedName name="zzz1" localSheetId="7">#REF!</definedName>
    <definedName name="zzz1" localSheetId="9">#REF!</definedName>
    <definedName name="zzz1" localSheetId="32">#REF!</definedName>
    <definedName name="zzz1" localSheetId="49">#REF!</definedName>
    <definedName name="zzz1">#REF!</definedName>
  </definedNames>
  <calcPr calcId="144525"/>
</workbook>
</file>

<file path=xl/calcChain.xml><?xml version="1.0" encoding="utf-8"?>
<calcChain xmlns="http://schemas.openxmlformats.org/spreadsheetml/2006/main">
  <c r="F6" i="279" l="1"/>
  <c r="AE4" i="277"/>
  <c r="W4" i="277"/>
  <c r="V4" i="277"/>
  <c r="H4" i="277"/>
  <c r="G4" i="277"/>
  <c r="F4" i="277"/>
  <c r="E4" i="277"/>
  <c r="B4" i="277"/>
  <c r="AJ59" i="260" l="1"/>
  <c r="AI59" i="260"/>
  <c r="AH59" i="260"/>
  <c r="AJ58" i="260"/>
  <c r="AI58" i="260"/>
  <c r="AH58" i="260"/>
  <c r="AJ57" i="260"/>
  <c r="AI57" i="260"/>
  <c r="AH57" i="260"/>
  <c r="AJ56" i="260"/>
  <c r="AI56" i="260"/>
  <c r="AH56" i="260"/>
  <c r="AJ55" i="260"/>
  <c r="AI55" i="260"/>
  <c r="AH55" i="260"/>
  <c r="AJ54" i="260"/>
  <c r="AI54" i="260"/>
  <c r="AH54" i="260"/>
  <c r="AJ53" i="260"/>
  <c r="AI53" i="260"/>
  <c r="AH53" i="260"/>
  <c r="AJ52" i="260"/>
  <c r="AI52" i="260"/>
  <c r="AH52" i="260"/>
  <c r="AJ51" i="260"/>
  <c r="AI51" i="260"/>
  <c r="AH51" i="260"/>
  <c r="AJ50" i="260"/>
  <c r="AI50" i="260"/>
  <c r="AH50" i="260"/>
  <c r="AJ49" i="260"/>
  <c r="AI49" i="260"/>
  <c r="AH49" i="260"/>
  <c r="AJ48" i="260"/>
  <c r="AI48" i="260"/>
  <c r="AH48" i="260"/>
  <c r="AJ47" i="260"/>
  <c r="AI47" i="260"/>
  <c r="AH47" i="260"/>
  <c r="AJ46" i="260"/>
  <c r="AI46" i="260"/>
  <c r="AH46" i="260"/>
  <c r="AJ45" i="260"/>
  <c r="AI45" i="260"/>
  <c r="AH45" i="260"/>
  <c r="AJ44" i="260"/>
  <c r="AI44" i="260"/>
  <c r="AH44" i="260"/>
  <c r="AJ43" i="260"/>
  <c r="AI43" i="260"/>
  <c r="AH43" i="260"/>
  <c r="AJ42" i="260"/>
  <c r="AI42" i="260"/>
  <c r="AH42" i="260"/>
  <c r="AJ41" i="260"/>
  <c r="AI41" i="260"/>
  <c r="AH41" i="260"/>
  <c r="AJ40" i="260"/>
  <c r="AI40" i="260"/>
  <c r="AH40" i="260"/>
  <c r="AJ39" i="260"/>
  <c r="AI39" i="260"/>
  <c r="AH39" i="260"/>
  <c r="AJ38" i="260"/>
  <c r="AI38" i="260"/>
  <c r="AH38" i="260"/>
  <c r="AJ37" i="260"/>
  <c r="AI37" i="260"/>
  <c r="AH37" i="260"/>
  <c r="AJ36" i="260"/>
  <c r="AI36" i="260"/>
  <c r="AH36" i="260"/>
  <c r="AJ35" i="260"/>
  <c r="AI35" i="260"/>
  <c r="AH35" i="260"/>
  <c r="AJ34" i="260"/>
  <c r="AI34" i="260"/>
  <c r="AH34" i="260"/>
  <c r="AJ33" i="260"/>
  <c r="AI33" i="260"/>
  <c r="AH33" i="260"/>
  <c r="AJ32" i="260"/>
  <c r="AI32" i="260"/>
  <c r="AH32" i="260"/>
  <c r="AJ31" i="260"/>
  <c r="AI31" i="260"/>
  <c r="AH31" i="260"/>
  <c r="AJ30" i="260"/>
  <c r="AI30" i="260"/>
  <c r="AH30" i="260"/>
  <c r="AJ29" i="260"/>
  <c r="AI29" i="260"/>
  <c r="AH29" i="260"/>
  <c r="AJ28" i="260"/>
  <c r="AI28" i="260"/>
  <c r="AH28" i="260"/>
  <c r="AJ27" i="260"/>
  <c r="AI27" i="260"/>
  <c r="AH27" i="260"/>
  <c r="AJ26" i="260"/>
  <c r="AI26" i="260"/>
  <c r="AH26" i="260"/>
  <c r="AJ25" i="260"/>
  <c r="AI25" i="260"/>
  <c r="AH25" i="260"/>
  <c r="AJ24" i="260"/>
  <c r="AI24" i="260"/>
  <c r="AH24" i="260"/>
  <c r="AJ23" i="260"/>
  <c r="AI23" i="260"/>
  <c r="AH23" i="260"/>
  <c r="AJ22" i="260"/>
  <c r="AI22" i="260"/>
  <c r="AH22" i="260"/>
  <c r="AJ21" i="260"/>
  <c r="AI21" i="260"/>
  <c r="AH21" i="260"/>
  <c r="AJ20" i="260"/>
  <c r="AI20" i="260"/>
  <c r="AH20" i="260"/>
  <c r="AJ19" i="260"/>
  <c r="AI19" i="260"/>
  <c r="AH19" i="260"/>
  <c r="AJ18" i="260"/>
  <c r="AI18" i="260"/>
  <c r="AH18" i="260"/>
  <c r="AJ17" i="260"/>
  <c r="AI17" i="260"/>
  <c r="AH17" i="260"/>
  <c r="AJ16" i="260"/>
  <c r="AI16" i="260"/>
  <c r="AH16" i="260"/>
  <c r="AJ15" i="260"/>
  <c r="AI15" i="260"/>
  <c r="AH15" i="260"/>
  <c r="AJ14" i="260"/>
  <c r="AI14" i="260"/>
  <c r="AH14" i="260"/>
  <c r="AJ13" i="260"/>
  <c r="AI13" i="260"/>
  <c r="AH13" i="260"/>
  <c r="AJ12" i="260"/>
  <c r="AI12" i="260"/>
  <c r="AH12" i="260"/>
  <c r="AJ11" i="260"/>
  <c r="AI11" i="260"/>
  <c r="AH11" i="260"/>
  <c r="AJ10" i="260"/>
  <c r="AI10" i="260"/>
  <c r="AH10" i="260"/>
  <c r="AJ9" i="260"/>
  <c r="AI9" i="260"/>
  <c r="AH9" i="260"/>
  <c r="AJ8" i="260"/>
  <c r="AI8" i="260"/>
  <c r="AH8" i="260"/>
  <c r="AJ7" i="260"/>
  <c r="AI7" i="260"/>
  <c r="AH7" i="260"/>
  <c r="AJ6" i="260"/>
  <c r="AI6" i="260"/>
  <c r="AH6" i="260"/>
  <c r="AJ5" i="260"/>
  <c r="AI5" i="260"/>
  <c r="AH5" i="260"/>
  <c r="AJ4" i="260"/>
  <c r="AI4" i="260"/>
  <c r="AH4" i="260"/>
  <c r="Z62" i="258"/>
  <c r="Y62" i="258"/>
  <c r="X62" i="258"/>
  <c r="W62" i="258"/>
  <c r="V62" i="258"/>
  <c r="E22" i="256"/>
  <c r="G27" i="254"/>
  <c r="G26" i="254"/>
  <c r="D17" i="251"/>
  <c r="D16" i="251"/>
  <c r="D15" i="251"/>
  <c r="D14" i="251"/>
  <c r="E64" i="4" l="1"/>
  <c r="J64" i="4"/>
  <c r="H64" i="4"/>
  <c r="G64" i="4"/>
  <c r="K64" i="4"/>
  <c r="J56" i="4"/>
  <c r="H56" i="4"/>
  <c r="G56" i="4"/>
  <c r="E56" i="4"/>
  <c r="Z16" i="7"/>
  <c r="AA16" i="7"/>
  <c r="Z9" i="7"/>
  <c r="AA9" i="7"/>
  <c r="V23" i="6"/>
  <c r="V29" i="6" s="1"/>
  <c r="U23" i="6"/>
  <c r="U29" i="6"/>
  <c r="V7" i="6"/>
  <c r="U7" i="6"/>
  <c r="V5" i="6"/>
  <c r="V14" i="6"/>
  <c r="U5" i="6"/>
  <c r="U14" i="6"/>
  <c r="O46" i="5"/>
  <c r="O40" i="5"/>
  <c r="O33" i="5"/>
  <c r="O31" i="5"/>
  <c r="J60" i="4"/>
  <c r="E60" i="4"/>
  <c r="G60" i="4"/>
  <c r="H60" i="4"/>
  <c r="J50" i="4"/>
  <c r="J51" i="4"/>
  <c r="J49" i="4"/>
  <c r="H52" i="4"/>
  <c r="G52" i="4"/>
  <c r="E52" i="4"/>
  <c r="M108" i="16"/>
  <c r="L108" i="16"/>
  <c r="K108" i="16"/>
  <c r="J108" i="16"/>
  <c r="I108" i="16"/>
  <c r="H108" i="16"/>
  <c r="G108" i="16"/>
  <c r="F108" i="16"/>
  <c r="E108" i="16"/>
  <c r="D108" i="16"/>
  <c r="C108" i="16"/>
  <c r="B108" i="16"/>
  <c r="AM107" i="16"/>
  <c r="AL107" i="16"/>
  <c r="AK107" i="16"/>
  <c r="AJ107" i="16"/>
  <c r="AI107" i="16"/>
  <c r="AH107" i="16"/>
  <c r="AG107" i="16"/>
  <c r="AF107" i="16"/>
  <c r="AE107" i="16"/>
  <c r="AD107" i="16"/>
  <c r="AC107" i="16"/>
  <c r="AB107" i="16"/>
  <c r="S23" i="6"/>
  <c r="T23" i="6"/>
  <c r="T29" i="6" s="1"/>
  <c r="T7" i="6"/>
  <c r="T5" i="6"/>
  <c r="Q41" i="9"/>
  <c r="Q45" i="9"/>
  <c r="Q55" i="9"/>
  <c r="Q36" i="9"/>
  <c r="Q28" i="8"/>
  <c r="Q39" i="8"/>
  <c r="Q44" i="8" s="1"/>
  <c r="Q33" i="8"/>
  <c r="M33" i="7"/>
  <c r="M26" i="7"/>
  <c r="M40" i="5"/>
  <c r="M47" i="5"/>
  <c r="M31" i="5"/>
  <c r="M33" i="5"/>
  <c r="H48" i="4"/>
  <c r="E48" i="4"/>
  <c r="J47" i="4"/>
  <c r="G47" i="4"/>
  <c r="J46" i="4"/>
  <c r="G46" i="4"/>
  <c r="J45" i="4"/>
  <c r="G45" i="4"/>
  <c r="G48" i="4" s="1"/>
  <c r="P39" i="8"/>
  <c r="P44" i="8" s="1"/>
  <c r="P33" i="8"/>
  <c r="P28" i="8"/>
  <c r="I43" i="8"/>
  <c r="F43" i="8"/>
  <c r="K42" i="8"/>
  <c r="J42" i="8"/>
  <c r="E41" i="8"/>
  <c r="O39" i="8"/>
  <c r="O44" i="8"/>
  <c r="N39" i="8"/>
  <c r="N44" i="8"/>
  <c r="M39" i="8"/>
  <c r="M44" i="8"/>
  <c r="L39" i="8"/>
  <c r="L44" i="8"/>
  <c r="K39" i="8"/>
  <c r="J39" i="8"/>
  <c r="I39" i="8"/>
  <c r="I44" i="8"/>
  <c r="H39" i="8"/>
  <c r="H44" i="8"/>
  <c r="G39" i="8"/>
  <c r="G44" i="8"/>
  <c r="F39" i="8"/>
  <c r="E39" i="8"/>
  <c r="E44" i="8" s="1"/>
  <c r="D39" i="8"/>
  <c r="D44" i="8" s="1"/>
  <c r="C39" i="8"/>
  <c r="C44" i="8" s="1"/>
  <c r="H34" i="8"/>
  <c r="H33" i="8" s="1"/>
  <c r="G34" i="8"/>
  <c r="G33" i="8" s="1"/>
  <c r="F34" i="8"/>
  <c r="F33" i="8" s="1"/>
  <c r="D34" i="8"/>
  <c r="D33" i="8"/>
  <c r="C34" i="8"/>
  <c r="O33" i="8"/>
  <c r="N33" i="8"/>
  <c r="M33" i="8"/>
  <c r="L33" i="8"/>
  <c r="K33" i="8"/>
  <c r="J33" i="8"/>
  <c r="I33" i="8"/>
  <c r="E33" i="8"/>
  <c r="C33" i="8"/>
  <c r="J32" i="8"/>
  <c r="J28" i="8" s="1"/>
  <c r="H32" i="8"/>
  <c r="H28" i="8" s="1"/>
  <c r="H38" i="8" s="1"/>
  <c r="G32" i="8"/>
  <c r="F32" i="8"/>
  <c r="F28" i="8" s="1"/>
  <c r="F38" i="8" s="1"/>
  <c r="D32" i="8"/>
  <c r="D28" i="8"/>
  <c r="C32" i="8"/>
  <c r="C28" i="8"/>
  <c r="C38" i="8" s="1"/>
  <c r="I29" i="8"/>
  <c r="O28" i="8"/>
  <c r="N28" i="8"/>
  <c r="M28" i="8"/>
  <c r="L28" i="8"/>
  <c r="L38" i="8" s="1"/>
  <c r="K28" i="8"/>
  <c r="K38" i="8" s="1"/>
  <c r="I28" i="8"/>
  <c r="I38" i="8" s="1"/>
  <c r="G28" i="8"/>
  <c r="E28" i="8"/>
  <c r="E19" i="8"/>
  <c r="P55" i="9"/>
  <c r="O55" i="9"/>
  <c r="N55" i="9"/>
  <c r="M55" i="9"/>
  <c r="L55" i="9"/>
  <c r="K55" i="9"/>
  <c r="J55" i="9"/>
  <c r="I55" i="9"/>
  <c r="H55" i="9"/>
  <c r="G55" i="9"/>
  <c r="F55" i="9"/>
  <c r="E54" i="9"/>
  <c r="D54" i="9"/>
  <c r="C54" i="9"/>
  <c r="E53" i="9"/>
  <c r="D53" i="9"/>
  <c r="C53" i="9"/>
  <c r="E51" i="9"/>
  <c r="D51" i="9"/>
  <c r="C51" i="9"/>
  <c r="E50" i="9"/>
  <c r="E49" i="9"/>
  <c r="D50" i="9"/>
  <c r="D49" i="9"/>
  <c r="C50" i="9"/>
  <c r="C49" i="9"/>
  <c r="O49" i="9"/>
  <c r="N49" i="9"/>
  <c r="M49" i="9"/>
  <c r="L49" i="9"/>
  <c r="K49" i="9"/>
  <c r="J49" i="9"/>
  <c r="I49" i="9"/>
  <c r="H49" i="9"/>
  <c r="G49" i="9"/>
  <c r="F49" i="9"/>
  <c r="N48" i="9"/>
  <c r="K48" i="9"/>
  <c r="I48" i="9"/>
  <c r="E48" i="9"/>
  <c r="D48" i="9"/>
  <c r="C48" i="9"/>
  <c r="P46" i="9"/>
  <c r="P45" i="9"/>
  <c r="E46" i="9"/>
  <c r="E45" i="9"/>
  <c r="D46" i="9"/>
  <c r="D45" i="9"/>
  <c r="C46" i="9"/>
  <c r="C45" i="9"/>
  <c r="O45" i="9"/>
  <c r="N45" i="9"/>
  <c r="M45" i="9"/>
  <c r="L45" i="9"/>
  <c r="K45" i="9"/>
  <c r="J45" i="9"/>
  <c r="I45" i="9"/>
  <c r="H45" i="9"/>
  <c r="G45" i="9"/>
  <c r="F45" i="9"/>
  <c r="E44" i="9"/>
  <c r="D44" i="9"/>
  <c r="C44" i="9"/>
  <c r="E43" i="9"/>
  <c r="D43" i="9"/>
  <c r="C43" i="9"/>
  <c r="E42" i="9"/>
  <c r="D42" i="9"/>
  <c r="C42" i="9"/>
  <c r="P41" i="9"/>
  <c r="O41" i="9"/>
  <c r="N41" i="9"/>
  <c r="M41" i="9"/>
  <c r="L41" i="9"/>
  <c r="K41" i="9"/>
  <c r="J41" i="9"/>
  <c r="I41" i="9"/>
  <c r="H41" i="9"/>
  <c r="G41" i="9"/>
  <c r="F41" i="9"/>
  <c r="E40" i="9"/>
  <c r="D40" i="9"/>
  <c r="C40" i="9"/>
  <c r="E37" i="9"/>
  <c r="D37" i="9"/>
  <c r="C37" i="9"/>
  <c r="P36" i="9"/>
  <c r="O36" i="9"/>
  <c r="N36" i="9"/>
  <c r="M36" i="9"/>
  <c r="L36" i="9"/>
  <c r="K36" i="9"/>
  <c r="J36" i="9"/>
  <c r="I36" i="9"/>
  <c r="H36" i="9"/>
  <c r="G36" i="9"/>
  <c r="F36" i="9"/>
  <c r="F52" i="9"/>
  <c r="X26" i="9"/>
  <c r="X17" i="9"/>
  <c r="X16" i="9" s="1"/>
  <c r="X12" i="9"/>
  <c r="X7" i="9"/>
  <c r="S29" i="6"/>
  <c r="S7" i="6"/>
  <c r="S5" i="6"/>
  <c r="L33" i="7"/>
  <c r="K33" i="7"/>
  <c r="J33" i="7"/>
  <c r="I33" i="7"/>
  <c r="H33" i="7"/>
  <c r="G33" i="7"/>
  <c r="F33" i="7"/>
  <c r="E33" i="7"/>
  <c r="C33" i="7"/>
  <c r="L26" i="7"/>
  <c r="K26" i="7"/>
  <c r="J26" i="7"/>
  <c r="I26" i="7"/>
  <c r="H26" i="7"/>
  <c r="G26" i="7"/>
  <c r="F26" i="7"/>
  <c r="E26" i="7"/>
  <c r="C26" i="7"/>
  <c r="S15" i="5"/>
  <c r="S22" i="5"/>
  <c r="L46" i="5"/>
  <c r="K46" i="5"/>
  <c r="I45" i="5"/>
  <c r="L40" i="5"/>
  <c r="L47" i="5" s="1"/>
  <c r="K40" i="5"/>
  <c r="J40" i="5"/>
  <c r="J47" i="5"/>
  <c r="I40" i="5"/>
  <c r="H40" i="5"/>
  <c r="H47" i="5" s="1"/>
  <c r="G40" i="5"/>
  <c r="G47" i="5" s="1"/>
  <c r="F40" i="5"/>
  <c r="F47" i="5" s="1"/>
  <c r="E40" i="5"/>
  <c r="E47" i="5" s="1"/>
  <c r="D40" i="5"/>
  <c r="D47" i="5" s="1"/>
  <c r="C40" i="5"/>
  <c r="C47" i="5" s="1"/>
  <c r="J37" i="5"/>
  <c r="L33" i="5"/>
  <c r="K33" i="5"/>
  <c r="J33" i="5"/>
  <c r="I33" i="5"/>
  <c r="H33" i="5"/>
  <c r="G33" i="5"/>
  <c r="F33" i="5"/>
  <c r="E33" i="5"/>
  <c r="D33" i="5"/>
  <c r="C33" i="5"/>
  <c r="L31" i="5"/>
  <c r="K31" i="5"/>
  <c r="K39" i="5" s="1"/>
  <c r="J31" i="5"/>
  <c r="I31" i="5"/>
  <c r="H31" i="5"/>
  <c r="G31" i="5"/>
  <c r="F31" i="5"/>
  <c r="F39" i="5" s="1"/>
  <c r="E31" i="5"/>
  <c r="D31" i="5"/>
  <c r="C31" i="5"/>
  <c r="C39" i="5" s="1"/>
  <c r="X21" i="5"/>
  <c r="X15" i="5"/>
  <c r="X8" i="5"/>
  <c r="X6" i="5"/>
  <c r="J43" i="4"/>
  <c r="G43" i="4"/>
  <c r="J42" i="4"/>
  <c r="G42" i="4"/>
  <c r="J41" i="4"/>
  <c r="G41" i="4"/>
  <c r="H44" i="4"/>
  <c r="E44" i="4"/>
  <c r="F19" i="14"/>
  <c r="E12" i="14"/>
  <c r="C12" i="14"/>
  <c r="B12" i="14"/>
  <c r="H5" i="14"/>
  <c r="G5" i="14"/>
  <c r="F5" i="14"/>
  <c r="D5" i="14"/>
  <c r="D7" i="13"/>
  <c r="E7" i="13"/>
  <c r="F7" i="13"/>
  <c r="G7" i="13"/>
  <c r="H7" i="13"/>
  <c r="I7" i="13"/>
  <c r="J7" i="13"/>
  <c r="K7" i="13"/>
  <c r="L7" i="13"/>
  <c r="M7" i="13"/>
  <c r="N7" i="13"/>
  <c r="O7" i="13"/>
  <c r="P7" i="13"/>
  <c r="Q7" i="13"/>
  <c r="R7" i="13"/>
  <c r="S7" i="13"/>
  <c r="T7" i="13"/>
  <c r="U7" i="13"/>
  <c r="V7" i="13"/>
  <c r="W7" i="13"/>
  <c r="D11" i="13"/>
  <c r="E11" i="13"/>
  <c r="F11" i="13"/>
  <c r="G11" i="13"/>
  <c r="H11" i="13"/>
  <c r="I11" i="13"/>
  <c r="J11" i="13"/>
  <c r="K11" i="13"/>
  <c r="L11" i="13"/>
  <c r="M11" i="13"/>
  <c r="N11" i="13"/>
  <c r="O11" i="13"/>
  <c r="P11" i="13"/>
  <c r="Q11" i="13"/>
  <c r="R11" i="13"/>
  <c r="S11" i="13"/>
  <c r="T11" i="13"/>
  <c r="U11" i="13"/>
  <c r="V11" i="13"/>
  <c r="W11" i="13"/>
  <c r="D20" i="13"/>
  <c r="E20" i="13"/>
  <c r="F20" i="13"/>
  <c r="G20" i="13"/>
  <c r="H20" i="13"/>
  <c r="I20" i="13"/>
  <c r="J20" i="13"/>
  <c r="K20" i="13"/>
  <c r="L20" i="13"/>
  <c r="M20" i="13"/>
  <c r="N20" i="13"/>
  <c r="O20" i="13"/>
  <c r="P20" i="13"/>
  <c r="Q20" i="13"/>
  <c r="R20" i="13"/>
  <c r="S20" i="13"/>
  <c r="T20" i="13"/>
  <c r="U20" i="13"/>
  <c r="V20" i="13"/>
  <c r="W20" i="13"/>
  <c r="D25" i="13"/>
  <c r="D24" i="13" s="1"/>
  <c r="E25" i="13"/>
  <c r="E24" i="13" s="1"/>
  <c r="F25" i="13"/>
  <c r="F24" i="13" s="1"/>
  <c r="G25" i="13"/>
  <c r="G24" i="13" s="1"/>
  <c r="H25" i="13"/>
  <c r="H24" i="13" s="1"/>
  <c r="I25" i="13"/>
  <c r="I24" i="13" s="1"/>
  <c r="J25" i="13"/>
  <c r="J24" i="13" s="1"/>
  <c r="K25" i="13"/>
  <c r="K24" i="13" s="1"/>
  <c r="L25" i="13"/>
  <c r="L24" i="13" s="1"/>
  <c r="M25" i="13"/>
  <c r="M24" i="13" s="1"/>
  <c r="N25" i="13"/>
  <c r="N24" i="13" s="1"/>
  <c r="O25" i="13"/>
  <c r="O24" i="13" s="1"/>
  <c r="P25" i="13"/>
  <c r="P24" i="13" s="1"/>
  <c r="Q25" i="13"/>
  <c r="Q24" i="13" s="1"/>
  <c r="R25" i="13"/>
  <c r="R24" i="13" s="1"/>
  <c r="S25" i="13"/>
  <c r="S24" i="13" s="1"/>
  <c r="T25" i="13"/>
  <c r="T24" i="13" s="1"/>
  <c r="U25" i="13"/>
  <c r="U24" i="13" s="1"/>
  <c r="V25" i="13"/>
  <c r="V24" i="13" s="1"/>
  <c r="W25" i="13"/>
  <c r="W24" i="13" s="1"/>
  <c r="D37" i="13"/>
  <c r="E37" i="13"/>
  <c r="F37" i="13"/>
  <c r="G37" i="13"/>
  <c r="H37" i="13"/>
  <c r="I37" i="13"/>
  <c r="J37" i="13"/>
  <c r="K37" i="13"/>
  <c r="L37" i="13"/>
  <c r="M37" i="13"/>
  <c r="N37" i="13"/>
  <c r="O37" i="13"/>
  <c r="P37" i="13"/>
  <c r="Q37" i="13"/>
  <c r="R37" i="13"/>
  <c r="S37" i="13"/>
  <c r="T37" i="13"/>
  <c r="U37" i="13"/>
  <c r="V37" i="13"/>
  <c r="W37" i="13"/>
  <c r="D43" i="13"/>
  <c r="E43" i="13"/>
  <c r="F43" i="13"/>
  <c r="G43" i="13"/>
  <c r="H43" i="13"/>
  <c r="I43" i="13"/>
  <c r="J43" i="13"/>
  <c r="K43" i="13"/>
  <c r="L43" i="13"/>
  <c r="M43" i="13"/>
  <c r="N43" i="13"/>
  <c r="O43" i="13"/>
  <c r="P43" i="13"/>
  <c r="Q43" i="13"/>
  <c r="R43" i="13"/>
  <c r="S43" i="13"/>
  <c r="T43" i="13"/>
  <c r="U43" i="13"/>
  <c r="V43" i="13"/>
  <c r="W43" i="13"/>
  <c r="D54" i="13"/>
  <c r="D51" i="13" s="1"/>
  <c r="E54" i="13"/>
  <c r="E51" i="13" s="1"/>
  <c r="F54" i="13"/>
  <c r="F51" i="13" s="1"/>
  <c r="F79" i="13" s="1"/>
  <c r="G54" i="13"/>
  <c r="G51" i="13" s="1"/>
  <c r="H54" i="13"/>
  <c r="H51" i="13" s="1"/>
  <c r="I54" i="13"/>
  <c r="I51" i="13" s="1"/>
  <c r="J54" i="13"/>
  <c r="J51" i="13" s="1"/>
  <c r="K54" i="13"/>
  <c r="K51" i="13" s="1"/>
  <c r="L54" i="13"/>
  <c r="L51" i="13" s="1"/>
  <c r="M54" i="13"/>
  <c r="M51" i="13" s="1"/>
  <c r="N54" i="13"/>
  <c r="N51" i="13" s="1"/>
  <c r="O54" i="13"/>
  <c r="O51" i="13" s="1"/>
  <c r="P54" i="13"/>
  <c r="P51" i="13" s="1"/>
  <c r="Q54" i="13"/>
  <c r="Q51" i="13" s="1"/>
  <c r="R54" i="13"/>
  <c r="R51" i="13" s="1"/>
  <c r="S54" i="13"/>
  <c r="S51" i="13" s="1"/>
  <c r="T54" i="13"/>
  <c r="T51" i="13" s="1"/>
  <c r="U54" i="13"/>
  <c r="U51" i="13" s="1"/>
  <c r="V54" i="13"/>
  <c r="V51" i="13" s="1"/>
  <c r="W54" i="13"/>
  <c r="W51" i="13" s="1"/>
  <c r="D59" i="13"/>
  <c r="E59" i="13"/>
  <c r="F59" i="13"/>
  <c r="G59" i="13"/>
  <c r="H59" i="13"/>
  <c r="I59" i="13"/>
  <c r="J59" i="13"/>
  <c r="K59" i="13"/>
  <c r="L59" i="13"/>
  <c r="M59" i="13"/>
  <c r="N59" i="13"/>
  <c r="O59" i="13"/>
  <c r="P59" i="13"/>
  <c r="Q59" i="13"/>
  <c r="R59" i="13"/>
  <c r="S59" i="13"/>
  <c r="T59" i="13"/>
  <c r="U59" i="13"/>
  <c r="V59" i="13"/>
  <c r="W59" i="13"/>
  <c r="D66" i="13"/>
  <c r="E66" i="13"/>
  <c r="F66" i="13"/>
  <c r="G66" i="13"/>
  <c r="H66" i="13"/>
  <c r="I66" i="13"/>
  <c r="J66" i="13"/>
  <c r="K66" i="13"/>
  <c r="L66" i="13"/>
  <c r="M66" i="13"/>
  <c r="N66" i="13"/>
  <c r="O66" i="13"/>
  <c r="P66" i="13"/>
  <c r="Q66" i="13"/>
  <c r="R66" i="13"/>
  <c r="S66" i="13"/>
  <c r="T66" i="13"/>
  <c r="U66" i="13"/>
  <c r="V66" i="13"/>
  <c r="W66" i="13"/>
  <c r="D71" i="13"/>
  <c r="E71" i="13"/>
  <c r="F71" i="13"/>
  <c r="G71" i="13"/>
  <c r="H71" i="13"/>
  <c r="I71" i="13"/>
  <c r="J71" i="13"/>
  <c r="K71" i="13"/>
  <c r="L71" i="13"/>
  <c r="M71" i="13"/>
  <c r="N71" i="13"/>
  <c r="O71" i="13"/>
  <c r="P71" i="13"/>
  <c r="Q71" i="13"/>
  <c r="R71" i="13"/>
  <c r="S71" i="13"/>
  <c r="T71" i="13"/>
  <c r="U71" i="13"/>
  <c r="V71" i="13"/>
  <c r="W71" i="13"/>
  <c r="D74" i="13"/>
  <c r="E74" i="13"/>
  <c r="F74" i="13"/>
  <c r="G74" i="13"/>
  <c r="H74" i="13"/>
  <c r="I74" i="13"/>
  <c r="J74" i="13"/>
  <c r="K74" i="13"/>
  <c r="L74" i="13"/>
  <c r="M74" i="13"/>
  <c r="N74" i="13"/>
  <c r="O74" i="13"/>
  <c r="P74" i="13"/>
  <c r="Q74" i="13"/>
  <c r="R74" i="13"/>
  <c r="S74" i="13"/>
  <c r="T74" i="13"/>
  <c r="U74" i="13"/>
  <c r="V74" i="13"/>
  <c r="W74" i="13"/>
  <c r="C7" i="9"/>
  <c r="D7" i="9"/>
  <c r="E7" i="9"/>
  <c r="F7" i="9"/>
  <c r="G7" i="9"/>
  <c r="H7" i="9"/>
  <c r="I7" i="9"/>
  <c r="J7" i="9"/>
  <c r="N7" i="9"/>
  <c r="O7" i="9"/>
  <c r="P7" i="9"/>
  <c r="Q7" i="9"/>
  <c r="R7" i="9"/>
  <c r="S7" i="9"/>
  <c r="T7" i="9"/>
  <c r="U7" i="9"/>
  <c r="V7" i="9"/>
  <c r="W7" i="9"/>
  <c r="Y7" i="9"/>
  <c r="Z7" i="9"/>
  <c r="K8" i="9"/>
  <c r="L8" i="9"/>
  <c r="M8" i="9"/>
  <c r="K11" i="9"/>
  <c r="L11" i="9"/>
  <c r="M11" i="9"/>
  <c r="C12" i="9"/>
  <c r="D12" i="9"/>
  <c r="E12" i="9"/>
  <c r="F12" i="9"/>
  <c r="G12" i="9"/>
  <c r="H12" i="9"/>
  <c r="I12" i="9"/>
  <c r="J12" i="9"/>
  <c r="N12" i="9"/>
  <c r="O12" i="9"/>
  <c r="P12" i="9"/>
  <c r="Q12" i="9"/>
  <c r="R12" i="9"/>
  <c r="S12" i="9"/>
  <c r="T12" i="9"/>
  <c r="U12" i="9"/>
  <c r="V12" i="9"/>
  <c r="W12" i="9"/>
  <c r="Y12" i="9"/>
  <c r="Z12" i="9"/>
  <c r="K13" i="9"/>
  <c r="L13" i="9"/>
  <c r="M13" i="9"/>
  <c r="K14" i="9"/>
  <c r="L14" i="9"/>
  <c r="M14" i="9"/>
  <c r="K15" i="9"/>
  <c r="L15" i="9"/>
  <c r="M15" i="9"/>
  <c r="C16" i="9"/>
  <c r="D16" i="9"/>
  <c r="E16" i="9"/>
  <c r="F16" i="9"/>
  <c r="G16" i="9"/>
  <c r="H16" i="9"/>
  <c r="I16" i="9"/>
  <c r="J16" i="9"/>
  <c r="N16" i="9"/>
  <c r="O16" i="9"/>
  <c r="P16" i="9"/>
  <c r="Q16" i="9"/>
  <c r="R16" i="9"/>
  <c r="S16" i="9"/>
  <c r="T16" i="9"/>
  <c r="U16" i="9"/>
  <c r="V16" i="9"/>
  <c r="W16" i="9"/>
  <c r="Y16" i="9"/>
  <c r="Z16" i="9"/>
  <c r="K17" i="9"/>
  <c r="K16" i="9" s="1"/>
  <c r="L17" i="9"/>
  <c r="L16" i="9" s="1"/>
  <c r="M17" i="9"/>
  <c r="M16" i="9" s="1"/>
  <c r="K19" i="9"/>
  <c r="L19" i="9"/>
  <c r="M19" i="9"/>
  <c r="Q19" i="9"/>
  <c r="S19" i="9"/>
  <c r="V19" i="9"/>
  <c r="C20" i="9"/>
  <c r="D20" i="9"/>
  <c r="E20" i="9"/>
  <c r="F20" i="9"/>
  <c r="G20" i="9"/>
  <c r="H20" i="9"/>
  <c r="I20" i="9"/>
  <c r="J20" i="9"/>
  <c r="N20" i="9"/>
  <c r="O20" i="9"/>
  <c r="P20" i="9"/>
  <c r="Q20" i="9"/>
  <c r="R20" i="9"/>
  <c r="S20" i="9"/>
  <c r="T20" i="9"/>
  <c r="U20" i="9"/>
  <c r="V20" i="9"/>
  <c r="W20" i="9"/>
  <c r="Y20" i="9"/>
  <c r="Z20" i="9"/>
  <c r="K21" i="9"/>
  <c r="K20" i="9" s="1"/>
  <c r="L21" i="9"/>
  <c r="L20" i="9" s="1"/>
  <c r="M21" i="9"/>
  <c r="M20" i="9" s="1"/>
  <c r="K22" i="9"/>
  <c r="L22" i="9"/>
  <c r="M22" i="9"/>
  <c r="K24" i="9"/>
  <c r="L24" i="9"/>
  <c r="M24" i="9"/>
  <c r="K25" i="9"/>
  <c r="L25" i="9"/>
  <c r="M25" i="9"/>
  <c r="C26" i="9"/>
  <c r="D26" i="9"/>
  <c r="E26" i="9"/>
  <c r="F26" i="9"/>
  <c r="G26" i="9"/>
  <c r="H26" i="9"/>
  <c r="I26" i="9"/>
  <c r="J26" i="9"/>
  <c r="N26" i="9"/>
  <c r="O26" i="9"/>
  <c r="P26" i="9"/>
  <c r="Q26" i="9"/>
  <c r="R26" i="9"/>
  <c r="S26" i="9"/>
  <c r="T26" i="9"/>
  <c r="U26" i="9"/>
  <c r="V26" i="9"/>
  <c r="W26" i="9"/>
  <c r="Y26" i="9"/>
  <c r="Z26" i="9"/>
  <c r="V33" i="9"/>
  <c r="Q5" i="8"/>
  <c r="W5" i="8"/>
  <c r="X5" i="8"/>
  <c r="Y5" i="8"/>
  <c r="Z5" i="8"/>
  <c r="AA5" i="8"/>
  <c r="AB5" i="8"/>
  <c r="AB15" i="8" s="1"/>
  <c r="AB22" i="8" s="1"/>
  <c r="AC5" i="8"/>
  <c r="AD5" i="8"/>
  <c r="C6" i="8"/>
  <c r="U6" i="8"/>
  <c r="U5" i="8" s="1"/>
  <c r="C8" i="8"/>
  <c r="D8" i="8"/>
  <c r="D5" i="8"/>
  <c r="C9" i="8"/>
  <c r="C5" i="8"/>
  <c r="E9" i="8"/>
  <c r="E5" i="8"/>
  <c r="F9" i="8"/>
  <c r="F5" i="8"/>
  <c r="G9" i="8"/>
  <c r="G5" i="8"/>
  <c r="H9" i="8"/>
  <c r="H5" i="8"/>
  <c r="I9" i="8"/>
  <c r="I5" i="8"/>
  <c r="J9" i="8"/>
  <c r="J5" i="8"/>
  <c r="K9" i="8"/>
  <c r="K5" i="8"/>
  <c r="L9" i="8"/>
  <c r="L5" i="8"/>
  <c r="M9" i="8"/>
  <c r="M5" i="8"/>
  <c r="N9" i="8"/>
  <c r="N5" i="8"/>
  <c r="O9" i="8"/>
  <c r="O5" i="8"/>
  <c r="P9" i="8"/>
  <c r="P5" i="8"/>
  <c r="R9" i="8"/>
  <c r="R5" i="8"/>
  <c r="S9" i="8"/>
  <c r="S5" i="8"/>
  <c r="T9" i="8"/>
  <c r="T5" i="8"/>
  <c r="V9" i="8"/>
  <c r="V5" i="8"/>
  <c r="C10" i="8"/>
  <c r="F10" i="8"/>
  <c r="Q10" i="8"/>
  <c r="U10" i="8"/>
  <c r="V10" i="8"/>
  <c r="W10" i="8"/>
  <c r="W15" i="8" s="1"/>
  <c r="X10" i="8"/>
  <c r="Y10" i="8"/>
  <c r="Z10" i="8"/>
  <c r="AA10" i="8"/>
  <c r="AB10" i="8"/>
  <c r="AC10" i="8"/>
  <c r="AD10" i="8"/>
  <c r="D11" i="8"/>
  <c r="D10" i="8"/>
  <c r="E11" i="8"/>
  <c r="E10" i="8"/>
  <c r="G11" i="8"/>
  <c r="G10" i="8"/>
  <c r="H11" i="8"/>
  <c r="H10" i="8"/>
  <c r="I11" i="8"/>
  <c r="I10" i="8"/>
  <c r="J11" i="8"/>
  <c r="J10" i="8"/>
  <c r="K11" i="8"/>
  <c r="K10" i="8"/>
  <c r="L11" i="8"/>
  <c r="L10" i="8"/>
  <c r="M11" i="8"/>
  <c r="M10" i="8"/>
  <c r="N11" i="8"/>
  <c r="N10" i="8"/>
  <c r="O11" i="8"/>
  <c r="O10" i="8"/>
  <c r="P11" i="8"/>
  <c r="P10" i="8"/>
  <c r="R11" i="8"/>
  <c r="R10" i="8"/>
  <c r="S11" i="8"/>
  <c r="S10" i="8"/>
  <c r="T11" i="8"/>
  <c r="T10" i="8"/>
  <c r="C13" i="8"/>
  <c r="H13" i="8"/>
  <c r="I13" i="8"/>
  <c r="J13" i="8"/>
  <c r="K13" i="8"/>
  <c r="C16" i="8"/>
  <c r="C21" i="8" s="1"/>
  <c r="D16" i="8"/>
  <c r="D21" i="8"/>
  <c r="E16" i="8"/>
  <c r="F16" i="8"/>
  <c r="G16" i="8"/>
  <c r="H16" i="8"/>
  <c r="H21" i="8" s="1"/>
  <c r="I16" i="8"/>
  <c r="I21" i="8" s="1"/>
  <c r="J16" i="8"/>
  <c r="J21" i="8" s="1"/>
  <c r="K16" i="8"/>
  <c r="L16" i="8"/>
  <c r="L21" i="8"/>
  <c r="M16" i="8"/>
  <c r="M21" i="8"/>
  <c r="N16" i="8"/>
  <c r="N21" i="8"/>
  <c r="O16" i="8"/>
  <c r="O21" i="8"/>
  <c r="P16" i="8"/>
  <c r="P21" i="8"/>
  <c r="R16" i="8"/>
  <c r="S16" i="8"/>
  <c r="S21" i="8" s="1"/>
  <c r="T16" i="8"/>
  <c r="T21" i="8" s="1"/>
  <c r="U16" i="8"/>
  <c r="V16" i="8"/>
  <c r="W16" i="8"/>
  <c r="X16" i="8"/>
  <c r="X21" i="8"/>
  <c r="Y16" i="8"/>
  <c r="Y21" i="8"/>
  <c r="Z16" i="8"/>
  <c r="Z21" i="8"/>
  <c r="AA16" i="8"/>
  <c r="AA21" i="8"/>
  <c r="AB16" i="8"/>
  <c r="AB21" i="8"/>
  <c r="AC16" i="8"/>
  <c r="AC21" i="8"/>
  <c r="AD16" i="8"/>
  <c r="Q18" i="8"/>
  <c r="Q16" i="8" s="1"/>
  <c r="Q21" i="8" s="1"/>
  <c r="F19" i="8"/>
  <c r="G19" i="8"/>
  <c r="G21" i="8" s="1"/>
  <c r="K19" i="8"/>
  <c r="V19" i="8"/>
  <c r="W19" i="8"/>
  <c r="R20" i="8"/>
  <c r="U20" i="8"/>
  <c r="AD21" i="8"/>
  <c r="C9" i="7"/>
  <c r="D9" i="7"/>
  <c r="E9" i="7"/>
  <c r="F9" i="7"/>
  <c r="G9" i="7"/>
  <c r="H9" i="7"/>
  <c r="I9" i="7"/>
  <c r="J9" i="7"/>
  <c r="K9" i="7"/>
  <c r="L9" i="7"/>
  <c r="M9" i="7"/>
  <c r="N9" i="7"/>
  <c r="O9" i="7"/>
  <c r="Q9" i="7"/>
  <c r="R9" i="7"/>
  <c r="S9" i="7"/>
  <c r="T9" i="7"/>
  <c r="U9" i="7"/>
  <c r="V9" i="7"/>
  <c r="W9" i="7"/>
  <c r="X9" i="7"/>
  <c r="Y9" i="7"/>
  <c r="C16" i="7"/>
  <c r="D16" i="7"/>
  <c r="E16" i="7"/>
  <c r="F16" i="7"/>
  <c r="G16" i="7"/>
  <c r="H16" i="7"/>
  <c r="I16" i="7"/>
  <c r="J16" i="7"/>
  <c r="K16" i="7"/>
  <c r="L16" i="7"/>
  <c r="M16" i="7"/>
  <c r="N16" i="7"/>
  <c r="O16" i="7"/>
  <c r="Q16" i="7"/>
  <c r="R16" i="7"/>
  <c r="S16" i="7"/>
  <c r="T16" i="7"/>
  <c r="U16" i="7"/>
  <c r="V16" i="7"/>
  <c r="W16" i="7"/>
  <c r="X16" i="7"/>
  <c r="Y16" i="7"/>
  <c r="Q5" i="6"/>
  <c r="R5" i="6"/>
  <c r="C7" i="6"/>
  <c r="C5" i="6" s="1"/>
  <c r="C16" i="6" s="1"/>
  <c r="D7" i="6"/>
  <c r="D5" i="6" s="1"/>
  <c r="D16" i="6" s="1"/>
  <c r="E7" i="6"/>
  <c r="E5" i="6" s="1"/>
  <c r="E16" i="6" s="1"/>
  <c r="F7" i="6"/>
  <c r="F5" i="6" s="1"/>
  <c r="F16" i="6" s="1"/>
  <c r="G7" i="6"/>
  <c r="G5" i="6" s="1"/>
  <c r="G16" i="6" s="1"/>
  <c r="H7" i="6"/>
  <c r="H5" i="6" s="1"/>
  <c r="H16" i="6" s="1"/>
  <c r="I7" i="6"/>
  <c r="I5" i="6" s="1"/>
  <c r="I16" i="6" s="1"/>
  <c r="J7" i="6"/>
  <c r="J5" i="6" s="1"/>
  <c r="J16" i="6" s="1"/>
  <c r="K7" i="6"/>
  <c r="K5" i="6" s="1"/>
  <c r="K16" i="6" s="1"/>
  <c r="L7" i="6"/>
  <c r="L5" i="6" s="1"/>
  <c r="L16" i="6" s="1"/>
  <c r="M7" i="6"/>
  <c r="M5" i="6" s="1"/>
  <c r="M16" i="6" s="1"/>
  <c r="N7" i="6"/>
  <c r="N5" i="6" s="1"/>
  <c r="N16" i="6" s="1"/>
  <c r="Q7" i="6"/>
  <c r="R7" i="6"/>
  <c r="C10" i="6"/>
  <c r="D10" i="6"/>
  <c r="E10" i="6"/>
  <c r="F10" i="6"/>
  <c r="G10" i="6"/>
  <c r="H10" i="6"/>
  <c r="I10" i="6"/>
  <c r="J10" i="6"/>
  <c r="K10" i="6"/>
  <c r="L10" i="6"/>
  <c r="M10" i="6"/>
  <c r="N10" i="6"/>
  <c r="K21" i="6"/>
  <c r="L21" i="6"/>
  <c r="L27" i="6"/>
  <c r="M21" i="6"/>
  <c r="M27" i="6"/>
  <c r="N21" i="6"/>
  <c r="N27" i="6"/>
  <c r="C22" i="6"/>
  <c r="D22" i="6"/>
  <c r="E22" i="6"/>
  <c r="F22" i="6"/>
  <c r="G22" i="6"/>
  <c r="H22" i="6"/>
  <c r="I22" i="6"/>
  <c r="J22" i="6"/>
  <c r="J21" i="6" s="1"/>
  <c r="J27" i="6" s="1"/>
  <c r="C23" i="6"/>
  <c r="D23" i="6"/>
  <c r="E23" i="6"/>
  <c r="F23" i="6"/>
  <c r="G23" i="6"/>
  <c r="H23" i="6"/>
  <c r="I23" i="6"/>
  <c r="J23" i="6"/>
  <c r="Q23" i="6"/>
  <c r="Q29" i="6" s="1"/>
  <c r="R23" i="6"/>
  <c r="R29" i="6" s="1"/>
  <c r="C24" i="6"/>
  <c r="C26" i="6"/>
  <c r="D26" i="6"/>
  <c r="E26" i="6"/>
  <c r="F26" i="6"/>
  <c r="G26" i="6"/>
  <c r="H26" i="6"/>
  <c r="J26" i="6"/>
  <c r="K26" i="6"/>
  <c r="C6" i="5"/>
  <c r="D6" i="5"/>
  <c r="E6" i="5"/>
  <c r="F6" i="5"/>
  <c r="G6" i="5"/>
  <c r="H6" i="5"/>
  <c r="I6" i="5"/>
  <c r="J6" i="5"/>
  <c r="K6" i="5"/>
  <c r="L6" i="5"/>
  <c r="M6" i="5"/>
  <c r="N6" i="5"/>
  <c r="O6" i="5"/>
  <c r="P6" i="5"/>
  <c r="Q6" i="5"/>
  <c r="R6" i="5"/>
  <c r="S6" i="5"/>
  <c r="T6" i="5"/>
  <c r="U6" i="5"/>
  <c r="V6" i="5"/>
  <c r="W6" i="5"/>
  <c r="Y6" i="5"/>
  <c r="Z6" i="5"/>
  <c r="C8" i="5"/>
  <c r="D8" i="5"/>
  <c r="E8" i="5"/>
  <c r="F8" i="5"/>
  <c r="G8" i="5"/>
  <c r="H8" i="5"/>
  <c r="I8" i="5"/>
  <c r="J8" i="5"/>
  <c r="K8" i="5"/>
  <c r="L8" i="5"/>
  <c r="M8" i="5"/>
  <c r="N8" i="5"/>
  <c r="O8" i="5"/>
  <c r="P8" i="5"/>
  <c r="Q8" i="5"/>
  <c r="R8" i="5"/>
  <c r="S8" i="5"/>
  <c r="T8" i="5"/>
  <c r="U8" i="5"/>
  <c r="V8" i="5"/>
  <c r="W8" i="5"/>
  <c r="Y8" i="5"/>
  <c r="Z8" i="5"/>
  <c r="V12" i="5"/>
  <c r="O15" i="5"/>
  <c r="O22" i="5" s="1"/>
  <c r="P15" i="5"/>
  <c r="P22" i="5" s="1"/>
  <c r="Q15" i="5"/>
  <c r="Q22" i="5" s="1"/>
  <c r="R15" i="5"/>
  <c r="R22" i="5" s="1"/>
  <c r="T15" i="5"/>
  <c r="T22" i="5" s="1"/>
  <c r="U15" i="5"/>
  <c r="V15" i="5"/>
  <c r="V22" i="5"/>
  <c r="W15" i="5"/>
  <c r="Y15" i="5"/>
  <c r="Y22" i="5" s="1"/>
  <c r="Z15" i="5"/>
  <c r="Z22" i="5" s="1"/>
  <c r="C17" i="5"/>
  <c r="C15" i="5" s="1"/>
  <c r="C22" i="5" s="1"/>
  <c r="D17" i="5"/>
  <c r="D15" i="5"/>
  <c r="D22" i="5" s="1"/>
  <c r="E17" i="5"/>
  <c r="E15" i="5" s="1"/>
  <c r="E22" i="5" s="1"/>
  <c r="F17" i="5"/>
  <c r="F15" i="5"/>
  <c r="F22" i="5" s="1"/>
  <c r="G17" i="5"/>
  <c r="G15" i="5" s="1"/>
  <c r="G22" i="5" s="1"/>
  <c r="H17" i="5"/>
  <c r="H15" i="5"/>
  <c r="H22" i="5" s="1"/>
  <c r="I17" i="5"/>
  <c r="I15" i="5" s="1"/>
  <c r="I22" i="5" s="1"/>
  <c r="J17" i="5"/>
  <c r="J15" i="5"/>
  <c r="J22" i="5" s="1"/>
  <c r="K17" i="5"/>
  <c r="K15" i="5" s="1"/>
  <c r="K22" i="5" s="1"/>
  <c r="L17" i="5"/>
  <c r="L15" i="5"/>
  <c r="L22" i="5" s="1"/>
  <c r="M17" i="5"/>
  <c r="M15" i="5" s="1"/>
  <c r="M22" i="5" s="1"/>
  <c r="N17" i="5"/>
  <c r="N15" i="5" s="1"/>
  <c r="N22" i="5" s="1"/>
  <c r="U20" i="5"/>
  <c r="M21" i="5"/>
  <c r="W21" i="5"/>
  <c r="G5" i="4"/>
  <c r="J5" i="4"/>
  <c r="G6" i="4"/>
  <c r="J6" i="4"/>
  <c r="G7" i="4"/>
  <c r="J7" i="4"/>
  <c r="E8" i="4"/>
  <c r="H8" i="4"/>
  <c r="G9" i="4"/>
  <c r="J9" i="4"/>
  <c r="G10" i="4"/>
  <c r="J10" i="4"/>
  <c r="G11" i="4"/>
  <c r="J11" i="4"/>
  <c r="E12" i="4"/>
  <c r="H12" i="4"/>
  <c r="G13" i="4"/>
  <c r="J13" i="4"/>
  <c r="G14" i="4"/>
  <c r="J14" i="4"/>
  <c r="G15" i="4"/>
  <c r="J15" i="4"/>
  <c r="E16" i="4"/>
  <c r="H16" i="4"/>
  <c r="G17" i="4"/>
  <c r="J17" i="4"/>
  <c r="G18" i="4"/>
  <c r="J18" i="4"/>
  <c r="G19" i="4"/>
  <c r="J19" i="4"/>
  <c r="E20" i="4"/>
  <c r="H20" i="4"/>
  <c r="G21" i="4"/>
  <c r="J21" i="4"/>
  <c r="G22" i="4"/>
  <c r="J22" i="4"/>
  <c r="G23" i="4"/>
  <c r="J23" i="4"/>
  <c r="E24" i="4"/>
  <c r="H24" i="4"/>
  <c r="G25" i="4"/>
  <c r="J25" i="4"/>
  <c r="G26" i="4"/>
  <c r="J26" i="4"/>
  <c r="G27" i="4"/>
  <c r="J27" i="4"/>
  <c r="E28" i="4"/>
  <c r="H28" i="4"/>
  <c r="G29" i="4"/>
  <c r="G32" i="4" s="1"/>
  <c r="J29" i="4"/>
  <c r="G30" i="4"/>
  <c r="J30" i="4"/>
  <c r="G31" i="4"/>
  <c r="J31" i="4"/>
  <c r="E32" i="4"/>
  <c r="H32" i="4"/>
  <c r="E36" i="4"/>
  <c r="G36" i="4"/>
  <c r="H36" i="4"/>
  <c r="J36" i="4"/>
  <c r="G37" i="4"/>
  <c r="J37" i="4"/>
  <c r="G38" i="4"/>
  <c r="J38" i="4"/>
  <c r="G39" i="4"/>
  <c r="J39" i="4"/>
  <c r="E40" i="4"/>
  <c r="H40" i="4"/>
  <c r="H39" i="5"/>
  <c r="Y15" i="8"/>
  <c r="F21" i="8"/>
  <c r="Q15" i="8"/>
  <c r="E21" i="8"/>
  <c r="I15" i="8"/>
  <c r="AD15" i="8"/>
  <c r="AD22" i="8" s="1"/>
  <c r="Q48" i="13"/>
  <c r="I48" i="13"/>
  <c r="K44" i="8"/>
  <c r="V23" i="9"/>
  <c r="V27" i="9"/>
  <c r="D23" i="9"/>
  <c r="Z23" i="9"/>
  <c r="Z27" i="9" s="1"/>
  <c r="G23" i="9"/>
  <c r="E36" i="9"/>
  <c r="L7" i="9"/>
  <c r="P23" i="9"/>
  <c r="P27" i="9"/>
  <c r="I23" i="9"/>
  <c r="E23" i="9"/>
  <c r="N52" i="9"/>
  <c r="C36" i="9"/>
  <c r="D41" i="9"/>
  <c r="K12" i="9"/>
  <c r="H23" i="9"/>
  <c r="H27" i="9"/>
  <c r="M26" i="9"/>
  <c r="M7" i="9"/>
  <c r="Y23" i="9"/>
  <c r="Y27" i="9"/>
  <c r="J23" i="9"/>
  <c r="J27" i="9"/>
  <c r="K27" i="6"/>
  <c r="F21" i="6"/>
  <c r="F27" i="6" s="1"/>
  <c r="G21" i="6"/>
  <c r="G27" i="6" s="1"/>
  <c r="C21" i="6"/>
  <c r="C27" i="6" s="1"/>
  <c r="S14" i="6"/>
  <c r="E21" i="6"/>
  <c r="E27" i="6"/>
  <c r="T14" i="6"/>
  <c r="I21" i="6"/>
  <c r="I27" i="6" s="1"/>
  <c r="D21" i="6"/>
  <c r="D27" i="6" s="1"/>
  <c r="Q14" i="6"/>
  <c r="L14" i="5"/>
  <c r="U22" i="5"/>
  <c r="V14" i="5"/>
  <c r="J14" i="5"/>
  <c r="X14" i="5"/>
  <c r="I39" i="5"/>
  <c r="G39" i="5"/>
  <c r="P14" i="5"/>
  <c r="M14" i="5"/>
  <c r="F14" i="5"/>
  <c r="J39" i="5"/>
  <c r="J40" i="4"/>
  <c r="J12" i="4"/>
  <c r="J8" i="4"/>
  <c r="J48" i="4"/>
  <c r="G16" i="4"/>
  <c r="G12" i="4"/>
  <c r="G8" i="4"/>
  <c r="J44" i="4"/>
  <c r="Y14" i="5"/>
  <c r="T14" i="5"/>
  <c r="V21" i="8"/>
  <c r="D39" i="5"/>
  <c r="K47" i="5"/>
  <c r="Z14" i="5"/>
  <c r="W14" i="5"/>
  <c r="U14" i="5"/>
  <c r="S14" i="5"/>
  <c r="C41" i="9"/>
  <c r="C55" i="9"/>
  <c r="E55" i="9"/>
  <c r="R79" i="13"/>
  <c r="K26" i="9"/>
  <c r="M12" i="9"/>
  <c r="M23" i="9"/>
  <c r="T23" i="9"/>
  <c r="G52" i="9"/>
  <c r="D38" i="8"/>
  <c r="F44" i="8"/>
  <c r="O39" i="5"/>
  <c r="R15" i="8"/>
  <c r="J16" i="4"/>
  <c r="Q14" i="5"/>
  <c r="I14" i="5"/>
  <c r="E14" i="5"/>
  <c r="C14" i="5"/>
  <c r="R14" i="5"/>
  <c r="H14" i="5"/>
  <c r="D14" i="5"/>
  <c r="U21" i="8"/>
  <c r="N15" i="8"/>
  <c r="H15" i="8"/>
  <c r="F15" i="8"/>
  <c r="L26" i="9"/>
  <c r="U23" i="9"/>
  <c r="K7" i="9"/>
  <c r="O79" i="13"/>
  <c r="I79" i="13"/>
  <c r="G79" i="13"/>
  <c r="E79" i="13"/>
  <c r="M48" i="13"/>
  <c r="I47" i="5"/>
  <c r="X23" i="9"/>
  <c r="X27" i="9" s="1"/>
  <c r="H52" i="9"/>
  <c r="L52" i="9"/>
  <c r="D36" i="9"/>
  <c r="D52" i="9" s="1"/>
  <c r="M38" i="8"/>
  <c r="O38" i="8"/>
  <c r="C52" i="9"/>
  <c r="W22" i="5"/>
  <c r="O15" i="8"/>
  <c r="G15" i="8"/>
  <c r="C15" i="8"/>
  <c r="T27" i="9"/>
  <c r="N79" i="13"/>
  <c r="V48" i="13"/>
  <c r="R48" i="13"/>
  <c r="J48" i="13"/>
  <c r="E15" i="8"/>
  <c r="K23" i="9"/>
  <c r="I80" i="13"/>
  <c r="J32" i="4"/>
  <c r="J24" i="4"/>
  <c r="J20" i="4"/>
  <c r="O14" i="5"/>
  <c r="K14" i="5"/>
  <c r="G14" i="5"/>
  <c r="D15" i="8"/>
  <c r="S15" i="8"/>
  <c r="AA15" i="8"/>
  <c r="U27" i="9"/>
  <c r="N23" i="9"/>
  <c r="N27" i="9"/>
  <c r="O23" i="9"/>
  <c r="O27" i="9"/>
  <c r="F23" i="9"/>
  <c r="H79" i="13"/>
  <c r="D79" i="13"/>
  <c r="V79" i="13"/>
  <c r="U79" i="13"/>
  <c r="K79" i="13"/>
  <c r="J79" i="13"/>
  <c r="N48" i="13"/>
  <c r="K48" i="13"/>
  <c r="E48" i="13"/>
  <c r="E80" i="13" s="1"/>
  <c r="P52" i="9"/>
  <c r="M52" i="9"/>
  <c r="E38" i="8"/>
  <c r="J44" i="8"/>
  <c r="M39" i="5"/>
  <c r="Q52" i="9"/>
  <c r="O47" i="5"/>
  <c r="G40" i="4"/>
  <c r="G28" i="4"/>
  <c r="R14" i="6"/>
  <c r="K15" i="8"/>
  <c r="V15" i="8"/>
  <c r="P15" i="8"/>
  <c r="M15" i="8"/>
  <c r="J15" i="8"/>
  <c r="U15" i="8"/>
  <c r="Z15" i="8"/>
  <c r="W23" i="9"/>
  <c r="W27" i="9" s="1"/>
  <c r="S23" i="9"/>
  <c r="S27" i="9" s="1"/>
  <c r="L12" i="9"/>
  <c r="L23" i="9" s="1"/>
  <c r="L27" i="9" s="1"/>
  <c r="Q23" i="9"/>
  <c r="Q27" i="9"/>
  <c r="C23" i="9"/>
  <c r="W79" i="13"/>
  <c r="S79" i="13"/>
  <c r="W48" i="13"/>
  <c r="S48" i="13"/>
  <c r="O48" i="13"/>
  <c r="F48" i="13"/>
  <c r="F80" i="13"/>
  <c r="D48" i="13"/>
  <c r="X22" i="5"/>
  <c r="E39" i="5"/>
  <c r="L39" i="5"/>
  <c r="I52" i="9"/>
  <c r="O52" i="9"/>
  <c r="J52" i="9"/>
  <c r="E41" i="9"/>
  <c r="E52" i="9" s="1"/>
  <c r="D55" i="9"/>
  <c r="Q38" i="8"/>
  <c r="D80" i="13"/>
  <c r="W21" i="8"/>
  <c r="T15" i="8"/>
  <c r="L79" i="13"/>
  <c r="G24" i="4"/>
  <c r="G20" i="4"/>
  <c r="N14" i="5"/>
  <c r="L15" i="8"/>
  <c r="J38" i="8"/>
  <c r="J28" i="4"/>
  <c r="K80" i="13"/>
  <c r="T48" i="13"/>
  <c r="P48" i="13"/>
  <c r="L48" i="13"/>
  <c r="H48" i="13"/>
  <c r="H80" i="13" s="1"/>
  <c r="K21" i="8"/>
  <c r="R23" i="9"/>
  <c r="R27" i="9"/>
  <c r="P79" i="13"/>
  <c r="J80" i="13"/>
  <c r="G38" i="8"/>
  <c r="H21" i="6"/>
  <c r="H27" i="6" s="1"/>
  <c r="AC15" i="8"/>
  <c r="AC22" i="8" s="1"/>
  <c r="T79" i="13"/>
  <c r="M79" i="13"/>
  <c r="G48" i="13"/>
  <c r="G80" i="13" s="1"/>
  <c r="K52" i="9"/>
  <c r="N38" i="8"/>
  <c r="P38" i="8"/>
  <c r="R21" i="8"/>
  <c r="Q79" i="13"/>
  <c r="U48" i="13"/>
  <c r="G44" i="4"/>
  <c r="J52" i="4"/>
  <c r="X15" i="8" l="1"/>
</calcChain>
</file>

<file path=xl/comments1.xml><?xml version="1.0" encoding="utf-8"?>
<comments xmlns="http://schemas.openxmlformats.org/spreadsheetml/2006/main">
  <authors>
    <author>ATOI,NGOZI VICTOR</author>
  </authors>
  <commentList>
    <comment ref="AU59" authorId="0">
      <text>
        <r>
          <rPr>
            <b/>
            <sz val="9"/>
            <color indexed="81"/>
            <rFont val="Tahoma"/>
            <family val="2"/>
          </rPr>
          <t>ATOI,NGOZI VICTOR:</t>
        </r>
        <r>
          <rPr>
            <sz val="9"/>
            <color indexed="81"/>
            <rFont val="Tahoma"/>
            <family val="2"/>
          </rPr>
          <t xml:space="preserve">
This include AMCON outright purchase from DMBs by CBN</t>
        </r>
      </text>
    </comment>
    <comment ref="AU80" authorId="0">
      <text>
        <r>
          <rPr>
            <b/>
            <sz val="9"/>
            <color indexed="81"/>
            <rFont val="Tahoma"/>
            <family val="2"/>
          </rPr>
          <t>ATOI,NGOZI VICTOR:</t>
        </r>
        <r>
          <rPr>
            <sz val="9"/>
            <color indexed="81"/>
            <rFont val="Tahoma"/>
            <family val="2"/>
          </rPr>
          <t xml:space="preserve">
1.872 Trillion outright purchase of AMCON Bond of DMBs by CBN was wrongly classified</t>
        </r>
      </text>
    </comment>
  </commentList>
</comments>
</file>

<file path=xl/comments2.xml><?xml version="1.0" encoding="utf-8"?>
<comments xmlns="http://schemas.openxmlformats.org/spreadsheetml/2006/main">
  <authors>
    <author>odeniran10918</author>
  </authors>
  <commentList>
    <comment ref="U195" authorId="0">
      <text>
        <r>
          <rPr>
            <b/>
            <sz val="8"/>
            <color indexed="81"/>
            <rFont val="Tahoma"/>
            <family val="2"/>
          </rPr>
          <t>odeniran10918:</t>
        </r>
        <r>
          <rPr>
            <sz val="8"/>
            <color indexed="81"/>
            <rFont val="Tahoma"/>
            <family val="2"/>
          </rPr>
          <t xml:space="preserve">
DMO Reconcilation - Disbursements (+sign)</t>
        </r>
      </text>
    </comment>
    <comment ref="U196" authorId="0">
      <text>
        <r>
          <rPr>
            <b/>
            <sz val="8"/>
            <color indexed="81"/>
            <rFont val="Tahoma"/>
            <family val="2"/>
          </rPr>
          <t>odeniran10918:</t>
        </r>
        <r>
          <rPr>
            <sz val="8"/>
            <color indexed="81"/>
            <rFont val="Tahoma"/>
            <family val="2"/>
          </rPr>
          <t xml:space="preserve">
DMO reconcilation- Principle repayments -ve sign</t>
        </r>
      </text>
    </comment>
    <comment ref="U201" authorId="0">
      <text>
        <r>
          <rPr>
            <b/>
            <sz val="8"/>
            <color indexed="81"/>
            <rFont val="Tahoma"/>
            <family val="2"/>
          </rPr>
          <t>odeniran10918:</t>
        </r>
        <r>
          <rPr>
            <sz val="8"/>
            <color indexed="81"/>
            <rFont val="Tahoma"/>
            <family val="2"/>
          </rPr>
          <t xml:space="preserve">
other sectors: BIS non-banks loans change in stock less valuation </t>
        </r>
      </text>
    </comment>
  </commentList>
</comments>
</file>

<file path=xl/comments3.xml><?xml version="1.0" encoding="utf-8"?>
<comments xmlns="http://schemas.openxmlformats.org/spreadsheetml/2006/main">
  <authors>
    <author>odeniran10918</author>
  </authors>
  <commentList>
    <comment ref="R120" authorId="0">
      <text>
        <r>
          <rPr>
            <b/>
            <sz val="8"/>
            <color indexed="81"/>
            <rFont val="Tahoma"/>
            <family val="2"/>
          </rPr>
          <t>odeniran10918:</t>
        </r>
        <r>
          <rPr>
            <sz val="8"/>
            <color indexed="81"/>
            <rFont val="Tahoma"/>
            <family val="2"/>
          </rPr>
          <t xml:space="preserve">
trended for 2005
</t>
        </r>
      </text>
    </comment>
    <comment ref="S120" authorId="0">
      <text>
        <r>
          <rPr>
            <b/>
            <sz val="8"/>
            <color indexed="81"/>
            <rFont val="Tahoma"/>
            <family val="2"/>
          </rPr>
          <t>odeniran10918:</t>
        </r>
        <r>
          <rPr>
            <sz val="8"/>
            <color indexed="81"/>
            <rFont val="Tahoma"/>
            <family val="2"/>
          </rPr>
          <t xml:space="preserve">
Estimated as the difference b/w the reported debt forgiveness figure and the OECD DA number</t>
        </r>
      </text>
    </comment>
  </commentList>
</comments>
</file>

<file path=xl/sharedStrings.xml><?xml version="1.0" encoding="utf-8"?>
<sst xmlns="http://schemas.openxmlformats.org/spreadsheetml/2006/main" count="23696" uniqueCount="1894">
  <si>
    <t>Q1</t>
  </si>
  <si>
    <t>Q2</t>
  </si>
  <si>
    <t>Q3</t>
  </si>
  <si>
    <t>Q4</t>
  </si>
  <si>
    <t>ITEM</t>
  </si>
  <si>
    <t>Liquid Assets</t>
  </si>
  <si>
    <t xml:space="preserve">      Cash in Hand</t>
  </si>
  <si>
    <t xml:space="preserve">      Balances with CBN</t>
  </si>
  <si>
    <t xml:space="preserve">      Placements with Other Banks</t>
  </si>
  <si>
    <t xml:space="preserve">Domestic Credit </t>
  </si>
  <si>
    <t xml:space="preserve">      Investments</t>
  </si>
  <si>
    <t xml:space="preserve">      Loans &amp; Advances</t>
  </si>
  <si>
    <t>Other Assets</t>
  </si>
  <si>
    <t>Fixed  Assets</t>
  </si>
  <si>
    <t>Total Assets</t>
  </si>
  <si>
    <t>Shareholder' Fund</t>
  </si>
  <si>
    <t xml:space="preserve">      Paid - Up Capital</t>
  </si>
  <si>
    <t xml:space="preserve">      Reserves (including current year losses)</t>
  </si>
  <si>
    <t>Deposit</t>
  </si>
  <si>
    <t>Long Term Loans</t>
  </si>
  <si>
    <t>Other Liabilities</t>
  </si>
  <si>
    <t xml:space="preserve">  Total Liabilities</t>
  </si>
  <si>
    <t>Source: OFID/FPR (CBN)</t>
  </si>
  <si>
    <t>Cash in Hand</t>
  </si>
  <si>
    <t>Investments</t>
  </si>
  <si>
    <t>Loans &amp; Advances</t>
  </si>
  <si>
    <t>Total Liabilities</t>
  </si>
  <si>
    <t xml:space="preserve">Q4  </t>
  </si>
  <si>
    <t xml:space="preserve">      Balances with Banks</t>
  </si>
  <si>
    <t xml:space="preserve">      Placements with Banks</t>
  </si>
  <si>
    <t>Others    Loans &amp; Advances</t>
  </si>
  <si>
    <t>Mortgage Loans</t>
  </si>
  <si>
    <t>Placements from  Banks</t>
  </si>
  <si>
    <t>Long Term Loans \NHF</t>
  </si>
  <si>
    <t>NHF; Loans</t>
  </si>
  <si>
    <t>Domestic Credit</t>
  </si>
  <si>
    <t>Long Term Liabilities</t>
  </si>
  <si>
    <t xml:space="preserve">BANK OF INDUSTRY </t>
  </si>
  <si>
    <t>QUARTERLY SERIES</t>
  </si>
  <si>
    <t>CONSOLIDATED BALANCE SHEET (N'million)</t>
  </si>
  <si>
    <t xml:space="preserve">      Cash and Short Term Funds</t>
  </si>
  <si>
    <t>Treasury Bills</t>
  </si>
  <si>
    <t xml:space="preserve">      Long Term Investments </t>
  </si>
  <si>
    <t>TOTAL ASSETS</t>
  </si>
  <si>
    <t>Deposit for shares</t>
  </si>
  <si>
    <t xml:space="preserve">SOURCE: BOI </t>
  </si>
  <si>
    <t>Cash and short term funds</t>
  </si>
  <si>
    <t>Due from Other Financial Institutions:</t>
  </si>
  <si>
    <t>CBN</t>
  </si>
  <si>
    <t>Other Banks</t>
  </si>
  <si>
    <t>Investment</t>
  </si>
  <si>
    <t>Fixed Assets</t>
  </si>
  <si>
    <t>Due to Other Bank</t>
  </si>
  <si>
    <t>Project Finance Credit Line</t>
  </si>
  <si>
    <t>Project Counterpart Funding</t>
  </si>
  <si>
    <t>Capital and Reserves</t>
  </si>
  <si>
    <t>Capital (Called-Up &amp; Grant)</t>
  </si>
  <si>
    <t>Reserves (Revenue &amp; Revaluation)</t>
  </si>
  <si>
    <t>Current Period Profit /Loss</t>
  </si>
  <si>
    <t>Funds Under Management (Intervention)</t>
  </si>
  <si>
    <t>Source: TIB's Audited Reports</t>
  </si>
  <si>
    <t>Cash and Bank Balance</t>
  </si>
  <si>
    <t>Loans and Advances</t>
  </si>
  <si>
    <t>Current Liabilities and Provisions</t>
  </si>
  <si>
    <t>Exch. Equal./Translation A/C</t>
  </si>
  <si>
    <t>Share Holders' Funds</t>
  </si>
  <si>
    <t>Non Capitalised SHF</t>
  </si>
  <si>
    <t>-</t>
  </si>
  <si>
    <t>NEXIM BANK CONSOLIDATED BALANCE SHEET  (N' Million)</t>
  </si>
  <si>
    <t xml:space="preserve">      Balances with Financial Institutions</t>
  </si>
  <si>
    <t xml:space="preserve">SUMMARY OF QUARTERLY PENSION FUNDS (RSA &amp; LEGACY FUNDS) </t>
  </si>
  <si>
    <t>RSA ONLY</t>
  </si>
  <si>
    <t>RSA AND LEGACY FUNDS</t>
  </si>
  <si>
    <t>Ordinary Shares</t>
  </si>
  <si>
    <t>Domestic Ordinary Shares</t>
  </si>
  <si>
    <t>Foreign Ordinary Shares</t>
  </si>
  <si>
    <t>Unquoted Securities</t>
  </si>
  <si>
    <t>Open/Close-End Funds</t>
  </si>
  <si>
    <t>Government Securities</t>
  </si>
  <si>
    <t>FGN Securities</t>
  </si>
  <si>
    <t>State Government Securities</t>
  </si>
  <si>
    <t>Corporate Debt Securities</t>
  </si>
  <si>
    <t>Money Market Instruments</t>
  </si>
  <si>
    <t>Local Money Market Securities</t>
  </si>
  <si>
    <t>Foreign Money Market Securities</t>
  </si>
  <si>
    <t>Real Estate Property</t>
  </si>
  <si>
    <t>Mutual Funds</t>
  </si>
  <si>
    <t>Uninvested Cash/Money on Call</t>
  </si>
  <si>
    <t>Others</t>
  </si>
  <si>
    <t>Members Fund</t>
  </si>
  <si>
    <t>NOTE:  LEGACY FUNDS ARE NOT AVAILABLE ON QUARTERLY SERIES FOR 2008 &amp; 2009</t>
  </si>
  <si>
    <t>Source: PENCOM</t>
  </si>
  <si>
    <t>Profit/Loss</t>
  </si>
  <si>
    <t>Reserves (including supplementary and gen. reserve)</t>
  </si>
  <si>
    <t>Share Capital</t>
  </si>
  <si>
    <t>BANK OF AGRICULTURE BOA)</t>
  </si>
  <si>
    <t>BANK OF INDUSTRY (BOI)</t>
  </si>
  <si>
    <t>(N'million)</t>
  </si>
  <si>
    <t xml:space="preserve">QUARTERLY SERIES OF THE AMOUNT OF CREDIT GRANTED TO </t>
  </si>
  <si>
    <t>PRIVATE SECTOR BY THE DEVELOPMENT FINANCE INSTITUTIONS (2007 - 2012)</t>
  </si>
  <si>
    <t>NA</t>
  </si>
  <si>
    <t>PRIMARY MORTAGE INSTITUTIONS</t>
  </si>
  <si>
    <t>THE INFRASTRUCTURE BANK (TIB)</t>
  </si>
  <si>
    <t>NIGERIAN EXPORT-IMPORT BANK</t>
  </si>
  <si>
    <t>BUREAU DE CHANGE FOREIGN EXCHANGE QUARTERLY TRANSACTIONS SERIES</t>
  </si>
  <si>
    <t>MONTH</t>
  </si>
  <si>
    <t xml:space="preserve">USD PURCHASES </t>
  </si>
  <si>
    <t>NAIRA EQUIVALENT</t>
  </si>
  <si>
    <t>USD SALES</t>
  </si>
  <si>
    <t>($'M)</t>
  </si>
  <si>
    <t>RATE</t>
  </si>
  <si>
    <t>(N'M)</t>
  </si>
  <si>
    <t xml:space="preserve">Total  </t>
  </si>
  <si>
    <t>Sources: OFISD/FPR (CBN)</t>
  </si>
  <si>
    <t xml:space="preserve">ITEMS </t>
  </si>
  <si>
    <t>ASSETS</t>
  </si>
  <si>
    <t>Bank Balances</t>
  </si>
  <si>
    <t>Other Balances</t>
  </si>
  <si>
    <t>Deposit Retained</t>
  </si>
  <si>
    <t>By Ceeding Companies</t>
  </si>
  <si>
    <t>Statutory Deposits</t>
  </si>
  <si>
    <t>Government Bonds</t>
  </si>
  <si>
    <t>Listed Ordinary Shares</t>
  </si>
  <si>
    <t>Unlisted Ordinary Shares</t>
  </si>
  <si>
    <t>Listed Debentures</t>
  </si>
  <si>
    <t>Unlisted Debentures</t>
  </si>
  <si>
    <t>Short Term Investments</t>
  </si>
  <si>
    <t>Other Investments</t>
  </si>
  <si>
    <t>Shares in related companies</t>
  </si>
  <si>
    <t>Loans to related companies</t>
  </si>
  <si>
    <t>Current Assets</t>
  </si>
  <si>
    <t>Outstanding Premium Due from:</t>
  </si>
  <si>
    <t>Related Companies</t>
  </si>
  <si>
    <t>Directors</t>
  </si>
  <si>
    <t>Company Staff</t>
  </si>
  <si>
    <t>Agent and Broker</t>
  </si>
  <si>
    <t>Individuals</t>
  </si>
  <si>
    <t>Amount due from Insurers</t>
  </si>
  <si>
    <t>Amount due from Reinsurers</t>
  </si>
  <si>
    <t>Interest, Dividends &amp; Rents</t>
  </si>
  <si>
    <t>Sundry Debtors</t>
  </si>
  <si>
    <t>Real Estate</t>
  </si>
  <si>
    <t>Equipment</t>
  </si>
  <si>
    <t>Goodwill</t>
  </si>
  <si>
    <t>Preliminary Expenses</t>
  </si>
  <si>
    <t>Loan to Directors</t>
  </si>
  <si>
    <t>Mortage Loan on Real Estate</t>
  </si>
  <si>
    <t>Loan to Policy Holders</t>
  </si>
  <si>
    <t>Loan to Others</t>
  </si>
  <si>
    <t>TABLE 1 Continued</t>
  </si>
  <si>
    <t>LIABILITIES</t>
  </si>
  <si>
    <t>Capital</t>
  </si>
  <si>
    <t>Issued and Paid Up Capital</t>
  </si>
  <si>
    <t>Share Premium Account</t>
  </si>
  <si>
    <t>Reserves</t>
  </si>
  <si>
    <t>Contigency Reserves</t>
  </si>
  <si>
    <t>Capital Reserves</t>
  </si>
  <si>
    <t>Other Reserves</t>
  </si>
  <si>
    <t>Balance of Profit &amp; Loss Appropriation</t>
  </si>
  <si>
    <t>Current Liabilities</t>
  </si>
  <si>
    <t>Amount due to Insurers</t>
  </si>
  <si>
    <t>Amount due to Reinsurers</t>
  </si>
  <si>
    <t>Amount due to Agents and Brokers</t>
  </si>
  <si>
    <t>Amount due to Policy Holders</t>
  </si>
  <si>
    <t>Amount due to Related Companies</t>
  </si>
  <si>
    <t>Other Creditors</t>
  </si>
  <si>
    <t>Insurance Funds</t>
  </si>
  <si>
    <t>Life Funds</t>
  </si>
  <si>
    <t>Pension Fund</t>
  </si>
  <si>
    <t>Deposit Administration Fund</t>
  </si>
  <si>
    <t>Outstanding Claims Reserves</t>
  </si>
  <si>
    <t>Short Term Borrowing</t>
  </si>
  <si>
    <t>Secured</t>
  </si>
  <si>
    <t>Unsecured</t>
  </si>
  <si>
    <t>Long Term Borrowing</t>
  </si>
  <si>
    <t>Taxation</t>
  </si>
  <si>
    <t>TOTAL LIABILITIES</t>
  </si>
  <si>
    <t>Source: NAICOM</t>
  </si>
  <si>
    <t>PFAs      20</t>
  </si>
  <si>
    <t>PFCs      4</t>
  </si>
  <si>
    <t>CPFAs     7</t>
  </si>
  <si>
    <t>AS @ Dec. 31. 2012</t>
  </si>
  <si>
    <t>GEN  -    31</t>
  </si>
  <si>
    <t>LIFE  -  16</t>
  </si>
  <si>
    <t>COMPOSITE  - 11</t>
  </si>
  <si>
    <t>RE INURANCE -  2</t>
  </si>
  <si>
    <t>TOTAL  -    60</t>
  </si>
  <si>
    <t>BANK OF AGRICULTURE CONSOLIDATED BALANCE SHEET  (QUARTERLY SERIES)  (N'M)</t>
  </si>
  <si>
    <t>QUARTERLY SERIES OF INSURANCE SECTOR ACTIVITIES (GENERAL &amp; LIFE BUSINESS)</t>
  </si>
  <si>
    <t xml:space="preserve">      Cash and Cash Equivalent</t>
  </si>
  <si>
    <t>Loans and Receivables</t>
  </si>
  <si>
    <t xml:space="preserve"> Investment Securities    </t>
  </si>
  <si>
    <t>Property and Equipment (Fixed Asset)</t>
  </si>
  <si>
    <t>Intangible Assets</t>
  </si>
  <si>
    <t>Borrowings</t>
  </si>
  <si>
    <t>Accruals</t>
  </si>
  <si>
    <t>Employee Benefit Obligation</t>
  </si>
  <si>
    <t>Current Tax Liabilities</t>
  </si>
  <si>
    <t>Deferred Tax Liabilities</t>
  </si>
  <si>
    <t>Equity</t>
  </si>
  <si>
    <t>Capital Contribution</t>
  </si>
  <si>
    <t>Revaluation Reserves</t>
  </si>
  <si>
    <t>Regulatory Risk Reserves</t>
  </si>
  <si>
    <t>Accumulated Losses</t>
  </si>
  <si>
    <t>Assets</t>
  </si>
  <si>
    <t>Liabilities</t>
  </si>
  <si>
    <t>Note:</t>
  </si>
  <si>
    <t>THE INFRASTRUCTURE BANK  (TIB) CONSOLIDATED BALANCE SHEET                                                                                                                                                                                                      QUARTERLY SERIES  (NAIRA MILLION)</t>
  </si>
  <si>
    <t>Funds Under Management ***</t>
  </si>
  <si>
    <t>*  TIB migrated from Generally Accepted Accounting Principles (GAAP) to International Financial Reporting Standards (IFRS).</t>
  </si>
  <si>
    <t>** Revised from GAAP to IFRS.</t>
  </si>
  <si>
    <t>Q1*</t>
  </si>
  <si>
    <t>Q4 **</t>
  </si>
  <si>
    <t>***  Treated as Off Bal. Sheet Item (IFRS Standard).</t>
  </si>
  <si>
    <t>MICROFINANCE BANKS CONSOLIDATED BALANCE SHEET  QUARTERLY SERIES (2008 - 2013) (NAIRA MILLION)</t>
  </si>
  <si>
    <r>
      <t>Q</t>
    </r>
    <r>
      <rPr>
        <b/>
        <vertAlign val="subscript"/>
        <sz val="25"/>
        <color indexed="10"/>
        <rFont val="Calibri"/>
        <family val="2"/>
      </rPr>
      <t>4</t>
    </r>
  </si>
  <si>
    <r>
      <t>Q</t>
    </r>
    <r>
      <rPr>
        <b/>
        <vertAlign val="subscript"/>
        <sz val="25"/>
        <color indexed="10"/>
        <rFont val="Calibri"/>
        <family val="2"/>
      </rPr>
      <t>1</t>
    </r>
  </si>
  <si>
    <r>
      <t>Q</t>
    </r>
    <r>
      <rPr>
        <b/>
        <vertAlign val="subscript"/>
        <sz val="25"/>
        <color indexed="10"/>
        <rFont val="Calibri"/>
        <family val="2"/>
      </rPr>
      <t>2</t>
    </r>
  </si>
  <si>
    <r>
      <t>Q</t>
    </r>
    <r>
      <rPr>
        <b/>
        <vertAlign val="subscript"/>
        <sz val="25"/>
        <color indexed="10"/>
        <rFont val="Calibri"/>
        <family val="2"/>
      </rPr>
      <t>3</t>
    </r>
  </si>
  <si>
    <t>Source: BDC Returns fron eFass</t>
  </si>
  <si>
    <t>Source: Quarterly Returns From BOI</t>
  </si>
  <si>
    <t>Source: Quarterly Returms From NEXIM Bank</t>
  </si>
  <si>
    <t>Source: OFID / FPR (CBN)</t>
  </si>
  <si>
    <t>DISCOUNT HOUSES COMPARATIVE STATEMENT OF ASSETS AND LIABILITIES MONTHLY SERIES 2011)</t>
  </si>
  <si>
    <t>DISCOUNT HOUSES COMPARATIVE STATEMENT OF ASSETS AND LIABILITIES MONTHLY SERIES 2012)</t>
  </si>
  <si>
    <t>DISCOUNT HOUSES COMPARATIVE STATEMENT OF ASSETS AND LIABILITIES MONTHLY SERIES 2013)</t>
  </si>
  <si>
    <t xml:space="preserve"> (=N='million)</t>
  </si>
  <si>
    <t>ITEMS</t>
  </si>
  <si>
    <t>JAN</t>
  </si>
  <si>
    <t>FEB</t>
  </si>
  <si>
    <t>MAR</t>
  </si>
  <si>
    <t>APR</t>
  </si>
  <si>
    <t>MAY</t>
  </si>
  <si>
    <t>JUN</t>
  </si>
  <si>
    <t>JUL</t>
  </si>
  <si>
    <t>AUG</t>
  </si>
  <si>
    <t>SEP</t>
  </si>
  <si>
    <t>OCT</t>
  </si>
  <si>
    <t>NOV</t>
  </si>
  <si>
    <t>DEC</t>
  </si>
  <si>
    <t>CASH AND BALANCES WITH BANKS</t>
  </si>
  <si>
    <t>i)   Cash on hand</t>
  </si>
  <si>
    <t>ii)  Balances with CBN</t>
  </si>
  <si>
    <t>iii) Balances with other banks</t>
  </si>
  <si>
    <t xml:space="preserve"> </t>
  </si>
  <si>
    <t>CLAIMS ON FEDERAL GOVERNMENT</t>
  </si>
  <si>
    <t>i)  Treasury   Bills</t>
  </si>
  <si>
    <t xml:space="preserve">       a)  Pledges</t>
  </si>
  <si>
    <t xml:space="preserve">       b)  Unpledged</t>
  </si>
  <si>
    <t xml:space="preserve">       c)  Bill with PDO (CBN)</t>
  </si>
  <si>
    <t>ii)  FGN BOND</t>
  </si>
  <si>
    <t xml:space="preserve">       a)    1 to 3 years</t>
  </si>
  <si>
    <t xml:space="preserve">       b)    Over 3years</t>
  </si>
  <si>
    <t xml:space="preserve">iii)  Treasury Bonds </t>
  </si>
  <si>
    <t>iv)  Eligible Development Stock</t>
  </si>
  <si>
    <t>CLAIMS ON STATE GOVERNMENTS</t>
  </si>
  <si>
    <t xml:space="preserve">      </t>
  </si>
  <si>
    <t xml:space="preserve"> i) State Promissory Notes </t>
  </si>
  <si>
    <t xml:space="preserve">ii  Eligible State Bonds </t>
  </si>
  <si>
    <t>CLAIMS ON BANKS</t>
  </si>
  <si>
    <t xml:space="preserve">        i</t>
  </si>
  <si>
    <t>i)   Money at Call</t>
  </si>
  <si>
    <t>ii)  Loans and Advances</t>
  </si>
  <si>
    <t>iii) Commercial Bills:</t>
  </si>
  <si>
    <t>a)    Bankers Acceptances</t>
  </si>
  <si>
    <t xml:space="preserve">b)    Promissory Notes </t>
  </si>
  <si>
    <t xml:space="preserve">c)    Negotiable Certificate of Deposit        </t>
  </si>
  <si>
    <t>d)   Stabilisation Securities</t>
  </si>
  <si>
    <t>iv)   Others</t>
  </si>
  <si>
    <t>CLAIMS ON OTHER FINANCIAL INSTITUTIONS</t>
  </si>
  <si>
    <t xml:space="preserve">      Money at Call</t>
  </si>
  <si>
    <t xml:space="preserve">      Loans and Advances </t>
  </si>
  <si>
    <t xml:space="preserve">      Commercial Bills:</t>
  </si>
  <si>
    <t>a)       Promissory Notes</t>
  </si>
  <si>
    <t>b)       Negotiable Certificate of Deposit</t>
  </si>
  <si>
    <t xml:space="preserve">           Others</t>
  </si>
  <si>
    <t>CLAIMS ON OTHERS</t>
  </si>
  <si>
    <t xml:space="preserve">         i</t>
  </si>
  <si>
    <t xml:space="preserve">    Commercial Bills</t>
  </si>
  <si>
    <t xml:space="preserve">        ii</t>
  </si>
  <si>
    <t xml:space="preserve">    Loans and Advances</t>
  </si>
  <si>
    <t>iii    Others of which:</t>
  </si>
  <si>
    <t xml:space="preserve">       CBN Certificates</t>
  </si>
  <si>
    <t>OTHER ASSETS</t>
  </si>
  <si>
    <t>FIXED ASSETS</t>
  </si>
  <si>
    <t>TOTAL  ASSETS</t>
  </si>
  <si>
    <t>ASSETS ON REPURCHASE TRANSACTION</t>
  </si>
  <si>
    <t xml:space="preserve">        Treasury Bills </t>
  </si>
  <si>
    <t xml:space="preserve">        Treasury Bills (Bonds)</t>
  </si>
  <si>
    <t xml:space="preserve">         Fixed  Buy  Back  Repo</t>
  </si>
  <si>
    <t xml:space="preserve">        Eligible Commercial Bills</t>
  </si>
  <si>
    <t xml:space="preserve">        Treasury Bills   Repo   with   CBN</t>
  </si>
  <si>
    <t>Treasury Bills  Repo  with  other  Discount  House</t>
  </si>
  <si>
    <t xml:space="preserve">CAPITAL AND RESERVES </t>
  </si>
  <si>
    <t>i)         Paid-up Capital</t>
  </si>
  <si>
    <t>ii)        Statutory  Reserves</t>
  </si>
  <si>
    <t xml:space="preserve"> iii)      Share   Premium</t>
  </si>
  <si>
    <t>iv)       Other  Reserves</t>
  </si>
  <si>
    <t>v)        General Reserve</t>
  </si>
  <si>
    <t xml:space="preserve">MONEY-AT-CALL </t>
  </si>
  <si>
    <t>i)         Commercial Banks</t>
  </si>
  <si>
    <t>ii)        Merchant Banks</t>
  </si>
  <si>
    <t>iii)       Non-Bank Financial Institutions</t>
  </si>
  <si>
    <t>iv)        Others</t>
  </si>
  <si>
    <t>v)        Associated  Treasury  Notes</t>
  </si>
  <si>
    <t>OTHER AMOUNT OWING TO:</t>
  </si>
  <si>
    <t>BORROWINGS</t>
  </si>
  <si>
    <t>i)         Central Bank of Nigeria</t>
  </si>
  <si>
    <t>ii)        Overdrafts</t>
  </si>
  <si>
    <t>iii)       Other Banks</t>
  </si>
  <si>
    <t>OTHER  LIABILITIES</t>
  </si>
  <si>
    <t>TOTAL    LIABILITIES</t>
  </si>
  <si>
    <t xml:space="preserve">LIABILITIES FOR ASSETS SUBJECT TO </t>
  </si>
  <si>
    <t>REPURCHASE  ARRANGEMENTS</t>
  </si>
  <si>
    <t xml:space="preserve">         - Repo with CBN</t>
  </si>
  <si>
    <t xml:space="preserve">         -  Repo with Banks </t>
  </si>
  <si>
    <t xml:space="preserve">         -  Fixed  Buy  Back  Repo</t>
  </si>
  <si>
    <t xml:space="preserve">         -  Repo with Discount Houses</t>
  </si>
  <si>
    <t xml:space="preserve">         -   Repo with Others</t>
  </si>
  <si>
    <t>ACCURACY  CHECK</t>
  </si>
  <si>
    <t xml:space="preserve">      Published Current Year Profit/Loss</t>
  </si>
  <si>
    <t>Deferred Tax Assets</t>
  </si>
  <si>
    <t>Return to Menu</t>
  </si>
  <si>
    <t>MONETARY ASSETS/LIABILITIES</t>
  </si>
  <si>
    <t>FOREIGN ASSETS (NET)</t>
  </si>
  <si>
    <t xml:space="preserve">     By   Monetary  Authorities</t>
  </si>
  <si>
    <t xml:space="preserve">     By  Deposits Money Banks</t>
  </si>
  <si>
    <t xml:space="preserve">     By Merchant Banks</t>
  </si>
  <si>
    <t xml:space="preserve">     By  Non-Interest Banks</t>
  </si>
  <si>
    <t>NET DOMESTIC ASSETS (NDA)</t>
  </si>
  <si>
    <t>DOMESTIC CREDIT  (NET)</t>
  </si>
  <si>
    <t xml:space="preserve">Claims on Federal Govt (Net): </t>
  </si>
  <si>
    <t xml:space="preserve">     By  Commercial Money Banks</t>
  </si>
  <si>
    <t xml:space="preserve">Memo: Claims on Federal Government (net) less FMA </t>
  </si>
  <si>
    <t>Memo: Federation and Mirror Accounts (FMA)</t>
  </si>
  <si>
    <t>MA:Claims on Federal Government</t>
  </si>
  <si>
    <t>Claims on Private Sector</t>
  </si>
  <si>
    <t xml:space="preserve">   Claims on State and Local Govts:</t>
  </si>
  <si>
    <t xml:space="preserve">        By   Monetary  Authorities</t>
  </si>
  <si>
    <t xml:space="preserve">        By  Deposits Money Banks</t>
  </si>
  <si>
    <t xml:space="preserve">        By Merchant Banks</t>
  </si>
  <si>
    <t xml:space="preserve">        By  Non-Interest Banks</t>
  </si>
  <si>
    <t xml:space="preserve">  Claims on Non-Financial Public Enterprises:</t>
  </si>
  <si>
    <t xml:space="preserve">   Claims on Other  Private Sector:</t>
  </si>
  <si>
    <t xml:space="preserve"> OTHER  ASSETS (NET)  </t>
  </si>
  <si>
    <t xml:space="preserve">    Other non-oil revenue</t>
  </si>
  <si>
    <t xml:space="preserve">     VAT</t>
  </si>
  <si>
    <t xml:space="preserve">    NNPC Crude Oil and Gas Revenue Account</t>
  </si>
  <si>
    <t xml:space="preserve">    Retricted Deposit of Liquidated Banks</t>
  </si>
  <si>
    <t>TOTAL  MONETARY  ASSETS</t>
  </si>
  <si>
    <t>MONEY  SUPPLY (M1)</t>
  </si>
  <si>
    <t xml:space="preserve"> Currency  Outside  Banks:</t>
  </si>
  <si>
    <t xml:space="preserve">     Currency  in  Circulation</t>
  </si>
  <si>
    <t xml:space="preserve">     Vault  cash: currency held by commercial banks</t>
  </si>
  <si>
    <t xml:space="preserve">   Vault  cash: currency held by merchant banks</t>
  </si>
  <si>
    <t xml:space="preserve">     Vault cash:  currency  held by Non-Interest banks</t>
  </si>
  <si>
    <t xml:space="preserve"> Demand Deposits </t>
  </si>
  <si>
    <t xml:space="preserve">     Private  Sector  Deposits at CBN</t>
  </si>
  <si>
    <t>Of Which NNPC Oil and Gas Revenue from DMBs</t>
  </si>
  <si>
    <t xml:space="preserve">     Private  Sector  Deposits at Commercial Banks</t>
  </si>
  <si>
    <t xml:space="preserve">   Private  Sector  Deposits at Merchant Banks</t>
  </si>
  <si>
    <t xml:space="preserve">     Private  Sector  Deposits at Non-Interest Banks</t>
  </si>
  <si>
    <t xml:space="preserve">QUASI MONEY  </t>
  </si>
  <si>
    <t xml:space="preserve">     Time and Savings Deposits of:</t>
  </si>
  <si>
    <t xml:space="preserve">           Commercial Banks </t>
  </si>
  <si>
    <t xml:space="preserve">                   Of Which: Foreign Currency Deposit </t>
  </si>
  <si>
    <t xml:space="preserve">           Merchant Banks</t>
  </si>
  <si>
    <t xml:space="preserve">     Other  Private  Sector  Deposits at Non-Interest Banks</t>
  </si>
  <si>
    <t>TOTAL  MONETARY LIABILITIES (M2)</t>
  </si>
  <si>
    <t>Source: Central Bank of Nigeria</t>
  </si>
  <si>
    <t>GROWTH  RATES  OVER  PRECEDING  DECEMBER</t>
  </si>
  <si>
    <t>Claims on Private Sector:</t>
  </si>
  <si>
    <t>Claims on State and Local Govts:</t>
  </si>
  <si>
    <t>Claims on Non-Financial Public Enterprises:</t>
  </si>
  <si>
    <t>Claims on Other Private Sector:</t>
  </si>
  <si>
    <t>Memo: Claims on Private Sector less AMCON BONDS</t>
  </si>
  <si>
    <t>OTHER  ASSETS (NET)</t>
  </si>
  <si>
    <t>Currency  Outside  Banks:</t>
  </si>
  <si>
    <t xml:space="preserve">Demand Deposits </t>
  </si>
  <si>
    <t>M2 MULTIPLIER</t>
  </si>
  <si>
    <t>M1 MULTIPLIER</t>
  </si>
  <si>
    <t>GROWTH  RATES  YEAR-ON-YEAR</t>
  </si>
  <si>
    <t>FOREIGN ASSETS</t>
  </si>
  <si>
    <t>Gold</t>
  </si>
  <si>
    <t>IMF Reserve Tranche</t>
  </si>
  <si>
    <t>Foreign Currencies</t>
  </si>
  <si>
    <t>Demand Deposits at Foreign  Banks</t>
  </si>
  <si>
    <t>Of which: Domicillary Accounts</t>
  </si>
  <si>
    <t>Treasury Bills of Foreign  Governments</t>
  </si>
  <si>
    <t>SDR Holdings</t>
  </si>
  <si>
    <t>Attached  Assets</t>
  </si>
  <si>
    <t>Regional Monetary Cooperation Funds</t>
  </si>
  <si>
    <t>Other Foreign Assets</t>
  </si>
  <si>
    <t>Claims on Trade Debt Prom Notes/Attached Assets</t>
  </si>
  <si>
    <t>CLAIMS  ON FEDERAL GOVERNMENT</t>
  </si>
  <si>
    <t>Treasury Bills &amp; TB  Rediscounts</t>
  </si>
  <si>
    <t xml:space="preserve">  Treasury  Bills</t>
  </si>
  <si>
    <t xml:space="preserve">  Treasury  Bills  Rediscounts</t>
  </si>
  <si>
    <t>Nigerian  Converted  Bonds</t>
  </si>
  <si>
    <t xml:space="preserve">  Treasury Bond Stock</t>
  </si>
  <si>
    <t>Treasury Bonds Sinking Funds Overdrawn Account</t>
  </si>
  <si>
    <t>Treasury Bonds Interest</t>
  </si>
  <si>
    <t xml:space="preserve">Overdrafts to Federal Government </t>
  </si>
  <si>
    <t xml:space="preserve">    Overdraft on Budgetary Accounts</t>
  </si>
  <si>
    <t xml:space="preserve">  Other Overdrafts to Federal Government(Ways &amp; means)</t>
  </si>
  <si>
    <t>Development  Stocks</t>
  </si>
  <si>
    <t xml:space="preserve">  Development Stocks Account</t>
  </si>
  <si>
    <t>Development Stocks Sinking Funds Overdrawn Account</t>
  </si>
  <si>
    <t>Development Stocks Interest</t>
  </si>
  <si>
    <t>Treasury  Certificates</t>
  </si>
  <si>
    <t>Other Claims on Federal  Government</t>
  </si>
  <si>
    <t>Claims on Federation &amp; Mirror Accounts</t>
  </si>
  <si>
    <t>CLAIMS ON STATE AND LOCAL GOVERNMENT</t>
  </si>
  <si>
    <t>Overdrafts to States &amp; Local  Governments:</t>
  </si>
  <si>
    <t xml:space="preserve">  Overdrafts to State  Governments</t>
  </si>
  <si>
    <t xml:space="preserve">  Overdrafts  to  Local  Governments</t>
  </si>
  <si>
    <t xml:space="preserve"> Claims on State &amp; Local Govt.(Branch Position)</t>
  </si>
  <si>
    <t>CLAIMS  ON  NONFINANCIAL PUBLIC ENTERPRISES</t>
  </si>
  <si>
    <t>Overdrafts to Non-Financial Public:</t>
  </si>
  <si>
    <t xml:space="preserve">  Overdrafts to  Federal Parastatals</t>
  </si>
  <si>
    <t xml:space="preserve">  Overdrafts to  State Parastatals</t>
  </si>
  <si>
    <t xml:space="preserve"> other Claims on Non-fin. Publ. Ent.</t>
  </si>
  <si>
    <t>CLAIMS  ON  (NON-FINANCIAL) PRIVATE SECTOR</t>
  </si>
  <si>
    <t>CLAIMS ON DEPOSIT MONEY BANKS</t>
  </si>
  <si>
    <t>Loan to Deposit Money Banks</t>
  </si>
  <si>
    <t>(Overdrafts to)  Merchant Banks</t>
  </si>
  <si>
    <t>Other Claims on DMBs</t>
  </si>
  <si>
    <t>CBN Securities</t>
  </si>
  <si>
    <t>CLAIMS ON OTHER FINANCIAL INSTITUTIONS (OFI's)</t>
  </si>
  <si>
    <t>Development  Banks</t>
  </si>
  <si>
    <t>Other Claims on OFI's:</t>
  </si>
  <si>
    <t xml:space="preserve">               of which AMCON Bonds</t>
  </si>
  <si>
    <t xml:space="preserve">  Loans to OFI's</t>
  </si>
  <si>
    <t xml:space="preserve">  Investment in OFI's</t>
  </si>
  <si>
    <t xml:space="preserve"> Miscellaneous Claims on OFIs</t>
  </si>
  <si>
    <t>UNCLASSIFIED  ASSETS</t>
  </si>
  <si>
    <t>Participation in International Organisations</t>
  </si>
  <si>
    <t xml:space="preserve"> IMF Currency Subscriptions:</t>
  </si>
  <si>
    <t>IMF Local Currency Subscription (CBN Accounting Records)</t>
  </si>
  <si>
    <t>IMF Non-Negotiable Interest Bearing A/C (CBN acc. records)</t>
  </si>
  <si>
    <t>IMF Securities Account (CBN acc. records)</t>
  </si>
  <si>
    <t>IMF Accounts Valuation Adjustments</t>
  </si>
  <si>
    <t>SDR Allocation #1 (rev. descrepancy)</t>
  </si>
  <si>
    <t>IMF  Gold Tranche A/C (CBN Accounting Records)</t>
  </si>
  <si>
    <t>Holdings  of SDRs (CBN Accounting Records)</t>
  </si>
  <si>
    <t>IBRD Subscriptions</t>
  </si>
  <si>
    <t>Total Receivables</t>
  </si>
  <si>
    <t>Receivables</t>
  </si>
  <si>
    <t>Income Receivable:</t>
  </si>
  <si>
    <t xml:space="preserve"> Accrued Earnings</t>
  </si>
  <si>
    <t xml:space="preserve"> Impersonal Accounts</t>
  </si>
  <si>
    <t xml:space="preserve"> Interest Receivables</t>
  </si>
  <si>
    <t xml:space="preserve"> Other Income Receivable</t>
  </si>
  <si>
    <t>Exchange Difference on Promisory Notes</t>
  </si>
  <si>
    <t>Foreign Assets Revaluation Accounts</t>
  </si>
  <si>
    <t>Fixed Assets Revaluation</t>
  </si>
  <si>
    <t>Inter Banks Clearing</t>
  </si>
  <si>
    <t>Non-Financial Assets</t>
  </si>
  <si>
    <t>Miscellanoues  unclassified Assets</t>
  </si>
  <si>
    <t xml:space="preserve"> Other Miscellaneous Assets</t>
  </si>
  <si>
    <t xml:space="preserve">   Of which:</t>
  </si>
  <si>
    <t xml:space="preserve">    Restricted Claims on DMBs</t>
  </si>
  <si>
    <t xml:space="preserve">    Claims on DMBs in Liquidation</t>
  </si>
  <si>
    <t>Expenses</t>
  </si>
  <si>
    <t xml:space="preserve"> Head  Office  Expenses</t>
  </si>
  <si>
    <t xml:space="preserve"> Branch Expenses</t>
  </si>
  <si>
    <t xml:space="preserve"> Zonal Office Expenses</t>
  </si>
  <si>
    <t xml:space="preserve"> TOTAL ASSETS</t>
  </si>
  <si>
    <t>RESERVE  MONEY</t>
  </si>
  <si>
    <t>Currency in Circulation</t>
  </si>
  <si>
    <t xml:space="preserve"> Head Office</t>
  </si>
  <si>
    <t>Deposit Money Banks' Deposits:</t>
  </si>
  <si>
    <t>Commercial Banks</t>
  </si>
  <si>
    <t xml:space="preserve"> Commercial  Banks  Demand  deposits</t>
  </si>
  <si>
    <t xml:space="preserve"> Commercial  Banks  Special deposits</t>
  </si>
  <si>
    <t xml:space="preserve"> Commercial  Banks  Required  Reserves</t>
  </si>
  <si>
    <t xml:space="preserve"> Merchant Banks</t>
  </si>
  <si>
    <t xml:space="preserve"> Merchant  Banks  Demand  Deposits</t>
  </si>
  <si>
    <t xml:space="preserve"> Merchant   Banks  Required  Reserves</t>
  </si>
  <si>
    <t>Non Interest Bank</t>
  </si>
  <si>
    <t xml:space="preserve"> Non Interest Bank Demand Deposit</t>
  </si>
  <si>
    <t xml:space="preserve"> Non Interest Bank Required Reservest</t>
  </si>
  <si>
    <t>Primary Mortgage Banks</t>
  </si>
  <si>
    <t xml:space="preserve"> Primary Mortgage Banks Demand Deposit</t>
  </si>
  <si>
    <t xml:space="preserve"> Primary Mortgage Banks Required Reserves</t>
  </si>
  <si>
    <t>CBN SECURITIES</t>
  </si>
  <si>
    <t>CBN Bills</t>
  </si>
  <si>
    <t>Private Sector Deposits</t>
  </si>
  <si>
    <t>Non-Financial Public Enterprises (Parastatals):</t>
  </si>
  <si>
    <t xml:space="preserve"> Federal Government Parastatals  1/</t>
  </si>
  <si>
    <t>Private Sector Corporations Deposit</t>
  </si>
  <si>
    <t>State and Local Government Deposits and Parastatals</t>
  </si>
  <si>
    <t xml:space="preserve"> State Government Parastatals</t>
  </si>
  <si>
    <t xml:space="preserve"> State Government  Deposits</t>
  </si>
  <si>
    <t xml:space="preserve"> Local Government  Deposits</t>
  </si>
  <si>
    <t>Other Financial Institutions Deposits</t>
  </si>
  <si>
    <t xml:space="preserve"> Development Banks</t>
  </si>
  <si>
    <t xml:space="preserve"> Other Financial Institutions</t>
  </si>
  <si>
    <t>SHORT-TERM FOREIGN LIABILITIES</t>
  </si>
  <si>
    <t xml:space="preserve">Non-Resident Deposits of:  </t>
  </si>
  <si>
    <t xml:space="preserve"> Foreign DMBs (Current  Accounts)</t>
  </si>
  <si>
    <t xml:space="preserve"> Foreign Central  Banks</t>
  </si>
  <si>
    <t xml:space="preserve"> Other Foreign Financial  Institutions</t>
  </si>
  <si>
    <t xml:space="preserve"> Other  Foreign Customers</t>
  </si>
  <si>
    <t>Liabilities to Foreign Monetary Authorities:</t>
  </si>
  <si>
    <t xml:space="preserve"> Treasury Bills Held by Foreign Monetary Authorities</t>
  </si>
  <si>
    <t>SME World Bank Loan A/C</t>
  </si>
  <si>
    <t>SME Drawdown Account</t>
  </si>
  <si>
    <t>Other Foreign  Liabilities</t>
  </si>
  <si>
    <t>LONG-TERM  FOREIGN   LIABILITIES</t>
  </si>
  <si>
    <t>Long-Term  Liabilities</t>
  </si>
  <si>
    <t xml:space="preserve">  Trade Debt Promissory Notes A/C</t>
  </si>
  <si>
    <t>FEDERAL GOVERNMENT  DEPOSITS</t>
  </si>
  <si>
    <t xml:space="preserve">Budgetary  Accounts </t>
  </si>
  <si>
    <t>Deposits on Nigerian Converted Bonds</t>
  </si>
  <si>
    <t>Deposits on Development Stocks</t>
  </si>
  <si>
    <t>Other Federal Govt Deposit</t>
  </si>
  <si>
    <t>Federation &amp; Mirror Accounts</t>
  </si>
  <si>
    <t xml:space="preserve"> Of which</t>
  </si>
  <si>
    <t>Federal Government (Excess Crude)</t>
  </si>
  <si>
    <t>Subnationals Government (Excess Crude)</t>
  </si>
  <si>
    <t>Sovereign Wealth Fund (SWF)</t>
  </si>
  <si>
    <t>CAPITAL ACCOUNTS</t>
  </si>
  <si>
    <t xml:space="preserve">Capital </t>
  </si>
  <si>
    <t>Provisions</t>
  </si>
  <si>
    <t>Undisbursed Profits</t>
  </si>
  <si>
    <t>Revaluation Accounts</t>
  </si>
  <si>
    <t xml:space="preserve">        Foreign Assets Revaluation A/C</t>
  </si>
  <si>
    <t xml:space="preserve">UNCLASSIFIED LIABILITIES  </t>
  </si>
  <si>
    <t>Intra-Branch Accounts (Uncleared Effects)</t>
  </si>
  <si>
    <t>Income</t>
  </si>
  <si>
    <t>Expense</t>
  </si>
  <si>
    <t>Impersonal Accounts</t>
  </si>
  <si>
    <t>Liabilities to  IMF</t>
  </si>
  <si>
    <t>IBRD</t>
  </si>
  <si>
    <t>SDR Allocation  (CBN Rec)</t>
  </si>
  <si>
    <t>Other Unclassified Liabilities</t>
  </si>
  <si>
    <t xml:space="preserve">Other Miscellanoues unclassified Liabilities  </t>
  </si>
  <si>
    <t xml:space="preserve">       Of which:</t>
  </si>
  <si>
    <t xml:space="preserve">      Restricted DMBs Deposits</t>
  </si>
  <si>
    <t xml:space="preserve">      Deposits of DMBs in Liquidation</t>
  </si>
  <si>
    <t>Reserve Money</t>
  </si>
  <si>
    <t xml:space="preserve">      Curency in Circulation</t>
  </si>
  <si>
    <t xml:space="preserve">      Banks' Reserves</t>
  </si>
  <si>
    <t xml:space="preserve">         Reserve Requirement</t>
  </si>
  <si>
    <t xml:space="preserve">         Other Deposits</t>
  </si>
  <si>
    <t xml:space="preserve">             of which SDF</t>
  </si>
  <si>
    <t/>
  </si>
  <si>
    <t>RESERVES</t>
  </si>
  <si>
    <t>Currency</t>
  </si>
  <si>
    <t>Deposits with CBN:</t>
  </si>
  <si>
    <t>[i]  Reserve  Requirements</t>
  </si>
  <si>
    <t>[ii] Current Accounts</t>
  </si>
  <si>
    <t>CLAIMS ON CENTRAL BANK</t>
  </si>
  <si>
    <t>[i]Stabilization  Securities</t>
  </si>
  <si>
    <t>[ii] CBN Bills</t>
  </si>
  <si>
    <t>[iii]  Shortfall/excess credit/others</t>
  </si>
  <si>
    <t>FOREIGN   ASSETS</t>
  </si>
  <si>
    <t>Claims on Non-resident Banks:</t>
  </si>
  <si>
    <t>[i]  Balances held with banks outside Nigeria</t>
  </si>
  <si>
    <t>[ii] Balances held with offices and branches outside Nigeria</t>
  </si>
  <si>
    <t>[iii] Loans &amp; Advances to Banks outside Nigeria</t>
  </si>
  <si>
    <t>Bills Discounted Payable outside Nigeria</t>
  </si>
  <si>
    <t xml:space="preserve">CLAIMS ON CENTRAL  GOVERNMENT </t>
  </si>
  <si>
    <t>Treasury  Bills / Treasury Bills Rediscounted</t>
  </si>
  <si>
    <t>Development  Stocks / FGN Bonds</t>
  </si>
  <si>
    <t xml:space="preserve">Loans &amp; Advances to Central Government </t>
  </si>
  <si>
    <t>Bankers Unit  Fund</t>
  </si>
  <si>
    <t xml:space="preserve">CLAIMS ON STATE &amp; LOCAL GOVERNMENT </t>
  </si>
  <si>
    <t xml:space="preserve">Loans &amp; Advances to State Government </t>
  </si>
  <si>
    <t>Loans &amp; Advances to Local Government</t>
  </si>
  <si>
    <t xml:space="preserve">CLAIMS ON OTHER PRIVATE SECTOR </t>
  </si>
  <si>
    <t>Loans &amp; Advances to Other Customers (Gross)</t>
  </si>
  <si>
    <t>Loans &amp; Advances to Nigeria  Banks Subsidiaries</t>
  </si>
  <si>
    <t>Bills Discounted from non-bank sources</t>
  </si>
  <si>
    <t>Investments:</t>
  </si>
  <si>
    <t>[i] Ordinary Shares</t>
  </si>
  <si>
    <t>[ii] Preference Shares</t>
  </si>
  <si>
    <t>[iii] Debentures</t>
  </si>
  <si>
    <t>Commercial papers</t>
  </si>
  <si>
    <t>Bankers Acceptances</t>
  </si>
  <si>
    <t>Factored Debt</t>
  </si>
  <si>
    <t>Advances under Lease</t>
  </si>
  <si>
    <t>Placement with Discount Houses</t>
  </si>
  <si>
    <t>Domestic Inter-Bank Claims:</t>
  </si>
  <si>
    <t>[i] Bills Discounted from Banks in Nigeria</t>
  </si>
  <si>
    <t>[ii] Money at call with Banks</t>
  </si>
  <si>
    <t>[iii] Inter-bank Placements</t>
  </si>
  <si>
    <t>[iv] Balances held with banks in Nigeria</t>
  </si>
  <si>
    <t>[v] Loans &amp; Advances to  other Banks in Nigeria</t>
  </si>
  <si>
    <t>[vi] Checks for  Collection</t>
  </si>
  <si>
    <t xml:space="preserve"> Money at call outside banks</t>
  </si>
  <si>
    <t>Certificates of Deposit</t>
  </si>
  <si>
    <t xml:space="preserve">Other Assets:  </t>
  </si>
  <si>
    <t>Pre-payments</t>
  </si>
  <si>
    <t>Bills Payable</t>
  </si>
  <si>
    <t>Suspense</t>
  </si>
  <si>
    <t>Goodwill and other intangible assets</t>
  </si>
  <si>
    <t>unamortised reserves for loan looses allowed by CBN</t>
  </si>
  <si>
    <t>domestic &amp; foreign (miscellaneous)</t>
  </si>
  <si>
    <t>Treasury Bills for Liquidity Management</t>
  </si>
  <si>
    <t>Miscellaneous(others)</t>
  </si>
  <si>
    <t>TOTAL   ASSETS:</t>
  </si>
  <si>
    <t xml:space="preserve">DEMAND  DEPOSITS </t>
  </si>
  <si>
    <t>Private  Sector Deposits</t>
  </si>
  <si>
    <t xml:space="preserve">State  Government  Deposits </t>
  </si>
  <si>
    <t>Local  Government  Deposits</t>
  </si>
  <si>
    <t>TIME &amp; SAVINGS DEPOSITS 2/</t>
  </si>
  <si>
    <t>Time  Deposits:</t>
  </si>
  <si>
    <t>Savings  Deposits:</t>
  </si>
  <si>
    <t xml:space="preserve">FOREIGN CURRENCY DEPOSITS </t>
  </si>
  <si>
    <t>MONEY  MARKET  INSTRUMENTS:</t>
  </si>
  <si>
    <t xml:space="preserve"> Certificate  of  Deposit  Issued</t>
  </si>
  <si>
    <t>Notes &amp; Deposit (Cash) certificates</t>
  </si>
  <si>
    <t>BONDS</t>
  </si>
  <si>
    <t>Debentures</t>
  </si>
  <si>
    <t>FOREIGN  LIABILITIES:</t>
  </si>
  <si>
    <t>Balance Held for  offices and branches Abroad</t>
  </si>
  <si>
    <t>Balance held for banks outside Nigeria</t>
  </si>
  <si>
    <t>Money at call with foreign banks</t>
  </si>
  <si>
    <t>Loans &amp; Advances from other banks outside Nigeria</t>
  </si>
  <si>
    <t xml:space="preserve">CENTRAL  GOVERNMENT  DEPOSITS  </t>
  </si>
  <si>
    <t xml:space="preserve"> Federal Government Time Deposits</t>
  </si>
  <si>
    <t xml:space="preserve"> Federal Government Demand Deposits</t>
  </si>
  <si>
    <t xml:space="preserve"> Federal Government  Savings Deposits</t>
  </si>
  <si>
    <t>CREDIT  FROM  CENTRAL BANK</t>
  </si>
  <si>
    <t>Loans &amp;  Advances from  CBN</t>
  </si>
  <si>
    <t>CBN  Overdrafts to banks</t>
  </si>
  <si>
    <t>CAPITAL ACCOUNTS:</t>
  </si>
  <si>
    <t>Reserve Fund</t>
  </si>
  <si>
    <t>Reserves for Depreciation &amp; non-performing assets</t>
  </si>
  <si>
    <t>Loans &amp; Advances from Federal and State Government</t>
  </si>
  <si>
    <t>Total Loans/Lease Loss Provision</t>
  </si>
  <si>
    <t>UNCLASSIFIED LIABILITIES:</t>
  </si>
  <si>
    <t>Inter-bank  liabilities</t>
  </si>
  <si>
    <t>[i]  Balances held for banks in Nigeria</t>
  </si>
  <si>
    <t>[ii] Money at call from banks in Nigeria</t>
  </si>
  <si>
    <t>[iii] Inter-bank  takings</t>
  </si>
  <si>
    <t>[iv] Uncleared effects</t>
  </si>
  <si>
    <t>[v] Loans &amp; Advances from other banks in Nigeria</t>
  </si>
  <si>
    <t>[vi] Bankers payments</t>
  </si>
  <si>
    <t>Loans &amp; Advances from Other creditors</t>
  </si>
  <si>
    <t>Letters of Credit</t>
  </si>
  <si>
    <t xml:space="preserve"> Takings from  Discount Houses</t>
  </si>
  <si>
    <t>Other Liabilities:</t>
  </si>
  <si>
    <t>Accounts Payables</t>
  </si>
  <si>
    <t>Suspense Account</t>
  </si>
  <si>
    <t>Provision for Tax Payments</t>
  </si>
  <si>
    <t>Sundry Creditors</t>
  </si>
  <si>
    <t>Forex  rev reserves</t>
  </si>
  <si>
    <t>Provision  for  Bad  Debt</t>
  </si>
  <si>
    <t>Miscellaneous</t>
  </si>
  <si>
    <t>TOTAL  LIABILITIES:</t>
  </si>
  <si>
    <t>Deposit Money Banks' Sectoral Allocation of Credit (N' Million)</t>
  </si>
  <si>
    <t>Month-Year</t>
  </si>
  <si>
    <t>Agriculture</t>
  </si>
  <si>
    <t>Exports</t>
  </si>
  <si>
    <t>Manufacturing</t>
  </si>
  <si>
    <t>Solid 
Minerals</t>
  </si>
  <si>
    <t>Real Estate &amp; 
Construction</t>
  </si>
  <si>
    <t>Public 
Utilities</t>
  </si>
  <si>
    <t>General 
Commerce</t>
  </si>
  <si>
    <t>Transport &amp; 
Communication</t>
  </si>
  <si>
    <t>Finance &amp; 
Insurance</t>
  </si>
  <si>
    <t>State &amp; Local
 Governments</t>
  </si>
  <si>
    <t>Total</t>
  </si>
  <si>
    <t>Source: Central 
Bank of Nigeria</t>
  </si>
  <si>
    <t>Loans to Small 
Scale Entreprises</t>
  </si>
  <si>
    <t>Loans to Rural
 Customers</t>
  </si>
  <si>
    <t>Monetary Policy Rate (End-Period)</t>
  </si>
  <si>
    <t>Standing Deposit Facility (End-Period)</t>
  </si>
  <si>
    <t>Standing Lending Facility (End-Period)</t>
  </si>
  <si>
    <t>Treasury Bill Rate: 91 Days</t>
  </si>
  <si>
    <t>Treasury Bill Rate: 182 Days</t>
  </si>
  <si>
    <t>Treasury Bill Rate: 364 Days</t>
  </si>
  <si>
    <t>Inter-Bank Call Rate</t>
  </si>
  <si>
    <t>Open Buy Back Rate</t>
  </si>
  <si>
    <t>DMBs' Saving Deposit Rate</t>
  </si>
  <si>
    <t>DMBs' Call Rate</t>
  </si>
  <si>
    <t>DMBs' 7 Days Deposit Rate</t>
  </si>
  <si>
    <t>DMBs' 1 Month Deposit Rate</t>
  </si>
  <si>
    <t>DMBs' 3 Months Deposit Rate</t>
  </si>
  <si>
    <t>DMBs' 6 Months Deposit Rate</t>
  </si>
  <si>
    <t>DMBs' 12 Months Deposit Rate</t>
  </si>
  <si>
    <t>DMBs' Over 12 Months Deposit Rate</t>
  </si>
  <si>
    <t>DMBs' Prime Lending Rate</t>
  </si>
  <si>
    <t>DMBs' Maximum Lending Rate</t>
  </si>
  <si>
    <t>Source: Central Bank of Nigeria and Financial Markets Dealers Association (FMDA)</t>
  </si>
  <si>
    <t>LIABILITIES FOR ASSETS SUBJECT TO 
REPURCHASE ARRANGEMENTS</t>
  </si>
  <si>
    <t>Year- Month</t>
  </si>
  <si>
    <t>All Share Index</t>
  </si>
  <si>
    <t>Market Capitalization</t>
  </si>
  <si>
    <t>(1984 = 100)</t>
  </si>
  <si>
    <t>(N' Billion)</t>
  </si>
  <si>
    <t>Source: Nigerian Stock Exchange</t>
  </si>
  <si>
    <t>Table A.14: Discount Houses Consolidated 
Balance Sheet (N' Million)</t>
  </si>
  <si>
    <r>
      <t xml:space="preserve">     </t>
    </r>
    <r>
      <rPr>
        <b/>
        <i/>
        <sz val="12"/>
        <rFont val="Cambria"/>
        <family val="1"/>
        <scheme val="major"/>
      </rPr>
      <t>of which:</t>
    </r>
  </si>
  <si>
    <r>
      <t xml:space="preserve">       </t>
    </r>
    <r>
      <rPr>
        <sz val="12"/>
        <rFont val="Cambria"/>
        <family val="1"/>
        <scheme val="major"/>
      </rPr>
      <t>Fixed Assets Revaluation</t>
    </r>
  </si>
  <si>
    <t>Deposits on Treasury  Certificates/Bills</t>
  </si>
  <si>
    <t>[iii] Other Deposit</t>
  </si>
  <si>
    <t>Foregn Currency Holdings</t>
  </si>
  <si>
    <t>State Bonds</t>
  </si>
  <si>
    <t>Local Govt. Bond</t>
  </si>
  <si>
    <t>[iv] Other Bonds</t>
  </si>
  <si>
    <t>[v] Subsidiaries</t>
  </si>
  <si>
    <t>[vii] Other investments (Promissory notes and other financial assets)</t>
  </si>
  <si>
    <t>[vi] Other  investments (includes AMCON bonds)</t>
  </si>
  <si>
    <t>CLAIMS ON OTHER FINANCIAL INSTITUTIONS/FINANCIAL DERIVATIVES</t>
  </si>
  <si>
    <t>Placement with Discount Houses/Derivatives</t>
  </si>
  <si>
    <t>Non current Assets</t>
  </si>
  <si>
    <t>Foreign Inward Transfer</t>
  </si>
  <si>
    <t>[i] Private sector foreign currency deposit (Domiciliary Accounts)</t>
  </si>
  <si>
    <t>[ii] Federal Government foreign currency deposit</t>
  </si>
  <si>
    <t>[iii] State Government foreign currency deposit</t>
  </si>
  <si>
    <t>[iv] Local Government foreign currency deposit</t>
  </si>
  <si>
    <t>[vi] Cheques for  Collection</t>
  </si>
  <si>
    <t>Foreign Currency Holdings</t>
  </si>
  <si>
    <t xml:space="preserve">       a)  Held for Trading</t>
  </si>
  <si>
    <t xml:space="preserve">       a)    Held for Trading</t>
  </si>
  <si>
    <t xml:space="preserve">       b)    Available For Sales (AFS)</t>
  </si>
  <si>
    <t>CLAIMS ON CENTRAL BANK OF NIGERIA</t>
  </si>
  <si>
    <t xml:space="preserve">        b)    Available for Sales</t>
  </si>
  <si>
    <t xml:space="preserve">i) State Promissory Notes </t>
  </si>
  <si>
    <t xml:space="preserve">        a)    Held for trading</t>
  </si>
  <si>
    <t xml:space="preserve">ii)  Eligible State Bonds </t>
  </si>
  <si>
    <t>ii)  Loans and Receivables</t>
  </si>
  <si>
    <t>iv)    Palcement</t>
  </si>
  <si>
    <t xml:space="preserve">      Loans and Receivables </t>
  </si>
  <si>
    <t>CLAIMS ON NON FINANCIAL INSTITUTIONS</t>
  </si>
  <si>
    <t>i)           Other Investment (Quoted &amp; Unquoted)</t>
  </si>
  <si>
    <t>ii)         Staff Loans &amp; Receivables</t>
  </si>
  <si>
    <t xml:space="preserve"> iii)      Share   Premium/Bonus  Issue  Reserve</t>
  </si>
  <si>
    <t>v)        Other Comprehensive Income</t>
  </si>
  <si>
    <t>vi)       Retained Earning</t>
  </si>
  <si>
    <t>iv)        Discount Houses</t>
  </si>
  <si>
    <t>TAKINGS:</t>
  </si>
  <si>
    <t>ii)        Discount Houses</t>
  </si>
  <si>
    <t>ii)        Banks</t>
  </si>
  <si>
    <t>iii)       Disount Houses</t>
  </si>
  <si>
    <t>iv)       Non-Bank Financial Institution</t>
  </si>
  <si>
    <t>v)        Corporate Entities</t>
  </si>
  <si>
    <t>vi)       Individuals</t>
  </si>
  <si>
    <t xml:space="preserve">       b)  Available for Sale (AFS)</t>
  </si>
  <si>
    <t>ii)  FGN BONDS</t>
  </si>
  <si>
    <t>iii)  Pledged FGN Bonds</t>
  </si>
  <si>
    <t xml:space="preserve">    i)     OMO Bills</t>
  </si>
  <si>
    <t xml:space="preserve">       a)    Held for trading</t>
  </si>
  <si>
    <t xml:space="preserve">       b)    Available for Sales</t>
  </si>
  <si>
    <t>CLAIMS ON OTHER INVESTMENTS</t>
  </si>
  <si>
    <t xml:space="preserve">CAPITAL AND  RESERVES </t>
  </si>
  <si>
    <t>Mining &amp; Quarrying</t>
  </si>
  <si>
    <t xml:space="preserve">Manufacturing </t>
  </si>
  <si>
    <t>Oil &amp; Gas</t>
  </si>
  <si>
    <t>Power and Energy</t>
  </si>
  <si>
    <t>Finance, Insurance and Capital Market</t>
  </si>
  <si>
    <t>Education</t>
  </si>
  <si>
    <t>Industry</t>
  </si>
  <si>
    <t>Services</t>
  </si>
  <si>
    <t>Construction</t>
  </si>
  <si>
    <t xml:space="preserve"> Trade/General Commerce</t>
  </si>
  <si>
    <t xml:space="preserve"> Government</t>
  </si>
  <si>
    <t xml:space="preserve"> General</t>
  </si>
  <si>
    <t>Information &amp; Communication</t>
  </si>
  <si>
    <t xml:space="preserve"> Transportation &amp; Storage</t>
  </si>
  <si>
    <t>Total Private Sector Credit</t>
  </si>
  <si>
    <t xml:space="preserve">         - Repo with Banks </t>
  </si>
  <si>
    <t xml:space="preserve">         - Fixed  Buy  Back  Repo</t>
  </si>
  <si>
    <t xml:space="preserve">         - Repo with Discount Houses</t>
  </si>
  <si>
    <t xml:space="preserve">         - Repo with Others</t>
  </si>
  <si>
    <t>Feb-15  /1</t>
  </si>
  <si>
    <t>Feb-15  1/</t>
  </si>
  <si>
    <t>Note: From March 2014 to February 2015 FinA was on parallel run with eFASS, while a complete cut over to FinA was effective March 2015.</t>
  </si>
  <si>
    <t>Note: /1 Migrated to a new reporting framework (FinA) for Deposit Money Banks effective March 2015.</t>
  </si>
  <si>
    <t>Table A.1.2: Monetary Survey (N' Million)</t>
  </si>
  <si>
    <t>Table A.1.1: Monetary Survey (N' Million)</t>
  </si>
  <si>
    <t>Table A.2.1: Growth Rates of Monetary 
Aggregates (%)</t>
  </si>
  <si>
    <t>Table A.2.2: Growth Rates of Monetary 
Aggregates (%)</t>
  </si>
  <si>
    <t>Table A.7.2: Merchant Banks' Statement 
of Assets (N' Million)</t>
  </si>
  <si>
    <t>Table A.7.1: Merchant Banks' Statement 
of Assets (N' Million)</t>
  </si>
  <si>
    <t>Table A.3.1: Monetary Authorities' Analytical 
Accounts - Assets (N' Million)</t>
  </si>
  <si>
    <t>Table A.3.2: Monetary Authorities' Analytical 
Accounts - Assets (N' Million)</t>
  </si>
  <si>
    <t xml:space="preserve">          SDF = Standing Deposit Facility</t>
  </si>
  <si>
    <t xml:space="preserve">           SDF = Standing Deposit Facility</t>
  </si>
  <si>
    <t xml:space="preserve">          Primary Mortgage Banks were classified as deposit takers from November 2014</t>
  </si>
  <si>
    <t xml:space="preserve">           AMCON bonds were first issued in December 2010</t>
  </si>
  <si>
    <t xml:space="preserve">         AMCON bonds were first issued in December 2010</t>
  </si>
  <si>
    <t>Table A.4.2: Monetary Authorities' Analytical 
Accounts - Liabilities (N' Million)</t>
  </si>
  <si>
    <t>Table A.4.1: Monetary Authorities' Analytical 
Accounts - Liabilities (N' Million)</t>
  </si>
  <si>
    <t>Table A.8.1: Merchant Banks' Statement 
of Liabilities (N' Million)</t>
  </si>
  <si>
    <t>Table A.8.2: Merchant Banks' Statement 
of Liabilities (N' Million)</t>
  </si>
  <si>
    <t xml:space="preserve">    Central Bank of Nigeria Bills for Monetary Opeartions (N' million)</t>
  </si>
  <si>
    <t xml:space="preserve">    Repo</t>
  </si>
  <si>
    <t xml:space="preserve">    Reverse Repo</t>
  </si>
  <si>
    <t xml:space="preserve"> Merchant  Banks  Special Deposits (SIR)</t>
  </si>
  <si>
    <t xml:space="preserve"> Non Interest  Banks  Special Deposits (SIR)</t>
  </si>
  <si>
    <t xml:space="preserve"> Primary Mortgage  Banks  Special Deposits (SIR)</t>
  </si>
  <si>
    <t>Balances with Other Banks &amp; Other Fin Inst.</t>
  </si>
  <si>
    <t>Placements with Other Banks</t>
  </si>
  <si>
    <t>Paid - Up Capital</t>
  </si>
  <si>
    <t>Reserves (including current year losses)</t>
  </si>
  <si>
    <t>Takings from Banks / OFIs</t>
  </si>
  <si>
    <t>Provisional</t>
  </si>
  <si>
    <t>Special Intervention Reserve</t>
  </si>
  <si>
    <t>Table B.2: FGN Finances (N' Billion)</t>
  </si>
  <si>
    <t>Table B.3: Federal Government Finances (N' Billion)</t>
  </si>
  <si>
    <t>Table B.4: Local Government Finances (N' Billion)</t>
  </si>
  <si>
    <t>Table B.5: Quarterly Domestic Debt Stock by Holders (N' Billion)</t>
  </si>
  <si>
    <t>Table B.6: Quarterly Domestic Debt Stock by Maturity (N' Billion)</t>
  </si>
  <si>
    <t>Table B.7: Quarterly Domestic Debt Stock by Instrument (N' Billion)</t>
  </si>
  <si>
    <t>Table B.8: Quarterly Domestic Debt Service Payment (N' Billion)</t>
  </si>
  <si>
    <t>Table C.5New: Quarterly Gross Domestic Product and Expenditure at Current Market Prices (N' Million)</t>
  </si>
  <si>
    <t>Table C.6New: Quarterly Gross Domestic Product by Expenditure at 2010 Market Prices (N' Million)</t>
  </si>
  <si>
    <t>Table C.7: Index of Industrial Production (1990 = 100)</t>
  </si>
  <si>
    <t>Table C.7New: Real Sector Indices (2010 = 100)</t>
  </si>
  <si>
    <t xml:space="preserve">Table C.8: Spot Price of Nigeria's Reference Crude Petroleum - Bonny Light (US$ per Barrel) </t>
  </si>
  <si>
    <t>Table D.1: International Trade Summary (US$' Million)</t>
  </si>
  <si>
    <t>A</t>
  </si>
  <si>
    <t>B</t>
  </si>
  <si>
    <t>C</t>
  </si>
  <si>
    <t>Table D.2: Total Exports (US$' Million)</t>
  </si>
  <si>
    <t>D</t>
  </si>
  <si>
    <t>Table D.3: Total Imports - CIF &amp; FOB (US$' Million)</t>
  </si>
  <si>
    <t>Table D.7: Balance of Payments Analytic Presentation (N' Million)</t>
  </si>
  <si>
    <t>Table D.9: Commodity Prices</t>
  </si>
  <si>
    <t>Table D.10: Instrument Composition of Transactions in Foreign Exchange Reserves (US$' Million)</t>
  </si>
  <si>
    <t>Table D.11: Gross External Reserves (US$' Million)</t>
  </si>
  <si>
    <t>Table D.13: Nominal and Real Effective Exchange Rates (November 2009 = 100)</t>
  </si>
  <si>
    <t>Table D.14: Supply of FOREX (US$' Million)</t>
  </si>
  <si>
    <t>Table D.17: External Debt &amp; Debt Service (US$' Million)</t>
  </si>
  <si>
    <t>Table D.18: All Products (SITC) Terms of Trade (Jan 2007 = 100)</t>
  </si>
  <si>
    <t>MENU</t>
  </si>
  <si>
    <t>FINANCIAL STATISTICS</t>
  </si>
  <si>
    <t>Table A.2.1: Growth Rates of Monetary Aggregates</t>
  </si>
  <si>
    <t>Table A.2.2: Growth Rates of Monetary Aggregates</t>
  </si>
  <si>
    <t>Table A.3.1: Monetary Authorities' Analytical Accounts - Assets (N' Million)</t>
  </si>
  <si>
    <t>Table A.3.2: Monetary Authorities' Analytical Accounts - Assets (N' Million)</t>
  </si>
  <si>
    <t>Table A.4.1: Monetary Authorities' Analytical Accounts - Liabilities (N' Million)</t>
  </si>
  <si>
    <t>Table A.4.2: Monetary Authorities' Analytical Accounts - Liabilities (N' Million)</t>
  </si>
  <si>
    <t>Table A.7.1: Merchant Banks' Statement of Assets (N' Million)</t>
  </si>
  <si>
    <t>Table A.7.2: Merchant Banks' Statement of Assets (N' Million)</t>
  </si>
  <si>
    <t>Table A.8.1: Merchant Banks' Statement of Liabilities (N' Million)</t>
  </si>
  <si>
    <t>Table A.8.2: Merchant Banks' Statement of Liabilities (N' Million)</t>
  </si>
  <si>
    <t>GOVERNMENT FINANCE STATISTICS</t>
  </si>
  <si>
    <t>Table B.1: Summary of Federally Collected Revenue (N' Billion)</t>
  </si>
  <si>
    <t>Table B.9: Nigeria's Public Debt Stock</t>
  </si>
  <si>
    <t>REAL SECTOR STATISTICS</t>
  </si>
  <si>
    <t>Table C.1: Consumer Price Indices and Inflation Rates</t>
  </si>
  <si>
    <t>Table C.2: Gross Domestic Product at Current Basic Prices (N' Million)</t>
  </si>
  <si>
    <t>Table C.3: Gross Domestic Product at 2010 Constant Basic Prices (N' Million)</t>
  </si>
  <si>
    <t>Table C.4: Implicit Price Deflator (Base Year 2010 Series)</t>
  </si>
  <si>
    <t>Table C.5: Quarterly Gross Domestic Product by Expenditure at Current Purchasers’ Prices (N’ Million)</t>
  </si>
  <si>
    <t>Table C.6: Quarterly Gross Domestic Product by Expenditure at 1990 Constant Purchasers’ Prices (N’ Million)</t>
  </si>
  <si>
    <t>EXTERNAL SECTOR STATISTICS</t>
  </si>
  <si>
    <t>Table D.4: Balance of Payments Compilation (US$' Million)</t>
  </si>
  <si>
    <t>Table D.5: Balance of Payments Compilation (N' Million)</t>
  </si>
  <si>
    <t>Table D.6: Balance of Payments Analytic Presentation (US$' Million)</t>
  </si>
  <si>
    <t>Table D.8: Currency Composition of Foreign Exchange Reserves (COFER) ($' Million)</t>
  </si>
  <si>
    <t>Table D.12: Exchange Rates of the Naira (N/US$ 1.00)</t>
  </si>
  <si>
    <t>Table D.15: Foreign Exchange Flows Through the Nigerian Economy (US$' Million)</t>
  </si>
  <si>
    <t>Table D.16: Sectoral Utilization of Foreign Exchange (US$' Million)</t>
  </si>
  <si>
    <t>Table A.5.1: Commercial &amp; Non-Interest Banks' Statement 
of Assets (N' Million)</t>
  </si>
  <si>
    <t>Table A.6.1: Commercial &amp; Non-Interest Banks' Statement 
of Liabilities (N' Million)</t>
  </si>
  <si>
    <t>Table A.6.2: Commercial &amp; Non-Interest Banks' Statement 
of Liabilities (N' Million)</t>
  </si>
  <si>
    <t>Table A.9: Deposit Money Banks' Sectoral Allocation of Credit (N' Million)</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</si>
  <si>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</si>
  <si>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</si>
  <si>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</si>
  <si>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</si>
  <si>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</si>
  <si>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</si>
  <si>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Table A.9: </t>
  </si>
  <si>
    <t>Table A.10: Deposit Money Banks' Loans to
SMEs and Rural Customers (N' Million)</t>
  </si>
  <si>
    <t>Table A.11: Money Market Weighted 
Average Interest Rates - Unless Otherwise Indicated (Per Cent)</t>
  </si>
  <si>
    <t>Table A.12: Discount Houses Consolidated 
Balance Sheet (N' Million)</t>
  </si>
  <si>
    <t>Table A.13:  Stocks Market Statistics - Equities Only</t>
  </si>
  <si>
    <t>Table A.14: Microfinance Banks' Consolidated Balance Sheet (N' Million)</t>
  </si>
  <si>
    <t>Table A.15: Primary Mortgage Institutions' (PMIs) Consolidated Balance Sheet (N' Million)</t>
  </si>
  <si>
    <t xml:space="preserve">       Cash and Short Term Funds</t>
  </si>
  <si>
    <t xml:space="preserve">Long Term Investments </t>
  </si>
  <si>
    <t>Q1 *</t>
  </si>
  <si>
    <t>Cash and Cash Equivalent</t>
  </si>
  <si>
    <t xml:space="preserve">Investment Securities    </t>
  </si>
  <si>
    <t xml:space="preserve">      Placements with Other FC's</t>
  </si>
  <si>
    <t xml:space="preserve">      Net Loans &amp; Advances</t>
  </si>
  <si>
    <t xml:space="preserve">      Reserves</t>
  </si>
  <si>
    <t>Taking from Other FCs</t>
  </si>
  <si>
    <t>Total Borrowings</t>
  </si>
  <si>
    <t>Table A.5.1: Commercial &amp; Non Interest Banks' Statement of Assets (N' Million)</t>
  </si>
  <si>
    <t>Table A.5.2: Commercial  &amp; Non Interest Banks' Statement of Assets (N' Million)</t>
  </si>
  <si>
    <t>Table A.6.1: Commercial  &amp; Non Interest Banks' Statement of Liabilities (N' Million)</t>
  </si>
  <si>
    <t>Table A.6.2: Commercial  &amp; Non Interest Banks' Statement of Liabilities (N' Million)</t>
  </si>
  <si>
    <t>Table A.19:Nexim Bank Consolidated Balance Sheet (N' Million)</t>
  </si>
  <si>
    <t>Table A.20: Finance Houses Consolidated Balance Sheet (N' Million)</t>
  </si>
  <si>
    <t>Table A.21:Pension Funds Consolidated Balance Sheet (N' Million)</t>
  </si>
  <si>
    <t>Table A.22: Insurance Sector (General and Life) Consolidated Balance Sheet (N' Million)</t>
  </si>
  <si>
    <t>Table A.19: Nexim Bank Consolidated Balance Sheet (N' Million)</t>
  </si>
  <si>
    <t>Table A.21: Pension Funds Consolidated Balance Sheet (N' Million)</t>
  </si>
  <si>
    <t>Table A.5.2: Commercial &amp; Non Interest Banks' Statement 
of Assets (N' Million)</t>
  </si>
  <si>
    <t xml:space="preserve"> Non Interest Bank Required Reserves</t>
  </si>
  <si>
    <t>Q3*</t>
  </si>
  <si>
    <t>Note: * Provisional</t>
  </si>
  <si>
    <t>(1.769.6)</t>
  </si>
  <si>
    <t>Table: B.1: Summary of Federally 
Collected Revenue (N' Billion)</t>
  </si>
  <si>
    <t>2010</t>
  </si>
  <si>
    <t>2011</t>
  </si>
  <si>
    <t>2012</t>
  </si>
  <si>
    <t>2013</t>
  </si>
  <si>
    <t>2014</t>
  </si>
  <si>
    <t>GROSS REVENUE</t>
  </si>
  <si>
    <t>Total Oil Revenue</t>
  </si>
  <si>
    <t>PPT &amp; Gas Tax@CITA Rate</t>
  </si>
  <si>
    <t>Total Oil Revenue (PPT) inclusive</t>
  </si>
  <si>
    <t>Total Deductions</t>
  </si>
  <si>
    <t>Net Oil Revenue After First Line Charges</t>
  </si>
  <si>
    <t>13% Derivation of Net Oil Revenue</t>
  </si>
  <si>
    <t>Net Oil Revenue after 13% derivation</t>
  </si>
  <si>
    <t>Net Non-Oil Revenue</t>
  </si>
  <si>
    <t>Share of Net Federation Account Revenue</t>
  </si>
  <si>
    <t>VAT (Gross)</t>
  </si>
  <si>
    <t>Net VAT Receipts</t>
  </si>
  <si>
    <t>GROSS NON-OIL REVENUE</t>
  </si>
  <si>
    <t>FGN Retained Revenue</t>
  </si>
  <si>
    <t>Transfers</t>
  </si>
  <si>
    <t>FGN RECURRENT EXPENDITURE</t>
  </si>
  <si>
    <t>of which</t>
  </si>
  <si>
    <t>Personnel Cost</t>
  </si>
  <si>
    <t xml:space="preserve">Pension and Gratuities </t>
  </si>
  <si>
    <t>Overhead Cost + MYTO+ Service Wide Vote</t>
  </si>
  <si>
    <t>Capital Expenditure   (Capital releases)</t>
  </si>
  <si>
    <t>Total Expenditure (Outflow)</t>
  </si>
  <si>
    <t>FGN Fiscal (Deficit)/Surplus</t>
  </si>
  <si>
    <t xml:space="preserve">Source: Office of the Accountant General of the Federation (OAGF) </t>
  </si>
  <si>
    <t>Year/Quarter</t>
  </si>
  <si>
    <t xml:space="preserve">Total Revenue </t>
  </si>
  <si>
    <t xml:space="preserve">Total Expenditure </t>
  </si>
  <si>
    <t>FG Fiscal (Deficit)/Surplus</t>
  </si>
  <si>
    <t xml:space="preserve"> 2012 Q1</t>
  </si>
  <si>
    <t xml:space="preserve"> 2012 Q2</t>
  </si>
  <si>
    <t xml:space="preserve"> 2012 Q3</t>
  </si>
  <si>
    <t xml:space="preserve"> 2012 Q4</t>
  </si>
  <si>
    <t>Total 2012</t>
  </si>
  <si>
    <t xml:space="preserve"> 2013 Q1</t>
  </si>
  <si>
    <t xml:space="preserve"> 2013 Q2</t>
  </si>
  <si>
    <t>2013 Q3</t>
  </si>
  <si>
    <t>2013 Q4</t>
  </si>
  <si>
    <t>Total 2013</t>
  </si>
  <si>
    <t xml:space="preserve"> 2014 Q1</t>
  </si>
  <si>
    <t xml:space="preserve"> 2014 Q2</t>
  </si>
  <si>
    <t xml:space="preserve"> 2014 Q3</t>
  </si>
  <si>
    <t xml:space="preserve"> 2014 Q4</t>
  </si>
  <si>
    <t>Total 2014</t>
  </si>
  <si>
    <t xml:space="preserve"> 2015 Q1</t>
  </si>
  <si>
    <t xml:space="preserve"> 2015 Q2</t>
  </si>
  <si>
    <t xml:space="preserve"> 2015 Q3</t>
  </si>
  <si>
    <t xml:space="preserve"> 2015 Q4</t>
  </si>
  <si>
    <t>Total 2015</t>
  </si>
  <si>
    <t xml:space="preserve"> 2016 Q1</t>
  </si>
  <si>
    <t xml:space="preserve"> 2016 Q3</t>
  </si>
  <si>
    <t xml:space="preserve"> 2016 Q4</t>
  </si>
  <si>
    <t>Total 2016</t>
  </si>
  <si>
    <t>Year-Quarter</t>
  </si>
  <si>
    <t xml:space="preserve">LG Fiscal 
Deficit/Surplus </t>
  </si>
  <si>
    <t xml:space="preserve"> 2013 Q3</t>
  </si>
  <si>
    <t xml:space="preserve"> 2013 Q4</t>
  </si>
  <si>
    <t>Note: 2013 and 2014 figures are provisional.</t>
  </si>
  <si>
    <t xml:space="preserve">Source: OAGF; Survey of state and local government finances by CBN </t>
  </si>
  <si>
    <t>Banking System</t>
  </si>
  <si>
    <t>Non-Bank Public</t>
  </si>
  <si>
    <t>Sinking Fund</t>
  </si>
  <si>
    <t>DMBs</t>
  </si>
  <si>
    <t xml:space="preserve"> 2009 Q1</t>
  </si>
  <si>
    <t xml:space="preserve"> 2009 Q2</t>
  </si>
  <si>
    <t xml:space="preserve"> 2009 Q3</t>
  </si>
  <si>
    <t xml:space="preserve"> 2009 Q4</t>
  </si>
  <si>
    <t xml:space="preserve"> 2010 Q1</t>
  </si>
  <si>
    <t xml:space="preserve"> 2010 Q2</t>
  </si>
  <si>
    <t xml:space="preserve"> 2010 Q3</t>
  </si>
  <si>
    <t xml:space="preserve"> 2010 Q4</t>
  </si>
  <si>
    <t xml:space="preserve"> 2011 Q1</t>
  </si>
  <si>
    <t xml:space="preserve"> 2011 Q2</t>
  </si>
  <si>
    <t xml:space="preserve"> 2011 Q3</t>
  </si>
  <si>
    <t xml:space="preserve"> 2011 Q4</t>
  </si>
  <si>
    <t xml:space="preserve"> 2016 Q2</t>
  </si>
  <si>
    <t>Up to 1 year</t>
  </si>
  <si>
    <t>1 to 3 years</t>
  </si>
  <si>
    <t>3 years and above</t>
  </si>
  <si>
    <t>2016 Q3</t>
  </si>
  <si>
    <t>2016 Q4</t>
  </si>
  <si>
    <t>Treasury Bonds</t>
  </si>
  <si>
    <t>FGN Bonds</t>
  </si>
  <si>
    <t>Development Stock</t>
  </si>
  <si>
    <t>Promissory Note</t>
  </si>
  <si>
    <t>Total Domestic Debt</t>
  </si>
  <si>
    <t>Development Stocks</t>
  </si>
  <si>
    <t>Source: Debt Management Office (DMO)</t>
  </si>
  <si>
    <t>Table B.9: Nigeria's Public Debt Stock (N' Billion)</t>
  </si>
  <si>
    <t>External Debt (FGN &amp; States)</t>
  </si>
  <si>
    <t>Domestic Debt (FGN Only)</t>
  </si>
  <si>
    <t>Domestic Debt (States Only)*</t>
  </si>
  <si>
    <t>Domestic Debt (FGN &amp; States)</t>
  </si>
  <si>
    <t xml:space="preserve"> Total Public Debt</t>
  </si>
  <si>
    <t xml:space="preserve">Table C.1: </t>
  </si>
  <si>
    <t>Consumer Price Indices and Inflation Rates</t>
  </si>
  <si>
    <t>Consumer Price Indices (November 2009 = 100)</t>
  </si>
  <si>
    <t>Month-on-Month Inflation (%)</t>
  </si>
  <si>
    <t>Year-on-Year Inflation (%)</t>
  </si>
  <si>
    <t>12 Month Moving Average Inflation (%)</t>
  </si>
  <si>
    <t>All Items</t>
  </si>
  <si>
    <t>All Items Less 
Farm Produce</t>
  </si>
  <si>
    <t>All Items Less Farm
 Produce &amp; Energy</t>
  </si>
  <si>
    <t>Food</t>
  </si>
  <si>
    <t>Weight is 
1000.00</t>
  </si>
  <si>
    <t>Weight is 
535.94</t>
  </si>
  <si>
    <t>Weight is 
428.08</t>
  </si>
  <si>
    <t>Weight is 
507.03</t>
  </si>
  <si>
    <t>Source: National Bureau of Statistics</t>
  </si>
  <si>
    <t>Table C.2: Gross Domestic Product 
 at Current Basic Prices (N' Million)</t>
  </si>
  <si>
    <t>Activity Sector</t>
  </si>
  <si>
    <t>Q1 2010</t>
  </si>
  <si>
    <t>Q2 2010</t>
  </si>
  <si>
    <t>Q3 2010</t>
  </si>
  <si>
    <t>Q4 2010</t>
  </si>
  <si>
    <t>2010 Total</t>
  </si>
  <si>
    <t>Q1 2011</t>
  </si>
  <si>
    <t>Q2 2011</t>
  </si>
  <si>
    <t>Q3 2011</t>
  </si>
  <si>
    <t>Q4 2011</t>
  </si>
  <si>
    <t>2011 Total</t>
  </si>
  <si>
    <t>Q1 2012</t>
  </si>
  <si>
    <t>Q2 2012</t>
  </si>
  <si>
    <t>Q3 2012</t>
  </si>
  <si>
    <t>Q4 2012</t>
  </si>
  <si>
    <t>2012 Total</t>
  </si>
  <si>
    <t xml:space="preserve">Q1 2013 </t>
  </si>
  <si>
    <t xml:space="preserve">Q2 2013 </t>
  </si>
  <si>
    <t xml:space="preserve">Q3 2013 </t>
  </si>
  <si>
    <t xml:space="preserve">Q4 2013 </t>
  </si>
  <si>
    <r>
      <t>2013</t>
    </r>
    <r>
      <rPr>
        <b/>
        <vertAlign val="superscript"/>
        <sz val="12"/>
        <rFont val="Cambria"/>
        <family val="1"/>
      </rPr>
      <t xml:space="preserve"> </t>
    </r>
    <r>
      <rPr>
        <b/>
        <sz val="12"/>
        <rFont val="Cambria"/>
        <family val="1"/>
      </rPr>
      <t xml:space="preserve">Total </t>
    </r>
  </si>
  <si>
    <r>
      <t xml:space="preserve">Q1 2014 </t>
    </r>
    <r>
      <rPr>
        <b/>
        <vertAlign val="superscript"/>
        <sz val="12"/>
        <rFont val="Cambria"/>
        <family val="1"/>
      </rPr>
      <t>1</t>
    </r>
  </si>
  <si>
    <r>
      <t xml:space="preserve">Q2 2014 </t>
    </r>
    <r>
      <rPr>
        <b/>
        <vertAlign val="superscript"/>
        <sz val="12"/>
        <rFont val="Cambria"/>
        <family val="1"/>
      </rPr>
      <t>1</t>
    </r>
  </si>
  <si>
    <r>
      <t xml:space="preserve">Q3 2014 </t>
    </r>
    <r>
      <rPr>
        <b/>
        <vertAlign val="superscript"/>
        <sz val="12"/>
        <rFont val="Cambria"/>
        <family val="1"/>
      </rPr>
      <t>1</t>
    </r>
  </si>
  <si>
    <r>
      <t xml:space="preserve">Q4 2014 </t>
    </r>
    <r>
      <rPr>
        <b/>
        <vertAlign val="superscript"/>
        <sz val="12"/>
        <rFont val="Cambria"/>
        <family val="1"/>
      </rPr>
      <t>1</t>
    </r>
  </si>
  <si>
    <r>
      <t>2014</t>
    </r>
    <r>
      <rPr>
        <b/>
        <vertAlign val="superscript"/>
        <sz val="12"/>
        <rFont val="Cambria"/>
        <family val="1"/>
      </rPr>
      <t xml:space="preserve"> 1 </t>
    </r>
    <r>
      <rPr>
        <b/>
        <sz val="12"/>
        <rFont val="Cambria"/>
        <family val="1"/>
      </rPr>
      <t>Total</t>
    </r>
  </si>
  <si>
    <r>
      <t xml:space="preserve">Q1 2015 </t>
    </r>
    <r>
      <rPr>
        <b/>
        <vertAlign val="superscript"/>
        <sz val="12"/>
        <rFont val="Cambria"/>
        <family val="1"/>
      </rPr>
      <t>2</t>
    </r>
  </si>
  <si>
    <r>
      <t xml:space="preserve">Q2 2015 </t>
    </r>
    <r>
      <rPr>
        <b/>
        <vertAlign val="superscript"/>
        <sz val="12"/>
        <rFont val="Cambria"/>
        <family val="1"/>
      </rPr>
      <t>2</t>
    </r>
  </si>
  <si>
    <r>
      <t xml:space="preserve">Q3 2015 </t>
    </r>
    <r>
      <rPr>
        <b/>
        <vertAlign val="superscript"/>
        <sz val="12"/>
        <rFont val="Cambria"/>
        <family val="1"/>
      </rPr>
      <t>2</t>
    </r>
  </si>
  <si>
    <r>
      <t xml:space="preserve">Q4 2015 </t>
    </r>
    <r>
      <rPr>
        <b/>
        <vertAlign val="superscript"/>
        <sz val="12"/>
        <rFont val="Cambria"/>
        <family val="1"/>
      </rPr>
      <t>2</t>
    </r>
  </si>
  <si>
    <r>
      <t>2015</t>
    </r>
    <r>
      <rPr>
        <b/>
        <vertAlign val="superscript"/>
        <sz val="12"/>
        <rFont val="Cambria"/>
        <family val="1"/>
      </rPr>
      <t xml:space="preserve"> 2 </t>
    </r>
    <r>
      <rPr>
        <b/>
        <sz val="12"/>
        <rFont val="Cambria"/>
        <family val="1"/>
      </rPr>
      <t>Total</t>
    </r>
  </si>
  <si>
    <r>
      <t xml:space="preserve">Q1 2016 </t>
    </r>
    <r>
      <rPr>
        <b/>
        <vertAlign val="superscript"/>
        <sz val="12"/>
        <rFont val="Cambria"/>
        <family val="1"/>
      </rPr>
      <t>2</t>
    </r>
  </si>
  <si>
    <r>
      <t xml:space="preserve">Q2 2016 </t>
    </r>
    <r>
      <rPr>
        <b/>
        <vertAlign val="superscript"/>
        <sz val="12"/>
        <rFont val="Cambria"/>
        <family val="1"/>
      </rPr>
      <t>2</t>
    </r>
  </si>
  <si>
    <r>
      <t xml:space="preserve">Q3 2016 </t>
    </r>
    <r>
      <rPr>
        <b/>
        <vertAlign val="superscript"/>
        <sz val="12"/>
        <rFont val="Cambria"/>
        <family val="1"/>
      </rPr>
      <t>2</t>
    </r>
  </si>
  <si>
    <r>
      <t xml:space="preserve">Q4 2016 </t>
    </r>
    <r>
      <rPr>
        <b/>
        <vertAlign val="superscript"/>
        <sz val="12"/>
        <rFont val="Cambria"/>
        <family val="1"/>
      </rPr>
      <t>2</t>
    </r>
  </si>
  <si>
    <r>
      <t>2016</t>
    </r>
    <r>
      <rPr>
        <b/>
        <vertAlign val="superscript"/>
        <sz val="12"/>
        <rFont val="Cambria"/>
        <family val="1"/>
      </rPr>
      <t xml:space="preserve"> 2 </t>
    </r>
    <r>
      <rPr>
        <b/>
        <sz val="12"/>
        <rFont val="Cambria"/>
        <family val="1"/>
      </rPr>
      <t>Total</t>
    </r>
  </si>
  <si>
    <t>1. Agriculture</t>
  </si>
  <si>
    <t xml:space="preserve">  (a) Crop Production</t>
  </si>
  <si>
    <t xml:space="preserve">  (b) Livestock</t>
  </si>
  <si>
    <t xml:space="preserve">  (c) Forestry</t>
  </si>
  <si>
    <t xml:space="preserve">  (d) Fishing</t>
  </si>
  <si>
    <t>2. Industry</t>
  </si>
  <si>
    <t xml:space="preserve">  (a) Crude Petroleum &amp; Natural Gas</t>
  </si>
  <si>
    <t xml:space="preserve">  (b) Solid Minerals</t>
  </si>
  <si>
    <t xml:space="preserve">           Coal Mining</t>
  </si>
  <si>
    <t xml:space="preserve">           Metal Ores</t>
  </si>
  <si>
    <t xml:space="preserve">           Quarrying &amp; Other Mining</t>
  </si>
  <si>
    <t xml:space="preserve">  (c) Manufacturing</t>
  </si>
  <si>
    <t xml:space="preserve">           Oil Refining</t>
  </si>
  <si>
    <t xml:space="preserve">            Cement</t>
  </si>
  <si>
    <t xml:space="preserve">            Food, Beverage and Tobacco</t>
  </si>
  <si>
    <t xml:space="preserve">            Textile, Apparel and Footwear</t>
  </si>
  <si>
    <t xml:space="preserve">            Wood and Wood Products</t>
  </si>
  <si>
    <t xml:space="preserve">            Pulp, Paper and Paper  Products</t>
  </si>
  <si>
    <t xml:space="preserve">            Chemical and  Pharmaceutical Products </t>
  </si>
  <si>
    <t xml:space="preserve">            Non-Metallic Products</t>
  </si>
  <si>
    <t xml:space="preserve">            Plastic and Rubber products</t>
  </si>
  <si>
    <t xml:space="preserve">            Electrical and Electronics</t>
  </si>
  <si>
    <t xml:space="preserve">            Basic metal , Iron and Steel</t>
  </si>
  <si>
    <t xml:space="preserve">            Motor vehicles &amp;  assembly</t>
  </si>
  <si>
    <t xml:space="preserve">            Other Manufacturing</t>
  </si>
  <si>
    <t>3. Construction</t>
  </si>
  <si>
    <t>4. Trade</t>
  </si>
  <si>
    <t>5. Services</t>
  </si>
  <si>
    <t xml:space="preserve">  (a) Transport</t>
  </si>
  <si>
    <t xml:space="preserve">           Road Transport</t>
  </si>
  <si>
    <t xml:space="preserve">           Rail Transport &amp; Pipelines</t>
  </si>
  <si>
    <t xml:space="preserve">           Water Transport</t>
  </si>
  <si>
    <t xml:space="preserve">           Air Transport</t>
  </si>
  <si>
    <t xml:space="preserve">           Transport Services</t>
  </si>
  <si>
    <t xml:space="preserve">           Post and Courier Services</t>
  </si>
  <si>
    <t xml:space="preserve">  (b) Information and Communication</t>
  </si>
  <si>
    <t xml:space="preserve">           Telecommunications &amp; informaion services</t>
  </si>
  <si>
    <t xml:space="preserve">           Publishing</t>
  </si>
  <si>
    <t xml:space="preserve">           Motion Pictures, Sound recording &amp; Music</t>
  </si>
  <si>
    <t xml:space="preserve">           Broadcasting</t>
  </si>
  <si>
    <t xml:space="preserve">  (c) Utilities</t>
  </si>
  <si>
    <t xml:space="preserve">              Electricity,Gas,Steam &amp; Air conditioner</t>
  </si>
  <si>
    <t xml:space="preserve">              Water supply, sewage, waste Mang.</t>
  </si>
  <si>
    <t xml:space="preserve">  (d) Accomodation &amp; Food Services</t>
  </si>
  <si>
    <t xml:space="preserve">  (e) Finance &amp; Insurance</t>
  </si>
  <si>
    <t xml:space="preserve">          Financial Institutions</t>
  </si>
  <si>
    <t xml:space="preserve">          Insurance</t>
  </si>
  <si>
    <t xml:space="preserve">  (f) Real Estate </t>
  </si>
  <si>
    <t xml:space="preserve">  (g) Professional, Scientific &amp; Technical Serv.      </t>
  </si>
  <si>
    <t xml:space="preserve">  (h) Administrative and Support Services Business Services</t>
  </si>
  <si>
    <t xml:space="preserve">  (i)  Public Administration</t>
  </si>
  <si>
    <t xml:space="preserve">  (j)  Education</t>
  </si>
  <si>
    <t xml:space="preserve">  (k) Human Health &amp; Social Services     </t>
  </si>
  <si>
    <t xml:space="preserve">  (l)  Arts, Entertainment &amp; Recreation</t>
  </si>
  <si>
    <t xml:space="preserve"> (m) Other Services</t>
  </si>
  <si>
    <t>Total (GDP)</t>
  </si>
  <si>
    <t>GROWTH RATES (%)</t>
  </si>
  <si>
    <t>Q3 2013</t>
  </si>
  <si>
    <r>
      <t>2015</t>
    </r>
    <r>
      <rPr>
        <b/>
        <vertAlign val="superscript"/>
        <sz val="12"/>
        <rFont val="Cambria"/>
        <family val="1"/>
      </rPr>
      <t xml:space="preserve"> 2</t>
    </r>
    <r>
      <rPr>
        <b/>
        <sz val="12"/>
        <rFont val="Cambria"/>
        <family val="1"/>
      </rPr>
      <t>Total</t>
    </r>
  </si>
  <si>
    <r>
      <t>2016</t>
    </r>
    <r>
      <rPr>
        <b/>
        <vertAlign val="superscript"/>
        <sz val="12"/>
        <rFont val="Cambria"/>
        <family val="1"/>
      </rPr>
      <t xml:space="preserve"> 2</t>
    </r>
    <r>
      <rPr>
        <b/>
        <sz val="12"/>
        <rFont val="Cambria"/>
        <family val="1"/>
      </rPr>
      <t>Total</t>
    </r>
  </si>
  <si>
    <t>Total GDP</t>
  </si>
  <si>
    <t>n. a.</t>
  </si>
  <si>
    <t xml:space="preserve">Oil GDP </t>
  </si>
  <si>
    <t xml:space="preserve">Non-Oil GDP </t>
  </si>
  <si>
    <t xml:space="preserve">Agriculture GDP </t>
  </si>
  <si>
    <t xml:space="preserve">Industry GDP </t>
  </si>
  <si>
    <t xml:space="preserve">Construction GDP </t>
  </si>
  <si>
    <t xml:space="preserve">Trade GDP </t>
  </si>
  <si>
    <t xml:space="preserve">Services GDP </t>
  </si>
  <si>
    <r>
      <t xml:space="preserve">Note:  </t>
    </r>
    <r>
      <rPr>
        <vertAlign val="superscript"/>
        <sz val="10"/>
        <rFont val="Cambria"/>
        <family val="1"/>
      </rPr>
      <t xml:space="preserve">1 </t>
    </r>
    <r>
      <rPr>
        <sz val="10"/>
        <rFont val="Cambria"/>
        <family val="1"/>
      </rPr>
      <t>Revised</t>
    </r>
  </si>
  <si>
    <r>
      <t xml:space="preserve">            </t>
    </r>
    <r>
      <rPr>
        <vertAlign val="superscript"/>
        <sz val="10"/>
        <rFont val="Cambria"/>
        <family val="1"/>
      </rPr>
      <t>2</t>
    </r>
    <r>
      <rPr>
        <sz val="10"/>
        <rFont val="Cambria"/>
        <family val="1"/>
      </rPr>
      <t xml:space="preserve"> Provisional</t>
    </r>
  </si>
  <si>
    <t>Table C.3: Gross Domestic Product 
at 2010 Constant Basic Prices (N' Million)</t>
  </si>
  <si>
    <r>
      <t>2014</t>
    </r>
    <r>
      <rPr>
        <b/>
        <vertAlign val="superscript"/>
        <sz val="12"/>
        <rFont val="Cambria"/>
        <family val="1"/>
      </rPr>
      <t xml:space="preserve"> 1</t>
    </r>
    <r>
      <rPr>
        <b/>
        <sz val="12"/>
        <rFont val="Cambria"/>
        <family val="1"/>
      </rPr>
      <t>Total</t>
    </r>
  </si>
  <si>
    <r>
      <t xml:space="preserve">Q1 2013 </t>
    </r>
    <r>
      <rPr>
        <b/>
        <vertAlign val="superscript"/>
        <sz val="12"/>
        <rFont val="Cambria"/>
        <family val="1"/>
      </rPr>
      <t>1</t>
    </r>
  </si>
  <si>
    <r>
      <t xml:space="preserve">Q2 2013 </t>
    </r>
    <r>
      <rPr>
        <b/>
        <vertAlign val="superscript"/>
        <sz val="12"/>
        <rFont val="Cambria"/>
        <family val="1"/>
      </rPr>
      <t>1</t>
    </r>
  </si>
  <si>
    <r>
      <t xml:space="preserve">Q3 2013 </t>
    </r>
    <r>
      <rPr>
        <b/>
        <vertAlign val="superscript"/>
        <sz val="12"/>
        <rFont val="Cambria"/>
        <family val="1"/>
      </rPr>
      <t>1</t>
    </r>
  </si>
  <si>
    <r>
      <t xml:space="preserve">Q4 2013 </t>
    </r>
    <r>
      <rPr>
        <b/>
        <vertAlign val="superscript"/>
        <sz val="12"/>
        <rFont val="Cambria"/>
        <family val="1"/>
      </rPr>
      <t>1</t>
    </r>
  </si>
  <si>
    <r>
      <t>2013</t>
    </r>
    <r>
      <rPr>
        <b/>
        <vertAlign val="superscript"/>
        <sz val="12"/>
        <rFont val="Cambria"/>
        <family val="1"/>
      </rPr>
      <t xml:space="preserve"> </t>
    </r>
    <r>
      <rPr>
        <b/>
        <sz val="12"/>
        <rFont val="Cambria"/>
        <family val="1"/>
      </rPr>
      <t xml:space="preserve">Total </t>
    </r>
    <r>
      <rPr>
        <b/>
        <vertAlign val="superscript"/>
        <sz val="12"/>
        <rFont val="Cambria"/>
        <family val="1"/>
      </rPr>
      <t>1</t>
    </r>
  </si>
  <si>
    <t>Table C.4: Implicit Price Deflator 
(Base Year 2010 Series)</t>
  </si>
  <si>
    <r>
      <t xml:space="preserve">Q1 2014 </t>
    </r>
    <r>
      <rPr>
        <b/>
        <vertAlign val="superscript"/>
        <sz val="12"/>
        <rFont val="Cambria"/>
        <family val="1"/>
      </rPr>
      <t>2</t>
    </r>
  </si>
  <si>
    <r>
      <t xml:space="preserve">Q2 2014 </t>
    </r>
    <r>
      <rPr>
        <b/>
        <vertAlign val="superscript"/>
        <sz val="12"/>
        <rFont val="Cambria"/>
        <family val="1"/>
      </rPr>
      <t>2</t>
    </r>
  </si>
  <si>
    <r>
      <t xml:space="preserve">Q3 2014 </t>
    </r>
    <r>
      <rPr>
        <b/>
        <vertAlign val="superscript"/>
        <sz val="12"/>
        <rFont val="Cambria"/>
        <family val="1"/>
      </rPr>
      <t>2</t>
    </r>
  </si>
  <si>
    <r>
      <t xml:space="preserve">Q4 2014 </t>
    </r>
    <r>
      <rPr>
        <b/>
        <vertAlign val="superscript"/>
        <sz val="12"/>
        <rFont val="Cambria"/>
        <family val="1"/>
      </rPr>
      <t>2</t>
    </r>
  </si>
  <si>
    <r>
      <t>2014</t>
    </r>
    <r>
      <rPr>
        <b/>
        <vertAlign val="superscript"/>
        <sz val="12"/>
        <rFont val="Cambria"/>
        <family val="1"/>
      </rPr>
      <t xml:space="preserve"> </t>
    </r>
    <r>
      <rPr>
        <b/>
        <sz val="12"/>
        <rFont val="Cambria"/>
        <family val="1"/>
      </rPr>
      <t xml:space="preserve">Total </t>
    </r>
    <r>
      <rPr>
        <b/>
        <vertAlign val="superscript"/>
        <sz val="12"/>
        <rFont val="Cambria"/>
        <family val="1"/>
      </rPr>
      <t>2</t>
    </r>
  </si>
  <si>
    <r>
      <t>2015</t>
    </r>
    <r>
      <rPr>
        <b/>
        <vertAlign val="superscript"/>
        <sz val="12"/>
        <rFont val="Cambria"/>
        <family val="1"/>
      </rPr>
      <t xml:space="preserve"> </t>
    </r>
    <r>
      <rPr>
        <b/>
        <sz val="12"/>
        <rFont val="Cambria"/>
        <family val="1"/>
      </rPr>
      <t xml:space="preserve">Total </t>
    </r>
    <r>
      <rPr>
        <b/>
        <vertAlign val="superscript"/>
        <sz val="12"/>
        <rFont val="Cambria"/>
        <family val="1"/>
      </rPr>
      <t>2</t>
    </r>
  </si>
  <si>
    <r>
      <t>2016</t>
    </r>
    <r>
      <rPr>
        <b/>
        <vertAlign val="superscript"/>
        <sz val="12"/>
        <rFont val="Cambria"/>
        <family val="1"/>
      </rPr>
      <t xml:space="preserve"> </t>
    </r>
    <r>
      <rPr>
        <b/>
        <sz val="12"/>
        <rFont val="Cambria"/>
        <family val="1"/>
      </rPr>
      <t xml:space="preserve">Total </t>
    </r>
    <r>
      <rPr>
        <b/>
        <vertAlign val="superscript"/>
        <sz val="12"/>
        <rFont val="Cambria"/>
        <family val="1"/>
      </rPr>
      <t>2</t>
    </r>
  </si>
  <si>
    <t>Table C.5: Quarterly Gross Domestic Product by Expenditure at Current Purchasers' Prices (N' Million)</t>
  </si>
  <si>
    <t>Components</t>
  </si>
  <si>
    <t>Q1 2008</t>
  </si>
  <si>
    <t>Q2 2008</t>
  </si>
  <si>
    <t>Q3 2008</t>
  </si>
  <si>
    <t>Q4 2008</t>
  </si>
  <si>
    <t>2008 Total</t>
  </si>
  <si>
    <t>Q1 2009</t>
  </si>
  <si>
    <t>Q2 2009</t>
  </si>
  <si>
    <t>Q3 2009</t>
  </si>
  <si>
    <t>Q4 2009</t>
  </si>
  <si>
    <t>2009 Total</t>
  </si>
  <si>
    <r>
      <t>2011</t>
    </r>
    <r>
      <rPr>
        <b/>
        <vertAlign val="superscript"/>
        <sz val="12"/>
        <rFont val="Cambria"/>
        <family val="1"/>
      </rPr>
      <t xml:space="preserve"> </t>
    </r>
    <r>
      <rPr>
        <b/>
        <sz val="12"/>
        <rFont val="Cambria"/>
        <family val="1"/>
      </rPr>
      <t>Total</t>
    </r>
  </si>
  <si>
    <r>
      <t>Q1 2012</t>
    </r>
    <r>
      <rPr>
        <b/>
        <vertAlign val="superscript"/>
        <sz val="12"/>
        <rFont val="Cambria"/>
        <family val="1"/>
      </rPr>
      <t>1</t>
    </r>
  </si>
  <si>
    <r>
      <t>Q2 2012</t>
    </r>
    <r>
      <rPr>
        <b/>
        <vertAlign val="superscript"/>
        <sz val="12"/>
        <rFont val="Cambria"/>
        <family val="1"/>
      </rPr>
      <t>1</t>
    </r>
  </si>
  <si>
    <r>
      <t>Q3 2012</t>
    </r>
    <r>
      <rPr>
        <b/>
        <vertAlign val="superscript"/>
        <sz val="12"/>
        <rFont val="Cambria"/>
        <family val="1"/>
      </rPr>
      <t>2</t>
    </r>
  </si>
  <si>
    <r>
      <t>Q4 2012</t>
    </r>
    <r>
      <rPr>
        <b/>
        <vertAlign val="superscript"/>
        <sz val="12"/>
        <rFont val="Cambria"/>
        <family val="1"/>
      </rPr>
      <t>2</t>
    </r>
  </si>
  <si>
    <r>
      <t>2012</t>
    </r>
    <r>
      <rPr>
        <b/>
        <vertAlign val="superscript"/>
        <sz val="12"/>
        <rFont val="Cambria"/>
        <family val="1"/>
      </rPr>
      <t>2</t>
    </r>
    <r>
      <rPr>
        <b/>
        <vertAlign val="superscript"/>
        <sz val="12"/>
        <rFont val="Cambria"/>
        <family val="1"/>
      </rPr>
      <t xml:space="preserve">  </t>
    </r>
    <r>
      <rPr>
        <b/>
        <sz val="12"/>
        <rFont val="Cambria"/>
        <family val="1"/>
      </rPr>
      <t>Total</t>
    </r>
  </si>
  <si>
    <r>
      <t>Q1 2013</t>
    </r>
    <r>
      <rPr>
        <b/>
        <vertAlign val="superscript"/>
        <sz val="12"/>
        <rFont val="Cambria"/>
        <family val="1"/>
      </rPr>
      <t>2</t>
    </r>
  </si>
  <si>
    <t>Government Final Consumption Expenditure</t>
  </si>
  <si>
    <t>Private Consumption Expenditure</t>
  </si>
  <si>
    <t>Increase in Stocks</t>
  </si>
  <si>
    <t>Gross Fixed Capital Formation</t>
  </si>
  <si>
    <t>Exports of Goods and Services</t>
  </si>
  <si>
    <t>Less Imports of Goods and Services</t>
  </si>
  <si>
    <t>GDP by Expenditure</t>
  </si>
  <si>
    <t>Compensation of Employees</t>
  </si>
  <si>
    <t>Operating Surplus</t>
  </si>
  <si>
    <t>Consumption of Fixed Capital</t>
  </si>
  <si>
    <t>Gross Domestic Product at Basic Prices</t>
  </si>
  <si>
    <t>Indirect Taxes</t>
  </si>
  <si>
    <t>Less Subsidies</t>
  </si>
  <si>
    <t>GDP by Income</t>
  </si>
  <si>
    <r>
      <t xml:space="preserve">Note: </t>
    </r>
    <r>
      <rPr>
        <vertAlign val="superscript"/>
        <sz val="10"/>
        <rFont val="Cambria"/>
        <family val="1"/>
      </rPr>
      <t>1</t>
    </r>
    <r>
      <rPr>
        <sz val="10"/>
        <rFont val="Cambria"/>
        <family val="1"/>
      </rPr>
      <t>Revised</t>
    </r>
  </si>
  <si>
    <r>
      <t xml:space="preserve">   </t>
    </r>
    <r>
      <rPr>
        <vertAlign val="superscript"/>
        <sz val="10"/>
        <rFont val="Cambria"/>
        <family val="1"/>
      </rPr>
      <t>2</t>
    </r>
    <r>
      <rPr>
        <sz val="10"/>
        <rFont val="Cambria"/>
        <family val="1"/>
      </rPr>
      <t>Provisional</t>
    </r>
  </si>
  <si>
    <r>
      <t>2012</t>
    </r>
    <r>
      <rPr>
        <b/>
        <vertAlign val="superscript"/>
        <sz val="12"/>
        <rFont val="Cambria"/>
        <family val="1"/>
      </rPr>
      <t xml:space="preserve">  </t>
    </r>
    <r>
      <rPr>
        <b/>
        <sz val="12"/>
        <rFont val="Cambria"/>
        <family val="1"/>
      </rPr>
      <t>Total</t>
    </r>
  </si>
  <si>
    <t>Q1 2013</t>
  </si>
  <si>
    <t>Q2 2013</t>
  </si>
  <si>
    <t>Q4 2013</t>
  </si>
  <si>
    <r>
      <t>2013</t>
    </r>
    <r>
      <rPr>
        <b/>
        <vertAlign val="superscript"/>
        <sz val="12"/>
        <rFont val="Cambria"/>
        <family val="1"/>
      </rPr>
      <t xml:space="preserve"> </t>
    </r>
    <r>
      <rPr>
        <b/>
        <sz val="12"/>
        <rFont val="Cambria"/>
        <family val="1"/>
      </rPr>
      <t>Total</t>
    </r>
  </si>
  <si>
    <r>
      <t>Q1 2014</t>
    </r>
    <r>
      <rPr>
        <b/>
        <vertAlign val="superscript"/>
        <sz val="12"/>
        <rFont val="Cambria"/>
        <family val="1"/>
      </rPr>
      <t>1</t>
    </r>
  </si>
  <si>
    <r>
      <t>Q2 2014</t>
    </r>
    <r>
      <rPr>
        <b/>
        <vertAlign val="superscript"/>
        <sz val="12"/>
        <rFont val="Cambria"/>
        <family val="1"/>
      </rPr>
      <t>1</t>
    </r>
  </si>
  <si>
    <r>
      <t>Q3 2014</t>
    </r>
    <r>
      <rPr>
        <b/>
        <vertAlign val="superscript"/>
        <sz val="12"/>
        <rFont val="Cambria"/>
        <family val="1"/>
      </rPr>
      <t>1</t>
    </r>
  </si>
  <si>
    <r>
      <t>Q4 2014</t>
    </r>
    <r>
      <rPr>
        <b/>
        <vertAlign val="superscript"/>
        <sz val="12"/>
        <rFont val="Cambria"/>
        <family val="1"/>
      </rPr>
      <t>1</t>
    </r>
  </si>
  <si>
    <r>
      <t>2014</t>
    </r>
    <r>
      <rPr>
        <b/>
        <vertAlign val="superscript"/>
        <sz val="12"/>
        <rFont val="Cambria"/>
        <family val="1"/>
      </rPr>
      <t xml:space="preserve">1 </t>
    </r>
    <r>
      <rPr>
        <b/>
        <sz val="12"/>
        <rFont val="Cambria"/>
        <family val="1"/>
      </rPr>
      <t>Total</t>
    </r>
  </si>
  <si>
    <r>
      <t>Q1 2015</t>
    </r>
    <r>
      <rPr>
        <b/>
        <vertAlign val="superscript"/>
        <sz val="12"/>
        <rFont val="Cambria"/>
        <family val="1"/>
      </rPr>
      <t>1</t>
    </r>
  </si>
  <si>
    <r>
      <t>Q2 2015</t>
    </r>
    <r>
      <rPr>
        <b/>
        <vertAlign val="superscript"/>
        <sz val="12"/>
        <rFont val="Cambria"/>
        <family val="1"/>
      </rPr>
      <t>1</t>
    </r>
  </si>
  <si>
    <r>
      <t>Q3 2015</t>
    </r>
    <r>
      <rPr>
        <b/>
        <vertAlign val="superscript"/>
        <sz val="12"/>
        <rFont val="Cambria"/>
        <family val="1"/>
      </rPr>
      <t>2</t>
    </r>
  </si>
  <si>
    <r>
      <t>Q4 2015</t>
    </r>
    <r>
      <rPr>
        <b/>
        <vertAlign val="superscript"/>
        <sz val="12"/>
        <rFont val="Cambria"/>
        <family val="1"/>
      </rPr>
      <t>2</t>
    </r>
  </si>
  <si>
    <r>
      <t>2015</t>
    </r>
    <r>
      <rPr>
        <b/>
        <vertAlign val="superscript"/>
        <sz val="12"/>
        <rFont val="Cambria"/>
        <family val="1"/>
      </rPr>
      <t xml:space="preserve">2 </t>
    </r>
    <r>
      <rPr>
        <b/>
        <sz val="12"/>
        <rFont val="Cambria"/>
        <family val="1"/>
      </rPr>
      <t>Total</t>
    </r>
  </si>
  <si>
    <r>
      <t>Q1 2016</t>
    </r>
    <r>
      <rPr>
        <b/>
        <vertAlign val="superscript"/>
        <sz val="12"/>
        <rFont val="Cambria"/>
        <family val="1"/>
      </rPr>
      <t>2</t>
    </r>
  </si>
  <si>
    <r>
      <t>Q2 2016</t>
    </r>
    <r>
      <rPr>
        <b/>
        <vertAlign val="superscript"/>
        <sz val="12"/>
        <rFont val="Cambria"/>
        <family val="1"/>
      </rPr>
      <t>2</t>
    </r>
  </si>
  <si>
    <t>Final Consumption Expenditure of Household</t>
  </si>
  <si>
    <t xml:space="preserve">Final Consumption Expenditure of Non-Profits Serving Household </t>
  </si>
  <si>
    <t>Final Consumption Expenditure of General Government</t>
  </si>
  <si>
    <t xml:space="preserve">Individual Consumption Expenditure of General Government </t>
  </si>
  <si>
    <t xml:space="preserve">Collective Consumption Expenditure of General Government </t>
  </si>
  <si>
    <t>Changes in Inventories</t>
  </si>
  <si>
    <t>Other Taxes on Production (NET)</t>
  </si>
  <si>
    <t>Net Taxes on Products</t>
  </si>
  <si>
    <t>Quarterly Gross Domestic Product and Expenditure at 1990 Constant Purchasers' Prices (N' Million)</t>
  </si>
  <si>
    <r>
      <t>2012</t>
    </r>
    <r>
      <rPr>
        <b/>
        <vertAlign val="superscript"/>
        <sz val="12"/>
        <rFont val="Cambria"/>
        <family val="1"/>
      </rPr>
      <t>2</t>
    </r>
    <r>
      <rPr>
        <b/>
        <vertAlign val="superscript"/>
        <sz val="12"/>
        <rFont val="Cambria"/>
        <family val="1"/>
      </rPr>
      <t xml:space="preserve"> </t>
    </r>
    <r>
      <rPr>
        <b/>
        <sz val="12"/>
        <rFont val="Cambria"/>
        <family val="1"/>
      </rPr>
      <t>Total</t>
    </r>
  </si>
  <si>
    <t>Quarter-Year</t>
  </si>
  <si>
    <t>Mining</t>
  </si>
  <si>
    <t>Electricity</t>
  </si>
  <si>
    <t>Industry
Total (All Sectors)</t>
  </si>
  <si>
    <r>
      <t>Q1 2013</t>
    </r>
    <r>
      <rPr>
        <b/>
        <vertAlign val="superscript"/>
        <sz val="12"/>
        <rFont val="Cambria"/>
        <family val="1"/>
      </rPr>
      <t>1</t>
    </r>
  </si>
  <si>
    <r>
      <t>Q2 2013</t>
    </r>
    <r>
      <rPr>
        <b/>
        <vertAlign val="superscript"/>
        <sz val="12"/>
        <rFont val="Cambria"/>
        <family val="1"/>
      </rPr>
      <t>2</t>
    </r>
  </si>
  <si>
    <r>
      <t>Q3 2013</t>
    </r>
    <r>
      <rPr>
        <b/>
        <vertAlign val="superscript"/>
        <sz val="12"/>
        <rFont val="Cambria"/>
        <family val="1"/>
      </rPr>
      <t>2</t>
    </r>
  </si>
  <si>
    <r>
      <t>Q4 2013</t>
    </r>
    <r>
      <rPr>
        <b/>
        <vertAlign val="superscript"/>
        <sz val="12"/>
        <rFont val="Cambria"/>
        <family val="1"/>
      </rPr>
      <t>2</t>
    </r>
  </si>
  <si>
    <r>
      <t xml:space="preserve">2013 </t>
    </r>
    <r>
      <rPr>
        <b/>
        <vertAlign val="superscript"/>
        <sz val="12"/>
        <rFont val="Cambria"/>
        <family val="1"/>
      </rPr>
      <t>2</t>
    </r>
  </si>
  <si>
    <r>
      <t>Q1 2014</t>
    </r>
    <r>
      <rPr>
        <b/>
        <vertAlign val="superscript"/>
        <sz val="12"/>
        <rFont val="Cambria"/>
        <family val="1"/>
      </rPr>
      <t>2</t>
    </r>
  </si>
  <si>
    <t>Period</t>
  </si>
  <si>
    <t>Crude Petroleum &amp; Natural Gas</t>
  </si>
  <si>
    <t>Solid Minerals</t>
  </si>
  <si>
    <t>Trade</t>
  </si>
  <si>
    <t>Transport</t>
  </si>
  <si>
    <t>Information and Communication</t>
  </si>
  <si>
    <t xml:space="preserve"> Real Estate </t>
  </si>
  <si>
    <t>Utilities</t>
  </si>
  <si>
    <t>Q1 2014</t>
  </si>
  <si>
    <t>Q2 2014</t>
  </si>
  <si>
    <t>Q3 2014</t>
  </si>
  <si>
    <t>Q4 2014</t>
  </si>
  <si>
    <t>Q1 2015</t>
  </si>
  <si>
    <t>Q2 2015</t>
  </si>
  <si>
    <t>Q3 2015</t>
  </si>
  <si>
    <t>Q4 2015</t>
  </si>
  <si>
    <t>Q1 2016</t>
  </si>
  <si>
    <t>Q2 2016</t>
  </si>
  <si>
    <t>Q3 2016</t>
  </si>
  <si>
    <t>Q4 2016</t>
  </si>
  <si>
    <t>Spot Price</t>
  </si>
  <si>
    <t>Source: Reuters</t>
  </si>
  <si>
    <t>Commodities</t>
  </si>
  <si>
    <t>All Commodities</t>
  </si>
  <si>
    <t>Cocoa*</t>
  </si>
  <si>
    <t>Coffee</t>
  </si>
  <si>
    <t>Copra</t>
  </si>
  <si>
    <t>Cotton</t>
  </si>
  <si>
    <t>Groundnut</t>
  </si>
  <si>
    <t>Groundnut Oil</t>
  </si>
  <si>
    <t>Palm Oil</t>
  </si>
  <si>
    <t>Palm Kernel</t>
  </si>
  <si>
    <t>Soya Bean</t>
  </si>
  <si>
    <t>Ginger</t>
  </si>
  <si>
    <t>Rubber</t>
  </si>
  <si>
    <t xml:space="preserve">Sources:  IMF's International Financial Statistics (various issues from 2007) </t>
  </si>
  <si>
    <t xml:space="preserve">                 International Cocoa Organization Website*</t>
  </si>
  <si>
    <t xml:space="preserve">             International Coffee Organization Website</t>
  </si>
  <si>
    <t xml:space="preserve">             National Cotton Council Website</t>
  </si>
  <si>
    <t xml:space="preserve">             Index Mundi Website</t>
  </si>
  <si>
    <t>Exports (FOB)</t>
  </si>
  <si>
    <t>Imports (CIF)</t>
  </si>
  <si>
    <t>Imports (FOB)</t>
  </si>
  <si>
    <t>Total Trade</t>
  </si>
  <si>
    <t>Balance of Trade</t>
  </si>
  <si>
    <t>(A + B)</t>
  </si>
  <si>
    <t>(A - B)</t>
  </si>
  <si>
    <t>2008</t>
  </si>
  <si>
    <t>2009</t>
  </si>
  <si>
    <r>
      <t>2013</t>
    </r>
    <r>
      <rPr>
        <b/>
        <vertAlign val="superscript"/>
        <sz val="12"/>
        <rFont val="Cambria"/>
        <family val="1"/>
      </rPr>
      <t xml:space="preserve"> </t>
    </r>
  </si>
  <si>
    <t>2015</t>
  </si>
  <si>
    <r>
      <t>Jan-16</t>
    </r>
    <r>
      <rPr>
        <b/>
        <vertAlign val="superscript"/>
        <sz val="12"/>
        <rFont val="Cambria"/>
        <family val="1"/>
        <scheme val="major"/>
      </rPr>
      <t>1</t>
    </r>
  </si>
  <si>
    <r>
      <t>Feb-16</t>
    </r>
    <r>
      <rPr>
        <b/>
        <vertAlign val="superscript"/>
        <sz val="12"/>
        <rFont val="Cambria"/>
        <family val="1"/>
        <scheme val="major"/>
      </rPr>
      <t>1</t>
    </r>
  </si>
  <si>
    <r>
      <t>Mar-16</t>
    </r>
    <r>
      <rPr>
        <b/>
        <vertAlign val="superscript"/>
        <sz val="12"/>
        <rFont val="Cambria"/>
        <family val="1"/>
        <scheme val="major"/>
      </rPr>
      <t>1</t>
    </r>
  </si>
  <si>
    <r>
      <t>Apr-16</t>
    </r>
    <r>
      <rPr>
        <b/>
        <vertAlign val="superscript"/>
        <sz val="12"/>
        <rFont val="Cambria"/>
        <family val="1"/>
        <scheme val="major"/>
      </rPr>
      <t>1</t>
    </r>
  </si>
  <si>
    <r>
      <t>May-16</t>
    </r>
    <r>
      <rPr>
        <b/>
        <vertAlign val="superscript"/>
        <sz val="12"/>
        <rFont val="Cambria"/>
        <family val="1"/>
        <scheme val="major"/>
      </rPr>
      <t>1</t>
    </r>
  </si>
  <si>
    <r>
      <t>Jun-16</t>
    </r>
    <r>
      <rPr>
        <b/>
        <vertAlign val="superscript"/>
        <sz val="12"/>
        <rFont val="Cambria"/>
        <family val="1"/>
        <scheme val="major"/>
      </rPr>
      <t>1</t>
    </r>
  </si>
  <si>
    <r>
      <t>Jul-16</t>
    </r>
    <r>
      <rPr>
        <b/>
        <vertAlign val="superscript"/>
        <sz val="12"/>
        <rFont val="Cambria"/>
        <family val="1"/>
        <scheme val="major"/>
      </rPr>
      <t>1</t>
    </r>
  </si>
  <si>
    <r>
      <t>Aug-16</t>
    </r>
    <r>
      <rPr>
        <b/>
        <vertAlign val="superscript"/>
        <sz val="12"/>
        <rFont val="Cambria"/>
        <family val="1"/>
        <scheme val="major"/>
      </rPr>
      <t>1</t>
    </r>
  </si>
  <si>
    <r>
      <t>Sep-16</t>
    </r>
    <r>
      <rPr>
        <b/>
        <vertAlign val="superscript"/>
        <sz val="12"/>
        <rFont val="Cambria"/>
        <family val="1"/>
        <scheme val="major"/>
      </rPr>
      <t>1</t>
    </r>
  </si>
  <si>
    <r>
      <t>Oct-16</t>
    </r>
    <r>
      <rPr>
        <b/>
        <vertAlign val="superscript"/>
        <sz val="12"/>
        <rFont val="Cambria"/>
        <family val="1"/>
        <scheme val="major"/>
      </rPr>
      <t>1</t>
    </r>
  </si>
  <si>
    <r>
      <t>Nov-16</t>
    </r>
    <r>
      <rPr>
        <b/>
        <vertAlign val="superscript"/>
        <sz val="12"/>
        <rFont val="Cambria"/>
        <family val="1"/>
        <scheme val="major"/>
      </rPr>
      <t>1</t>
    </r>
  </si>
  <si>
    <r>
      <t>Dec-16</t>
    </r>
    <r>
      <rPr>
        <b/>
        <vertAlign val="superscript"/>
        <sz val="12"/>
        <rFont val="Cambria"/>
        <family val="1"/>
        <scheme val="major"/>
      </rPr>
      <t>1</t>
    </r>
  </si>
  <si>
    <t>2016</t>
  </si>
  <si>
    <t xml:space="preserve">Crude-Oil               </t>
  </si>
  <si>
    <t>Gas</t>
  </si>
  <si>
    <t>Crude Oil and Gas</t>
  </si>
  <si>
    <t xml:space="preserve">Non- Oil                 </t>
  </si>
  <si>
    <t xml:space="preserve">Total Exports (FOB)                  </t>
  </si>
  <si>
    <t>C = (A + B)</t>
  </si>
  <si>
    <t>(C + D)</t>
  </si>
  <si>
    <t xml:space="preserve">   Source: Central Bank of Nigeria</t>
  </si>
  <si>
    <t>Oil</t>
  </si>
  <si>
    <t>Non-Oil (CIF)</t>
  </si>
  <si>
    <t>Total Imports (CIF)</t>
  </si>
  <si>
    <t>Non-Oil</t>
  </si>
  <si>
    <t>Total Imports (FOB)</t>
  </si>
  <si>
    <t>Table D.4: Balance of Payments 
Compilation (US$' Million)</t>
  </si>
  <si>
    <t xml:space="preserve">Q1 2014  </t>
  </si>
  <si>
    <t xml:space="preserve">Q2 2014 </t>
  </si>
  <si>
    <t xml:space="preserve">Q3 2014 </t>
  </si>
  <si>
    <t xml:space="preserve">Q4 2014 </t>
  </si>
  <si>
    <t xml:space="preserve">Q1 2015 </t>
  </si>
  <si>
    <t xml:space="preserve">Q2 2015 </t>
  </si>
  <si>
    <t xml:space="preserve">Q3 2015 </t>
  </si>
  <si>
    <t>Q4 2015/2</t>
  </si>
  <si>
    <t>Q1 2016 /2</t>
  </si>
  <si>
    <t>Q2 2016 /2</t>
  </si>
  <si>
    <t>Q3 2016 /2</t>
  </si>
  <si>
    <t>Q4 2016 /1</t>
  </si>
  <si>
    <t>CURRENT ACCOUNT</t>
  </si>
  <si>
    <t xml:space="preserve">   Goods </t>
  </si>
  <si>
    <t xml:space="preserve">                  Credit </t>
  </si>
  <si>
    <t xml:space="preserve">                  Debit </t>
  </si>
  <si>
    <t xml:space="preserve">            Exports fob </t>
  </si>
  <si>
    <t xml:space="preserve">                 Crude oil &amp; gas</t>
  </si>
  <si>
    <t xml:space="preserve">                            Crude oil</t>
  </si>
  <si>
    <t xml:space="preserve">                            Gas</t>
  </si>
  <si>
    <t>Non-oil and Electricity</t>
  </si>
  <si>
    <t xml:space="preserve">                 Non-oil</t>
  </si>
  <si>
    <t xml:space="preserve">Electricity </t>
  </si>
  <si>
    <t xml:space="preserve">           Imports fob </t>
  </si>
  <si>
    <t xml:space="preserve">                 Crude oil &amp; gas /3</t>
  </si>
  <si>
    <t xml:space="preserve">                Trading Partner Adjustment</t>
  </si>
  <si>
    <t xml:space="preserve">   Services(net) </t>
  </si>
  <si>
    <t xml:space="preserve">                 Credit </t>
  </si>
  <si>
    <t xml:space="preserve">                 Debit </t>
  </si>
  <si>
    <t xml:space="preserve">          Transportation(net) </t>
  </si>
  <si>
    <t xml:space="preserve">                            Credit </t>
  </si>
  <si>
    <t xml:space="preserve">                            Debit </t>
  </si>
  <si>
    <t xml:space="preserve">                   Of which: Passenger </t>
  </si>
  <si>
    <t xml:space="preserve">                   Of which: Freight </t>
  </si>
  <si>
    <t xml:space="preserve">                   Of which: Other </t>
  </si>
  <si>
    <t xml:space="preserve">           Travel </t>
  </si>
  <si>
    <t xml:space="preserve">                          Credit </t>
  </si>
  <si>
    <t xml:space="preserve">                          Debit </t>
  </si>
  <si>
    <t xml:space="preserve">                   Business travel </t>
  </si>
  <si>
    <t xml:space="preserve">                  Personal travel </t>
  </si>
  <si>
    <t xml:space="preserve">                         Education related expenditure </t>
  </si>
  <si>
    <t xml:space="preserve">                                  Credit </t>
  </si>
  <si>
    <t xml:space="preserve">                                  Debit </t>
  </si>
  <si>
    <t xml:space="preserve">                        Health related expenditure</t>
  </si>
  <si>
    <t xml:space="preserve">                        Other Personal Travels </t>
  </si>
  <si>
    <t xml:space="preserve">          Insurance services </t>
  </si>
  <si>
    <t xml:space="preserve">                      Credit </t>
  </si>
  <si>
    <t xml:space="preserve">                      Debit </t>
  </si>
  <si>
    <t xml:space="preserve">         Communication  services</t>
  </si>
  <si>
    <t xml:space="preserve">         Construction services </t>
  </si>
  <si>
    <t xml:space="preserve">                     Debit </t>
  </si>
  <si>
    <t xml:space="preserve">         Financial services </t>
  </si>
  <si>
    <t xml:space="preserve">                     Credit </t>
  </si>
  <si>
    <t xml:space="preserve">         Computer &amp; information services </t>
  </si>
  <si>
    <t xml:space="preserve">                    Credit </t>
  </si>
  <si>
    <t xml:space="preserve">                    Debit </t>
  </si>
  <si>
    <t xml:space="preserve">         Royalties and license fees </t>
  </si>
  <si>
    <t xml:space="preserve">        Other business services </t>
  </si>
  <si>
    <t xml:space="preserve">                   Credit </t>
  </si>
  <si>
    <t xml:space="preserve">                   Debit </t>
  </si>
  <si>
    <t xml:space="preserve">                  Operational leasing services </t>
  </si>
  <si>
    <t xml:space="preserve">                 Misc. business, professional, and technical services              </t>
  </si>
  <si>
    <t xml:space="preserve">        Personal, cultural &amp; recreational services</t>
  </si>
  <si>
    <t xml:space="preserve">       Government Services </t>
  </si>
  <si>
    <t xml:space="preserve">   Income(net) </t>
  </si>
  <si>
    <t xml:space="preserve">        Compensation of employees</t>
  </si>
  <si>
    <t xml:space="preserve">                 Credit                                            </t>
  </si>
  <si>
    <t xml:space="preserve">        Investment income </t>
  </si>
  <si>
    <t xml:space="preserve">                 Direct investment </t>
  </si>
  <si>
    <t xml:space="preserve">                        Credit </t>
  </si>
  <si>
    <t xml:space="preserve">                        Debit </t>
  </si>
  <si>
    <t xml:space="preserve">                        Income on equity </t>
  </si>
  <si>
    <t xml:space="preserve">                                Credit </t>
  </si>
  <si>
    <t xml:space="preserve">                                Debit </t>
  </si>
  <si>
    <t xml:space="preserve">                               Dividends and distributed branch profits                      </t>
  </si>
  <si>
    <t xml:space="preserve">                                       Credit </t>
  </si>
  <si>
    <t xml:space="preserve">                                       Debit </t>
  </si>
  <si>
    <t xml:space="preserve">                               Reinvested earnings and undistributed branch  profit              </t>
  </si>
  <si>
    <t xml:space="preserve">                       Income on Direct Investment Loans (interest)</t>
  </si>
  <si>
    <t xml:space="preserve">                               Credit </t>
  </si>
  <si>
    <t xml:space="preserve">                               Debit </t>
  </si>
  <si>
    <t xml:space="preserve">            Portfolio investment </t>
  </si>
  <si>
    <t xml:space="preserve">                       Credit </t>
  </si>
  <si>
    <t xml:space="preserve">                       Debit </t>
  </si>
  <si>
    <t xml:space="preserve">            Other investment </t>
  </si>
  <si>
    <t xml:space="preserve">                      Income on debt (interest) </t>
  </si>
  <si>
    <t xml:space="preserve">                              Credit </t>
  </si>
  <si>
    <t xml:space="preserve">                              Debit </t>
  </si>
  <si>
    <t xml:space="preserve">Current transfers(net) </t>
  </si>
  <si>
    <t xml:space="preserve">            Credit </t>
  </si>
  <si>
    <t xml:space="preserve">            Debit </t>
  </si>
  <si>
    <t xml:space="preserve">          General government </t>
  </si>
  <si>
    <t xml:space="preserve">                     Credit /4</t>
  </si>
  <si>
    <t xml:space="preserve">          Other sectors </t>
  </si>
  <si>
    <t xml:space="preserve">                   Workers' remittances </t>
  </si>
  <si>
    <t xml:space="preserve">                   Other Transfers</t>
  </si>
  <si>
    <t xml:space="preserve">CAPITAL AND FINANCIAL ACCOUNT </t>
  </si>
  <si>
    <t xml:space="preserve">    Capital account(net) </t>
  </si>
  <si>
    <t xml:space="preserve">           Credit </t>
  </si>
  <si>
    <t xml:space="preserve">           Debit </t>
  </si>
  <si>
    <t xml:space="preserve">         Capital transfers </t>
  </si>
  <si>
    <t xml:space="preserve">                            General Government</t>
  </si>
  <si>
    <t xml:space="preserve">                                   Debt Forgiveness</t>
  </si>
  <si>
    <t xml:space="preserve">                            Other Sector</t>
  </si>
  <si>
    <t xml:space="preserve">         Acquisition/disposal of nonproduced, nonfin assets </t>
  </si>
  <si>
    <t xml:space="preserve">    Financial account(net) </t>
  </si>
  <si>
    <t xml:space="preserve">            Assets </t>
  </si>
  <si>
    <t xml:space="preserve">                   Direct investment (Abroad)</t>
  </si>
  <si>
    <t xml:space="preserve">                          Equity capital </t>
  </si>
  <si>
    <t xml:space="preserve">                                Claims on direct investment enterprises</t>
  </si>
  <si>
    <t xml:space="preserve">                                Liabilities to direct investors</t>
  </si>
  <si>
    <t xml:space="preserve">                         Reinvested earnings </t>
  </si>
  <si>
    <t xml:space="preserve">                        Other capital </t>
  </si>
  <si>
    <t xml:space="preserve">                  Portfolio investment </t>
  </si>
  <si>
    <t xml:space="preserve">                        Equity securities </t>
  </si>
  <si>
    <t xml:space="preserve">                        Debt securities </t>
  </si>
  <si>
    <t xml:space="preserve">                                  Long-term</t>
  </si>
  <si>
    <t xml:space="preserve">                                 Short-term</t>
  </si>
  <si>
    <t xml:space="preserve">                 Other investment </t>
  </si>
  <si>
    <t xml:space="preserve">                        Trade credits</t>
  </si>
  <si>
    <t xml:space="preserve">                        Loans </t>
  </si>
  <si>
    <t xml:space="preserve">                        Currency and deposits </t>
  </si>
  <si>
    <t xml:space="preserve">                                 Monetary authorities </t>
  </si>
  <si>
    <t xml:space="preserve">                                General government </t>
  </si>
  <si>
    <t xml:space="preserve">                                Banks </t>
  </si>
  <si>
    <t xml:space="preserve">                                Other sectors </t>
  </si>
  <si>
    <t xml:space="preserve">                        Other Assets</t>
  </si>
  <si>
    <t xml:space="preserve">                  Reserve assets </t>
  </si>
  <si>
    <t xml:space="preserve">                         Monetary Gold </t>
  </si>
  <si>
    <t xml:space="preserve">                         SDRs</t>
  </si>
  <si>
    <t xml:space="preserve">                         Reserve Positions in the Fund</t>
  </si>
  <si>
    <t xml:space="preserve">                         Foreign exchange </t>
  </si>
  <si>
    <t xml:space="preserve">                        Other Claims </t>
  </si>
  <si>
    <t xml:space="preserve">         Liabilities </t>
  </si>
  <si>
    <t xml:space="preserve">                 Direct  Invesment in reporting economy </t>
  </si>
  <si>
    <t xml:space="preserve">                         Equity capital </t>
  </si>
  <si>
    <t xml:space="preserve">                                 Claims on direct investors </t>
  </si>
  <si>
    <t xml:space="preserve">                                 Liabilities to direct investors</t>
  </si>
  <si>
    <t xml:space="preserve">                                Claims on direct investors </t>
  </si>
  <si>
    <t xml:space="preserve">                 Portfolio Investment</t>
  </si>
  <si>
    <t xml:space="preserve">                         Equity securities </t>
  </si>
  <si>
    <t xml:space="preserve">                         Debt securities </t>
  </si>
  <si>
    <t xml:space="preserve">                                 Long-term</t>
  </si>
  <si>
    <t xml:space="preserve">                 Other investment liabilities</t>
  </si>
  <si>
    <t xml:space="preserve">                        Trade credits </t>
  </si>
  <si>
    <t xml:space="preserve">                                 Short-term </t>
  </si>
  <si>
    <t xml:space="preserve">                                 Long-term </t>
  </si>
  <si>
    <t xml:space="preserve">                                          Long-term </t>
  </si>
  <si>
    <t xml:space="preserve">                                                   Drawings </t>
  </si>
  <si>
    <t xml:space="preserve">                                                   Repayments </t>
  </si>
  <si>
    <t xml:space="preserve">                                          short-term </t>
  </si>
  <si>
    <t xml:space="preserve">                                        Long-term </t>
  </si>
  <si>
    <t xml:space="preserve">                                        Short-term </t>
  </si>
  <si>
    <t xml:space="preserve">                    Currency &amp; Deposits</t>
  </si>
  <si>
    <t xml:space="preserve">                               Monetary Authority</t>
  </si>
  <si>
    <t xml:space="preserve">                               Banks</t>
  </si>
  <si>
    <t xml:space="preserve">                   Other Liabilities -monetary authority SDR allocation</t>
  </si>
  <si>
    <t xml:space="preserve"> NET  ERRORS AND OMISSIONS </t>
  </si>
  <si>
    <t>Memorandum Items:</t>
  </si>
  <si>
    <t xml:space="preserve">Q2 2014  </t>
  </si>
  <si>
    <t xml:space="preserve">Q3 2014  </t>
  </si>
  <si>
    <t xml:space="preserve">Q4 2014  </t>
  </si>
  <si>
    <t xml:space="preserve">Q4 2015/2 </t>
  </si>
  <si>
    <t>Current Account Balance as % of G.D.P</t>
  </si>
  <si>
    <t>Capital and Financial Account Balance as % of G.D.P</t>
  </si>
  <si>
    <t>Overall Balance as % of G.D.P</t>
  </si>
  <si>
    <t>External Reserves - Stock (US $ million)</t>
  </si>
  <si>
    <t>Number of Months of Imports Equivalent</t>
  </si>
  <si>
    <t>External Debt Stock (US$ million)</t>
  </si>
  <si>
    <t xml:space="preserve">Debt Service Due as % of Exports of Goods and Non Factor Services </t>
  </si>
  <si>
    <t>Effective Central Exchange Rate (N/$)</t>
  </si>
  <si>
    <t>Average Exchange Rate (N/$)</t>
  </si>
  <si>
    <t>End-Period Exchange Rate (N/$)</t>
  </si>
  <si>
    <t>/1 Provisional</t>
  </si>
  <si>
    <t>/2 Revised</t>
  </si>
  <si>
    <t>/3 Covers data on import of PMS under the Petroleum Support Fund Scheme from the PPPRA, import of PMS data from the NNPC as well as data on import of AGO, DPK and ATK by other markets  from the NCS</t>
  </si>
  <si>
    <t xml:space="preserve">/4 The series on transfers to Government (credit) were revised using more reliable data on Official Development Assistance from the National Planning Commission (NPC) </t>
  </si>
  <si>
    <t>Table D.5: Balance of Payments 
Compilation (N' Million)</t>
  </si>
  <si>
    <t>Q4 2015 /2</t>
  </si>
  <si>
    <t>Table D.6: Balance of Payments Analytic 
Presentation (US$' Million)</t>
  </si>
  <si>
    <t xml:space="preserve">    Goods </t>
  </si>
  <si>
    <t xml:space="preserve">            Exports (fob) </t>
  </si>
  <si>
    <t>Crude oil and Gas</t>
  </si>
  <si>
    <t xml:space="preserve">            Imports (fob) </t>
  </si>
  <si>
    <t xml:space="preserve">                 Crude oil &amp; gas </t>
  </si>
  <si>
    <t>Non-oil</t>
  </si>
  <si>
    <t>Unrecorded(TPAdj)</t>
  </si>
  <si>
    <t xml:space="preserve">    Services(net) </t>
  </si>
  <si>
    <t>Transportation</t>
  </si>
  <si>
    <t xml:space="preserve">Travel </t>
  </si>
  <si>
    <t>Insurance Services</t>
  </si>
  <si>
    <t>Communication Services</t>
  </si>
  <si>
    <t>Construction Services</t>
  </si>
  <si>
    <t>Financial Services</t>
  </si>
  <si>
    <t>Computer &amp; information Services</t>
  </si>
  <si>
    <t>Royalties and License Fees</t>
  </si>
  <si>
    <t>Government Services</t>
  </si>
  <si>
    <t>Personal, cultural &amp; recreational services</t>
  </si>
  <si>
    <t>Other Bussiness Services</t>
  </si>
  <si>
    <t xml:space="preserve">    Income(net) </t>
  </si>
  <si>
    <t xml:space="preserve">        Credit </t>
  </si>
  <si>
    <t>Investment Income</t>
  </si>
  <si>
    <t>Compensation of employees</t>
  </si>
  <si>
    <t xml:space="preserve">        Debit </t>
  </si>
  <si>
    <t>General Government</t>
  </si>
  <si>
    <t>Other Sectors</t>
  </si>
  <si>
    <t>Workers Remittance</t>
  </si>
  <si>
    <t xml:space="preserve">         Debit </t>
  </si>
  <si>
    <t xml:space="preserve">              Capital Transfers(Debt Forgiveness)</t>
  </si>
  <si>
    <t>Capital Transfers</t>
  </si>
  <si>
    <t xml:space="preserve">    Assets </t>
  </si>
  <si>
    <t>Direct investment (Abroad)</t>
  </si>
  <si>
    <t xml:space="preserve">Portfolio investment </t>
  </si>
  <si>
    <t xml:space="preserve">Other investment </t>
  </si>
  <si>
    <t xml:space="preserve">Change in Reserve </t>
  </si>
  <si>
    <t xml:space="preserve">    Liabilities </t>
  </si>
  <si>
    <t xml:space="preserve"> Direct  Invesment in reporting economy </t>
  </si>
  <si>
    <t>Portfolio Investment</t>
  </si>
  <si>
    <t>Other investment liabilities</t>
  </si>
  <si>
    <t xml:space="preserve">Debt Service Due as % of Exports of Goods Non Factor Services </t>
  </si>
  <si>
    <t>Oil and Gas</t>
  </si>
  <si>
    <t xml:space="preserve">                  Oil </t>
  </si>
  <si>
    <t>Table D.8: Currency Composition of Foreign Exchange Reserves (COFER) (US$' Million)</t>
  </si>
  <si>
    <t>Description</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</si>
  <si>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</si>
  <si>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</si>
  <si>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</si>
  <si>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</si>
  <si>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</si>
  <si>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</si>
  <si>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</si>
  <si>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</si>
  <si>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</si>
  <si>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</si>
  <si>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</si>
  <si>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</si>
  <si>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</si>
  <si>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</si>
  <si>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</si>
  <si>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</si>
  <si>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</si>
  <si>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</si>
  <si>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</si>
  <si>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</si>
  <si>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</si>
  <si>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</si>
  <si>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</si>
  <si>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</si>
  <si>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</si>
  <si>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</si>
  <si>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</si>
  <si>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</si>
  <si>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</si>
  <si>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</si>
  <si>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</si>
  <si>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</si>
  <si>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Total External Reserves</t>
  </si>
  <si>
    <t>28, 335.21</t>
  </si>
  <si>
    <t>Of which:
   Claims in US Dollars</t>
  </si>
  <si>
    <t>Claims in Euros</t>
  </si>
  <si>
    <t>Claims in Pounds Sterling</t>
  </si>
  <si>
    <t>Claims in Japanese Yen</t>
  </si>
  <si>
    <t>Claims in Swiss Francs</t>
  </si>
  <si>
    <t>Claims in other currencies</t>
  </si>
  <si>
    <t>Special Drawing Rights (SDR)</t>
  </si>
  <si>
    <t>Claims in Chinese Yuan</t>
  </si>
  <si>
    <t>Source: Reserves Management Department</t>
  </si>
  <si>
    <t>Descriptions</t>
  </si>
  <si>
    <t>Soyabeans (US$/Mton)</t>
  </si>
  <si>
    <t>Rubber  (US$/Pound)</t>
  </si>
  <si>
    <t>Cotton (US$/Pound)</t>
  </si>
  <si>
    <t>Groundnuts (US$/Mton)</t>
  </si>
  <si>
    <t>Palm Oil (US$/Mton)</t>
  </si>
  <si>
    <t>Wheat (US$/Mton)</t>
  </si>
  <si>
    <t>Cocoa (US$/Ton)</t>
  </si>
  <si>
    <t>Coffee  (US$/Pound)</t>
  </si>
  <si>
    <t>Copra (US$/Mton)</t>
  </si>
  <si>
    <t>2009M1</t>
  </si>
  <si>
    <t>2009M2</t>
  </si>
  <si>
    <t>2009M3</t>
  </si>
  <si>
    <t>2009M4</t>
  </si>
  <si>
    <t>2009M5</t>
  </si>
  <si>
    <t>2009M6</t>
  </si>
  <si>
    <t>2009M7</t>
  </si>
  <si>
    <t>2009M8</t>
  </si>
  <si>
    <t>2009M9</t>
  </si>
  <si>
    <t>2009M10</t>
  </si>
  <si>
    <t>2009M11</t>
  </si>
  <si>
    <t>2009M12</t>
  </si>
  <si>
    <t>2010M1</t>
  </si>
  <si>
    <t>2010M2</t>
  </si>
  <si>
    <t>2010M3</t>
  </si>
  <si>
    <t>2010M4</t>
  </si>
  <si>
    <t>2010M5</t>
  </si>
  <si>
    <t>2010M6</t>
  </si>
  <si>
    <t>2010M7</t>
  </si>
  <si>
    <t>2010M8</t>
  </si>
  <si>
    <t>2010M9</t>
  </si>
  <si>
    <t>2010M10</t>
  </si>
  <si>
    <t>2010M11</t>
  </si>
  <si>
    <t>2010M12</t>
  </si>
  <si>
    <t>2011M1</t>
  </si>
  <si>
    <t>2011M2</t>
  </si>
  <si>
    <t>2011M3</t>
  </si>
  <si>
    <t>2011M4</t>
  </si>
  <si>
    <t>2011M5</t>
  </si>
  <si>
    <t>2011M6</t>
  </si>
  <si>
    <t>2011M7</t>
  </si>
  <si>
    <t>2011M8</t>
  </si>
  <si>
    <t>2011M9</t>
  </si>
  <si>
    <t>2011M10</t>
  </si>
  <si>
    <t>2011M11</t>
  </si>
  <si>
    <t>2011M12</t>
  </si>
  <si>
    <t>2012M1</t>
  </si>
  <si>
    <t>2012M2</t>
  </si>
  <si>
    <t>2012M3</t>
  </si>
  <si>
    <t>2012M4</t>
  </si>
  <si>
    <t>2012M5</t>
  </si>
  <si>
    <t>2012M6</t>
  </si>
  <si>
    <t>2012M7</t>
  </si>
  <si>
    <t>2012M8</t>
  </si>
  <si>
    <t>2012M9</t>
  </si>
  <si>
    <t>2012M10</t>
  </si>
  <si>
    <t>2012M11</t>
  </si>
  <si>
    <t>2012M12</t>
  </si>
  <si>
    <t>2013M1</t>
  </si>
  <si>
    <t>2013M2</t>
  </si>
  <si>
    <t>2013M3</t>
  </si>
  <si>
    <t>2013M4</t>
  </si>
  <si>
    <t>2013M5</t>
  </si>
  <si>
    <t>2013M6</t>
  </si>
  <si>
    <t>2013M7</t>
  </si>
  <si>
    <t>2013M8</t>
  </si>
  <si>
    <t>2013M9</t>
  </si>
  <si>
    <t>2013M10</t>
  </si>
  <si>
    <t>2013M11</t>
  </si>
  <si>
    <t>2013M12</t>
  </si>
  <si>
    <t>2014M1</t>
  </si>
  <si>
    <t>2014M2</t>
  </si>
  <si>
    <t>2014M3</t>
  </si>
  <si>
    <t>2014M4</t>
  </si>
  <si>
    <t>2014M5</t>
  </si>
  <si>
    <t>2014M6</t>
  </si>
  <si>
    <t>2014M7</t>
  </si>
  <si>
    <t>2014M8</t>
  </si>
  <si>
    <t>2014M9</t>
  </si>
  <si>
    <t>2014M10</t>
  </si>
  <si>
    <t>2014M11</t>
  </si>
  <si>
    <t>2014M12</t>
  </si>
  <si>
    <t>2015M1</t>
  </si>
  <si>
    <t>2015M2</t>
  </si>
  <si>
    <t>2015M3</t>
  </si>
  <si>
    <t>2015M4</t>
  </si>
  <si>
    <t>2015M5</t>
  </si>
  <si>
    <t>2015M6</t>
  </si>
  <si>
    <t>2015M7</t>
  </si>
  <si>
    <t>2015M8</t>
  </si>
  <si>
    <t>2015M9</t>
  </si>
  <si>
    <t>2015M10</t>
  </si>
  <si>
    <t>2015M11</t>
  </si>
  <si>
    <t>2015M12</t>
  </si>
  <si>
    <t>2016M1</t>
  </si>
  <si>
    <t>2016M2</t>
  </si>
  <si>
    <t>2016M3</t>
  </si>
  <si>
    <t>2016M4</t>
  </si>
  <si>
    <t>2016M5</t>
  </si>
  <si>
    <t>2016M6</t>
  </si>
  <si>
    <t>2016M7</t>
  </si>
  <si>
    <t>2016M8</t>
  </si>
  <si>
    <t>2016M9</t>
  </si>
  <si>
    <t>2016M10</t>
  </si>
  <si>
    <t>2016M11</t>
  </si>
  <si>
    <t>2016M12</t>
  </si>
  <si>
    <t>Instrument</t>
  </si>
  <si>
    <t>2012 Q4</t>
  </si>
  <si>
    <t>2013 Q1</t>
  </si>
  <si>
    <t>2013 Q2</t>
  </si>
  <si>
    <t>2014 Q1</t>
  </si>
  <si>
    <t>2014 Q2</t>
  </si>
  <si>
    <t>2014 Q3</t>
  </si>
  <si>
    <t>2014 Q4</t>
  </si>
  <si>
    <t>Equity securities</t>
  </si>
  <si>
    <t>Nil</t>
  </si>
  <si>
    <t>Debt securities, total</t>
  </si>
  <si>
    <t xml:space="preserve">        Bonds and other long - term paper, total</t>
  </si>
  <si>
    <t>Treasury bills, CDs, and other short - term  paper, total</t>
  </si>
  <si>
    <t>Currency and Deposits</t>
  </si>
  <si>
    <t>3, 840.41</t>
  </si>
  <si>
    <t>Other , total</t>
  </si>
  <si>
    <t xml:space="preserve">        Funds Under Asset Mgt. Agreement</t>
  </si>
  <si>
    <t xml:space="preserve">        Funds Committed to FGN Projects</t>
  </si>
  <si>
    <t xml:space="preserve">        Fixed Deposits</t>
  </si>
  <si>
    <t xml:space="preserve">        Repurchase Agreement</t>
  </si>
  <si>
    <t xml:space="preserve">        Federation Excess Crude &amp; PPT Current Acc</t>
  </si>
  <si>
    <t xml:space="preserve">        Federation (Excess Crude &amp; PPT) Fixed 
        Deposit</t>
  </si>
  <si>
    <t xml:space="preserve">        Federation - NSIA (Sovereign Wealth Fund)</t>
  </si>
  <si>
    <t xml:space="preserve">        Federation - Sovereign Wealth Fund</t>
  </si>
  <si>
    <t xml:space="preserve">        CBN RAMP with IBRD</t>
  </si>
  <si>
    <t xml:space="preserve">        LC Collateral Funds</t>
  </si>
  <si>
    <t xml:space="preserve">        External Creditors Funding Account</t>
  </si>
  <si>
    <t xml:space="preserve">        Joint Venture Companies Cash Call Account</t>
  </si>
  <si>
    <t>Total foreign exchange (Cash Holdings)</t>
  </si>
  <si>
    <t>Month</t>
  </si>
  <si>
    <t>January</t>
  </si>
  <si>
    <t>February</t>
  </si>
  <si>
    <t>March</t>
  </si>
  <si>
    <t>April</t>
  </si>
  <si>
    <t>May</t>
  </si>
  <si>
    <t>June</t>
  </si>
  <si>
    <t>July</t>
  </si>
  <si>
    <t>August</t>
  </si>
  <si>
    <t>September</t>
  </si>
  <si>
    <t>October</t>
  </si>
  <si>
    <t>November</t>
  </si>
  <si>
    <t>December</t>
  </si>
  <si>
    <t>Table D.12: Exchange Rates of the Naira (N/US$1.00)</t>
  </si>
  <si>
    <t>Monthly Averages</t>
  </si>
  <si>
    <t>End-Period</t>
  </si>
  <si>
    <t>WDAS/RDAS</t>
  </si>
  <si>
    <t>Inter-Bank</t>
  </si>
  <si>
    <t>BDC</t>
  </si>
  <si>
    <t>Annual Average</t>
  </si>
  <si>
    <t>Note: Interbank Foreign Exchange Market (IFEM) was stopped on Feb. 13, 2009. The market resumed operations in June 2009.</t>
  </si>
  <si>
    <t>RDAS was discontinued in March 2015</t>
  </si>
  <si>
    <t>Nominal Effective Exchange Rate</t>
  </si>
  <si>
    <t>Real Effective Exchange Rate</t>
  </si>
  <si>
    <t>FOREX Sales</t>
  </si>
  <si>
    <t>Total Sales</t>
  </si>
  <si>
    <t>Annual Sales</t>
  </si>
  <si>
    <t>Note: RDAS was discontinued in March 2015</t>
  </si>
  <si>
    <t xml:space="preserve">            Sales to BDC was discontinued in February 2016</t>
  </si>
  <si>
    <t>Table D.15: Foreign Exchange Flows Through 
the Nigerian Economy (US$' Million)</t>
  </si>
  <si>
    <t>Category</t>
  </si>
  <si>
    <t>INFLOW</t>
  </si>
  <si>
    <t>A. Through the Central Bank</t>
  </si>
  <si>
    <t xml:space="preserve">1. Oil </t>
  </si>
  <si>
    <t>2.Non-oil</t>
  </si>
  <si>
    <t>(i) Drawings on Loans/Grants</t>
  </si>
  <si>
    <t xml:space="preserve"> (i)    Drawings on Loans/Grants</t>
  </si>
  <si>
    <t>(ii) RDAS/WDAS Purchases</t>
  </si>
  <si>
    <t>(ii)    RDAS/WDAS Purchases</t>
  </si>
  <si>
    <t>(iii) Swaps</t>
  </si>
  <si>
    <t>(iii)  Swaps</t>
  </si>
  <si>
    <t>(iv) Interest on Reserves &amp; Investments</t>
  </si>
  <si>
    <t>(iv)   Interest on Reserves &amp; Investments</t>
  </si>
  <si>
    <t>(v) Interest Repatriated from Overseas</t>
  </si>
  <si>
    <t>(v)    Interest Repatriated from overseas</t>
  </si>
  <si>
    <t>(vi) Refund on World Bank/IBRD/IMF Loans/SDR 
Allocation</t>
  </si>
  <si>
    <t>(vi)    Refund on World Bank/IBRD/IMF Loans/SDR    Allocation</t>
  </si>
  <si>
    <t>(vii) Other official Receipts</t>
  </si>
  <si>
    <t xml:space="preserve">(vii)    Eurobond proceeds -fixed income securities) </t>
  </si>
  <si>
    <t xml:space="preserve">(viii) Eurobond proceeds -fixed income securities) </t>
  </si>
  <si>
    <t>(viii)    Returned Payments [Wired/Cash]</t>
  </si>
  <si>
    <t>B. Through Autonomous Sources</t>
  </si>
  <si>
    <t xml:space="preserve"> (ix)     Untilised funds  from Das</t>
  </si>
  <si>
    <t>1. Non-oil exports</t>
  </si>
  <si>
    <t xml:space="preserve"> (x)      Recovered Funds</t>
  </si>
  <si>
    <t>2. Capital Inflow</t>
  </si>
  <si>
    <t>(xi)       Other official Receipts</t>
  </si>
  <si>
    <t xml:space="preserve"> (xii)    CBN Interbank Transactions</t>
  </si>
  <si>
    <t>3. Invisibles</t>
  </si>
  <si>
    <t>OUTFLOW</t>
  </si>
  <si>
    <t xml:space="preserve">A. Through the Central Bank     </t>
  </si>
  <si>
    <t xml:space="preserve">      1. Non-oil exports</t>
  </si>
  <si>
    <t xml:space="preserve">1. WDAS/RDAS Utilisation  </t>
  </si>
  <si>
    <t xml:space="preserve">      2. Capital Inflow</t>
  </si>
  <si>
    <t>(i)   WDAS/RDAS Sales</t>
  </si>
  <si>
    <t xml:space="preserve">      3. Invisibles</t>
  </si>
  <si>
    <t>(ii) WDAS FWD</t>
  </si>
  <si>
    <t xml:space="preserve">               (a) Ordinary Domiciliary Accounts</t>
  </si>
  <si>
    <t>(iii)  BDC Sales</t>
  </si>
  <si>
    <t xml:space="preserve">                (b) Total OTC Purchases</t>
  </si>
  <si>
    <t>(iv) Inter-bank Sales</t>
  </si>
  <si>
    <t xml:space="preserve">                            (i) Oil Companies</t>
  </si>
  <si>
    <t>(v) Swaps</t>
  </si>
  <si>
    <t xml:space="preserve">                            (ii) Capital Importations</t>
  </si>
  <si>
    <t>(vi) Invisibles IFEM</t>
  </si>
  <si>
    <t xml:space="preserve">                           (iii) Home Remittances</t>
  </si>
  <si>
    <t>2. Drawings on L/C</t>
  </si>
  <si>
    <t xml:space="preserve">                            (iv) Other OTC Purchases</t>
  </si>
  <si>
    <t xml:space="preserve">3. External Debt Service </t>
  </si>
  <si>
    <t xml:space="preserve">(i) Principal </t>
  </si>
  <si>
    <t xml:space="preserve">(ii) Interest </t>
  </si>
  <si>
    <t>(iii) Others    1/</t>
  </si>
  <si>
    <t xml:space="preserve">     1. WDAS/RDAS Utilisation  </t>
  </si>
  <si>
    <t>4.Professional fees/Commission</t>
  </si>
  <si>
    <t xml:space="preserve">            (i)   WDAS/RDAS Sales</t>
  </si>
  <si>
    <t>5. Contributions,Grants&amp; Equity Invests.
(AFC Equity Participation)</t>
  </si>
  <si>
    <t xml:space="preserve">           (ii) WDAS FWD</t>
  </si>
  <si>
    <t xml:space="preserve">           (ii) Interbank FWD</t>
  </si>
  <si>
    <t>6. National Priority Projects (Niger-Delta Payments)</t>
  </si>
  <si>
    <t xml:space="preserve">           (iii)  BDC Sales</t>
  </si>
  <si>
    <t>7. Other Official Payments</t>
  </si>
  <si>
    <t xml:space="preserve">          (iv) Inter-bank Sales</t>
  </si>
  <si>
    <t>(i) Int'l Organisations &amp; Embassies /4</t>
  </si>
  <si>
    <t xml:space="preserve">           (v) Swaps</t>
  </si>
  <si>
    <t>(ii) Estacode</t>
  </si>
  <si>
    <t xml:space="preserve">           (vi) Invisibles IFEM</t>
  </si>
  <si>
    <t>(iii) Parastatals</t>
  </si>
  <si>
    <t xml:space="preserve">     2. Drawings on L/C</t>
  </si>
  <si>
    <t>(iv) NNPC/JV Cash Calls</t>
  </si>
  <si>
    <t xml:space="preserve">     3. External Debt Service </t>
  </si>
  <si>
    <t>(v) Miscellaneous(CBN USES)</t>
  </si>
  <si>
    <t xml:space="preserve">            (i) Principal </t>
  </si>
  <si>
    <t>8. Bank Charges</t>
  </si>
  <si>
    <t xml:space="preserve">            (ii) Interest </t>
  </si>
  <si>
    <t>9. NSIA Transfer</t>
  </si>
  <si>
    <t xml:space="preserve">            (iii) Others    1/</t>
  </si>
  <si>
    <t>Professional fees/Commission</t>
  </si>
  <si>
    <t>1. Imports</t>
  </si>
  <si>
    <t>67.15</t>
  </si>
  <si>
    <t xml:space="preserve"> 4. Govt and International  Grants /  Contributions</t>
  </si>
  <si>
    <t>2. Invisibles</t>
  </si>
  <si>
    <t xml:space="preserve">  5. National Priority Projects (NIPP)</t>
  </si>
  <si>
    <t xml:space="preserve">   6. Other Official Payments</t>
  </si>
  <si>
    <t>Net Flow Through the CBN</t>
  </si>
  <si>
    <t xml:space="preserve">            (i) Int'l Organisations &amp; Embassies /4</t>
  </si>
  <si>
    <t>Net Flow through Autonomous Sources</t>
  </si>
  <si>
    <t xml:space="preserve">             (ii)   Estacode</t>
  </si>
  <si>
    <t>NET FLOW THROUGH THE NIGERIAN ECONOMY</t>
  </si>
  <si>
    <t xml:space="preserve">            (iii) Parastatals</t>
  </si>
  <si>
    <t xml:space="preserve">            (iv) Jonit Venture Company (JVC) Cash Calls</t>
  </si>
  <si>
    <r>
      <t xml:space="preserve">Note: </t>
    </r>
    <r>
      <rPr>
        <vertAlign val="superscript"/>
        <sz val="10"/>
        <rFont val="Cambria"/>
        <family val="1"/>
      </rPr>
      <t>1</t>
    </r>
    <r>
      <rPr>
        <sz val="10"/>
        <rFont val="Cambria"/>
        <family val="1"/>
      </rPr>
      <t xml:space="preserve"> Includes penalty charges and service charges</t>
    </r>
  </si>
  <si>
    <t xml:space="preserve">            (v) Miscellaneous(CBN USES)</t>
  </si>
  <si>
    <r>
      <t xml:space="preserve">          </t>
    </r>
    <r>
      <rPr>
        <vertAlign val="superscript"/>
        <sz val="10"/>
        <rFont val="Cambria"/>
        <family val="1"/>
      </rPr>
      <t>2</t>
    </r>
    <r>
      <rPr>
        <sz val="10"/>
        <rFont val="Cambria"/>
        <family val="1"/>
      </rPr>
      <t>Revised</t>
    </r>
  </si>
  <si>
    <t>7. Bank Charges</t>
  </si>
  <si>
    <r>
      <t xml:space="preserve">          </t>
    </r>
    <r>
      <rPr>
        <vertAlign val="superscript"/>
        <sz val="10"/>
        <rFont val="Cambria"/>
        <family val="1"/>
      </rPr>
      <t>3</t>
    </r>
    <r>
      <rPr>
        <sz val="10"/>
        <rFont val="Cambria"/>
        <family val="1"/>
      </rPr>
      <t>Provisional</t>
    </r>
  </si>
  <si>
    <t xml:space="preserve"> 8. NSIA Transfer</t>
  </si>
  <si>
    <r>
      <t xml:space="preserve">          </t>
    </r>
    <r>
      <rPr>
        <vertAlign val="superscript"/>
        <sz val="10"/>
        <rFont val="Cambria"/>
        <family val="1"/>
      </rPr>
      <t>4</t>
    </r>
    <r>
      <rPr>
        <sz val="10"/>
        <rFont val="Cambria"/>
        <family val="1"/>
      </rPr>
      <t xml:space="preserve"> Includes IMF (SDR Charges)</t>
    </r>
  </si>
  <si>
    <t>9. Funds returned to remitters</t>
  </si>
  <si>
    <t>3RD PARTY MDA TRANSFER</t>
  </si>
  <si>
    <t xml:space="preserve">      1. Imports</t>
  </si>
  <si>
    <t xml:space="preserve">      2. Invisibles</t>
  </si>
  <si>
    <t>NETFLOW THROUGH THE CBN</t>
  </si>
  <si>
    <t>Table D.16: Sectoral Utilization of Foreign 
Exchange (US$' Million)</t>
  </si>
  <si>
    <t>A. Imports</t>
  </si>
  <si>
    <t>1. Industrial Sector</t>
  </si>
  <si>
    <t>2. Food Products</t>
  </si>
  <si>
    <t>3. Manufactured Products</t>
  </si>
  <si>
    <t>4. Transport Sector</t>
  </si>
  <si>
    <t>5. Agricultural Sector</t>
  </si>
  <si>
    <t>6. Minerals</t>
  </si>
  <si>
    <t>7. Oil Sector</t>
  </si>
  <si>
    <t>B. Invisibles</t>
  </si>
  <si>
    <t>1. Business Services</t>
  </si>
  <si>
    <t>2. Communication Services</t>
  </si>
  <si>
    <t>3. Construction &amp; Related Engineering Services</t>
  </si>
  <si>
    <t>4. Distribution Services</t>
  </si>
  <si>
    <t>5. Educational Services</t>
  </si>
  <si>
    <t>6. Environmental Services</t>
  </si>
  <si>
    <t>.</t>
  </si>
  <si>
    <t>7. Financial Services</t>
  </si>
  <si>
    <t>8. Health Related &amp; Social Services</t>
  </si>
  <si>
    <t>9. Tourism &amp; Travel Related Services</t>
  </si>
  <si>
    <t>10. Recreational, Cultural &amp; Sporting Services</t>
  </si>
  <si>
    <t>11. Transport Services</t>
  </si>
  <si>
    <t>12. Other Services not included elsewhere</t>
  </si>
  <si>
    <t>Total (A + B)</t>
  </si>
  <si>
    <r>
      <t xml:space="preserve">           </t>
    </r>
    <r>
      <rPr>
        <vertAlign val="superscript"/>
        <sz val="10"/>
        <rFont val="Cambria"/>
        <family val="1"/>
      </rPr>
      <t>2</t>
    </r>
    <r>
      <rPr>
        <sz val="10"/>
        <rFont val="Cambria"/>
        <family val="1"/>
      </rPr>
      <t>Provisional</t>
    </r>
  </si>
  <si>
    <t>Years</t>
  </si>
  <si>
    <t>External Debt Stock</t>
  </si>
  <si>
    <t>External Debt Service</t>
  </si>
  <si>
    <t>2008 Q1</t>
  </si>
  <si>
    <t>2009 Q1</t>
  </si>
  <si>
    <t>2010 Q1</t>
  </si>
  <si>
    <t>2011 Q1</t>
  </si>
  <si>
    <t>2012 Q1</t>
  </si>
  <si>
    <t xml:space="preserve"> Q2</t>
  </si>
  <si>
    <t>2015 Q1</t>
  </si>
  <si>
    <t xml:space="preserve"> Q3</t>
  </si>
  <si>
    <t xml:space="preserve"> Q4</t>
  </si>
  <si>
    <t>2016 Q1</t>
  </si>
  <si>
    <t>Live animals; animal products</t>
  </si>
  <si>
    <t>Vegetable products</t>
  </si>
  <si>
    <t>Prepared foodstuffs; beverages, spirits and vinegar; tobacco</t>
  </si>
  <si>
    <t>Mineral products</t>
  </si>
  <si>
    <t>Products of the chemical and allied industries</t>
  </si>
  <si>
    <t>Plastic, rubber and articles thereof</t>
  </si>
  <si>
    <t>Raw hides and skins, leather, furskins etc.; saddlery</t>
  </si>
  <si>
    <t>Wood and articles of wood, wood charcoal and articles</t>
  </si>
  <si>
    <t>Paper making material; paper and paperboard, articles</t>
  </si>
  <si>
    <t>Textiles and textile articles</t>
  </si>
  <si>
    <t>Footwear, headgear, umbrellas, sunshades, whips etc.</t>
  </si>
  <si>
    <t>Articles of stone, plaster, cement, asbestos, mica, ceramic</t>
  </si>
  <si>
    <t>Pearls, precious and semi-precious stones, precious metals</t>
  </si>
  <si>
    <t>Base metals and articles of base metals</t>
  </si>
  <si>
    <t>Boilers, machinery and chemical appliances; parts thereof</t>
  </si>
  <si>
    <t>Vehicles, aircraft and parts thereof; vessels etc.</t>
  </si>
  <si>
    <t>Miscellaneous manufactured articles</t>
  </si>
  <si>
    <t>All Products Terms of Trade_Jan_2007 as base month</t>
  </si>
  <si>
    <t>Aug-16</t>
  </si>
  <si>
    <t>Sep-16</t>
  </si>
  <si>
    <r>
      <t>Oct-16</t>
    </r>
    <r>
      <rPr>
        <b/>
        <vertAlign val="superscript"/>
        <sz val="12"/>
        <rFont val="Cambria"/>
        <family val="1"/>
        <scheme val="major"/>
      </rPr>
      <t>2</t>
    </r>
  </si>
  <si>
    <r>
      <t>Nov-16</t>
    </r>
    <r>
      <rPr>
        <b/>
        <vertAlign val="superscript"/>
        <sz val="12"/>
        <rFont val="Cambria"/>
        <family val="1"/>
        <scheme val="major"/>
      </rPr>
      <t>2</t>
    </r>
  </si>
  <si>
    <r>
      <t>Dec-16</t>
    </r>
    <r>
      <rPr>
        <b/>
        <vertAlign val="superscript"/>
        <sz val="12"/>
        <rFont val="Cambria"/>
        <family val="1"/>
        <scheme val="major"/>
      </rPr>
      <t>2</t>
    </r>
  </si>
  <si>
    <r>
      <t xml:space="preserve">          </t>
    </r>
    <r>
      <rPr>
        <vertAlign val="superscript"/>
        <sz val="10"/>
        <rFont val="Cambria"/>
        <family val="1"/>
      </rPr>
      <t>2</t>
    </r>
    <r>
      <rPr>
        <sz val="10"/>
        <rFont val="Cambria"/>
        <family val="1"/>
      </rPr>
      <t>Provisional</t>
    </r>
  </si>
  <si>
    <t xml:space="preserve">Table C.10:  Indices of Average World Prices of Nigeria's Major Agricultural Export  Commodities (Naira Based) (2010 = 100) </t>
  </si>
  <si>
    <t xml:space="preserve">Table C.9:  Indices of Average World Prices of Nigeria's Major Agricultural Export  Commodities  (Dollar Based) (2010 = 100) </t>
  </si>
  <si>
    <t xml:space="preserve">Table C.9:  Indices of Average World Prices of Nigeria's Major Agricultural Export Commodities   (Dollar Based: 2010 = 100) </t>
  </si>
  <si>
    <t>Table C.10:  Indices of Average World Prices of Nigeria's Major Agricultural Export Commodities (Naira Based: 2010 = 100)</t>
  </si>
  <si>
    <t>Table A.16: Consolidated Balance Sheet of the Bank of Industry (BOI) - N' Million</t>
  </si>
  <si>
    <t>Table A.17:  Consolidated Balance Sheet of The Infrastructure Bank (TIB) - N' Million</t>
  </si>
  <si>
    <t>Table A.18: Consolidated Balance Sheet of the Bank of Agriculture (BOA)  - N' Million</t>
  </si>
  <si>
    <t>Q4*</t>
  </si>
  <si>
    <t>2016 Q2</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</si>
</sst>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_-;\-&quot;£&quot;* #,##0.00_-;_-&quot;£&quot;* &quot;-&quot;??_-;_-@_-"/>
    <numFmt numFmtId="165" formatCode="_-* #,##0.00_-;\-* #,##0.00_-;_-* &quot;-&quot;??_-;_-@_-"/>
    <numFmt numFmtId="166" formatCode="_(* #,##0.0_);_(* \(#,##0.0\);_(* &quot;-&quot;??_);_(@_)"/>
    <numFmt numFmtId="167" formatCode="_(* #,##0_);_(* \(#,##0\);_(* &quot;-&quot;??_);_(@_)"/>
    <numFmt numFmtId="168" formatCode="0.0"/>
    <numFmt numFmtId="169" formatCode="_-* #,##0_-;\-* #,##0_-;_-* &quot;-&quot;??_-;_-@_-"/>
    <numFmt numFmtId="170" formatCode="#,##0.00;[Red]#,##0.00"/>
    <numFmt numFmtId="171" formatCode="_(* #,##0.000_);_(* \(#,##0.000\);_(* &quot;-&quot;??_);_(@_)"/>
    <numFmt numFmtId="172" formatCode="_(* #,##0.0000_);_(* \(#,##0.0000\);_(* &quot;-&quot;??_);_(@_)"/>
    <numFmt numFmtId="173" formatCode="#,##0.0;[Red]#,##0.0"/>
    <numFmt numFmtId="174" formatCode="0_);\(0\)"/>
    <numFmt numFmtId="175" formatCode="#,##0.0_);\(#,##0.0\)"/>
    <numFmt numFmtId="176" formatCode="[$-409]mmm\-yy;@"/>
    <numFmt numFmtId="177" formatCode="General_)"/>
    <numFmt numFmtId="178" formatCode="#,##0.0"/>
    <numFmt numFmtId="179" formatCode="0.000_)"/>
    <numFmt numFmtId="180" formatCode="_-* #,##0.0_-;\-* #,##0.0_-;_-* &quot;-&quot;??_-;_-@_-"/>
    <numFmt numFmtId="181" formatCode="#,##0.0000_);\(#,##0.0000\)"/>
    <numFmt numFmtId="182" formatCode="0.0000"/>
    <numFmt numFmtId="183" formatCode="#,##0.00,,"/>
    <numFmt numFmtId="184" formatCode="#,##0.00000"/>
    <numFmt numFmtId="185" formatCode="_-#,##0.0_-;\-#,##0.0_-;_-* &quot;-&quot;??_-;_-@_-"/>
    <numFmt numFmtId="186" formatCode="##,##0.0000"/>
    <numFmt numFmtId="187" formatCode="&quot;$&quot;#,##0.0000"/>
    <numFmt numFmtId="188" formatCode="[$-409]dd\-mmm\-yy;@"/>
    <numFmt numFmtId="189" formatCode="#,##0.0000"/>
    <numFmt numFmtId="190" formatCode="#,##0.00_ ;\-#,##0.00\ "/>
  </numFmts>
  <fonts count="25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30"/>
      <name val="Arial"/>
      <family val="2"/>
    </font>
    <font>
      <b/>
      <sz val="20"/>
      <name val="Arial"/>
      <family val="2"/>
    </font>
    <font>
      <b/>
      <sz val="14"/>
      <name val="Arial"/>
      <family val="2"/>
    </font>
    <font>
      <sz val="20"/>
      <name val="Arial"/>
      <family val="2"/>
    </font>
    <font>
      <sz val="18"/>
      <name val="Arial"/>
      <family val="2"/>
    </font>
    <font>
      <sz val="16"/>
      <name val="Arial"/>
      <family val="2"/>
    </font>
    <font>
      <sz val="14"/>
      <name val="Arial"/>
      <family val="2"/>
    </font>
    <font>
      <b/>
      <sz val="18"/>
      <name val="Arial"/>
      <family val="2"/>
    </font>
    <font>
      <b/>
      <sz val="16"/>
      <name val="Arial"/>
      <family val="2"/>
    </font>
    <font>
      <b/>
      <sz val="12"/>
      <name val="Arial"/>
      <family val="2"/>
    </font>
    <font>
      <sz val="14"/>
      <name val="Times New Roman"/>
      <family val="1"/>
    </font>
    <font>
      <sz val="10"/>
      <name val="Arial"/>
      <family val="2"/>
    </font>
    <font>
      <sz val="15"/>
      <name val="Arial"/>
      <family val="2"/>
    </font>
    <font>
      <sz val="12"/>
      <name val="Arial"/>
      <family val="2"/>
    </font>
    <font>
      <b/>
      <sz val="25"/>
      <name val="Book Antiqua"/>
      <family val="1"/>
    </font>
    <font>
      <b/>
      <sz val="30"/>
      <name val="Book Antiqua"/>
      <family val="1"/>
    </font>
    <font>
      <sz val="25"/>
      <name val="Book Antiqua"/>
      <family val="1"/>
    </font>
    <font>
      <b/>
      <sz val="35"/>
      <name val="Book Antiqua"/>
      <family val="1"/>
    </font>
    <font>
      <sz val="30"/>
      <name val="Book Antiqua"/>
      <family val="1"/>
    </font>
    <font>
      <b/>
      <sz val="10"/>
      <name val="Arial"/>
      <family val="2"/>
    </font>
    <font>
      <sz val="24"/>
      <name val="Arial"/>
      <family val="2"/>
    </font>
    <font>
      <sz val="26"/>
      <name val="Arial"/>
      <family val="2"/>
    </font>
    <font>
      <b/>
      <sz val="26"/>
      <name val="Arial"/>
      <family val="2"/>
    </font>
    <font>
      <b/>
      <sz val="22"/>
      <name val="Book Antiqua"/>
      <family val="1"/>
    </font>
    <font>
      <b/>
      <sz val="20"/>
      <name val="Book Antiqua"/>
      <family val="1"/>
    </font>
    <font>
      <b/>
      <sz val="26"/>
      <name val="Times New Roman"/>
      <family val="1"/>
    </font>
    <font>
      <sz val="26"/>
      <name val="Times New Roman"/>
      <family val="1"/>
    </font>
    <font>
      <b/>
      <sz val="24"/>
      <name val="Arial"/>
      <family val="2"/>
    </font>
    <font>
      <sz val="10"/>
      <name val="Arial"/>
      <family val="2"/>
    </font>
    <font>
      <b/>
      <i/>
      <sz val="18"/>
      <name val="Arial"/>
      <family val="2"/>
    </font>
    <font>
      <sz val="13"/>
      <name val="Arial"/>
      <family val="2"/>
    </font>
    <font>
      <sz val="21"/>
      <name val="Arial"/>
      <family val="2"/>
    </font>
    <font>
      <sz val="25"/>
      <name val="Arial"/>
      <family val="2"/>
    </font>
    <font>
      <sz val="40"/>
      <name val="Arial"/>
      <family val="2"/>
    </font>
    <font>
      <b/>
      <vertAlign val="subscript"/>
      <sz val="25"/>
      <color indexed="10"/>
      <name val="Calibri"/>
      <family val="2"/>
    </font>
    <font>
      <b/>
      <sz val="25"/>
      <name val="Arial"/>
      <family val="2"/>
    </font>
    <font>
      <sz val="12"/>
      <name val="SWISS"/>
    </font>
    <font>
      <b/>
      <sz val="30"/>
      <color indexed="8"/>
      <name val="Book Antiqua"/>
      <family val="1"/>
    </font>
    <font>
      <b/>
      <sz val="20"/>
      <color indexed="8"/>
      <name val="Book Antiqua"/>
      <family val="1"/>
    </font>
    <font>
      <b/>
      <sz val="12"/>
      <name val="SWISS"/>
    </font>
    <font>
      <b/>
      <sz val="18"/>
      <color indexed="8"/>
      <name val="Book Antiqua"/>
      <family val="1"/>
    </font>
    <font>
      <b/>
      <sz val="18"/>
      <name val="Book Antiqua"/>
      <family val="1"/>
    </font>
    <font>
      <b/>
      <sz val="25"/>
      <color indexed="8"/>
      <name val="Book Antiqua"/>
      <family val="1"/>
    </font>
    <font>
      <sz val="12"/>
      <color indexed="8"/>
      <name val="SWISS"/>
    </font>
    <font>
      <i/>
      <sz val="12"/>
      <color indexed="8"/>
      <name val="SWISS"/>
    </font>
    <font>
      <sz val="18"/>
      <name val="Book Antiqua"/>
      <family val="1"/>
    </font>
    <font>
      <sz val="18"/>
      <color indexed="8"/>
      <name val="Book Antiqua"/>
      <family val="1"/>
    </font>
    <font>
      <b/>
      <sz val="12"/>
      <color indexed="8"/>
      <name val="SWISS"/>
    </font>
    <font>
      <sz val="25"/>
      <color indexed="8"/>
      <name val="Book Antiqua"/>
      <family val="1"/>
    </font>
    <font>
      <b/>
      <sz val="28"/>
      <color indexed="8"/>
      <name val="Book Antiqua"/>
      <family val="1"/>
    </font>
    <font>
      <b/>
      <sz val="28"/>
      <name val="Book Antiqua"/>
      <family val="1"/>
    </font>
    <font>
      <b/>
      <sz val="18"/>
      <color indexed="22"/>
      <name val="Book Antiqua"/>
      <family val="1"/>
    </font>
    <font>
      <sz val="11"/>
      <color theme="1"/>
      <name val="Calibri"/>
      <family val="2"/>
      <scheme val="minor"/>
    </font>
    <font>
      <b/>
      <sz val="11"/>
      <color theme="1"/>
      <name val="Calibri"/>
      <family val="2"/>
      <scheme val="minor"/>
    </font>
    <font>
      <b/>
      <sz val="25"/>
      <color theme="1"/>
      <name val="Calibri"/>
      <family val="2"/>
      <scheme val="minor"/>
    </font>
    <font>
      <b/>
      <u/>
      <sz val="25"/>
      <color theme="1"/>
      <name val="Calibri"/>
      <family val="2"/>
      <scheme val="minor"/>
    </font>
    <font>
      <sz val="20"/>
      <color theme="1"/>
      <name val="Calibri"/>
      <family val="2"/>
      <scheme val="minor"/>
    </font>
    <font>
      <b/>
      <sz val="26"/>
      <color theme="1"/>
      <name val="Times New Roman"/>
      <family val="1"/>
    </font>
    <font>
      <b/>
      <sz val="20"/>
      <name val="Calibri"/>
      <family val="2"/>
      <scheme val="minor"/>
    </font>
    <font>
      <sz val="20"/>
      <name val="Calibri"/>
      <family val="2"/>
      <scheme val="minor"/>
    </font>
    <font>
      <b/>
      <i/>
      <sz val="18"/>
      <name val="Calibri"/>
      <family val="2"/>
      <scheme val="minor"/>
    </font>
    <font>
      <b/>
      <sz val="30"/>
      <name val="Calibri"/>
      <family val="2"/>
      <scheme val="minor"/>
    </font>
    <font>
      <i/>
      <sz val="20"/>
      <name val="Calibri"/>
      <family val="2"/>
      <scheme val="minor"/>
    </font>
    <font>
      <sz val="20"/>
      <color theme="6" tint="-0.499984740745262"/>
      <name val="Calibri"/>
      <family val="2"/>
      <scheme val="minor"/>
    </font>
    <font>
      <b/>
      <i/>
      <sz val="20"/>
      <name val="Calibri"/>
      <family val="2"/>
      <scheme val="minor"/>
    </font>
    <font>
      <b/>
      <sz val="22"/>
      <color theme="3"/>
      <name val="Calibri"/>
      <family val="2"/>
      <scheme val="minor"/>
    </font>
    <font>
      <b/>
      <sz val="20"/>
      <color theme="3"/>
      <name val="Calibri"/>
      <family val="2"/>
      <scheme val="minor"/>
    </font>
    <font>
      <b/>
      <sz val="25"/>
      <name val="Calibri"/>
      <family val="2"/>
      <scheme val="minor"/>
    </font>
    <font>
      <sz val="25"/>
      <name val="Calibri"/>
      <family val="2"/>
      <scheme val="minor"/>
    </font>
    <font>
      <b/>
      <sz val="22"/>
      <color rgb="FFFF0000"/>
      <name val="Calibri"/>
      <family val="2"/>
      <scheme val="minor"/>
    </font>
    <font>
      <b/>
      <sz val="28"/>
      <color rgb="FF0070C0"/>
      <name val="Calibri"/>
      <family val="2"/>
      <scheme val="minor"/>
    </font>
    <font>
      <b/>
      <sz val="28"/>
      <color rgb="FF002060"/>
      <name val="Calibri"/>
      <family val="2"/>
      <scheme val="minor"/>
    </font>
    <font>
      <b/>
      <sz val="40"/>
      <name val="Calibri"/>
      <family val="2"/>
      <scheme val="minor"/>
    </font>
    <font>
      <sz val="40"/>
      <name val="Calibri"/>
      <family val="2"/>
      <scheme val="minor"/>
    </font>
    <font>
      <b/>
      <sz val="20"/>
      <color theme="1"/>
      <name val="Calibri"/>
      <family val="2"/>
      <scheme val="minor"/>
    </font>
    <font>
      <b/>
      <sz val="20"/>
      <color rgb="FFFF0000"/>
      <name val="Calibri"/>
      <family val="2"/>
      <scheme val="minor"/>
    </font>
    <font>
      <b/>
      <sz val="22"/>
      <name val="Calibri"/>
      <family val="2"/>
      <scheme val="minor"/>
    </font>
    <font>
      <b/>
      <sz val="15"/>
      <name val="Calibri"/>
      <family val="2"/>
      <scheme val="minor"/>
    </font>
    <font>
      <b/>
      <sz val="28"/>
      <name val="Calibri"/>
      <family val="2"/>
      <scheme val="minor"/>
    </font>
    <font>
      <b/>
      <sz val="25"/>
      <color rgb="FFFF0000"/>
      <name val="Calibri"/>
      <family val="2"/>
      <scheme val="minor"/>
    </font>
    <font>
      <b/>
      <sz val="25"/>
      <color rgb="FF002060"/>
      <name val="Calibri"/>
      <family val="2"/>
      <scheme val="minor"/>
    </font>
    <font>
      <b/>
      <sz val="28"/>
      <color rgb="FFFF0000"/>
      <name val="Calibri"/>
      <family val="2"/>
      <scheme val="minor"/>
    </font>
    <font>
      <b/>
      <sz val="14"/>
      <name val="Calibri"/>
      <family val="2"/>
      <scheme val="minor"/>
    </font>
    <font>
      <sz val="15"/>
      <name val="Calibri"/>
      <family val="2"/>
      <scheme val="minor"/>
    </font>
    <font>
      <sz val="10"/>
      <name val="Calibri"/>
      <family val="2"/>
      <scheme val="minor"/>
    </font>
    <font>
      <sz val="16"/>
      <color rgb="FFFF0000"/>
      <name val="Calibri"/>
      <family val="2"/>
      <scheme val="minor"/>
    </font>
    <font>
      <b/>
      <sz val="22"/>
      <color rgb="FFFF0000"/>
      <name val="Arial"/>
      <family val="2"/>
    </font>
    <font>
      <sz val="30"/>
      <name val="Calibri"/>
      <family val="2"/>
      <scheme val="minor"/>
    </font>
    <font>
      <b/>
      <sz val="18"/>
      <name val="Calibri"/>
      <family val="2"/>
      <scheme val="minor"/>
    </font>
    <font>
      <sz val="16"/>
      <name val="Calibri"/>
      <family val="2"/>
      <scheme val="minor"/>
    </font>
    <font>
      <b/>
      <sz val="16"/>
      <name val="Calibri"/>
      <family val="2"/>
      <scheme val="minor"/>
    </font>
    <font>
      <sz val="30"/>
      <color rgb="FFFF0000"/>
      <name val="Calibri"/>
      <family val="2"/>
      <scheme val="minor"/>
    </font>
    <font>
      <b/>
      <sz val="14"/>
      <color theme="1"/>
      <name val="Calibri"/>
      <family val="2"/>
      <scheme val="minor"/>
    </font>
    <font>
      <b/>
      <sz val="16"/>
      <color theme="1"/>
      <name val="Calibri"/>
      <family val="2"/>
      <scheme val="minor"/>
    </font>
    <font>
      <sz val="12"/>
      <name val="Calibri"/>
      <family val="2"/>
      <scheme val="minor"/>
    </font>
    <font>
      <sz val="11"/>
      <name val="Calibri"/>
      <family val="2"/>
      <scheme val="minor"/>
    </font>
    <font>
      <b/>
      <sz val="14"/>
      <color rgb="FFFF0000"/>
      <name val="Calibri"/>
      <family val="2"/>
      <scheme val="minor"/>
    </font>
    <font>
      <b/>
      <sz val="12"/>
      <name val="Calibri"/>
      <family val="2"/>
      <scheme val="minor"/>
    </font>
    <font>
      <b/>
      <sz val="11"/>
      <name val="Calibri"/>
      <family val="2"/>
      <scheme val="minor"/>
    </font>
    <font>
      <b/>
      <sz val="12"/>
      <color theme="1"/>
      <name val="Calibri"/>
      <family val="2"/>
      <scheme val="minor"/>
    </font>
    <font>
      <sz val="18"/>
      <color rgb="FFFF0000"/>
      <name val="Arial"/>
      <family val="2"/>
    </font>
    <font>
      <b/>
      <sz val="24"/>
      <color rgb="FFC00000"/>
      <name val="Arial"/>
      <family val="2"/>
    </font>
    <font>
      <b/>
      <sz val="20"/>
      <color rgb="FFC00000"/>
      <name val="Arial"/>
      <family val="2"/>
    </font>
    <font>
      <b/>
      <sz val="25"/>
      <color rgb="FFC00000"/>
      <name val="Calibri"/>
      <family val="2"/>
      <scheme val="minor"/>
    </font>
    <font>
      <b/>
      <sz val="25"/>
      <color rgb="FFC00000"/>
      <name val="Arial"/>
      <family val="2"/>
    </font>
    <font>
      <b/>
      <sz val="25"/>
      <color rgb="FFFF0000"/>
      <name val="Arial"/>
      <family val="2"/>
    </font>
    <font>
      <b/>
      <sz val="18"/>
      <color rgb="FFFF0000"/>
      <name val="Book Antiqua"/>
      <family val="1"/>
    </font>
    <font>
      <b/>
      <u/>
      <sz val="25"/>
      <color theme="3"/>
      <name val="Calibri"/>
      <family val="2"/>
      <scheme val="minor"/>
    </font>
    <font>
      <b/>
      <sz val="30"/>
      <color rgb="FFFF0000"/>
      <name val="Calibri"/>
      <family val="2"/>
      <scheme val="minor"/>
    </font>
    <font>
      <b/>
      <sz val="22"/>
      <color theme="1"/>
      <name val="Calibri"/>
      <family val="2"/>
      <scheme val="minor"/>
    </font>
    <font>
      <b/>
      <sz val="30"/>
      <color rgb="FFFF0000"/>
      <name val="Arial"/>
      <family val="2"/>
    </font>
    <font>
      <b/>
      <sz val="30"/>
      <color theme="4"/>
      <name val="Arial"/>
      <family val="2"/>
    </font>
    <font>
      <b/>
      <sz val="26"/>
      <color rgb="FFC00000"/>
      <name val="Arial"/>
      <family val="2"/>
    </font>
    <font>
      <b/>
      <u/>
      <sz val="28"/>
      <color rgb="FFFF0000"/>
      <name val="Arial"/>
      <family val="2"/>
    </font>
    <font>
      <sz val="10"/>
      <name val="Cambria"/>
      <family val="1"/>
      <scheme val="major"/>
    </font>
    <font>
      <b/>
      <sz val="14"/>
      <name val="Cambria"/>
      <family val="1"/>
      <scheme val="major"/>
    </font>
    <font>
      <sz val="12"/>
      <name val="Cambria"/>
      <family val="1"/>
      <scheme val="major"/>
    </font>
    <font>
      <u/>
      <sz val="10"/>
      <color theme="10"/>
      <name val="Arial"/>
      <family val="2"/>
    </font>
    <font>
      <sz val="11"/>
      <name val="Cambria"/>
      <family val="1"/>
      <scheme val="major"/>
    </font>
    <font>
      <b/>
      <sz val="14"/>
      <color theme="3" tint="-0.249977111117893"/>
      <name val="Cambria"/>
      <family val="1"/>
      <scheme val="major"/>
    </font>
    <font>
      <b/>
      <sz val="12"/>
      <color theme="3" tint="-0.249977111117893"/>
      <name val="Cambria"/>
      <family val="1"/>
      <scheme val="major"/>
    </font>
    <font>
      <b/>
      <sz val="12"/>
      <name val="Cambria"/>
      <family val="1"/>
      <scheme val="major"/>
    </font>
    <font>
      <b/>
      <sz val="11"/>
      <name val="Cambria"/>
      <family val="1"/>
      <scheme val="major"/>
    </font>
    <font>
      <sz val="12"/>
      <color indexed="12"/>
      <name val="Cambria"/>
      <family val="1"/>
      <scheme val="major"/>
    </font>
    <font>
      <i/>
      <sz val="12"/>
      <name val="Cambria"/>
      <family val="1"/>
      <scheme val="major"/>
    </font>
    <font>
      <b/>
      <sz val="11"/>
      <color indexed="8"/>
      <name val="Cambria"/>
      <family val="1"/>
      <scheme val="major"/>
    </font>
    <font>
      <b/>
      <sz val="9"/>
      <color indexed="81"/>
      <name val="Tahoma"/>
      <family val="2"/>
    </font>
    <font>
      <sz val="9"/>
      <color indexed="81"/>
      <name val="Tahoma"/>
      <family val="2"/>
    </font>
    <font>
      <b/>
      <i/>
      <sz val="12"/>
      <name val="Cambria"/>
      <family val="1"/>
      <scheme val="major"/>
    </font>
    <font>
      <sz val="11"/>
      <color indexed="10"/>
      <name val="Cambria"/>
      <family val="1"/>
      <scheme val="major"/>
    </font>
    <font>
      <sz val="11"/>
      <color indexed="14"/>
      <name val="Cambria"/>
      <family val="1"/>
      <scheme val="major"/>
    </font>
    <font>
      <sz val="11"/>
      <color indexed="56"/>
      <name val="Cambria"/>
      <family val="1"/>
      <scheme val="major"/>
    </font>
    <font>
      <sz val="14"/>
      <name val="Cambria"/>
      <family val="1"/>
      <scheme val="major"/>
    </font>
    <font>
      <sz val="11"/>
      <color theme="1"/>
      <name val="Cambria"/>
      <family val="1"/>
      <scheme val="major"/>
    </font>
    <font>
      <b/>
      <sz val="12"/>
      <color theme="1"/>
      <name val="Cambria"/>
      <family val="1"/>
      <scheme val="major"/>
    </font>
    <font>
      <b/>
      <sz val="11"/>
      <color theme="1"/>
      <name val="Cambria"/>
      <family val="1"/>
      <scheme val="major"/>
    </font>
    <font>
      <sz val="12"/>
      <color theme="1"/>
      <name val="Cambria"/>
      <family val="1"/>
      <scheme val="major"/>
    </font>
    <font>
      <sz val="10"/>
      <color theme="1"/>
      <name val="Cambria"/>
      <family val="1"/>
      <scheme val="major"/>
    </font>
    <font>
      <b/>
      <sz val="14"/>
      <color indexed="8"/>
      <name val="Cambria"/>
      <family val="1"/>
      <scheme val="major"/>
    </font>
    <font>
      <b/>
      <sz val="14"/>
      <color theme="1"/>
      <name val="Cambria"/>
      <family val="1"/>
      <scheme val="major"/>
    </font>
    <font>
      <sz val="14"/>
      <color theme="1"/>
      <name val="Cambria"/>
      <family val="1"/>
      <scheme val="major"/>
    </font>
    <font>
      <b/>
      <sz val="12"/>
      <color indexed="8"/>
      <name val="Cambria"/>
      <family val="1"/>
      <scheme val="major"/>
    </font>
    <font>
      <sz val="11"/>
      <color indexed="8"/>
      <name val="Cambria"/>
      <family val="1"/>
      <scheme val="major"/>
    </font>
    <font>
      <sz val="12"/>
      <color indexed="8"/>
      <name val="Cambria"/>
      <family val="1"/>
      <scheme val="maj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2"/>
      <name val="Helv"/>
    </font>
    <font>
      <i/>
      <sz val="11"/>
      <color indexed="23"/>
      <name val="Calibri"/>
      <family val="2"/>
    </font>
    <font>
      <sz val="12"/>
      <name val="Arial Narrow"/>
      <family val="2"/>
    </font>
    <font>
      <sz val="11"/>
      <color indexed="17"/>
      <name val="Calibri"/>
      <family val="2"/>
    </font>
    <font>
      <sz val="10"/>
      <name val="Times New Roman"/>
      <family val="1"/>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color theme="1"/>
      <name val="Arial"/>
      <family val="2"/>
    </font>
    <font>
      <b/>
      <u/>
      <sz val="20"/>
      <color theme="3" tint="-0.249977111117893"/>
      <name val="Cambria"/>
      <family val="1"/>
      <scheme val="major"/>
    </font>
    <font>
      <sz val="9"/>
      <name val="Cambria"/>
      <family val="1"/>
      <scheme val="major"/>
    </font>
    <font>
      <b/>
      <sz val="6.15"/>
      <name val="Arial"/>
      <family val="2"/>
    </font>
    <font>
      <b/>
      <sz val="4.5"/>
      <name val="Arial"/>
      <family val="2"/>
    </font>
    <font>
      <sz val="6.15"/>
      <name val="Arial"/>
      <family val="2"/>
    </font>
    <font>
      <sz val="4.5"/>
      <name val="Arial"/>
      <family val="2"/>
    </font>
    <font>
      <b/>
      <sz val="11"/>
      <color theme="3" tint="-0.249977111117893"/>
      <name val="Cambria"/>
      <family val="1"/>
      <scheme val="major"/>
    </font>
    <font>
      <b/>
      <i/>
      <sz val="14"/>
      <name val="Cambria"/>
      <family val="1"/>
      <scheme val="major"/>
    </font>
    <font>
      <sz val="16"/>
      <name val="Cambria"/>
      <family val="1"/>
      <scheme val="major"/>
    </font>
    <font>
      <b/>
      <sz val="16"/>
      <name val="Cambria"/>
      <family val="1"/>
      <scheme val="major"/>
    </font>
    <font>
      <u/>
      <sz val="10"/>
      <color theme="4" tint="-0.499984740745262"/>
      <name val="Cambria"/>
      <family val="1"/>
      <scheme val="major"/>
    </font>
    <font>
      <b/>
      <sz val="20"/>
      <color theme="4" tint="-0.499984740745262"/>
      <name val="Cambria"/>
      <family val="1"/>
      <scheme val="major"/>
    </font>
    <font>
      <b/>
      <sz val="14"/>
      <color theme="4" tint="-0.499984740745262"/>
      <name val="Cambria"/>
      <family val="1"/>
      <scheme val="major"/>
    </font>
    <font>
      <u/>
      <sz val="12"/>
      <color theme="10"/>
      <name val="Cambria"/>
      <family val="1"/>
      <scheme val="major"/>
    </font>
    <font>
      <u/>
      <sz val="10"/>
      <color theme="10"/>
      <name val="Cambria"/>
      <family val="1"/>
      <scheme val="major"/>
    </font>
    <font>
      <sz val="12"/>
      <color rgb="FFFF0000"/>
      <name val="Cambria"/>
      <family val="1"/>
      <scheme val="major"/>
    </font>
    <font>
      <sz val="10"/>
      <name val="Cambria"/>
      <family val="1"/>
    </font>
    <font>
      <b/>
      <sz val="14"/>
      <color indexed="18"/>
      <name val="Cambria"/>
      <family val="1"/>
    </font>
    <font>
      <b/>
      <sz val="12"/>
      <color indexed="8"/>
      <name val="Cambria"/>
      <family val="1"/>
    </font>
    <font>
      <b/>
      <sz val="22"/>
      <color indexed="8"/>
      <name val="Cambria"/>
      <family val="1"/>
    </font>
    <font>
      <b/>
      <sz val="12"/>
      <name val="Cambria"/>
      <family val="1"/>
    </font>
    <font>
      <b/>
      <sz val="11"/>
      <name val="Cambria"/>
      <family val="1"/>
    </font>
    <font>
      <sz val="12"/>
      <color indexed="8"/>
      <name val="Cambria"/>
      <family val="1"/>
    </font>
    <font>
      <sz val="11"/>
      <name val="Cambria"/>
      <family val="1"/>
    </font>
    <font>
      <sz val="12"/>
      <name val="Cambria"/>
      <family val="1"/>
    </font>
    <font>
      <sz val="11"/>
      <color indexed="8"/>
      <name val="Cambria"/>
      <family val="1"/>
    </font>
    <font>
      <b/>
      <sz val="11"/>
      <color indexed="8"/>
      <name val="Cambria"/>
      <family val="1"/>
    </font>
    <font>
      <i/>
      <sz val="12"/>
      <color indexed="8"/>
      <name val="Cambria"/>
      <family val="1"/>
    </font>
    <font>
      <b/>
      <i/>
      <sz val="13"/>
      <color indexed="8"/>
      <name val="Cambria"/>
      <family val="1"/>
    </font>
    <font>
      <i/>
      <sz val="11"/>
      <color indexed="8"/>
      <name val="Cambria"/>
      <family val="1"/>
    </font>
    <font>
      <sz val="10"/>
      <color indexed="8"/>
      <name val="Cambria"/>
      <family val="1"/>
    </font>
    <font>
      <sz val="9"/>
      <color indexed="8"/>
      <name val="Cambria"/>
      <family val="1"/>
    </font>
    <font>
      <b/>
      <i/>
      <sz val="12"/>
      <name val="Cambria"/>
      <family val="1"/>
    </font>
    <font>
      <sz val="10"/>
      <name val="Verdana"/>
      <family val="2"/>
    </font>
    <font>
      <sz val="14"/>
      <name val="Cambria"/>
      <family val="1"/>
    </font>
    <font>
      <b/>
      <vertAlign val="superscript"/>
      <sz val="12"/>
      <name val="Cambria"/>
      <family val="1"/>
    </font>
    <font>
      <vertAlign val="superscript"/>
      <sz val="10"/>
      <name val="Cambria"/>
      <family val="1"/>
    </font>
    <font>
      <b/>
      <sz val="13"/>
      <color indexed="18"/>
      <name val="Cambria"/>
      <family val="1"/>
    </font>
    <font>
      <b/>
      <sz val="10"/>
      <color indexed="18"/>
      <name val="Cambria"/>
      <family val="1"/>
    </font>
    <font>
      <b/>
      <sz val="10"/>
      <color indexed="8"/>
      <name val="Cambria"/>
      <family val="1"/>
    </font>
    <font>
      <b/>
      <sz val="10"/>
      <name val="Cambria"/>
      <family val="1"/>
    </font>
    <font>
      <sz val="10"/>
      <color indexed="48"/>
      <name val="Cambria"/>
      <family val="1"/>
    </font>
    <font>
      <sz val="13"/>
      <color indexed="18"/>
      <name val="Cambria"/>
      <family val="1"/>
    </font>
    <font>
      <sz val="14"/>
      <color indexed="18"/>
      <name val="Cambria"/>
      <family val="1"/>
    </font>
    <font>
      <sz val="10"/>
      <color indexed="8"/>
      <name val="Arial"/>
      <family val="2"/>
    </font>
    <font>
      <b/>
      <sz val="10"/>
      <color indexed="8"/>
      <name val="Arial"/>
      <family val="2"/>
    </font>
    <font>
      <sz val="12"/>
      <color indexed="10"/>
      <name val="Cambria"/>
      <family val="1"/>
    </font>
    <font>
      <b/>
      <u/>
      <sz val="20"/>
      <color indexed="18"/>
      <name val="Cambria"/>
      <family val="1"/>
    </font>
    <font>
      <b/>
      <sz val="12"/>
      <color indexed="18"/>
      <name val="Cambria"/>
      <family val="1"/>
    </font>
    <font>
      <sz val="11"/>
      <color indexed="18"/>
      <name val="Cambria"/>
      <family val="1"/>
    </font>
    <font>
      <b/>
      <vertAlign val="superscript"/>
      <sz val="12"/>
      <name val="Cambria"/>
      <family val="1"/>
      <scheme val="major"/>
    </font>
    <font>
      <b/>
      <i/>
      <sz val="11"/>
      <name val="Cambria"/>
      <family val="1"/>
      <scheme val="major"/>
    </font>
    <font>
      <b/>
      <sz val="8"/>
      <color indexed="81"/>
      <name val="Tahoma"/>
      <family val="2"/>
    </font>
    <font>
      <sz val="8"/>
      <color indexed="81"/>
      <name val="Tahoma"/>
      <family val="2"/>
    </font>
    <font>
      <i/>
      <sz val="11"/>
      <name val="Cambria"/>
      <family val="1"/>
      <scheme val="major"/>
    </font>
    <font>
      <b/>
      <sz val="14"/>
      <color indexed="10"/>
      <name val="Cambria"/>
      <family val="1"/>
      <scheme val="major"/>
    </font>
    <font>
      <sz val="12"/>
      <color theme="1"/>
      <name val="Calibri"/>
      <family val="2"/>
      <scheme val="minor"/>
    </font>
    <font>
      <b/>
      <sz val="16"/>
      <color indexed="8"/>
      <name val="Calibri"/>
      <family val="2"/>
    </font>
    <font>
      <b/>
      <u/>
      <sz val="11"/>
      <color rgb="FFB20000"/>
      <name val="Arial"/>
      <family val="2"/>
    </font>
    <font>
      <b/>
      <sz val="12"/>
      <color indexed="8"/>
      <name val="Calibri"/>
      <family val="2"/>
    </font>
    <font>
      <sz val="7"/>
      <color rgb="FF000000"/>
      <name val="Trebuchet MS"/>
      <family val="2"/>
    </font>
    <font>
      <b/>
      <sz val="13"/>
      <color theme="3" tint="-0.249977111117893"/>
      <name val="Cambria"/>
      <family val="1"/>
      <scheme val="major"/>
    </font>
    <font>
      <b/>
      <sz val="12"/>
      <color rgb="FF000000"/>
      <name val="Arial"/>
      <family val="2"/>
    </font>
    <font>
      <sz val="11"/>
      <color rgb="FF000000"/>
      <name val="Cambria"/>
      <family val="1"/>
      <scheme val="major"/>
    </font>
  </fonts>
  <fills count="61">
    <fill>
      <patternFill patternType="none"/>
    </fill>
    <fill>
      <patternFill patternType="gray125"/>
    </fill>
    <fill>
      <patternFill patternType="solid">
        <fgColor indexed="22"/>
      </patternFill>
    </fill>
    <fill>
      <patternFill patternType="solid">
        <fgColor indexed="9"/>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9"/>
        <bgColor indexed="64"/>
      </patternFill>
    </fill>
    <fill>
      <patternFill patternType="solid">
        <fgColor theme="6"/>
        <bgColor indexed="64"/>
      </patternFill>
    </fill>
    <fill>
      <patternFill patternType="solid">
        <fgColor theme="0"/>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rgb="FF92D05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FFC000"/>
        <bgColor indexed="64"/>
      </patternFill>
    </fill>
    <fill>
      <patternFill patternType="solid">
        <fgColor theme="7" tint="0.59999389629810485"/>
        <bgColor indexed="9"/>
      </patternFill>
    </fill>
    <fill>
      <patternFill patternType="solid">
        <fgColor indexed="53"/>
        <bgColor indexed="64"/>
      </patternFill>
    </fill>
    <fill>
      <patternFill patternType="solid">
        <fgColor rgb="FFCCC0DA"/>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9"/>
        <bgColor indexed="9"/>
      </patternFill>
    </fill>
    <fill>
      <patternFill patternType="solid">
        <fgColor indexed="26"/>
      </patternFill>
    </fill>
    <fill>
      <patternFill patternType="solid">
        <fgColor indexed="63"/>
        <bgColor indexed="64"/>
      </patternFill>
    </fill>
    <fill>
      <patternFill patternType="solid">
        <fgColor indexed="46"/>
        <bgColor indexed="64"/>
      </patternFill>
    </fill>
    <fill>
      <patternFill patternType="solid">
        <fgColor indexed="51"/>
        <bgColor indexed="64"/>
      </patternFill>
    </fill>
    <fill>
      <patternFill patternType="solid">
        <fgColor rgb="FFCCC0DA"/>
        <bgColor indexed="9"/>
      </patternFill>
    </fill>
  </fills>
  <borders count="286">
    <border>
      <left/>
      <right/>
      <top/>
      <bottom/>
      <diagonal/>
    </border>
    <border>
      <left/>
      <right/>
      <top style="medium">
        <color indexed="64"/>
      </top>
      <bottom/>
      <diagonal/>
    </border>
    <border>
      <left/>
      <right/>
      <top/>
      <bottom style="double">
        <color indexed="64"/>
      </bottom>
      <diagonal/>
    </border>
    <border>
      <left/>
      <right/>
      <top/>
      <bottom style="medium">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bottom/>
      <diagonal/>
    </border>
    <border>
      <left style="medium">
        <color indexed="64"/>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style="medium">
        <color indexed="64"/>
      </right>
      <top/>
      <bottom/>
      <diagonal/>
    </border>
    <border>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double">
        <color indexed="64"/>
      </top>
      <bottom/>
      <diagonal/>
    </border>
    <border>
      <left/>
      <right/>
      <top style="double">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medium">
        <color indexed="64"/>
      </top>
      <bottom style="double">
        <color indexed="64"/>
      </bottom>
      <diagonal/>
    </border>
    <border>
      <left style="medium">
        <color indexed="64"/>
      </left>
      <right/>
      <top style="double">
        <color indexed="64"/>
      </top>
      <bottom style="medium">
        <color indexed="64"/>
      </bottom>
      <diagonal/>
    </border>
    <border>
      <left style="thick">
        <color indexed="8"/>
      </left>
      <right style="thin">
        <color indexed="64"/>
      </right>
      <top style="medium">
        <color indexed="64"/>
      </top>
      <bottom/>
      <diagonal/>
    </border>
    <border>
      <left style="thick">
        <color indexed="8"/>
      </left>
      <right style="thin">
        <color indexed="64"/>
      </right>
      <top/>
      <bottom/>
      <diagonal/>
    </border>
    <border>
      <left style="thick">
        <color indexed="8"/>
      </left>
      <right/>
      <top/>
      <bottom/>
      <diagonal/>
    </border>
    <border>
      <left/>
      <right/>
      <top style="double">
        <color indexed="64"/>
      </top>
      <bottom style="double">
        <color indexed="64"/>
      </bottom>
      <diagonal/>
    </border>
    <border>
      <left style="thin">
        <color indexed="64"/>
      </left>
      <right/>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style="thick">
        <color indexed="8"/>
      </top>
      <bottom/>
      <diagonal/>
    </border>
    <border>
      <left/>
      <right/>
      <top/>
      <bottom style="thick">
        <color indexed="8"/>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double">
        <color indexed="64"/>
      </bottom>
      <diagonal/>
    </border>
    <border>
      <left/>
      <right style="thin">
        <color indexed="64"/>
      </right>
      <top/>
      <bottom style="medium">
        <color indexed="64"/>
      </bottom>
      <diagonal/>
    </border>
    <border>
      <left/>
      <right style="medium">
        <color indexed="64"/>
      </right>
      <top style="double">
        <color indexed="64"/>
      </top>
      <bottom style="medium">
        <color indexed="64"/>
      </bottom>
      <diagonal/>
    </border>
    <border>
      <left style="medium">
        <color indexed="64"/>
      </left>
      <right/>
      <top style="double">
        <color indexed="64"/>
      </top>
      <bottom/>
      <diagonal/>
    </border>
    <border>
      <left/>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bottom style="medium">
        <color indexed="64"/>
      </bottom>
      <diagonal/>
    </border>
    <border>
      <left style="hair">
        <color indexed="64"/>
      </left>
      <right style="hair">
        <color indexed="64"/>
      </right>
      <top style="hair">
        <color indexed="64"/>
      </top>
      <bottom style="hair">
        <color indexed="64"/>
      </bottom>
      <diagonal/>
    </border>
    <border>
      <left style="medium">
        <color indexed="64"/>
      </left>
      <right style="medium">
        <color indexed="64"/>
      </right>
      <top style="double">
        <color indexed="64"/>
      </top>
      <bottom style="medium">
        <color indexed="64"/>
      </bottom>
      <diagonal/>
    </border>
    <border>
      <left style="thin">
        <color indexed="64"/>
      </left>
      <right/>
      <top style="medium">
        <color indexed="64"/>
      </top>
      <bottom/>
      <diagonal/>
    </border>
    <border>
      <left style="medium">
        <color indexed="56"/>
      </left>
      <right/>
      <top style="medium">
        <color indexed="56"/>
      </top>
      <bottom/>
      <diagonal/>
    </border>
    <border>
      <left style="medium">
        <color indexed="56"/>
      </left>
      <right style="thin">
        <color indexed="56"/>
      </right>
      <top style="medium">
        <color indexed="56"/>
      </top>
      <bottom/>
      <diagonal/>
    </border>
    <border>
      <left style="thin">
        <color indexed="56"/>
      </left>
      <right style="thin">
        <color indexed="56"/>
      </right>
      <top style="medium">
        <color indexed="56"/>
      </top>
      <bottom/>
      <diagonal/>
    </border>
    <border>
      <left style="thin">
        <color indexed="56"/>
      </left>
      <right style="medium">
        <color indexed="56"/>
      </right>
      <top style="medium">
        <color indexed="56"/>
      </top>
      <bottom/>
      <diagonal/>
    </border>
    <border>
      <left style="medium">
        <color indexed="56"/>
      </left>
      <right style="thin">
        <color indexed="56"/>
      </right>
      <top style="medium">
        <color indexed="56"/>
      </top>
      <bottom style="thin">
        <color indexed="64"/>
      </bottom>
      <diagonal/>
    </border>
    <border>
      <left style="thin">
        <color indexed="56"/>
      </left>
      <right style="thin">
        <color indexed="56"/>
      </right>
      <top style="medium">
        <color indexed="56"/>
      </top>
      <bottom style="thin">
        <color indexed="64"/>
      </bottom>
      <diagonal/>
    </border>
    <border>
      <left style="thin">
        <color indexed="56"/>
      </left>
      <right/>
      <top style="medium">
        <color indexed="56"/>
      </top>
      <bottom style="thin">
        <color indexed="64"/>
      </bottom>
      <diagonal/>
    </border>
    <border>
      <left style="thin">
        <color indexed="56"/>
      </left>
      <right style="medium">
        <color indexed="56"/>
      </right>
      <top style="medium">
        <color indexed="56"/>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56"/>
      </top>
      <bottom style="thin">
        <color indexed="64"/>
      </bottom>
      <diagonal/>
    </border>
    <border>
      <left style="thin">
        <color indexed="64"/>
      </left>
      <right style="thin">
        <color indexed="64"/>
      </right>
      <top style="medium">
        <color indexed="56"/>
      </top>
      <bottom style="thin">
        <color indexed="64"/>
      </bottom>
      <diagonal/>
    </border>
    <border>
      <left style="thin">
        <color indexed="64"/>
      </left>
      <right/>
      <top style="medium">
        <color indexed="56"/>
      </top>
      <bottom style="thin">
        <color indexed="64"/>
      </bottom>
      <diagonal/>
    </border>
    <border>
      <left style="thin">
        <color indexed="64"/>
      </left>
      <right style="medium">
        <color indexed="64"/>
      </right>
      <top style="medium">
        <color indexed="56"/>
      </top>
      <bottom style="thin">
        <color indexed="64"/>
      </bottom>
      <diagonal/>
    </border>
    <border>
      <left style="medium">
        <color indexed="56"/>
      </left>
      <right/>
      <top/>
      <bottom/>
      <diagonal/>
    </border>
    <border>
      <left style="medium">
        <color indexed="56"/>
      </left>
      <right style="thin">
        <color indexed="56"/>
      </right>
      <top/>
      <bottom/>
      <diagonal/>
    </border>
    <border>
      <left style="thin">
        <color indexed="56"/>
      </left>
      <right style="thin">
        <color indexed="56"/>
      </right>
      <top/>
      <bottom/>
      <diagonal/>
    </border>
    <border>
      <left style="thin">
        <color indexed="56"/>
      </left>
      <right style="medium">
        <color indexed="56"/>
      </right>
      <top/>
      <bottom/>
      <diagonal/>
    </border>
    <border>
      <left style="thin">
        <color indexed="56"/>
      </left>
      <right/>
      <top/>
      <bottom/>
      <diagonal/>
    </border>
    <border>
      <left style="thin">
        <color indexed="56"/>
      </left>
      <right style="medium">
        <color indexed="56"/>
      </right>
      <top style="thin">
        <color indexed="64"/>
      </top>
      <bottom/>
      <diagonal/>
    </border>
    <border>
      <left style="thin">
        <color indexed="56"/>
      </left>
      <right style="thin">
        <color indexed="64"/>
      </right>
      <top style="thin">
        <color indexed="64"/>
      </top>
      <bottom/>
      <diagonal/>
    </border>
    <border>
      <left style="thin">
        <color indexed="56"/>
      </left>
      <right/>
      <top style="thin">
        <color indexed="64"/>
      </top>
      <bottom/>
      <diagonal/>
    </border>
    <border>
      <left style="thin">
        <color indexed="56"/>
      </left>
      <right style="thin">
        <color indexed="64"/>
      </right>
      <top/>
      <bottom/>
      <diagonal/>
    </border>
    <border>
      <left style="medium">
        <color indexed="56"/>
      </left>
      <right/>
      <top/>
      <bottom style="medium">
        <color indexed="56"/>
      </bottom>
      <diagonal/>
    </border>
    <border>
      <left style="medium">
        <color indexed="56"/>
      </left>
      <right style="thin">
        <color indexed="56"/>
      </right>
      <top/>
      <bottom style="medium">
        <color indexed="56"/>
      </bottom>
      <diagonal/>
    </border>
    <border>
      <left style="thin">
        <color indexed="56"/>
      </left>
      <right style="thin">
        <color indexed="56"/>
      </right>
      <top/>
      <bottom style="medium">
        <color indexed="56"/>
      </bottom>
      <diagonal/>
    </border>
    <border>
      <left style="thin">
        <color indexed="56"/>
      </left>
      <right style="medium">
        <color indexed="56"/>
      </right>
      <top/>
      <bottom style="medium">
        <color indexed="56"/>
      </bottom>
      <diagonal/>
    </border>
    <border>
      <left style="thin">
        <color indexed="56"/>
      </left>
      <right/>
      <top/>
      <bottom style="medium">
        <color indexed="56"/>
      </bottom>
      <diagonal/>
    </border>
    <border>
      <left style="medium">
        <color indexed="64"/>
      </left>
      <right style="medium">
        <color indexed="56"/>
      </right>
      <top style="medium">
        <color indexed="64"/>
      </top>
      <bottom/>
      <diagonal/>
    </border>
    <border>
      <left style="medium">
        <color indexed="64"/>
      </left>
      <right style="medium">
        <color indexed="56"/>
      </right>
      <top/>
      <bottom style="medium">
        <color indexed="56"/>
      </bottom>
      <diagonal/>
    </border>
    <border>
      <left style="thin">
        <color indexed="56"/>
      </left>
      <right style="thin">
        <color indexed="56"/>
      </right>
      <top style="medium">
        <color indexed="56"/>
      </top>
      <bottom style="thin">
        <color indexed="56"/>
      </bottom>
      <diagonal/>
    </border>
    <border>
      <left style="medium">
        <color indexed="64"/>
      </left>
      <right style="medium">
        <color indexed="56"/>
      </right>
      <top style="thin">
        <color indexed="64"/>
      </top>
      <bottom style="thin">
        <color indexed="64"/>
      </bottom>
      <diagonal/>
    </border>
    <border>
      <left style="thin">
        <color indexed="56"/>
      </left>
      <right style="thin">
        <color indexed="56"/>
      </right>
      <top style="thin">
        <color indexed="56"/>
      </top>
      <bottom style="thin">
        <color indexed="56"/>
      </bottom>
      <diagonal/>
    </border>
    <border>
      <left style="thin">
        <color indexed="64"/>
      </left>
      <right style="thin">
        <color indexed="64"/>
      </right>
      <top style="thin">
        <color indexed="64"/>
      </top>
      <bottom style="medium">
        <color indexed="56"/>
      </bottom>
      <diagonal/>
    </border>
    <border>
      <left style="thin">
        <color indexed="64"/>
      </left>
      <right style="thin">
        <color indexed="64"/>
      </right>
      <top style="thin">
        <color indexed="64"/>
      </top>
      <bottom/>
      <diagonal/>
    </border>
    <border>
      <left style="medium">
        <color indexed="64"/>
      </left>
      <right style="medium">
        <color indexed="56"/>
      </right>
      <top style="thin">
        <color indexed="64"/>
      </top>
      <bottom style="medium">
        <color indexed="64"/>
      </bottom>
      <diagonal/>
    </border>
    <border>
      <left style="medium">
        <color indexed="64"/>
      </left>
      <right style="thin">
        <color indexed="64"/>
      </right>
      <top style="thin">
        <color indexed="64"/>
      </top>
      <bottom/>
      <diagonal/>
    </border>
    <border>
      <left/>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56"/>
      </right>
      <top style="thin">
        <color indexed="64"/>
      </top>
      <bottom/>
      <diagonal/>
    </border>
    <border>
      <left style="thin">
        <color indexed="64"/>
      </left>
      <right style="thin">
        <color indexed="64"/>
      </right>
      <top style="thin">
        <color indexed="64"/>
      </top>
      <bottom style="thin">
        <color indexed="56"/>
      </bottom>
      <diagonal/>
    </border>
    <border>
      <left style="thin">
        <color indexed="64"/>
      </left>
      <right style="medium">
        <color indexed="64"/>
      </right>
      <top style="thin">
        <color indexed="64"/>
      </top>
      <bottom style="thin">
        <color indexed="56"/>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56"/>
      </left>
      <right style="medium">
        <color indexed="56"/>
      </right>
      <top style="medium">
        <color indexed="56"/>
      </top>
      <bottom/>
      <diagonal/>
    </border>
    <border>
      <left style="medium">
        <color indexed="56"/>
      </left>
      <right style="thin">
        <color indexed="56"/>
      </right>
      <top style="thin">
        <color indexed="56"/>
      </top>
      <bottom style="medium">
        <color indexed="56"/>
      </bottom>
      <diagonal/>
    </border>
    <border>
      <left style="thin">
        <color indexed="56"/>
      </left>
      <right style="medium">
        <color indexed="56"/>
      </right>
      <top style="thin">
        <color indexed="56"/>
      </top>
      <bottom style="medium">
        <color indexed="56"/>
      </bottom>
      <diagonal/>
    </border>
    <border>
      <left style="medium">
        <color indexed="56"/>
      </left>
      <right style="medium">
        <color indexed="56"/>
      </right>
      <top/>
      <bottom style="medium">
        <color indexed="56"/>
      </bottom>
      <diagonal/>
    </border>
    <border>
      <left style="medium">
        <color indexed="64"/>
      </left>
      <right/>
      <top style="medium">
        <color indexed="56"/>
      </top>
      <bottom style="thin">
        <color indexed="64"/>
      </bottom>
      <diagonal/>
    </border>
    <border>
      <left style="medium">
        <color indexed="56"/>
      </left>
      <right style="medium">
        <color indexed="56"/>
      </right>
      <top style="medium">
        <color indexed="56"/>
      </top>
      <bottom style="thin">
        <color indexed="64"/>
      </bottom>
      <diagonal/>
    </border>
    <border>
      <left style="medium">
        <color indexed="56"/>
      </left>
      <right style="thin">
        <color indexed="56"/>
      </right>
      <top style="thin">
        <color indexed="64"/>
      </top>
      <bottom style="thin">
        <color indexed="64"/>
      </bottom>
      <diagonal/>
    </border>
    <border>
      <left style="thin">
        <color indexed="56"/>
      </left>
      <right style="medium">
        <color indexed="56"/>
      </right>
      <top style="thin">
        <color indexed="64"/>
      </top>
      <bottom style="thin">
        <color indexed="64"/>
      </bottom>
      <diagonal/>
    </border>
    <border>
      <left style="medium">
        <color indexed="56"/>
      </left>
      <right style="medium">
        <color indexed="56"/>
      </right>
      <top style="thin">
        <color indexed="64"/>
      </top>
      <bottom style="thin">
        <color indexed="64"/>
      </bottom>
      <diagonal/>
    </border>
    <border>
      <left style="medium">
        <color indexed="64"/>
      </left>
      <right/>
      <top style="thin">
        <color indexed="64"/>
      </top>
      <bottom style="medium">
        <color indexed="56"/>
      </bottom>
      <diagonal/>
    </border>
    <border>
      <left style="medium">
        <color indexed="56"/>
      </left>
      <right style="thin">
        <color indexed="56"/>
      </right>
      <top style="thin">
        <color indexed="64"/>
      </top>
      <bottom style="medium">
        <color indexed="56"/>
      </bottom>
      <diagonal/>
    </border>
    <border>
      <left style="thin">
        <color indexed="56"/>
      </left>
      <right style="medium">
        <color indexed="56"/>
      </right>
      <top style="thin">
        <color indexed="64"/>
      </top>
      <bottom style="medium">
        <color indexed="56"/>
      </bottom>
      <diagonal/>
    </border>
    <border>
      <left style="medium">
        <color indexed="56"/>
      </left>
      <right style="medium">
        <color indexed="56"/>
      </right>
      <top style="thin">
        <color indexed="64"/>
      </top>
      <bottom style="medium">
        <color indexed="56"/>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56"/>
      </bottom>
      <diagonal/>
    </border>
    <border>
      <left style="medium">
        <color indexed="64"/>
      </left>
      <right style="medium">
        <color indexed="64"/>
      </right>
      <top style="thin">
        <color indexed="64"/>
      </top>
      <bottom/>
      <diagonal/>
    </border>
    <border>
      <left style="thin">
        <color indexed="56"/>
      </left>
      <right style="thin">
        <color indexed="56"/>
      </right>
      <top style="thin">
        <color indexed="64"/>
      </top>
      <bottom/>
      <diagonal/>
    </border>
    <border>
      <left style="medium">
        <color indexed="56"/>
      </left>
      <right style="medium">
        <color indexed="56"/>
      </right>
      <top style="thin">
        <color indexed="64"/>
      </top>
      <bottom/>
      <diagonal/>
    </border>
    <border>
      <left style="medium">
        <color indexed="64"/>
      </left>
      <right/>
      <top style="thin">
        <color indexed="64"/>
      </top>
      <bottom/>
      <diagonal/>
    </border>
    <border>
      <left style="thin">
        <color indexed="64"/>
      </left>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56"/>
      </bottom>
      <diagonal/>
    </border>
    <border>
      <left style="thin">
        <color indexed="64"/>
      </left>
      <right/>
      <top style="thin">
        <color indexed="64"/>
      </top>
      <bottom style="medium">
        <color indexed="56"/>
      </bottom>
      <diagonal/>
    </border>
    <border>
      <left/>
      <right style="thin">
        <color indexed="64"/>
      </right>
      <top style="medium">
        <color indexed="56"/>
      </top>
      <bottom/>
      <diagonal/>
    </border>
    <border>
      <left style="thin">
        <color indexed="64"/>
      </left>
      <right style="thin">
        <color indexed="64"/>
      </right>
      <top style="medium">
        <color indexed="56"/>
      </top>
      <bottom/>
      <diagonal/>
    </border>
    <border>
      <left style="thin">
        <color indexed="64"/>
      </left>
      <right/>
      <top style="medium">
        <color indexed="56"/>
      </top>
      <bottom/>
      <diagonal/>
    </border>
    <border>
      <left style="thin">
        <color indexed="64"/>
      </left>
      <right/>
      <top style="thin">
        <color indexed="64"/>
      </top>
      <bottom style="medium">
        <color indexed="64"/>
      </bottom>
      <diagonal/>
    </border>
    <border>
      <left style="medium">
        <color indexed="56"/>
      </left>
      <right style="medium">
        <color indexed="56"/>
      </right>
      <top style="thin">
        <color indexed="64"/>
      </top>
      <bottom style="medium">
        <color indexed="64"/>
      </bottom>
      <diagonal/>
    </border>
    <border>
      <left style="medium">
        <color indexed="64"/>
      </left>
      <right style="medium">
        <color indexed="64"/>
      </right>
      <top style="medium">
        <color indexed="64"/>
      </top>
      <bottom style="medium">
        <color indexed="56"/>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56"/>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56"/>
      </bottom>
      <diagonal/>
    </border>
    <border>
      <left style="thin">
        <color indexed="64"/>
      </left>
      <right style="thin">
        <color indexed="64"/>
      </right>
      <top style="medium">
        <color indexed="64"/>
      </top>
      <bottom style="medium">
        <color indexed="56"/>
      </bottom>
      <diagonal/>
    </border>
    <border>
      <left/>
      <right style="medium">
        <color indexed="64"/>
      </right>
      <top style="medium">
        <color indexed="64"/>
      </top>
      <bottom style="medium">
        <color indexed="56"/>
      </bottom>
      <diagonal/>
    </border>
    <border>
      <left style="medium">
        <color indexed="64"/>
      </left>
      <right/>
      <top style="medium">
        <color indexed="56"/>
      </top>
      <bottom style="thin">
        <color indexed="56"/>
      </bottom>
      <diagonal/>
    </border>
    <border>
      <left/>
      <right style="medium">
        <color indexed="64"/>
      </right>
      <top style="medium">
        <color indexed="56"/>
      </top>
      <bottom style="thin">
        <color indexed="56"/>
      </bottom>
      <diagonal/>
    </border>
    <border>
      <left style="medium">
        <color indexed="64"/>
      </left>
      <right style="medium">
        <color indexed="64"/>
      </right>
      <top style="medium">
        <color indexed="56"/>
      </top>
      <bottom style="thin">
        <color indexed="56"/>
      </bottom>
      <diagonal/>
    </border>
    <border>
      <left style="medium">
        <color indexed="64"/>
      </left>
      <right/>
      <top style="thin">
        <color indexed="56"/>
      </top>
      <bottom style="thin">
        <color indexed="56"/>
      </bottom>
      <diagonal/>
    </border>
    <border>
      <left/>
      <right style="medium">
        <color indexed="64"/>
      </right>
      <top style="thin">
        <color indexed="56"/>
      </top>
      <bottom style="thin">
        <color indexed="56"/>
      </bottom>
      <diagonal/>
    </border>
    <border>
      <left style="medium">
        <color indexed="64"/>
      </left>
      <right style="medium">
        <color indexed="64"/>
      </right>
      <top style="thin">
        <color indexed="56"/>
      </top>
      <bottom style="thin">
        <color indexed="56"/>
      </bottom>
      <diagonal/>
    </border>
    <border>
      <left style="medium">
        <color indexed="64"/>
      </left>
      <right/>
      <top style="thin">
        <color indexed="56"/>
      </top>
      <bottom style="medium">
        <color indexed="56"/>
      </bottom>
      <diagonal/>
    </border>
    <border>
      <left style="thin">
        <color indexed="56"/>
      </left>
      <right style="thin">
        <color indexed="56"/>
      </right>
      <top style="thin">
        <color indexed="56"/>
      </top>
      <bottom style="medium">
        <color indexed="56"/>
      </bottom>
      <diagonal/>
    </border>
    <border>
      <left/>
      <right style="medium">
        <color indexed="64"/>
      </right>
      <top style="thin">
        <color indexed="56"/>
      </top>
      <bottom style="medium">
        <color indexed="56"/>
      </bottom>
      <diagonal/>
    </border>
    <border>
      <left style="medium">
        <color indexed="64"/>
      </left>
      <right style="medium">
        <color indexed="64"/>
      </right>
      <top style="thin">
        <color indexed="56"/>
      </top>
      <bottom style="medium">
        <color indexed="56"/>
      </bottom>
      <diagonal/>
    </border>
    <border>
      <left/>
      <right style="medium">
        <color indexed="64"/>
      </right>
      <top style="medium">
        <color indexed="56"/>
      </top>
      <bottom style="thin">
        <color indexed="64"/>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indexed="64"/>
      </left>
      <right style="dashDot">
        <color indexed="64"/>
      </right>
      <top style="medium">
        <color indexed="64"/>
      </top>
      <bottom style="thin">
        <color indexed="64"/>
      </bottom>
      <diagonal/>
    </border>
    <border>
      <left style="dashDot">
        <color indexed="64"/>
      </left>
      <right style="dashDot">
        <color indexed="64"/>
      </right>
      <top style="medium">
        <color indexed="64"/>
      </top>
      <bottom style="thin">
        <color indexed="64"/>
      </bottom>
      <diagonal/>
    </border>
    <border>
      <left style="dashDot">
        <color indexed="64"/>
      </left>
      <right style="thin">
        <color indexed="64"/>
      </right>
      <top style="medium">
        <color indexed="64"/>
      </top>
      <bottom style="thin">
        <color indexed="64"/>
      </bottom>
      <diagonal/>
    </border>
    <border>
      <left style="dashDot">
        <color indexed="64"/>
      </left>
      <right/>
      <top style="medium">
        <color indexed="64"/>
      </top>
      <bottom style="thin">
        <color indexed="64"/>
      </bottom>
      <diagonal/>
    </border>
    <border>
      <left style="thin">
        <color indexed="64"/>
      </left>
      <right style="dashDotDot">
        <color indexed="64"/>
      </right>
      <top style="medium">
        <color indexed="64"/>
      </top>
      <bottom style="thin">
        <color indexed="64"/>
      </bottom>
      <diagonal/>
    </border>
    <border>
      <left style="dashDotDot">
        <color indexed="64"/>
      </left>
      <right style="dashDotDot">
        <color indexed="64"/>
      </right>
      <top style="medium">
        <color indexed="64"/>
      </top>
      <bottom style="thin">
        <color indexed="64"/>
      </bottom>
      <diagonal/>
    </border>
    <border>
      <left style="dashDotDot">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dashDot">
        <color indexed="64"/>
      </right>
      <top/>
      <bottom/>
      <diagonal/>
    </border>
    <border>
      <left style="dashDot">
        <color indexed="64"/>
      </left>
      <right style="dashDot">
        <color indexed="64"/>
      </right>
      <top/>
      <bottom/>
      <diagonal/>
    </border>
    <border>
      <left style="dashDot">
        <color indexed="64"/>
      </left>
      <right style="thin">
        <color indexed="64"/>
      </right>
      <top/>
      <bottom/>
      <diagonal/>
    </border>
    <border>
      <left style="dashDot">
        <color indexed="64"/>
      </left>
      <right/>
      <top/>
      <bottom/>
      <diagonal/>
    </border>
    <border>
      <left style="thin">
        <color indexed="64"/>
      </left>
      <right style="dashDotDot">
        <color indexed="64"/>
      </right>
      <top/>
      <bottom/>
      <diagonal/>
    </border>
    <border>
      <left style="dashDotDot">
        <color indexed="64"/>
      </left>
      <right style="dashDotDot">
        <color indexed="64"/>
      </right>
      <top/>
      <bottom/>
      <diagonal/>
    </border>
    <border>
      <left style="dashDotDot">
        <color indexed="64"/>
      </left>
      <right style="thin">
        <color indexed="64"/>
      </right>
      <top/>
      <bottom/>
      <diagonal/>
    </border>
    <border>
      <left style="thin">
        <color indexed="64"/>
      </left>
      <right style="dashDotDot">
        <color indexed="64"/>
      </right>
      <top style="thin">
        <color indexed="64"/>
      </top>
      <bottom/>
      <diagonal/>
    </border>
    <border>
      <left style="dashDotDot">
        <color indexed="64"/>
      </left>
      <right style="dashDotDot">
        <color indexed="64"/>
      </right>
      <top style="thin">
        <color indexed="64"/>
      </top>
      <bottom/>
      <diagonal/>
    </border>
    <border>
      <left style="dashDotDot">
        <color indexed="64"/>
      </left>
      <right style="medium">
        <color indexed="64"/>
      </right>
      <top style="thin">
        <color indexed="64"/>
      </top>
      <bottom/>
      <diagonal/>
    </border>
    <border>
      <left style="thin">
        <color indexed="64"/>
      </left>
      <right style="dashDot">
        <color indexed="64"/>
      </right>
      <top/>
      <bottom style="medium">
        <color indexed="64"/>
      </bottom>
      <diagonal/>
    </border>
    <border>
      <left style="dashDot">
        <color indexed="64"/>
      </left>
      <right style="dashDot">
        <color indexed="64"/>
      </right>
      <top/>
      <bottom style="medium">
        <color indexed="64"/>
      </bottom>
      <diagonal/>
    </border>
    <border>
      <left style="dashDot">
        <color indexed="64"/>
      </left>
      <right style="thin">
        <color indexed="64"/>
      </right>
      <top/>
      <bottom style="medium">
        <color indexed="64"/>
      </bottom>
      <diagonal/>
    </border>
    <border>
      <left style="dashDot">
        <color indexed="64"/>
      </left>
      <right/>
      <top/>
      <bottom style="medium">
        <color indexed="64"/>
      </bottom>
      <diagonal/>
    </border>
    <border>
      <left style="thin">
        <color indexed="64"/>
      </left>
      <right style="dashDotDot">
        <color indexed="64"/>
      </right>
      <top/>
      <bottom style="medium">
        <color indexed="64"/>
      </bottom>
      <diagonal/>
    </border>
    <border>
      <left style="dashDotDot">
        <color indexed="64"/>
      </left>
      <right style="dashDotDot">
        <color indexed="64"/>
      </right>
      <top/>
      <bottom style="medium">
        <color indexed="64"/>
      </bottom>
      <diagonal/>
    </border>
    <border>
      <left style="dashDotDot">
        <color indexed="64"/>
      </left>
      <right style="thin">
        <color indexed="64"/>
      </right>
      <top/>
      <bottom style="medium">
        <color indexed="64"/>
      </bottom>
      <diagonal/>
    </border>
    <border>
      <left style="dashDotDot">
        <color indexed="64"/>
      </left>
      <right style="medium">
        <color indexed="64"/>
      </right>
      <top/>
      <bottom style="medium">
        <color indexed="64"/>
      </bottom>
      <diagonal/>
    </border>
    <border>
      <left style="dashDot">
        <color indexed="64"/>
      </left>
      <right/>
      <top style="medium">
        <color indexed="64"/>
      </top>
      <bottom/>
      <diagonal/>
    </border>
    <border>
      <left style="dashDotDot">
        <color indexed="64"/>
      </left>
      <right style="medium">
        <color indexed="64"/>
      </right>
      <top style="medium">
        <color indexed="64"/>
      </top>
      <bottom/>
      <diagonal/>
    </border>
    <border>
      <left style="dashDotDot">
        <color indexed="64"/>
      </left>
      <right style="medium">
        <color indexed="64"/>
      </right>
      <top/>
      <bottom/>
      <diagonal/>
    </border>
    <border>
      <left/>
      <right style="dashDotDot">
        <color indexed="64"/>
      </right>
      <top/>
      <bottom/>
      <diagonal/>
    </border>
    <border>
      <left/>
      <right style="dashDot">
        <color indexed="64"/>
      </right>
      <top/>
      <bottom/>
      <diagonal/>
    </border>
    <border>
      <left style="dashDot">
        <color indexed="64"/>
      </left>
      <right style="medium">
        <color indexed="64"/>
      </right>
      <top/>
      <bottom/>
      <diagonal/>
    </border>
    <border>
      <left style="dashed">
        <color indexed="64"/>
      </left>
      <right style="dashed">
        <color indexed="64"/>
      </right>
      <top/>
      <bottom/>
      <diagonal/>
    </border>
    <border>
      <left style="dashDotDot">
        <color indexed="64"/>
      </left>
      <right style="dashDotDot">
        <color indexed="64"/>
      </right>
      <top/>
      <bottom style="double">
        <color indexed="64"/>
      </bottom>
      <diagonal/>
    </border>
    <border>
      <left style="medium">
        <color indexed="64"/>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medium">
        <color indexed="64"/>
      </left>
      <right style="thin">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top style="double">
        <color indexed="64"/>
      </top>
      <bottom style="medium">
        <color indexed="64"/>
      </bottom>
      <diagonal/>
    </border>
    <border>
      <left/>
      <right style="thick">
        <color auto="1"/>
      </right>
      <top/>
      <bottom style="medium">
        <color indexed="64"/>
      </bottom>
      <diagonal/>
    </border>
    <border>
      <left style="thin">
        <color indexed="64"/>
      </left>
      <right style="thick">
        <color auto="1"/>
      </right>
      <top style="medium">
        <color indexed="64"/>
      </top>
      <bottom style="medium">
        <color indexed="64"/>
      </bottom>
      <diagonal/>
    </border>
    <border>
      <left/>
      <right style="thick">
        <color auto="1"/>
      </right>
      <top style="medium">
        <color indexed="64"/>
      </top>
      <bottom/>
      <diagonal/>
    </border>
    <border>
      <left/>
      <right style="thick">
        <color auto="1"/>
      </right>
      <top/>
      <bottom/>
      <diagonal/>
    </border>
    <border>
      <left/>
      <right style="thin">
        <color indexed="64"/>
      </right>
      <top style="thin">
        <color indexed="64"/>
      </top>
      <bottom/>
      <diagonal/>
    </border>
    <border>
      <left style="medium">
        <color indexed="64"/>
      </left>
      <right/>
      <top/>
      <bottom style="medium">
        <color indexed="56"/>
      </bottom>
      <diagonal/>
    </border>
    <border>
      <left style="medium">
        <color indexed="64"/>
      </left>
      <right/>
      <top style="medium">
        <color indexed="56"/>
      </top>
      <bottom/>
      <diagonal/>
    </border>
    <border>
      <left style="medium">
        <color indexed="64"/>
      </left>
      <right/>
      <top style="medium">
        <color indexed="56"/>
      </top>
      <bottom style="medium">
        <color indexed="56"/>
      </bottom>
      <diagonal/>
    </border>
    <border>
      <left style="medium">
        <color indexed="64"/>
      </left>
      <right style="thin">
        <color indexed="64"/>
      </right>
      <top/>
      <bottom style="medium">
        <color indexed="56"/>
      </bottom>
      <diagonal/>
    </border>
    <border>
      <left style="thin">
        <color indexed="64"/>
      </left>
      <right style="thin">
        <color indexed="64"/>
      </right>
      <top/>
      <bottom style="medium">
        <color indexed="56"/>
      </bottom>
      <diagonal/>
    </border>
    <border>
      <left style="thin">
        <color indexed="64"/>
      </left>
      <right style="medium">
        <color indexed="64"/>
      </right>
      <top/>
      <bottom style="medium">
        <color indexed="56"/>
      </bottom>
      <diagonal/>
    </border>
    <border>
      <left style="medium">
        <color indexed="64"/>
      </left>
      <right style="thin">
        <color indexed="64"/>
      </right>
      <top style="medium">
        <color indexed="56"/>
      </top>
      <bottom style="thin">
        <color indexed="56"/>
      </bottom>
      <diagonal/>
    </border>
    <border>
      <left style="thin">
        <color indexed="64"/>
      </left>
      <right style="thin">
        <color indexed="64"/>
      </right>
      <top style="medium">
        <color indexed="56"/>
      </top>
      <bottom style="thin">
        <color indexed="56"/>
      </bottom>
      <diagonal/>
    </border>
    <border>
      <left style="thin">
        <color indexed="64"/>
      </left>
      <right style="medium">
        <color indexed="64"/>
      </right>
      <top style="medium">
        <color indexed="56"/>
      </top>
      <bottom style="thin">
        <color indexed="56"/>
      </bottom>
      <diagonal/>
    </border>
    <border>
      <left style="medium">
        <color indexed="64"/>
      </left>
      <right style="thin">
        <color indexed="64"/>
      </right>
      <top style="thin">
        <color indexed="56"/>
      </top>
      <bottom style="thin">
        <color indexed="56"/>
      </bottom>
      <diagonal/>
    </border>
    <border>
      <left style="thin">
        <color indexed="64"/>
      </left>
      <right style="thin">
        <color indexed="64"/>
      </right>
      <top style="thin">
        <color indexed="56"/>
      </top>
      <bottom style="thin">
        <color indexed="56"/>
      </bottom>
      <diagonal/>
    </border>
    <border>
      <left style="thin">
        <color indexed="64"/>
      </left>
      <right style="medium">
        <color indexed="64"/>
      </right>
      <top style="thin">
        <color indexed="56"/>
      </top>
      <bottom style="thin">
        <color indexed="56"/>
      </bottom>
      <diagonal/>
    </border>
    <border>
      <left style="medium">
        <color indexed="64"/>
      </left>
      <right style="thin">
        <color indexed="64"/>
      </right>
      <top style="thin">
        <color indexed="56"/>
      </top>
      <bottom/>
      <diagonal/>
    </border>
    <border>
      <left style="thin">
        <color indexed="64"/>
      </left>
      <right style="thin">
        <color indexed="64"/>
      </right>
      <top style="thin">
        <color indexed="56"/>
      </top>
      <bottom/>
      <diagonal/>
    </border>
    <border>
      <left style="thin">
        <color indexed="64"/>
      </left>
      <right style="medium">
        <color indexed="64"/>
      </right>
      <top style="thin">
        <color indexed="56"/>
      </top>
      <bottom/>
      <diagonal/>
    </border>
    <border>
      <left style="medium">
        <color indexed="64"/>
      </left>
      <right style="thin">
        <color indexed="64"/>
      </right>
      <top style="medium">
        <color indexed="56"/>
      </top>
      <bottom style="medium">
        <color indexed="56"/>
      </bottom>
      <diagonal/>
    </border>
    <border>
      <left style="thin">
        <color indexed="64"/>
      </left>
      <right style="thin">
        <color indexed="64"/>
      </right>
      <top style="medium">
        <color indexed="56"/>
      </top>
      <bottom style="medium">
        <color indexed="56"/>
      </bottom>
      <diagonal/>
    </border>
    <border>
      <left style="thin">
        <color indexed="64"/>
      </left>
      <right style="medium">
        <color indexed="64"/>
      </right>
      <top style="medium">
        <color indexed="56"/>
      </top>
      <bottom style="medium">
        <color indexed="56"/>
      </bottom>
      <diagonal/>
    </border>
    <border>
      <left style="medium">
        <color indexed="64"/>
      </left>
      <right style="thin">
        <color indexed="64"/>
      </right>
      <top/>
      <bottom style="thin">
        <color indexed="56"/>
      </bottom>
      <diagonal/>
    </border>
    <border>
      <left style="thin">
        <color indexed="64"/>
      </left>
      <right style="thin">
        <color indexed="64"/>
      </right>
      <top/>
      <bottom style="thin">
        <color indexed="56"/>
      </bottom>
      <diagonal/>
    </border>
    <border>
      <left style="thin">
        <color indexed="64"/>
      </left>
      <right style="medium">
        <color indexed="64"/>
      </right>
      <top/>
      <bottom style="thin">
        <color indexed="56"/>
      </bottom>
      <diagonal/>
    </border>
    <border>
      <left style="medium">
        <color indexed="64"/>
      </left>
      <right style="thin">
        <color indexed="64"/>
      </right>
      <top style="thin">
        <color indexed="56"/>
      </top>
      <bottom style="thin">
        <color indexed="64"/>
      </bottom>
      <diagonal/>
    </border>
    <border>
      <left style="thin">
        <color indexed="64"/>
      </left>
      <right style="thin">
        <color indexed="64"/>
      </right>
      <top style="thin">
        <color indexed="56"/>
      </top>
      <bottom style="thin">
        <color indexed="64"/>
      </bottom>
      <diagonal/>
    </border>
    <border>
      <left style="thin">
        <color indexed="64"/>
      </left>
      <right style="medium">
        <color indexed="64"/>
      </right>
      <top style="thin">
        <color indexed="56"/>
      </top>
      <bottom style="thin">
        <color indexed="64"/>
      </bottom>
      <diagonal/>
    </border>
    <border>
      <left style="thin">
        <color indexed="64"/>
      </left>
      <right style="medium">
        <color indexed="64"/>
      </right>
      <top style="thin">
        <color indexed="64"/>
      </top>
      <bottom style="medium">
        <color indexed="56"/>
      </bottom>
      <diagonal/>
    </border>
    <border>
      <left style="medium">
        <color indexed="64"/>
      </left>
      <right style="thin">
        <color indexed="64"/>
      </right>
      <top style="medium">
        <color indexed="56"/>
      </top>
      <bottom/>
      <diagonal/>
    </border>
    <border>
      <left style="thin">
        <color indexed="64"/>
      </left>
      <right style="medium">
        <color indexed="64"/>
      </right>
      <top style="medium">
        <color indexed="56"/>
      </top>
      <bottom/>
      <diagonal/>
    </border>
    <border>
      <left style="medium">
        <color indexed="64"/>
      </left>
      <right style="thin">
        <color indexed="64"/>
      </right>
      <top style="thin">
        <color indexed="64"/>
      </top>
      <bottom style="thin">
        <color indexed="56"/>
      </bottom>
      <diagonal/>
    </border>
    <border>
      <left style="medium">
        <color indexed="64"/>
      </left>
      <right style="medium">
        <color indexed="56"/>
      </right>
      <top style="medium">
        <color indexed="56"/>
      </top>
      <bottom style="thin">
        <color indexed="64"/>
      </bottom>
      <diagonal/>
    </border>
    <border>
      <left style="medium">
        <color indexed="64"/>
      </left>
      <right style="medium">
        <color indexed="56"/>
      </right>
      <top style="thin">
        <color indexed="64"/>
      </top>
      <bottom style="medium">
        <color indexed="56"/>
      </bottom>
      <diagonal/>
    </border>
    <border>
      <left style="medium">
        <color indexed="64"/>
      </left>
      <right style="medium">
        <color indexed="56"/>
      </right>
      <top style="medium">
        <color indexed="64"/>
      </top>
      <bottom style="thin">
        <color indexed="64"/>
      </bottom>
      <diagonal/>
    </border>
    <border>
      <left style="medium">
        <color indexed="56"/>
      </left>
      <right style="thin">
        <color indexed="64"/>
      </right>
      <top style="medium">
        <color indexed="64"/>
      </top>
      <bottom style="thin">
        <color indexed="64"/>
      </bottom>
      <diagonal/>
    </border>
    <border>
      <left style="thin">
        <color indexed="64"/>
      </left>
      <right style="medium">
        <color indexed="56"/>
      </right>
      <top style="medium">
        <color indexed="64"/>
      </top>
      <bottom style="thin">
        <color indexed="64"/>
      </bottom>
      <diagonal/>
    </border>
    <border>
      <left style="medium">
        <color indexed="56"/>
      </left>
      <right style="thin">
        <color indexed="64"/>
      </right>
      <top style="thin">
        <color indexed="64"/>
      </top>
      <bottom style="thin">
        <color indexed="64"/>
      </bottom>
      <diagonal/>
    </border>
    <border>
      <left style="thin">
        <color indexed="64"/>
      </left>
      <right style="medium">
        <color indexed="56"/>
      </right>
      <top/>
      <bottom style="thin">
        <color indexed="64"/>
      </bottom>
      <diagonal/>
    </border>
    <border>
      <left style="medium">
        <color indexed="56"/>
      </left>
      <right style="thin">
        <color indexed="64"/>
      </right>
      <top style="thin">
        <color indexed="64"/>
      </top>
      <bottom style="medium">
        <color indexed="64"/>
      </bottom>
      <diagonal/>
    </border>
    <border>
      <left style="thin">
        <color indexed="64"/>
      </left>
      <right style="medium">
        <color indexed="56"/>
      </right>
      <top/>
      <bottom style="medium">
        <color indexed="64"/>
      </bottom>
      <diagonal/>
    </border>
    <border>
      <left style="medium">
        <color indexed="56"/>
      </left>
      <right style="thin">
        <color indexed="64"/>
      </right>
      <top/>
      <bottom style="thin">
        <color indexed="64"/>
      </bottom>
      <diagonal/>
    </border>
    <border>
      <left style="thin">
        <color indexed="64"/>
      </left>
      <right style="medium">
        <color indexed="56"/>
      </right>
      <top style="thin">
        <color indexed="64"/>
      </top>
      <bottom style="medium">
        <color indexed="64"/>
      </bottom>
      <diagonal/>
    </border>
    <border>
      <left style="medium">
        <color indexed="56"/>
      </left>
      <right style="thin">
        <color indexed="64"/>
      </right>
      <top style="medium">
        <color indexed="64"/>
      </top>
      <bottom/>
      <diagonal/>
    </border>
    <border>
      <left style="thin">
        <color indexed="64"/>
      </left>
      <right style="medium">
        <color indexed="56"/>
      </right>
      <top style="medium">
        <color indexed="64"/>
      </top>
      <bottom/>
      <diagonal/>
    </border>
    <border>
      <left style="thin">
        <color indexed="64"/>
      </left>
      <right style="medium">
        <color indexed="56"/>
      </right>
      <top style="thin">
        <color indexed="64"/>
      </top>
      <bottom style="thin">
        <color indexed="64"/>
      </bottom>
      <diagonal/>
    </border>
  </borders>
  <cellStyleXfs count="870">
    <xf numFmtId="0" fontId="0" fillId="0" borderId="0"/>
    <xf numFmtId="43" fontId="20" fillId="0" borderId="0" applyFont="0" applyFill="0" applyBorder="0" applyAlignment="0" applyProtection="0"/>
    <xf numFmtId="43" fontId="32" fillId="0" borderId="0" applyFont="0" applyFill="0" applyBorder="0" applyAlignment="0" applyProtection="0"/>
    <xf numFmtId="43" fontId="20" fillId="0" borderId="0" applyFont="0" applyFill="0" applyBorder="0" applyAlignment="0" applyProtection="0"/>
    <xf numFmtId="43" fontId="49" fillId="0" borderId="0" applyFont="0" applyFill="0" applyBorder="0" applyAlignment="0" applyProtection="0"/>
    <xf numFmtId="43" fontId="20"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32" fillId="0" borderId="0"/>
    <xf numFmtId="0" fontId="20" fillId="0" borderId="0"/>
    <xf numFmtId="0" fontId="73" fillId="0" borderId="0"/>
    <xf numFmtId="0" fontId="57" fillId="3" borderId="0"/>
    <xf numFmtId="0" fontId="138" fillId="0" borderId="0" applyNumberFormat="0" applyFill="0" applyBorder="0" applyAlignment="0" applyProtection="0"/>
    <xf numFmtId="0" fontId="20" fillId="0" borderId="0"/>
    <xf numFmtId="0" fontId="20" fillId="0" borderId="0"/>
    <xf numFmtId="0" fontId="20" fillId="0" borderId="0"/>
    <xf numFmtId="0" fontId="19" fillId="0" borderId="0"/>
    <xf numFmtId="0" fontId="19" fillId="0" borderId="0"/>
    <xf numFmtId="43" fontId="19" fillId="0" borderId="0" applyFont="0" applyFill="0" applyBorder="0" applyAlignment="0" applyProtection="0"/>
    <xf numFmtId="165" fontId="19" fillId="0" borderId="0" applyFont="0" applyFill="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65" fillId="35"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65" fillId="36"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65" fillId="37"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65" fillId="38"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65" fillId="3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65" fillId="4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65" fillId="41"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65" fillId="42"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65" fillId="43"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65" fillId="3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65" fillId="41"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65" fillId="44" borderId="0" applyNumberFormat="0" applyBorder="0" applyAlignment="0" applyProtection="0"/>
    <xf numFmtId="0" fontId="166" fillId="45" borderId="0" applyNumberFormat="0" applyBorder="0" applyAlignment="0" applyProtection="0"/>
    <xf numFmtId="0" fontId="166" fillId="42" borderId="0" applyNumberFormat="0" applyBorder="0" applyAlignment="0" applyProtection="0"/>
    <xf numFmtId="0" fontId="166" fillId="43"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48" borderId="0" applyNumberFormat="0" applyBorder="0" applyAlignment="0" applyProtection="0"/>
    <xf numFmtId="0" fontId="166" fillId="49" borderId="0" applyNumberFormat="0" applyBorder="0" applyAlignment="0" applyProtection="0"/>
    <xf numFmtId="0" fontId="166" fillId="50" borderId="0" applyNumberFormat="0" applyBorder="0" applyAlignment="0" applyProtection="0"/>
    <xf numFmtId="0" fontId="166" fillId="51"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52" borderId="0" applyNumberFormat="0" applyBorder="0" applyAlignment="0" applyProtection="0"/>
    <xf numFmtId="0" fontId="167" fillId="36" borderId="0" applyNumberFormat="0" applyBorder="0" applyAlignment="0" applyProtection="0"/>
    <xf numFmtId="0" fontId="168" fillId="2" borderId="84" applyNumberFormat="0" applyAlignment="0" applyProtection="0"/>
    <xf numFmtId="0" fontId="169" fillId="53" borderId="85" applyNumberFormat="0" applyAlignment="0" applyProtection="0"/>
    <xf numFmtId="43" fontId="20"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5"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20"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75" fontId="20" fillId="0" borderId="0" applyFont="0" applyFill="0" applyBorder="0" applyAlignment="0" applyProtection="0"/>
    <xf numFmtId="43"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68" fontId="20" fillId="0" borderId="0" applyFont="0" applyFill="0" applyBorder="0" applyAlignment="0" applyProtection="0"/>
    <xf numFmtId="43" fontId="19" fillId="0" borderId="0" applyFont="0" applyFill="0" applyBorder="0" applyAlignment="0" applyProtection="0"/>
    <xf numFmtId="168"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43"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165" fontId="1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68" fontId="19" fillId="0" borderId="0" applyFont="0" applyFill="0" applyBorder="0" applyAlignment="0" applyProtection="0"/>
    <xf numFmtId="177" fontId="170" fillId="0" borderId="0"/>
    <xf numFmtId="0" fontId="171" fillId="0" borderId="0" applyNumberFormat="0" applyFill="0" applyBorder="0" applyAlignment="0" applyProtection="0"/>
    <xf numFmtId="178" fontId="172" fillId="0" borderId="0"/>
    <xf numFmtId="0" fontId="173" fillId="37" borderId="0" applyNumberFormat="0" applyBorder="0" applyAlignment="0" applyProtection="0"/>
    <xf numFmtId="37" fontId="174" fillId="0" borderId="0" applyNumberFormat="0" applyFont="0" applyFill="0"/>
    <xf numFmtId="0" fontId="175" fillId="0" borderId="86" applyNumberFormat="0" applyFill="0" applyAlignment="0" applyProtection="0"/>
    <xf numFmtId="0" fontId="176" fillId="0" borderId="87" applyNumberFormat="0" applyFill="0" applyAlignment="0" applyProtection="0"/>
    <xf numFmtId="0" fontId="177" fillId="0" borderId="88" applyNumberFormat="0" applyFill="0" applyAlignment="0" applyProtection="0"/>
    <xf numFmtId="0" fontId="177" fillId="0" borderId="0" applyNumberFormat="0" applyFill="0" applyBorder="0" applyAlignment="0" applyProtection="0"/>
    <xf numFmtId="0" fontId="178" fillId="40" borderId="84" applyNumberFormat="0" applyAlignment="0" applyProtection="0"/>
    <xf numFmtId="0" fontId="179" fillId="0" borderId="89" applyNumberFormat="0" applyFill="0" applyAlignment="0" applyProtection="0"/>
    <xf numFmtId="41" fontId="174" fillId="0" borderId="0" applyFont="0" applyFill="0" applyBorder="0" applyAlignment="0" applyProtection="0"/>
    <xf numFmtId="43" fontId="174" fillId="0" borderId="0" applyFont="0" applyFill="0" applyBorder="0" applyAlignment="0" applyProtection="0"/>
    <xf numFmtId="42" fontId="174" fillId="0" borderId="0" applyFont="0" applyFill="0" applyBorder="0" applyAlignment="0" applyProtection="0"/>
    <xf numFmtId="44" fontId="174" fillId="0" borderId="0" applyFont="0" applyFill="0" applyBorder="0" applyAlignment="0" applyProtection="0"/>
    <xf numFmtId="0" fontId="180" fillId="54" borderId="0" applyNumberFormat="0" applyBorder="0" applyAlignment="0" applyProtection="0"/>
    <xf numFmtId="0" fontId="170" fillId="0" borderId="0"/>
    <xf numFmtId="0" fontId="19" fillId="0" borderId="0"/>
    <xf numFmtId="0" fontId="19" fillId="0" borderId="0"/>
    <xf numFmtId="0" fontId="19" fillId="0" borderId="0"/>
    <xf numFmtId="0" fontId="19" fillId="0" borderId="0"/>
    <xf numFmtId="0" fontId="19" fillId="0" borderId="0"/>
    <xf numFmtId="0" fontId="20" fillId="0" borderId="0"/>
    <xf numFmtId="0" fontId="19" fillId="0" borderId="0"/>
    <xf numFmtId="0" fontId="20" fillId="0" borderId="0"/>
    <xf numFmtId="0" fontId="20" fillId="0" borderId="0"/>
    <xf numFmtId="0" fontId="34" fillId="55" borderId="0"/>
    <xf numFmtId="0" fontId="20" fillId="0" borderId="0"/>
    <xf numFmtId="0" fontId="20" fillId="0" borderId="0"/>
    <xf numFmtId="0" fontId="19" fillId="0" borderId="0"/>
    <xf numFmtId="0" fontId="19" fillId="0" borderId="0"/>
    <xf numFmtId="0" fontId="19" fillId="0" borderId="0"/>
    <xf numFmtId="0" fontId="19" fillId="0" borderId="0"/>
    <xf numFmtId="0" fontId="20" fillId="0" borderId="0"/>
    <xf numFmtId="0" fontId="20" fillId="0" borderId="0"/>
    <xf numFmtId="0" fontId="20" fillId="0" borderId="0"/>
    <xf numFmtId="0" fontId="20" fillId="0" borderId="0"/>
    <xf numFmtId="0" fontId="57" fillId="3" borderId="0"/>
    <xf numFmtId="0" fontId="20" fillId="0" borderId="0"/>
    <xf numFmtId="0" fontId="19"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34" fillId="55" borderId="0"/>
    <xf numFmtId="0" fontId="34" fillId="55"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0" fillId="0" borderId="0"/>
    <xf numFmtId="0" fontId="57" fillId="3" borderId="0"/>
    <xf numFmtId="0" fontId="34" fillId="55"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8" borderId="75" applyNumberFormat="0" applyFont="0" applyAlignment="0" applyProtection="0"/>
    <xf numFmtId="0" fontId="19" fillId="18" borderId="75" applyNumberFormat="0" applyFont="0" applyAlignment="0" applyProtection="0"/>
    <xf numFmtId="0" fontId="19" fillId="18" borderId="75" applyNumberFormat="0" applyFont="0" applyAlignment="0" applyProtection="0"/>
    <xf numFmtId="0" fontId="19" fillId="18" borderId="75" applyNumberFormat="0" applyFont="0" applyAlignment="0" applyProtection="0"/>
    <xf numFmtId="0" fontId="19" fillId="18" borderId="75" applyNumberFormat="0" applyFont="0" applyAlignment="0" applyProtection="0"/>
    <xf numFmtId="0" fontId="19" fillId="18" borderId="75" applyNumberFormat="0" applyFont="0" applyAlignment="0" applyProtection="0"/>
    <xf numFmtId="0" fontId="19" fillId="18" borderId="75" applyNumberFormat="0" applyFont="0" applyAlignment="0" applyProtection="0"/>
    <xf numFmtId="0" fontId="20" fillId="56" borderId="90" applyNumberFormat="0" applyFont="0" applyAlignment="0" applyProtection="0"/>
    <xf numFmtId="0" fontId="181" fillId="2" borderId="91" applyNumberFormat="0" applyAlignment="0" applyProtection="0"/>
    <xf numFmtId="0" fontId="20" fillId="0" borderId="0" applyNumberForma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82" fillId="0" borderId="0" applyNumberFormat="0" applyFill="0" applyBorder="0" applyAlignment="0" applyProtection="0"/>
    <xf numFmtId="0" fontId="183" fillId="0" borderId="92" applyNumberFormat="0" applyFill="0" applyAlignment="0" applyProtection="0"/>
    <xf numFmtId="0" fontId="184" fillId="0" borderId="0" applyNumberFormat="0" applyFill="0" applyBorder="0" applyAlignment="0" applyProtection="0"/>
    <xf numFmtId="0" fontId="18" fillId="0" borderId="0"/>
    <xf numFmtId="43" fontId="18" fillId="0" borderId="0" applyFont="0" applyFill="0" applyBorder="0" applyAlignment="0" applyProtection="0"/>
    <xf numFmtId="165"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5"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6"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7"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39"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0"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2"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43"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38"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1"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5" fillId="44"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5"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2"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3"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8"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49"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0"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51"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47"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6" fillId="52"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7" fillId="36" borderId="0" applyNumberFormat="0" applyBorder="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8" fillId="2" borderId="84"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0" fontId="169" fillId="53" borderId="85" applyNumberFormat="0" applyAlignment="0" applyProtection="0"/>
    <xf numFmtId="41" fontId="20" fillId="0" borderId="0" applyFont="0" applyFill="0" applyBorder="0" applyAlignment="0" applyProtection="0"/>
    <xf numFmtId="179" fontId="20" fillId="0" borderId="0" applyFont="0" applyFill="0" applyBorder="0" applyAlignment="0" applyProtection="0"/>
    <xf numFmtId="179" fontId="20" fillId="0" borderId="0" applyFont="0" applyFill="0" applyBorder="0" applyAlignment="0" applyProtection="0"/>
    <xf numFmtId="171" fontId="20" fillId="0" borderId="0" applyFont="0" applyFill="0" applyBorder="0" applyAlignment="0" applyProtection="0"/>
    <xf numFmtId="41" fontId="20" fillId="0" borderId="0" applyFont="0" applyFill="0" applyBorder="0" applyAlignment="0" applyProtection="0"/>
    <xf numFmtId="166" fontId="20"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168" fontId="165" fillId="0" borderId="0" applyFont="0" applyFill="0" applyBorder="0" applyAlignment="0" applyProtection="0"/>
    <xf numFmtId="43" fontId="165"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165" fontId="165" fillId="0" borderId="0" applyFont="0" applyFill="0" applyBorder="0" applyAlignment="0" applyProtection="0"/>
    <xf numFmtId="178" fontId="18" fillId="0" borderId="0" applyFont="0" applyFill="0" applyBorder="0" applyAlignment="0" applyProtection="0"/>
    <xf numFmtId="179" fontId="165" fillId="0" borderId="0" applyFont="0" applyFill="0" applyBorder="0" applyAlignment="0" applyProtection="0"/>
    <xf numFmtId="180" fontId="165" fillId="0" borderId="0" applyFont="0" applyFill="0" applyBorder="0" applyAlignment="0" applyProtection="0"/>
    <xf numFmtId="178" fontId="18" fillId="0" borderId="0" applyFont="0" applyFill="0" applyBorder="0" applyAlignment="0" applyProtection="0"/>
    <xf numFmtId="178" fontId="18" fillId="0" borderId="0" applyFont="0" applyFill="0" applyBorder="0" applyAlignment="0" applyProtection="0"/>
    <xf numFmtId="43" fontId="185"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168" fontId="20" fillId="0" borderId="0" applyFont="0" applyFill="0" applyBorder="0" applyAlignment="0" applyProtection="0"/>
    <xf numFmtId="169" fontId="20" fillId="0" borderId="0" applyFont="0" applyFill="0" applyBorder="0" applyAlignment="0" applyProtection="0"/>
    <xf numFmtId="169" fontId="20" fillId="0" borderId="0" applyFont="0" applyFill="0" applyBorder="0" applyAlignment="0" applyProtection="0"/>
    <xf numFmtId="168" fontId="20" fillId="0" borderId="0" applyFont="0" applyFill="0" applyBorder="0" applyAlignment="0" applyProtection="0"/>
    <xf numFmtId="165" fontId="1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72" fillId="0" borderId="0" applyFont="0" applyFill="0" applyBorder="0" applyAlignment="0" applyProtection="0"/>
    <xf numFmtId="168"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2" fontId="18" fillId="0" borderId="0" applyFon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1" fillId="0" borderId="0" applyNumberFormat="0" applyFill="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3" fillId="37" borderId="0" applyNumberFormat="0" applyBorder="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5" fillId="0" borderId="86"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6" fillId="0" borderId="87"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88" applyNumberFormat="0" applyFill="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8" fillId="40" borderId="84" applyNumberFormat="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79" fillId="0" borderId="89" applyNumberFormat="0" applyFill="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0" fillId="54" borderId="0" applyNumberFormat="0" applyBorder="0" applyAlignment="0" applyProtection="0"/>
    <xf numFmtId="0" fontId="18" fillId="0" borderId="0"/>
    <xf numFmtId="181" fontId="172" fillId="0" borderId="0"/>
    <xf numFmtId="182" fontId="172" fillId="0" borderId="0"/>
    <xf numFmtId="0" fontId="18" fillId="0" borderId="0"/>
    <xf numFmtId="0" fontId="18" fillId="0" borderId="0"/>
    <xf numFmtId="0" fontId="18" fillId="0" borderId="0"/>
    <xf numFmtId="0" fontId="20" fillId="0" borderId="0"/>
    <xf numFmtId="0" fontId="18" fillId="0" borderId="0"/>
    <xf numFmtId="0" fontId="18" fillId="0" borderId="0"/>
    <xf numFmtId="179" fontId="172" fillId="0" borderId="0"/>
    <xf numFmtId="0" fontId="18" fillId="0" borderId="0"/>
    <xf numFmtId="0" fontId="18" fillId="0" borderId="0"/>
    <xf numFmtId="0" fontId="18" fillId="0" borderId="0"/>
    <xf numFmtId="0" fontId="20" fillId="0" borderId="0"/>
    <xf numFmtId="178" fontId="172" fillId="0" borderId="0"/>
    <xf numFmtId="0" fontId="20" fillId="0" borderId="0"/>
    <xf numFmtId="0" fontId="18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 fillId="0" borderId="0"/>
    <xf numFmtId="0" fontId="20" fillId="0" borderId="0"/>
    <xf numFmtId="0" fontId="20" fillId="0" borderId="0"/>
    <xf numFmtId="0" fontId="20" fillId="0" borderId="0"/>
    <xf numFmtId="0" fontId="185"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2" fillId="0" borderId="0"/>
    <xf numFmtId="0" fontId="172"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72" fillId="0" borderId="0"/>
    <xf numFmtId="0" fontId="20" fillId="0" borderId="0"/>
    <xf numFmtId="0" fontId="165" fillId="56" borderId="90" applyNumberFormat="0" applyFont="0" applyAlignment="0" applyProtection="0"/>
    <xf numFmtId="0" fontId="165" fillId="56" borderId="90" applyNumberFormat="0" applyFont="0" applyAlignment="0" applyProtection="0"/>
    <xf numFmtId="0" fontId="165" fillId="56" borderId="90" applyNumberFormat="0" applyFont="0" applyAlignment="0" applyProtection="0"/>
    <xf numFmtId="0" fontId="165" fillId="56" borderId="90" applyNumberFormat="0" applyFont="0" applyAlignment="0" applyProtection="0"/>
    <xf numFmtId="0" fontId="165" fillId="56" borderId="90" applyNumberFormat="0" applyFon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1" fillId="2" borderId="91" applyNumberFormat="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2" fillId="0" borderId="0" applyNumberFormat="0" applyFill="0" applyBorder="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3" fillId="0" borderId="92" applyNumberFormat="0" applyFill="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84" fillId="0" borderId="0" applyNumberFormat="0" applyFill="0" applyBorder="0" applyAlignment="0" applyProtection="0"/>
    <xf numFmtId="0" fontId="165" fillId="0" borderId="0" applyAlignment="0"/>
    <xf numFmtId="0" fontId="17" fillId="0" borderId="0"/>
    <xf numFmtId="0" fontId="17" fillId="0" borderId="0" applyFont="0" applyFill="0" applyBorder="0" applyAlignment="0" applyProtection="0"/>
    <xf numFmtId="0" fontId="16" fillId="0" borderId="0"/>
    <xf numFmtId="0" fontId="16" fillId="0" borderId="0"/>
    <xf numFmtId="0" fontId="16" fillId="0" borderId="0" applyFont="0" applyFill="0" applyBorder="0" applyAlignment="0" applyProtection="0"/>
    <xf numFmtId="0" fontId="15" fillId="0" borderId="0"/>
    <xf numFmtId="0" fontId="14" fillId="0" borderId="0"/>
    <xf numFmtId="43" fontId="14" fillId="0" borderId="0" applyFont="0" applyFill="0" applyBorder="0" applyAlignment="0" applyProtection="0"/>
    <xf numFmtId="165"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4" fontId="20" fillId="0" borderId="0" applyFont="0" applyFill="0" applyBorder="0" applyAlignment="0" applyProtection="0"/>
    <xf numFmtId="0" fontId="20" fillId="0" borderId="0"/>
    <xf numFmtId="49" fontId="188" fillId="0" borderId="94" applyFill="0" applyProtection="0">
      <alignment horizontal="center"/>
    </xf>
    <xf numFmtId="49" fontId="189" fillId="0" borderId="94" applyFill="0" applyProtection="0">
      <alignment horizontal="center" vertical="top" wrapText="1"/>
    </xf>
    <xf numFmtId="0" fontId="188" fillId="0" borderId="0" applyNumberFormat="0" applyFill="0" applyBorder="0" applyProtection="0">
      <alignment horizontal="left"/>
    </xf>
    <xf numFmtId="3" fontId="190" fillId="57" borderId="94">
      <alignment horizontal="right"/>
      <protection locked="0"/>
    </xf>
    <xf numFmtId="0" fontId="191" fillId="57" borderId="94" applyNumberFormat="0">
      <alignment horizontal="left" vertical="top" wrapText="1"/>
      <protection locked="0"/>
    </xf>
    <xf numFmtId="3" fontId="190" fillId="0" borderId="94" applyFill="0" applyProtection="0">
      <alignment horizontal="right"/>
    </xf>
    <xf numFmtId="0" fontId="191" fillId="0" borderId="94" applyNumberFormat="0" applyFill="0" applyProtection="0">
      <alignment horizontal="left" vertical="top" wrapText="1"/>
    </xf>
    <xf numFmtId="0" fontId="13" fillId="0" borderId="0"/>
    <xf numFmtId="0" fontId="12" fillId="0" borderId="0"/>
    <xf numFmtId="43" fontId="165" fillId="0" borderId="0" applyFont="0" applyFill="0" applyBorder="0" applyAlignment="0" applyProtection="0"/>
    <xf numFmtId="165"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165" fontId="165" fillId="0" borderId="0" applyFont="0" applyFill="0" applyBorder="0" applyAlignment="0" applyProtection="0"/>
    <xf numFmtId="0" fontId="12" fillId="0" borderId="0"/>
    <xf numFmtId="0" fontId="12" fillId="0" borderId="0" applyFont="0" applyFill="0" applyBorder="0" applyAlignment="0" applyProtection="0"/>
    <xf numFmtId="0" fontId="12" fillId="0" borderId="0"/>
    <xf numFmtId="0" fontId="11" fillId="0" borderId="0"/>
    <xf numFmtId="0" fontId="10" fillId="0" borderId="0"/>
    <xf numFmtId="0" fontId="10" fillId="0" borderId="0" applyFont="0" applyFill="0" applyBorder="0" applyAlignment="0" applyProtection="0"/>
    <xf numFmtId="0" fontId="10" fillId="0" borderId="0"/>
    <xf numFmtId="0" fontId="9" fillId="0" borderId="0"/>
    <xf numFmtId="0" fontId="8" fillId="0" borderId="0"/>
    <xf numFmtId="0" fontId="7" fillId="0" borderId="0"/>
    <xf numFmtId="0" fontId="7" fillId="0" borderId="0"/>
    <xf numFmtId="0" fontId="7" fillId="0" borderId="0" applyFont="0" applyFill="0" applyBorder="0" applyAlignment="0" applyProtection="0"/>
    <xf numFmtId="0" fontId="7" fillId="0" borderId="0"/>
    <xf numFmtId="0" fontId="6" fillId="0" borderId="0"/>
    <xf numFmtId="0" fontId="6" fillId="0" borderId="0"/>
    <xf numFmtId="0" fontId="6" fillId="0" borderId="0"/>
    <xf numFmtId="0" fontId="5" fillId="0" borderId="0"/>
    <xf numFmtId="0" fontId="5" fillId="0" borderId="0" applyFont="0" applyFill="0" applyBorder="0" applyAlignment="0" applyProtection="0"/>
    <xf numFmtId="0" fontId="5" fillId="0" borderId="0"/>
    <xf numFmtId="0" fontId="4" fillId="0" borderId="0"/>
    <xf numFmtId="0" fontId="4" fillId="0" borderId="0"/>
    <xf numFmtId="0" fontId="4"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2" fillId="0" borderId="0"/>
    <xf numFmtId="0" fontId="2" fillId="0" borderId="0" applyFont="0" applyFill="0" applyBorder="0" applyAlignment="0" applyProtection="0"/>
    <xf numFmtId="0" fontId="2" fillId="0" borderId="0"/>
    <xf numFmtId="0" fontId="2" fillId="0" borderId="0"/>
    <xf numFmtId="0" fontId="1" fillId="0" borderId="0"/>
    <xf numFmtId="0" fontId="172" fillId="0" borderId="0"/>
    <xf numFmtId="0" fontId="1" fillId="0" borderId="0"/>
    <xf numFmtId="0" fontId="1" fillId="0" borderId="0" applyFont="0" applyFill="0" applyBorder="0" applyAlignment="0" applyProtection="0"/>
    <xf numFmtId="0" fontId="1" fillId="0" borderId="0"/>
  </cellStyleXfs>
  <cellXfs count="3449">
    <xf numFmtId="0" fontId="0" fillId="0" borderId="0" xfId="0"/>
    <xf numFmtId="0" fontId="0" fillId="0" borderId="0" xfId="0" applyBorder="1"/>
    <xf numFmtId="0" fontId="21" fillId="0" borderId="1" xfId="0" applyFont="1" applyFill="1" applyBorder="1" applyAlignment="1">
      <alignment horizontal="right"/>
    </xf>
    <xf numFmtId="166" fontId="22" fillId="0" borderId="0" xfId="1" applyNumberFormat="1" applyFont="1" applyFill="1"/>
    <xf numFmtId="166" fontId="24" fillId="0" borderId="0" xfId="1" applyNumberFormat="1" applyFont="1"/>
    <xf numFmtId="0" fontId="30" fillId="0" borderId="0" xfId="0" applyFont="1" applyBorder="1" applyAlignment="1">
      <alignment horizontal="center"/>
    </xf>
    <xf numFmtId="0" fontId="31" fillId="0" borderId="0" xfId="0" applyFont="1" applyBorder="1"/>
    <xf numFmtId="0" fontId="31" fillId="0" borderId="0" xfId="0" applyFont="1" applyBorder="1" applyAlignment="1" applyProtection="1">
      <alignment horizontal="left"/>
      <protection locked="0"/>
    </xf>
    <xf numFmtId="169" fontId="31" fillId="0" borderId="0" xfId="1" applyNumberFormat="1" applyFont="1" applyBorder="1"/>
    <xf numFmtId="0" fontId="31" fillId="0" borderId="0" xfId="0" applyFont="1" applyBorder="1" applyProtection="1">
      <protection locked="0"/>
    </xf>
    <xf numFmtId="169" fontId="0" fillId="0" borderId="0" xfId="0" applyNumberFormat="1"/>
    <xf numFmtId="0" fontId="31" fillId="0" borderId="0" xfId="0" applyFont="1" applyFill="1" applyBorder="1" applyProtection="1">
      <protection locked="0"/>
    </xf>
    <xf numFmtId="3" fontId="31" fillId="0" borderId="0" xfId="0" applyNumberFormat="1" applyFont="1" applyBorder="1"/>
    <xf numFmtId="0" fontId="27" fillId="0" borderId="0" xfId="0" applyFont="1" applyBorder="1"/>
    <xf numFmtId="0" fontId="32" fillId="0" borderId="0" xfId="8" applyBorder="1"/>
    <xf numFmtId="0" fontId="32" fillId="0" borderId="0" xfId="8"/>
    <xf numFmtId="0" fontId="33" fillId="0" borderId="0" xfId="8" applyFont="1"/>
    <xf numFmtId="167" fontId="27" fillId="0" borderId="0" xfId="8" applyNumberFormat="1" applyFont="1"/>
    <xf numFmtId="0" fontId="28" fillId="0" borderId="0" xfId="8" applyFont="1" applyFill="1" applyBorder="1"/>
    <xf numFmtId="0" fontId="29" fillId="0" borderId="0" xfId="8" applyFont="1" applyFill="1" applyBorder="1" applyAlignment="1">
      <alignment horizontal="right"/>
    </xf>
    <xf numFmtId="0" fontId="26" fillId="0" borderId="0" xfId="8" applyFont="1" applyFill="1" applyBorder="1"/>
    <xf numFmtId="0" fontId="26" fillId="0" borderId="0" xfId="8" applyFont="1" applyFill="1"/>
    <xf numFmtId="43" fontId="26" fillId="0" borderId="0" xfId="8" applyNumberFormat="1" applyFont="1" applyFill="1"/>
    <xf numFmtId="167" fontId="26" fillId="0" borderId="0" xfId="8" applyNumberFormat="1" applyFont="1" applyFill="1"/>
    <xf numFmtId="168" fontId="26" fillId="0" borderId="0" xfId="8" applyNumberFormat="1" applyFont="1" applyFill="1"/>
    <xf numFmtId="0" fontId="27" fillId="0" borderId="0" xfId="8" applyFont="1"/>
    <xf numFmtId="0" fontId="30" fillId="0" borderId="0" xfId="8" applyFont="1" applyBorder="1" applyAlignment="1">
      <alignment horizontal="center"/>
    </xf>
    <xf numFmtId="0" fontId="31" fillId="0" borderId="0" xfId="8" applyFont="1" applyBorder="1"/>
    <xf numFmtId="0" fontId="31" fillId="0" borderId="0" xfId="8" applyFont="1" applyBorder="1" applyAlignment="1" applyProtection="1">
      <alignment horizontal="left"/>
      <protection locked="0"/>
    </xf>
    <xf numFmtId="169" fontId="31" fillId="0" borderId="0" xfId="2" applyNumberFormat="1" applyFont="1" applyBorder="1"/>
    <xf numFmtId="0" fontId="31" fillId="0" borderId="0" xfId="8" applyFont="1" applyBorder="1" applyProtection="1">
      <protection locked="0"/>
    </xf>
    <xf numFmtId="169" fontId="32" fillId="0" borderId="0" xfId="8" applyNumberFormat="1"/>
    <xf numFmtId="0" fontId="31" fillId="0" borderId="0" xfId="8" applyFont="1" applyFill="1" applyBorder="1" applyProtection="1">
      <protection locked="0"/>
    </xf>
    <xf numFmtId="3" fontId="31" fillId="0" borderId="0" xfId="8" applyNumberFormat="1" applyFont="1" applyBorder="1"/>
    <xf numFmtId="0" fontId="27" fillId="0" borderId="0" xfId="8" applyFont="1" applyBorder="1"/>
    <xf numFmtId="0" fontId="32" fillId="0" borderId="0" xfId="8" applyFill="1"/>
    <xf numFmtId="166" fontId="23" fillId="0" borderId="0" xfId="8" applyNumberFormat="1" applyFont="1" applyFill="1" applyBorder="1"/>
    <xf numFmtId="0" fontId="35" fillId="0" borderId="3" xfId="8" applyFont="1" applyFill="1" applyBorder="1" applyAlignment="1">
      <alignment wrapText="1"/>
    </xf>
    <xf numFmtId="166" fontId="35" fillId="0" borderId="0" xfId="2" applyNumberFormat="1" applyFont="1" applyBorder="1"/>
    <xf numFmtId="167" fontId="37" fillId="0" borderId="0" xfId="8" applyNumberFormat="1" applyFont="1"/>
    <xf numFmtId="0" fontId="73" fillId="0" borderId="0" xfId="10"/>
    <xf numFmtId="43" fontId="73" fillId="0" borderId="4" xfId="1" applyFont="1" applyBorder="1"/>
    <xf numFmtId="166" fontId="26" fillId="0" borderId="0" xfId="8" applyNumberFormat="1" applyFont="1"/>
    <xf numFmtId="166" fontId="22" fillId="0" borderId="0" xfId="8" applyNumberFormat="1" applyFont="1" applyFill="1" applyBorder="1" applyAlignment="1">
      <alignment horizontal="center"/>
    </xf>
    <xf numFmtId="0" fontId="22" fillId="0" borderId="0" xfId="0" applyFont="1" applyFill="1" applyBorder="1"/>
    <xf numFmtId="0" fontId="24" fillId="0" borderId="0" xfId="0" applyFont="1" applyBorder="1" applyAlignment="1">
      <alignment horizontal="left" indent="2"/>
    </xf>
    <xf numFmtId="0" fontId="21" fillId="7" borderId="0" xfId="8" applyFont="1" applyFill="1" applyBorder="1" applyAlignment="1">
      <alignment horizontal="right"/>
    </xf>
    <xf numFmtId="0" fontId="35" fillId="0" borderId="0" xfId="8" applyFont="1"/>
    <xf numFmtId="0" fontId="40" fillId="0" borderId="0" xfId="8" applyFont="1"/>
    <xf numFmtId="0" fontId="40" fillId="0" borderId="0" xfId="8" applyFont="1" applyBorder="1"/>
    <xf numFmtId="0" fontId="24" fillId="0" borderId="0" xfId="8" applyFont="1"/>
    <xf numFmtId="0" fontId="41" fillId="0" borderId="0" xfId="8" applyFont="1"/>
    <xf numFmtId="0" fontId="43" fillId="8" borderId="5" xfId="8" applyFont="1" applyFill="1" applyBorder="1" applyAlignment="1">
      <alignment horizontal="center"/>
    </xf>
    <xf numFmtId="0" fontId="41" fillId="8" borderId="6" xfId="8" applyFont="1" applyFill="1" applyBorder="1" applyAlignment="1">
      <alignment horizontal="center"/>
    </xf>
    <xf numFmtId="0" fontId="41" fillId="0" borderId="0" xfId="0" applyFont="1" applyBorder="1" applyAlignment="1">
      <alignment horizontal="left" indent="2"/>
    </xf>
    <xf numFmtId="0" fontId="41" fillId="8" borderId="7" xfId="8" applyFont="1" applyFill="1" applyBorder="1"/>
    <xf numFmtId="0" fontId="24" fillId="0" borderId="0" xfId="8" applyFont="1" applyBorder="1"/>
    <xf numFmtId="0" fontId="42" fillId="8" borderId="1" xfId="8" applyFont="1" applyFill="1" applyBorder="1"/>
    <xf numFmtId="0" fontId="41" fillId="8" borderId="3" xfId="8" applyFont="1" applyFill="1" applyBorder="1" applyAlignment="1">
      <alignment horizontal="center"/>
    </xf>
    <xf numFmtId="0" fontId="45" fillId="8" borderId="0" xfId="8" applyFont="1" applyFill="1" applyBorder="1"/>
    <xf numFmtId="0" fontId="45" fillId="8" borderId="3" xfId="8" applyFont="1" applyFill="1" applyBorder="1"/>
    <xf numFmtId="0" fontId="45" fillId="8" borderId="4" xfId="8" applyFont="1" applyFill="1" applyBorder="1"/>
    <xf numFmtId="0" fontId="44" fillId="8" borderId="7" xfId="8" applyFont="1" applyFill="1" applyBorder="1"/>
    <xf numFmtId="0" fontId="44" fillId="8" borderId="4" xfId="8" applyFont="1" applyFill="1" applyBorder="1"/>
    <xf numFmtId="0" fontId="47" fillId="0" borderId="0" xfId="8" applyFont="1" applyBorder="1" applyAlignment="1">
      <alignment horizontal="center"/>
    </xf>
    <xf numFmtId="166" fontId="46" fillId="0" borderId="8" xfId="2" applyNumberFormat="1" applyFont="1" applyBorder="1" applyAlignment="1">
      <alignment horizontal="center"/>
    </xf>
    <xf numFmtId="166" fontId="46" fillId="0" borderId="0" xfId="2" applyNumberFormat="1" applyFont="1" applyBorder="1" applyAlignment="1">
      <alignment horizontal="center"/>
    </xf>
    <xf numFmtId="166" fontId="46" fillId="0" borderId="4" xfId="2" applyNumberFormat="1" applyFont="1" applyBorder="1" applyAlignment="1">
      <alignment horizontal="center"/>
    </xf>
    <xf numFmtId="166" fontId="46" fillId="0" borderId="1" xfId="2" applyNumberFormat="1" applyFont="1" applyBorder="1" applyAlignment="1">
      <alignment horizontal="center"/>
    </xf>
    <xf numFmtId="166" fontId="46" fillId="0" borderId="9" xfId="2" applyNumberFormat="1" applyFont="1" applyBorder="1" applyAlignment="1">
      <alignment horizontal="center"/>
    </xf>
    <xf numFmtId="166" fontId="46" fillId="0" borderId="3" xfId="2" applyNumberFormat="1" applyFont="1" applyBorder="1" applyAlignment="1">
      <alignment horizontal="center"/>
    </xf>
    <xf numFmtId="166" fontId="46" fillId="0" borderId="6" xfId="2" applyNumberFormat="1" applyFont="1" applyBorder="1" applyAlignment="1">
      <alignment horizontal="center"/>
    </xf>
    <xf numFmtId="0" fontId="47" fillId="0" borderId="0" xfId="0" applyFont="1" applyBorder="1" applyAlignment="1">
      <alignment horizontal="center"/>
    </xf>
    <xf numFmtId="0" fontId="47" fillId="0" borderId="4" xfId="8" applyFont="1" applyBorder="1" applyAlignment="1">
      <alignment horizontal="center"/>
    </xf>
    <xf numFmtId="0" fontId="46" fillId="8" borderId="10" xfId="8" applyFont="1" applyFill="1" applyBorder="1" applyAlignment="1">
      <alignment horizontal="center"/>
    </xf>
    <xf numFmtId="0" fontId="46" fillId="8" borderId="11" xfId="8" applyFont="1" applyFill="1" applyBorder="1" applyAlignment="1">
      <alignment horizontal="center"/>
    </xf>
    <xf numFmtId="0" fontId="46" fillId="8" borderId="12" xfId="8" applyFont="1" applyFill="1" applyBorder="1" applyAlignment="1">
      <alignment horizontal="center"/>
    </xf>
    <xf numFmtId="0" fontId="46" fillId="8" borderId="13" xfId="8" applyFont="1" applyFill="1" applyBorder="1" applyAlignment="1">
      <alignment horizontal="center"/>
    </xf>
    <xf numFmtId="0" fontId="46" fillId="8" borderId="14" xfId="8" applyFont="1" applyFill="1" applyBorder="1" applyAlignment="1">
      <alignment horizontal="center"/>
    </xf>
    <xf numFmtId="0" fontId="46" fillId="8" borderId="15" xfId="8" applyFont="1" applyFill="1" applyBorder="1" applyAlignment="1">
      <alignment horizontal="center"/>
    </xf>
    <xf numFmtId="166" fontId="46" fillId="0" borderId="7" xfId="2" applyNumberFormat="1" applyFont="1" applyBorder="1" applyAlignment="1">
      <alignment horizontal="center"/>
    </xf>
    <xf numFmtId="166" fontId="46" fillId="0" borderId="16" xfId="2" applyNumberFormat="1" applyFont="1" applyBorder="1" applyAlignment="1">
      <alignment horizontal="center"/>
    </xf>
    <xf numFmtId="0" fontId="43" fillId="8" borderId="14" xfId="8" applyFont="1" applyFill="1" applyBorder="1" applyAlignment="1">
      <alignment horizontal="center"/>
    </xf>
    <xf numFmtId="0" fontId="43" fillId="8" borderId="11" xfId="8" applyFont="1" applyFill="1" applyBorder="1" applyAlignment="1">
      <alignment horizontal="center"/>
    </xf>
    <xf numFmtId="0" fontId="43" fillId="8" borderId="12" xfId="8" applyFont="1" applyFill="1" applyBorder="1" applyAlignment="1">
      <alignment horizontal="center"/>
    </xf>
    <xf numFmtId="0" fontId="43" fillId="8" borderId="10" xfId="8" applyFont="1" applyFill="1" applyBorder="1" applyAlignment="1">
      <alignment horizontal="center"/>
    </xf>
    <xf numFmtId="0" fontId="75" fillId="0" borderId="0" xfId="0" applyFont="1" applyBorder="1" applyAlignment="1"/>
    <xf numFmtId="0" fontId="75" fillId="0" borderId="0" xfId="0" applyFont="1" applyAlignment="1"/>
    <xf numFmtId="0" fontId="76" fillId="0" borderId="0" xfId="0" applyFont="1" applyBorder="1" applyAlignment="1"/>
    <xf numFmtId="43" fontId="77" fillId="0" borderId="17" xfId="1" applyFont="1" applyFill="1" applyBorder="1" applyAlignment="1"/>
    <xf numFmtId="43" fontId="77" fillId="0" borderId="7" xfId="1" applyFont="1" applyFill="1" applyBorder="1" applyAlignment="1"/>
    <xf numFmtId="43" fontId="77" fillId="0" borderId="18" xfId="1" applyFont="1" applyFill="1" applyBorder="1" applyAlignment="1"/>
    <xf numFmtId="43" fontId="77" fillId="0" borderId="19" xfId="1" applyFont="1" applyFill="1" applyBorder="1" applyAlignment="1"/>
    <xf numFmtId="43" fontId="77" fillId="0" borderId="0" xfId="1" applyFont="1" applyFill="1" applyBorder="1" applyAlignment="1"/>
    <xf numFmtId="43" fontId="77" fillId="0" borderId="20" xfId="1" applyFont="1" applyFill="1" applyBorder="1" applyAlignment="1"/>
    <xf numFmtId="43" fontId="77" fillId="0" borderId="4" xfId="1" applyFont="1" applyFill="1" applyBorder="1" applyAlignment="1"/>
    <xf numFmtId="43" fontId="77" fillId="0" borderId="21" xfId="1" applyFont="1" applyFill="1" applyBorder="1" applyAlignment="1"/>
    <xf numFmtId="43" fontId="77" fillId="0" borderId="22" xfId="1" applyFont="1" applyFill="1" applyBorder="1" applyAlignment="1"/>
    <xf numFmtId="2" fontId="77" fillId="0" borderId="23" xfId="0" applyNumberFormat="1" applyFont="1" applyFill="1" applyBorder="1"/>
    <xf numFmtId="2" fontId="77" fillId="0" borderId="24" xfId="0" applyNumberFormat="1" applyFont="1" applyFill="1" applyBorder="1"/>
    <xf numFmtId="2" fontId="77" fillId="0" borderId="25" xfId="0" applyNumberFormat="1" applyFont="1" applyFill="1" applyBorder="1"/>
    <xf numFmtId="0" fontId="21" fillId="8" borderId="0" xfId="8" applyFont="1" applyFill="1" applyBorder="1" applyAlignment="1"/>
    <xf numFmtId="0" fontId="32" fillId="0" borderId="2" xfId="8" applyBorder="1"/>
    <xf numFmtId="166" fontId="22" fillId="0" borderId="0" xfId="9" applyNumberFormat="1" applyFont="1" applyFill="1" applyBorder="1" applyAlignment="1">
      <alignment horizontal="center"/>
    </xf>
    <xf numFmtId="166" fontId="24" fillId="0" borderId="0" xfId="9" applyNumberFormat="1" applyFont="1" applyFill="1" applyBorder="1" applyAlignment="1">
      <alignment horizontal="center"/>
    </xf>
    <xf numFmtId="166" fontId="50" fillId="0" borderId="0" xfId="3" applyNumberFormat="1" applyFont="1" applyFill="1" applyBorder="1" applyProtection="1">
      <protection locked="0"/>
    </xf>
    <xf numFmtId="166" fontId="24" fillId="0" borderId="2" xfId="9" applyNumberFormat="1" applyFont="1" applyFill="1" applyBorder="1" applyAlignment="1">
      <alignment horizontal="center"/>
    </xf>
    <xf numFmtId="166" fontId="22" fillId="0" borderId="0" xfId="3" applyNumberFormat="1" applyFont="1" applyFill="1" applyBorder="1"/>
    <xf numFmtId="166" fontId="22" fillId="0" borderId="2" xfId="9" applyNumberFormat="1" applyFont="1" applyFill="1" applyBorder="1" applyAlignment="1">
      <alignment horizontal="center"/>
    </xf>
    <xf numFmtId="166" fontId="22" fillId="0" borderId="0" xfId="9" applyNumberFormat="1" applyFont="1" applyFill="1" applyBorder="1" applyAlignment="1">
      <alignment horizontal="right"/>
    </xf>
    <xf numFmtId="0" fontId="51" fillId="8" borderId="0" xfId="0" applyFont="1" applyFill="1"/>
    <xf numFmtId="167" fontId="27" fillId="8" borderId="0" xfId="9" applyNumberFormat="1" applyFont="1" applyFill="1"/>
    <xf numFmtId="0" fontId="27" fillId="0" borderId="0" xfId="9" applyFont="1"/>
    <xf numFmtId="166" fontId="46" fillId="0" borderId="0" xfId="2" applyNumberFormat="1" applyFont="1" applyBorder="1"/>
    <xf numFmtId="166" fontId="46" fillId="0" borderId="0" xfId="8" applyNumberFormat="1" applyFont="1" applyFill="1" applyBorder="1" applyAlignment="1">
      <alignment horizontal="left" indent="2"/>
    </xf>
    <xf numFmtId="166" fontId="46" fillId="0" borderId="4" xfId="2" applyNumberFormat="1" applyFont="1" applyBorder="1"/>
    <xf numFmtId="166" fontId="78" fillId="0" borderId="0" xfId="1" applyNumberFormat="1" applyFont="1" applyBorder="1"/>
    <xf numFmtId="166" fontId="46" fillId="0" borderId="3" xfId="1" applyNumberFormat="1" applyFont="1" applyBorder="1" applyAlignment="1">
      <alignment horizontal="center"/>
    </xf>
    <xf numFmtId="43" fontId="24" fillId="0" borderId="0" xfId="5" applyFont="1" applyFill="1" applyBorder="1" applyAlignment="1">
      <alignment horizontal="center"/>
    </xf>
    <xf numFmtId="0" fontId="52" fillId="0" borderId="0" xfId="8" applyFont="1"/>
    <xf numFmtId="0" fontId="24" fillId="0" borderId="0" xfId="0" applyFont="1"/>
    <xf numFmtId="0" fontId="24" fillId="0" borderId="0" xfId="8" applyFont="1" applyFill="1"/>
    <xf numFmtId="166" fontId="23" fillId="0" borderId="0" xfId="1" applyNumberFormat="1" applyFont="1"/>
    <xf numFmtId="166" fontId="27" fillId="0" borderId="0" xfId="1" applyNumberFormat="1" applyFont="1" applyBorder="1"/>
    <xf numFmtId="166" fontId="23" fillId="0" borderId="0" xfId="1" applyNumberFormat="1" applyFont="1" applyBorder="1"/>
    <xf numFmtId="0" fontId="23" fillId="0" borderId="0" xfId="0" applyFont="1"/>
    <xf numFmtId="166" fontId="79" fillId="0" borderId="0" xfId="9" applyNumberFormat="1" applyFont="1" applyFill="1" applyBorder="1" applyAlignment="1">
      <alignment horizontal="center"/>
    </xf>
    <xf numFmtId="43" fontId="80" fillId="0" borderId="0" xfId="5" applyFont="1" applyFill="1" applyBorder="1"/>
    <xf numFmtId="166" fontId="80" fillId="0" borderId="0" xfId="9" applyNumberFormat="1" applyFont="1" applyFill="1" applyBorder="1" applyAlignment="1">
      <alignment horizontal="center"/>
    </xf>
    <xf numFmtId="166" fontId="81" fillId="0" borderId="0" xfId="3" applyNumberFormat="1" applyFont="1" applyFill="1" applyBorder="1" applyProtection="1">
      <protection locked="0"/>
    </xf>
    <xf numFmtId="43" fontId="80" fillId="0" borderId="2" xfId="0" applyNumberFormat="1" applyFont="1" applyFill="1" applyBorder="1"/>
    <xf numFmtId="166" fontId="80" fillId="0" borderId="2" xfId="9" applyNumberFormat="1" applyFont="1" applyFill="1" applyBorder="1" applyAlignment="1">
      <alignment horizontal="center"/>
    </xf>
    <xf numFmtId="166" fontId="79" fillId="0" borderId="0" xfId="3" applyNumberFormat="1" applyFont="1" applyFill="1" applyBorder="1"/>
    <xf numFmtId="166" fontId="79" fillId="0" borderId="2" xfId="9" applyNumberFormat="1" applyFont="1" applyFill="1" applyBorder="1" applyAlignment="1">
      <alignment horizontal="center"/>
    </xf>
    <xf numFmtId="43" fontId="80" fillId="0" borderId="0" xfId="5" applyFont="1" applyFill="1" applyBorder="1" applyAlignment="1">
      <alignment horizontal="center"/>
    </xf>
    <xf numFmtId="43" fontId="79" fillId="0" borderId="2" xfId="0" applyNumberFormat="1" applyFont="1" applyFill="1" applyBorder="1"/>
    <xf numFmtId="166" fontId="79" fillId="0" borderId="8" xfId="8" applyNumberFormat="1" applyFont="1" applyFill="1" applyBorder="1" applyAlignment="1">
      <alignment horizontal="center"/>
    </xf>
    <xf numFmtId="166" fontId="79" fillId="0" borderId="0" xfId="8" applyNumberFormat="1" applyFont="1" applyFill="1" applyBorder="1" applyAlignment="1">
      <alignment horizontal="center"/>
    </xf>
    <xf numFmtId="166" fontId="79" fillId="0" borderId="4" xfId="8" applyNumberFormat="1" applyFont="1" applyFill="1" applyBorder="1" applyAlignment="1">
      <alignment horizontal="center"/>
    </xf>
    <xf numFmtId="166" fontId="79" fillId="0" borderId="16" xfId="8" applyNumberFormat="1" applyFont="1" applyFill="1" applyBorder="1" applyAlignment="1">
      <alignment horizontal="center"/>
    </xf>
    <xf numFmtId="166" fontId="79" fillId="0" borderId="1" xfId="8" applyNumberFormat="1" applyFont="1" applyFill="1" applyBorder="1" applyAlignment="1">
      <alignment horizontal="center"/>
    </xf>
    <xf numFmtId="166" fontId="79" fillId="0" borderId="7" xfId="8" applyNumberFormat="1" applyFont="1" applyFill="1" applyBorder="1" applyAlignment="1">
      <alignment horizontal="center"/>
    </xf>
    <xf numFmtId="166" fontId="80" fillId="0" borderId="8" xfId="8" applyNumberFormat="1" applyFont="1" applyFill="1" applyBorder="1" applyAlignment="1">
      <alignment horizontal="left" wrapText="1" indent="2"/>
    </xf>
    <xf numFmtId="166" fontId="80" fillId="0" borderId="0" xfId="8" applyNumberFormat="1" applyFont="1" applyFill="1" applyBorder="1" applyAlignment="1">
      <alignment horizontal="left" wrapText="1" indent="2"/>
    </xf>
    <xf numFmtId="166" fontId="80" fillId="0" borderId="0" xfId="2" applyNumberFormat="1" applyFont="1" applyFill="1" applyBorder="1"/>
    <xf numFmtId="166" fontId="80" fillId="0" borderId="4" xfId="2" applyNumberFormat="1" applyFont="1" applyFill="1" applyBorder="1" applyProtection="1">
      <protection locked="0"/>
    </xf>
    <xf numFmtId="166" fontId="80" fillId="0" borderId="0" xfId="2" applyNumberFormat="1" applyFont="1" applyFill="1" applyBorder="1" applyProtection="1">
      <protection locked="0"/>
    </xf>
    <xf numFmtId="166" fontId="80" fillId="0" borderId="8" xfId="2" applyNumberFormat="1" applyFont="1" applyFill="1" applyBorder="1" applyProtection="1">
      <protection locked="0"/>
    </xf>
    <xf numFmtId="166" fontId="80" fillId="0" borderId="0" xfId="1" applyNumberFormat="1" applyFont="1" applyFill="1" applyBorder="1" applyProtection="1">
      <protection locked="0"/>
    </xf>
    <xf numFmtId="166" fontId="80" fillId="0" borderId="8" xfId="8" applyNumberFormat="1" applyFont="1" applyFill="1" applyBorder="1" applyAlignment="1">
      <alignment horizontal="left" indent="2"/>
    </xf>
    <xf numFmtId="166" fontId="80" fillId="0" borderId="0" xfId="8" applyNumberFormat="1" applyFont="1" applyFill="1" applyBorder="1" applyAlignment="1">
      <alignment horizontal="left" indent="2"/>
    </xf>
    <xf numFmtId="166" fontId="80" fillId="0" borderId="4" xfId="2" applyNumberFormat="1" applyFont="1" applyFill="1" applyBorder="1"/>
    <xf numFmtId="166" fontId="80" fillId="0" borderId="8" xfId="2" applyNumberFormat="1" applyFont="1" applyFill="1" applyBorder="1"/>
    <xf numFmtId="166" fontId="80" fillId="0" borderId="0" xfId="1" applyNumberFormat="1" applyFont="1" applyFill="1" applyBorder="1"/>
    <xf numFmtId="166" fontId="83" fillId="0" borderId="4" xfId="2" applyNumberFormat="1" applyFont="1" applyFill="1" applyBorder="1" applyProtection="1">
      <protection locked="0"/>
    </xf>
    <xf numFmtId="166" fontId="83" fillId="0" borderId="0" xfId="2" applyNumberFormat="1" applyFont="1" applyFill="1" applyBorder="1" applyProtection="1">
      <protection locked="0"/>
    </xf>
    <xf numFmtId="166" fontId="83" fillId="0" borderId="8" xfId="2" applyNumberFormat="1" applyFont="1" applyFill="1" applyBorder="1" applyProtection="1">
      <protection locked="0"/>
    </xf>
    <xf numFmtId="166" fontId="79" fillId="0" borderId="8" xfId="8" applyNumberFormat="1" applyFont="1" applyFill="1" applyBorder="1"/>
    <xf numFmtId="166" fontId="79" fillId="0" borderId="0" xfId="8" applyNumberFormat="1" applyFont="1" applyFill="1" applyBorder="1"/>
    <xf numFmtId="166" fontId="79" fillId="0" borderId="0" xfId="2" applyNumberFormat="1" applyFont="1" applyFill="1" applyBorder="1"/>
    <xf numFmtId="166" fontId="79" fillId="0" borderId="4" xfId="2" applyNumberFormat="1" applyFont="1" applyFill="1" applyBorder="1" applyProtection="1">
      <protection locked="0"/>
    </xf>
    <xf numFmtId="166" fontId="79" fillId="0" borderId="0" xfId="2" applyNumberFormat="1" applyFont="1" applyFill="1" applyBorder="1" applyProtection="1">
      <protection locked="0"/>
    </xf>
    <xf numFmtId="166" fontId="79" fillId="0" borderId="8" xfId="2" applyNumberFormat="1" applyFont="1" applyFill="1" applyBorder="1" applyProtection="1">
      <protection locked="0"/>
    </xf>
    <xf numFmtId="166" fontId="79" fillId="0" borderId="0" xfId="1" applyNumberFormat="1" applyFont="1" applyFill="1" applyBorder="1" applyProtection="1">
      <protection locked="0"/>
    </xf>
    <xf numFmtId="166" fontId="83" fillId="0" borderId="0" xfId="1" applyNumberFormat="1" applyFont="1" applyFill="1" applyBorder="1" applyProtection="1">
      <protection locked="0"/>
    </xf>
    <xf numFmtId="166" fontId="84" fillId="0" borderId="0" xfId="1" applyNumberFormat="1" applyFont="1" applyFill="1"/>
    <xf numFmtId="166" fontId="79" fillId="0" borderId="8" xfId="8" applyNumberFormat="1" applyFont="1" applyFill="1" applyBorder="1" applyAlignment="1">
      <alignment horizontal="left"/>
    </xf>
    <xf numFmtId="166" fontId="79" fillId="0" borderId="0" xfId="8" applyNumberFormat="1" applyFont="1" applyFill="1" applyBorder="1" applyAlignment="1">
      <alignment horizontal="left"/>
    </xf>
    <xf numFmtId="166" fontId="85" fillId="0" borderId="4" xfId="2" applyNumberFormat="1" applyFont="1" applyFill="1" applyBorder="1" applyProtection="1">
      <protection locked="0"/>
    </xf>
    <xf numFmtId="166" fontId="85" fillId="0" borderId="0" xfId="2" applyNumberFormat="1" applyFont="1" applyFill="1" applyBorder="1" applyProtection="1">
      <protection locked="0"/>
    </xf>
    <xf numFmtId="166" fontId="85" fillId="0" borderId="8" xfId="2" applyNumberFormat="1" applyFont="1" applyFill="1" applyBorder="1" applyProtection="1">
      <protection locked="0"/>
    </xf>
    <xf numFmtId="166" fontId="85" fillId="0" borderId="0" xfId="1" applyNumberFormat="1" applyFont="1" applyFill="1" applyBorder="1" applyProtection="1">
      <protection locked="0"/>
    </xf>
    <xf numFmtId="166" fontId="86" fillId="6" borderId="3" xfId="2" applyNumberFormat="1" applyFont="1" applyFill="1" applyBorder="1"/>
    <xf numFmtId="166" fontId="79" fillId="0" borderId="4" xfId="2" applyNumberFormat="1" applyFont="1" applyFill="1" applyBorder="1"/>
    <xf numFmtId="166" fontId="79" fillId="0" borderId="16" xfId="2" applyNumberFormat="1" applyFont="1" applyFill="1" applyBorder="1"/>
    <xf numFmtId="166" fontId="79" fillId="0" borderId="1" xfId="2" applyNumberFormat="1" applyFont="1" applyFill="1" applyBorder="1"/>
    <xf numFmtId="166" fontId="79" fillId="0" borderId="7" xfId="2" applyNumberFormat="1" applyFont="1" applyFill="1" applyBorder="1"/>
    <xf numFmtId="166" fontId="79" fillId="0" borderId="8" xfId="2" applyNumberFormat="1" applyFont="1" applyFill="1" applyBorder="1"/>
    <xf numFmtId="166" fontId="79" fillId="0" borderId="0" xfId="1" applyNumberFormat="1" applyFont="1"/>
    <xf numFmtId="166" fontId="87" fillId="6" borderId="2" xfId="2" applyNumberFormat="1" applyFont="1" applyFill="1" applyBorder="1"/>
    <xf numFmtId="166" fontId="88" fillId="0" borderId="16" xfId="2" applyNumberFormat="1" applyFont="1" applyBorder="1"/>
    <xf numFmtId="166" fontId="88" fillId="0" borderId="1" xfId="2" applyNumberFormat="1" applyFont="1" applyBorder="1"/>
    <xf numFmtId="166" fontId="88" fillId="0" borderId="7" xfId="2" applyNumberFormat="1" applyFont="1" applyBorder="1"/>
    <xf numFmtId="166" fontId="88" fillId="0" borderId="1" xfId="2" applyNumberFormat="1" applyFont="1" applyFill="1" applyBorder="1"/>
    <xf numFmtId="166" fontId="88" fillId="0" borderId="7" xfId="2" applyNumberFormat="1" applyFont="1" applyFill="1" applyBorder="1"/>
    <xf numFmtId="166" fontId="88" fillId="0" borderId="16" xfId="2" applyNumberFormat="1" applyFont="1" applyFill="1" applyBorder="1"/>
    <xf numFmtId="166" fontId="88" fillId="0" borderId="0" xfId="2" applyNumberFormat="1" applyFont="1" applyFill="1" applyBorder="1"/>
    <xf numFmtId="166" fontId="89" fillId="0" borderId="8" xfId="2" applyNumberFormat="1" applyFont="1" applyBorder="1"/>
    <xf numFmtId="166" fontId="89" fillId="0" borderId="0" xfId="8" applyNumberFormat="1" applyFont="1" applyBorder="1"/>
    <xf numFmtId="166" fontId="89" fillId="0" borderId="4" xfId="8" applyNumberFormat="1" applyFont="1" applyBorder="1"/>
    <xf numFmtId="166" fontId="89" fillId="0" borderId="8" xfId="8" applyNumberFormat="1" applyFont="1" applyBorder="1"/>
    <xf numFmtId="166" fontId="89" fillId="0" borderId="0" xfId="8" applyNumberFormat="1" applyFont="1" applyFill="1" applyBorder="1"/>
    <xf numFmtId="166" fontId="89" fillId="0" borderId="4" xfId="8" applyNumberFormat="1" applyFont="1" applyFill="1" applyBorder="1"/>
    <xf numFmtId="166" fontId="89" fillId="0" borderId="8" xfId="8" applyNumberFormat="1" applyFont="1" applyFill="1" applyBorder="1"/>
    <xf numFmtId="166" fontId="89" fillId="0" borderId="0" xfId="2" applyNumberFormat="1" applyFont="1" applyBorder="1"/>
    <xf numFmtId="166" fontId="89" fillId="0" borderId="4" xfId="2" applyNumberFormat="1" applyFont="1" applyBorder="1"/>
    <xf numFmtId="166" fontId="89" fillId="0" borderId="8" xfId="2" applyNumberFormat="1" applyFont="1" applyFill="1" applyBorder="1"/>
    <xf numFmtId="166" fontId="89" fillId="0" borderId="0" xfId="2" applyNumberFormat="1" applyFont="1" applyFill="1" applyBorder="1"/>
    <xf numFmtId="166" fontId="89" fillId="0" borderId="4" xfId="2" applyNumberFormat="1" applyFont="1" applyFill="1" applyBorder="1"/>
    <xf numFmtId="166" fontId="88" fillId="0" borderId="8" xfId="2" applyNumberFormat="1" applyFont="1" applyBorder="1"/>
    <xf numFmtId="166" fontId="88" fillId="0" borderId="0" xfId="2" applyNumberFormat="1" applyFont="1" applyBorder="1"/>
    <xf numFmtId="166" fontId="88" fillId="0" borderId="4" xfId="2" applyNumberFormat="1" applyFont="1" applyBorder="1"/>
    <xf numFmtId="166" fontId="88" fillId="0" borderId="0" xfId="8" applyNumberFormat="1" applyFont="1" applyBorder="1"/>
    <xf numFmtId="166" fontId="88" fillId="0" borderId="4" xfId="8" applyNumberFormat="1" applyFont="1" applyBorder="1"/>
    <xf numFmtId="166" fontId="88" fillId="0" borderId="8" xfId="8" applyNumberFormat="1" applyFont="1" applyBorder="1"/>
    <xf numFmtId="166" fontId="88" fillId="0" borderId="0" xfId="8" applyNumberFormat="1" applyFont="1" applyFill="1" applyBorder="1"/>
    <xf numFmtId="166" fontId="88" fillId="0" borderId="4" xfId="8" applyNumberFormat="1" applyFont="1" applyFill="1" applyBorder="1"/>
    <xf numFmtId="166" fontId="88" fillId="0" borderId="8" xfId="8" applyNumberFormat="1" applyFont="1" applyFill="1" applyBorder="1"/>
    <xf numFmtId="39" fontId="88" fillId="0" borderId="8" xfId="6" applyNumberFormat="1" applyFont="1" applyBorder="1"/>
    <xf numFmtId="166" fontId="88" fillId="0" borderId="4" xfId="2" applyNumberFormat="1" applyFont="1" applyFill="1" applyBorder="1"/>
    <xf numFmtId="166" fontId="88" fillId="0" borderId="8" xfId="2" applyNumberFormat="1" applyFont="1" applyFill="1" applyBorder="1"/>
    <xf numFmtId="166" fontId="88" fillId="0" borderId="8" xfId="8" applyNumberFormat="1" applyFont="1" applyFill="1" applyBorder="1" applyAlignment="1">
      <alignment horizontal="center"/>
    </xf>
    <xf numFmtId="166" fontId="88" fillId="0" borderId="0" xfId="8" applyNumberFormat="1" applyFont="1" applyFill="1" applyBorder="1" applyAlignment="1">
      <alignment horizontal="center"/>
    </xf>
    <xf numFmtId="166" fontId="88" fillId="0" borderId="0" xfId="2" applyNumberFormat="1" applyFont="1" applyFill="1"/>
    <xf numFmtId="166" fontId="88" fillId="0" borderId="0" xfId="2" applyNumberFormat="1" applyFont="1"/>
    <xf numFmtId="166" fontId="89" fillId="0" borderId="0" xfId="2" applyNumberFormat="1" applyFont="1"/>
    <xf numFmtId="166" fontId="79" fillId="0" borderId="8" xfId="2" applyNumberFormat="1" applyFont="1" applyBorder="1"/>
    <xf numFmtId="166" fontId="79" fillId="0" borderId="0" xfId="2" applyNumberFormat="1" applyFont="1" applyBorder="1"/>
    <xf numFmtId="166" fontId="79" fillId="0" borderId="4" xfId="2" applyNumberFormat="1" applyFont="1" applyBorder="1"/>
    <xf numFmtId="166" fontId="79" fillId="0" borderId="16" xfId="2" applyNumberFormat="1" applyFont="1" applyBorder="1"/>
    <xf numFmtId="166" fontId="79" fillId="0" borderId="1" xfId="2" applyNumberFormat="1" applyFont="1" applyBorder="1"/>
    <xf numFmtId="166" fontId="79" fillId="0" borderId="7" xfId="2" applyNumberFormat="1" applyFont="1" applyBorder="1"/>
    <xf numFmtId="43" fontId="80" fillId="0" borderId="8" xfId="2" applyFont="1" applyFill="1" applyBorder="1"/>
    <xf numFmtId="166" fontId="80" fillId="0" borderId="0" xfId="8" applyNumberFormat="1" applyFont="1" applyFill="1" applyBorder="1" applyAlignment="1">
      <alignment horizontal="center"/>
    </xf>
    <xf numFmtId="166" fontId="80" fillId="0" borderId="4" xfId="8" applyNumberFormat="1" applyFont="1" applyFill="1" applyBorder="1" applyAlignment="1">
      <alignment horizontal="center"/>
    </xf>
    <xf numFmtId="166" fontId="80" fillId="0" borderId="8" xfId="8" applyNumberFormat="1" applyFont="1" applyFill="1" applyBorder="1" applyAlignment="1">
      <alignment horizontal="center"/>
    </xf>
    <xf numFmtId="166" fontId="80" fillId="0" borderId="0" xfId="0" applyNumberFormat="1" applyFont="1"/>
    <xf numFmtId="43" fontId="80" fillId="0" borderId="8" xfId="2" applyFont="1" applyFill="1" applyBorder="1" applyAlignment="1">
      <alignment horizontal="left" wrapText="1" indent="2"/>
    </xf>
    <xf numFmtId="166" fontId="80" fillId="0" borderId="4" xfId="8" applyNumberFormat="1" applyFont="1" applyFill="1" applyBorder="1" applyAlignment="1">
      <alignment horizontal="left" wrapText="1" indent="2"/>
    </xf>
    <xf numFmtId="166" fontId="80" fillId="0" borderId="4" xfId="8" applyNumberFormat="1" applyFont="1" applyFill="1" applyBorder="1" applyAlignment="1">
      <alignment horizontal="left" indent="2"/>
    </xf>
    <xf numFmtId="166" fontId="79" fillId="0" borderId="8" xfId="8" applyNumberFormat="1" applyFont="1" applyFill="1" applyBorder="1" applyAlignment="1">
      <alignment horizontal="left" indent="2"/>
    </xf>
    <xf numFmtId="166" fontId="79" fillId="0" borderId="0" xfId="8" applyNumberFormat="1" applyFont="1" applyFill="1" applyBorder="1" applyAlignment="1">
      <alignment horizontal="left" indent="2"/>
    </xf>
    <xf numFmtId="166" fontId="79" fillId="0" borderId="4" xfId="8" applyNumberFormat="1" applyFont="1" applyFill="1" applyBorder="1" applyAlignment="1">
      <alignment horizontal="left" indent="2"/>
    </xf>
    <xf numFmtId="166" fontId="79" fillId="0" borderId="0" xfId="0" applyNumberFormat="1" applyFont="1"/>
    <xf numFmtId="166" fontId="86" fillId="8" borderId="3" xfId="2" applyNumberFormat="1" applyFont="1" applyFill="1" applyBorder="1"/>
    <xf numFmtId="166" fontId="86" fillId="8" borderId="6" xfId="2" applyNumberFormat="1" applyFont="1" applyFill="1" applyBorder="1"/>
    <xf numFmtId="166" fontId="80" fillId="0" borderId="26" xfId="8" applyNumberFormat="1" applyFont="1" applyFill="1" applyBorder="1" applyAlignment="1">
      <alignment horizontal="left" indent="2"/>
    </xf>
    <xf numFmtId="166" fontId="80" fillId="0" borderId="27" xfId="8" applyNumberFormat="1" applyFont="1" applyFill="1" applyBorder="1" applyAlignment="1">
      <alignment horizontal="left" indent="2"/>
    </xf>
    <xf numFmtId="166" fontId="80" fillId="0" borderId="0" xfId="1" applyNumberFormat="1" applyFont="1"/>
    <xf numFmtId="166" fontId="79" fillId="0" borderId="4" xfId="8" applyNumberFormat="1" applyFont="1" applyFill="1" applyBorder="1"/>
    <xf numFmtId="166" fontId="79" fillId="0" borderId="4" xfId="1" applyNumberFormat="1" applyFont="1" applyBorder="1"/>
    <xf numFmtId="166" fontId="80" fillId="0" borderId="0" xfId="0" applyNumberFormat="1" applyFont="1" applyBorder="1"/>
    <xf numFmtId="166" fontId="80" fillId="0" borderId="0" xfId="0" applyNumberFormat="1" applyFont="1" applyFill="1" applyBorder="1"/>
    <xf numFmtId="166" fontId="80" fillId="0" borderId="8" xfId="0" applyNumberFormat="1" applyFont="1" applyFill="1" applyBorder="1"/>
    <xf numFmtId="166" fontId="80" fillId="0" borderId="0" xfId="1" applyNumberFormat="1" applyFont="1" applyBorder="1"/>
    <xf numFmtId="166" fontId="80" fillId="0" borderId="4" xfId="0" applyNumberFormat="1" applyFont="1" applyFill="1" applyBorder="1"/>
    <xf numFmtId="166" fontId="79" fillId="0" borderId="8" xfId="1" applyNumberFormat="1" applyFont="1" applyBorder="1"/>
    <xf numFmtId="166" fontId="79" fillId="0" borderId="0" xfId="1" applyNumberFormat="1" applyFont="1" applyBorder="1"/>
    <xf numFmtId="166" fontId="79" fillId="0" borderId="0" xfId="0" applyNumberFormat="1" applyFont="1" applyBorder="1"/>
    <xf numFmtId="166" fontId="79" fillId="0" borderId="8" xfId="0" applyNumberFormat="1" applyFont="1" applyFill="1" applyBorder="1"/>
    <xf numFmtId="166" fontId="79" fillId="0" borderId="4" xfId="0" applyNumberFormat="1" applyFont="1" applyFill="1" applyBorder="1"/>
    <xf numFmtId="166" fontId="80" fillId="0" borderId="8" xfId="1" applyNumberFormat="1" applyFont="1" applyFill="1" applyBorder="1"/>
    <xf numFmtId="166" fontId="80" fillId="0" borderId="4" xfId="1" applyNumberFormat="1" applyFont="1" applyFill="1" applyBorder="1"/>
    <xf numFmtId="0" fontId="22" fillId="0" borderId="28" xfId="8" applyFont="1" applyBorder="1"/>
    <xf numFmtId="166" fontId="91" fillId="0" borderId="0" xfId="2" applyNumberFormat="1" applyFont="1" applyFill="1" applyBorder="1"/>
    <xf numFmtId="167" fontId="37" fillId="0" borderId="0" xfId="8" applyNumberFormat="1" applyFont="1" applyBorder="1"/>
    <xf numFmtId="0" fontId="82" fillId="9" borderId="0" xfId="8" applyFont="1" applyFill="1" applyBorder="1" applyAlignment="1">
      <alignment horizontal="center" wrapText="1"/>
    </xf>
    <xf numFmtId="166" fontId="88" fillId="0" borderId="0" xfId="1" applyNumberFormat="1" applyFont="1" applyBorder="1"/>
    <xf numFmtId="166" fontId="89" fillId="0" borderId="0" xfId="0" applyNumberFormat="1" applyFont="1" applyBorder="1"/>
    <xf numFmtId="166" fontId="88" fillId="0" borderId="0" xfId="1" applyNumberFormat="1" applyFont="1" applyFill="1" applyBorder="1"/>
    <xf numFmtId="166" fontId="89" fillId="0" borderId="0" xfId="1" applyNumberFormat="1" applyFont="1" applyBorder="1"/>
    <xf numFmtId="166" fontId="89" fillId="0" borderId="0" xfId="1" applyNumberFormat="1" applyFont="1" applyFill="1" applyBorder="1"/>
    <xf numFmtId="0" fontId="85" fillId="0" borderId="0" xfId="8" applyFont="1"/>
    <xf numFmtId="0" fontId="85" fillId="0" borderId="0" xfId="8" applyFont="1" applyAlignment="1">
      <alignment wrapText="1"/>
    </xf>
    <xf numFmtId="166" fontId="88" fillId="0" borderId="4" xfId="8" applyNumberFormat="1" applyFont="1" applyFill="1" applyBorder="1" applyAlignment="1">
      <alignment horizontal="center"/>
    </xf>
    <xf numFmtId="0" fontId="88" fillId="0" borderId="1" xfId="0" applyFont="1" applyBorder="1" applyAlignment="1">
      <alignment horizontal="left"/>
    </xf>
    <xf numFmtId="0" fontId="82" fillId="9" borderId="0" xfId="8" applyFont="1" applyFill="1" applyBorder="1" applyAlignment="1">
      <alignment horizontal="center"/>
    </xf>
    <xf numFmtId="166" fontId="92" fillId="0" borderId="0" xfId="2" applyNumberFormat="1" applyFont="1" applyFill="1" applyBorder="1"/>
    <xf numFmtId="166" fontId="79" fillId="0" borderId="29" xfId="0" applyNumberFormat="1" applyFont="1" applyFill="1" applyBorder="1"/>
    <xf numFmtId="0" fontId="93" fillId="10" borderId="3" xfId="0" applyFont="1" applyFill="1" applyBorder="1" applyAlignment="1">
      <alignment wrapText="1"/>
    </xf>
    <xf numFmtId="0" fontId="82" fillId="10" borderId="3" xfId="0" applyFont="1" applyFill="1" applyBorder="1" applyAlignment="1"/>
    <xf numFmtId="0" fontId="93" fillId="11" borderId="8" xfId="0" applyFont="1" applyFill="1" applyBorder="1"/>
    <xf numFmtId="166" fontId="93" fillId="0" borderId="8" xfId="1" applyNumberFormat="1" applyFont="1" applyBorder="1"/>
    <xf numFmtId="166" fontId="93" fillId="0" borderId="0" xfId="1" applyNumberFormat="1" applyFont="1" applyBorder="1"/>
    <xf numFmtId="166" fontId="93" fillId="0" borderId="4" xfId="1" applyNumberFormat="1" applyFont="1" applyBorder="1"/>
    <xf numFmtId="0" fontId="94" fillId="11" borderId="8" xfId="0" applyFont="1" applyFill="1" applyBorder="1" applyAlignment="1">
      <alignment horizontal="left" indent="6"/>
    </xf>
    <xf numFmtId="166" fontId="82" fillId="0" borderId="8" xfId="1" applyNumberFormat="1" applyFont="1" applyBorder="1"/>
    <xf numFmtId="166" fontId="82" fillId="0" borderId="0" xfId="0" applyNumberFormat="1" applyFont="1" applyBorder="1"/>
    <xf numFmtId="166" fontId="82" fillId="0" borderId="4" xfId="0" applyNumberFormat="1" applyFont="1" applyBorder="1"/>
    <xf numFmtId="166" fontId="82" fillId="0" borderId="8" xfId="0" applyNumberFormat="1" applyFont="1" applyBorder="1"/>
    <xf numFmtId="166" fontId="82" fillId="0" borderId="0" xfId="0" applyNumberFormat="1" applyFont="1" applyFill="1" applyBorder="1"/>
    <xf numFmtId="166" fontId="82" fillId="0" borderId="4" xfId="0" applyNumberFormat="1" applyFont="1" applyFill="1" applyBorder="1"/>
    <xf numFmtId="0" fontId="93" fillId="11" borderId="9" xfId="0" applyFont="1" applyFill="1" applyBorder="1"/>
    <xf numFmtId="166" fontId="93" fillId="0" borderId="9" xfId="1" applyNumberFormat="1" applyFont="1" applyBorder="1"/>
    <xf numFmtId="166" fontId="93" fillId="0" borderId="3" xfId="1" applyNumberFormat="1" applyFont="1" applyBorder="1"/>
    <xf numFmtId="166" fontId="93" fillId="0" borderId="6" xfId="1" applyNumberFormat="1" applyFont="1" applyBorder="1"/>
    <xf numFmtId="166" fontId="93" fillId="0" borderId="3" xfId="1" applyNumberFormat="1" applyFont="1" applyFill="1" applyBorder="1"/>
    <xf numFmtId="166" fontId="93" fillId="0" borderId="6" xfId="1" applyNumberFormat="1" applyFont="1" applyFill="1" applyBorder="1"/>
    <xf numFmtId="0" fontId="94" fillId="0" borderId="0" xfId="0" applyFont="1"/>
    <xf numFmtId="167" fontId="94" fillId="0" borderId="0" xfId="0" applyNumberFormat="1" applyFont="1"/>
    <xf numFmtId="166" fontId="82" fillId="0" borderId="8" xfId="0" applyNumberFormat="1" applyFont="1" applyFill="1" applyBorder="1"/>
    <xf numFmtId="166" fontId="82" fillId="0" borderId="0" xfId="1" applyNumberFormat="1" applyFont="1" applyBorder="1"/>
    <xf numFmtId="166" fontId="82" fillId="0" borderId="4" xfId="1" applyNumberFormat="1" applyFont="1" applyBorder="1"/>
    <xf numFmtId="166" fontId="93" fillId="0" borderId="9" xfId="1" applyNumberFormat="1" applyFont="1" applyFill="1" applyBorder="1"/>
    <xf numFmtId="0" fontId="94" fillId="0" borderId="0" xfId="0" applyFont="1" applyFill="1" applyBorder="1"/>
    <xf numFmtId="43" fontId="94" fillId="0" borderId="0" xfId="0" applyNumberFormat="1" applyFont="1" applyFill="1"/>
    <xf numFmtId="166" fontId="82" fillId="0" borderId="31" xfId="0" applyNumberFormat="1" applyFont="1" applyBorder="1"/>
    <xf numFmtId="0" fontId="53" fillId="0" borderId="0" xfId="0" applyFont="1" applyFill="1"/>
    <xf numFmtId="0" fontId="54" fillId="0" borderId="0" xfId="0" applyFont="1"/>
    <xf numFmtId="166" fontId="80" fillId="0" borderId="8" xfId="1" applyNumberFormat="1" applyFont="1" applyFill="1" applyBorder="1" applyProtection="1">
      <protection locked="0"/>
    </xf>
    <xf numFmtId="166" fontId="79" fillId="0" borderId="8" xfId="1" applyNumberFormat="1" applyFont="1" applyFill="1" applyBorder="1" applyProtection="1">
      <protection locked="0"/>
    </xf>
    <xf numFmtId="17" fontId="77" fillId="0" borderId="17" xfId="0" applyNumberFormat="1" applyFont="1" applyFill="1" applyBorder="1" applyAlignment="1"/>
    <xf numFmtId="17" fontId="77" fillId="0" borderId="20" xfId="0" applyNumberFormat="1" applyFont="1" applyFill="1" applyBorder="1" applyAlignment="1"/>
    <xf numFmtId="17" fontId="77" fillId="0" borderId="23" xfId="0" applyNumberFormat="1" applyFont="1" applyFill="1" applyBorder="1" applyAlignment="1"/>
    <xf numFmtId="43" fontId="77" fillId="0" borderId="27" xfId="1" applyFont="1" applyFill="1" applyBorder="1" applyAlignment="1"/>
    <xf numFmtId="2" fontId="77" fillId="0" borderId="22" xfId="0" applyNumberFormat="1" applyFont="1" applyFill="1" applyBorder="1"/>
    <xf numFmtId="2" fontId="77" fillId="0" borderId="21" xfId="0" applyNumberFormat="1" applyFont="1" applyFill="1" applyBorder="1"/>
    <xf numFmtId="43" fontId="77" fillId="0" borderId="25" xfId="1" applyFont="1" applyFill="1" applyBorder="1" applyAlignment="1"/>
    <xf numFmtId="43" fontId="77" fillId="0" borderId="32" xfId="1" applyFont="1" applyFill="1" applyBorder="1" applyAlignment="1"/>
    <xf numFmtId="43" fontId="95" fillId="12" borderId="15" xfId="1" applyFont="1" applyFill="1" applyBorder="1" applyAlignment="1">
      <alignment horizontal="center" wrapText="1"/>
    </xf>
    <xf numFmtId="43" fontId="95" fillId="12" borderId="5" xfId="1" applyFont="1" applyFill="1" applyBorder="1" applyAlignment="1">
      <alignment horizontal="center" wrapText="1"/>
    </xf>
    <xf numFmtId="43" fontId="95" fillId="12" borderId="11" xfId="1" applyFont="1" applyFill="1" applyBorder="1" applyAlignment="1">
      <alignment horizontal="center" wrapText="1"/>
    </xf>
    <xf numFmtId="43" fontId="95" fillId="12" borderId="6" xfId="1" applyFont="1" applyFill="1" applyBorder="1" applyAlignment="1">
      <alignment horizontal="center" wrapText="1"/>
    </xf>
    <xf numFmtId="43" fontId="95" fillId="12" borderId="14" xfId="1" applyFont="1" applyFill="1" applyBorder="1" applyAlignment="1">
      <alignment horizontal="center" wrapText="1"/>
    </xf>
    <xf numFmtId="43" fontId="95" fillId="12" borderId="3" xfId="1" applyFont="1" applyFill="1" applyBorder="1" applyAlignment="1">
      <alignment horizontal="center" wrapText="1"/>
    </xf>
    <xf numFmtId="0" fontId="82" fillId="12" borderId="5" xfId="8" applyFont="1" applyFill="1" applyBorder="1" applyAlignment="1"/>
    <xf numFmtId="0" fontId="82" fillId="12" borderId="9" xfId="8" applyFont="1" applyFill="1" applyBorder="1" applyAlignment="1">
      <alignment horizontal="right"/>
    </xf>
    <xf numFmtId="0" fontId="82" fillId="12" borderId="3" xfId="8" applyFont="1" applyFill="1" applyBorder="1" applyAlignment="1">
      <alignment horizontal="right"/>
    </xf>
    <xf numFmtId="0" fontId="82" fillId="12" borderId="6" xfId="8" applyFont="1" applyFill="1" applyBorder="1" applyAlignment="1">
      <alignment horizontal="right"/>
    </xf>
    <xf numFmtId="0" fontId="82" fillId="12" borderId="8" xfId="8" applyFont="1" applyFill="1" applyBorder="1" applyAlignment="1">
      <alignment horizontal="right"/>
    </xf>
    <xf numFmtId="0" fontId="82" fillId="12" borderId="0" xfId="8" applyFont="1" applyFill="1" applyBorder="1" applyAlignment="1">
      <alignment horizontal="right"/>
    </xf>
    <xf numFmtId="0" fontId="82" fillId="12" borderId="33" xfId="8" applyFont="1" applyFill="1" applyBorder="1" applyAlignment="1">
      <alignment horizontal="right"/>
    </xf>
    <xf numFmtId="0" fontId="82" fillId="12" borderId="5" xfId="8" applyFont="1" applyFill="1" applyBorder="1" applyAlignment="1">
      <alignment horizontal="right"/>
    </xf>
    <xf numFmtId="166" fontId="90" fillId="13" borderId="9" xfId="2" applyNumberFormat="1" applyFont="1" applyFill="1" applyBorder="1"/>
    <xf numFmtId="166" fontId="90" fillId="13" borderId="3" xfId="2" applyNumberFormat="1" applyFont="1" applyFill="1" applyBorder="1"/>
    <xf numFmtId="166" fontId="90" fillId="13" borderId="6" xfId="2" applyNumberFormat="1" applyFont="1" applyFill="1" applyBorder="1"/>
    <xf numFmtId="0" fontId="82" fillId="12" borderId="15" xfId="8" applyFont="1" applyFill="1" applyBorder="1" applyAlignment="1">
      <alignment horizontal="right"/>
    </xf>
    <xf numFmtId="166" fontId="90" fillId="13" borderId="8" xfId="2" applyNumberFormat="1" applyFont="1" applyFill="1" applyBorder="1"/>
    <xf numFmtId="166" fontId="90" fillId="13" borderId="0" xfId="2" applyNumberFormat="1" applyFont="1" applyFill="1" applyBorder="1"/>
    <xf numFmtId="166" fontId="90" fillId="13" borderId="4" xfId="2" applyNumberFormat="1" applyFont="1" applyFill="1" applyBorder="1"/>
    <xf numFmtId="0" fontId="82" fillId="13" borderId="3" xfId="8" applyFont="1" applyFill="1" applyBorder="1"/>
    <xf numFmtId="0" fontId="79" fillId="13" borderId="0" xfId="8" applyFont="1" applyFill="1" applyBorder="1"/>
    <xf numFmtId="0" fontId="97" fillId="13" borderId="3" xfId="8" applyFont="1" applyFill="1" applyBorder="1"/>
    <xf numFmtId="0" fontId="88" fillId="13" borderId="31" xfId="0" applyFont="1" applyFill="1" applyBorder="1"/>
    <xf numFmtId="166" fontId="88" fillId="13" borderId="34" xfId="2" applyNumberFormat="1" applyFont="1" applyFill="1" applyBorder="1"/>
    <xf numFmtId="0" fontId="99" fillId="13" borderId="31" xfId="8" applyFont="1" applyFill="1" applyBorder="1" applyAlignment="1">
      <alignment horizontal="left"/>
    </xf>
    <xf numFmtId="0" fontId="89" fillId="13" borderId="31" xfId="0" applyFont="1" applyFill="1" applyBorder="1" applyAlignment="1">
      <alignment horizontal="left" indent="5"/>
    </xf>
    <xf numFmtId="0" fontId="88" fillId="13" borderId="35" xfId="0" applyFont="1" applyFill="1" applyBorder="1"/>
    <xf numFmtId="0" fontId="82" fillId="0" borderId="1" xfId="8" applyFont="1" applyFill="1" applyBorder="1" applyAlignment="1">
      <alignment horizontal="center" wrapText="1"/>
    </xf>
    <xf numFmtId="0" fontId="82" fillId="0" borderId="7" xfId="8" applyFont="1" applyFill="1" applyBorder="1" applyAlignment="1">
      <alignment horizontal="center" wrapText="1"/>
    </xf>
    <xf numFmtId="0" fontId="82" fillId="12" borderId="15" xfId="8" applyFont="1" applyFill="1" applyBorder="1" applyAlignment="1"/>
    <xf numFmtId="166" fontId="100" fillId="13" borderId="9" xfId="1" applyNumberFormat="1" applyFont="1" applyFill="1" applyBorder="1"/>
    <xf numFmtId="0" fontId="88" fillId="0" borderId="0" xfId="0" applyFont="1" applyBorder="1" applyAlignment="1">
      <alignment horizontal="left"/>
    </xf>
    <xf numFmtId="166" fontId="100" fillId="13" borderId="33" xfId="0" applyNumberFormat="1" applyFont="1" applyFill="1" applyBorder="1"/>
    <xf numFmtId="0" fontId="82" fillId="12" borderId="16" xfId="8" applyFont="1" applyFill="1" applyBorder="1" applyAlignment="1"/>
    <xf numFmtId="166" fontId="100" fillId="13" borderId="3" xfId="2" applyNumberFormat="1" applyFont="1" applyFill="1" applyBorder="1"/>
    <xf numFmtId="166" fontId="101" fillId="0" borderId="0" xfId="2" applyNumberFormat="1" applyFont="1" applyFill="1" applyBorder="1"/>
    <xf numFmtId="0" fontId="82" fillId="0" borderId="16" xfId="8" applyFont="1" applyFill="1" applyBorder="1" applyAlignment="1">
      <alignment horizontal="center" wrapText="1"/>
    </xf>
    <xf numFmtId="0" fontId="82" fillId="12" borderId="16" xfId="8" applyFont="1" applyFill="1" applyBorder="1" applyAlignment="1">
      <alignment horizontal="center" wrapText="1"/>
    </xf>
    <xf numFmtId="0" fontId="82" fillId="12" borderId="1" xfId="8" applyFont="1" applyFill="1" applyBorder="1" applyAlignment="1">
      <alignment horizontal="center" wrapText="1"/>
    </xf>
    <xf numFmtId="0" fontId="82" fillId="12" borderId="7" xfId="8" applyFont="1" applyFill="1" applyBorder="1" applyAlignment="1">
      <alignment horizontal="center" wrapText="1"/>
    </xf>
    <xf numFmtId="0" fontId="82" fillId="12" borderId="33" xfId="8" applyFont="1" applyFill="1" applyBorder="1" applyAlignment="1">
      <alignment horizontal="center" wrapText="1"/>
    </xf>
    <xf numFmtId="0" fontId="82" fillId="12" borderId="5" xfId="8" applyFont="1" applyFill="1" applyBorder="1" applyAlignment="1">
      <alignment horizontal="center" wrapText="1"/>
    </xf>
    <xf numFmtId="0" fontId="82" fillId="12" borderId="15" xfId="8" applyFont="1" applyFill="1" applyBorder="1" applyAlignment="1">
      <alignment horizontal="center" wrapText="1"/>
    </xf>
    <xf numFmtId="166" fontId="92" fillId="0" borderId="4" xfId="2" applyNumberFormat="1" applyFont="1" applyFill="1" applyBorder="1"/>
    <xf numFmtId="166" fontId="92" fillId="0" borderId="16" xfId="2" applyNumberFormat="1" applyFont="1" applyFill="1" applyBorder="1"/>
    <xf numFmtId="166" fontId="92" fillId="0" borderId="1" xfId="2" applyNumberFormat="1" applyFont="1" applyFill="1" applyBorder="1"/>
    <xf numFmtId="166" fontId="91" fillId="0" borderId="7" xfId="2" applyNumberFormat="1" applyFont="1" applyFill="1" applyBorder="1"/>
    <xf numFmtId="166" fontId="102" fillId="13" borderId="9" xfId="2" applyNumberFormat="1" applyFont="1" applyFill="1" applyBorder="1"/>
    <xf numFmtId="166" fontId="102" fillId="13" borderId="3" xfId="2" applyNumberFormat="1" applyFont="1" applyFill="1" applyBorder="1"/>
    <xf numFmtId="166" fontId="102" fillId="13" borderId="6" xfId="2" applyNumberFormat="1" applyFont="1" applyFill="1" applyBorder="1"/>
    <xf numFmtId="166" fontId="102" fillId="13" borderId="8" xfId="2" applyNumberFormat="1" applyFont="1" applyFill="1" applyBorder="1"/>
    <xf numFmtId="166" fontId="102" fillId="13" borderId="0" xfId="2" applyNumberFormat="1" applyFont="1" applyFill="1" applyBorder="1"/>
    <xf numFmtId="166" fontId="102" fillId="13" borderId="4" xfId="2" applyNumberFormat="1" applyFont="1" applyFill="1" applyBorder="1"/>
    <xf numFmtId="166" fontId="102" fillId="13" borderId="2" xfId="2" applyNumberFormat="1" applyFont="1" applyFill="1" applyBorder="1"/>
    <xf numFmtId="166" fontId="102" fillId="13" borderId="30" xfId="2" applyNumberFormat="1" applyFont="1" applyFill="1" applyBorder="1"/>
    <xf numFmtId="17" fontId="96" fillId="13" borderId="36" xfId="0" applyNumberFormat="1" applyFont="1" applyFill="1" applyBorder="1" applyAlignment="1">
      <alignment horizontal="right"/>
    </xf>
    <xf numFmtId="43" fontId="96" fillId="13" borderId="37" xfId="0" applyNumberFormat="1" applyFont="1" applyFill="1" applyBorder="1"/>
    <xf numFmtId="43" fontId="96" fillId="13" borderId="36" xfId="0" applyNumberFormat="1" applyFont="1" applyFill="1" applyBorder="1"/>
    <xf numFmtId="43" fontId="96" fillId="13" borderId="38" xfId="0" applyNumberFormat="1" applyFont="1" applyFill="1" applyBorder="1"/>
    <xf numFmtId="43" fontId="96" fillId="13" borderId="39" xfId="0" applyNumberFormat="1" applyFont="1" applyFill="1" applyBorder="1"/>
    <xf numFmtId="43" fontId="96" fillId="13" borderId="3" xfId="0" applyNumberFormat="1" applyFont="1" applyFill="1" applyBorder="1"/>
    <xf numFmtId="43" fontId="96" fillId="13" borderId="40" xfId="0" applyNumberFormat="1" applyFont="1" applyFill="1" applyBorder="1"/>
    <xf numFmtId="43" fontId="96" fillId="13" borderId="41" xfId="0" applyNumberFormat="1" applyFont="1" applyFill="1" applyBorder="1"/>
    <xf numFmtId="0" fontId="30" fillId="0" borderId="0" xfId="0" applyFont="1"/>
    <xf numFmtId="0" fontId="82" fillId="12" borderId="14" xfId="8" applyFont="1" applyFill="1" applyBorder="1" applyAlignment="1">
      <alignment horizontal="right"/>
    </xf>
    <xf numFmtId="0" fontId="82" fillId="12" borderId="11" xfId="8" applyFont="1" applyFill="1" applyBorder="1" applyAlignment="1">
      <alignment horizontal="right"/>
    </xf>
    <xf numFmtId="0" fontId="82" fillId="12" borderId="12" xfId="8" applyFont="1" applyFill="1" applyBorder="1" applyAlignment="1">
      <alignment horizontal="right"/>
    </xf>
    <xf numFmtId="0" fontId="82" fillId="12" borderId="10" xfId="8" applyFont="1" applyFill="1" applyBorder="1" applyAlignment="1">
      <alignment horizontal="right"/>
    </xf>
    <xf numFmtId="17" fontId="82" fillId="12" borderId="3" xfId="8" applyNumberFormat="1" applyFont="1" applyFill="1" applyBorder="1" applyAlignment="1">
      <alignment horizontal="right"/>
    </xf>
    <xf numFmtId="17" fontId="82" fillId="12" borderId="6" xfId="8" applyNumberFormat="1" applyFont="1" applyFill="1" applyBorder="1" applyAlignment="1">
      <alignment horizontal="right"/>
    </xf>
    <xf numFmtId="17" fontId="82" fillId="12" borderId="0" xfId="8" applyNumberFormat="1" applyFont="1" applyFill="1" applyBorder="1" applyAlignment="1">
      <alignment horizontal="right"/>
    </xf>
    <xf numFmtId="17" fontId="82" fillId="12" borderId="4" xfId="8" applyNumberFormat="1" applyFont="1" applyFill="1" applyBorder="1" applyAlignment="1">
      <alignment horizontal="right"/>
    </xf>
    <xf numFmtId="17" fontId="82" fillId="12" borderId="1" xfId="8" applyNumberFormat="1" applyFont="1" applyFill="1" applyBorder="1" applyAlignment="1">
      <alignment horizontal="right"/>
    </xf>
    <xf numFmtId="0" fontId="82" fillId="12" borderId="1" xfId="8" applyFont="1" applyFill="1" applyBorder="1" applyAlignment="1">
      <alignment horizontal="right"/>
    </xf>
    <xf numFmtId="0" fontId="82" fillId="12" borderId="7" xfId="8" applyFont="1" applyFill="1" applyBorder="1" applyAlignment="1">
      <alignment horizontal="right"/>
    </xf>
    <xf numFmtId="166" fontId="90" fillId="13" borderId="29" xfId="2" applyNumberFormat="1" applyFont="1" applyFill="1" applyBorder="1"/>
    <xf numFmtId="166" fontId="90" fillId="13" borderId="2" xfId="2" applyNumberFormat="1" applyFont="1" applyFill="1" applyBorder="1"/>
    <xf numFmtId="166" fontId="90" fillId="13" borderId="30" xfId="2" applyNumberFormat="1" applyFont="1" applyFill="1" applyBorder="1"/>
    <xf numFmtId="0" fontId="80" fillId="13" borderId="0" xfId="8" applyFont="1" applyFill="1" applyBorder="1" applyAlignment="1">
      <alignment horizontal="left" indent="2"/>
    </xf>
    <xf numFmtId="0" fontId="80" fillId="13" borderId="0" xfId="8" quotePrefix="1" applyFont="1" applyFill="1" applyBorder="1" applyAlignment="1">
      <alignment horizontal="left" indent="5"/>
    </xf>
    <xf numFmtId="166" fontId="97" fillId="13" borderId="2" xfId="8" applyNumberFormat="1" applyFont="1" applyFill="1" applyBorder="1" applyAlignment="1">
      <alignment horizontal="left" indent="2"/>
    </xf>
    <xf numFmtId="0" fontId="80" fillId="13" borderId="0" xfId="8" applyFont="1" applyFill="1" applyBorder="1" applyAlignment="1">
      <alignment horizontal="left" indent="6"/>
    </xf>
    <xf numFmtId="166" fontId="103" fillId="0" borderId="0" xfId="8" applyNumberFormat="1" applyFont="1" applyFill="1" applyBorder="1"/>
    <xf numFmtId="0" fontId="104" fillId="0" borderId="0" xfId="8" applyFont="1"/>
    <xf numFmtId="0" fontId="105" fillId="0" borderId="0" xfId="8" applyFont="1"/>
    <xf numFmtId="43" fontId="106" fillId="0" borderId="0" xfId="8" applyNumberFormat="1" applyFont="1"/>
    <xf numFmtId="166" fontId="90" fillId="13" borderId="9" xfId="1" applyNumberFormat="1" applyFont="1" applyFill="1" applyBorder="1"/>
    <xf numFmtId="166" fontId="107" fillId="13" borderId="3" xfId="1" applyNumberFormat="1" applyFont="1" applyFill="1" applyBorder="1" applyAlignment="1">
      <alignment horizontal="right"/>
    </xf>
    <xf numFmtId="166" fontId="90" fillId="13" borderId="3" xfId="1" applyNumberFormat="1" applyFont="1" applyFill="1" applyBorder="1" applyAlignment="1">
      <alignment horizontal="right"/>
    </xf>
    <xf numFmtId="166" fontId="79" fillId="0" borderId="0" xfId="1" applyNumberFormat="1" applyFont="1" applyAlignment="1">
      <alignment horizontal="right"/>
    </xf>
    <xf numFmtId="166" fontId="80" fillId="0" borderId="0" xfId="1" applyNumberFormat="1" applyFont="1" applyAlignment="1">
      <alignment horizontal="right"/>
    </xf>
    <xf numFmtId="166" fontId="80" fillId="0" borderId="0" xfId="0" applyNumberFormat="1" applyFont="1" applyAlignment="1">
      <alignment horizontal="right"/>
    </xf>
    <xf numFmtId="166" fontId="79" fillId="0" borderId="0" xfId="0" applyNumberFormat="1" applyFont="1" applyAlignment="1">
      <alignment horizontal="right"/>
    </xf>
    <xf numFmtId="0" fontId="108" fillId="13" borderId="1" xfId="8" applyFont="1" applyFill="1" applyBorder="1"/>
    <xf numFmtId="166" fontId="79" fillId="0" borderId="0" xfId="1" applyNumberFormat="1" applyFont="1" applyBorder="1" applyAlignment="1">
      <alignment horizontal="right"/>
    </xf>
    <xf numFmtId="166" fontId="80" fillId="0" borderId="0" xfId="0" applyNumberFormat="1" applyFont="1" applyBorder="1" applyAlignment="1">
      <alignment horizontal="right"/>
    </xf>
    <xf numFmtId="166" fontId="79" fillId="0" borderId="0" xfId="0" applyNumberFormat="1" applyFont="1" applyBorder="1" applyAlignment="1">
      <alignment horizontal="right"/>
    </xf>
    <xf numFmtId="166" fontId="80" fillId="0" borderId="0" xfId="1" applyNumberFormat="1" applyFont="1" applyBorder="1" applyAlignment="1">
      <alignment horizontal="right"/>
    </xf>
    <xf numFmtId="0" fontId="28" fillId="0" borderId="0" xfId="8" applyFont="1" applyBorder="1"/>
    <xf numFmtId="166" fontId="109" fillId="0" borderId="0" xfId="8" applyNumberFormat="1" applyFont="1" applyFill="1" applyBorder="1"/>
    <xf numFmtId="166" fontId="110" fillId="0" borderId="0" xfId="8" applyNumberFormat="1" applyFont="1" applyFill="1" applyBorder="1"/>
    <xf numFmtId="166" fontId="111" fillId="0" borderId="0" xfId="2" applyNumberFormat="1" applyFont="1" applyFill="1" applyBorder="1"/>
    <xf numFmtId="166" fontId="111" fillId="0" borderId="0" xfId="2" applyNumberFormat="1" applyFont="1" applyBorder="1"/>
    <xf numFmtId="0" fontId="82" fillId="12" borderId="13" xfId="8" applyFont="1" applyFill="1" applyBorder="1" applyAlignment="1">
      <alignment horizontal="right"/>
    </xf>
    <xf numFmtId="17" fontId="82" fillId="12" borderId="5" xfId="8" applyNumberFormat="1" applyFont="1" applyFill="1" applyBorder="1" applyAlignment="1">
      <alignment horizontal="right"/>
    </xf>
    <xf numFmtId="166" fontId="96" fillId="13" borderId="9" xfId="2" applyNumberFormat="1" applyFont="1" applyFill="1" applyBorder="1"/>
    <xf numFmtId="166" fontId="96" fillId="13" borderId="3" xfId="2" applyNumberFormat="1" applyFont="1" applyFill="1" applyBorder="1"/>
    <xf numFmtId="166" fontId="96" fillId="13" borderId="6" xfId="2" applyNumberFormat="1" applyFont="1" applyFill="1" applyBorder="1"/>
    <xf numFmtId="0" fontId="82" fillId="13" borderId="0" xfId="8" applyFont="1" applyFill="1" applyBorder="1" applyAlignment="1">
      <alignment horizontal="center"/>
    </xf>
    <xf numFmtId="0" fontId="112" fillId="13" borderId="0" xfId="8" applyFont="1" applyFill="1" applyBorder="1"/>
    <xf numFmtId="166" fontId="79" fillId="13" borderId="0" xfId="8" applyNumberFormat="1" applyFont="1" applyFill="1" applyBorder="1"/>
    <xf numFmtId="166" fontId="80" fillId="13" borderId="0" xfId="8" applyNumberFormat="1" applyFont="1" applyFill="1" applyBorder="1" applyAlignment="1">
      <alignment horizontal="left" wrapText="1" indent="3"/>
    </xf>
    <xf numFmtId="166" fontId="80" fillId="13" borderId="0" xfId="8" applyNumberFormat="1" applyFont="1" applyFill="1" applyBorder="1" applyAlignment="1">
      <alignment horizontal="left" indent="3"/>
    </xf>
    <xf numFmtId="166" fontId="79" fillId="13" borderId="0" xfId="8" applyNumberFormat="1" applyFont="1" applyFill="1" applyBorder="1" applyAlignment="1">
      <alignment horizontal="left"/>
    </xf>
    <xf numFmtId="166" fontId="97" fillId="13" borderId="3" xfId="8" applyNumberFormat="1" applyFont="1" applyFill="1" applyBorder="1"/>
    <xf numFmtId="166" fontId="79" fillId="13" borderId="2" xfId="8" applyNumberFormat="1" applyFont="1" applyFill="1" applyBorder="1"/>
    <xf numFmtId="166" fontId="96" fillId="13" borderId="29" xfId="2" applyNumberFormat="1" applyFont="1" applyFill="1" applyBorder="1"/>
    <xf numFmtId="166" fontId="96" fillId="13" borderId="2" xfId="2" applyNumberFormat="1" applyFont="1" applyFill="1" applyBorder="1"/>
    <xf numFmtId="166" fontId="96" fillId="13" borderId="30" xfId="2" applyNumberFormat="1" applyFont="1" applyFill="1" applyBorder="1"/>
    <xf numFmtId="0" fontId="36" fillId="13" borderId="42" xfId="8" applyFont="1" applyFill="1" applyBorder="1" applyAlignment="1"/>
    <xf numFmtId="0" fontId="39" fillId="13" borderId="6" xfId="8" applyFont="1" applyFill="1" applyBorder="1"/>
    <xf numFmtId="0" fontId="35" fillId="13" borderId="4" xfId="8" applyFont="1" applyFill="1" applyBorder="1" applyAlignment="1">
      <alignment horizontal="left" indent="1"/>
    </xf>
    <xf numFmtId="0" fontId="37" fillId="13" borderId="4" xfId="8" applyFont="1" applyFill="1" applyBorder="1"/>
    <xf numFmtId="0" fontId="82" fillId="12" borderId="43" xfId="8" applyFont="1" applyFill="1" applyBorder="1" applyAlignment="1"/>
    <xf numFmtId="166" fontId="100" fillId="13" borderId="9" xfId="2" applyNumberFormat="1" applyFont="1" applyFill="1" applyBorder="1"/>
    <xf numFmtId="166" fontId="100" fillId="13" borderId="6" xfId="2" applyNumberFormat="1" applyFont="1" applyFill="1" applyBorder="1"/>
    <xf numFmtId="166" fontId="100" fillId="13" borderId="2" xfId="2" applyNumberFormat="1" applyFont="1" applyFill="1" applyBorder="1"/>
    <xf numFmtId="166" fontId="100" fillId="13" borderId="29" xfId="2" applyNumberFormat="1" applyFont="1" applyFill="1" applyBorder="1"/>
    <xf numFmtId="166" fontId="100" fillId="13" borderId="30" xfId="2" applyNumberFormat="1" applyFont="1" applyFill="1" applyBorder="1"/>
    <xf numFmtId="0" fontId="113" fillId="0" borderId="0" xfId="10" applyFont="1"/>
    <xf numFmtId="0" fontId="73" fillId="0" borderId="0" xfId="10" applyFont="1"/>
    <xf numFmtId="0" fontId="114" fillId="12" borderId="33" xfId="10" applyFont="1" applyFill="1" applyBorder="1" applyAlignment="1">
      <alignment horizontal="right"/>
    </xf>
    <xf numFmtId="0" fontId="114" fillId="12" borderId="5" xfId="10" applyFont="1" applyFill="1" applyBorder="1" applyAlignment="1">
      <alignment horizontal="right"/>
    </xf>
    <xf numFmtId="0" fontId="114" fillId="12" borderId="15" xfId="10" applyFont="1" applyFill="1" applyBorder="1" applyAlignment="1">
      <alignment horizontal="right"/>
    </xf>
    <xf numFmtId="0" fontId="115" fillId="13" borderId="0" xfId="10" applyFont="1" applyFill="1" applyBorder="1" applyAlignment="1">
      <alignment horizontal="left"/>
    </xf>
    <xf numFmtId="170" fontId="116" fillId="5" borderId="8" xfId="7" applyNumberFormat="1" applyFont="1" applyFill="1" applyBorder="1" applyAlignment="1">
      <alignment horizontal="right"/>
    </xf>
    <xf numFmtId="170" fontId="116" fillId="5" borderId="0" xfId="7" applyNumberFormat="1" applyFont="1" applyFill="1" applyBorder="1" applyAlignment="1">
      <alignment horizontal="right"/>
    </xf>
    <xf numFmtId="170" fontId="116" fillId="5" borderId="4" xfId="7" applyNumberFormat="1" applyFont="1" applyFill="1" applyBorder="1" applyAlignment="1">
      <alignment horizontal="right"/>
    </xf>
    <xf numFmtId="170" fontId="116" fillId="0" borderId="0" xfId="7" applyNumberFormat="1" applyFont="1" applyFill="1" applyBorder="1" applyAlignment="1">
      <alignment horizontal="right"/>
    </xf>
    <xf numFmtId="170" fontId="116" fillId="0" borderId="4" xfId="7" applyNumberFormat="1" applyFont="1" applyFill="1" applyBorder="1" applyAlignment="1">
      <alignment horizontal="right"/>
    </xf>
    <xf numFmtId="170" fontId="116" fillId="0" borderId="8" xfId="7" applyNumberFormat="1" applyFont="1" applyFill="1" applyBorder="1" applyAlignment="1">
      <alignment horizontal="right"/>
    </xf>
    <xf numFmtId="4" fontId="73" fillId="0" borderId="0" xfId="0" applyNumberFormat="1" applyFont="1" applyBorder="1"/>
    <xf numFmtId="43" fontId="73" fillId="0" borderId="0" xfId="1" applyFont="1" applyBorder="1"/>
    <xf numFmtId="166" fontId="116" fillId="0" borderId="0" xfId="1" applyNumberFormat="1" applyFont="1" applyBorder="1"/>
    <xf numFmtId="0" fontId="103" fillId="13" borderId="44" xfId="10" applyFont="1" applyFill="1" applyBorder="1" applyAlignment="1">
      <alignment horizontal="left"/>
    </xf>
    <xf numFmtId="170" fontId="117" fillId="13" borderId="45" xfId="7" applyNumberFormat="1" applyFont="1" applyFill="1" applyBorder="1" applyAlignment="1">
      <alignment horizontal="right"/>
    </xf>
    <xf numFmtId="170" fontId="117" fillId="13" borderId="44" xfId="7" applyNumberFormat="1" applyFont="1" applyFill="1" applyBorder="1" applyAlignment="1">
      <alignment horizontal="right"/>
    </xf>
    <xf numFmtId="170" fontId="117" fillId="13" borderId="46" xfId="7" applyNumberFormat="1" applyFont="1" applyFill="1" applyBorder="1" applyAlignment="1">
      <alignment horizontal="right"/>
    </xf>
    <xf numFmtId="170" fontId="117" fillId="13" borderId="44" xfId="7" applyNumberFormat="1" applyFont="1" applyFill="1" applyBorder="1" applyAlignment="1">
      <alignment horizontal="center"/>
    </xf>
    <xf numFmtId="4" fontId="117" fillId="13" borderId="44" xfId="0" applyNumberFormat="1" applyFont="1" applyFill="1" applyBorder="1"/>
    <xf numFmtId="43" fontId="117" fillId="13" borderId="44" xfId="1" applyFont="1" applyFill="1" applyBorder="1"/>
    <xf numFmtId="43" fontId="117" fillId="13" borderId="46" xfId="1" applyFont="1" applyFill="1" applyBorder="1"/>
    <xf numFmtId="4" fontId="117" fillId="13" borderId="44" xfId="7" applyNumberFormat="1" applyFont="1" applyFill="1" applyBorder="1" applyAlignment="1">
      <alignment horizontal="right"/>
    </xf>
    <xf numFmtId="173" fontId="117" fillId="13" borderId="44" xfId="7" applyNumberFormat="1" applyFont="1" applyFill="1" applyBorder="1" applyAlignment="1">
      <alignment horizontal="right"/>
    </xf>
    <xf numFmtId="0" fontId="118" fillId="13" borderId="0" xfId="10" applyFont="1" applyFill="1" applyBorder="1" applyAlignment="1">
      <alignment horizontal="left"/>
    </xf>
    <xf numFmtId="170" fontId="118" fillId="5" borderId="8" xfId="7" applyNumberFormat="1" applyFont="1" applyFill="1" applyBorder="1" applyAlignment="1">
      <alignment horizontal="right"/>
    </xf>
    <xf numFmtId="170" fontId="118" fillId="5" borderId="0" xfId="7" applyNumberFormat="1" applyFont="1" applyFill="1" applyBorder="1" applyAlignment="1">
      <alignment horizontal="right"/>
    </xf>
    <xf numFmtId="170" fontId="118" fillId="5" borderId="4" xfId="7" applyNumberFormat="1" applyFont="1" applyFill="1" applyBorder="1" applyAlignment="1">
      <alignment horizontal="right"/>
    </xf>
    <xf numFmtId="170" fontId="118" fillId="5" borderId="0" xfId="7" applyNumberFormat="1" applyFont="1" applyFill="1" applyBorder="1" applyAlignment="1">
      <alignment horizontal="center"/>
    </xf>
    <xf numFmtId="170" fontId="119" fillId="5" borderId="8" xfId="7" applyNumberFormat="1" applyFont="1" applyFill="1" applyBorder="1" applyAlignment="1">
      <alignment horizontal="right"/>
    </xf>
    <xf numFmtId="170" fontId="119" fillId="5" borderId="0" xfId="7" applyNumberFormat="1" applyFont="1" applyFill="1" applyBorder="1" applyAlignment="1">
      <alignment horizontal="right"/>
    </xf>
    <xf numFmtId="170" fontId="119" fillId="5" borderId="4" xfId="7" applyNumberFormat="1" applyFont="1" applyFill="1" applyBorder="1" applyAlignment="1">
      <alignment horizontal="right"/>
    </xf>
    <xf numFmtId="4" fontId="120" fillId="0" borderId="0" xfId="0" applyNumberFormat="1" applyFont="1" applyBorder="1"/>
    <xf numFmtId="43" fontId="74" fillId="0" borderId="0" xfId="1" applyFont="1" applyBorder="1"/>
    <xf numFmtId="43" fontId="74" fillId="0" borderId="4" xfId="1" applyFont="1" applyBorder="1"/>
    <xf numFmtId="4" fontId="118" fillId="5" borderId="0" xfId="7" applyNumberFormat="1" applyFont="1" applyFill="1" applyBorder="1" applyAlignment="1">
      <alignment horizontal="right"/>
    </xf>
    <xf numFmtId="0" fontId="73" fillId="0" borderId="0" xfId="0" applyFont="1" applyBorder="1"/>
    <xf numFmtId="43" fontId="73" fillId="0" borderId="0" xfId="1" applyFont="1" applyFill="1" applyBorder="1"/>
    <xf numFmtId="43" fontId="73" fillId="0" borderId="4" xfId="1" applyFont="1" applyFill="1" applyBorder="1"/>
    <xf numFmtId="0" fontId="115" fillId="13" borderId="0" xfId="0" applyFont="1" applyFill="1" applyBorder="1" applyAlignment="1">
      <alignment horizontal="left"/>
    </xf>
    <xf numFmtId="170" fontId="116" fillId="5" borderId="8" xfId="7" quotePrefix="1" applyNumberFormat="1" applyFont="1" applyFill="1" applyBorder="1" applyAlignment="1">
      <alignment horizontal="right"/>
    </xf>
    <xf numFmtId="170" fontId="116" fillId="5" borderId="0" xfId="7" quotePrefix="1" applyNumberFormat="1" applyFont="1" applyFill="1" applyBorder="1" applyAlignment="1">
      <alignment horizontal="right"/>
    </xf>
    <xf numFmtId="170" fontId="116" fillId="5" borderId="4" xfId="7" quotePrefix="1" applyNumberFormat="1" applyFont="1" applyFill="1" applyBorder="1" applyAlignment="1">
      <alignment horizontal="right"/>
    </xf>
    <xf numFmtId="0" fontId="103" fillId="13" borderId="47" xfId="10" applyFont="1" applyFill="1" applyBorder="1" applyAlignment="1">
      <alignment horizontal="left"/>
    </xf>
    <xf numFmtId="170" fontId="117" fillId="13" borderId="48" xfId="7" applyNumberFormat="1" applyFont="1" applyFill="1" applyBorder="1" applyAlignment="1">
      <alignment horizontal="right"/>
    </xf>
    <xf numFmtId="170" fontId="117" fillId="13" borderId="47" xfId="7" applyNumberFormat="1" applyFont="1" applyFill="1" applyBorder="1" applyAlignment="1">
      <alignment horizontal="right"/>
    </xf>
    <xf numFmtId="170" fontId="117" fillId="13" borderId="49" xfId="7" applyNumberFormat="1" applyFont="1" applyFill="1" applyBorder="1" applyAlignment="1">
      <alignment horizontal="right"/>
    </xf>
    <xf numFmtId="4" fontId="117" fillId="13" borderId="47" xfId="0" applyNumberFormat="1" applyFont="1" applyFill="1" applyBorder="1"/>
    <xf numFmtId="43" fontId="117" fillId="13" borderId="47" xfId="1" applyFont="1" applyFill="1" applyBorder="1"/>
    <xf numFmtId="43" fontId="117" fillId="13" borderId="49" xfId="1" applyFont="1" applyFill="1" applyBorder="1"/>
    <xf numFmtId="170" fontId="117" fillId="13" borderId="50" xfId="7" applyNumberFormat="1" applyFont="1" applyFill="1" applyBorder="1" applyAlignment="1">
      <alignment horizontal="right"/>
    </xf>
    <xf numFmtId="4" fontId="117" fillId="13" borderId="41" xfId="7" applyNumberFormat="1" applyFont="1" applyFill="1" applyBorder="1" applyAlignment="1">
      <alignment horizontal="right"/>
    </xf>
    <xf numFmtId="170" fontId="117" fillId="13" borderId="41" xfId="7" applyNumberFormat="1" applyFont="1" applyFill="1" applyBorder="1" applyAlignment="1">
      <alignment horizontal="right"/>
    </xf>
    <xf numFmtId="170" fontId="117" fillId="13" borderId="40" xfId="7" applyNumberFormat="1" applyFont="1" applyFill="1" applyBorder="1" applyAlignment="1">
      <alignment horizontal="right"/>
    </xf>
    <xf numFmtId="173" fontId="117" fillId="13" borderId="50" xfId="7" applyNumberFormat="1" applyFont="1" applyFill="1" applyBorder="1" applyAlignment="1">
      <alignment horizontal="right"/>
    </xf>
    <xf numFmtId="0" fontId="115" fillId="13" borderId="8" xfId="10" applyFont="1" applyFill="1" applyBorder="1" applyAlignment="1">
      <alignment horizontal="left"/>
    </xf>
    <xf numFmtId="0" fontId="103" fillId="13" borderId="45" xfId="10" applyFont="1" applyFill="1" applyBorder="1" applyAlignment="1">
      <alignment horizontal="left"/>
    </xf>
    <xf numFmtId="0" fontId="118" fillId="13" borderId="8" xfId="10" applyFont="1" applyFill="1" applyBorder="1" applyAlignment="1">
      <alignment horizontal="left"/>
    </xf>
    <xf numFmtId="0" fontId="115" fillId="13" borderId="8" xfId="0" applyFont="1" applyFill="1" applyBorder="1" applyAlignment="1">
      <alignment horizontal="left"/>
    </xf>
    <xf numFmtId="0" fontId="103" fillId="13" borderId="50" xfId="10" applyFont="1" applyFill="1" applyBorder="1" applyAlignment="1">
      <alignment horizontal="left"/>
    </xf>
    <xf numFmtId="4" fontId="117" fillId="13" borderId="41" xfId="0" applyNumberFormat="1" applyFont="1" applyFill="1" applyBorder="1"/>
    <xf numFmtId="43" fontId="117" fillId="13" borderId="41" xfId="1" applyFont="1" applyFill="1" applyBorder="1"/>
    <xf numFmtId="43" fontId="117" fillId="13" borderId="40" xfId="1" applyFont="1" applyFill="1" applyBorder="1"/>
    <xf numFmtId="0" fontId="32" fillId="0" borderId="3" xfId="8" applyBorder="1"/>
    <xf numFmtId="0" fontId="99" fillId="13" borderId="1" xfId="8" applyFont="1" applyFill="1" applyBorder="1" applyAlignment="1">
      <alignment horizontal="left"/>
    </xf>
    <xf numFmtId="0" fontId="88" fillId="13" borderId="0" xfId="8" applyFont="1" applyFill="1" applyBorder="1"/>
    <xf numFmtId="0" fontId="89" fillId="13" borderId="0" xfId="8" applyFont="1" applyFill="1" applyBorder="1" applyAlignment="1">
      <alignment horizontal="left" indent="4"/>
    </xf>
    <xf numFmtId="0" fontId="89" fillId="13" borderId="0" xfId="8" applyFont="1" applyFill="1" applyBorder="1" applyAlignment="1">
      <alignment horizontal="left" indent="13"/>
    </xf>
    <xf numFmtId="0" fontId="88" fillId="13" borderId="0" xfId="8" applyFont="1" applyFill="1" applyBorder="1" applyAlignment="1">
      <alignment horizontal="left"/>
    </xf>
    <xf numFmtId="0" fontId="99" fillId="13" borderId="0" xfId="8" applyFont="1" applyFill="1" applyBorder="1"/>
    <xf numFmtId="0" fontId="99" fillId="13" borderId="7" xfId="8" applyFont="1" applyFill="1" applyBorder="1"/>
    <xf numFmtId="0" fontId="88" fillId="13" borderId="4" xfId="8" applyFont="1" applyFill="1" applyBorder="1"/>
    <xf numFmtId="0" fontId="89" fillId="13" borderId="4" xfId="8" applyFont="1" applyFill="1" applyBorder="1" applyAlignment="1">
      <alignment horizontal="left" indent="5"/>
    </xf>
    <xf numFmtId="0" fontId="89" fillId="13" borderId="4" xfId="8" applyFont="1" applyFill="1" applyBorder="1" applyAlignment="1">
      <alignment horizontal="left" wrapText="1" indent="5"/>
    </xf>
    <xf numFmtId="0" fontId="99" fillId="13" borderId="6" xfId="8" applyFont="1" applyFill="1" applyBorder="1" applyAlignment="1">
      <alignment horizontal="left"/>
    </xf>
    <xf numFmtId="166" fontId="88" fillId="0" borderId="8" xfId="1" applyNumberFormat="1" applyFont="1" applyBorder="1"/>
    <xf numFmtId="166" fontId="89" fillId="0" borderId="8" xfId="0" applyNumberFormat="1" applyFont="1" applyBorder="1"/>
    <xf numFmtId="166" fontId="88" fillId="0" borderId="8" xfId="0" applyNumberFormat="1" applyFont="1" applyBorder="1"/>
    <xf numFmtId="166" fontId="101" fillId="0" borderId="8" xfId="2" applyNumberFormat="1" applyFont="1" applyFill="1" applyBorder="1"/>
    <xf numFmtId="166" fontId="88" fillId="0" borderId="8" xfId="1" applyNumberFormat="1" applyFont="1" applyFill="1" applyBorder="1"/>
    <xf numFmtId="166" fontId="89" fillId="0" borderId="8" xfId="1" applyNumberFormat="1" applyFont="1" applyBorder="1"/>
    <xf numFmtId="166" fontId="89" fillId="0" borderId="8" xfId="1" applyNumberFormat="1" applyFont="1" applyFill="1" applyBorder="1"/>
    <xf numFmtId="166" fontId="56" fillId="0" borderId="4" xfId="1" applyNumberFormat="1" applyFont="1" applyBorder="1"/>
    <xf numFmtId="166" fontId="53" fillId="0" borderId="4" xfId="0" applyNumberFormat="1" applyFont="1" applyBorder="1"/>
    <xf numFmtId="166" fontId="56" fillId="0" borderId="4" xfId="0" applyNumberFormat="1" applyFont="1" applyBorder="1"/>
    <xf numFmtId="166" fontId="56" fillId="0" borderId="4" xfId="1" applyNumberFormat="1" applyFont="1" applyFill="1" applyBorder="1"/>
    <xf numFmtId="166" fontId="53" fillId="0" borderId="4" xfId="1" applyNumberFormat="1" applyFont="1" applyBorder="1"/>
    <xf numFmtId="166" fontId="53" fillId="0" borderId="4" xfId="1" applyNumberFormat="1" applyFont="1" applyFill="1" applyBorder="1"/>
    <xf numFmtId="166" fontId="96" fillId="13" borderId="3" xfId="1" applyNumberFormat="1" applyFont="1" applyFill="1" applyBorder="1"/>
    <xf numFmtId="166" fontId="96" fillId="13" borderId="6" xfId="1" applyNumberFormat="1" applyFont="1" applyFill="1" applyBorder="1"/>
    <xf numFmtId="0" fontId="35" fillId="13" borderId="30" xfId="8" applyFont="1" applyFill="1" applyBorder="1"/>
    <xf numFmtId="0" fontId="28" fillId="13" borderId="1" xfId="9" applyFont="1" applyFill="1" applyBorder="1" applyAlignment="1"/>
    <xf numFmtId="0" fontId="121" fillId="13" borderId="0" xfId="9" applyFont="1" applyFill="1" applyBorder="1"/>
    <xf numFmtId="0" fontId="48" fillId="13" borderId="0" xfId="9" applyFont="1" applyFill="1" applyBorder="1"/>
    <xf numFmtId="0" fontId="122" fillId="13" borderId="2" xfId="9" applyFont="1" applyFill="1" applyBorder="1"/>
    <xf numFmtId="166" fontId="22" fillId="13" borderId="0" xfId="9" applyNumberFormat="1" applyFont="1" applyFill="1" applyBorder="1"/>
    <xf numFmtId="166" fontId="25" fillId="13" borderId="0" xfId="9" applyNumberFormat="1" applyFont="1" applyFill="1" applyAlignment="1">
      <alignment horizontal="left" wrapText="1" indent="2"/>
    </xf>
    <xf numFmtId="166" fontId="25" fillId="13" borderId="0" xfId="9" applyNumberFormat="1" applyFont="1" applyFill="1" applyAlignment="1">
      <alignment horizontal="left" indent="2"/>
    </xf>
    <xf numFmtId="166" fontId="22" fillId="13" borderId="0" xfId="9" applyNumberFormat="1" applyFont="1" applyFill="1"/>
    <xf numFmtId="166" fontId="22" fillId="13" borderId="0" xfId="9" applyNumberFormat="1" applyFont="1" applyFill="1" applyAlignment="1">
      <alignment horizontal="left"/>
    </xf>
    <xf numFmtId="171" fontId="25" fillId="13" borderId="0" xfId="9" applyNumberFormat="1" applyFont="1" applyFill="1" applyAlignment="1">
      <alignment horizontal="left" indent="2"/>
    </xf>
    <xf numFmtId="166" fontId="22" fillId="13" borderId="0" xfId="9" applyNumberFormat="1" applyFont="1" applyFill="1" applyAlignment="1"/>
    <xf numFmtId="166" fontId="28" fillId="13" borderId="0" xfId="9" applyNumberFormat="1" applyFont="1" applyFill="1" applyAlignment="1"/>
    <xf numFmtId="166" fontId="25" fillId="13" borderId="0" xfId="9" applyNumberFormat="1" applyFont="1" applyFill="1" applyAlignment="1">
      <alignment horizontal="left" indent="4"/>
    </xf>
    <xf numFmtId="166" fontId="28" fillId="13" borderId="0" xfId="9" applyNumberFormat="1" applyFont="1" applyFill="1" applyAlignment="1">
      <alignment horizontal="left" indent="2"/>
    </xf>
    <xf numFmtId="166" fontId="25" fillId="13" borderId="2" xfId="9" applyNumberFormat="1" applyFont="1" applyFill="1" applyBorder="1" applyAlignment="1">
      <alignment horizontal="left" indent="2"/>
    </xf>
    <xf numFmtId="0" fontId="123" fillId="13" borderId="2" xfId="9" applyFont="1" applyFill="1" applyBorder="1"/>
    <xf numFmtId="0" fontId="22" fillId="13" borderId="0" xfId="9" applyFont="1" applyFill="1" applyBorder="1"/>
    <xf numFmtId="0" fontId="24" fillId="13" borderId="0" xfId="9" applyFont="1" applyFill="1" applyBorder="1" applyAlignment="1">
      <alignment horizontal="left" indent="2"/>
    </xf>
    <xf numFmtId="0" fontId="25" fillId="13" borderId="0" xfId="9" applyFont="1" applyFill="1" applyBorder="1" applyAlignment="1">
      <alignment horizontal="left" indent="4"/>
    </xf>
    <xf numFmtId="0" fontId="25" fillId="13" borderId="0" xfId="9" applyFont="1" applyFill="1" applyBorder="1" applyAlignment="1">
      <alignment horizontal="left" indent="2"/>
    </xf>
    <xf numFmtId="0" fontId="22" fillId="13" borderId="0" xfId="9" applyFont="1" applyFill="1" applyBorder="1" applyAlignment="1">
      <alignment horizontal="left"/>
    </xf>
    <xf numFmtId="0" fontId="22" fillId="13" borderId="2" xfId="9" applyFont="1" applyFill="1" applyBorder="1" applyAlignment="1">
      <alignment horizontal="left"/>
    </xf>
    <xf numFmtId="0" fontId="22" fillId="13" borderId="2" xfId="9" applyFont="1" applyFill="1" applyBorder="1"/>
    <xf numFmtId="0" fontId="124" fillId="12" borderId="21" xfId="0" applyFont="1" applyFill="1" applyBorder="1" applyAlignment="1">
      <alignment horizontal="right"/>
    </xf>
    <xf numFmtId="0" fontId="124" fillId="12" borderId="20" xfId="9" applyFont="1" applyFill="1" applyBorder="1" applyAlignment="1">
      <alignment horizontal="right"/>
    </xf>
    <xf numFmtId="0" fontId="124" fillId="12" borderId="4" xfId="0" applyFont="1" applyFill="1" applyBorder="1" applyAlignment="1">
      <alignment horizontal="right"/>
    </xf>
    <xf numFmtId="0" fontId="125" fillId="12" borderId="20" xfId="9" applyFont="1" applyFill="1" applyBorder="1" applyAlignment="1">
      <alignment horizontal="right"/>
    </xf>
    <xf numFmtId="17" fontId="124" fillId="12" borderId="21" xfId="9" applyNumberFormat="1" applyFont="1" applyFill="1" applyBorder="1" applyAlignment="1">
      <alignment horizontal="right"/>
    </xf>
    <xf numFmtId="17" fontId="124" fillId="12" borderId="20" xfId="9" applyNumberFormat="1" applyFont="1" applyFill="1" applyBorder="1" applyAlignment="1">
      <alignment horizontal="right"/>
    </xf>
    <xf numFmtId="17" fontId="124" fillId="12" borderId="4" xfId="9" applyNumberFormat="1" applyFont="1" applyFill="1" applyBorder="1" applyAlignment="1">
      <alignment horizontal="right"/>
    </xf>
    <xf numFmtId="17" fontId="125" fillId="12" borderId="20" xfId="9" applyNumberFormat="1" applyFont="1" applyFill="1" applyBorder="1" applyAlignment="1">
      <alignment horizontal="right"/>
    </xf>
    <xf numFmtId="0" fontId="105" fillId="12" borderId="9" xfId="0" applyFont="1" applyFill="1" applyBorder="1"/>
    <xf numFmtId="0" fontId="105" fillId="12" borderId="3" xfId="0" applyFont="1" applyFill="1" applyBorder="1"/>
    <xf numFmtId="0" fontId="105" fillId="12" borderId="6" xfId="0" applyFont="1" applyFill="1" applyBorder="1"/>
    <xf numFmtId="0" fontId="0" fillId="12" borderId="3" xfId="0" applyFill="1" applyBorder="1"/>
    <xf numFmtId="166" fontId="22" fillId="13" borderId="0" xfId="3" applyNumberFormat="1" applyFont="1" applyFill="1" applyBorder="1"/>
    <xf numFmtId="166" fontId="22" fillId="13" borderId="2" xfId="3" applyNumberFormat="1" applyFont="1" applyFill="1" applyBorder="1"/>
    <xf numFmtId="0" fontId="93" fillId="12" borderId="33" xfId="0" applyFont="1" applyFill="1" applyBorder="1" applyAlignment="1">
      <alignment horizontal="right"/>
    </xf>
    <xf numFmtId="0" fontId="93" fillId="12" borderId="5" xfId="0" applyFont="1" applyFill="1" applyBorder="1" applyAlignment="1">
      <alignment horizontal="right"/>
    </xf>
    <xf numFmtId="0" fontId="93" fillId="12" borderId="15" xfId="0" applyFont="1" applyFill="1" applyBorder="1" applyAlignment="1">
      <alignment horizontal="right"/>
    </xf>
    <xf numFmtId="0" fontId="93" fillId="12" borderId="15" xfId="0" applyFont="1" applyFill="1" applyBorder="1" applyAlignment="1"/>
    <xf numFmtId="0" fontId="82" fillId="12" borderId="52" xfId="8" applyFont="1" applyFill="1" applyBorder="1" applyAlignment="1">
      <alignment horizontal="center"/>
    </xf>
    <xf numFmtId="166" fontId="79" fillId="0" borderId="0" xfId="0" applyNumberFormat="1" applyFont="1" applyFill="1" applyBorder="1" applyAlignment="1">
      <alignment horizontal="center"/>
    </xf>
    <xf numFmtId="166" fontId="80" fillId="0" borderId="0" xfId="1" applyNumberFormat="1" applyFont="1" applyFill="1"/>
    <xf numFmtId="166" fontId="98" fillId="0" borderId="0" xfId="8" applyNumberFormat="1" applyFont="1" applyFill="1" applyBorder="1"/>
    <xf numFmtId="0" fontId="111" fillId="0" borderId="0" xfId="8" applyFont="1"/>
    <xf numFmtId="0" fontId="74" fillId="0" borderId="0" xfId="10" applyFont="1"/>
    <xf numFmtId="0" fontId="29" fillId="0" borderId="0" xfId="8" applyFont="1"/>
    <xf numFmtId="0" fontId="35" fillId="13" borderId="6" xfId="8" applyFont="1" applyFill="1" applyBorder="1"/>
    <xf numFmtId="17" fontId="75" fillId="0" borderId="1" xfId="0" applyNumberFormat="1" applyFont="1" applyFill="1" applyBorder="1" applyAlignment="1">
      <alignment horizontal="center" textRotation="90" wrapText="1"/>
    </xf>
    <xf numFmtId="17" fontId="75" fillId="0" borderId="0" xfId="0" applyNumberFormat="1" applyFont="1" applyFill="1" applyBorder="1" applyAlignment="1">
      <alignment horizontal="center" textRotation="90" wrapText="1"/>
    </xf>
    <xf numFmtId="17" fontId="100" fillId="13" borderId="3" xfId="0" applyNumberFormat="1" applyFont="1" applyFill="1" applyBorder="1" applyAlignment="1">
      <alignment horizontal="center" wrapText="1"/>
    </xf>
    <xf numFmtId="0" fontId="73" fillId="0" borderId="3" xfId="10" applyBorder="1"/>
    <xf numFmtId="0" fontId="73" fillId="0" borderId="0" xfId="10" applyBorder="1"/>
    <xf numFmtId="0" fontId="25" fillId="0" borderId="0" xfId="8" applyFont="1"/>
    <xf numFmtId="2" fontId="89" fillId="0" borderId="0" xfId="2" applyNumberFormat="1" applyFont="1" applyBorder="1"/>
    <xf numFmtId="2" fontId="89" fillId="0" borderId="8" xfId="2" applyNumberFormat="1" applyFont="1" applyBorder="1"/>
    <xf numFmtId="2" fontId="89" fillId="0" borderId="4" xfId="2" applyNumberFormat="1" applyFont="1" applyBorder="1"/>
    <xf numFmtId="2" fontId="89" fillId="0" borderId="0" xfId="8" applyNumberFormat="1" applyFont="1" applyBorder="1"/>
    <xf numFmtId="166" fontId="56" fillId="0" borderId="0" xfId="1" applyNumberFormat="1" applyFont="1" applyBorder="1"/>
    <xf numFmtId="166" fontId="53" fillId="0" borderId="0" xfId="0" applyNumberFormat="1" applyFont="1" applyBorder="1"/>
    <xf numFmtId="166" fontId="56" fillId="0" borderId="0" xfId="0" applyNumberFormat="1" applyFont="1" applyBorder="1"/>
    <xf numFmtId="0" fontId="82" fillId="14" borderId="7" xfId="8" applyFont="1" applyFill="1" applyBorder="1" applyAlignment="1">
      <alignment horizontal="center" wrapText="1"/>
    </xf>
    <xf numFmtId="166" fontId="100" fillId="13" borderId="9" xfId="0" applyNumberFormat="1" applyFont="1" applyFill="1" applyBorder="1"/>
    <xf numFmtId="166" fontId="56" fillId="0" borderId="0" xfId="1" applyNumberFormat="1" applyFont="1" applyFill="1" applyBorder="1"/>
    <xf numFmtId="166" fontId="53" fillId="0" borderId="0" xfId="1" applyNumberFormat="1" applyFont="1" applyBorder="1"/>
    <xf numFmtId="166" fontId="53" fillId="0" borderId="0" xfId="1" applyNumberFormat="1" applyFont="1" applyFill="1" applyBorder="1"/>
    <xf numFmtId="166" fontId="126" fillId="13" borderId="15" xfId="1" applyNumberFormat="1" applyFont="1" applyFill="1" applyBorder="1"/>
    <xf numFmtId="166" fontId="100" fillId="13" borderId="33" xfId="1" applyNumberFormat="1" applyFont="1" applyFill="1" applyBorder="1"/>
    <xf numFmtId="166" fontId="126" fillId="13" borderId="5" xfId="1" applyNumberFormat="1" applyFont="1" applyFill="1" applyBorder="1"/>
    <xf numFmtId="0" fontId="57" fillId="3" borderId="0" xfId="11" applyNumberFormat="1"/>
    <xf numFmtId="0" fontId="57" fillId="3" borderId="3" xfId="11" applyNumberFormat="1" applyBorder="1"/>
    <xf numFmtId="0" fontId="57" fillId="2" borderId="0" xfId="11" applyNumberFormat="1" applyFill="1" applyBorder="1"/>
    <xf numFmtId="0" fontId="60" fillId="2" borderId="0" xfId="11" applyNumberFormat="1" applyFont="1" applyFill="1" applyBorder="1" applyAlignment="1">
      <alignment horizontal="center"/>
    </xf>
    <xf numFmtId="0" fontId="57" fillId="15" borderId="0" xfId="11" applyNumberFormat="1" applyFill="1"/>
    <xf numFmtId="0" fontId="57" fillId="3" borderId="0" xfId="11" applyNumberFormat="1" applyBorder="1"/>
    <xf numFmtId="0" fontId="45" fillId="6" borderId="0" xfId="11" applyNumberFormat="1" applyFont="1" applyFill="1" applyBorder="1"/>
    <xf numFmtId="0" fontId="45" fillId="6" borderId="0" xfId="11" applyNumberFormat="1" applyFont="1" applyFill="1" applyBorder="1" applyAlignment="1">
      <alignment horizontal="center"/>
    </xf>
    <xf numFmtId="0" fontId="37" fillId="6" borderId="0" xfId="11" applyNumberFormat="1" applyFont="1" applyFill="1" applyBorder="1"/>
    <xf numFmtId="0" fontId="35" fillId="6" borderId="0" xfId="11" applyNumberFormat="1" applyFont="1" applyFill="1" applyBorder="1" applyAlignment="1">
      <alignment horizontal="center"/>
    </xf>
    <xf numFmtId="0" fontId="37" fillId="6" borderId="1" xfId="11" applyNumberFormat="1" applyFont="1" applyFill="1" applyBorder="1" applyAlignment="1"/>
    <xf numFmtId="0" fontId="37" fillId="6" borderId="0" xfId="11" applyNumberFormat="1" applyFont="1" applyFill="1" applyBorder="1" applyAlignment="1"/>
    <xf numFmtId="0" fontId="61" fillId="2" borderId="0" xfId="11" applyNumberFormat="1" applyFont="1" applyFill="1" applyBorder="1" applyAlignment="1">
      <alignment horizontal="center"/>
    </xf>
    <xf numFmtId="17" fontId="62" fillId="2" borderId="0" xfId="11" applyNumberFormat="1" applyFont="1" applyFill="1" applyBorder="1" applyAlignment="1">
      <alignment horizontal="center"/>
    </xf>
    <xf numFmtId="17" fontId="62" fillId="15" borderId="0" xfId="11" applyNumberFormat="1" applyFont="1" applyFill="1" applyBorder="1" applyAlignment="1">
      <alignment horizontal="center"/>
    </xf>
    <xf numFmtId="17" fontId="63" fillId="6" borderId="0" xfId="11" applyNumberFormat="1" applyFont="1" applyFill="1" applyBorder="1" applyAlignment="1">
      <alignment horizontal="center"/>
    </xf>
    <xf numFmtId="0" fontId="57" fillId="2" borderId="2" xfId="11" applyNumberFormat="1" applyFill="1" applyBorder="1"/>
    <xf numFmtId="174" fontId="62" fillId="2" borderId="2" xfId="11" applyNumberFormat="1" applyFont="1" applyFill="1" applyBorder="1" applyAlignment="1">
      <alignment horizontal="center"/>
    </xf>
    <xf numFmtId="174" fontId="61" fillId="2" borderId="2" xfId="11" applyNumberFormat="1" applyFont="1" applyFill="1" applyBorder="1" applyAlignment="1">
      <alignment horizontal="center"/>
    </xf>
    <xf numFmtId="0" fontId="61" fillId="2" borderId="2" xfId="11" applyNumberFormat="1" applyFont="1" applyFill="1" applyBorder="1" applyAlignment="1">
      <alignment horizontal="center"/>
    </xf>
    <xf numFmtId="0" fontId="62" fillId="4" borderId="2" xfId="11" applyNumberFormat="1" applyFont="1" applyFill="1" applyBorder="1" applyAlignment="1">
      <alignment horizontal="center"/>
    </xf>
    <xf numFmtId="0" fontId="62" fillId="15" borderId="2" xfId="11" applyNumberFormat="1" applyFont="1" applyFill="1" applyBorder="1" applyAlignment="1">
      <alignment horizontal="center"/>
    </xf>
    <xf numFmtId="0" fontId="57" fillId="15" borderId="2" xfId="11" applyNumberFormat="1" applyFill="1" applyBorder="1"/>
    <xf numFmtId="174" fontId="63" fillId="6" borderId="3" xfId="11" applyNumberFormat="1" applyFont="1" applyFill="1" applyBorder="1" applyAlignment="1">
      <alignment horizontal="center"/>
    </xf>
    <xf numFmtId="174" fontId="35" fillId="6" borderId="3" xfId="11" applyNumberFormat="1" applyFont="1" applyFill="1" applyBorder="1" applyAlignment="1">
      <alignment horizontal="center"/>
    </xf>
    <xf numFmtId="0" fontId="37" fillId="6" borderId="3" xfId="11" applyNumberFormat="1" applyFont="1" applyFill="1" applyBorder="1" applyAlignment="1"/>
    <xf numFmtId="0" fontId="64" fillId="3" borderId="0" xfId="11" applyNumberFormat="1" applyFont="1" applyBorder="1"/>
    <xf numFmtId="0" fontId="57" fillId="3" borderId="0" xfId="11" applyNumberFormat="1" applyFont="1" applyBorder="1"/>
    <xf numFmtId="0" fontId="64" fillId="0" borderId="0" xfId="11" applyNumberFormat="1" applyFont="1" applyFill="1" applyBorder="1"/>
    <xf numFmtId="0" fontId="57" fillId="0" borderId="0" xfId="11" applyNumberFormat="1" applyFill="1" applyBorder="1"/>
    <xf numFmtId="0" fontId="57" fillId="0" borderId="0" xfId="11" applyNumberFormat="1" applyFill="1"/>
    <xf numFmtId="0" fontId="65" fillId="3" borderId="53" xfId="11" applyNumberFormat="1" applyFont="1" applyBorder="1"/>
    <xf numFmtId="0" fontId="61" fillId="3" borderId="0" xfId="11" applyNumberFormat="1" applyFont="1" applyBorder="1" applyAlignment="1">
      <alignment horizontal="left"/>
    </xf>
    <xf numFmtId="0" fontId="66" fillId="3" borderId="0" xfId="11" applyNumberFormat="1" applyFont="1" applyBorder="1"/>
    <xf numFmtId="0" fontId="67" fillId="3" borderId="0" xfId="11" applyNumberFormat="1" applyFont="1" applyBorder="1"/>
    <xf numFmtId="0" fontId="67" fillId="3" borderId="0" xfId="11" applyNumberFormat="1" applyFont="1" applyBorder="1" applyAlignment="1">
      <alignment horizontal="center"/>
    </xf>
    <xf numFmtId="0" fontId="67" fillId="14" borderId="0" xfId="11" applyNumberFormat="1" applyFont="1" applyFill="1" applyBorder="1" applyAlignment="1">
      <alignment horizontal="center"/>
    </xf>
    <xf numFmtId="0" fontId="68" fillId="3" borderId="54" xfId="11" applyNumberFormat="1" applyFont="1" applyBorder="1"/>
    <xf numFmtId="0" fontId="69" fillId="0" borderId="0" xfId="11" applyNumberFormat="1" applyFont="1" applyFill="1" applyBorder="1"/>
    <xf numFmtId="0" fontId="37" fillId="0" borderId="0" xfId="11" applyNumberFormat="1" applyFont="1" applyFill="1" applyBorder="1"/>
    <xf numFmtId="0" fontId="69" fillId="0" borderId="0" xfId="11" applyNumberFormat="1" applyFont="1" applyFill="1" applyBorder="1" applyAlignment="1">
      <alignment horizontal="center"/>
    </xf>
    <xf numFmtId="175" fontId="35" fillId="0" borderId="0" xfId="11" applyNumberFormat="1" applyFont="1" applyFill="1" applyBorder="1"/>
    <xf numFmtId="0" fontId="61" fillId="3" borderId="0" xfId="11" applyNumberFormat="1" applyFont="1" applyBorder="1"/>
    <xf numFmtId="166" fontId="35" fillId="3" borderId="0" xfId="1" applyNumberFormat="1" applyFont="1" applyFill="1"/>
    <xf numFmtId="175" fontId="63" fillId="0" borderId="0" xfId="11" applyNumberFormat="1" applyFont="1" applyFill="1" applyBorder="1"/>
    <xf numFmtId="166" fontId="63" fillId="0" borderId="0" xfId="1" applyNumberFormat="1" applyFont="1" applyFill="1" applyBorder="1" applyAlignment="1">
      <alignment horizontal="center"/>
    </xf>
    <xf numFmtId="175" fontId="62" fillId="3" borderId="0" xfId="11" applyNumberFormat="1" applyFont="1" applyBorder="1"/>
    <xf numFmtId="43" fontId="61" fillId="3" borderId="0" xfId="1" applyFont="1" applyFill="1" applyBorder="1" applyAlignment="1">
      <alignment horizontal="center"/>
    </xf>
    <xf numFmtId="43" fontId="61" fillId="14" borderId="0" xfId="1" applyFont="1" applyFill="1" applyBorder="1" applyAlignment="1">
      <alignment horizontal="center"/>
    </xf>
    <xf numFmtId="168" fontId="61" fillId="3" borderId="0" xfId="11" applyNumberFormat="1" applyFont="1" applyBorder="1" applyAlignment="1">
      <alignment horizontal="center"/>
    </xf>
    <xf numFmtId="43" fontId="62" fillId="3" borderId="0" xfId="1" applyFont="1" applyFill="1" applyBorder="1"/>
    <xf numFmtId="175" fontId="62" fillId="0" borderId="0" xfId="11" applyNumberFormat="1" applyFont="1" applyFill="1" applyBorder="1"/>
    <xf numFmtId="166" fontId="62" fillId="0" borderId="0" xfId="1" applyNumberFormat="1" applyFont="1" applyFill="1"/>
    <xf numFmtId="166" fontId="62" fillId="0" borderId="0" xfId="11" applyNumberFormat="1" applyFont="1" applyFill="1"/>
    <xf numFmtId="166" fontId="35" fillId="0" borderId="0" xfId="11" applyNumberFormat="1" applyFont="1" applyFill="1" applyBorder="1"/>
    <xf numFmtId="0" fontId="57" fillId="3" borderId="0" xfId="11" applyNumberFormat="1" applyFont="1"/>
    <xf numFmtId="166" fontId="37" fillId="3" borderId="0" xfId="1" applyNumberFormat="1" applyFont="1" applyFill="1"/>
    <xf numFmtId="0" fontId="61" fillId="0" borderId="0" xfId="11" applyNumberFormat="1" applyFont="1" applyFill="1" applyBorder="1"/>
    <xf numFmtId="0" fontId="68" fillId="3" borderId="55" xfId="11" applyNumberFormat="1" applyFont="1" applyBorder="1"/>
    <xf numFmtId="0" fontId="66" fillId="0" borderId="0" xfId="11" applyNumberFormat="1" applyFont="1" applyFill="1" applyBorder="1"/>
    <xf numFmtId="43" fontId="66" fillId="0" borderId="0" xfId="1" applyFont="1" applyFill="1" applyBorder="1" applyAlignment="1">
      <alignment horizontal="center"/>
    </xf>
    <xf numFmtId="43" fontId="66" fillId="14" borderId="0" xfId="1" applyFont="1" applyFill="1" applyBorder="1" applyAlignment="1">
      <alignment horizontal="center"/>
    </xf>
    <xf numFmtId="43" fontId="66" fillId="3" borderId="0" xfId="1" applyFont="1" applyFill="1" applyBorder="1"/>
    <xf numFmtId="175" fontId="62" fillId="0" borderId="32" xfId="11" applyNumberFormat="1" applyFont="1" applyFill="1" applyBorder="1"/>
    <xf numFmtId="166" fontId="62" fillId="3" borderId="32" xfId="1" applyNumberFormat="1" applyFont="1" applyFill="1" applyBorder="1"/>
    <xf numFmtId="166" fontId="62" fillId="3" borderId="32" xfId="11" applyNumberFormat="1" applyFont="1" applyBorder="1"/>
    <xf numFmtId="0" fontId="57" fillId="3" borderId="32" xfId="11" applyNumberFormat="1" applyBorder="1"/>
    <xf numFmtId="0" fontId="61" fillId="16" borderId="41" xfId="11" applyNumberFormat="1" applyFont="1" applyFill="1" applyBorder="1"/>
    <xf numFmtId="175" fontId="62" fillId="16" borderId="41" xfId="11" applyNumberFormat="1" applyFont="1" applyFill="1" applyBorder="1"/>
    <xf numFmtId="43" fontId="61" fillId="16" borderId="41" xfId="1" applyFont="1" applyFill="1" applyBorder="1" applyAlignment="1">
      <alignment horizontal="center"/>
    </xf>
    <xf numFmtId="166" fontId="62" fillId="16" borderId="41" xfId="1" applyNumberFormat="1" applyFont="1" applyFill="1" applyBorder="1"/>
    <xf numFmtId="166" fontId="62" fillId="16" borderId="41" xfId="11" applyNumberFormat="1" applyFont="1" applyFill="1" applyBorder="1"/>
    <xf numFmtId="166" fontId="35" fillId="16" borderId="41" xfId="1" applyNumberFormat="1" applyFont="1" applyFill="1" applyBorder="1"/>
    <xf numFmtId="175" fontId="70" fillId="16" borderId="0" xfId="11" applyNumberFormat="1" applyFont="1" applyFill="1" applyBorder="1"/>
    <xf numFmtId="175" fontId="71" fillId="16" borderId="0" xfId="11" applyNumberFormat="1" applyFont="1" applyFill="1" applyBorder="1"/>
    <xf numFmtId="166" fontId="70" fillId="16" borderId="0" xfId="1" applyNumberFormat="1" applyFont="1" applyFill="1" applyBorder="1" applyAlignment="1">
      <alignment horizontal="center"/>
    </xf>
    <xf numFmtId="175" fontId="71" fillId="16" borderId="56" xfId="11" applyNumberFormat="1" applyFont="1" applyFill="1" applyBorder="1"/>
    <xf numFmtId="175" fontId="71" fillId="0" borderId="56" xfId="11" applyNumberFormat="1" applyFont="1" applyFill="1" applyBorder="1"/>
    <xf numFmtId="0" fontId="61" fillId="16" borderId="0" xfId="11" applyNumberFormat="1" applyFont="1" applyFill="1" applyBorder="1"/>
    <xf numFmtId="175" fontId="62" fillId="16" borderId="0" xfId="11" applyNumberFormat="1" applyFont="1" applyFill="1" applyBorder="1"/>
    <xf numFmtId="168" fontId="61" fillId="16" borderId="0" xfId="11" applyNumberFormat="1" applyFont="1" applyFill="1" applyBorder="1" applyAlignment="1">
      <alignment horizontal="center"/>
    </xf>
    <xf numFmtId="43" fontId="61" fillId="16" borderId="0" xfId="1" applyFont="1" applyFill="1" applyBorder="1" applyAlignment="1">
      <alignment horizontal="center"/>
    </xf>
    <xf numFmtId="166" fontId="62" fillId="3" borderId="0" xfId="1" applyNumberFormat="1" applyFont="1" applyFill="1"/>
    <xf numFmtId="166" fontId="62" fillId="3" borderId="0" xfId="11" applyNumberFormat="1" applyFont="1"/>
    <xf numFmtId="166" fontId="63" fillId="0" borderId="0" xfId="11" applyNumberFormat="1" applyFont="1" applyFill="1" applyBorder="1"/>
    <xf numFmtId="175" fontId="70" fillId="0" borderId="0" xfId="11" applyNumberFormat="1" applyFont="1" applyFill="1" applyBorder="1"/>
    <xf numFmtId="175" fontId="71" fillId="0" borderId="0" xfId="11" applyNumberFormat="1" applyFont="1" applyFill="1" applyBorder="1"/>
    <xf numFmtId="166" fontId="70" fillId="0" borderId="0" xfId="1" applyNumberFormat="1" applyFont="1" applyFill="1" applyBorder="1" applyAlignment="1">
      <alignment horizontal="center"/>
    </xf>
    <xf numFmtId="166" fontId="69" fillId="0" borderId="0" xfId="11" applyNumberFormat="1" applyFont="1" applyFill="1" applyBorder="1"/>
    <xf numFmtId="175" fontId="37" fillId="0" borderId="0" xfId="11" applyNumberFormat="1" applyFont="1" applyFill="1" applyBorder="1"/>
    <xf numFmtId="166" fontId="62" fillId="3" borderId="0" xfId="1" applyNumberFormat="1" applyFont="1" applyFill="1" applyBorder="1"/>
    <xf numFmtId="166" fontId="61" fillId="0" borderId="0" xfId="1" applyNumberFormat="1" applyFont="1" applyFill="1" applyBorder="1"/>
    <xf numFmtId="168" fontId="61" fillId="14" borderId="0" xfId="11" applyNumberFormat="1" applyFont="1" applyFill="1" applyBorder="1" applyAlignment="1">
      <alignment horizontal="center"/>
    </xf>
    <xf numFmtId="0" fontId="61" fillId="0" borderId="3" xfId="11" applyNumberFormat="1" applyFont="1" applyFill="1" applyBorder="1"/>
    <xf numFmtId="175" fontId="62" fillId="3" borderId="3" xfId="11" applyNumberFormat="1" applyFont="1" applyBorder="1"/>
    <xf numFmtId="43" fontId="62" fillId="3" borderId="3" xfId="1" applyFont="1" applyFill="1" applyBorder="1" applyAlignment="1">
      <alignment horizontal="center"/>
    </xf>
    <xf numFmtId="175" fontId="62" fillId="14" borderId="3" xfId="11" applyNumberFormat="1" applyFont="1" applyFill="1" applyBorder="1" applyAlignment="1">
      <alignment horizontal="center"/>
    </xf>
    <xf numFmtId="43" fontId="61" fillId="3" borderId="3" xfId="1" applyFont="1" applyFill="1" applyBorder="1" applyAlignment="1">
      <alignment horizontal="center"/>
    </xf>
    <xf numFmtId="175" fontId="62" fillId="16" borderId="3" xfId="11" applyNumberFormat="1" applyFont="1" applyFill="1" applyBorder="1"/>
    <xf numFmtId="166" fontId="61" fillId="0" borderId="3" xfId="1" applyNumberFormat="1" applyFont="1" applyFill="1" applyBorder="1"/>
    <xf numFmtId="166" fontId="62" fillId="3" borderId="3" xfId="11" applyNumberFormat="1" applyFont="1" applyBorder="1"/>
    <xf numFmtId="166" fontId="35" fillId="3" borderId="3" xfId="1" applyNumberFormat="1" applyFont="1" applyFill="1" applyBorder="1"/>
    <xf numFmtId="175" fontId="63" fillId="0" borderId="2" xfId="11" applyNumberFormat="1" applyFont="1" applyFill="1" applyBorder="1"/>
    <xf numFmtId="175" fontId="35" fillId="0" borderId="2" xfId="11" applyNumberFormat="1" applyFont="1" applyFill="1" applyBorder="1"/>
    <xf numFmtId="166" fontId="35" fillId="0" borderId="2" xfId="1" applyNumberFormat="1" applyFont="1" applyFill="1" applyBorder="1" applyAlignment="1">
      <alignment horizontal="center"/>
    </xf>
    <xf numFmtId="166" fontId="63" fillId="0" borderId="2" xfId="1" applyNumberFormat="1" applyFont="1" applyFill="1" applyBorder="1" applyAlignment="1">
      <alignment horizontal="center"/>
    </xf>
    <xf numFmtId="166" fontId="63" fillId="0" borderId="2" xfId="11" applyNumberFormat="1" applyFont="1" applyFill="1" applyBorder="1"/>
    <xf numFmtId="175" fontId="63" fillId="0" borderId="57" xfId="11" applyNumberFormat="1" applyFont="1" applyFill="1" applyBorder="1"/>
    <xf numFmtId="166" fontId="35" fillId="0" borderId="2" xfId="11" applyNumberFormat="1" applyFont="1" applyFill="1" applyBorder="1"/>
    <xf numFmtId="166" fontId="69" fillId="0" borderId="2" xfId="11" applyNumberFormat="1" applyFont="1" applyFill="1" applyBorder="1"/>
    <xf numFmtId="43" fontId="62" fillId="3" borderId="0" xfId="1" applyFont="1" applyFill="1" applyBorder="1" applyAlignment="1">
      <alignment horizontal="center"/>
    </xf>
    <xf numFmtId="175" fontId="62" fillId="14" borderId="0" xfId="11" applyNumberFormat="1" applyFont="1" applyFill="1" applyBorder="1" applyAlignment="1">
      <alignment horizontal="center"/>
    </xf>
    <xf numFmtId="175" fontId="66" fillId="16" borderId="0" xfId="11" applyNumberFormat="1" applyFont="1" applyFill="1" applyBorder="1"/>
    <xf numFmtId="166" fontId="35" fillId="0" borderId="0" xfId="1" applyNumberFormat="1" applyFont="1" applyFill="1" applyBorder="1" applyAlignment="1">
      <alignment horizontal="center"/>
    </xf>
    <xf numFmtId="166" fontId="63" fillId="0" borderId="0" xfId="11" applyNumberFormat="1" applyFont="1" applyFill="1" applyBorder="1" applyAlignment="1">
      <alignment horizontal="center"/>
    </xf>
    <xf numFmtId="166" fontId="35" fillId="0" borderId="0" xfId="11" applyNumberFormat="1" applyFont="1" applyFill="1" applyBorder="1" applyAlignment="1">
      <alignment horizontal="center"/>
    </xf>
    <xf numFmtId="175" fontId="68" fillId="0" borderId="0" xfId="11" applyNumberFormat="1" applyFont="1" applyFill="1" applyBorder="1"/>
    <xf numFmtId="175" fontId="63" fillId="0" borderId="58" xfId="11" applyNumberFormat="1" applyFont="1" applyFill="1" applyBorder="1"/>
    <xf numFmtId="175" fontId="63" fillId="0" borderId="59" xfId="11" applyNumberFormat="1" applyFont="1" applyFill="1" applyBorder="1"/>
    <xf numFmtId="175" fontId="35" fillId="0" borderId="59" xfId="11" applyNumberFormat="1" applyFont="1" applyFill="1" applyBorder="1"/>
    <xf numFmtId="166" fontId="35" fillId="0" borderId="59" xfId="1" applyNumberFormat="1" applyFont="1" applyFill="1" applyBorder="1" applyAlignment="1">
      <alignment horizontal="center"/>
    </xf>
    <xf numFmtId="166" fontId="63" fillId="0" borderId="59" xfId="11" applyNumberFormat="1" applyFont="1" applyFill="1" applyBorder="1" applyAlignment="1">
      <alignment horizontal="center"/>
    </xf>
    <xf numFmtId="166" fontId="35" fillId="0" borderId="59" xfId="11" applyNumberFormat="1" applyFont="1" applyFill="1" applyBorder="1" applyAlignment="1">
      <alignment horizontal="center"/>
    </xf>
    <xf numFmtId="166" fontId="69" fillId="0" borderId="59" xfId="11" applyNumberFormat="1" applyFont="1" applyFill="1" applyBorder="1"/>
    <xf numFmtId="175" fontId="37" fillId="0" borderId="59" xfId="11" applyNumberFormat="1" applyFont="1" applyFill="1" applyBorder="1"/>
    <xf numFmtId="175" fontId="68" fillId="0" borderId="59" xfId="11" applyNumberFormat="1" applyFont="1" applyFill="1" applyBorder="1"/>
    <xf numFmtId="0" fontId="61" fillId="3" borderId="0" xfId="11" applyNumberFormat="1" applyFont="1" applyBorder="1" applyAlignment="1">
      <alignment horizontal="center"/>
    </xf>
    <xf numFmtId="0" fontId="62" fillId="3" borderId="0" xfId="11" applyFont="1" applyBorder="1" applyAlignment="1">
      <alignment horizontal="center"/>
    </xf>
    <xf numFmtId="0" fontId="62" fillId="14" borderId="0" xfId="11" applyFont="1" applyFill="1" applyBorder="1" applyAlignment="1">
      <alignment horizontal="center"/>
    </xf>
    <xf numFmtId="175" fontId="66" fillId="3" borderId="0" xfId="11" applyNumberFormat="1" applyFont="1" applyBorder="1"/>
    <xf numFmtId="166" fontId="61" fillId="0" borderId="0" xfId="1" applyNumberFormat="1" applyFont="1" applyFill="1"/>
    <xf numFmtId="43" fontId="67" fillId="14" borderId="0" xfId="1" applyFont="1" applyFill="1" applyBorder="1" applyAlignment="1">
      <alignment horizontal="center"/>
    </xf>
    <xf numFmtId="166" fontId="69" fillId="0" borderId="0" xfId="1" applyNumberFormat="1" applyFont="1" applyFill="1" applyBorder="1" applyAlignment="1">
      <alignment horizontal="center"/>
    </xf>
    <xf numFmtId="0" fontId="64" fillId="3" borderId="54" xfId="11" applyNumberFormat="1" applyFont="1" applyBorder="1"/>
    <xf numFmtId="175" fontId="63" fillId="0" borderId="60" xfId="11" applyNumberFormat="1" applyFont="1" applyFill="1" applyBorder="1"/>
    <xf numFmtId="175" fontId="63" fillId="0" borderId="32" xfId="11" applyNumberFormat="1" applyFont="1" applyFill="1" applyBorder="1"/>
    <xf numFmtId="175" fontId="35" fillId="0" borderId="32" xfId="11" applyNumberFormat="1" applyFont="1" applyFill="1" applyBorder="1"/>
    <xf numFmtId="166" fontId="63" fillId="0" borderId="32" xfId="1" applyNumberFormat="1" applyFont="1" applyFill="1" applyBorder="1" applyAlignment="1">
      <alignment horizontal="center"/>
    </xf>
    <xf numFmtId="166" fontId="69" fillId="0" borderId="32" xfId="11" applyNumberFormat="1" applyFont="1" applyFill="1" applyBorder="1"/>
    <xf numFmtId="175" fontId="37" fillId="0" borderId="32" xfId="11" applyNumberFormat="1" applyFont="1" applyFill="1" applyBorder="1"/>
    <xf numFmtId="0" fontId="72" fillId="0" borderId="0" xfId="11" applyNumberFormat="1" applyFont="1" applyFill="1" applyBorder="1"/>
    <xf numFmtId="43" fontId="61" fillId="0" borderId="0" xfId="1" applyFont="1" applyFill="1" applyBorder="1" applyAlignment="1">
      <alignment horizontal="center"/>
    </xf>
    <xf numFmtId="43" fontId="62" fillId="16" borderId="41" xfId="1" applyFont="1" applyFill="1" applyBorder="1"/>
    <xf numFmtId="175" fontId="63" fillId="16" borderId="2" xfId="11" applyNumberFormat="1" applyFont="1" applyFill="1" applyBorder="1"/>
    <xf numFmtId="175" fontId="35" fillId="16" borderId="2" xfId="11" applyNumberFormat="1" applyFont="1" applyFill="1" applyBorder="1"/>
    <xf numFmtId="166" fontId="35" fillId="16" borderId="2" xfId="11" applyNumberFormat="1" applyFont="1" applyFill="1" applyBorder="1"/>
    <xf numFmtId="166" fontId="63" fillId="16" borderId="2" xfId="1" applyNumberFormat="1" applyFont="1" applyFill="1" applyBorder="1" applyAlignment="1">
      <alignment horizontal="center"/>
    </xf>
    <xf numFmtId="166" fontId="63" fillId="16" borderId="2" xfId="11" applyNumberFormat="1" applyFont="1" applyFill="1" applyBorder="1"/>
    <xf numFmtId="175" fontId="63" fillId="16" borderId="61" xfId="11" applyNumberFormat="1" applyFont="1" applyFill="1" applyBorder="1"/>
    <xf numFmtId="175" fontId="63" fillId="16" borderId="47" xfId="11" applyNumberFormat="1" applyFont="1" applyFill="1" applyBorder="1"/>
    <xf numFmtId="175" fontId="35" fillId="16" borderId="47" xfId="11" applyNumberFormat="1" applyFont="1" applyFill="1" applyBorder="1"/>
    <xf numFmtId="166" fontId="35" fillId="16" borderId="47" xfId="11" applyNumberFormat="1" applyFont="1" applyFill="1" applyBorder="1"/>
    <xf numFmtId="166" fontId="63" fillId="16" borderId="47" xfId="1" applyNumberFormat="1" applyFont="1" applyFill="1" applyBorder="1" applyAlignment="1">
      <alignment horizontal="center"/>
    </xf>
    <xf numFmtId="166" fontId="63" fillId="16" borderId="47" xfId="11" applyNumberFormat="1" applyFont="1" applyFill="1" applyBorder="1"/>
    <xf numFmtId="175" fontId="35" fillId="0" borderId="47" xfId="11" applyNumberFormat="1" applyFont="1" applyFill="1" applyBorder="1"/>
    <xf numFmtId="168" fontId="61" fillId="0" borderId="0" xfId="11" applyNumberFormat="1" applyFont="1" applyFill="1" applyBorder="1" applyAlignment="1">
      <alignment horizontal="center"/>
    </xf>
    <xf numFmtId="0" fontId="68" fillId="3" borderId="62" xfId="11" applyNumberFormat="1" applyFont="1" applyBorder="1"/>
    <xf numFmtId="166" fontId="62" fillId="3" borderId="3" xfId="1" applyNumberFormat="1" applyFont="1" applyFill="1" applyBorder="1"/>
    <xf numFmtId="166" fontId="37" fillId="3" borderId="3" xfId="1" applyNumberFormat="1" applyFont="1" applyFill="1" applyBorder="1"/>
    <xf numFmtId="175" fontId="63" fillId="0" borderId="3" xfId="11" applyNumberFormat="1" applyFont="1" applyFill="1" applyBorder="1"/>
    <xf numFmtId="175" fontId="35" fillId="0" borderId="3" xfId="11" applyNumberFormat="1" applyFont="1" applyFill="1" applyBorder="1"/>
    <xf numFmtId="166" fontId="63" fillId="0" borderId="3" xfId="1" applyNumberFormat="1" applyFont="1" applyFill="1" applyBorder="1" applyAlignment="1">
      <alignment horizontal="center"/>
    </xf>
    <xf numFmtId="166" fontId="63" fillId="0" borderId="3" xfId="11" applyNumberFormat="1" applyFont="1" applyFill="1" applyBorder="1"/>
    <xf numFmtId="166" fontId="35" fillId="3" borderId="3" xfId="11" applyNumberFormat="1" applyFont="1" applyBorder="1"/>
    <xf numFmtId="0" fontId="61" fillId="0" borderId="63" xfId="11" applyNumberFormat="1" applyFont="1" applyFill="1" applyBorder="1"/>
    <xf numFmtId="175" fontId="127" fillId="0" borderId="3" xfId="11" applyNumberFormat="1" applyFont="1" applyFill="1" applyBorder="1"/>
    <xf numFmtId="175" fontId="61" fillId="0" borderId="3" xfId="11" applyNumberFormat="1" applyFont="1" applyFill="1" applyBorder="1"/>
    <xf numFmtId="0" fontId="61" fillId="0" borderId="3" xfId="11" applyNumberFormat="1" applyFont="1" applyFill="1" applyBorder="1" applyAlignment="1">
      <alignment horizontal="center"/>
    </xf>
    <xf numFmtId="43" fontId="61" fillId="0" borderId="3" xfId="1" applyFont="1" applyFill="1" applyBorder="1" applyAlignment="1">
      <alignment horizontal="center"/>
    </xf>
    <xf numFmtId="0" fontId="57" fillId="3" borderId="6" xfId="11" applyNumberFormat="1" applyBorder="1"/>
    <xf numFmtId="0" fontId="57" fillId="16" borderId="6" xfId="11" applyNumberFormat="1" applyFill="1" applyBorder="1"/>
    <xf numFmtId="175" fontId="35" fillId="3" borderId="0" xfId="11" applyNumberFormat="1" applyFont="1" applyBorder="1"/>
    <xf numFmtId="0" fontId="61" fillId="3" borderId="62" xfId="11" applyNumberFormat="1" applyFont="1" applyBorder="1"/>
    <xf numFmtId="43" fontId="77" fillId="0" borderId="64" xfId="1" applyFont="1" applyFill="1" applyBorder="1" applyAlignment="1"/>
    <xf numFmtId="43" fontId="96" fillId="13" borderId="6" xfId="0" applyNumberFormat="1" applyFont="1" applyFill="1" applyBorder="1"/>
    <xf numFmtId="0" fontId="0" fillId="0" borderId="0" xfId="0" applyFill="1" applyBorder="1"/>
    <xf numFmtId="0" fontId="75" fillId="13" borderId="8" xfId="0" applyNumberFormat="1" applyFont="1" applyFill="1" applyBorder="1" applyAlignment="1">
      <alignment horizontal="center" vertical="center" textRotation="45" wrapText="1"/>
    </xf>
    <xf numFmtId="0" fontId="75" fillId="13" borderId="9" xfId="0" applyNumberFormat="1" applyFont="1" applyFill="1" applyBorder="1" applyAlignment="1">
      <alignment horizontal="center" vertical="center" textRotation="45" wrapText="1"/>
    </xf>
    <xf numFmtId="0" fontId="75" fillId="13" borderId="8" xfId="0" applyNumberFormat="1" applyFont="1" applyFill="1" applyBorder="1" applyAlignment="1">
      <alignment vertical="center" textRotation="45" wrapText="1"/>
    </xf>
    <xf numFmtId="0" fontId="82" fillId="12" borderId="65" xfId="8" applyFont="1" applyFill="1" applyBorder="1" applyAlignment="1">
      <alignment horizontal="right"/>
    </xf>
    <xf numFmtId="0" fontId="82" fillId="12" borderId="1" xfId="8" applyFont="1" applyFill="1" applyBorder="1" applyAlignment="1"/>
    <xf numFmtId="0" fontId="82" fillId="12" borderId="7" xfId="8" applyFont="1" applyFill="1" applyBorder="1" applyAlignment="1"/>
    <xf numFmtId="0" fontId="82" fillId="12" borderId="0" xfId="8" applyFont="1" applyFill="1" applyBorder="1" applyAlignment="1">
      <alignment horizontal="center" wrapText="1"/>
    </xf>
    <xf numFmtId="0" fontId="82" fillId="12" borderId="4" xfId="8" applyFont="1" applyFill="1" applyBorder="1" applyAlignment="1">
      <alignment horizontal="center" wrapText="1"/>
    </xf>
    <xf numFmtId="166" fontId="126" fillId="13" borderId="0" xfId="1" applyNumberFormat="1" applyFont="1" applyFill="1" applyBorder="1"/>
    <xf numFmtId="0" fontId="82" fillId="14" borderId="1" xfId="8" applyFont="1" applyFill="1" applyBorder="1" applyAlignment="1">
      <alignment horizontal="center" wrapText="1"/>
    </xf>
    <xf numFmtId="0" fontId="99" fillId="13" borderId="16" xfId="8" applyFont="1" applyFill="1" applyBorder="1" applyAlignment="1">
      <alignment horizontal="left"/>
    </xf>
    <xf numFmtId="0" fontId="88" fillId="13" borderId="8" xfId="0" applyFont="1" applyFill="1" applyBorder="1"/>
    <xf numFmtId="0" fontId="89" fillId="13" borderId="8" xfId="0" applyFont="1" applyFill="1" applyBorder="1" applyAlignment="1">
      <alignment horizontal="left"/>
    </xf>
    <xf numFmtId="0" fontId="89" fillId="13" borderId="8" xfId="0" applyFont="1" applyFill="1" applyBorder="1" applyAlignment="1">
      <alignment horizontal="left" indent="4"/>
    </xf>
    <xf numFmtId="0" fontId="89" fillId="13" borderId="8" xfId="0" applyFont="1" applyFill="1" applyBorder="1" applyAlignment="1">
      <alignment horizontal="left" indent="3"/>
    </xf>
    <xf numFmtId="0" fontId="88" fillId="13" borderId="8" xfId="0" applyFont="1" applyFill="1" applyBorder="1" applyAlignment="1">
      <alignment horizontal="left"/>
    </xf>
    <xf numFmtId="0" fontId="82" fillId="0" borderId="34" xfId="8" applyFont="1" applyFill="1" applyBorder="1" applyAlignment="1">
      <alignment horizontal="center" wrapText="1"/>
    </xf>
    <xf numFmtId="166" fontId="88" fillId="0" borderId="31" xfId="1" applyNumberFormat="1" applyFont="1" applyBorder="1"/>
    <xf numFmtId="166" fontId="89" fillId="0" borderId="31" xfId="0" applyNumberFormat="1" applyFont="1" applyBorder="1"/>
    <xf numFmtId="166" fontId="88" fillId="0" borderId="31" xfId="0" applyNumberFormat="1" applyFont="1" applyBorder="1"/>
    <xf numFmtId="166" fontId="88" fillId="0" borderId="35" xfId="0" applyNumberFormat="1" applyFont="1" applyBorder="1"/>
    <xf numFmtId="166" fontId="126" fillId="13" borderId="4" xfId="1" applyNumberFormat="1" applyFont="1" applyFill="1" applyBorder="1"/>
    <xf numFmtId="166" fontId="126" fillId="13" borderId="33" xfId="0" applyNumberFormat="1" applyFont="1" applyFill="1" applyBorder="1"/>
    <xf numFmtId="166" fontId="126" fillId="13" borderId="5" xfId="0" applyNumberFormat="1" applyFont="1" applyFill="1" applyBorder="1"/>
    <xf numFmtId="166" fontId="101" fillId="0" borderId="4" xfId="2" applyNumberFormat="1" applyFont="1" applyFill="1" applyBorder="1"/>
    <xf numFmtId="166" fontId="126" fillId="13" borderId="65" xfId="0" applyNumberFormat="1" applyFont="1" applyFill="1" applyBorder="1"/>
    <xf numFmtId="0" fontId="82" fillId="12" borderId="8" xfId="8" applyFont="1" applyFill="1" applyBorder="1" applyAlignment="1">
      <alignment horizontal="center" wrapText="1"/>
    </xf>
    <xf numFmtId="0" fontId="73" fillId="0" borderId="0" xfId="10" applyFont="1" applyBorder="1"/>
    <xf numFmtId="166" fontId="116" fillId="0" borderId="8" xfId="1" applyNumberFormat="1" applyFont="1" applyBorder="1"/>
    <xf numFmtId="166" fontId="116" fillId="0" borderId="4" xfId="1" applyNumberFormat="1" applyFont="1" applyBorder="1"/>
    <xf numFmtId="173" fontId="117" fillId="13" borderId="66" xfId="7" applyNumberFormat="1" applyFont="1" applyFill="1" applyBorder="1" applyAlignment="1">
      <alignment horizontal="right"/>
    </xf>
    <xf numFmtId="173" fontId="117" fillId="13" borderId="67" xfId="7" applyNumberFormat="1" applyFont="1" applyFill="1" applyBorder="1" applyAlignment="1">
      <alignment horizontal="right"/>
    </xf>
    <xf numFmtId="173" fontId="117" fillId="13" borderId="46" xfId="7" applyNumberFormat="1" applyFont="1" applyFill="1" applyBorder="1" applyAlignment="1">
      <alignment horizontal="right"/>
    </xf>
    <xf numFmtId="166" fontId="83" fillId="0" borderId="8" xfId="1" applyNumberFormat="1" applyFont="1" applyFill="1" applyBorder="1" applyProtection="1">
      <protection locked="0"/>
    </xf>
    <xf numFmtId="166" fontId="84" fillId="0" borderId="8" xfId="1" applyNumberFormat="1" applyFont="1" applyFill="1" applyBorder="1"/>
    <xf numFmtId="166" fontId="85" fillId="0" borderId="8" xfId="1" applyNumberFormat="1" applyFont="1" applyFill="1" applyBorder="1" applyProtection="1">
      <protection locked="0"/>
    </xf>
    <xf numFmtId="166" fontId="79" fillId="0" borderId="4" xfId="0" applyNumberFormat="1" applyFont="1" applyFill="1" applyBorder="1" applyAlignment="1">
      <alignment horizontal="center"/>
    </xf>
    <xf numFmtId="166" fontId="80" fillId="0" borderId="4" xfId="1" applyNumberFormat="1" applyFont="1" applyFill="1" applyBorder="1" applyProtection="1">
      <protection locked="0"/>
    </xf>
    <xf numFmtId="166" fontId="79" fillId="0" borderId="4" xfId="1" applyNumberFormat="1" applyFont="1" applyFill="1" applyBorder="1" applyProtection="1">
      <protection locked="0"/>
    </xf>
    <xf numFmtId="166" fontId="83" fillId="0" borderId="4" xfId="1" applyNumberFormat="1" applyFont="1" applyFill="1" applyBorder="1" applyProtection="1">
      <protection locked="0"/>
    </xf>
    <xf numFmtId="166" fontId="85" fillId="0" borderId="4" xfId="1" applyNumberFormat="1" applyFont="1" applyFill="1" applyBorder="1" applyProtection="1">
      <protection locked="0"/>
    </xf>
    <xf numFmtId="166" fontId="79" fillId="0" borderId="31" xfId="0" applyNumberFormat="1" applyFont="1" applyFill="1" applyBorder="1" applyAlignment="1">
      <alignment horizontal="center"/>
    </xf>
    <xf numFmtId="166" fontId="80" fillId="0" borderId="31" xfId="1" applyNumberFormat="1" applyFont="1" applyFill="1" applyBorder="1" applyProtection="1">
      <protection locked="0"/>
    </xf>
    <xf numFmtId="166" fontId="80" fillId="0" borderId="31" xfId="1" applyNumberFormat="1" applyFont="1" applyFill="1" applyBorder="1"/>
    <xf numFmtId="166" fontId="79" fillId="0" borderId="31" xfId="1" applyNumberFormat="1" applyFont="1" applyFill="1" applyBorder="1" applyProtection="1">
      <protection locked="0"/>
    </xf>
    <xf numFmtId="166" fontId="83" fillId="0" borderId="31" xfId="1" applyNumberFormat="1" applyFont="1" applyFill="1" applyBorder="1" applyProtection="1">
      <protection locked="0"/>
    </xf>
    <xf numFmtId="166" fontId="85" fillId="0" borderId="31" xfId="1" applyNumberFormat="1" applyFont="1" applyFill="1" applyBorder="1" applyProtection="1">
      <protection locked="0"/>
    </xf>
    <xf numFmtId="166" fontId="96" fillId="13" borderId="35" xfId="1" applyNumberFormat="1" applyFont="1" applyFill="1" applyBorder="1"/>
    <xf numFmtId="166" fontId="79" fillId="0" borderId="31" xfId="1" applyNumberFormat="1" applyFont="1" applyBorder="1"/>
    <xf numFmtId="166" fontId="79" fillId="0" borderId="8" xfId="9" applyNumberFormat="1" applyFont="1" applyFill="1" applyBorder="1" applyAlignment="1">
      <alignment horizontal="center"/>
    </xf>
    <xf numFmtId="166" fontId="79" fillId="0" borderId="4" xfId="9" applyNumberFormat="1" applyFont="1" applyFill="1" applyBorder="1" applyAlignment="1">
      <alignment horizontal="center"/>
    </xf>
    <xf numFmtId="43" fontId="80" fillId="0" borderId="8" xfId="0" applyNumberFormat="1" applyFont="1" applyFill="1" applyBorder="1"/>
    <xf numFmtId="43" fontId="80" fillId="0" borderId="0" xfId="0" applyNumberFormat="1" applyFont="1" applyFill="1" applyBorder="1"/>
    <xf numFmtId="43" fontId="80" fillId="0" borderId="4" xfId="0" applyNumberFormat="1" applyFont="1" applyFill="1" applyBorder="1"/>
    <xf numFmtId="166" fontId="81" fillId="0" borderId="8" xfId="3" applyNumberFormat="1" applyFont="1" applyFill="1" applyBorder="1" applyProtection="1">
      <protection locked="0"/>
    </xf>
    <xf numFmtId="166" fontId="81" fillId="0" borderId="4" xfId="3" applyNumberFormat="1" applyFont="1" applyFill="1" applyBorder="1" applyProtection="1">
      <protection locked="0"/>
    </xf>
    <xf numFmtId="43" fontId="79" fillId="0" borderId="8" xfId="0" applyNumberFormat="1" applyFont="1" applyFill="1" applyBorder="1"/>
    <xf numFmtId="43" fontId="79" fillId="0" borderId="0" xfId="0" applyNumberFormat="1" applyFont="1" applyFill="1" applyBorder="1"/>
    <xf numFmtId="43" fontId="79" fillId="0" borderId="4" xfId="0" applyNumberFormat="1" applyFont="1" applyFill="1" applyBorder="1"/>
    <xf numFmtId="43" fontId="80" fillId="0" borderId="29" xfId="0" applyNumberFormat="1" applyFont="1" applyFill="1" applyBorder="1"/>
    <xf numFmtId="43" fontId="80" fillId="0" borderId="30" xfId="0" applyNumberFormat="1" applyFont="1" applyFill="1" applyBorder="1"/>
    <xf numFmtId="166" fontId="79" fillId="0" borderId="8" xfId="3" applyNumberFormat="1" applyFont="1" applyFill="1" applyBorder="1"/>
    <xf numFmtId="166" fontId="79" fillId="0" borderId="4" xfId="3" applyNumberFormat="1" applyFont="1" applyFill="1" applyBorder="1"/>
    <xf numFmtId="43" fontId="79" fillId="0" borderId="29" xfId="0" applyNumberFormat="1" applyFont="1" applyFill="1" applyBorder="1"/>
    <xf numFmtId="43" fontId="79" fillId="0" borderId="30" xfId="0" applyNumberFormat="1" applyFont="1" applyFill="1" applyBorder="1"/>
    <xf numFmtId="166" fontId="79" fillId="13" borderId="9" xfId="3" applyNumberFormat="1" applyFont="1" applyFill="1" applyBorder="1"/>
    <xf numFmtId="166" fontId="79" fillId="13" borderId="3" xfId="3" applyNumberFormat="1" applyFont="1" applyFill="1" applyBorder="1"/>
    <xf numFmtId="166" fontId="79" fillId="13" borderId="6" xfId="3" applyNumberFormat="1" applyFont="1" applyFill="1" applyBorder="1"/>
    <xf numFmtId="166" fontId="79" fillId="0" borderId="16" xfId="9" applyNumberFormat="1" applyFont="1" applyFill="1" applyBorder="1" applyAlignment="1">
      <alignment horizontal="right"/>
    </xf>
    <xf numFmtId="166" fontId="79" fillId="0" borderId="1" xfId="9" applyNumberFormat="1" applyFont="1" applyFill="1" applyBorder="1" applyAlignment="1">
      <alignment horizontal="right"/>
    </xf>
    <xf numFmtId="166" fontId="79" fillId="0" borderId="7" xfId="9" applyNumberFormat="1" applyFont="1" applyFill="1" applyBorder="1" applyAlignment="1">
      <alignment horizontal="right"/>
    </xf>
    <xf numFmtId="166" fontId="79" fillId="0" borderId="30" xfId="0" applyNumberFormat="1" applyFont="1" applyFill="1" applyBorder="1"/>
    <xf numFmtId="166" fontId="80" fillId="0" borderId="29" xfId="0" applyNumberFormat="1" applyFont="1" applyFill="1" applyBorder="1"/>
    <xf numFmtId="166" fontId="80" fillId="0" borderId="30" xfId="0" applyNumberFormat="1" applyFont="1" applyFill="1" applyBorder="1"/>
    <xf numFmtId="0" fontId="125" fillId="12" borderId="4" xfId="9" applyFont="1" applyFill="1" applyBorder="1" applyAlignment="1">
      <alignment horizontal="right"/>
    </xf>
    <xf numFmtId="17" fontId="125" fillId="12" borderId="4" xfId="9" applyNumberFormat="1" applyFont="1" applyFill="1" applyBorder="1" applyAlignment="1">
      <alignment horizontal="right"/>
    </xf>
    <xf numFmtId="0" fontId="0" fillId="12" borderId="6" xfId="0" applyFill="1" applyBorder="1"/>
    <xf numFmtId="166" fontId="22" fillId="0" borderId="4" xfId="9" applyNumberFormat="1" applyFont="1" applyFill="1" applyBorder="1" applyAlignment="1">
      <alignment horizontal="center"/>
    </xf>
    <xf numFmtId="43" fontId="80" fillId="0" borderId="8" xfId="5" applyFont="1" applyFill="1" applyBorder="1"/>
    <xf numFmtId="166" fontId="24" fillId="0" borderId="4" xfId="9" applyNumberFormat="1" applyFont="1" applyFill="1" applyBorder="1" applyAlignment="1">
      <alignment horizontal="center"/>
    </xf>
    <xf numFmtId="166" fontId="50" fillId="0" borderId="4" xfId="3" applyNumberFormat="1" applyFont="1" applyFill="1" applyBorder="1" applyProtection="1">
      <protection locked="0"/>
    </xf>
    <xf numFmtId="43" fontId="79" fillId="0" borderId="8" xfId="5" applyFont="1" applyFill="1" applyBorder="1"/>
    <xf numFmtId="43" fontId="80" fillId="0" borderId="29" xfId="5" applyFont="1" applyFill="1" applyBorder="1"/>
    <xf numFmtId="166" fontId="24" fillId="0" borderId="30" xfId="9" applyNumberFormat="1" applyFont="1" applyFill="1" applyBorder="1" applyAlignment="1">
      <alignment horizontal="center"/>
    </xf>
    <xf numFmtId="166" fontId="22" fillId="13" borderId="3" xfId="3" applyNumberFormat="1" applyFont="1" applyFill="1" applyBorder="1"/>
    <xf numFmtId="166" fontId="22" fillId="13" borderId="6" xfId="3" applyNumberFormat="1" applyFont="1" applyFill="1" applyBorder="1"/>
    <xf numFmtId="43" fontId="79" fillId="0" borderId="29" xfId="5" applyFont="1" applyFill="1" applyBorder="1"/>
    <xf numFmtId="166" fontId="22" fillId="0" borderId="1" xfId="9" applyNumberFormat="1" applyFont="1" applyFill="1" applyBorder="1" applyAlignment="1">
      <alignment horizontal="right"/>
    </xf>
    <xf numFmtId="166" fontId="22" fillId="0" borderId="7" xfId="9" applyNumberFormat="1" applyFont="1" applyFill="1" applyBorder="1" applyAlignment="1">
      <alignment horizontal="right"/>
    </xf>
    <xf numFmtId="166" fontId="22" fillId="0" borderId="4" xfId="3" applyNumberFormat="1" applyFont="1" applyFill="1" applyBorder="1"/>
    <xf numFmtId="43" fontId="24" fillId="0" borderId="4" xfId="5" applyFont="1" applyFill="1" applyBorder="1" applyAlignment="1">
      <alignment horizontal="center"/>
    </xf>
    <xf numFmtId="166" fontId="22" fillId="0" borderId="30" xfId="9" applyNumberFormat="1" applyFont="1" applyFill="1" applyBorder="1" applyAlignment="1">
      <alignment horizontal="center"/>
    </xf>
    <xf numFmtId="0" fontId="22" fillId="12" borderId="5" xfId="9" applyFont="1" applyFill="1" applyBorder="1" applyAlignment="1"/>
    <xf numFmtId="0" fontId="139" fillId="0" borderId="0" xfId="9" applyFont="1"/>
    <xf numFmtId="0" fontId="140" fillId="0" borderId="0" xfId="9" applyFont="1" applyBorder="1" applyAlignment="1"/>
    <xf numFmtId="0" fontId="141" fillId="0" borderId="0" xfId="9" applyFont="1" applyBorder="1" applyAlignment="1"/>
    <xf numFmtId="0" fontId="142" fillId="10" borderId="33" xfId="9" applyFont="1" applyFill="1" applyBorder="1"/>
    <xf numFmtId="176" fontId="143" fillId="10" borderId="14" xfId="9" applyNumberFormat="1" applyFont="1" applyFill="1" applyBorder="1" applyAlignment="1">
      <alignment horizontal="center"/>
    </xf>
    <xf numFmtId="176" fontId="143" fillId="10" borderId="11" xfId="9" applyNumberFormat="1" applyFont="1" applyFill="1" applyBorder="1" applyAlignment="1">
      <alignment horizontal="center"/>
    </xf>
    <xf numFmtId="177" fontId="142" fillId="10" borderId="8" xfId="9" applyNumberFormat="1" applyFont="1" applyFill="1" applyBorder="1" applyAlignment="1" applyProtection="1">
      <alignment horizontal="left"/>
    </xf>
    <xf numFmtId="4" fontId="143" fillId="0" borderId="21" xfId="1" applyNumberFormat="1" applyFont="1" applyFill="1" applyBorder="1"/>
    <xf numFmtId="4" fontId="143" fillId="0" borderId="22" xfId="1" applyNumberFormat="1" applyFont="1" applyFill="1" applyBorder="1"/>
    <xf numFmtId="177" fontId="137" fillId="10" borderId="8" xfId="9" applyNumberFormat="1" applyFont="1" applyFill="1" applyBorder="1" applyAlignment="1" applyProtection="1">
      <alignment horizontal="left"/>
    </xf>
    <xf numFmtId="4" fontId="139" fillId="0" borderId="21" xfId="1" applyNumberFormat="1" applyFont="1" applyFill="1" applyBorder="1"/>
    <xf numFmtId="4" fontId="139" fillId="0" borderId="22" xfId="1" applyNumberFormat="1" applyFont="1" applyFill="1" applyBorder="1"/>
    <xf numFmtId="0" fontId="143" fillId="0" borderId="0" xfId="9" applyFont="1"/>
    <xf numFmtId="177" fontId="137" fillId="10" borderId="8" xfId="9" applyNumberFormat="1" applyFont="1" applyFill="1" applyBorder="1" applyAlignment="1" applyProtection="1">
      <alignment horizontal="left" indent="3"/>
    </xf>
    <xf numFmtId="0" fontId="142" fillId="10" borderId="8" xfId="9" applyFont="1" applyFill="1" applyBorder="1"/>
    <xf numFmtId="4" fontId="143" fillId="0" borderId="21" xfId="9" applyNumberFormat="1" applyFont="1" applyFill="1" applyBorder="1"/>
    <xf numFmtId="4" fontId="143" fillId="0" borderId="22" xfId="9" applyNumberFormat="1" applyFont="1" applyFill="1" applyBorder="1"/>
    <xf numFmtId="4" fontId="139" fillId="0" borderId="21" xfId="9" applyNumberFormat="1" applyFont="1" applyFill="1" applyBorder="1"/>
    <xf numFmtId="4" fontId="139" fillId="0" borderId="22" xfId="9" applyNumberFormat="1" applyFont="1" applyFill="1" applyBorder="1"/>
    <xf numFmtId="4" fontId="143" fillId="10" borderId="21" xfId="1" applyNumberFormat="1" applyFont="1" applyFill="1" applyBorder="1"/>
    <xf numFmtId="4" fontId="143" fillId="10" borderId="22" xfId="1" applyNumberFormat="1" applyFont="1" applyFill="1" applyBorder="1"/>
    <xf numFmtId="0" fontId="137" fillId="10" borderId="8" xfId="9" applyFont="1" applyFill="1" applyBorder="1"/>
    <xf numFmtId="177" fontId="142" fillId="10" borderId="29" xfId="9" applyNumberFormat="1" applyFont="1" applyFill="1" applyBorder="1" applyAlignment="1" applyProtection="1">
      <alignment horizontal="left"/>
    </xf>
    <xf numFmtId="4" fontId="143" fillId="10" borderId="76" xfId="1" applyNumberFormat="1" applyFont="1" applyFill="1" applyBorder="1"/>
    <xf numFmtId="4" fontId="143" fillId="10" borderId="77" xfId="1" applyNumberFormat="1" applyFont="1" applyFill="1" applyBorder="1"/>
    <xf numFmtId="0" fontId="137" fillId="0" borderId="0" xfId="9" applyFont="1"/>
    <xf numFmtId="0" fontId="135" fillId="0" borderId="0" xfId="9" applyFont="1"/>
    <xf numFmtId="0" fontId="140" fillId="0" borderId="0" xfId="9" applyFont="1" applyBorder="1" applyAlignment="1">
      <alignment wrapText="1"/>
    </xf>
    <xf numFmtId="0" fontId="139" fillId="0" borderId="0" xfId="9" applyFont="1" applyBorder="1"/>
    <xf numFmtId="177" fontId="142" fillId="10" borderId="33" xfId="9" applyNumberFormat="1" applyFont="1" applyFill="1" applyBorder="1" applyAlignment="1" applyProtection="1">
      <alignment horizontal="left"/>
    </xf>
    <xf numFmtId="17" fontId="143" fillId="10" borderId="14" xfId="9" applyNumberFormat="1" applyFont="1" applyFill="1" applyBorder="1" applyAlignment="1">
      <alignment horizontal="center"/>
    </xf>
    <xf numFmtId="17" fontId="143" fillId="10" borderId="11" xfId="9" applyNumberFormat="1" applyFont="1" applyFill="1" applyBorder="1" applyAlignment="1">
      <alignment horizontal="center"/>
    </xf>
    <xf numFmtId="0" fontId="143" fillId="0" borderId="21" xfId="9" applyFont="1" applyFill="1" applyBorder="1"/>
    <xf numFmtId="0" fontId="143" fillId="0" borderId="22" xfId="9" applyFont="1" applyFill="1" applyBorder="1"/>
    <xf numFmtId="2" fontId="139" fillId="0" borderId="22" xfId="9" applyNumberFormat="1" applyFont="1" applyBorder="1"/>
    <xf numFmtId="177" fontId="137" fillId="10" borderId="29" xfId="9" applyNumberFormat="1" applyFont="1" applyFill="1" applyBorder="1" applyAlignment="1" applyProtection="1">
      <alignment horizontal="left"/>
    </xf>
    <xf numFmtId="4" fontId="139" fillId="0" borderId="76" xfId="9" applyNumberFormat="1" applyFont="1" applyFill="1" applyBorder="1"/>
    <xf numFmtId="4" fontId="139" fillId="0" borderId="77" xfId="9" applyNumberFormat="1" applyFont="1" applyFill="1" applyBorder="1"/>
    <xf numFmtId="177" fontId="142" fillId="0" borderId="3" xfId="9" applyNumberFormat="1" applyFont="1" applyBorder="1" applyAlignment="1" applyProtection="1">
      <alignment horizontal="left"/>
    </xf>
    <xf numFmtId="4" fontId="143" fillId="0" borderId="3" xfId="9" applyNumberFormat="1" applyFont="1" applyFill="1" applyBorder="1"/>
    <xf numFmtId="4" fontId="143" fillId="0" borderId="43" xfId="9" applyNumberFormat="1" applyFont="1" applyFill="1" applyBorder="1"/>
    <xf numFmtId="177" fontId="142" fillId="8" borderId="33" xfId="9" applyNumberFormat="1" applyFont="1" applyFill="1" applyBorder="1" applyAlignment="1" applyProtection="1">
      <alignment horizontal="left"/>
    </xf>
    <xf numFmtId="17" fontId="143" fillId="8" borderId="14" xfId="9" applyNumberFormat="1" applyFont="1" applyFill="1" applyBorder="1" applyAlignment="1">
      <alignment horizontal="center"/>
    </xf>
    <xf numFmtId="17" fontId="143" fillId="8" borderId="11" xfId="9" applyNumberFormat="1" applyFont="1" applyFill="1" applyBorder="1" applyAlignment="1">
      <alignment horizontal="center"/>
    </xf>
    <xf numFmtId="177" fontId="142" fillId="8" borderId="8" xfId="9" applyNumberFormat="1" applyFont="1" applyFill="1" applyBorder="1" applyAlignment="1" applyProtection="1">
      <alignment horizontal="left"/>
    </xf>
    <xf numFmtId="43" fontId="143" fillId="0" borderId="21" xfId="1" applyFont="1" applyFill="1" applyBorder="1"/>
    <xf numFmtId="43" fontId="143" fillId="0" borderId="22" xfId="1" applyFont="1" applyFill="1" applyBorder="1"/>
    <xf numFmtId="177" fontId="137" fillId="8" borderId="8" xfId="9" applyNumberFormat="1" applyFont="1" applyFill="1" applyBorder="1" applyAlignment="1" applyProtection="1">
      <alignment horizontal="left"/>
    </xf>
    <xf numFmtId="43" fontId="139" fillId="0" borderId="21" xfId="1" applyFont="1" applyFill="1" applyBorder="1"/>
    <xf numFmtId="43" fontId="139" fillId="0" borderId="22" xfId="1" applyFont="1" applyFill="1" applyBorder="1"/>
    <xf numFmtId="0" fontId="142" fillId="8" borderId="8" xfId="9" applyFont="1" applyFill="1" applyBorder="1"/>
    <xf numFmtId="177" fontId="142" fillId="8" borderId="29" xfId="9" applyNumberFormat="1" applyFont="1" applyFill="1" applyBorder="1" applyAlignment="1" applyProtection="1">
      <alignment horizontal="left"/>
    </xf>
    <xf numFmtId="43" fontId="143" fillId="0" borderId="76" xfId="1" applyFont="1" applyFill="1" applyBorder="1"/>
    <xf numFmtId="43" fontId="143" fillId="0" borderId="77" xfId="1" applyFont="1" applyFill="1" applyBorder="1"/>
    <xf numFmtId="0" fontId="140" fillId="0" borderId="0" xfId="13" applyFont="1" applyBorder="1" applyAlignment="1">
      <alignment vertical="top" wrapText="1"/>
    </xf>
    <xf numFmtId="0" fontId="143" fillId="0" borderId="0" xfId="9" applyFont="1" applyAlignment="1">
      <alignment horizontal="right"/>
    </xf>
    <xf numFmtId="177" fontId="144" fillId="10" borderId="33" xfId="9" applyNumberFormat="1" applyFont="1" applyFill="1" applyBorder="1" applyAlignment="1" applyProtection="1">
      <alignment horizontal="left"/>
      <protection locked="0"/>
    </xf>
    <xf numFmtId="176" fontId="143" fillId="10" borderId="14" xfId="9" applyNumberFormat="1" applyFont="1" applyFill="1" applyBorder="1"/>
    <xf numFmtId="176" fontId="143" fillId="10" borderId="11" xfId="9" applyNumberFormat="1" applyFont="1" applyFill="1" applyBorder="1"/>
    <xf numFmtId="177" fontId="142" fillId="10" borderId="8" xfId="9" applyNumberFormat="1" applyFont="1" applyFill="1" applyBorder="1" applyAlignment="1" applyProtection="1">
      <alignment horizontal="left"/>
      <protection locked="0"/>
    </xf>
    <xf numFmtId="177" fontId="137" fillId="10" borderId="8" xfId="9" applyNumberFormat="1" applyFont="1" applyFill="1" applyBorder="1" applyAlignment="1" applyProtection="1">
      <alignment horizontal="left"/>
      <protection locked="0"/>
    </xf>
    <xf numFmtId="177" fontId="145" fillId="10" borderId="8" xfId="9" applyNumberFormat="1" applyFont="1" applyFill="1" applyBorder="1" applyAlignment="1" applyProtection="1">
      <alignment horizontal="left" indent="2"/>
      <protection locked="0"/>
    </xf>
    <xf numFmtId="4" fontId="146" fillId="0" borderId="21" xfId="1" applyNumberFormat="1" applyFont="1" applyFill="1" applyBorder="1"/>
    <xf numFmtId="4" fontId="146" fillId="0" borderId="22" xfId="1" applyNumberFormat="1" applyFont="1" applyFill="1" applyBorder="1"/>
    <xf numFmtId="177" fontId="137" fillId="10" borderId="8" xfId="9" applyNumberFormat="1" applyFont="1" applyFill="1" applyBorder="1" applyProtection="1">
      <protection locked="0"/>
    </xf>
    <xf numFmtId="0" fontId="142" fillId="10" borderId="8" xfId="9" applyFont="1" applyFill="1" applyBorder="1" applyAlignment="1" applyProtection="1">
      <alignment horizontal="left"/>
      <protection locked="0"/>
    </xf>
    <xf numFmtId="177" fontId="145" fillId="10" borderId="8" xfId="9" applyNumberFormat="1" applyFont="1" applyFill="1" applyBorder="1" applyAlignment="1" applyProtection="1">
      <alignment horizontal="left"/>
      <protection locked="0"/>
    </xf>
    <xf numFmtId="177" fontId="142" fillId="10" borderId="29" xfId="9" applyNumberFormat="1" applyFont="1" applyFill="1" applyBorder="1" applyAlignment="1" applyProtection="1">
      <alignment horizontal="left"/>
      <protection locked="0"/>
    </xf>
    <xf numFmtId="4" fontId="139" fillId="0" borderId="0" xfId="9" applyNumberFormat="1" applyFont="1"/>
    <xf numFmtId="177" fontId="137" fillId="10" borderId="33" xfId="9" applyNumberFormat="1" applyFont="1" applyFill="1" applyBorder="1" applyAlignment="1" applyProtection="1">
      <alignment horizontal="left"/>
      <protection locked="0"/>
    </xf>
    <xf numFmtId="177" fontId="142" fillId="10" borderId="8" xfId="9" applyNumberFormat="1" applyFont="1" applyFill="1" applyBorder="1" applyAlignment="1" applyProtection="1">
      <alignment horizontal="left" indent="1"/>
      <protection locked="0"/>
    </xf>
    <xf numFmtId="0" fontId="145" fillId="10" borderId="8" xfId="9" applyFont="1" applyFill="1" applyBorder="1"/>
    <xf numFmtId="177" fontId="142" fillId="10" borderId="8" xfId="9" applyNumberFormat="1" applyFont="1" applyFill="1" applyBorder="1" applyAlignment="1" applyProtection="1">
      <alignment horizontal="left" indent="2"/>
      <protection locked="0"/>
    </xf>
    <xf numFmtId="177" fontId="149" fillId="10" borderId="8" xfId="9" applyNumberFormat="1" applyFont="1" applyFill="1" applyBorder="1" applyAlignment="1" applyProtection="1">
      <alignment horizontal="left"/>
      <protection locked="0"/>
    </xf>
    <xf numFmtId="0" fontId="149" fillId="10" borderId="29" xfId="9" applyFont="1" applyFill="1" applyBorder="1" applyAlignment="1">
      <alignment horizontal="left" indent="1"/>
    </xf>
    <xf numFmtId="4" fontId="143" fillId="0" borderId="76" xfId="9" applyNumberFormat="1" applyFont="1" applyFill="1" applyBorder="1"/>
    <xf numFmtId="4" fontId="143" fillId="0" borderId="77" xfId="9" applyNumberFormat="1" applyFont="1" applyFill="1" applyBorder="1"/>
    <xf numFmtId="0" fontId="140" fillId="0" borderId="0" xfId="13" applyFont="1" applyFill="1" applyBorder="1" applyAlignment="1" applyProtection="1">
      <alignment horizontal="left" wrapText="1"/>
    </xf>
    <xf numFmtId="168" fontId="139" fillId="0" borderId="0" xfId="14" applyNumberFormat="1" applyFont="1" applyFill="1"/>
    <xf numFmtId="0" fontId="139" fillId="0" borderId="0" xfId="14" applyFont="1" applyFill="1"/>
    <xf numFmtId="177" fontId="142" fillId="10" borderId="65" xfId="9" quotePrefix="1" applyNumberFormat="1" applyFont="1" applyFill="1" applyBorder="1" applyAlignment="1" applyProtection="1">
      <alignment horizontal="right"/>
    </xf>
    <xf numFmtId="17" fontId="142" fillId="10" borderId="14" xfId="14" applyNumberFormat="1" applyFont="1" applyFill="1" applyBorder="1"/>
    <xf numFmtId="17" fontId="142" fillId="10" borderId="11" xfId="14" applyNumberFormat="1" applyFont="1" applyFill="1" applyBorder="1"/>
    <xf numFmtId="0" fontId="142" fillId="0" borderId="0" xfId="9" applyFont="1"/>
    <xf numFmtId="177" fontId="142" fillId="10" borderId="31" xfId="9" applyNumberFormat="1" applyFont="1" applyFill="1" applyBorder="1" applyAlignment="1" applyProtection="1">
      <alignment horizontal="left"/>
    </xf>
    <xf numFmtId="4" fontId="143" fillId="0" borderId="21" xfId="14" applyNumberFormat="1" applyFont="1" applyFill="1" applyBorder="1"/>
    <xf numFmtId="4" fontId="143" fillId="0" borderId="22" xfId="14" applyNumberFormat="1" applyFont="1" applyFill="1" applyBorder="1"/>
    <xf numFmtId="177" fontId="137" fillId="10" borderId="31" xfId="9" applyNumberFormat="1" applyFont="1" applyFill="1" applyBorder="1" applyAlignment="1" applyProtection="1">
      <alignment horizontal="left"/>
    </xf>
    <xf numFmtId="4" fontId="139" fillId="0" borderId="21" xfId="14" applyNumberFormat="1" applyFont="1" applyFill="1" applyBorder="1"/>
    <xf numFmtId="4" fontId="139" fillId="0" borderId="22" xfId="14" applyNumberFormat="1" applyFont="1" applyFill="1" applyBorder="1"/>
    <xf numFmtId="0" fontId="137" fillId="10" borderId="31" xfId="9" applyFont="1" applyFill="1" applyBorder="1"/>
    <xf numFmtId="0" fontId="142" fillId="32" borderId="31" xfId="9" applyFont="1" applyFill="1" applyBorder="1"/>
    <xf numFmtId="4" fontId="143" fillId="10" borderId="21" xfId="14" applyNumberFormat="1" applyFont="1" applyFill="1" applyBorder="1"/>
    <xf numFmtId="4" fontId="143" fillId="10" borderId="22" xfId="14" applyNumberFormat="1" applyFont="1" applyFill="1" applyBorder="1"/>
    <xf numFmtId="0" fontId="149" fillId="32" borderId="68" xfId="15" applyFont="1" applyFill="1" applyBorder="1"/>
    <xf numFmtId="4" fontId="139" fillId="0" borderId="76" xfId="14" applyNumberFormat="1" applyFont="1" applyFill="1" applyBorder="1"/>
    <xf numFmtId="4" fontId="139" fillId="0" borderId="77" xfId="14" applyNumberFormat="1" applyFont="1" applyFill="1" applyBorder="1"/>
    <xf numFmtId="43" fontId="135" fillId="0" borderId="0" xfId="1" applyFont="1" applyProtection="1"/>
    <xf numFmtId="43" fontId="139" fillId="0" borderId="0" xfId="1" applyFont="1" applyProtection="1"/>
    <xf numFmtId="43" fontId="137" fillId="0" borderId="0" xfId="1" applyFont="1"/>
    <xf numFmtId="43" fontId="150" fillId="0" borderId="0" xfId="1" applyFont="1"/>
    <xf numFmtId="43" fontId="137" fillId="0" borderId="0" xfId="1" applyFont="1" applyProtection="1"/>
    <xf numFmtId="43" fontId="151" fillId="0" borderId="0" xfId="1" applyFont="1" applyProtection="1"/>
    <xf numFmtId="43" fontId="137" fillId="5" borderId="0" xfId="1" applyFont="1" applyFill="1" applyProtection="1"/>
    <xf numFmtId="43" fontId="151" fillId="5" borderId="0" xfId="1" applyFont="1" applyFill="1" applyProtection="1"/>
    <xf numFmtId="43" fontId="137" fillId="5" borderId="0" xfId="1" applyFont="1" applyFill="1"/>
    <xf numFmtId="43" fontId="151" fillId="5" borderId="0" xfId="1" applyFont="1" applyFill="1"/>
    <xf numFmtId="177" fontId="137" fillId="0" borderId="0" xfId="1" applyNumberFormat="1" applyFont="1"/>
    <xf numFmtId="177" fontId="152" fillId="0" borderId="0" xfId="1" applyNumberFormat="1" applyFont="1"/>
    <xf numFmtId="43" fontId="139" fillId="0" borderId="0" xfId="1" applyFont="1"/>
    <xf numFmtId="1" fontId="137" fillId="0" borderId="0" xfId="9" applyNumberFormat="1" applyFont="1" applyProtection="1"/>
    <xf numFmtId="1" fontId="139" fillId="0" borderId="0" xfId="9" applyNumberFormat="1" applyFont="1" applyProtection="1"/>
    <xf numFmtId="168" fontId="153" fillId="0" borderId="0" xfId="14" applyNumberFormat="1" applyFont="1" applyFill="1"/>
    <xf numFmtId="0" fontId="153" fillId="0" borderId="0" xfId="14" applyFont="1" applyFill="1"/>
    <xf numFmtId="0" fontId="153" fillId="0" borderId="0" xfId="9" applyFont="1"/>
    <xf numFmtId="177" fontId="142" fillId="10" borderId="34" xfId="9" applyNumberFormat="1" applyFont="1" applyFill="1" applyBorder="1" applyAlignment="1" applyProtection="1">
      <alignment horizontal="left"/>
    </xf>
    <xf numFmtId="4" fontId="139" fillId="0" borderId="18" xfId="14" applyNumberFormat="1" applyFont="1" applyFill="1" applyBorder="1"/>
    <xf numFmtId="4" fontId="139" fillId="0" borderId="19" xfId="14" applyNumberFormat="1" applyFont="1" applyFill="1" applyBorder="1"/>
    <xf numFmtId="0" fontId="137" fillId="10" borderId="31" xfId="9" quotePrefix="1" applyFont="1" applyFill="1" applyBorder="1"/>
    <xf numFmtId="0" fontId="139" fillId="33" borderId="0" xfId="9" applyFont="1" applyFill="1"/>
    <xf numFmtId="177" fontId="142" fillId="10" borderId="68" xfId="9" applyNumberFormat="1" applyFont="1" applyFill="1" applyBorder="1" applyAlignment="1" applyProtection="1">
      <alignment horizontal="left"/>
    </xf>
    <xf numFmtId="4" fontId="143" fillId="10" borderId="76" xfId="14" applyNumberFormat="1" applyFont="1" applyFill="1" applyBorder="1"/>
    <xf numFmtId="4" fontId="143" fillId="10" borderId="77" xfId="14" applyNumberFormat="1" applyFont="1" applyFill="1" applyBorder="1"/>
    <xf numFmtId="175" fontId="139" fillId="0" borderId="18" xfId="9" applyNumberFormat="1" applyFont="1" applyBorder="1"/>
    <xf numFmtId="175" fontId="139" fillId="0" borderId="19" xfId="9" applyNumberFormat="1" applyFont="1" applyBorder="1"/>
    <xf numFmtId="175" fontId="139" fillId="0" borderId="21" xfId="9" applyNumberFormat="1" applyFont="1" applyBorder="1"/>
    <xf numFmtId="175" fontId="139" fillId="0" borderId="22" xfId="9" applyNumberFormat="1" applyFont="1" applyBorder="1"/>
    <xf numFmtId="175" fontId="139" fillId="0" borderId="21" xfId="1" applyNumberFormat="1" applyFont="1" applyBorder="1"/>
    <xf numFmtId="175" fontId="139" fillId="0" borderId="22" xfId="1" applyNumberFormat="1" applyFont="1" applyBorder="1"/>
    <xf numFmtId="2" fontId="139" fillId="0" borderId="21" xfId="9" applyNumberFormat="1" applyFont="1" applyBorder="1"/>
    <xf numFmtId="175" fontId="143" fillId="10" borderId="76" xfId="9" applyNumberFormat="1" applyFont="1" applyFill="1" applyBorder="1"/>
    <xf numFmtId="175" fontId="143" fillId="10" borderId="77" xfId="9" applyNumberFormat="1" applyFont="1" applyFill="1" applyBorder="1"/>
    <xf numFmtId="2" fontId="139" fillId="0" borderId="22" xfId="1" applyNumberFormat="1" applyFont="1" applyFill="1" applyBorder="1"/>
    <xf numFmtId="0" fontId="154" fillId="0" borderId="0" xfId="16" applyFont="1"/>
    <xf numFmtId="0" fontId="154" fillId="0" borderId="0" xfId="16" applyFont="1" applyBorder="1"/>
    <xf numFmtId="0" fontId="158" fillId="0" borderId="0" xfId="16" applyFont="1"/>
    <xf numFmtId="0" fontId="139" fillId="0" borderId="0" xfId="14" applyFont="1"/>
    <xf numFmtId="0" fontId="136" fillId="0" borderId="0" xfId="14" applyFont="1"/>
    <xf numFmtId="0" fontId="153" fillId="0" borderId="0" xfId="14" applyFont="1"/>
    <xf numFmtId="0" fontId="142" fillId="0" borderId="0" xfId="14" applyFont="1"/>
    <xf numFmtId="0" fontId="142" fillId="10" borderId="65" xfId="14" applyFont="1" applyFill="1" applyBorder="1" applyAlignment="1">
      <alignment horizontal="center" vertical="center"/>
    </xf>
    <xf numFmtId="0" fontId="143" fillId="10" borderId="11" xfId="14" applyFont="1" applyFill="1" applyBorder="1" applyAlignment="1">
      <alignment horizontal="center" vertical="center"/>
    </xf>
    <xf numFmtId="0" fontId="143" fillId="10" borderId="11" xfId="14" applyFont="1" applyFill="1" applyBorder="1" applyAlignment="1">
      <alignment horizontal="center" vertical="center" wrapText="1"/>
    </xf>
    <xf numFmtId="0" fontId="143" fillId="10" borderId="12" xfId="14" applyFont="1" applyFill="1" applyBorder="1" applyAlignment="1">
      <alignment horizontal="center" vertical="center" wrapText="1"/>
    </xf>
    <xf numFmtId="0" fontId="143" fillId="10" borderId="10" xfId="14" applyFont="1" applyFill="1" applyBorder="1" applyAlignment="1">
      <alignment horizontal="center" vertical="center" wrapText="1"/>
    </xf>
    <xf numFmtId="0" fontId="143" fillId="10" borderId="65" xfId="14" applyFont="1" applyFill="1" applyBorder="1" applyAlignment="1">
      <alignment horizontal="center" vertical="center"/>
    </xf>
    <xf numFmtId="0" fontId="143" fillId="0" borderId="0" xfId="14" applyFont="1" applyAlignment="1">
      <alignment horizontal="center"/>
    </xf>
    <xf numFmtId="0" fontId="142" fillId="10" borderId="31" xfId="14" quotePrefix="1" applyFont="1" applyFill="1" applyBorder="1" applyAlignment="1">
      <alignment horizontal="center"/>
    </xf>
    <xf numFmtId="43" fontId="139" fillId="0" borderId="20" xfId="1" applyFont="1" applyBorder="1"/>
    <xf numFmtId="43" fontId="139" fillId="0" borderId="22" xfId="1" applyFont="1" applyBorder="1"/>
    <xf numFmtId="43" fontId="139" fillId="0" borderId="27" xfId="1" applyFont="1" applyBorder="1"/>
    <xf numFmtId="43" fontId="139" fillId="0" borderId="26" xfId="1" applyFont="1" applyBorder="1"/>
    <xf numFmtId="43" fontId="143" fillId="10" borderId="31" xfId="1" applyFont="1" applyFill="1" applyBorder="1"/>
    <xf numFmtId="17" fontId="142" fillId="10" borderId="31" xfId="14" applyNumberFormat="1" applyFont="1" applyFill="1" applyBorder="1"/>
    <xf numFmtId="43" fontId="139" fillId="0" borderId="0" xfId="14" applyNumberFormat="1" applyFont="1"/>
    <xf numFmtId="4" fontId="139" fillId="0" borderId="22" xfId="1" applyNumberFormat="1" applyFont="1" applyBorder="1"/>
    <xf numFmtId="4" fontId="139" fillId="0" borderId="27" xfId="1" applyNumberFormat="1" applyFont="1" applyBorder="1"/>
    <xf numFmtId="4" fontId="139" fillId="0" borderId="20" xfId="1" applyNumberFormat="1" applyFont="1" applyBorder="1"/>
    <xf numFmtId="17" fontId="142" fillId="10" borderId="35" xfId="14" applyNumberFormat="1" applyFont="1" applyFill="1" applyBorder="1"/>
    <xf numFmtId="43" fontId="139" fillId="0" borderId="80" xfId="1" applyFont="1" applyBorder="1"/>
    <xf numFmtId="43" fontId="139" fillId="0" borderId="81" xfId="1" applyFont="1" applyBorder="1"/>
    <xf numFmtId="43" fontId="139" fillId="0" borderId="69" xfId="1" applyFont="1" applyBorder="1"/>
    <xf numFmtId="43" fontId="143" fillId="10" borderId="35" xfId="1" applyFont="1" applyFill="1" applyBorder="1"/>
    <xf numFmtId="0" fontId="135" fillId="0" borderId="0" xfId="14" applyFont="1" applyAlignment="1"/>
    <xf numFmtId="175" fontId="139" fillId="0" borderId="0" xfId="14" applyNumberFormat="1" applyFont="1"/>
    <xf numFmtId="0" fontId="137" fillId="0" borderId="0" xfId="14" applyFont="1"/>
    <xf numFmtId="0" fontId="143" fillId="10" borderId="10" xfId="14" applyFont="1" applyFill="1" applyBorder="1" applyAlignment="1">
      <alignment horizontal="center" wrapText="1"/>
    </xf>
    <xf numFmtId="0" fontId="143" fillId="10" borderId="12" xfId="14" applyFont="1" applyFill="1" applyBorder="1" applyAlignment="1">
      <alignment horizontal="center" wrapText="1"/>
    </xf>
    <xf numFmtId="4" fontId="139" fillId="0" borderId="69" xfId="1" applyNumberFormat="1" applyFont="1" applyBorder="1"/>
    <xf numFmtId="4" fontId="139" fillId="0" borderId="80" xfId="1" applyNumberFormat="1" applyFont="1" applyBorder="1"/>
    <xf numFmtId="17" fontId="143" fillId="10" borderId="11" xfId="14" applyNumberFormat="1" applyFont="1" applyFill="1" applyBorder="1"/>
    <xf numFmtId="17" fontId="143" fillId="10" borderId="11" xfId="9" applyNumberFormat="1" applyFont="1" applyFill="1" applyBorder="1" applyAlignment="1" applyProtection="1">
      <alignment horizontal="right"/>
    </xf>
    <xf numFmtId="0" fontId="142" fillId="0" borderId="31" xfId="14" applyFont="1" applyBorder="1"/>
    <xf numFmtId="2" fontId="139" fillId="0" borderId="22" xfId="14" applyNumberFormat="1" applyFont="1" applyBorder="1"/>
    <xf numFmtId="2" fontId="139" fillId="0" borderId="22" xfId="14" applyNumberFormat="1" applyFont="1" applyFill="1" applyBorder="1"/>
    <xf numFmtId="0" fontId="142" fillId="0" borderId="68" xfId="14" applyFont="1" applyBorder="1"/>
    <xf numFmtId="2" fontId="139" fillId="0" borderId="77" xfId="14" applyNumberFormat="1" applyFont="1" applyBorder="1"/>
    <xf numFmtId="0" fontId="135" fillId="0" borderId="0" xfId="14" applyFont="1"/>
    <xf numFmtId="0" fontId="154" fillId="0" borderId="0" xfId="16" applyNumberFormat="1" applyFont="1" applyBorder="1"/>
    <xf numFmtId="0" fontId="139" fillId="0" borderId="0" xfId="16" applyNumberFormat="1" applyFont="1" applyBorder="1"/>
    <xf numFmtId="0" fontId="159" fillId="0" borderId="0" xfId="16" applyFont="1" applyFill="1" applyBorder="1"/>
    <xf numFmtId="0" fontId="160" fillId="0" borderId="0" xfId="16" applyFont="1" applyFill="1" applyBorder="1" applyAlignment="1"/>
    <xf numFmtId="0" fontId="161" fillId="0" borderId="0" xfId="16" applyFont="1" applyFill="1" applyBorder="1"/>
    <xf numFmtId="0" fontId="157" fillId="0" borderId="0" xfId="16" applyFont="1" applyFill="1" applyBorder="1"/>
    <xf numFmtId="0" fontId="162" fillId="10" borderId="34" xfId="16" applyFont="1" applyFill="1" applyBorder="1" applyAlignment="1">
      <alignment horizontal="center"/>
    </xf>
    <xf numFmtId="17" fontId="162" fillId="10" borderId="17" xfId="16" applyNumberFormat="1" applyFont="1" applyFill="1" applyBorder="1" applyAlignment="1">
      <alignment horizontal="center"/>
    </xf>
    <xf numFmtId="17" fontId="162" fillId="10" borderId="19" xfId="16" applyNumberFormat="1" applyFont="1" applyFill="1" applyBorder="1" applyAlignment="1">
      <alignment horizontal="center"/>
    </xf>
    <xf numFmtId="17" fontId="162" fillId="10" borderId="83" xfId="16" applyNumberFormat="1" applyFont="1" applyFill="1" applyBorder="1" applyAlignment="1">
      <alignment horizontal="center"/>
    </xf>
    <xf numFmtId="0" fontId="157" fillId="0" borderId="0" xfId="16" applyFont="1" applyBorder="1"/>
    <xf numFmtId="0" fontId="162" fillId="10" borderId="31" xfId="16" applyFont="1" applyFill="1" applyBorder="1" applyAlignment="1">
      <alignment horizontal="left"/>
    </xf>
    <xf numFmtId="0" fontId="146" fillId="0" borderId="20" xfId="16" applyFont="1" applyFill="1" applyBorder="1" applyAlignment="1">
      <alignment horizontal="left"/>
    </xf>
    <xf numFmtId="0" fontId="146" fillId="0" borderId="22" xfId="16" applyFont="1" applyFill="1" applyBorder="1" applyAlignment="1">
      <alignment horizontal="left"/>
    </xf>
    <xf numFmtId="0" fontId="146" fillId="0" borderId="27" xfId="16" applyFont="1" applyFill="1" applyBorder="1" applyAlignment="1">
      <alignment horizontal="left"/>
    </xf>
    <xf numFmtId="0" fontId="163" fillId="0" borderId="22" xfId="16" applyFont="1" applyFill="1" applyBorder="1"/>
    <xf numFmtId="0" fontId="154" fillId="0" borderId="22" xfId="16" applyFont="1" applyFill="1" applyBorder="1"/>
    <xf numFmtId="0" fontId="139" fillId="0" borderId="22" xfId="16" applyFont="1" applyFill="1" applyBorder="1"/>
    <xf numFmtId="0" fontId="154" fillId="0" borderId="27" xfId="16" applyFont="1" applyFill="1" applyBorder="1"/>
    <xf numFmtId="0" fontId="162" fillId="10" borderId="31" xfId="16" applyFont="1" applyFill="1" applyBorder="1"/>
    <xf numFmtId="175" fontId="146" fillId="0" borderId="22" xfId="16" applyNumberFormat="1" applyFont="1" applyFill="1" applyBorder="1"/>
    <xf numFmtId="166" fontId="146" fillId="0" borderId="22" xfId="18" applyNumberFormat="1" applyFont="1" applyFill="1" applyBorder="1"/>
    <xf numFmtId="166" fontId="156" fillId="0" borderId="22" xfId="18" applyNumberFormat="1" applyFont="1" applyFill="1" applyBorder="1"/>
    <xf numFmtId="166" fontId="146" fillId="0" borderId="27" xfId="18" applyNumberFormat="1" applyFont="1" applyFill="1" applyBorder="1"/>
    <xf numFmtId="166" fontId="146" fillId="0" borderId="20" xfId="18" applyNumberFormat="1" applyFont="1" applyFill="1" applyBorder="1"/>
    <xf numFmtId="175" fontId="143" fillId="0" borderId="22" xfId="16" applyNumberFormat="1" applyFont="1" applyFill="1" applyBorder="1"/>
    <xf numFmtId="43" fontId="156" fillId="0" borderId="22" xfId="18" applyFont="1" applyFill="1" applyBorder="1"/>
    <xf numFmtId="4" fontId="156" fillId="0" borderId="22" xfId="18" applyNumberFormat="1" applyFont="1" applyFill="1" applyBorder="1"/>
    <xf numFmtId="175" fontId="154" fillId="0" borderId="22" xfId="16" applyNumberFormat="1" applyFont="1" applyFill="1" applyBorder="1"/>
    <xf numFmtId="175" fontId="154" fillId="0" borderId="27" xfId="16" applyNumberFormat="1" applyFont="1" applyFill="1" applyBorder="1"/>
    <xf numFmtId="0" fontId="164" fillId="10" borderId="31" xfId="16" applyFont="1" applyFill="1" applyBorder="1"/>
    <xf numFmtId="175" fontId="163" fillId="0" borderId="22" xfId="16" applyNumberFormat="1" applyFont="1" applyFill="1" applyBorder="1"/>
    <xf numFmtId="166" fontId="163" fillId="0" borderId="22" xfId="18" applyNumberFormat="1" applyFont="1" applyFill="1" applyBorder="1"/>
    <xf numFmtId="166" fontId="154" fillId="0" borderId="22" xfId="18" applyNumberFormat="1" applyFont="1" applyFill="1" applyBorder="1"/>
    <xf numFmtId="166" fontId="163" fillId="0" borderId="27" xfId="18" applyNumberFormat="1" applyFont="1" applyFill="1" applyBorder="1"/>
    <xf numFmtId="166" fontId="163" fillId="0" borderId="20" xfId="18" applyNumberFormat="1" applyFont="1" applyFill="1" applyBorder="1"/>
    <xf numFmtId="175" fontId="139" fillId="0" borderId="22" xfId="16" applyNumberFormat="1" applyFont="1" applyFill="1" applyBorder="1"/>
    <xf numFmtId="43" fontId="154" fillId="0" borderId="22" xfId="18" applyFont="1" applyFill="1" applyBorder="1"/>
    <xf numFmtId="178" fontId="163" fillId="0" borderId="22" xfId="16" applyNumberFormat="1" applyFont="1" applyFill="1" applyBorder="1"/>
    <xf numFmtId="178" fontId="163" fillId="0" borderId="22" xfId="18" applyNumberFormat="1" applyFont="1" applyFill="1" applyBorder="1"/>
    <xf numFmtId="178" fontId="154" fillId="0" borderId="22" xfId="18" applyNumberFormat="1" applyFont="1" applyFill="1" applyBorder="1"/>
    <xf numFmtId="4" fontId="139" fillId="0" borderId="22" xfId="16" applyNumberFormat="1" applyFont="1" applyFill="1" applyBorder="1"/>
    <xf numFmtId="4" fontId="154" fillId="0" borderId="22" xfId="18" applyNumberFormat="1" applyFont="1" applyFill="1" applyBorder="1"/>
    <xf numFmtId="4" fontId="163" fillId="0" borderId="22" xfId="1" applyNumberFormat="1" applyFont="1" applyFill="1" applyBorder="1"/>
    <xf numFmtId="4" fontId="146" fillId="0" borderId="22" xfId="16" applyNumberFormat="1" applyFont="1" applyFill="1" applyBorder="1"/>
    <xf numFmtId="0" fontId="137" fillId="10" borderId="31" xfId="16" applyFont="1" applyFill="1" applyBorder="1"/>
    <xf numFmtId="166" fontId="139" fillId="0" borderId="22" xfId="18" applyNumberFormat="1" applyFont="1" applyFill="1" applyBorder="1"/>
    <xf numFmtId="166" fontId="143" fillId="0" borderId="22" xfId="18" applyNumberFormat="1" applyFont="1" applyFill="1" applyBorder="1"/>
    <xf numFmtId="166" fontId="143" fillId="0" borderId="27" xfId="18" applyNumberFormat="1" applyFont="1" applyFill="1" applyBorder="1"/>
    <xf numFmtId="166" fontId="143" fillId="0" borderId="20" xfId="18" applyNumberFormat="1" applyFont="1" applyFill="1" applyBorder="1"/>
    <xf numFmtId="175" fontId="146" fillId="10" borderId="22" xfId="16" applyNumberFormat="1" applyFont="1" applyFill="1" applyBorder="1"/>
    <xf numFmtId="166" fontId="146" fillId="10" borderId="22" xfId="18" applyNumberFormat="1" applyFont="1" applyFill="1" applyBorder="1"/>
    <xf numFmtId="166" fontId="156" fillId="10" borderId="22" xfId="18" applyNumberFormat="1" applyFont="1" applyFill="1" applyBorder="1"/>
    <xf numFmtId="166" fontId="146" fillId="10" borderId="27" xfId="18" applyNumberFormat="1" applyFont="1" applyFill="1" applyBorder="1"/>
    <xf numFmtId="166" fontId="146" fillId="10" borderId="20" xfId="18" applyNumberFormat="1" applyFont="1" applyFill="1" applyBorder="1"/>
    <xf numFmtId="175" fontId="143" fillId="10" borderId="22" xfId="16" applyNumberFormat="1" applyFont="1" applyFill="1" applyBorder="1"/>
    <xf numFmtId="43" fontId="156" fillId="10" borderId="22" xfId="18" applyFont="1" applyFill="1" applyBorder="1"/>
    <xf numFmtId="175" fontId="154" fillId="10" borderId="22" xfId="16" applyNumberFormat="1" applyFont="1" applyFill="1" applyBorder="1"/>
    <xf numFmtId="175" fontId="154" fillId="10" borderId="27" xfId="16" applyNumberFormat="1" applyFont="1" applyFill="1" applyBorder="1"/>
    <xf numFmtId="166" fontId="146" fillId="0" borderId="22" xfId="18" applyNumberFormat="1" applyFont="1" applyFill="1" applyBorder="1" applyAlignment="1">
      <alignment horizontal="center"/>
    </xf>
    <xf numFmtId="166" fontId="146" fillId="0" borderId="27" xfId="18" applyNumberFormat="1" applyFont="1" applyFill="1" applyBorder="1" applyAlignment="1">
      <alignment horizontal="center"/>
    </xf>
    <xf numFmtId="166" fontId="146" fillId="0" borderId="20" xfId="18" applyNumberFormat="1" applyFont="1" applyFill="1" applyBorder="1" applyAlignment="1">
      <alignment horizontal="center"/>
    </xf>
    <xf numFmtId="43" fontId="154" fillId="0" borderId="22" xfId="16" applyNumberFormat="1" applyFont="1" applyFill="1" applyBorder="1"/>
    <xf numFmtId="0" fontId="162" fillId="10" borderId="31" xfId="16" applyFont="1" applyFill="1" applyBorder="1" applyAlignment="1">
      <alignment horizontal="center"/>
    </xf>
    <xf numFmtId="0" fontId="146" fillId="0" borderId="22" xfId="16" applyFont="1" applyFill="1" applyBorder="1" applyAlignment="1">
      <alignment horizontal="center"/>
    </xf>
    <xf numFmtId="0" fontId="156" fillId="0" borderId="22" xfId="16" applyFont="1" applyFill="1" applyBorder="1"/>
    <xf numFmtId="0" fontId="156" fillId="0" borderId="27" xfId="16" applyFont="1" applyFill="1" applyBorder="1"/>
    <xf numFmtId="0" fontId="156" fillId="0" borderId="20" xfId="16" applyFont="1" applyFill="1" applyBorder="1"/>
    <xf numFmtId="0" fontId="162" fillId="10" borderId="31" xfId="16" applyFont="1" applyFill="1" applyBorder="1" applyAlignment="1">
      <alignment wrapText="1"/>
    </xf>
    <xf numFmtId="166" fontId="154" fillId="0" borderId="27" xfId="18" applyNumberFormat="1" applyFont="1" applyFill="1" applyBorder="1"/>
    <xf numFmtId="166" fontId="154" fillId="0" borderId="20" xfId="18" applyNumberFormat="1" applyFont="1" applyFill="1" applyBorder="1"/>
    <xf numFmtId="0" fontId="164" fillId="10" borderId="68" xfId="16" applyFont="1" applyFill="1" applyBorder="1"/>
    <xf numFmtId="175" fontId="163" fillId="0" borderId="77" xfId="16" applyNumberFormat="1" applyFont="1" applyFill="1" applyBorder="1"/>
    <xf numFmtId="166" fontId="154" fillId="0" borderId="77" xfId="18" applyNumberFormat="1" applyFont="1" applyFill="1" applyBorder="1"/>
    <xf numFmtId="166" fontId="154" fillId="0" borderId="79" xfId="18" applyNumberFormat="1" applyFont="1" applyFill="1" applyBorder="1"/>
    <xf numFmtId="166" fontId="154" fillId="0" borderId="78" xfId="18" applyNumberFormat="1" applyFont="1" applyFill="1" applyBorder="1"/>
    <xf numFmtId="175" fontId="139" fillId="0" borderId="77" xfId="16" applyNumberFormat="1" applyFont="1" applyFill="1" applyBorder="1"/>
    <xf numFmtId="43" fontId="154" fillId="0" borderId="77" xfId="18" applyFont="1" applyFill="1" applyBorder="1"/>
    <xf numFmtId="175" fontId="154" fillId="0" borderId="77" xfId="16" applyNumberFormat="1" applyFont="1" applyFill="1" applyBorder="1"/>
    <xf numFmtId="175" fontId="154" fillId="0" borderId="79" xfId="16" applyNumberFormat="1" applyFont="1" applyFill="1" applyBorder="1"/>
    <xf numFmtId="166" fontId="154" fillId="0" borderId="0" xfId="18" applyNumberFormat="1" applyFont="1" applyBorder="1"/>
    <xf numFmtId="0" fontId="139" fillId="0" borderId="0" xfId="16" applyFont="1" applyBorder="1"/>
    <xf numFmtId="0" fontId="158" fillId="0" borderId="0" xfId="16" applyFont="1" applyBorder="1"/>
    <xf numFmtId="175" fontId="154" fillId="0" borderId="0" xfId="16" applyNumberFormat="1" applyFont="1" applyBorder="1"/>
    <xf numFmtId="0" fontId="157" fillId="0" borderId="0" xfId="16" applyNumberFormat="1" applyFont="1" applyBorder="1"/>
    <xf numFmtId="0" fontId="160" fillId="0" borderId="0" xfId="16" applyFont="1"/>
    <xf numFmtId="0" fontId="156" fillId="10" borderId="83" xfId="16" applyFont="1" applyFill="1" applyBorder="1" applyAlignment="1">
      <alignment horizontal="center"/>
    </xf>
    <xf numFmtId="0" fontId="156" fillId="10" borderId="81" xfId="16" applyFont="1" applyFill="1" applyBorder="1" applyAlignment="1">
      <alignment horizontal="center"/>
    </xf>
    <xf numFmtId="4" fontId="154" fillId="0" borderId="83" xfId="19" applyNumberFormat="1" applyFont="1" applyBorder="1" applyAlignment="1">
      <alignment horizontal="center"/>
    </xf>
    <xf numFmtId="17" fontId="156" fillId="10" borderId="31" xfId="16" applyNumberFormat="1" applyFont="1" applyFill="1" applyBorder="1" applyAlignment="1">
      <alignment horizontal="right"/>
    </xf>
    <xf numFmtId="4" fontId="154" fillId="0" borderId="27" xfId="19" applyNumberFormat="1" applyFont="1" applyBorder="1" applyAlignment="1">
      <alignment horizontal="center"/>
    </xf>
    <xf numFmtId="0" fontId="156" fillId="10" borderId="31" xfId="16" applyFont="1" applyFill="1" applyBorder="1" applyAlignment="1">
      <alignment horizontal="center"/>
    </xf>
    <xf numFmtId="166" fontId="154" fillId="0" borderId="0" xfId="16" applyNumberFormat="1" applyFont="1"/>
    <xf numFmtId="40" fontId="154" fillId="0" borderId="0" xfId="16" applyNumberFormat="1" applyFont="1"/>
    <xf numFmtId="43" fontId="154" fillId="0" borderId="0" xfId="1" applyFont="1"/>
    <xf numFmtId="4" fontId="154" fillId="0" borderId="0" xfId="16" applyNumberFormat="1" applyFont="1" applyBorder="1" applyAlignment="1">
      <alignment horizontal="center"/>
    </xf>
    <xf numFmtId="4" fontId="154" fillId="0" borderId="81" xfId="19" applyNumberFormat="1" applyFont="1" applyBorder="1" applyAlignment="1">
      <alignment horizontal="center"/>
    </xf>
    <xf numFmtId="17" fontId="156" fillId="34" borderId="31" xfId="16" applyNumberFormat="1" applyFont="1" applyFill="1" applyBorder="1" applyAlignment="1">
      <alignment horizontal="right"/>
    </xf>
    <xf numFmtId="0" fontId="153" fillId="0" borderId="0" xfId="16" applyFont="1" applyFill="1" applyBorder="1"/>
    <xf numFmtId="17" fontId="142" fillId="10" borderId="83" xfId="16" applyNumberFormat="1" applyFont="1" applyFill="1" applyBorder="1" applyAlignment="1">
      <alignment horizontal="center"/>
    </xf>
    <xf numFmtId="4" fontId="143" fillId="0" borderId="22" xfId="16" applyNumberFormat="1" applyFont="1" applyFill="1" applyBorder="1"/>
    <xf numFmtId="175" fontId="139" fillId="0" borderId="0" xfId="16" applyNumberFormat="1" applyFont="1" applyBorder="1"/>
    <xf numFmtId="0" fontId="140" fillId="0" borderId="0" xfId="13" applyFont="1" applyFill="1" applyBorder="1" applyAlignment="1" applyProtection="1">
      <alignment horizontal="left" vertical="top" wrapText="1"/>
    </xf>
    <xf numFmtId="177" fontId="142" fillId="10" borderId="65" xfId="9" quotePrefix="1" applyNumberFormat="1" applyFont="1" applyFill="1" applyBorder="1" applyAlignment="1" applyProtection="1">
      <alignment horizontal="right" wrapText="1"/>
    </xf>
    <xf numFmtId="177" fontId="142" fillId="10" borderId="31" xfId="9" applyNumberFormat="1" applyFont="1" applyFill="1" applyBorder="1" applyAlignment="1" applyProtection="1">
      <alignment horizontal="left" wrapText="1"/>
    </xf>
    <xf numFmtId="177" fontId="137" fillId="10" borderId="31" xfId="9" applyNumberFormat="1" applyFont="1" applyFill="1" applyBorder="1" applyAlignment="1" applyProtection="1">
      <alignment horizontal="left" wrapText="1"/>
    </xf>
    <xf numFmtId="0" fontId="137" fillId="10" borderId="31" xfId="9" applyFont="1" applyFill="1" applyBorder="1" applyAlignment="1">
      <alignment wrapText="1"/>
    </xf>
    <xf numFmtId="0" fontId="142" fillId="32" borderId="31" xfId="9" applyFont="1" applyFill="1" applyBorder="1" applyAlignment="1">
      <alignment wrapText="1"/>
    </xf>
    <xf numFmtId="0" fontId="149" fillId="32" borderId="68" xfId="15" applyFont="1" applyFill="1" applyBorder="1" applyAlignment="1">
      <alignment wrapText="1"/>
    </xf>
    <xf numFmtId="0" fontId="135" fillId="0" borderId="0" xfId="9" applyFont="1" applyAlignment="1">
      <alignment wrapText="1"/>
    </xf>
    <xf numFmtId="43" fontId="137" fillId="0" borderId="0" xfId="1" applyFont="1" applyAlignment="1" applyProtection="1">
      <alignment wrapText="1"/>
    </xf>
    <xf numFmtId="43" fontId="137" fillId="0" borderId="0" xfId="1" applyFont="1" applyAlignment="1">
      <alignment wrapText="1"/>
    </xf>
    <xf numFmtId="43" fontId="137" fillId="5" borderId="0" xfId="1" applyFont="1" applyFill="1" applyAlignment="1" applyProtection="1">
      <alignment wrapText="1"/>
    </xf>
    <xf numFmtId="43" fontId="137" fillId="5" borderId="0" xfId="1" applyFont="1" applyFill="1" applyAlignment="1">
      <alignment wrapText="1"/>
    </xf>
    <xf numFmtId="177" fontId="137" fillId="0" borderId="0" xfId="1" applyNumberFormat="1" applyFont="1" applyAlignment="1">
      <alignment wrapText="1"/>
    </xf>
    <xf numFmtId="1" fontId="137" fillId="0" borderId="0" xfId="9" applyNumberFormat="1" applyFont="1" applyAlignment="1" applyProtection="1">
      <alignment wrapText="1"/>
    </xf>
    <xf numFmtId="0" fontId="137" fillId="0" borderId="0" xfId="9" applyFont="1" applyAlignment="1">
      <alignment wrapText="1"/>
    </xf>
    <xf numFmtId="177" fontId="137" fillId="10" borderId="31" xfId="9" applyNumberFormat="1" applyFont="1" applyFill="1" applyBorder="1" applyAlignment="1" applyProtection="1">
      <alignment horizontal="left" vertical="top" wrapText="1"/>
    </xf>
    <xf numFmtId="0" fontId="140" fillId="0" borderId="0" xfId="14" applyFont="1" applyAlignment="1">
      <alignment horizontal="left" vertical="top" wrapText="1"/>
    </xf>
    <xf numFmtId="0" fontId="156" fillId="10" borderId="34" xfId="16" applyFont="1" applyFill="1" applyBorder="1" applyAlignment="1">
      <alignment horizontal="center" vertical="center"/>
    </xf>
    <xf numFmtId="0" fontId="140" fillId="0" borderId="0" xfId="14" applyFont="1"/>
    <xf numFmtId="4" fontId="139" fillId="0" borderId="0" xfId="1" applyNumberFormat="1" applyFont="1" applyBorder="1"/>
    <xf numFmtId="0" fontId="140" fillId="0" borderId="0" xfId="16" applyFont="1" applyFill="1" applyBorder="1" applyAlignment="1">
      <alignment horizontal="left" vertical="top" wrapText="1"/>
    </xf>
    <xf numFmtId="0" fontId="186" fillId="31" borderId="0" xfId="12" applyFont="1" applyFill="1"/>
    <xf numFmtId="166" fontId="137" fillId="0" borderId="4" xfId="1" applyNumberFormat="1" applyFont="1" applyBorder="1"/>
    <xf numFmtId="166" fontId="142" fillId="0" borderId="4" xfId="1" applyNumberFormat="1" applyFont="1" applyBorder="1"/>
    <xf numFmtId="166" fontId="142" fillId="0" borderId="0" xfId="3" applyNumberFormat="1" applyFont="1" applyBorder="1"/>
    <xf numFmtId="166" fontId="142" fillId="0" borderId="0" xfId="1" applyNumberFormat="1" applyFont="1" applyFill="1" applyBorder="1"/>
    <xf numFmtId="0" fontId="186" fillId="31" borderId="0" xfId="12" applyFont="1" applyFill="1" applyAlignment="1">
      <alignment wrapText="1"/>
    </xf>
    <xf numFmtId="0" fontId="154" fillId="0" borderId="0" xfId="17" applyFont="1"/>
    <xf numFmtId="40" fontId="135" fillId="0" borderId="0" xfId="14" applyNumberFormat="1" applyFont="1" applyAlignment="1">
      <alignment horizontal="center"/>
    </xf>
    <xf numFmtId="40" fontId="135" fillId="0" borderId="0" xfId="14" applyNumberFormat="1" applyFont="1" applyFill="1" applyAlignment="1">
      <alignment horizontal="center"/>
    </xf>
    <xf numFmtId="4" fontId="154" fillId="0" borderId="3" xfId="16" applyNumberFormat="1" applyFont="1" applyBorder="1" applyAlignment="1">
      <alignment horizontal="center"/>
    </xf>
    <xf numFmtId="4" fontId="139" fillId="0" borderId="20" xfId="14" applyNumberFormat="1" applyFont="1" applyFill="1" applyBorder="1"/>
    <xf numFmtId="177" fontId="137" fillId="10" borderId="31" xfId="9" applyNumberFormat="1" applyFont="1" applyFill="1" applyBorder="1" applyAlignment="1" applyProtection="1">
      <alignment horizontal="left" indent="1"/>
    </xf>
    <xf numFmtId="0" fontId="142" fillId="34" borderId="15" xfId="9" applyFont="1" applyFill="1" applyBorder="1" applyAlignment="1"/>
    <xf numFmtId="0" fontId="142" fillId="34" borderId="3" xfId="9" applyFont="1" applyFill="1" applyBorder="1"/>
    <xf numFmtId="0" fontId="142" fillId="34" borderId="0" xfId="9" applyFont="1" applyFill="1" applyBorder="1"/>
    <xf numFmtId="166" fontId="142" fillId="0" borderId="8" xfId="3" applyNumberFormat="1" applyFont="1" applyBorder="1"/>
    <xf numFmtId="166" fontId="142" fillId="0" borderId="16" xfId="3" applyNumberFormat="1" applyFont="1" applyBorder="1"/>
    <xf numFmtId="166" fontId="142" fillId="0" borderId="1" xfId="3" applyNumberFormat="1" applyFont="1" applyBorder="1"/>
    <xf numFmtId="166" fontId="142" fillId="0" borderId="7" xfId="3" applyNumberFormat="1" applyFont="1" applyBorder="1"/>
    <xf numFmtId="166" fontId="142" fillId="0" borderId="4" xfId="3" applyNumberFormat="1" applyFont="1" applyBorder="1"/>
    <xf numFmtId="0" fontId="137" fillId="34" borderId="0" xfId="9" applyFont="1" applyFill="1"/>
    <xf numFmtId="166" fontId="137" fillId="0" borderId="8" xfId="3" applyNumberFormat="1" applyFont="1" applyBorder="1"/>
    <xf numFmtId="166" fontId="137" fillId="0" borderId="0" xfId="9" applyNumberFormat="1" applyFont="1" applyBorder="1"/>
    <xf numFmtId="166" fontId="137" fillId="0" borderId="8" xfId="9" applyNumberFormat="1" applyFont="1" applyBorder="1"/>
    <xf numFmtId="166" fontId="137" fillId="0" borderId="0" xfId="9" applyNumberFormat="1" applyFont="1" applyFill="1" applyBorder="1"/>
    <xf numFmtId="166" fontId="137" fillId="0" borderId="4" xfId="9" applyNumberFormat="1" applyFont="1" applyFill="1" applyBorder="1"/>
    <xf numFmtId="166" fontId="137" fillId="0" borderId="8" xfId="9" applyNumberFormat="1" applyFont="1" applyFill="1" applyBorder="1"/>
    <xf numFmtId="166" fontId="137" fillId="0" borderId="0" xfId="3" applyNumberFormat="1" applyFont="1" applyBorder="1"/>
    <xf numFmtId="166" fontId="137" fillId="0" borderId="4" xfId="3" applyNumberFormat="1" applyFont="1" applyBorder="1"/>
    <xf numFmtId="172" fontId="137" fillId="0" borderId="0" xfId="9" applyNumberFormat="1" applyFont="1" applyBorder="1"/>
    <xf numFmtId="0" fontId="142" fillId="34" borderId="0" xfId="9" applyFont="1" applyFill="1"/>
    <xf numFmtId="166" fontId="142" fillId="0" borderId="0" xfId="3" applyNumberFormat="1" applyFont="1" applyFill="1" applyBorder="1"/>
    <xf numFmtId="166" fontId="142" fillId="0" borderId="4" xfId="3" applyNumberFormat="1" applyFont="1" applyFill="1" applyBorder="1"/>
    <xf numFmtId="166" fontId="142" fillId="0" borderId="8" xfId="3" applyNumberFormat="1" applyFont="1" applyFill="1" applyBorder="1"/>
    <xf numFmtId="0" fontId="137" fillId="34" borderId="0" xfId="9" applyFont="1" applyFill="1" applyAlignment="1">
      <alignment horizontal="left" indent="2"/>
    </xf>
    <xf numFmtId="166" fontId="142" fillId="0" borderId="0" xfId="9" applyNumberFormat="1" applyFont="1" applyBorder="1"/>
    <xf numFmtId="166" fontId="142" fillId="0" borderId="8" xfId="9" applyNumberFormat="1" applyFont="1" applyBorder="1"/>
    <xf numFmtId="166" fontId="142" fillId="0" borderId="0" xfId="9" applyNumberFormat="1" applyFont="1" applyFill="1" applyBorder="1"/>
    <xf numFmtId="166" fontId="142" fillId="0" borderId="4" xfId="9" applyNumberFormat="1" applyFont="1" applyFill="1" applyBorder="1"/>
    <xf numFmtId="166" fontId="142" fillId="0" borderId="8" xfId="9" applyNumberFormat="1" applyFont="1" applyFill="1" applyBorder="1"/>
    <xf numFmtId="166" fontId="137" fillId="0" borderId="0" xfId="3" applyNumberFormat="1" applyFont="1" applyFill="1" applyBorder="1"/>
    <xf numFmtId="166" fontId="137" fillId="0" borderId="8" xfId="3" applyNumberFormat="1" applyFont="1" applyFill="1" applyBorder="1"/>
    <xf numFmtId="166" fontId="137" fillId="0" borderId="4" xfId="3" applyNumberFormat="1" applyFont="1" applyFill="1" applyBorder="1"/>
    <xf numFmtId="0" fontId="142" fillId="0" borderId="0" xfId="9" applyFont="1" applyFill="1" applyBorder="1"/>
    <xf numFmtId="0" fontId="137" fillId="0" borderId="0" xfId="9" applyFont="1" applyFill="1"/>
    <xf numFmtId="0" fontId="135" fillId="0" borderId="0" xfId="9" applyFont="1" applyAlignment="1">
      <alignment vertical="center"/>
    </xf>
    <xf numFmtId="167" fontId="137" fillId="0" borderId="0" xfId="9" applyNumberFormat="1" applyFont="1"/>
    <xf numFmtId="166" fontId="137" fillId="0" borderId="0" xfId="9" applyNumberFormat="1" applyFont="1"/>
    <xf numFmtId="0" fontId="187" fillId="0" borderId="0" xfId="14" applyFont="1"/>
    <xf numFmtId="43" fontId="139" fillId="0" borderId="19" xfId="14" applyNumberFormat="1" applyFont="1" applyFill="1" applyBorder="1"/>
    <xf numFmtId="43" fontId="139" fillId="0" borderId="22" xfId="14" applyNumberFormat="1" applyFont="1" applyFill="1" applyBorder="1"/>
    <xf numFmtId="43" fontId="143" fillId="0" borderId="22" xfId="1" applyFont="1" applyBorder="1"/>
    <xf numFmtId="43" fontId="139" fillId="0" borderId="21" xfId="1" applyFont="1" applyBorder="1"/>
    <xf numFmtId="43" fontId="139" fillId="0" borderId="93" xfId="1" applyFont="1" applyBorder="1"/>
    <xf numFmtId="166" fontId="139" fillId="0" borderId="0" xfId="14" applyNumberFormat="1" applyFont="1"/>
    <xf numFmtId="43" fontId="143" fillId="10" borderId="31" xfId="1" applyNumberFormat="1" applyFont="1" applyFill="1" applyBorder="1"/>
    <xf numFmtId="17" fontId="162" fillId="34" borderId="34" xfId="16" applyNumberFormat="1" applyFont="1" applyFill="1" applyBorder="1" applyAlignment="1">
      <alignment horizontal="center"/>
    </xf>
    <xf numFmtId="0" fontId="162" fillId="34" borderId="31" xfId="0" applyNumberFormat="1" applyFont="1" applyFill="1" applyBorder="1"/>
    <xf numFmtId="0" fontId="164" fillId="34" borderId="31" xfId="0" applyNumberFormat="1" applyFont="1" applyFill="1" applyBorder="1"/>
    <xf numFmtId="0" fontId="164" fillId="34" borderId="31" xfId="0" applyNumberFormat="1" applyFont="1" applyFill="1" applyBorder="1" applyAlignment="1">
      <alignment horizontal="left" vertical="center"/>
    </xf>
    <xf numFmtId="0" fontId="162" fillId="34" borderId="31" xfId="0" applyNumberFormat="1" applyFont="1" applyFill="1" applyBorder="1" applyAlignment="1">
      <alignment horizontal="fill"/>
    </xf>
    <xf numFmtId="0" fontId="162" fillId="0" borderId="16" xfId="0" applyNumberFormat="1" applyFont="1" applyFill="1" applyBorder="1" applyAlignment="1">
      <alignment horizontal="center"/>
    </xf>
    <xf numFmtId="0" fontId="140" fillId="0" borderId="3" xfId="16" applyFont="1" applyFill="1" applyBorder="1" applyAlignment="1">
      <alignment horizontal="left" vertical="top" wrapText="1"/>
    </xf>
    <xf numFmtId="166" fontId="142" fillId="0" borderId="8" xfId="1" applyNumberFormat="1" applyFont="1" applyBorder="1"/>
    <xf numFmtId="166" fontId="142" fillId="0" borderId="0" xfId="1" applyNumberFormat="1" applyFont="1" applyBorder="1"/>
    <xf numFmtId="166" fontId="137" fillId="0" borderId="8" xfId="1" applyNumberFormat="1" applyFont="1" applyBorder="1"/>
    <xf numFmtId="166" fontId="137" fillId="0" borderId="0" xfId="1" applyNumberFormat="1" applyFont="1" applyBorder="1"/>
    <xf numFmtId="0" fontId="139" fillId="31" borderId="0" xfId="14" applyFont="1" applyFill="1"/>
    <xf numFmtId="43" fontId="139" fillId="0" borderId="19" xfId="1" applyFont="1" applyBorder="1"/>
    <xf numFmtId="0" fontId="143" fillId="10" borderId="14" xfId="14" applyFont="1" applyFill="1" applyBorder="1" applyAlignment="1">
      <alignment horizontal="center" vertical="center"/>
    </xf>
    <xf numFmtId="0" fontId="143" fillId="10" borderId="12" xfId="14" applyFont="1" applyFill="1" applyBorder="1" applyAlignment="1">
      <alignment horizontal="center" vertical="center"/>
    </xf>
    <xf numFmtId="175" fontId="139" fillId="0" borderId="21" xfId="14" applyNumberFormat="1" applyFont="1" applyBorder="1"/>
    <xf numFmtId="175" fontId="139" fillId="0" borderId="22" xfId="14" applyNumberFormat="1" applyFont="1" applyBorder="1"/>
    <xf numFmtId="175" fontId="139" fillId="0" borderId="27" xfId="14" applyNumberFormat="1" applyFont="1" applyBorder="1"/>
    <xf numFmtId="175" fontId="139" fillId="0" borderId="20" xfId="14" applyNumberFormat="1" applyFont="1" applyBorder="1"/>
    <xf numFmtId="0" fontId="154" fillId="31" borderId="0" xfId="16" applyFont="1" applyFill="1"/>
    <xf numFmtId="4" fontId="154" fillId="0" borderId="0" xfId="19" applyNumberFormat="1" applyFont="1" applyBorder="1" applyAlignment="1">
      <alignment horizontal="center"/>
    </xf>
    <xf numFmtId="176" fontId="143" fillId="10" borderId="11" xfId="9" quotePrefix="1" applyNumberFormat="1" applyFont="1" applyFill="1" applyBorder="1" applyAlignment="1">
      <alignment horizontal="center"/>
    </xf>
    <xf numFmtId="43" fontId="143" fillId="10" borderId="22" xfId="1" applyFont="1" applyFill="1" applyBorder="1"/>
    <xf numFmtId="43" fontId="139" fillId="0" borderId="77" xfId="1" applyFont="1" applyFill="1" applyBorder="1"/>
    <xf numFmtId="175" fontId="143" fillId="0" borderId="0" xfId="9" applyNumberFormat="1" applyFont="1"/>
    <xf numFmtId="175" fontId="139" fillId="0" borderId="0" xfId="9" applyNumberFormat="1" applyFont="1"/>
    <xf numFmtId="166" fontId="139" fillId="0" borderId="0" xfId="9" applyNumberFormat="1" applyFont="1"/>
    <xf numFmtId="166" fontId="143" fillId="0" borderId="0" xfId="9" applyNumberFormat="1" applyFont="1"/>
    <xf numFmtId="4" fontId="139" fillId="0" borderId="0" xfId="14" applyNumberFormat="1" applyFont="1" applyFill="1" applyBorder="1"/>
    <xf numFmtId="17" fontId="142" fillId="10" borderId="11" xfId="14" quotePrefix="1" applyNumberFormat="1" applyFont="1" applyFill="1" applyBorder="1" applyAlignment="1">
      <alignment horizontal="right"/>
    </xf>
    <xf numFmtId="43" fontId="139" fillId="0" borderId="19" xfId="1" applyFont="1" applyFill="1" applyBorder="1"/>
    <xf numFmtId="43" fontId="143" fillId="10" borderId="77" xfId="1" applyFont="1" applyFill="1" applyBorder="1"/>
    <xf numFmtId="175" fontId="139" fillId="33" borderId="0" xfId="9" applyNumberFormat="1" applyFont="1" applyFill="1"/>
    <xf numFmtId="43" fontId="139" fillId="0" borderId="0" xfId="9" applyNumberFormat="1" applyFont="1"/>
    <xf numFmtId="43" fontId="139" fillId="33" borderId="0" xfId="9" applyNumberFormat="1" applyFont="1" applyFill="1"/>
    <xf numFmtId="43" fontId="143" fillId="10" borderId="77" xfId="14" applyNumberFormat="1" applyFont="1" applyFill="1" applyBorder="1"/>
    <xf numFmtId="43" fontId="143" fillId="0" borderId="0" xfId="9" applyNumberFormat="1" applyFont="1"/>
    <xf numFmtId="39" fontId="143" fillId="0" borderId="22" xfId="14" applyNumberFormat="1" applyFont="1" applyFill="1" applyBorder="1"/>
    <xf numFmtId="39" fontId="143" fillId="0" borderId="0" xfId="9" applyNumberFormat="1" applyFont="1"/>
    <xf numFmtId="39" fontId="139" fillId="0" borderId="22" xfId="14" applyNumberFormat="1" applyFont="1" applyFill="1" applyBorder="1"/>
    <xf numFmtId="39" fontId="139" fillId="0" borderId="0" xfId="9" applyNumberFormat="1" applyFont="1"/>
    <xf numFmtId="39" fontId="143" fillId="10" borderId="22" xfId="14" applyNumberFormat="1" applyFont="1" applyFill="1" applyBorder="1"/>
    <xf numFmtId="39" fontId="139" fillId="0" borderId="77" xfId="14" applyNumberFormat="1" applyFont="1" applyFill="1" applyBorder="1"/>
    <xf numFmtId="39" fontId="139" fillId="0" borderId="0" xfId="14" applyNumberFormat="1" applyFont="1" applyFill="1" applyBorder="1"/>
    <xf numFmtId="0" fontId="141" fillId="0" borderId="0" xfId="9" applyFont="1" applyBorder="1" applyAlignment="1">
      <alignment horizontal="center"/>
    </xf>
    <xf numFmtId="0" fontId="192" fillId="0" borderId="0" xfId="9" applyFont="1" applyBorder="1" applyAlignment="1">
      <alignment horizontal="center"/>
    </xf>
    <xf numFmtId="0" fontId="143" fillId="0" borderId="0" xfId="9" applyFont="1" applyAlignment="1">
      <alignment horizontal="center"/>
    </xf>
    <xf numFmtId="177" fontId="142" fillId="0" borderId="0" xfId="9" applyNumberFormat="1" applyFont="1" applyFill="1" applyBorder="1" applyAlignment="1" applyProtection="1">
      <alignment horizontal="left"/>
      <protection locked="0"/>
    </xf>
    <xf numFmtId="4" fontId="143" fillId="0" borderId="0" xfId="1" applyNumberFormat="1" applyFont="1" applyFill="1" applyBorder="1"/>
    <xf numFmtId="17" fontId="143" fillId="10" borderId="11" xfId="9" quotePrefix="1" applyNumberFormat="1" applyFont="1" applyFill="1" applyBorder="1" applyAlignment="1">
      <alignment horizontal="center"/>
    </xf>
    <xf numFmtId="0" fontId="139" fillId="0" borderId="0" xfId="14" applyFont="1" applyFill="1" applyAlignment="1">
      <alignment horizontal="center"/>
    </xf>
    <xf numFmtId="17" fontId="143" fillId="10" borderId="11" xfId="14" applyNumberFormat="1" applyFont="1" applyFill="1" applyBorder="1" applyAlignment="1">
      <alignment horizontal="center"/>
    </xf>
    <xf numFmtId="17" fontId="142" fillId="10" borderId="11" xfId="14" applyNumberFormat="1" applyFont="1" applyFill="1" applyBorder="1" applyAlignment="1">
      <alignment horizontal="center"/>
    </xf>
    <xf numFmtId="17" fontId="142" fillId="10" borderId="11" xfId="14" quotePrefix="1" applyNumberFormat="1" applyFont="1" applyFill="1" applyBorder="1" applyAlignment="1">
      <alignment horizontal="center"/>
    </xf>
    <xf numFmtId="17" fontId="142" fillId="10" borderId="14" xfId="14" applyNumberFormat="1" applyFont="1" applyFill="1" applyBorder="1" applyAlignment="1">
      <alignment horizontal="center"/>
    </xf>
    <xf numFmtId="43" fontId="139" fillId="0" borderId="82" xfId="1" applyFont="1" applyBorder="1"/>
    <xf numFmtId="0" fontId="153" fillId="0" borderId="0" xfId="14" applyFont="1" applyFill="1" applyAlignment="1">
      <alignment horizontal="center"/>
    </xf>
    <xf numFmtId="17" fontId="136" fillId="10" borderId="11" xfId="14" applyNumberFormat="1" applyFont="1" applyFill="1" applyBorder="1" applyAlignment="1">
      <alignment horizontal="center"/>
    </xf>
    <xf numFmtId="4" fontId="136" fillId="0" borderId="22" xfId="14" applyNumberFormat="1" applyFont="1" applyFill="1" applyBorder="1"/>
    <xf numFmtId="4" fontId="153" fillId="0" borderId="22" xfId="14" applyNumberFormat="1" applyFont="1" applyFill="1" applyBorder="1"/>
    <xf numFmtId="4" fontId="136" fillId="10" borderId="22" xfId="14" applyNumberFormat="1" applyFont="1" applyFill="1" applyBorder="1"/>
    <xf numFmtId="4" fontId="153" fillId="0" borderId="77" xfId="14" applyNumberFormat="1" applyFont="1" applyFill="1" applyBorder="1"/>
    <xf numFmtId="4" fontId="153" fillId="0" borderId="0" xfId="9" applyNumberFormat="1" applyFont="1"/>
    <xf numFmtId="0" fontId="27" fillId="0" borderId="0" xfId="0" applyFont="1"/>
    <xf numFmtId="177" fontId="136" fillId="10" borderId="31" xfId="9" applyNumberFormat="1" applyFont="1" applyFill="1" applyBorder="1" applyAlignment="1" applyProtection="1">
      <alignment horizontal="left" wrapText="1"/>
    </xf>
    <xf numFmtId="177" fontId="153" fillId="10" borderId="31" xfId="9" applyNumberFormat="1" applyFont="1" applyFill="1" applyBorder="1" applyAlignment="1" applyProtection="1">
      <alignment horizontal="left" wrapText="1"/>
    </xf>
    <xf numFmtId="0" fontId="153" fillId="10" borderId="31" xfId="9" applyFont="1" applyFill="1" applyBorder="1" applyAlignment="1">
      <alignment wrapText="1"/>
    </xf>
    <xf numFmtId="177" fontId="153" fillId="10" borderId="31" xfId="9" applyNumberFormat="1" applyFont="1" applyFill="1" applyBorder="1" applyAlignment="1" applyProtection="1">
      <alignment horizontal="left" vertical="top" wrapText="1"/>
    </xf>
    <xf numFmtId="0" fontId="136" fillId="32" borderId="31" xfId="9" applyFont="1" applyFill="1" applyBorder="1" applyAlignment="1">
      <alignment wrapText="1"/>
    </xf>
    <xf numFmtId="0" fontId="193" fillId="32" borderId="68" xfId="15" applyFont="1" applyFill="1" applyBorder="1" applyAlignment="1">
      <alignment wrapText="1"/>
    </xf>
    <xf numFmtId="0" fontId="156" fillId="10" borderId="1" xfId="16" applyFont="1" applyFill="1" applyBorder="1" applyAlignment="1">
      <alignment horizontal="center"/>
    </xf>
    <xf numFmtId="0" fontId="156" fillId="10" borderId="3" xfId="16" applyFont="1" applyFill="1" applyBorder="1" applyAlignment="1">
      <alignment horizontal="center"/>
    </xf>
    <xf numFmtId="4" fontId="154" fillId="0" borderId="1" xfId="16" applyNumberFormat="1" applyFont="1" applyBorder="1" applyAlignment="1">
      <alignment horizontal="center"/>
    </xf>
    <xf numFmtId="0" fontId="194" fillId="0" borderId="0" xfId="9" applyFont="1"/>
    <xf numFmtId="0" fontId="142" fillId="34" borderId="16" xfId="9" applyFont="1" applyFill="1" applyBorder="1" applyAlignment="1"/>
    <xf numFmtId="0" fontId="143" fillId="34" borderId="8" xfId="9" applyFont="1" applyFill="1" applyBorder="1"/>
    <xf numFmtId="166" fontId="143" fillId="0" borderId="16" xfId="1" applyNumberFormat="1" applyFont="1" applyBorder="1"/>
    <xf numFmtId="166" fontId="143" fillId="0" borderId="1" xfId="1" applyNumberFormat="1" applyFont="1" applyBorder="1"/>
    <xf numFmtId="166" fontId="143" fillId="0" borderId="7" xfId="1" applyNumberFormat="1" applyFont="1" applyBorder="1"/>
    <xf numFmtId="0" fontId="139" fillId="34" borderId="8" xfId="9" applyFont="1" applyFill="1" applyBorder="1" applyAlignment="1">
      <alignment horizontal="left" indent="2"/>
    </xf>
    <xf numFmtId="166" fontId="139" fillId="0" borderId="8" xfId="1" applyNumberFormat="1" applyFont="1" applyBorder="1"/>
    <xf numFmtId="166" fontId="139" fillId="0" borderId="0" xfId="9" applyNumberFormat="1" applyFont="1" applyBorder="1"/>
    <xf numFmtId="166" fontId="139" fillId="0" borderId="8" xfId="9" applyNumberFormat="1" applyFont="1" applyBorder="1"/>
    <xf numFmtId="166" fontId="139" fillId="0" borderId="0" xfId="9" applyNumberFormat="1" applyFont="1" applyFill="1" applyBorder="1"/>
    <xf numFmtId="166" fontId="139" fillId="0" borderId="8" xfId="9" applyNumberFormat="1" applyFont="1" applyFill="1" applyBorder="1"/>
    <xf numFmtId="166" fontId="139" fillId="0" borderId="0" xfId="1" applyNumberFormat="1" applyFont="1" applyBorder="1"/>
    <xf numFmtId="166" fontId="139" fillId="0" borderId="4" xfId="1" applyNumberFormat="1" applyFont="1" applyBorder="1"/>
    <xf numFmtId="166" fontId="139" fillId="0" borderId="4" xfId="9" applyNumberFormat="1" applyFont="1" applyFill="1" applyBorder="1"/>
    <xf numFmtId="166" fontId="143" fillId="0" borderId="8" xfId="1" applyNumberFormat="1" applyFont="1" applyBorder="1"/>
    <xf numFmtId="166" fontId="143" fillId="0" borderId="0" xfId="1" applyNumberFormat="1" applyFont="1" applyBorder="1"/>
    <xf numFmtId="166" fontId="143" fillId="0" borderId="4" xfId="1" applyNumberFormat="1" applyFont="1" applyBorder="1"/>
    <xf numFmtId="0" fontId="139" fillId="34" borderId="8" xfId="9" applyFont="1" applyFill="1" applyBorder="1" applyAlignment="1">
      <alignment horizontal="left" indent="6"/>
    </xf>
    <xf numFmtId="166" fontId="139" fillId="0" borderId="4" xfId="9" applyNumberFormat="1" applyFont="1" applyBorder="1"/>
    <xf numFmtId="166" fontId="143" fillId="0" borderId="0" xfId="9" applyNumberFormat="1" applyFont="1" applyBorder="1"/>
    <xf numFmtId="166" fontId="143" fillId="0" borderId="8" xfId="9" applyNumberFormat="1" applyFont="1" applyBorder="1"/>
    <xf numFmtId="166" fontId="143" fillId="0" borderId="0" xfId="9" applyNumberFormat="1" applyFont="1" applyFill="1" applyBorder="1"/>
    <xf numFmtId="166" fontId="143" fillId="0" borderId="8" xfId="9" applyNumberFormat="1" applyFont="1" applyFill="1" applyBorder="1"/>
    <xf numFmtId="166" fontId="143" fillId="0" borderId="4" xfId="9" applyNumberFormat="1" applyFont="1" applyFill="1" applyBorder="1"/>
    <xf numFmtId="0" fontId="143" fillId="34" borderId="29" xfId="9" applyFont="1" applyFill="1" applyBorder="1"/>
    <xf numFmtId="166" fontId="143" fillId="0" borderId="29" xfId="1" applyNumberFormat="1" applyFont="1" applyBorder="1"/>
    <xf numFmtId="166" fontId="143" fillId="0" borderId="2" xfId="9" applyNumberFormat="1" applyFont="1" applyBorder="1"/>
    <xf numFmtId="166" fontId="143" fillId="0" borderId="29" xfId="9" applyNumberFormat="1" applyFont="1" applyBorder="1"/>
    <xf numFmtId="166" fontId="143" fillId="0" borderId="2" xfId="9" applyNumberFormat="1" applyFont="1" applyFill="1" applyBorder="1"/>
    <xf numFmtId="166" fontId="143" fillId="0" borderId="29" xfId="9" applyNumberFormat="1" applyFont="1" applyFill="1" applyBorder="1"/>
    <xf numFmtId="166" fontId="143" fillId="0" borderId="2" xfId="1" applyNumberFormat="1" applyFont="1" applyBorder="1"/>
    <xf numFmtId="166" fontId="143" fillId="0" borderId="30" xfId="1" applyNumberFormat="1" applyFont="1" applyBorder="1"/>
    <xf numFmtId="166" fontId="143" fillId="0" borderId="30" xfId="9" applyNumberFormat="1" applyFont="1" applyFill="1" applyBorder="1"/>
    <xf numFmtId="166" fontId="143" fillId="34" borderId="8" xfId="1" applyNumberFormat="1" applyFont="1" applyFill="1" applyBorder="1"/>
    <xf numFmtId="166" fontId="143" fillId="34" borderId="0" xfId="1" applyNumberFormat="1" applyFont="1" applyFill="1" applyBorder="1"/>
    <xf numFmtId="166" fontId="143" fillId="34" borderId="4" xfId="1" applyNumberFormat="1" applyFont="1" applyFill="1" applyBorder="1"/>
    <xf numFmtId="166" fontId="143" fillId="34" borderId="9" xfId="1" applyNumberFormat="1" applyFont="1" applyFill="1" applyBorder="1"/>
    <xf numFmtId="166" fontId="143" fillId="34" borderId="3" xfId="1" applyNumberFormat="1" applyFont="1" applyFill="1" applyBorder="1"/>
    <xf numFmtId="166" fontId="139" fillId="0" borderId="0" xfId="1" applyNumberFormat="1" applyFont="1" applyFill="1" applyBorder="1"/>
    <xf numFmtId="166" fontId="139" fillId="0" borderId="8" xfId="1" applyNumberFormat="1" applyFont="1" applyFill="1" applyBorder="1"/>
    <xf numFmtId="166" fontId="139" fillId="0" borderId="4" xfId="1" applyNumberFormat="1" applyFont="1" applyFill="1" applyBorder="1"/>
    <xf numFmtId="4" fontId="139" fillId="0" borderId="4" xfId="1" applyNumberFormat="1" applyFont="1" applyBorder="1"/>
    <xf numFmtId="4" fontId="139" fillId="0" borderId="0" xfId="1" applyNumberFormat="1" applyFont="1" applyFill="1" applyBorder="1"/>
    <xf numFmtId="4" fontId="139" fillId="0" borderId="8" xfId="1" applyNumberFormat="1" applyFont="1" applyFill="1" applyBorder="1"/>
    <xf numFmtId="4" fontId="139" fillId="0" borderId="4" xfId="1" applyNumberFormat="1" applyFont="1" applyFill="1" applyBorder="1"/>
    <xf numFmtId="166" fontId="143" fillId="0" borderId="0" xfId="1" applyNumberFormat="1" applyFont="1" applyFill="1" applyBorder="1"/>
    <xf numFmtId="166" fontId="143" fillId="0" borderId="8" xfId="1" applyNumberFormat="1" applyFont="1" applyFill="1" applyBorder="1"/>
    <xf numFmtId="166" fontId="143" fillId="0" borderId="4" xfId="1" applyNumberFormat="1" applyFont="1" applyFill="1" applyBorder="1"/>
    <xf numFmtId="166" fontId="143" fillId="0" borderId="2" xfId="1" applyNumberFormat="1" applyFont="1" applyFill="1" applyBorder="1"/>
    <xf numFmtId="166" fontId="143" fillId="0" borderId="29" xfId="1" applyNumberFormat="1" applyFont="1" applyFill="1" applyBorder="1"/>
    <xf numFmtId="166" fontId="143" fillId="0" borderId="30" xfId="1" applyNumberFormat="1" applyFont="1" applyFill="1" applyBorder="1"/>
    <xf numFmtId="166" fontId="143" fillId="0" borderId="9" xfId="1" applyNumberFormat="1" applyFont="1" applyBorder="1"/>
    <xf numFmtId="166" fontId="143" fillId="0" borderId="3" xfId="1" applyNumberFormat="1" applyFont="1" applyBorder="1"/>
    <xf numFmtId="0" fontId="143" fillId="34" borderId="9" xfId="9" applyFont="1" applyFill="1" applyBorder="1"/>
    <xf numFmtId="166" fontId="143" fillId="34" borderId="6" xfId="1" applyNumberFormat="1" applyFont="1" applyFill="1" applyBorder="1"/>
    <xf numFmtId="0" fontId="143" fillId="0" borderId="0" xfId="9" applyFont="1" applyFill="1" applyBorder="1"/>
    <xf numFmtId="0" fontId="139" fillId="0" borderId="0" xfId="9" applyFont="1" applyFill="1" applyBorder="1"/>
    <xf numFmtId="0" fontId="135" fillId="0" borderId="0" xfId="9" applyFont="1" applyFill="1"/>
    <xf numFmtId="167" fontId="194" fillId="0" borderId="0" xfId="9" applyNumberFormat="1" applyFont="1"/>
    <xf numFmtId="166" fontId="195" fillId="0" borderId="0" xfId="1" applyNumberFormat="1" applyFont="1" applyBorder="1"/>
    <xf numFmtId="166" fontId="142" fillId="34" borderId="8" xfId="3" applyNumberFormat="1" applyFont="1" applyFill="1" applyBorder="1"/>
    <xf numFmtId="166" fontId="142" fillId="34" borderId="0" xfId="3" applyNumberFormat="1" applyFont="1" applyFill="1" applyBorder="1"/>
    <xf numFmtId="166" fontId="142" fillId="34" borderId="9" xfId="3" applyNumberFormat="1" applyFont="1" applyFill="1" applyBorder="1"/>
    <xf numFmtId="166" fontId="142" fillId="34" borderId="3" xfId="3" applyNumberFormat="1" applyFont="1" applyFill="1" applyBorder="1"/>
    <xf numFmtId="166" fontId="142" fillId="34" borderId="6" xfId="3" applyNumberFormat="1" applyFont="1" applyFill="1" applyBorder="1"/>
    <xf numFmtId="166" fontId="142" fillId="34" borderId="4" xfId="3" applyNumberFormat="1" applyFont="1" applyFill="1" applyBorder="1"/>
    <xf numFmtId="166" fontId="142" fillId="34" borderId="6" xfId="1" applyNumberFormat="1" applyFont="1" applyFill="1" applyBorder="1"/>
    <xf numFmtId="166" fontId="142" fillId="34" borderId="9" xfId="1" applyNumberFormat="1" applyFont="1" applyFill="1" applyBorder="1"/>
    <xf numFmtId="0" fontId="137" fillId="10" borderId="8" xfId="9" applyFont="1" applyFill="1" applyBorder="1" applyAlignment="1">
      <alignment horizontal="left" indent="2"/>
    </xf>
    <xf numFmtId="43" fontId="135" fillId="0" borderId="0" xfId="1" applyFont="1" applyAlignment="1" applyProtection="1">
      <alignment wrapText="1"/>
    </xf>
    <xf numFmtId="0" fontId="0" fillId="0" borderId="0" xfId="0" applyAlignment="1">
      <alignment wrapText="1"/>
    </xf>
    <xf numFmtId="0" fontId="196" fillId="0" borderId="0" xfId="12" quotePrefix="1" applyFont="1"/>
    <xf numFmtId="0" fontId="197" fillId="0" borderId="0" xfId="0" applyFont="1" applyFill="1"/>
    <xf numFmtId="0" fontId="135" fillId="0" borderId="0" xfId="0" applyFont="1"/>
    <xf numFmtId="0" fontId="198" fillId="0" borderId="0" xfId="0" applyFont="1" applyAlignment="1">
      <alignment horizontal="left" indent="1"/>
    </xf>
    <xf numFmtId="0" fontId="198" fillId="0" borderId="0" xfId="0" applyFont="1" applyFill="1"/>
    <xf numFmtId="0" fontId="137" fillId="0" borderId="0" xfId="0" applyFont="1"/>
    <xf numFmtId="0" fontId="137" fillId="0" borderId="0" xfId="0" applyFont="1" applyFill="1"/>
    <xf numFmtId="0" fontId="199" fillId="0" borderId="0" xfId="12" applyFont="1" applyFill="1"/>
    <xf numFmtId="0" fontId="136" fillId="0" borderId="0" xfId="0" applyFont="1" applyAlignment="1">
      <alignment horizontal="left" indent="1"/>
    </xf>
    <xf numFmtId="0" fontId="136" fillId="0" borderId="0" xfId="0" applyFont="1" applyFill="1"/>
    <xf numFmtId="0" fontId="200" fillId="0" borderId="0" xfId="12" applyFont="1" applyFill="1"/>
    <xf numFmtId="0" fontId="135" fillId="0" borderId="0" xfId="0" applyFont="1" applyFill="1"/>
    <xf numFmtId="0" fontId="140" fillId="0" borderId="3" xfId="857" applyFont="1" applyBorder="1" applyAlignment="1"/>
    <xf numFmtId="0" fontId="160" fillId="0" borderId="3" xfId="857" applyFont="1" applyBorder="1" applyAlignment="1"/>
    <xf numFmtId="0" fontId="140" fillId="0" borderId="3" xfId="858" applyFont="1" applyBorder="1" applyAlignment="1">
      <alignment horizontal="left" vertical="top" wrapText="1"/>
    </xf>
    <xf numFmtId="0" fontId="155" fillId="0" borderId="3" xfId="858" applyFont="1" applyBorder="1" applyAlignment="1"/>
    <xf numFmtId="0" fontId="142" fillId="0" borderId="3" xfId="858" applyFont="1" applyBorder="1" applyAlignment="1"/>
    <xf numFmtId="0" fontId="155" fillId="0" borderId="0" xfId="858" applyFont="1" applyAlignment="1"/>
    <xf numFmtId="0" fontId="155" fillId="0" borderId="0" xfId="858" applyFont="1" applyAlignment="1">
      <alignment horizontal="left"/>
    </xf>
    <xf numFmtId="0" fontId="201" fillId="0" borderId="0" xfId="9" applyFont="1"/>
    <xf numFmtId="17" fontId="143" fillId="10" borderId="14" xfId="14" applyNumberFormat="1" applyFont="1" applyFill="1" applyBorder="1"/>
    <xf numFmtId="2" fontId="139" fillId="0" borderId="21" xfId="14" applyNumberFormat="1" applyFont="1" applyBorder="1"/>
    <xf numFmtId="2" fontId="139" fillId="0" borderId="76" xfId="14" applyNumberFormat="1" applyFont="1" applyBorder="1"/>
    <xf numFmtId="17" fontId="162" fillId="10" borderId="18" xfId="16" applyNumberFormat="1" applyFont="1" applyFill="1" applyBorder="1" applyAlignment="1">
      <alignment horizontal="center"/>
    </xf>
    <xf numFmtId="17" fontId="142" fillId="10" borderId="19" xfId="16" applyNumberFormat="1" applyFont="1" applyFill="1" applyBorder="1" applyAlignment="1">
      <alignment horizontal="center"/>
    </xf>
    <xf numFmtId="0" fontId="154" fillId="0" borderId="21" xfId="16" applyFont="1" applyFill="1" applyBorder="1"/>
    <xf numFmtId="175" fontId="154" fillId="0" borderId="21" xfId="16" applyNumberFormat="1" applyFont="1" applyFill="1" applyBorder="1"/>
    <xf numFmtId="4" fontId="163" fillId="0" borderId="21" xfId="1" applyNumberFormat="1" applyFont="1" applyFill="1" applyBorder="1"/>
    <xf numFmtId="4" fontId="163" fillId="0" borderId="27" xfId="1" applyNumberFormat="1" applyFont="1" applyFill="1" applyBorder="1"/>
    <xf numFmtId="4" fontId="146" fillId="0" borderId="21" xfId="16" applyNumberFormat="1" applyFont="1" applyFill="1" applyBorder="1"/>
    <xf numFmtId="4" fontId="146" fillId="0" borderId="27" xfId="16" applyNumberFormat="1" applyFont="1" applyFill="1" applyBorder="1"/>
    <xf numFmtId="175" fontId="154" fillId="10" borderId="21" xfId="16" applyNumberFormat="1" applyFont="1" applyFill="1" applyBorder="1"/>
    <xf numFmtId="175" fontId="139" fillId="10" borderId="22" xfId="16" applyNumberFormat="1" applyFont="1" applyFill="1" applyBorder="1"/>
    <xf numFmtId="0" fontId="154" fillId="0" borderId="22" xfId="16" applyFont="1" applyBorder="1"/>
    <xf numFmtId="175" fontId="154" fillId="0" borderId="76" xfId="16" applyNumberFormat="1" applyFont="1" applyFill="1" applyBorder="1"/>
    <xf numFmtId="0" fontId="146" fillId="0" borderId="21" xfId="16" applyFont="1" applyFill="1" applyBorder="1" applyAlignment="1">
      <alignment horizontal="left"/>
    </xf>
    <xf numFmtId="175" fontId="146" fillId="0" borderId="21" xfId="16" applyNumberFormat="1" applyFont="1" applyFill="1" applyBorder="1"/>
    <xf numFmtId="175" fontId="163" fillId="0" borderId="21" xfId="16" applyNumberFormat="1" applyFont="1" applyFill="1" applyBorder="1"/>
    <xf numFmtId="175" fontId="139" fillId="0" borderId="21" xfId="16" applyNumberFormat="1" applyFont="1" applyFill="1" applyBorder="1"/>
    <xf numFmtId="175" fontId="146" fillId="10" borderId="21" xfId="16" applyNumberFormat="1" applyFont="1" applyFill="1" applyBorder="1"/>
    <xf numFmtId="0" fontId="146" fillId="0" borderId="21" xfId="16" applyFont="1" applyFill="1" applyBorder="1" applyAlignment="1">
      <alignment horizontal="center"/>
    </xf>
    <xf numFmtId="175" fontId="163" fillId="0" borderId="76" xfId="16" applyNumberFormat="1" applyFont="1" applyFill="1" applyBorder="1"/>
    <xf numFmtId="17" fontId="142" fillId="10" borderId="18" xfId="16" applyNumberFormat="1" applyFont="1" applyFill="1" applyBorder="1" applyAlignment="1">
      <alignment horizontal="center"/>
    </xf>
    <xf numFmtId="0" fontId="154" fillId="0" borderId="21" xfId="16" applyFont="1" applyBorder="1"/>
    <xf numFmtId="0" fontId="154" fillId="0" borderId="27" xfId="16" applyFont="1" applyBorder="1"/>
    <xf numFmtId="175" fontId="142" fillId="0" borderId="21" xfId="0" applyNumberFormat="1" applyFont="1" applyBorder="1"/>
    <xf numFmtId="175" fontId="142" fillId="0" borderId="22" xfId="0" applyNumberFormat="1" applyFont="1" applyBorder="1"/>
    <xf numFmtId="175" fontId="142" fillId="0" borderId="27" xfId="0" applyNumberFormat="1" applyFont="1" applyBorder="1"/>
    <xf numFmtId="175" fontId="137" fillId="0" borderId="21" xfId="0" applyNumberFormat="1" applyFont="1" applyBorder="1"/>
    <xf numFmtId="175" fontId="137" fillId="0" borderId="22" xfId="0" applyNumberFormat="1" applyFont="1" applyBorder="1"/>
    <xf numFmtId="175" fontId="137" fillId="0" borderId="27" xfId="0" applyNumberFormat="1" applyFont="1" applyBorder="1"/>
    <xf numFmtId="175" fontId="142" fillId="34" borderId="21" xfId="0" applyNumberFormat="1" applyFont="1" applyFill="1" applyBorder="1"/>
    <xf numFmtId="175" fontId="142" fillId="34" borderId="22" xfId="0" applyNumberFormat="1" applyFont="1" applyFill="1" applyBorder="1"/>
    <xf numFmtId="175" fontId="142" fillId="34" borderId="27" xfId="0" applyNumberFormat="1" applyFont="1" applyFill="1" applyBorder="1"/>
    <xf numFmtId="0" fontId="162" fillId="0" borderId="21" xfId="0" applyFont="1" applyBorder="1" applyAlignment="1">
      <alignment horizontal="fill"/>
    </xf>
    <xf numFmtId="0" fontId="162" fillId="0" borderId="22" xfId="0" applyFont="1" applyBorder="1" applyAlignment="1">
      <alignment horizontal="fill"/>
    </xf>
    <xf numFmtId="0" fontId="162" fillId="0" borderId="27" xfId="0" applyFont="1" applyBorder="1" applyAlignment="1">
      <alignment horizontal="fill"/>
    </xf>
    <xf numFmtId="175" fontId="162" fillId="0" borderId="21" xfId="0" applyNumberFormat="1" applyFont="1" applyBorder="1"/>
    <xf numFmtId="175" fontId="162" fillId="0" borderId="22" xfId="0" applyNumberFormat="1" applyFont="1" applyBorder="1"/>
    <xf numFmtId="175" fontId="162" fillId="0" borderId="27" xfId="0" applyNumberFormat="1" applyFont="1" applyBorder="1"/>
    <xf numFmtId="166" fontId="142" fillId="34" borderId="3" xfId="1" applyNumberFormat="1" applyFont="1" applyFill="1" applyBorder="1"/>
    <xf numFmtId="0" fontId="142" fillId="34" borderId="5" xfId="9" applyFont="1" applyFill="1" applyBorder="1" applyAlignment="1"/>
    <xf numFmtId="0" fontId="140" fillId="0" borderId="3" xfId="860" applyFont="1" applyBorder="1" applyAlignment="1">
      <alignment horizontal="left" vertical="top" wrapText="1"/>
    </xf>
    <xf numFmtId="0" fontId="155" fillId="0" borderId="3" xfId="860" applyFont="1" applyBorder="1" applyAlignment="1"/>
    <xf numFmtId="0" fontId="142" fillId="0" borderId="3" xfId="860" applyFont="1" applyBorder="1" applyAlignment="1"/>
    <xf numFmtId="0" fontId="155" fillId="0" borderId="0" xfId="860" applyFont="1" applyAlignment="1"/>
    <xf numFmtId="0" fontId="155" fillId="0" borderId="0" xfId="860" applyFont="1" applyAlignment="1">
      <alignment horizontal="left"/>
    </xf>
    <xf numFmtId="0" fontId="142" fillId="34" borderId="43" xfId="9" applyFont="1" applyFill="1" applyBorder="1"/>
    <xf numFmtId="166" fontId="142" fillId="34" borderId="52" xfId="3" applyNumberFormat="1" applyFont="1" applyFill="1" applyBorder="1"/>
    <xf numFmtId="166" fontId="142" fillId="34" borderId="43" xfId="3" applyNumberFormat="1" applyFont="1" applyFill="1" applyBorder="1"/>
    <xf numFmtId="166" fontId="142" fillId="34" borderId="70" xfId="3" applyNumberFormat="1" applyFont="1" applyFill="1" applyBorder="1"/>
    <xf numFmtId="166" fontId="142" fillId="34" borderId="70" xfId="1" applyNumberFormat="1" applyFont="1" applyFill="1" applyBorder="1"/>
    <xf numFmtId="166" fontId="142" fillId="34" borderId="52" xfId="1" applyNumberFormat="1" applyFont="1" applyFill="1" applyBorder="1"/>
    <xf numFmtId="0" fontId="142" fillId="34" borderId="0" xfId="9" applyFont="1" applyFill="1" applyAlignment="1">
      <alignment horizontal="left"/>
    </xf>
    <xf numFmtId="0" fontId="137" fillId="34" borderId="0" xfId="9" applyFont="1" applyFill="1" applyAlignment="1">
      <alignment horizontal="left" wrapText="1" indent="2"/>
    </xf>
    <xf numFmtId="0" fontId="155" fillId="0" borderId="3" xfId="860" applyFont="1" applyBorder="1" applyAlignment="1">
      <alignment horizontal="left"/>
    </xf>
    <xf numFmtId="0" fontId="142" fillId="34" borderId="65" xfId="9" applyFont="1" applyFill="1" applyBorder="1" applyAlignment="1"/>
    <xf numFmtId="0" fontId="142" fillId="34" borderId="31" xfId="9" applyFont="1" applyFill="1" applyBorder="1"/>
    <xf numFmtId="0" fontId="137" fillId="34" borderId="31" xfId="9" applyFont="1" applyFill="1" applyBorder="1" applyAlignment="1">
      <alignment horizontal="left" indent="2"/>
    </xf>
    <xf numFmtId="0" fontId="137" fillId="34" borderId="0" xfId="9" applyFont="1" applyFill="1" applyAlignment="1">
      <alignment horizontal="left" indent="3"/>
    </xf>
    <xf numFmtId="0" fontId="142" fillId="34" borderId="31" xfId="9" applyFont="1" applyFill="1" applyBorder="1" applyAlignment="1">
      <alignment horizontal="left"/>
    </xf>
    <xf numFmtId="0" fontId="142" fillId="34" borderId="95" xfId="9" applyFont="1" applyFill="1" applyBorder="1"/>
    <xf numFmtId="0" fontId="137" fillId="34" borderId="0" xfId="9" applyFont="1" applyFill="1" applyBorder="1" applyAlignment="1">
      <alignment horizontal="left" indent="2"/>
    </xf>
    <xf numFmtId="166" fontId="142" fillId="34" borderId="43" xfId="1" applyNumberFormat="1" applyFont="1" applyFill="1" applyBorder="1"/>
    <xf numFmtId="0" fontId="142" fillId="34" borderId="65" xfId="9" applyFont="1" applyFill="1" applyBorder="1"/>
    <xf numFmtId="166" fontId="142" fillId="34" borderId="5" xfId="1" applyNumberFormat="1" applyFont="1" applyFill="1" applyBorder="1"/>
    <xf numFmtId="166" fontId="142" fillId="34" borderId="33" xfId="3" applyNumberFormat="1" applyFont="1" applyFill="1" applyBorder="1"/>
    <xf numFmtId="166" fontId="142" fillId="34" borderId="5" xfId="3" applyNumberFormat="1" applyFont="1" applyFill="1" applyBorder="1"/>
    <xf numFmtId="166" fontId="142" fillId="34" borderId="15" xfId="1" applyNumberFormat="1" applyFont="1" applyFill="1" applyBorder="1"/>
    <xf numFmtId="166" fontId="142" fillId="34" borderId="33" xfId="1" applyNumberFormat="1" applyFont="1" applyFill="1" applyBorder="1"/>
    <xf numFmtId="166" fontId="142" fillId="34" borderId="15" xfId="3" applyNumberFormat="1" applyFont="1" applyFill="1" applyBorder="1"/>
    <xf numFmtId="0" fontId="119" fillId="0" borderId="16" xfId="227" applyFont="1" applyBorder="1" applyAlignment="1">
      <alignment horizontal="left"/>
    </xf>
    <xf numFmtId="0" fontId="202" fillId="0" borderId="8" xfId="14" applyFont="1" applyBorder="1" applyAlignment="1">
      <alignment wrapText="1"/>
    </xf>
    <xf numFmtId="0" fontId="202" fillId="0" borderId="8" xfId="14" applyFont="1" applyBorder="1"/>
    <xf numFmtId="0" fontId="202" fillId="0" borderId="9" xfId="14" applyFont="1" applyBorder="1"/>
    <xf numFmtId="0" fontId="142" fillId="0" borderId="7" xfId="9" applyFont="1" applyFill="1" applyBorder="1"/>
    <xf numFmtId="0" fontId="137" fillId="34" borderId="0" xfId="9" applyFont="1" applyFill="1" applyBorder="1"/>
    <xf numFmtId="166" fontId="137" fillId="0" borderId="16" xfId="3" applyNumberFormat="1" applyFont="1" applyBorder="1"/>
    <xf numFmtId="166" fontId="137" fillId="0" borderId="1" xfId="3" applyNumberFormat="1" applyFont="1" applyBorder="1"/>
    <xf numFmtId="166" fontId="137" fillId="0" borderId="7" xfId="3" applyNumberFormat="1" applyFont="1" applyBorder="1"/>
    <xf numFmtId="0" fontId="137" fillId="34" borderId="0" xfId="9" applyFont="1" applyFill="1" applyAlignment="1">
      <alignment horizontal="left"/>
    </xf>
    <xf numFmtId="0" fontId="137" fillId="34" borderId="0" xfId="9" applyFont="1" applyFill="1" applyAlignment="1">
      <alignment horizontal="left" wrapText="1"/>
    </xf>
    <xf numFmtId="0" fontId="136" fillId="34" borderId="0" xfId="9" applyFont="1" applyFill="1" applyBorder="1"/>
    <xf numFmtId="0" fontId="142" fillId="34" borderId="0" xfId="9" applyFont="1" applyFill="1" applyBorder="1" applyAlignment="1">
      <alignment horizontal="left" indent="1"/>
    </xf>
    <xf numFmtId="172" fontId="142" fillId="0" borderId="0" xfId="9" applyNumberFormat="1" applyFont="1" applyBorder="1"/>
    <xf numFmtId="166" fontId="137" fillId="0" borderId="29" xfId="3" applyNumberFormat="1" applyFont="1" applyBorder="1"/>
    <xf numFmtId="166" fontId="137" fillId="0" borderId="2" xfId="3" applyNumberFormat="1" applyFont="1" applyBorder="1"/>
    <xf numFmtId="166" fontId="137" fillId="0" borderId="30" xfId="3" applyNumberFormat="1" applyFont="1" applyBorder="1"/>
    <xf numFmtId="0" fontId="137" fillId="34" borderId="0" xfId="9" applyFont="1" applyFill="1" applyBorder="1" applyAlignment="1">
      <alignment horizontal="left" indent="3"/>
    </xf>
    <xf numFmtId="43" fontId="143" fillId="0" borderId="0" xfId="1" applyFont="1" applyFill="1" applyBorder="1"/>
    <xf numFmtId="17" fontId="142" fillId="0" borderId="0" xfId="14" applyNumberFormat="1" applyFont="1" applyFill="1" applyBorder="1"/>
    <xf numFmtId="43" fontId="139" fillId="0" borderId="0" xfId="1" applyFont="1" applyFill="1" applyBorder="1"/>
    <xf numFmtId="0" fontId="187" fillId="0" borderId="0" xfId="14" applyFont="1" applyFill="1"/>
    <xf numFmtId="4" fontId="154" fillId="0" borderId="0" xfId="16" applyNumberFormat="1" applyFont="1"/>
    <xf numFmtId="2" fontId="203" fillId="0" borderId="0" xfId="865" applyNumberFormat="1" applyFont="1" applyFill="1" applyBorder="1" applyAlignment="1">
      <alignment horizontal="left" vertical="center" wrapText="1"/>
    </xf>
    <xf numFmtId="2" fontId="204" fillId="0" borderId="0" xfId="865" applyNumberFormat="1" applyFont="1" applyFill="1" applyBorder="1" applyAlignment="1">
      <alignment vertical="center"/>
    </xf>
    <xf numFmtId="2" fontId="204" fillId="0" borderId="0" xfId="865" applyNumberFormat="1" applyFont="1" applyFill="1" applyBorder="1" applyAlignment="1">
      <alignment horizontal="right" vertical="center"/>
    </xf>
    <xf numFmtId="2" fontId="204" fillId="0" borderId="0" xfId="865" applyNumberFormat="1" applyFont="1" applyFill="1" applyBorder="1" applyAlignment="1">
      <alignment horizontal="center" vertical="center"/>
    </xf>
    <xf numFmtId="2" fontId="204" fillId="0" borderId="0" xfId="865" applyNumberFormat="1" applyFont="1" applyFill="1" applyBorder="1"/>
    <xf numFmtId="2" fontId="204" fillId="0" borderId="0" xfId="829" applyNumberFormat="1" applyFont="1" applyFill="1" applyBorder="1"/>
    <xf numFmtId="2" fontId="206" fillId="0" borderId="0" xfId="865" applyNumberFormat="1" applyFont="1" applyFill="1" applyBorder="1"/>
    <xf numFmtId="43" fontId="204" fillId="0" borderId="18" xfId="1" applyFont="1" applyFill="1" applyBorder="1" applyAlignment="1">
      <alignment horizontal="left" vertical="center"/>
    </xf>
    <xf numFmtId="43" fontId="204" fillId="0" borderId="19" xfId="1" applyFont="1" applyFill="1" applyBorder="1" applyAlignment="1">
      <alignment horizontal="center" vertical="center"/>
    </xf>
    <xf numFmtId="43" fontId="204" fillId="0" borderId="96" xfId="1" applyFont="1" applyFill="1" applyBorder="1" applyAlignment="1">
      <alignment horizontal="center" vertical="center"/>
    </xf>
    <xf numFmtId="43" fontId="204" fillId="0" borderId="34" xfId="1" applyFont="1" applyFill="1" applyBorder="1" applyAlignment="1">
      <alignment horizontal="center" vertical="center"/>
    </xf>
    <xf numFmtId="43" fontId="204" fillId="0" borderId="17" xfId="1" applyFont="1" applyFill="1" applyBorder="1" applyAlignment="1">
      <alignment horizontal="center" vertical="center"/>
    </xf>
    <xf numFmtId="43" fontId="204" fillId="0" borderId="83" xfId="1" applyFont="1" applyFill="1" applyBorder="1" applyAlignment="1">
      <alignment horizontal="center" vertical="center"/>
    </xf>
    <xf numFmtId="43" fontId="204" fillId="0" borderId="1" xfId="1" applyFont="1" applyFill="1" applyBorder="1" applyAlignment="1">
      <alignment horizontal="center" vertical="center"/>
    </xf>
    <xf numFmtId="43" fontId="204" fillId="0" borderId="18" xfId="1" applyFont="1" applyFill="1" applyBorder="1" applyAlignment="1">
      <alignment horizontal="center" vertical="center"/>
    </xf>
    <xf numFmtId="43" fontId="204" fillId="0" borderId="19" xfId="829" applyFont="1" applyFill="1" applyBorder="1" applyAlignment="1">
      <alignment horizontal="center" vertical="center"/>
    </xf>
    <xf numFmtId="43" fontId="204" fillId="0" borderId="96" xfId="829" applyFont="1" applyFill="1" applyBorder="1" applyAlignment="1">
      <alignment horizontal="center" vertical="center"/>
    </xf>
    <xf numFmtId="43" fontId="204" fillId="0" borderId="34" xfId="829" applyFont="1" applyFill="1" applyBorder="1" applyAlignment="1">
      <alignment horizontal="center" vertical="center"/>
    </xf>
    <xf numFmtId="43" fontId="204" fillId="0" borderId="18" xfId="829" applyFont="1" applyFill="1" applyBorder="1" applyAlignment="1">
      <alignment horizontal="center" vertical="center"/>
    </xf>
    <xf numFmtId="2" fontId="204" fillId="0" borderId="27" xfId="865" applyNumberFormat="1" applyFont="1" applyFill="1" applyBorder="1"/>
    <xf numFmtId="2" fontId="204" fillId="0" borderId="19" xfId="865" applyNumberFormat="1" applyFont="1" applyFill="1" applyBorder="1"/>
    <xf numFmtId="2" fontId="204" fillId="0" borderId="22" xfId="865" applyNumberFormat="1" applyFont="1" applyFill="1" applyBorder="1"/>
    <xf numFmtId="2" fontId="204" fillId="0" borderId="26" xfId="865" applyNumberFormat="1" applyFont="1" applyFill="1" applyBorder="1"/>
    <xf numFmtId="0" fontId="204" fillId="0" borderId="22" xfId="865" applyFont="1" applyFill="1" applyBorder="1"/>
    <xf numFmtId="0" fontId="204" fillId="0" borderId="26" xfId="865" applyFont="1" applyFill="1" applyBorder="1"/>
    <xf numFmtId="43" fontId="204" fillId="0" borderId="31" xfId="1" applyFont="1" applyFill="1" applyBorder="1"/>
    <xf numFmtId="0" fontId="204" fillId="0" borderId="0" xfId="865" applyFont="1" applyFill="1" applyBorder="1"/>
    <xf numFmtId="0" fontId="208" fillId="0" borderId="0" xfId="865" applyFont="1" applyFill="1" applyBorder="1"/>
    <xf numFmtId="43" fontId="207" fillId="0" borderId="21" xfId="1" applyFont="1" applyFill="1" applyBorder="1"/>
    <xf numFmtId="43" fontId="207" fillId="0" borderId="22" xfId="1" applyFont="1" applyFill="1" applyBorder="1"/>
    <xf numFmtId="43" fontId="207" fillId="0" borderId="26" xfId="1" applyFont="1" applyFill="1" applyBorder="1"/>
    <xf numFmtId="43" fontId="207" fillId="0" borderId="31" xfId="1" applyFont="1" applyFill="1" applyBorder="1"/>
    <xf numFmtId="43" fontId="207" fillId="0" borderId="20" xfId="1" applyFont="1" applyFill="1" applyBorder="1"/>
    <xf numFmtId="43" fontId="206" fillId="0" borderId="22" xfId="1" quotePrefix="1" applyFont="1" applyFill="1" applyBorder="1" applyAlignment="1" applyProtection="1">
      <alignment horizontal="right"/>
    </xf>
    <xf numFmtId="43" fontId="207" fillId="0" borderId="27" xfId="1" applyFont="1" applyFill="1" applyBorder="1"/>
    <xf numFmtId="43" fontId="207" fillId="0" borderId="0" xfId="1" applyFont="1" applyFill="1" applyBorder="1"/>
    <xf numFmtId="17" fontId="207" fillId="0" borderId="22" xfId="14" applyNumberFormat="1" applyFont="1" applyFill="1" applyBorder="1"/>
    <xf numFmtId="177" fontId="206" fillId="0" borderId="22" xfId="681" quotePrefix="1" applyNumberFormat="1" applyFont="1" applyFill="1" applyBorder="1" applyAlignment="1" applyProtection="1">
      <alignment horizontal="right"/>
    </xf>
    <xf numFmtId="17" fontId="207" fillId="0" borderId="26" xfId="14" applyNumberFormat="1" applyFont="1" applyFill="1" applyBorder="1"/>
    <xf numFmtId="17" fontId="207" fillId="0" borderId="8" xfId="14" applyNumberFormat="1" applyFont="1" applyFill="1" applyBorder="1"/>
    <xf numFmtId="2" fontId="209" fillId="0" borderId="21" xfId="14" applyNumberFormat="1" applyFont="1" applyFill="1" applyBorder="1"/>
    <xf numFmtId="2" fontId="209" fillId="0" borderId="22" xfId="14" applyNumberFormat="1" applyFont="1" applyFill="1" applyBorder="1"/>
    <xf numFmtId="2" fontId="209" fillId="0" borderId="26" xfId="14" applyNumberFormat="1" applyFont="1" applyFill="1" applyBorder="1"/>
    <xf numFmtId="2" fontId="208" fillId="0" borderId="27" xfId="865" applyNumberFormat="1" applyFont="1" applyFill="1" applyBorder="1"/>
    <xf numFmtId="43" fontId="209" fillId="0" borderId="31" xfId="14" applyNumberFormat="1" applyFont="1" applyFill="1" applyBorder="1"/>
    <xf numFmtId="2" fontId="208" fillId="0" borderId="0" xfId="865" applyNumberFormat="1" applyFont="1" applyFill="1" applyBorder="1"/>
    <xf numFmtId="2" fontId="208" fillId="0" borderId="22" xfId="865" applyNumberFormat="1" applyFont="1" applyFill="1" applyBorder="1"/>
    <xf numFmtId="2" fontId="208" fillId="0" borderId="26" xfId="865" applyNumberFormat="1" applyFont="1" applyFill="1" applyBorder="1"/>
    <xf numFmtId="0" fontId="208" fillId="0" borderId="22" xfId="865" applyFont="1" applyFill="1" applyBorder="1"/>
    <xf numFmtId="0" fontId="208" fillId="0" borderId="26" xfId="865" applyFont="1" applyFill="1" applyBorder="1"/>
    <xf numFmtId="2" fontId="208" fillId="0" borderId="31" xfId="865" applyNumberFormat="1" applyFont="1" applyFill="1" applyBorder="1"/>
    <xf numFmtId="43" fontId="208" fillId="0" borderId="21" xfId="1" applyFont="1" applyFill="1" applyBorder="1" applyAlignment="1">
      <alignment horizontal="left" vertical="center"/>
    </xf>
    <xf numFmtId="43" fontId="208" fillId="0" borderId="22" xfId="1" applyFont="1" applyFill="1" applyBorder="1" applyAlignment="1">
      <alignment horizontal="center"/>
    </xf>
    <xf numFmtId="43" fontId="208" fillId="0" borderId="26" xfId="1" applyFont="1" applyFill="1" applyBorder="1" applyAlignment="1">
      <alignment horizontal="center"/>
    </xf>
    <xf numFmtId="43" fontId="208" fillId="0" borderId="31" xfId="1" applyFont="1" applyFill="1" applyBorder="1" applyAlignment="1">
      <alignment horizontal="center"/>
    </xf>
    <xf numFmtId="43" fontId="208" fillId="0" borderId="20" xfId="1" applyFont="1" applyFill="1" applyBorder="1" applyAlignment="1">
      <alignment horizontal="center" vertical="center"/>
    </xf>
    <xf numFmtId="43" fontId="208" fillId="0" borderId="27" xfId="1" applyFont="1" applyFill="1" applyBorder="1" applyAlignment="1">
      <alignment horizontal="center"/>
    </xf>
    <xf numFmtId="43" fontId="208" fillId="0" borderId="0" xfId="1" applyFont="1" applyFill="1" applyBorder="1" applyAlignment="1">
      <alignment horizontal="center"/>
    </xf>
    <xf numFmtId="43" fontId="208" fillId="0" borderId="21" xfId="1" applyFont="1" applyFill="1" applyBorder="1" applyAlignment="1">
      <alignment horizontal="center"/>
    </xf>
    <xf numFmtId="43" fontId="210" fillId="0" borderId="26" xfId="1" applyFont="1" applyFill="1" applyBorder="1" applyAlignment="1">
      <alignment horizontal="center"/>
    </xf>
    <xf numFmtId="43" fontId="210" fillId="0" borderId="31" xfId="1" applyFont="1" applyFill="1" applyBorder="1" applyAlignment="1">
      <alignment horizontal="center"/>
    </xf>
    <xf numFmtId="43" fontId="210" fillId="0" borderId="21" xfId="1" applyFont="1" applyFill="1" applyBorder="1" applyAlignment="1">
      <alignment horizontal="center"/>
    </xf>
    <xf numFmtId="43" fontId="210" fillId="0" borderId="22" xfId="1" applyFont="1" applyFill="1" applyBorder="1" applyAlignment="1">
      <alignment horizontal="center"/>
    </xf>
    <xf numFmtId="43" fontId="208" fillId="0" borderId="27" xfId="1" applyFont="1" applyFill="1" applyBorder="1"/>
    <xf numFmtId="43" fontId="208" fillId="0" borderId="31" xfId="1" applyFont="1" applyFill="1" applyBorder="1"/>
    <xf numFmtId="43" fontId="208" fillId="0" borderId="21" xfId="1" applyFont="1" applyFill="1" applyBorder="1" applyAlignment="1">
      <alignment horizontal="right" vertical="center"/>
    </xf>
    <xf numFmtId="43" fontId="208" fillId="0" borderId="22" xfId="1" applyFont="1" applyFill="1" applyBorder="1" applyAlignment="1">
      <alignment horizontal="center" vertical="center"/>
    </xf>
    <xf numFmtId="43" fontId="208" fillId="0" borderId="26" xfId="1" applyFont="1" applyFill="1" applyBorder="1" applyAlignment="1">
      <alignment horizontal="center" vertical="center"/>
    </xf>
    <xf numFmtId="43" fontId="208" fillId="0" borderId="31" xfId="1" applyFont="1" applyFill="1" applyBorder="1" applyAlignment="1">
      <alignment horizontal="center" vertical="center"/>
    </xf>
    <xf numFmtId="43" fontId="208" fillId="0" borderId="27" xfId="1" applyFont="1" applyFill="1" applyBorder="1" applyAlignment="1">
      <alignment horizontal="center" vertical="center"/>
    </xf>
    <xf numFmtId="43" fontId="208" fillId="0" borderId="0" xfId="1" applyFont="1" applyFill="1" applyBorder="1" applyAlignment="1">
      <alignment horizontal="center" vertical="center"/>
    </xf>
    <xf numFmtId="43" fontId="208" fillId="0" borderId="21" xfId="1" applyFont="1" applyFill="1" applyBorder="1" applyAlignment="1">
      <alignment horizontal="center" vertical="center"/>
    </xf>
    <xf numFmtId="43" fontId="204" fillId="0" borderId="21" xfId="1" applyFont="1" applyFill="1" applyBorder="1" applyAlignment="1">
      <alignment horizontal="left" vertical="center"/>
    </xf>
    <xf numFmtId="43" fontId="204" fillId="0" borderId="22" xfId="1" applyFont="1" applyFill="1" applyBorder="1" applyAlignment="1">
      <alignment horizontal="center" vertical="center"/>
    </xf>
    <xf numFmtId="43" fontId="204" fillId="0" borderId="26" xfId="1" applyFont="1" applyFill="1" applyBorder="1" applyAlignment="1">
      <alignment horizontal="center" vertical="center"/>
    </xf>
    <xf numFmtId="43" fontId="204" fillId="0" borderId="31" xfId="1" applyFont="1" applyFill="1" applyBorder="1" applyAlignment="1">
      <alignment horizontal="center" vertical="center"/>
    </xf>
    <xf numFmtId="43" fontId="204" fillId="0" borderId="20" xfId="1" applyFont="1" applyFill="1" applyBorder="1" applyAlignment="1">
      <alignment horizontal="center" vertical="center"/>
    </xf>
    <xf numFmtId="43" fontId="204" fillId="0" borderId="27" xfId="1" applyFont="1" applyFill="1" applyBorder="1" applyAlignment="1">
      <alignment horizontal="center" vertical="center"/>
    </xf>
    <xf numFmtId="43" fontId="204" fillId="0" borderId="0" xfId="1" applyFont="1" applyFill="1" applyBorder="1" applyAlignment="1">
      <alignment horizontal="center" vertical="center"/>
    </xf>
    <xf numFmtId="43" fontId="204" fillId="0" borderId="21" xfId="1" applyFont="1" applyFill="1" applyBorder="1" applyAlignment="1">
      <alignment horizontal="center" vertical="center"/>
    </xf>
    <xf numFmtId="43" fontId="204" fillId="0" borderId="27" xfId="1" applyFont="1" applyFill="1" applyBorder="1"/>
    <xf numFmtId="43" fontId="206" fillId="0" borderId="21" xfId="1" applyFont="1" applyFill="1" applyBorder="1" applyAlignment="1">
      <alignment horizontal="right"/>
    </xf>
    <xf numFmtId="43" fontId="206" fillId="0" borderId="22" xfId="1" applyFont="1" applyFill="1" applyBorder="1" applyAlignment="1">
      <alignment horizontal="center"/>
    </xf>
    <xf numFmtId="43" fontId="206" fillId="0" borderId="26" xfId="1" applyFont="1" applyFill="1" applyBorder="1" applyAlignment="1">
      <alignment horizontal="center"/>
    </xf>
    <xf numFmtId="43" fontId="206" fillId="0" borderId="31" xfId="1" applyFont="1" applyFill="1" applyBorder="1" applyAlignment="1">
      <alignment horizontal="center"/>
    </xf>
    <xf numFmtId="43" fontId="206" fillId="0" borderId="20" xfId="1" applyFont="1" applyFill="1" applyBorder="1" applyAlignment="1">
      <alignment horizontal="center"/>
    </xf>
    <xf numFmtId="43" fontId="206" fillId="0" borderId="27" xfId="1" applyFont="1" applyFill="1" applyBorder="1" applyAlignment="1">
      <alignment horizontal="center"/>
    </xf>
    <xf numFmtId="43" fontId="206" fillId="0" borderId="0" xfId="1" applyFont="1" applyFill="1" applyBorder="1" applyAlignment="1">
      <alignment horizontal="center"/>
    </xf>
    <xf numFmtId="43" fontId="206" fillId="0" borderId="21" xfId="1" applyFont="1" applyFill="1" applyBorder="1" applyAlignment="1">
      <alignment horizontal="center"/>
    </xf>
    <xf numFmtId="43" fontId="210" fillId="0" borderId="20" xfId="1" applyFont="1" applyFill="1" applyBorder="1" applyAlignment="1">
      <alignment horizontal="center"/>
    </xf>
    <xf numFmtId="43" fontId="210" fillId="0" borderId="27" xfId="1" applyFont="1" applyFill="1" applyBorder="1" applyAlignment="1">
      <alignment horizontal="center"/>
    </xf>
    <xf numFmtId="43" fontId="210" fillId="0" borderId="0" xfId="1" applyFont="1" applyFill="1" applyBorder="1" applyAlignment="1">
      <alignment horizontal="center"/>
    </xf>
    <xf numFmtId="43" fontId="208" fillId="0" borderId="21" xfId="1" applyFont="1" applyFill="1" applyBorder="1"/>
    <xf numFmtId="2" fontId="204" fillId="0" borderId="31" xfId="865" applyNumberFormat="1" applyFont="1" applyFill="1" applyBorder="1"/>
    <xf numFmtId="0" fontId="208" fillId="0" borderId="0" xfId="865" applyFont="1" applyFill="1" applyBorder="1" applyAlignment="1">
      <alignment horizontal="left"/>
    </xf>
    <xf numFmtId="43" fontId="208" fillId="0" borderId="0" xfId="829" applyFont="1" applyFill="1" applyBorder="1"/>
    <xf numFmtId="43" fontId="208" fillId="0" borderId="0" xfId="829" applyFont="1" applyFill="1" applyBorder="1" applyAlignment="1">
      <alignment horizontal="right" vertical="center"/>
    </xf>
    <xf numFmtId="43" fontId="208" fillId="0" borderId="0" xfId="829" applyFont="1" applyFill="1" applyBorder="1" applyAlignment="1">
      <alignment horizontal="right"/>
    </xf>
    <xf numFmtId="43" fontId="208" fillId="0" borderId="0" xfId="829" applyNumberFormat="1" applyFont="1" applyFill="1" applyBorder="1"/>
    <xf numFmtId="43" fontId="208" fillId="0" borderId="0" xfId="865" applyNumberFormat="1" applyFont="1" applyFill="1" applyBorder="1"/>
    <xf numFmtId="0" fontId="208" fillId="0" borderId="0" xfId="865" applyFont="1" applyFill="1" applyBorder="1" applyAlignment="1">
      <alignment horizontal="right" vertical="center"/>
    </xf>
    <xf numFmtId="0" fontId="208" fillId="0" borderId="0" xfId="865" applyFont="1" applyFill="1" applyBorder="1" applyAlignment="1">
      <alignment horizontal="right"/>
    </xf>
    <xf numFmtId="171" fontId="208" fillId="0" borderId="0" xfId="829" applyNumberFormat="1" applyFont="1" applyFill="1" applyBorder="1" applyAlignment="1">
      <alignment horizontal="right"/>
    </xf>
    <xf numFmtId="0" fontId="208" fillId="0" borderId="0" xfId="865" applyFont="1" applyFill="1" applyBorder="1" applyAlignment="1">
      <alignment horizontal="left" vertical="center"/>
    </xf>
    <xf numFmtId="0" fontId="208" fillId="0" borderId="0" xfId="865" applyFont="1" applyFill="1" applyBorder="1" applyAlignment="1">
      <alignment horizontal="center"/>
    </xf>
    <xf numFmtId="171" fontId="208" fillId="0" borderId="0" xfId="829" applyNumberFormat="1" applyFont="1" applyFill="1" applyBorder="1"/>
    <xf numFmtId="0" fontId="204" fillId="0" borderId="0" xfId="865" applyFont="1" applyFill="1" applyBorder="1" applyAlignment="1">
      <alignment horizontal="left" vertical="center"/>
    </xf>
    <xf numFmtId="0" fontId="210" fillId="0" borderId="0" xfId="865" applyFont="1" applyFill="1" applyBorder="1"/>
    <xf numFmtId="0" fontId="203" fillId="0" borderId="0" xfId="865" applyFont="1"/>
    <xf numFmtId="0" fontId="211" fillId="0" borderId="0" xfId="865" applyFont="1"/>
    <xf numFmtId="0" fontId="211" fillId="58" borderId="0" xfId="865" applyFont="1" applyFill="1"/>
    <xf numFmtId="0" fontId="211" fillId="5" borderId="112" xfId="865" applyFont="1" applyFill="1" applyBorder="1" applyAlignment="1">
      <alignment horizontal="left" wrapText="1" readingOrder="1"/>
    </xf>
    <xf numFmtId="0" fontId="211" fillId="5" borderId="113" xfId="865" applyFont="1" applyFill="1" applyBorder="1" applyAlignment="1">
      <alignment horizontal="left" wrapText="1" readingOrder="1"/>
    </xf>
    <xf numFmtId="0" fontId="211" fillId="5" borderId="114" xfId="865" applyFont="1" applyFill="1" applyBorder="1" applyAlignment="1">
      <alignment horizontal="left" wrapText="1" readingOrder="1"/>
    </xf>
    <xf numFmtId="0" fontId="211" fillId="5" borderId="113" xfId="865" applyFont="1" applyFill="1" applyBorder="1"/>
    <xf numFmtId="0" fontId="211" fillId="5" borderId="114" xfId="865" applyFont="1" applyFill="1" applyBorder="1"/>
    <xf numFmtId="2" fontId="211" fillId="5" borderId="112" xfId="865" applyNumberFormat="1" applyFont="1" applyFill="1" applyBorder="1" applyAlignment="1">
      <alignment horizontal="left" wrapText="1" readingOrder="1"/>
    </xf>
    <xf numFmtId="2" fontId="211" fillId="5" borderId="113" xfId="865" applyNumberFormat="1" applyFont="1" applyFill="1" applyBorder="1"/>
    <xf numFmtId="2" fontId="212" fillId="5" borderId="113" xfId="865" applyNumberFormat="1" applyFont="1" applyFill="1" applyBorder="1" applyAlignment="1">
      <alignment horizontal="left" wrapText="1" readingOrder="1"/>
    </xf>
    <xf numFmtId="2" fontId="211" fillId="5" borderId="115" xfId="865" applyNumberFormat="1" applyFont="1" applyFill="1" applyBorder="1"/>
    <xf numFmtId="2" fontId="211" fillId="5" borderId="116" xfId="865" applyNumberFormat="1" applyFont="1" applyFill="1" applyBorder="1"/>
    <xf numFmtId="2" fontId="211" fillId="5" borderId="117" xfId="865" applyNumberFormat="1" applyFont="1" applyFill="1" applyBorder="1"/>
    <xf numFmtId="2" fontId="211" fillId="5" borderId="0" xfId="865" applyNumberFormat="1" applyFont="1" applyFill="1" applyBorder="1"/>
    <xf numFmtId="2" fontId="211" fillId="5" borderId="118" xfId="865" applyNumberFormat="1" applyFont="1" applyFill="1" applyBorder="1"/>
    <xf numFmtId="2" fontId="211" fillId="5" borderId="22" xfId="865" applyNumberFormat="1" applyFont="1" applyFill="1" applyBorder="1"/>
    <xf numFmtId="0" fontId="211" fillId="5" borderId="27" xfId="865" applyFont="1" applyFill="1" applyBorder="1"/>
    <xf numFmtId="0" fontId="211" fillId="5" borderId="0" xfId="865" applyFont="1" applyFill="1" applyBorder="1"/>
    <xf numFmtId="0" fontId="211" fillId="5" borderId="22" xfId="865" applyFont="1" applyFill="1" applyBorder="1"/>
    <xf numFmtId="0" fontId="211" fillId="5" borderId="26" xfId="865" applyFont="1" applyFill="1" applyBorder="1"/>
    <xf numFmtId="0" fontId="211" fillId="5" borderId="0" xfId="865" applyFont="1" applyFill="1"/>
    <xf numFmtId="165" fontId="212" fillId="0" borderId="112" xfId="830" applyFont="1" applyFill="1" applyBorder="1" applyAlignment="1">
      <alignment horizontal="right" wrapText="1" readingOrder="1"/>
    </xf>
    <xf numFmtId="165" fontId="212" fillId="0" borderId="113" xfId="830" applyFont="1" applyFill="1" applyBorder="1" applyAlignment="1">
      <alignment horizontal="right" wrapText="1" readingOrder="1"/>
    </xf>
    <xf numFmtId="165" fontId="212" fillId="0" borderId="114" xfId="830" applyFont="1" applyFill="1" applyBorder="1" applyAlignment="1">
      <alignment horizontal="right" wrapText="1" readingOrder="1"/>
    </xf>
    <xf numFmtId="0" fontId="212" fillId="0" borderId="112" xfId="865" applyFont="1" applyFill="1" applyBorder="1" applyAlignment="1">
      <alignment horizontal="right" wrapText="1" readingOrder="1"/>
    </xf>
    <xf numFmtId="0" fontId="212" fillId="0" borderId="113" xfId="865" applyFont="1" applyFill="1" applyBorder="1" applyAlignment="1">
      <alignment horizontal="right" wrapText="1" readingOrder="1"/>
    </xf>
    <xf numFmtId="0" fontId="212" fillId="0" borderId="114" xfId="865" applyFont="1" applyFill="1" applyBorder="1" applyAlignment="1">
      <alignment horizontal="right" wrapText="1" readingOrder="1"/>
    </xf>
    <xf numFmtId="165" fontId="212" fillId="0" borderId="115" xfId="830" applyFont="1" applyFill="1" applyBorder="1" applyAlignment="1">
      <alignment horizontal="right" wrapText="1" readingOrder="1"/>
    </xf>
    <xf numFmtId="0" fontId="212" fillId="0" borderId="114" xfId="865" applyFont="1" applyBorder="1"/>
    <xf numFmtId="2" fontId="212" fillId="0" borderId="0" xfId="865" applyNumberFormat="1" applyFont="1"/>
    <xf numFmtId="2" fontId="212" fillId="0" borderId="22" xfId="865" applyNumberFormat="1" applyFont="1" applyBorder="1"/>
    <xf numFmtId="2" fontId="212" fillId="0" borderId="0" xfId="865" applyNumberFormat="1" applyFont="1" applyBorder="1"/>
    <xf numFmtId="2" fontId="212" fillId="0" borderId="115" xfId="865" applyNumberFormat="1" applyFont="1" applyBorder="1"/>
    <xf numFmtId="2" fontId="212" fillId="0" borderId="27" xfId="865" applyNumberFormat="1" applyFont="1" applyBorder="1"/>
    <xf numFmtId="2" fontId="212" fillId="0" borderId="0" xfId="865" applyNumberFormat="1" applyFont="1" applyFill="1" applyBorder="1"/>
    <xf numFmtId="2" fontId="212" fillId="0" borderId="26" xfId="865" applyNumberFormat="1" applyFont="1" applyBorder="1"/>
    <xf numFmtId="0" fontId="212" fillId="0" borderId="22" xfId="865" applyFont="1" applyBorder="1"/>
    <xf numFmtId="0" fontId="212" fillId="0" borderId="27" xfId="865" applyFont="1" applyBorder="1"/>
    <xf numFmtId="165" fontId="211" fillId="0" borderId="112" xfId="830" applyFont="1" applyFill="1" applyBorder="1" applyAlignment="1">
      <alignment horizontal="right" wrapText="1" readingOrder="1"/>
    </xf>
    <xf numFmtId="165" fontId="211" fillId="0" borderId="113" xfId="830" applyFont="1" applyFill="1" applyBorder="1" applyAlignment="1">
      <alignment horizontal="right" wrapText="1" readingOrder="1"/>
    </xf>
    <xf numFmtId="165" fontId="211" fillId="0" borderId="114" xfId="830" applyFont="1" applyFill="1" applyBorder="1" applyAlignment="1">
      <alignment horizontal="right" wrapText="1" readingOrder="1"/>
    </xf>
    <xf numFmtId="2" fontId="211" fillId="0" borderId="113" xfId="830" applyNumberFormat="1" applyFont="1" applyFill="1" applyBorder="1" applyAlignment="1">
      <alignment horizontal="right" wrapText="1" readingOrder="1"/>
    </xf>
    <xf numFmtId="165" fontId="211" fillId="0" borderId="115" xfId="830" applyFont="1" applyFill="1" applyBorder="1" applyAlignment="1">
      <alignment horizontal="right" wrapText="1" readingOrder="1"/>
    </xf>
    <xf numFmtId="2" fontId="211" fillId="5" borderId="114" xfId="865" applyNumberFormat="1" applyFont="1" applyFill="1" applyBorder="1" applyAlignment="1">
      <alignment horizontal="center"/>
    </xf>
    <xf numFmtId="2" fontId="211" fillId="5" borderId="0" xfId="865" applyNumberFormat="1" applyFont="1" applyFill="1" applyAlignment="1">
      <alignment horizontal="center"/>
    </xf>
    <xf numFmtId="2" fontId="211" fillId="5" borderId="22" xfId="865" applyNumberFormat="1" applyFont="1" applyFill="1" applyBorder="1" applyAlignment="1">
      <alignment horizontal="center"/>
    </xf>
    <xf numFmtId="2" fontId="211" fillId="5" borderId="0" xfId="865" applyNumberFormat="1" applyFont="1" applyFill="1" applyBorder="1" applyAlignment="1">
      <alignment horizontal="center"/>
    </xf>
    <xf numFmtId="2" fontId="211" fillId="5" borderId="115" xfId="865" applyNumberFormat="1" applyFont="1" applyFill="1" applyBorder="1" applyAlignment="1">
      <alignment horizontal="center"/>
    </xf>
    <xf numFmtId="2" fontId="211" fillId="5" borderId="27" xfId="865" applyNumberFormat="1" applyFont="1" applyFill="1" applyBorder="1"/>
    <xf numFmtId="2" fontId="211" fillId="0" borderId="0" xfId="865" applyNumberFormat="1" applyFont="1" applyFill="1" applyBorder="1"/>
    <xf numFmtId="2" fontId="211" fillId="5" borderId="26" xfId="865" applyNumberFormat="1" applyFont="1" applyFill="1" applyBorder="1"/>
    <xf numFmtId="2" fontId="211" fillId="0" borderId="114" xfId="865" applyNumberFormat="1" applyFont="1" applyBorder="1"/>
    <xf numFmtId="2" fontId="211" fillId="0" borderId="0" xfId="865" applyNumberFormat="1" applyFont="1" applyAlignment="1">
      <alignment horizontal="center"/>
    </xf>
    <xf numFmtId="2" fontId="211" fillId="0" borderId="22" xfId="865" applyNumberFormat="1" applyFont="1" applyBorder="1" applyAlignment="1">
      <alignment horizontal="center"/>
    </xf>
    <xf numFmtId="2" fontId="211" fillId="0" borderId="0" xfId="865" applyNumberFormat="1" applyFont="1" applyBorder="1" applyAlignment="1">
      <alignment horizontal="center"/>
    </xf>
    <xf numFmtId="2" fontId="211" fillId="0" borderId="115" xfId="865" applyNumberFormat="1" applyFont="1" applyBorder="1" applyAlignment="1">
      <alignment horizontal="center"/>
    </xf>
    <xf numFmtId="2" fontId="211" fillId="0" borderId="22" xfId="865" applyNumberFormat="1" applyFont="1" applyBorder="1"/>
    <xf numFmtId="2" fontId="211" fillId="0" borderId="27" xfId="865" applyNumberFormat="1" applyFont="1" applyBorder="1"/>
    <xf numFmtId="2" fontId="211" fillId="0" borderId="26" xfId="865" applyNumberFormat="1" applyFont="1" applyBorder="1"/>
    <xf numFmtId="0" fontId="211" fillId="0" borderId="22" xfId="865" applyFont="1" applyBorder="1"/>
    <xf numFmtId="0" fontId="211" fillId="0" borderId="27" xfId="865" applyFont="1" applyBorder="1"/>
    <xf numFmtId="165" fontId="212" fillId="0" borderId="113" xfId="830" applyFont="1" applyFill="1" applyBorder="1" applyAlignment="1">
      <alignment horizontal="left" wrapText="1" readingOrder="1"/>
    </xf>
    <xf numFmtId="0" fontId="211" fillId="5" borderId="119" xfId="865" applyFont="1" applyFill="1" applyBorder="1"/>
    <xf numFmtId="0" fontId="211" fillId="5" borderId="115" xfId="865" applyFont="1" applyFill="1" applyBorder="1"/>
    <xf numFmtId="165" fontId="215" fillId="0" borderId="112" xfId="830" applyFont="1" applyFill="1" applyBorder="1" applyAlignment="1">
      <alignment horizontal="right" wrapText="1" readingOrder="1"/>
    </xf>
    <xf numFmtId="165" fontId="215" fillId="0" borderId="113" xfId="830" applyFont="1" applyFill="1" applyBorder="1" applyAlignment="1">
      <alignment horizontal="right" wrapText="1" readingOrder="1"/>
    </xf>
    <xf numFmtId="165" fontId="215" fillId="0" borderId="114" xfId="830" applyFont="1" applyFill="1" applyBorder="1" applyAlignment="1">
      <alignment horizontal="right" wrapText="1" readingOrder="1"/>
    </xf>
    <xf numFmtId="165" fontId="215" fillId="0" borderId="112" xfId="830" applyNumberFormat="1" applyFont="1" applyFill="1" applyBorder="1" applyAlignment="1">
      <alignment horizontal="right" wrapText="1" readingOrder="1"/>
    </xf>
    <xf numFmtId="165" fontId="215" fillId="0" borderId="113" xfId="830" applyNumberFormat="1" applyFont="1" applyFill="1" applyBorder="1" applyAlignment="1">
      <alignment horizontal="right" wrapText="1" readingOrder="1"/>
    </xf>
    <xf numFmtId="165" fontId="215" fillId="0" borderId="115" xfId="830" applyNumberFormat="1" applyFont="1" applyFill="1" applyBorder="1" applyAlignment="1">
      <alignment horizontal="right" wrapText="1" readingOrder="1"/>
    </xf>
    <xf numFmtId="165" fontId="215" fillId="5" borderId="114" xfId="865" applyNumberFormat="1" applyFont="1" applyFill="1" applyBorder="1"/>
    <xf numFmtId="2" fontId="215" fillId="5" borderId="0" xfId="865" applyNumberFormat="1" applyFont="1" applyFill="1" applyAlignment="1">
      <alignment horizontal="center"/>
    </xf>
    <xf numFmtId="2" fontId="215" fillId="5" borderId="22" xfId="865" applyNumberFormat="1" applyFont="1" applyFill="1" applyBorder="1" applyAlignment="1">
      <alignment horizontal="center"/>
    </xf>
    <xf numFmtId="2" fontId="215" fillId="5" borderId="0" xfId="865" applyNumberFormat="1" applyFont="1" applyFill="1" applyBorder="1" applyAlignment="1">
      <alignment horizontal="center"/>
    </xf>
    <xf numFmtId="2" fontId="215" fillId="5" borderId="115" xfId="865" applyNumberFormat="1" applyFont="1" applyFill="1" applyBorder="1" applyAlignment="1">
      <alignment horizontal="center"/>
    </xf>
    <xf numFmtId="2" fontId="215" fillId="5" borderId="22" xfId="865" applyNumberFormat="1" applyFont="1" applyFill="1" applyBorder="1"/>
    <xf numFmtId="2" fontId="215" fillId="5" borderId="27" xfId="865" applyNumberFormat="1" applyFont="1" applyFill="1" applyBorder="1"/>
    <xf numFmtId="2" fontId="215" fillId="5" borderId="0" xfId="865" applyNumberFormat="1" applyFont="1" applyFill="1" applyBorder="1"/>
    <xf numFmtId="2" fontId="215" fillId="5" borderId="26" xfId="865" applyNumberFormat="1" applyFont="1" applyFill="1" applyBorder="1"/>
    <xf numFmtId="0" fontId="215" fillId="5" borderId="0" xfId="865" applyFont="1" applyFill="1"/>
    <xf numFmtId="165" fontId="215" fillId="5" borderId="0" xfId="865" applyNumberFormat="1" applyFont="1" applyFill="1" applyAlignment="1">
      <alignment horizontal="center"/>
    </xf>
    <xf numFmtId="165" fontId="215" fillId="5" borderId="0" xfId="865" applyNumberFormat="1" applyFont="1" applyFill="1" applyBorder="1" applyAlignment="1">
      <alignment horizontal="center"/>
    </xf>
    <xf numFmtId="165" fontId="215" fillId="5" borderId="115" xfId="865" applyNumberFormat="1" applyFont="1" applyFill="1" applyBorder="1" applyAlignment="1">
      <alignment horizontal="center"/>
    </xf>
    <xf numFmtId="165" fontId="215" fillId="5" borderId="22" xfId="865" applyNumberFormat="1" applyFont="1" applyFill="1" applyBorder="1" applyAlignment="1">
      <alignment horizontal="center"/>
    </xf>
    <xf numFmtId="0" fontId="215" fillId="5" borderId="0" xfId="865" applyFont="1" applyFill="1" applyBorder="1"/>
    <xf numFmtId="165" fontId="211" fillId="0" borderId="112" xfId="830" applyNumberFormat="1" applyFont="1" applyFill="1" applyBorder="1" applyAlignment="1">
      <alignment horizontal="right" wrapText="1" readingOrder="1"/>
    </xf>
    <xf numFmtId="165" fontId="209" fillId="0" borderId="113" xfId="830" applyNumberFormat="1" applyFont="1" applyFill="1" applyBorder="1" applyAlignment="1">
      <alignment horizontal="right" wrapText="1" readingOrder="1"/>
    </xf>
    <xf numFmtId="165" fontId="209" fillId="0" borderId="115" xfId="830" applyNumberFormat="1" applyFont="1" applyFill="1" applyBorder="1" applyAlignment="1">
      <alignment horizontal="right" wrapText="1" readingOrder="1"/>
    </xf>
    <xf numFmtId="165" fontId="209" fillId="0" borderId="114" xfId="865" applyNumberFormat="1" applyFont="1" applyFill="1" applyBorder="1"/>
    <xf numFmtId="165" fontId="211" fillId="0" borderId="0" xfId="865" applyNumberFormat="1" applyFont="1" applyAlignment="1">
      <alignment horizontal="center"/>
    </xf>
    <xf numFmtId="165" fontId="211" fillId="0" borderId="0" xfId="865" applyNumberFormat="1" applyFont="1" applyBorder="1" applyAlignment="1">
      <alignment horizontal="center"/>
    </xf>
    <xf numFmtId="2" fontId="211" fillId="0" borderId="26" xfId="865" applyNumberFormat="1" applyFont="1" applyBorder="1" applyAlignment="1">
      <alignment horizontal="center"/>
    </xf>
    <xf numFmtId="165" fontId="211" fillId="0" borderId="22" xfId="865" applyNumberFormat="1" applyFont="1" applyBorder="1" applyAlignment="1">
      <alignment horizontal="center"/>
    </xf>
    <xf numFmtId="165" fontId="211" fillId="0" borderId="22" xfId="865" applyNumberFormat="1" applyFont="1" applyBorder="1"/>
    <xf numFmtId="165" fontId="211" fillId="0" borderId="27" xfId="865" applyNumberFormat="1" applyFont="1" applyBorder="1"/>
    <xf numFmtId="165" fontId="211" fillId="0" borderId="0" xfId="865" applyNumberFormat="1" applyFont="1" applyBorder="1"/>
    <xf numFmtId="165" fontId="211" fillId="0" borderId="26" xfId="865" applyNumberFormat="1" applyFont="1" applyBorder="1"/>
    <xf numFmtId="2" fontId="211" fillId="5" borderId="119" xfId="865" applyNumberFormat="1" applyFont="1" applyFill="1" applyBorder="1" applyAlignment="1">
      <alignment horizontal="center"/>
    </xf>
    <xf numFmtId="165" fontId="212" fillId="0" borderId="112" xfId="830" applyNumberFormat="1" applyFont="1" applyFill="1" applyBorder="1" applyAlignment="1">
      <alignment horizontal="right" wrapText="1" readingOrder="1"/>
    </xf>
    <xf numFmtId="165" fontId="212" fillId="0" borderId="113" xfId="830" applyNumberFormat="1" applyFont="1" applyFill="1" applyBorder="1" applyAlignment="1">
      <alignment horizontal="right" wrapText="1" readingOrder="1"/>
    </xf>
    <xf numFmtId="165" fontId="212" fillId="0" borderId="115" xfId="830" applyNumberFormat="1" applyFont="1" applyFill="1" applyBorder="1" applyAlignment="1">
      <alignment horizontal="right" wrapText="1" readingOrder="1"/>
    </xf>
    <xf numFmtId="165" fontId="212" fillId="0" borderId="114" xfId="830" applyNumberFormat="1" applyFont="1" applyFill="1" applyBorder="1" applyAlignment="1">
      <alignment horizontal="right" wrapText="1" readingOrder="1"/>
    </xf>
    <xf numFmtId="165" fontId="212" fillId="0" borderId="0" xfId="865" applyNumberFormat="1" applyFont="1" applyAlignment="1">
      <alignment horizontal="center"/>
    </xf>
    <xf numFmtId="165" fontId="212" fillId="0" borderId="22" xfId="865" applyNumberFormat="1" applyFont="1" applyBorder="1" applyAlignment="1">
      <alignment horizontal="center"/>
    </xf>
    <xf numFmtId="165" fontId="212" fillId="0" borderId="0" xfId="865" applyNumberFormat="1" applyFont="1" applyBorder="1" applyAlignment="1">
      <alignment horizontal="center"/>
    </xf>
    <xf numFmtId="165" fontId="212" fillId="0" borderId="115" xfId="865" applyNumberFormat="1" applyFont="1" applyBorder="1" applyAlignment="1">
      <alignment horizontal="center"/>
    </xf>
    <xf numFmtId="165" fontId="212" fillId="0" borderId="22" xfId="865" applyNumberFormat="1" applyFont="1" applyBorder="1"/>
    <xf numFmtId="165" fontId="212" fillId="0" borderId="27" xfId="865" applyNumberFormat="1" applyFont="1" applyBorder="1"/>
    <xf numFmtId="165" fontId="212" fillId="0" borderId="0" xfId="865" applyNumberFormat="1" applyFont="1" applyBorder="1"/>
    <xf numFmtId="165" fontId="212" fillId="0" borderId="26" xfId="865" applyNumberFormat="1" applyFont="1" applyBorder="1"/>
    <xf numFmtId="165" fontId="212" fillId="5" borderId="112" xfId="830" applyFont="1" applyFill="1" applyBorder="1" applyAlignment="1">
      <alignment horizontal="left" wrapText="1" readingOrder="1"/>
    </xf>
    <xf numFmtId="165" fontId="212" fillId="5" borderId="113" xfId="830" applyFont="1" applyFill="1" applyBorder="1" applyAlignment="1">
      <alignment horizontal="left" wrapText="1" readingOrder="1"/>
    </xf>
    <xf numFmtId="165" fontId="212" fillId="5" borderId="114" xfId="830" applyFont="1" applyFill="1" applyBorder="1" applyAlignment="1">
      <alignment horizontal="left" wrapText="1" readingOrder="1"/>
    </xf>
    <xf numFmtId="0" fontId="212" fillId="5" borderId="112" xfId="865" applyFont="1" applyFill="1" applyBorder="1" applyAlignment="1">
      <alignment horizontal="left" wrapText="1" readingOrder="1"/>
    </xf>
    <xf numFmtId="0" fontId="212" fillId="5" borderId="113" xfId="865" applyFont="1" applyFill="1" applyBorder="1" applyAlignment="1">
      <alignment horizontal="left" wrapText="1" readingOrder="1"/>
    </xf>
    <xf numFmtId="0" fontId="212" fillId="5" borderId="114" xfId="865" applyFont="1" applyFill="1" applyBorder="1" applyAlignment="1">
      <alignment horizontal="left" wrapText="1" readingOrder="1"/>
    </xf>
    <xf numFmtId="165" fontId="212" fillId="5" borderId="0" xfId="830" applyFont="1" applyFill="1" applyBorder="1" applyAlignment="1">
      <alignment horizontal="right" wrapText="1" readingOrder="1"/>
    </xf>
    <xf numFmtId="0" fontId="212" fillId="5" borderId="0" xfId="865" applyFont="1" applyFill="1" applyBorder="1" applyAlignment="1">
      <alignment horizontal="right" wrapText="1" readingOrder="1"/>
    </xf>
    <xf numFmtId="165" fontId="212" fillId="5" borderId="0" xfId="830" applyNumberFormat="1" applyFont="1" applyFill="1" applyBorder="1" applyAlignment="1">
      <alignment horizontal="right" wrapText="1" readingOrder="1"/>
    </xf>
    <xf numFmtId="165" fontId="212" fillId="5" borderId="0" xfId="865" applyNumberFormat="1" applyFont="1" applyFill="1"/>
    <xf numFmtId="0" fontId="212" fillId="5" borderId="0" xfId="865" applyFont="1" applyFill="1"/>
    <xf numFmtId="2" fontId="211" fillId="0" borderId="0" xfId="865" applyNumberFormat="1" applyFont="1"/>
    <xf numFmtId="165" fontId="211" fillId="0" borderId="0" xfId="865" applyNumberFormat="1" applyFont="1"/>
    <xf numFmtId="43" fontId="211" fillId="0" borderId="0" xfId="865" applyNumberFormat="1" applyFont="1"/>
    <xf numFmtId="0" fontId="211" fillId="58" borderId="0" xfId="865" applyFont="1" applyFill="1" applyAlignment="1">
      <alignment wrapText="1"/>
    </xf>
    <xf numFmtId="165" fontId="211" fillId="0" borderId="130" xfId="830" applyFont="1" applyFill="1" applyBorder="1" applyAlignment="1">
      <alignment horizontal="right" wrapText="1" readingOrder="1"/>
    </xf>
    <xf numFmtId="165" fontId="211" fillId="0" borderId="28" xfId="830" applyFont="1" applyFill="1" applyBorder="1" applyAlignment="1">
      <alignment horizontal="right" wrapText="1" readingOrder="1"/>
    </xf>
    <xf numFmtId="165" fontId="211" fillId="0" borderId="131" xfId="830" applyFont="1" applyFill="1" applyBorder="1" applyAlignment="1">
      <alignment horizontal="right" wrapText="1" readingOrder="1"/>
    </xf>
    <xf numFmtId="165" fontId="211" fillId="0" borderId="37" xfId="830" applyFont="1" applyFill="1" applyBorder="1" applyAlignment="1">
      <alignment horizontal="right" wrapText="1" readingOrder="1"/>
    </xf>
    <xf numFmtId="165" fontId="211" fillId="0" borderId="11" xfId="830" applyFont="1" applyFill="1" applyBorder="1" applyAlignment="1">
      <alignment horizontal="right" wrapText="1" readingOrder="1"/>
    </xf>
    <xf numFmtId="165" fontId="211" fillId="0" borderId="19" xfId="830" applyFont="1" applyFill="1" applyBorder="1" applyAlignment="1">
      <alignment horizontal="right" wrapText="1" readingOrder="1"/>
    </xf>
    <xf numFmtId="4" fontId="211" fillId="0" borderId="83" xfId="830" applyNumberFormat="1" applyFont="1" applyFill="1" applyBorder="1" applyAlignment="1">
      <alignment horizontal="right" wrapText="1" readingOrder="1"/>
    </xf>
    <xf numFmtId="4" fontId="211" fillId="0" borderId="135" xfId="830" applyNumberFormat="1" applyFont="1" applyFill="1" applyBorder="1" applyAlignment="1">
      <alignment horizontal="right" wrapText="1" readingOrder="1"/>
    </xf>
    <xf numFmtId="165" fontId="211" fillId="0" borderId="137" xfId="830" applyFont="1" applyFill="1" applyBorder="1" applyAlignment="1">
      <alignment horizontal="right" wrapText="1" readingOrder="1"/>
    </xf>
    <xf numFmtId="4" fontId="211" fillId="0" borderId="138" xfId="830" applyNumberFormat="1" applyFont="1" applyFill="1" applyBorder="1" applyAlignment="1">
      <alignment horizontal="right" wrapText="1" readingOrder="1"/>
    </xf>
    <xf numFmtId="165" fontId="211" fillId="0" borderId="80" xfId="830" applyFont="1" applyFill="1" applyBorder="1" applyAlignment="1">
      <alignment horizontal="right" wrapText="1" readingOrder="1"/>
    </xf>
    <xf numFmtId="4" fontId="211" fillId="0" borderId="81" xfId="830" applyNumberFormat="1" applyFont="1" applyFill="1" applyBorder="1" applyAlignment="1">
      <alignment horizontal="right" wrapText="1" readingOrder="1"/>
    </xf>
    <xf numFmtId="0" fontId="216" fillId="5" borderId="0" xfId="865" applyFont="1" applyFill="1"/>
    <xf numFmtId="43" fontId="211" fillId="0" borderId="0" xfId="1" applyFont="1"/>
    <xf numFmtId="0" fontId="204" fillId="0" borderId="0" xfId="865" applyFont="1"/>
    <xf numFmtId="0" fontId="204" fillId="0" borderId="0" xfId="865" applyFont="1" applyAlignment="1">
      <alignment wrapText="1"/>
    </xf>
    <xf numFmtId="4" fontId="211" fillId="0" borderId="131" xfId="829" applyNumberFormat="1" applyFont="1" applyFill="1" applyBorder="1"/>
    <xf numFmtId="4" fontId="211" fillId="0" borderId="135" xfId="865" applyNumberFormat="1" applyFont="1" applyFill="1" applyBorder="1"/>
    <xf numFmtId="4" fontId="211" fillId="0" borderId="28" xfId="829" applyNumberFormat="1" applyFont="1" applyFill="1" applyBorder="1"/>
    <xf numFmtId="4" fontId="211" fillId="0" borderId="140" xfId="865" applyNumberFormat="1" applyFont="1" applyFill="1" applyBorder="1"/>
    <xf numFmtId="4" fontId="211" fillId="0" borderId="22" xfId="829" applyNumberFormat="1" applyFont="1" applyFill="1" applyBorder="1"/>
    <xf numFmtId="4" fontId="211" fillId="0" borderId="27" xfId="865" applyNumberFormat="1" applyFont="1" applyFill="1" applyBorder="1"/>
    <xf numFmtId="4" fontId="212" fillId="0" borderId="11" xfId="829" applyNumberFormat="1" applyFont="1" applyFill="1" applyBorder="1"/>
    <xf numFmtId="4" fontId="212" fillId="0" borderId="12" xfId="865" applyNumberFormat="1" applyFont="1" applyFill="1" applyBorder="1"/>
    <xf numFmtId="4" fontId="211" fillId="0" borderId="83" xfId="865" applyNumberFormat="1" applyFont="1" applyFill="1" applyBorder="1"/>
    <xf numFmtId="183" fontId="211" fillId="0" borderId="0" xfId="865" applyNumberFormat="1" applyFont="1"/>
    <xf numFmtId="43" fontId="211" fillId="0" borderId="0" xfId="1" applyNumberFormat="1" applyFont="1"/>
    <xf numFmtId="4" fontId="211" fillId="0" borderId="105" xfId="829" applyNumberFormat="1" applyFont="1" applyFill="1" applyBorder="1"/>
    <xf numFmtId="4" fontId="211" fillId="0" borderId="106" xfId="865" applyNumberFormat="1" applyFont="1" applyFill="1" applyBorder="1"/>
    <xf numFmtId="4" fontId="211" fillId="0" borderId="28" xfId="865" applyNumberFormat="1" applyFont="1" applyBorder="1"/>
    <xf numFmtId="4" fontId="211" fillId="0" borderId="37" xfId="865" applyNumberFormat="1" applyFont="1" applyBorder="1"/>
    <xf numFmtId="43" fontId="212" fillId="0" borderId="14" xfId="829" applyFont="1" applyFill="1" applyBorder="1"/>
    <xf numFmtId="43" fontId="212" fillId="0" borderId="11" xfId="829" applyFont="1" applyFill="1" applyBorder="1"/>
    <xf numFmtId="2" fontId="212" fillId="0" borderId="12" xfId="865" applyNumberFormat="1" applyFont="1" applyFill="1" applyBorder="1"/>
    <xf numFmtId="0" fontId="216" fillId="0" borderId="0" xfId="865" applyFont="1" applyFill="1" applyBorder="1"/>
    <xf numFmtId="43" fontId="212" fillId="0" borderId="0" xfId="829" applyFont="1" applyFill="1" applyBorder="1"/>
    <xf numFmtId="0" fontId="216" fillId="0" borderId="0" xfId="865" applyFont="1"/>
    <xf numFmtId="0" fontId="211" fillId="0" borderId="0" xfId="865" applyFont="1" applyAlignment="1">
      <alignment wrapText="1"/>
    </xf>
    <xf numFmtId="165" fontId="211" fillId="0" borderId="101" xfId="830" applyFont="1" applyFill="1" applyBorder="1" applyAlignment="1">
      <alignment horizontal="center" wrapText="1" readingOrder="1"/>
    </xf>
    <xf numFmtId="165" fontId="211" fillId="0" borderId="104" xfId="830" applyFont="1" applyFill="1" applyBorder="1" applyAlignment="1">
      <alignment horizontal="center" wrapText="1" readingOrder="1"/>
    </xf>
    <xf numFmtId="165" fontId="211" fillId="0" borderId="147" xfId="830" applyFont="1" applyFill="1" applyBorder="1" applyAlignment="1">
      <alignment horizontal="center" wrapText="1" readingOrder="1"/>
    </xf>
    <xf numFmtId="165" fontId="211" fillId="0" borderId="148" xfId="830" applyFont="1" applyFill="1" applyBorder="1" applyAlignment="1">
      <alignment horizontal="center" wrapText="1" readingOrder="1"/>
    </xf>
    <xf numFmtId="165" fontId="211" fillId="0" borderId="149" xfId="830" applyFont="1" applyFill="1" applyBorder="1" applyAlignment="1">
      <alignment horizontal="center" wrapText="1" readingOrder="1"/>
    </xf>
    <xf numFmtId="165" fontId="211" fillId="0" borderId="150" xfId="830" applyFont="1" applyFill="1" applyBorder="1" applyAlignment="1">
      <alignment horizontal="center" wrapText="1" readingOrder="1"/>
    </xf>
    <xf numFmtId="165" fontId="211" fillId="0" borderId="152" xfId="830" applyFont="1" applyFill="1" applyBorder="1" applyAlignment="1">
      <alignment horizontal="center" wrapText="1" readingOrder="1"/>
    </xf>
    <xf numFmtId="165" fontId="211" fillId="0" borderId="153" xfId="830" applyFont="1" applyFill="1" applyBorder="1" applyAlignment="1">
      <alignment horizontal="center" wrapText="1" readingOrder="1"/>
    </xf>
    <xf numFmtId="165" fontId="211" fillId="0" borderId="154" xfId="830" applyFont="1" applyFill="1" applyBorder="1" applyAlignment="1">
      <alignment horizontal="center" wrapText="1" readingOrder="1"/>
    </xf>
    <xf numFmtId="0" fontId="212" fillId="0" borderId="0" xfId="865" applyFont="1"/>
    <xf numFmtId="0" fontId="211" fillId="0" borderId="0" xfId="865" applyFont="1" applyFill="1"/>
    <xf numFmtId="43" fontId="211" fillId="0" borderId="162" xfId="1" applyFont="1" applyFill="1" applyBorder="1"/>
    <xf numFmtId="0" fontId="211" fillId="0" borderId="0" xfId="865" applyFont="1" applyBorder="1"/>
    <xf numFmtId="165" fontId="211" fillId="0" borderId="163" xfId="830" applyFont="1" applyFill="1" applyBorder="1" applyAlignment="1">
      <alignment horizontal="center" wrapText="1" readingOrder="1"/>
    </xf>
    <xf numFmtId="165" fontId="211" fillId="0" borderId="105" xfId="830" applyFont="1" applyFill="1" applyBorder="1" applyAlignment="1">
      <alignment horizontal="center" wrapText="1" readingOrder="1"/>
    </xf>
    <xf numFmtId="165" fontId="211" fillId="0" borderId="141" xfId="830" applyFont="1" applyFill="1" applyBorder="1" applyAlignment="1">
      <alignment horizontal="center" wrapText="1" readingOrder="1"/>
    </xf>
    <xf numFmtId="165" fontId="211" fillId="0" borderId="155" xfId="830" applyFont="1" applyFill="1" applyBorder="1" applyAlignment="1">
      <alignment horizontal="center" wrapText="1" readingOrder="1"/>
    </xf>
    <xf numFmtId="165" fontId="211" fillId="0" borderId="67" xfId="830" applyFont="1" applyFill="1" applyBorder="1" applyAlignment="1">
      <alignment horizontal="center" wrapText="1" readingOrder="1"/>
    </xf>
    <xf numFmtId="165" fontId="211" fillId="0" borderId="28" xfId="830" applyFont="1" applyFill="1" applyBorder="1" applyAlignment="1">
      <alignment horizontal="center" wrapText="1" readingOrder="1"/>
    </xf>
    <xf numFmtId="165" fontId="211" fillId="0" borderId="66" xfId="830" applyFont="1" applyFill="1" applyBorder="1" applyAlignment="1">
      <alignment horizontal="center" wrapText="1" readingOrder="1"/>
    </xf>
    <xf numFmtId="165" fontId="211" fillId="0" borderId="156" xfId="830" applyFont="1" applyFill="1" applyBorder="1" applyAlignment="1">
      <alignment horizontal="center" wrapText="1" readingOrder="1"/>
    </xf>
    <xf numFmtId="165" fontId="211" fillId="0" borderId="164" xfId="830" applyFont="1" applyFill="1" applyBorder="1" applyAlignment="1">
      <alignment horizontal="center" wrapText="1" readingOrder="1"/>
    </xf>
    <xf numFmtId="165" fontId="211" fillId="0" borderId="130" xfId="830" applyFont="1" applyFill="1" applyBorder="1" applyAlignment="1">
      <alignment horizontal="center" wrapText="1" readingOrder="1"/>
    </xf>
    <xf numFmtId="165" fontId="211" fillId="0" borderId="165" xfId="830" applyFont="1" applyFill="1" applyBorder="1" applyAlignment="1">
      <alignment horizontal="center" wrapText="1" readingOrder="1"/>
    </xf>
    <xf numFmtId="165" fontId="211" fillId="0" borderId="157" xfId="830" applyFont="1" applyFill="1" applyBorder="1" applyAlignment="1">
      <alignment horizontal="center" wrapText="1" readingOrder="1"/>
    </xf>
    <xf numFmtId="43" fontId="211" fillId="5" borderId="166" xfId="1" applyFont="1" applyFill="1" applyBorder="1"/>
    <xf numFmtId="43" fontId="211" fillId="5" borderId="167" xfId="1" applyFont="1" applyFill="1" applyBorder="1"/>
    <xf numFmtId="43" fontId="211" fillId="5" borderId="168" xfId="1" applyFont="1" applyFill="1" applyBorder="1"/>
    <xf numFmtId="43" fontId="211" fillId="5" borderId="142" xfId="1" applyFont="1" applyFill="1" applyBorder="1"/>
    <xf numFmtId="43" fontId="211" fillId="0" borderId="133" xfId="1" applyFont="1" applyFill="1" applyBorder="1" applyAlignment="1">
      <alignment horizontal="center" wrapText="1" readingOrder="1"/>
    </xf>
    <xf numFmtId="43" fontId="211" fillId="0" borderId="131" xfId="1" applyFont="1" applyFill="1" applyBorder="1"/>
    <xf numFmtId="43" fontId="211" fillId="0" borderId="160" xfId="865" applyNumberFormat="1" applyFont="1" applyFill="1" applyBorder="1"/>
    <xf numFmtId="43" fontId="211" fillId="0" borderId="139" xfId="1" applyFont="1" applyBorder="1"/>
    <xf numFmtId="165" fontId="211" fillId="0" borderId="28" xfId="830" applyFont="1" applyBorder="1"/>
    <xf numFmtId="165" fontId="211" fillId="0" borderId="66" xfId="830" applyFont="1" applyBorder="1"/>
    <xf numFmtId="165" fontId="211" fillId="0" borderId="150" xfId="830" applyFont="1" applyBorder="1"/>
    <xf numFmtId="43" fontId="211" fillId="0" borderId="39" xfId="1" applyFont="1" applyBorder="1"/>
    <xf numFmtId="43" fontId="211" fillId="0" borderId="37" xfId="1" applyFont="1" applyBorder="1"/>
    <xf numFmtId="43" fontId="211" fillId="0" borderId="169" xfId="1" applyFont="1" applyBorder="1"/>
    <xf numFmtId="43" fontId="211" fillId="0" borderId="170" xfId="1" applyFont="1" applyBorder="1"/>
    <xf numFmtId="4" fontId="211" fillId="0" borderId="172" xfId="830" applyNumberFormat="1" applyFont="1" applyFill="1" applyBorder="1" applyAlignment="1">
      <alignment wrapText="1" readingOrder="1"/>
    </xf>
    <xf numFmtId="4" fontId="211" fillId="0" borderId="25" xfId="830" applyNumberFormat="1" applyFont="1" applyFill="1" applyBorder="1" applyAlignment="1">
      <alignment wrapText="1" readingOrder="1"/>
    </xf>
    <xf numFmtId="4" fontId="211" fillId="0" borderId="173" xfId="830" applyNumberFormat="1" applyFont="1" applyFill="1" applyBorder="1" applyAlignment="1">
      <alignment wrapText="1" readingOrder="1"/>
    </xf>
    <xf numFmtId="4" fontId="211" fillId="0" borderId="155" xfId="830" applyNumberFormat="1" applyFont="1" applyFill="1" applyBorder="1" applyAlignment="1">
      <alignment wrapText="1" readingOrder="1"/>
    </xf>
    <xf numFmtId="4" fontId="211" fillId="0" borderId="45" xfId="830" applyNumberFormat="1" applyFont="1" applyFill="1" applyBorder="1" applyAlignment="1">
      <alignment wrapText="1" readingOrder="1"/>
    </xf>
    <xf numFmtId="4" fontId="211" fillId="0" borderId="28" xfId="830" applyNumberFormat="1" applyFont="1" applyFill="1" applyBorder="1" applyAlignment="1">
      <alignment wrapText="1" readingOrder="1"/>
    </xf>
    <xf numFmtId="4" fontId="211" fillId="0" borderId="46" xfId="865" applyNumberFormat="1" applyFont="1" applyFill="1" applyBorder="1" applyAlignment="1">
      <alignment wrapText="1" readingOrder="1"/>
    </xf>
    <xf numFmtId="4" fontId="211" fillId="0" borderId="156" xfId="830" applyNumberFormat="1" applyFont="1" applyFill="1" applyBorder="1" applyAlignment="1">
      <alignment wrapText="1" readingOrder="1"/>
    </xf>
    <xf numFmtId="4" fontId="211" fillId="0" borderId="46" xfId="830" applyNumberFormat="1" applyFont="1" applyFill="1" applyBorder="1" applyAlignment="1">
      <alignment wrapText="1" readingOrder="1"/>
    </xf>
    <xf numFmtId="4" fontId="211" fillId="0" borderId="50" xfId="830" applyNumberFormat="1" applyFont="1" applyFill="1" applyBorder="1" applyAlignment="1">
      <alignment wrapText="1" readingOrder="1"/>
    </xf>
    <xf numFmtId="4" fontId="211" fillId="0" borderId="37" xfId="830" applyNumberFormat="1" applyFont="1" applyFill="1" applyBorder="1" applyAlignment="1">
      <alignment wrapText="1" readingOrder="1"/>
    </xf>
    <xf numFmtId="4" fontId="211" fillId="0" borderId="157" xfId="830" applyNumberFormat="1" applyFont="1" applyFill="1" applyBorder="1" applyAlignment="1">
      <alignment wrapText="1" readingOrder="1"/>
    </xf>
    <xf numFmtId="4" fontId="211" fillId="0" borderId="174" xfId="830" applyNumberFormat="1" applyFont="1" applyFill="1" applyBorder="1" applyAlignment="1">
      <alignment wrapText="1" readingOrder="1"/>
    </xf>
    <xf numFmtId="165" fontId="211" fillId="0" borderId="0" xfId="830" applyFont="1"/>
    <xf numFmtId="4" fontId="211" fillId="0" borderId="151" xfId="830" applyNumberFormat="1" applyFont="1" applyFill="1" applyBorder="1" applyAlignment="1">
      <alignment wrapText="1" readingOrder="1"/>
    </xf>
    <xf numFmtId="4" fontId="211" fillId="0" borderId="175" xfId="830" applyNumberFormat="1" applyFont="1" applyFill="1" applyBorder="1" applyAlignment="1">
      <alignment wrapText="1" readingOrder="1"/>
    </xf>
    <xf numFmtId="4" fontId="211" fillId="0" borderId="176" xfId="830" applyNumberFormat="1" applyFont="1" applyFill="1" applyBorder="1" applyAlignment="1">
      <alignment wrapText="1" readingOrder="1"/>
    </xf>
    <xf numFmtId="4" fontId="211" fillId="0" borderId="0" xfId="865" applyNumberFormat="1" applyFont="1"/>
    <xf numFmtId="4" fontId="211" fillId="0" borderId="177" xfId="830" applyNumberFormat="1" applyFont="1" applyFill="1" applyBorder="1" applyAlignment="1">
      <alignment wrapText="1" readingOrder="1"/>
    </xf>
    <xf numFmtId="4" fontId="211" fillId="0" borderId="178" xfId="1" applyNumberFormat="1" applyFont="1" applyBorder="1"/>
    <xf numFmtId="4" fontId="211" fillId="0" borderId="105" xfId="1" applyNumberFormat="1" applyFont="1" applyBorder="1"/>
    <xf numFmtId="4" fontId="211" fillId="0" borderId="105" xfId="865" applyNumberFormat="1" applyFont="1" applyBorder="1"/>
    <xf numFmtId="4" fontId="211" fillId="0" borderId="106" xfId="830" applyNumberFormat="1" applyFont="1" applyBorder="1"/>
    <xf numFmtId="4" fontId="211" fillId="0" borderId="139" xfId="1" applyNumberFormat="1" applyFont="1" applyBorder="1"/>
    <xf numFmtId="4" fontId="211" fillId="0" borderId="28" xfId="1" applyNumberFormat="1" applyFont="1" applyBorder="1"/>
    <xf numFmtId="2" fontId="211" fillId="0" borderId="28" xfId="865" applyNumberFormat="1" applyFont="1" applyBorder="1"/>
    <xf numFmtId="4" fontId="211" fillId="0" borderId="140" xfId="830" applyNumberFormat="1" applyFont="1" applyBorder="1"/>
    <xf numFmtId="4" fontId="211" fillId="0" borderId="39" xfId="1" applyNumberFormat="1" applyFont="1" applyBorder="1"/>
    <xf numFmtId="0" fontId="211" fillId="0" borderId="37" xfId="865" applyFont="1" applyBorder="1"/>
    <xf numFmtId="4" fontId="211" fillId="0" borderId="37" xfId="1" applyNumberFormat="1" applyFont="1" applyBorder="1"/>
    <xf numFmtId="2" fontId="211" fillId="0" borderId="37" xfId="865" applyNumberFormat="1" applyFont="1" applyBorder="1"/>
    <xf numFmtId="4" fontId="211" fillId="0" borderId="38" xfId="830" applyNumberFormat="1" applyFont="1" applyBorder="1"/>
    <xf numFmtId="165" fontId="212" fillId="0" borderId="0" xfId="830" applyFont="1"/>
    <xf numFmtId="0" fontId="212" fillId="0" borderId="0" xfId="865" applyFont="1" applyBorder="1"/>
    <xf numFmtId="4" fontId="211" fillId="0" borderId="182" xfId="830" applyNumberFormat="1" applyFont="1" applyFill="1" applyBorder="1" applyAlignment="1">
      <alignment wrapText="1" readingOrder="1"/>
    </xf>
    <xf numFmtId="4" fontId="211" fillId="0" borderId="127" xfId="830" applyNumberFormat="1" applyFont="1" applyFill="1" applyBorder="1" applyAlignment="1">
      <alignment wrapText="1" readingOrder="1"/>
    </xf>
    <xf numFmtId="4" fontId="211" fillId="0" borderId="183" xfId="830" applyNumberFormat="1" applyFont="1" applyFill="1" applyBorder="1" applyAlignment="1">
      <alignment wrapText="1" readingOrder="1"/>
    </xf>
    <xf numFmtId="4" fontId="211" fillId="0" borderId="184" xfId="830" applyNumberFormat="1" applyFont="1" applyFill="1" applyBorder="1" applyAlignment="1">
      <alignment wrapText="1" readingOrder="1"/>
    </xf>
    <xf numFmtId="4" fontId="211" fillId="0" borderId="185" xfId="830" applyNumberFormat="1" applyFont="1" applyFill="1" applyBorder="1" applyAlignment="1">
      <alignment wrapText="1" readingOrder="1"/>
    </xf>
    <xf numFmtId="4" fontId="211" fillId="0" borderId="129" xfId="830" applyNumberFormat="1" applyFont="1" applyFill="1" applyBorder="1" applyAlignment="1">
      <alignment wrapText="1" readingOrder="1"/>
    </xf>
    <xf numFmtId="4" fontId="211" fillId="0" borderId="186" xfId="830" applyNumberFormat="1" applyFont="1" applyFill="1" applyBorder="1" applyAlignment="1">
      <alignment wrapText="1" readingOrder="1"/>
    </xf>
    <xf numFmtId="4" fontId="211" fillId="0" borderId="187" xfId="830" applyNumberFormat="1" applyFont="1" applyFill="1" applyBorder="1" applyAlignment="1">
      <alignment wrapText="1" readingOrder="1"/>
    </xf>
    <xf numFmtId="4" fontId="211" fillId="0" borderId="188" xfId="830" applyNumberFormat="1" applyFont="1" applyFill="1" applyBorder="1" applyAlignment="1">
      <alignment wrapText="1" readingOrder="1"/>
    </xf>
    <xf numFmtId="4" fontId="211" fillId="0" borderId="189" xfId="830" applyNumberFormat="1" applyFont="1" applyFill="1" applyBorder="1" applyAlignment="1">
      <alignment wrapText="1" readingOrder="1"/>
    </xf>
    <xf numFmtId="4" fontId="211" fillId="0" borderId="190" xfId="830" applyNumberFormat="1" applyFont="1" applyFill="1" applyBorder="1" applyAlignment="1">
      <alignment wrapText="1" readingOrder="1"/>
    </xf>
    <xf numFmtId="4" fontId="211" fillId="0" borderId="191" xfId="830" applyNumberFormat="1" applyFont="1" applyFill="1" applyBorder="1" applyAlignment="1">
      <alignment wrapText="1" readingOrder="1"/>
    </xf>
    <xf numFmtId="4" fontId="211" fillId="0" borderId="146" xfId="865" applyNumberFormat="1" applyFont="1" applyBorder="1"/>
    <xf numFmtId="4" fontId="211" fillId="0" borderId="102" xfId="830" applyNumberFormat="1" applyFont="1" applyFill="1" applyBorder="1" applyAlignment="1">
      <alignment wrapText="1" readingOrder="1"/>
    </xf>
    <xf numFmtId="4" fontId="211" fillId="0" borderId="192" xfId="830" applyNumberFormat="1" applyFont="1" applyFill="1" applyBorder="1" applyAlignment="1">
      <alignment wrapText="1" readingOrder="1"/>
    </xf>
    <xf numFmtId="4" fontId="211" fillId="0" borderId="193" xfId="830" applyNumberFormat="1" applyFont="1" applyFill="1" applyBorder="1" applyAlignment="1">
      <alignment wrapText="1" readingOrder="1"/>
    </xf>
    <xf numFmtId="4" fontId="211" fillId="0" borderId="134" xfId="865" applyNumberFormat="1" applyFont="1" applyBorder="1"/>
    <xf numFmtId="4" fontId="211" fillId="0" borderId="159" xfId="830" applyNumberFormat="1" applyFont="1" applyFill="1" applyBorder="1" applyAlignment="1">
      <alignment wrapText="1" readingOrder="1"/>
    </xf>
    <xf numFmtId="4" fontId="211" fillId="0" borderId="116" xfId="830" applyNumberFormat="1" applyFont="1" applyFill="1" applyBorder="1" applyAlignment="1">
      <alignment wrapText="1" readingOrder="1"/>
    </xf>
    <xf numFmtId="4" fontId="211" fillId="0" borderId="194" xfId="830" applyNumberFormat="1" applyFont="1" applyFill="1" applyBorder="1" applyAlignment="1">
      <alignment wrapText="1" readingOrder="1"/>
    </xf>
    <xf numFmtId="4" fontId="211" fillId="0" borderId="44" xfId="865" applyNumberFormat="1" applyFont="1" applyBorder="1"/>
    <xf numFmtId="4" fontId="211" fillId="0" borderId="140" xfId="830" applyNumberFormat="1" applyFont="1" applyFill="1" applyBorder="1" applyAlignment="1">
      <alignment wrapText="1" readingOrder="1"/>
    </xf>
    <xf numFmtId="4" fontId="211" fillId="0" borderId="41" xfId="865" applyNumberFormat="1" applyFont="1" applyBorder="1"/>
    <xf numFmtId="4" fontId="211" fillId="0" borderId="38" xfId="830" applyNumberFormat="1" applyFont="1" applyFill="1" applyBorder="1" applyAlignment="1">
      <alignment wrapText="1" readingOrder="1"/>
    </xf>
    <xf numFmtId="4" fontId="211" fillId="0" borderId="40" xfId="830" applyNumberFormat="1" applyFont="1" applyFill="1" applyBorder="1" applyAlignment="1">
      <alignment wrapText="1" readingOrder="1"/>
    </xf>
    <xf numFmtId="165" fontId="211" fillId="0" borderId="0" xfId="830" applyFont="1" applyBorder="1" applyAlignment="1">
      <alignment horizontal="center" wrapText="1" readingOrder="1"/>
    </xf>
    <xf numFmtId="0" fontId="217" fillId="0" borderId="0" xfId="865" applyFont="1"/>
    <xf numFmtId="0" fontId="211" fillId="0" borderId="0" xfId="865" applyFont="1" applyAlignment="1">
      <alignment horizontal="center"/>
    </xf>
    <xf numFmtId="4" fontId="208" fillId="0" borderId="105" xfId="831" applyNumberFormat="1" applyFont="1" applyBorder="1" applyAlignment="1">
      <alignment horizontal="right"/>
    </xf>
    <xf numFmtId="4" fontId="208" fillId="0" borderId="28" xfId="831" applyNumberFormat="1" applyFont="1" applyBorder="1" applyAlignment="1">
      <alignment horizontal="right"/>
    </xf>
    <xf numFmtId="4" fontId="208" fillId="0" borderId="37" xfId="831" applyNumberFormat="1" applyFont="1" applyBorder="1" applyAlignment="1">
      <alignment horizontal="right"/>
    </xf>
    <xf numFmtId="4" fontId="210" fillId="0" borderId="25" xfId="831" applyNumberFormat="1" applyFont="1" applyBorder="1" applyAlignment="1">
      <alignment horizontal="right"/>
    </xf>
    <xf numFmtId="4" fontId="208" fillId="0" borderId="25" xfId="831" applyNumberFormat="1" applyFont="1" applyBorder="1" applyAlignment="1">
      <alignment horizontal="right"/>
    </xf>
    <xf numFmtId="4" fontId="208" fillId="0" borderId="37" xfId="830" applyNumberFormat="1" applyFont="1" applyBorder="1" applyAlignment="1">
      <alignment horizontal="right"/>
    </xf>
    <xf numFmtId="4" fontId="208" fillId="0" borderId="25" xfId="830" applyNumberFormat="1" applyFont="1" applyBorder="1" applyAlignment="1">
      <alignment horizontal="right"/>
    </xf>
    <xf numFmtId="4" fontId="208" fillId="0" borderId="28" xfId="1" applyNumberFormat="1" applyFont="1" applyBorder="1" applyAlignment="1">
      <alignment horizontal="right"/>
    </xf>
    <xf numFmtId="4" fontId="208" fillId="0" borderId="37" xfId="1" applyNumberFormat="1" applyFont="1" applyBorder="1" applyAlignment="1">
      <alignment horizontal="right"/>
    </xf>
    <xf numFmtId="165" fontId="211" fillId="0" borderId="0" xfId="830" applyFont="1" applyBorder="1"/>
    <xf numFmtId="4" fontId="208" fillId="0" borderId="25" xfId="1" applyNumberFormat="1" applyFont="1" applyBorder="1" applyAlignment="1">
      <alignment horizontal="right"/>
    </xf>
    <xf numFmtId="4" fontId="208" fillId="0" borderId="19" xfId="1" applyNumberFormat="1" applyFont="1" applyBorder="1"/>
    <xf numFmtId="4" fontId="212" fillId="0" borderId="7" xfId="1" applyNumberFormat="1" applyFont="1" applyBorder="1"/>
    <xf numFmtId="4" fontId="208" fillId="0" borderId="28" xfId="1" applyNumberFormat="1" applyFont="1" applyBorder="1"/>
    <xf numFmtId="184" fontId="211" fillId="0" borderId="0" xfId="865" applyNumberFormat="1" applyFont="1" applyBorder="1"/>
    <xf numFmtId="4" fontId="211" fillId="0" borderId="0" xfId="865" applyNumberFormat="1" applyFont="1" applyBorder="1"/>
    <xf numFmtId="4" fontId="208" fillId="0" borderId="37" xfId="1" applyNumberFormat="1" applyFont="1" applyBorder="1"/>
    <xf numFmtId="0" fontId="208" fillId="0" borderId="0" xfId="865" applyFont="1" applyFill="1" applyBorder="1" applyAlignment="1">
      <alignment horizontal="left" wrapText="1" readingOrder="1"/>
    </xf>
    <xf numFmtId="43" fontId="212" fillId="0" borderId="0" xfId="865" applyNumberFormat="1" applyFont="1"/>
    <xf numFmtId="4" fontId="212" fillId="0" borderId="0" xfId="865" applyNumberFormat="1" applyFont="1"/>
    <xf numFmtId="0" fontId="203" fillId="0" borderId="0" xfId="14" applyFont="1"/>
    <xf numFmtId="0" fontId="206" fillId="0" borderId="0" xfId="14" applyFont="1"/>
    <xf numFmtId="178" fontId="209" fillId="0" borderId="203" xfId="14" applyNumberFormat="1" applyFont="1" applyBorder="1" applyAlignment="1">
      <alignment horizontal="center"/>
    </xf>
    <xf numFmtId="178" fontId="209" fillId="0" borderId="204" xfId="14" applyNumberFormat="1" applyFont="1" applyBorder="1" applyAlignment="1">
      <alignment horizontal="center"/>
    </xf>
    <xf numFmtId="178" fontId="209" fillId="0" borderId="205" xfId="14" applyNumberFormat="1" applyFont="1" applyBorder="1" applyAlignment="1">
      <alignment horizontal="center"/>
    </xf>
    <xf numFmtId="168" fontId="209" fillId="0" borderId="203" xfId="14" applyNumberFormat="1" applyFont="1" applyBorder="1" applyAlignment="1">
      <alignment horizontal="center"/>
    </xf>
    <xf numFmtId="168" fontId="209" fillId="0" borderId="204" xfId="14" applyNumberFormat="1" applyFont="1" applyBorder="1" applyAlignment="1">
      <alignment horizontal="center"/>
    </xf>
    <xf numFmtId="168" fontId="209" fillId="0" borderId="221" xfId="14" applyNumberFormat="1" applyFont="1" applyBorder="1" applyAlignment="1">
      <alignment horizontal="center"/>
    </xf>
    <xf numFmtId="178" fontId="209" fillId="0" borderId="207" xfId="14" applyNumberFormat="1" applyFont="1" applyBorder="1" applyAlignment="1">
      <alignment horizontal="center"/>
    </xf>
    <xf numFmtId="178" fontId="209" fillId="0" borderId="208" xfId="14" applyNumberFormat="1" applyFont="1" applyBorder="1" applyAlignment="1">
      <alignment horizontal="center"/>
    </xf>
    <xf numFmtId="178" fontId="209" fillId="0" borderId="209" xfId="14" applyNumberFormat="1" applyFont="1" applyBorder="1" applyAlignment="1">
      <alignment horizontal="center"/>
    </xf>
    <xf numFmtId="168" fontId="209" fillId="0" borderId="208" xfId="14" applyNumberFormat="1" applyFont="1" applyBorder="1" applyAlignment="1">
      <alignment horizontal="center"/>
    </xf>
    <xf numFmtId="178" fontId="209" fillId="0" borderId="222" xfId="14" applyNumberFormat="1" applyFont="1" applyBorder="1" applyAlignment="1">
      <alignment horizontal="center"/>
    </xf>
    <xf numFmtId="0" fontId="210" fillId="0" borderId="0" xfId="14" applyFont="1"/>
    <xf numFmtId="168" fontId="209" fillId="0" borderId="206" xfId="14" applyNumberFormat="1" applyFont="1" applyBorder="1" applyAlignment="1">
      <alignment horizontal="center"/>
    </xf>
    <xf numFmtId="178" fontId="209" fillId="0" borderId="223" xfId="14" applyNumberFormat="1" applyFont="1" applyBorder="1" applyAlignment="1">
      <alignment horizontal="center"/>
    </xf>
    <xf numFmtId="178" fontId="209" fillId="0" borderId="26" xfId="14" applyNumberFormat="1" applyFont="1" applyBorder="1" applyAlignment="1">
      <alignment horizontal="center"/>
    </xf>
    <xf numFmtId="168" fontId="209" fillId="0" borderId="224" xfId="14" applyNumberFormat="1" applyFont="1" applyBorder="1" applyAlignment="1">
      <alignment horizontal="center"/>
    </xf>
    <xf numFmtId="178" fontId="209" fillId="0" borderId="225" xfId="14" applyNumberFormat="1" applyFont="1" applyBorder="1" applyAlignment="1">
      <alignment horizontal="center"/>
    </xf>
    <xf numFmtId="168" fontId="209" fillId="0" borderId="204" xfId="14" applyNumberFormat="1" applyFont="1" applyFill="1" applyBorder="1" applyAlignment="1">
      <alignment horizontal="center"/>
    </xf>
    <xf numFmtId="168" fontId="209" fillId="0" borderId="225" xfId="14" applyNumberFormat="1" applyFont="1" applyBorder="1" applyAlignment="1">
      <alignment horizontal="center"/>
    </xf>
    <xf numFmtId="168" fontId="209" fillId="0" borderId="205" xfId="14" applyNumberFormat="1" applyFont="1" applyBorder="1" applyAlignment="1">
      <alignment horizontal="center"/>
    </xf>
    <xf numFmtId="185" fontId="209" fillId="0" borderId="203" xfId="14" applyNumberFormat="1" applyFont="1" applyBorder="1" applyAlignment="1">
      <alignment horizontal="center"/>
    </xf>
    <xf numFmtId="185" fontId="209" fillId="0" borderId="225" xfId="14" applyNumberFormat="1" applyFont="1" applyBorder="1" applyAlignment="1">
      <alignment horizontal="center"/>
    </xf>
    <xf numFmtId="185" fontId="209" fillId="0" borderId="204" xfId="14" applyNumberFormat="1" applyFont="1" applyBorder="1" applyAlignment="1">
      <alignment horizontal="center"/>
    </xf>
    <xf numFmtId="185" fontId="209" fillId="0" borderId="209" xfId="14" applyNumberFormat="1" applyFont="1" applyBorder="1" applyAlignment="1">
      <alignment horizontal="center"/>
    </xf>
    <xf numFmtId="185" fontId="209" fillId="0" borderId="207" xfId="14" applyNumberFormat="1" applyFont="1" applyBorder="1" applyAlignment="1">
      <alignment horizontal="center"/>
    </xf>
    <xf numFmtId="185" fontId="209" fillId="0" borderId="208" xfId="14" applyNumberFormat="1" applyFont="1" applyBorder="1" applyAlignment="1">
      <alignment horizontal="center"/>
    </xf>
    <xf numFmtId="168" fontId="209" fillId="0" borderId="223" xfId="14" applyNumberFormat="1" applyFont="1" applyBorder="1" applyAlignment="1">
      <alignment horizontal="center"/>
    </xf>
    <xf numFmtId="168" fontId="209" fillId="0" borderId="0" xfId="14" applyNumberFormat="1" applyFont="1" applyBorder="1" applyAlignment="1">
      <alignment horizontal="center"/>
    </xf>
    <xf numFmtId="185" fontId="209" fillId="0" borderId="0" xfId="14" applyNumberFormat="1" applyFont="1" applyBorder="1" applyAlignment="1">
      <alignment horizontal="center"/>
    </xf>
    <xf numFmtId="168" fontId="209" fillId="0" borderId="4" xfId="14" applyNumberFormat="1" applyFont="1" applyBorder="1" applyAlignment="1">
      <alignment horizontal="center"/>
    </xf>
    <xf numFmtId="178" fontId="209" fillId="0" borderId="0" xfId="14" applyNumberFormat="1" applyFont="1" applyBorder="1" applyAlignment="1">
      <alignment horizontal="center"/>
    </xf>
    <xf numFmtId="168" fontId="209" fillId="0" borderId="209" xfId="14" applyNumberFormat="1" applyFont="1" applyBorder="1" applyAlignment="1">
      <alignment horizontal="center"/>
    </xf>
    <xf numFmtId="168" fontId="209" fillId="0" borderId="26" xfId="14" applyNumberFormat="1" applyFont="1" applyBorder="1" applyAlignment="1">
      <alignment horizontal="center"/>
    </xf>
    <xf numFmtId="168" fontId="209" fillId="0" borderId="20" xfId="14" applyNumberFormat="1" applyFont="1" applyBorder="1" applyAlignment="1">
      <alignment horizontal="center"/>
    </xf>
    <xf numFmtId="168" fontId="210" fillId="0" borderId="0" xfId="14" applyNumberFormat="1" applyFont="1"/>
    <xf numFmtId="168" fontId="209" fillId="0" borderId="226" xfId="14" applyNumberFormat="1" applyFont="1" applyBorder="1" applyAlignment="1">
      <alignment horizontal="center"/>
    </xf>
    <xf numFmtId="168" fontId="209" fillId="0" borderId="207" xfId="14" applyNumberFormat="1" applyFont="1" applyBorder="1" applyAlignment="1">
      <alignment horizontal="center"/>
    </xf>
    <xf numFmtId="168" fontId="209" fillId="0" borderId="208" xfId="14" applyNumberFormat="1" applyFont="1" applyFill="1" applyBorder="1" applyAlignment="1">
      <alignment horizontal="center"/>
    </xf>
    <xf numFmtId="168" fontId="209" fillId="0" borderId="227" xfId="14" applyNumberFormat="1" applyFont="1" applyBorder="1" applyAlignment="1">
      <alignment horizontal="center"/>
    </xf>
    <xf numFmtId="168" fontId="210" fillId="0" borderId="0" xfId="14" applyNumberFormat="1" applyFont="1" applyAlignment="1">
      <alignment horizontal="center"/>
    </xf>
    <xf numFmtId="185" fontId="210" fillId="0" borderId="26" xfId="14" applyNumberFormat="1" applyFont="1" applyBorder="1" applyAlignment="1">
      <alignment horizontal="center"/>
    </xf>
    <xf numFmtId="185" fontId="210" fillId="0" borderId="208" xfId="14" applyNumberFormat="1" applyFont="1" applyBorder="1" applyAlignment="1">
      <alignment horizontal="center"/>
    </xf>
    <xf numFmtId="168" fontId="210" fillId="0" borderId="208" xfId="14" applyNumberFormat="1" applyFont="1" applyBorder="1" applyAlignment="1">
      <alignment horizontal="center"/>
    </xf>
    <xf numFmtId="185" fontId="210" fillId="0" borderId="0" xfId="14" applyNumberFormat="1" applyFont="1" applyAlignment="1">
      <alignment horizontal="center"/>
    </xf>
    <xf numFmtId="168" fontId="210" fillId="0" borderId="26" xfId="14" applyNumberFormat="1" applyFont="1" applyBorder="1" applyAlignment="1">
      <alignment horizontal="center"/>
    </xf>
    <xf numFmtId="185" fontId="210" fillId="0" borderId="4" xfId="14" applyNumberFormat="1" applyFont="1" applyBorder="1" applyAlignment="1">
      <alignment horizontal="center"/>
    </xf>
    <xf numFmtId="185" fontId="165" fillId="0" borderId="26" xfId="832" applyNumberFormat="1" applyFont="1" applyBorder="1" applyAlignment="1">
      <alignment horizontal="center"/>
    </xf>
    <xf numFmtId="168" fontId="210" fillId="0" borderId="0" xfId="14" applyNumberFormat="1" applyFont="1" applyBorder="1" applyAlignment="1">
      <alignment horizontal="center"/>
    </xf>
    <xf numFmtId="168" fontId="219" fillId="0" borderId="208" xfId="14" applyNumberFormat="1" applyFont="1" applyBorder="1" applyAlignment="1">
      <alignment horizontal="center" vertical="top" wrapText="1"/>
    </xf>
    <xf numFmtId="185" fontId="219" fillId="0" borderId="0" xfId="14" applyNumberFormat="1" applyFont="1" applyFill="1" applyBorder="1" applyAlignment="1">
      <alignment horizontal="center" vertical="top" wrapText="1"/>
    </xf>
    <xf numFmtId="168" fontId="219" fillId="0" borderId="26" xfId="14" applyNumberFormat="1" applyFont="1" applyFill="1" applyBorder="1" applyAlignment="1">
      <alignment horizontal="center" vertical="top" wrapText="1"/>
    </xf>
    <xf numFmtId="168" fontId="219" fillId="0" borderId="208" xfId="14" applyNumberFormat="1" applyFont="1" applyFill="1" applyBorder="1" applyAlignment="1">
      <alignment horizontal="center" vertical="top" wrapText="1"/>
    </xf>
    <xf numFmtId="185" fontId="219" fillId="0" borderId="4" xfId="14" applyNumberFormat="1" applyFont="1" applyBorder="1" applyAlignment="1">
      <alignment horizontal="center" vertical="top" wrapText="1"/>
    </xf>
    <xf numFmtId="168" fontId="210" fillId="0" borderId="204" xfId="14" applyNumberFormat="1" applyFont="1" applyBorder="1" applyAlignment="1">
      <alignment horizontal="center"/>
    </xf>
    <xf numFmtId="185" fontId="210" fillId="0" borderId="0" xfId="14" applyNumberFormat="1" applyFont="1" applyBorder="1" applyAlignment="1">
      <alignment horizontal="center"/>
    </xf>
    <xf numFmtId="185" fontId="165" fillId="0" borderId="203" xfId="832" applyNumberFormat="1" applyFont="1" applyBorder="1" applyAlignment="1">
      <alignment horizontal="center"/>
    </xf>
    <xf numFmtId="168" fontId="219" fillId="0" borderId="204" xfId="14" applyNumberFormat="1" applyFont="1" applyBorder="1" applyAlignment="1">
      <alignment horizontal="center" vertical="top" wrapText="1"/>
    </xf>
    <xf numFmtId="168" fontId="219" fillId="0" borderId="203" xfId="14" applyNumberFormat="1" applyFont="1" applyFill="1" applyBorder="1" applyAlignment="1">
      <alignment horizontal="center" vertical="top" wrapText="1"/>
    </xf>
    <xf numFmtId="168" fontId="219" fillId="0" borderId="204" xfId="14" applyNumberFormat="1" applyFont="1" applyFill="1" applyBorder="1" applyAlignment="1">
      <alignment horizontal="center" vertical="top" wrapText="1"/>
    </xf>
    <xf numFmtId="168" fontId="210" fillId="0" borderId="2" xfId="14" applyNumberFormat="1" applyFont="1" applyBorder="1" applyAlignment="1">
      <alignment horizontal="center"/>
    </xf>
    <xf numFmtId="168" fontId="209" fillId="0" borderId="228" xfId="14" applyNumberFormat="1" applyFont="1" applyBorder="1" applyAlignment="1">
      <alignment horizontal="center"/>
    </xf>
    <xf numFmtId="185" fontId="210" fillId="0" borderId="57" xfId="14" applyNumberFormat="1" applyFont="1" applyBorder="1" applyAlignment="1">
      <alignment horizontal="center"/>
    </xf>
    <xf numFmtId="185" fontId="210" fillId="0" borderId="228" xfId="14" applyNumberFormat="1" applyFont="1" applyBorder="1" applyAlignment="1">
      <alignment horizontal="center"/>
    </xf>
    <xf numFmtId="168" fontId="210" fillId="0" borderId="228" xfId="14" applyNumberFormat="1" applyFont="1" applyBorder="1" applyAlignment="1">
      <alignment horizontal="center"/>
    </xf>
    <xf numFmtId="185" fontId="165" fillId="0" borderId="57" xfId="832" applyNumberFormat="1" applyFont="1" applyBorder="1" applyAlignment="1">
      <alignment horizontal="center"/>
    </xf>
    <xf numFmtId="185" fontId="210" fillId="0" borderId="2" xfId="14" applyNumberFormat="1" applyFont="1" applyBorder="1" applyAlignment="1">
      <alignment horizontal="center"/>
    </xf>
    <xf numFmtId="168" fontId="210" fillId="0" borderId="57" xfId="14" applyNumberFormat="1" applyFont="1" applyBorder="1" applyAlignment="1">
      <alignment horizontal="center"/>
    </xf>
    <xf numFmtId="185" fontId="210" fillId="0" borderId="30" xfId="14" applyNumberFormat="1" applyFont="1" applyBorder="1" applyAlignment="1">
      <alignment horizontal="center"/>
    </xf>
    <xf numFmtId="0" fontId="202" fillId="0" borderId="0" xfId="14" applyFont="1"/>
    <xf numFmtId="166" fontId="210" fillId="0" borderId="0" xfId="14" applyNumberFormat="1" applyFont="1" applyAlignment="1">
      <alignment horizontal="center"/>
    </xf>
    <xf numFmtId="185" fontId="210" fillId="0" borderId="0" xfId="14" applyNumberFormat="1" applyFont="1"/>
    <xf numFmtId="185" fontId="165" fillId="0" borderId="0" xfId="832" applyNumberFormat="1" applyFont="1"/>
    <xf numFmtId="185" fontId="210" fillId="0" borderId="0" xfId="14" applyNumberFormat="1" applyFont="1" applyFill="1"/>
    <xf numFmtId="185" fontId="210" fillId="0" borderId="0" xfId="14" applyNumberFormat="1" applyFont="1" applyFill="1" applyAlignment="1">
      <alignment horizontal="center"/>
    </xf>
    <xf numFmtId="0" fontId="203" fillId="0" borderId="0" xfId="14" applyFont="1" applyBorder="1" applyAlignment="1">
      <alignment wrapText="1"/>
    </xf>
    <xf numFmtId="0" fontId="220" fillId="0" borderId="0" xfId="14" applyFont="1" applyBorder="1"/>
    <xf numFmtId="4" fontId="207" fillId="0" borderId="20" xfId="14" applyNumberFormat="1" applyFont="1" applyBorder="1"/>
    <xf numFmtId="4" fontId="207" fillId="0" borderId="22" xfId="14" applyNumberFormat="1" applyFont="1" applyBorder="1"/>
    <xf numFmtId="4" fontId="207" fillId="0" borderId="26" xfId="14" applyNumberFormat="1" applyFont="1" applyBorder="1"/>
    <xf numFmtId="4" fontId="207" fillId="0" borderId="31" xfId="14" applyNumberFormat="1" applyFont="1" applyBorder="1"/>
    <xf numFmtId="43" fontId="207" fillId="0" borderId="8" xfId="14" applyNumberFormat="1" applyFont="1" applyBorder="1"/>
    <xf numFmtId="43" fontId="207" fillId="0" borderId="26" xfId="1" applyFont="1" applyBorder="1"/>
    <xf numFmtId="43" fontId="207" fillId="0" borderId="22" xfId="1" applyFont="1" applyBorder="1"/>
    <xf numFmtId="43" fontId="207" fillId="0" borderId="27" xfId="1" applyFont="1" applyBorder="1"/>
    <xf numFmtId="0" fontId="207" fillId="0" borderId="0" xfId="14" applyFont="1"/>
    <xf numFmtId="4" fontId="209" fillId="0" borderId="20" xfId="14" applyNumberFormat="1" applyFont="1" applyBorder="1"/>
    <xf numFmtId="4" fontId="209" fillId="0" borderId="22" xfId="14" applyNumberFormat="1" applyFont="1" applyBorder="1"/>
    <xf numFmtId="4" fontId="209" fillId="0" borderId="26" xfId="14" applyNumberFormat="1" applyFont="1" applyBorder="1"/>
    <xf numFmtId="4" fontId="209" fillId="0" borderId="31" xfId="14" applyNumberFormat="1" applyFont="1" applyBorder="1"/>
    <xf numFmtId="43" fontId="209" fillId="0" borderId="8" xfId="14" applyNumberFormat="1" applyFont="1" applyBorder="1"/>
    <xf numFmtId="43" fontId="209" fillId="0" borderId="26" xfId="1" applyFont="1" applyBorder="1"/>
    <xf numFmtId="43" fontId="209" fillId="0" borderId="22" xfId="1" applyFont="1" applyBorder="1"/>
    <xf numFmtId="43" fontId="209" fillId="0" borderId="27" xfId="1" applyFont="1" applyBorder="1"/>
    <xf numFmtId="0" fontId="209" fillId="0" borderId="0" xfId="14" applyFont="1"/>
    <xf numFmtId="178" fontId="206" fillId="0" borderId="43" xfId="14" applyNumberFormat="1" applyFont="1" applyBorder="1"/>
    <xf numFmtId="4" fontId="207" fillId="0" borderId="43" xfId="14" applyNumberFormat="1" applyFont="1" applyBorder="1"/>
    <xf numFmtId="178" fontId="206" fillId="11" borderId="65" xfId="14" applyNumberFormat="1" applyFont="1" applyFill="1" applyBorder="1"/>
    <xf numFmtId="0" fontId="206" fillId="11" borderId="10" xfId="14" applyFont="1" applyFill="1" applyBorder="1" applyAlignment="1">
      <alignment horizontal="center"/>
    </xf>
    <xf numFmtId="0" fontId="206" fillId="11" borderId="11" xfId="14" applyFont="1" applyFill="1" applyBorder="1" applyAlignment="1">
      <alignment horizontal="center"/>
    </xf>
    <xf numFmtId="0" fontId="206" fillId="11" borderId="13" xfId="14" applyFont="1" applyFill="1" applyBorder="1" applyAlignment="1">
      <alignment horizontal="center"/>
    </xf>
    <xf numFmtId="0" fontId="206" fillId="11" borderId="65" xfId="14" applyFont="1" applyFill="1" applyBorder="1" applyAlignment="1">
      <alignment horizontal="center"/>
    </xf>
    <xf numFmtId="0" fontId="206" fillId="11" borderId="65" xfId="14" quotePrefix="1" applyFont="1" applyFill="1" applyBorder="1" applyAlignment="1">
      <alignment horizontal="center"/>
    </xf>
    <xf numFmtId="0" fontId="206" fillId="11" borderId="5" xfId="14" applyFont="1" applyFill="1" applyBorder="1" applyAlignment="1">
      <alignment horizontal="center"/>
    </xf>
    <xf numFmtId="0" fontId="206" fillId="11" borderId="12" xfId="14" applyFont="1" applyFill="1" applyBorder="1" applyAlignment="1">
      <alignment horizontal="center"/>
    </xf>
    <xf numFmtId="178" fontId="206" fillId="11" borderId="31" xfId="14" applyNumberFormat="1" applyFont="1" applyFill="1" applyBorder="1"/>
    <xf numFmtId="4" fontId="207" fillId="0" borderId="20" xfId="14" applyNumberFormat="1" applyFont="1" applyFill="1" applyBorder="1" applyAlignment="1">
      <alignment horizontal="center"/>
    </xf>
    <xf numFmtId="4" fontId="207" fillId="0" borderId="0" xfId="14" applyNumberFormat="1" applyFont="1" applyFill="1" applyBorder="1" applyAlignment="1">
      <alignment horizontal="center"/>
    </xf>
    <xf numFmtId="4" fontId="207" fillId="0" borderId="31" xfId="14" applyNumberFormat="1" applyFont="1" applyFill="1" applyBorder="1" applyAlignment="1">
      <alignment horizontal="center"/>
    </xf>
    <xf numFmtId="2" fontId="207" fillId="0" borderId="20" xfId="14" applyNumberFormat="1" applyFont="1" applyFill="1" applyBorder="1"/>
    <xf numFmtId="2" fontId="207" fillId="0" borderId="22" xfId="14" applyNumberFormat="1" applyFont="1" applyFill="1" applyBorder="1"/>
    <xf numFmtId="2" fontId="207" fillId="0" borderId="26" xfId="14" applyNumberFormat="1" applyFont="1" applyFill="1" applyBorder="1"/>
    <xf numFmtId="2" fontId="207" fillId="0" borderId="31" xfId="14" applyNumberFormat="1" applyFont="1" applyFill="1" applyBorder="1"/>
    <xf numFmtId="2" fontId="207" fillId="0" borderId="34" xfId="14" applyNumberFormat="1" applyFont="1" applyFill="1" applyBorder="1"/>
    <xf numFmtId="2" fontId="207" fillId="0" borderId="0" xfId="14" applyNumberFormat="1" applyFont="1" applyFill="1" applyBorder="1"/>
    <xf numFmtId="2" fontId="207" fillId="0" borderId="27" xfId="14" applyNumberFormat="1" applyFont="1" applyFill="1" applyBorder="1"/>
    <xf numFmtId="0" fontId="209" fillId="11" borderId="31" xfId="14" applyFont="1" applyFill="1" applyBorder="1" applyAlignment="1">
      <alignment horizontal="left" indent="1"/>
    </xf>
    <xf numFmtId="4" fontId="209" fillId="0" borderId="20" xfId="14" applyNumberFormat="1" applyFont="1" applyFill="1" applyBorder="1" applyAlignment="1">
      <alignment horizontal="center"/>
    </xf>
    <xf numFmtId="4" fontId="209" fillId="0" borderId="0" xfId="14" applyNumberFormat="1" applyFont="1" applyFill="1" applyBorder="1" applyAlignment="1">
      <alignment horizontal="center"/>
    </xf>
    <xf numFmtId="4" fontId="209" fillId="0" borderId="31" xfId="14" applyNumberFormat="1" applyFont="1" applyFill="1" applyBorder="1" applyAlignment="1">
      <alignment horizontal="center"/>
    </xf>
    <xf numFmtId="2" fontId="209" fillId="0" borderId="20" xfId="14" applyNumberFormat="1" applyFont="1" applyFill="1" applyBorder="1"/>
    <xf numFmtId="2" fontId="209" fillId="0" borderId="31" xfId="14" applyNumberFormat="1" applyFont="1" applyFill="1" applyBorder="1"/>
    <xf numFmtId="2" fontId="209" fillId="0" borderId="0" xfId="14" applyNumberFormat="1" applyFont="1" applyBorder="1"/>
    <xf numFmtId="2" fontId="209" fillId="0" borderId="27" xfId="14" applyNumberFormat="1" applyFont="1" applyBorder="1"/>
    <xf numFmtId="0" fontId="209" fillId="11" borderId="31" xfId="14" applyFont="1" applyFill="1" applyBorder="1" applyAlignment="1">
      <alignment horizontal="left" indent="2"/>
    </xf>
    <xf numFmtId="178" fontId="210" fillId="11" borderId="31" xfId="14" applyNumberFormat="1" applyFont="1" applyFill="1" applyBorder="1" applyAlignment="1">
      <alignment horizontal="left" indent="2"/>
    </xf>
    <xf numFmtId="178" fontId="210" fillId="11" borderId="68" xfId="14" applyNumberFormat="1" applyFont="1" applyFill="1" applyBorder="1" applyAlignment="1">
      <alignment horizontal="left" indent="2"/>
    </xf>
    <xf numFmtId="4" fontId="209" fillId="0" borderId="78" xfId="14" applyNumberFormat="1" applyFont="1" applyFill="1" applyBorder="1" applyAlignment="1">
      <alignment horizontal="center"/>
    </xf>
    <xf numFmtId="4" fontId="209" fillId="0" borderId="2" xfId="14" applyNumberFormat="1" applyFont="1" applyFill="1" applyBorder="1" applyAlignment="1">
      <alignment horizontal="center"/>
    </xf>
    <xf numFmtId="4" fontId="209" fillId="0" borderId="68" xfId="14" applyNumberFormat="1" applyFont="1" applyFill="1" applyBorder="1" applyAlignment="1">
      <alignment horizontal="center"/>
    </xf>
    <xf numFmtId="2" fontId="209" fillId="0" borderId="78" xfId="14" applyNumberFormat="1" applyFont="1" applyFill="1" applyBorder="1"/>
    <xf numFmtId="2" fontId="209" fillId="0" borderId="77" xfId="14" applyNumberFormat="1" applyFont="1" applyFill="1" applyBorder="1"/>
    <xf numFmtId="2" fontId="209" fillId="0" borderId="57" xfId="14" applyNumberFormat="1" applyFont="1" applyFill="1" applyBorder="1"/>
    <xf numFmtId="2" fontId="209" fillId="0" borderId="68" xfId="14" applyNumberFormat="1" applyFont="1" applyFill="1" applyBorder="1"/>
    <xf numFmtId="4" fontId="209" fillId="0" borderId="0" xfId="14" applyNumberFormat="1" applyFont="1"/>
    <xf numFmtId="43" fontId="209" fillId="0" borderId="0" xfId="1" applyFont="1"/>
    <xf numFmtId="2" fontId="209" fillId="0" borderId="0" xfId="14" applyNumberFormat="1" applyFont="1"/>
    <xf numFmtId="4" fontId="207" fillId="0" borderId="8" xfId="14" applyNumberFormat="1" applyFont="1" applyBorder="1"/>
    <xf numFmtId="4" fontId="207" fillId="0" borderId="19" xfId="14" applyNumberFormat="1" applyFont="1" applyBorder="1"/>
    <xf numFmtId="4" fontId="207" fillId="0" borderId="34" xfId="14" applyNumberFormat="1" applyFont="1" applyBorder="1"/>
    <xf numFmtId="43" fontId="207" fillId="0" borderId="8" xfId="1" applyFont="1" applyBorder="1"/>
    <xf numFmtId="4" fontId="209" fillId="0" borderId="8" xfId="14" applyNumberFormat="1" applyFont="1" applyBorder="1"/>
    <xf numFmtId="43" fontId="209" fillId="0" borderId="8" xfId="1" applyFont="1" applyBorder="1"/>
    <xf numFmtId="4" fontId="209" fillId="0" borderId="80" xfId="14" applyNumberFormat="1" applyFont="1" applyBorder="1"/>
    <xf numFmtId="4" fontId="209" fillId="0" borderId="35" xfId="14" applyNumberFormat="1" applyFont="1" applyBorder="1"/>
    <xf numFmtId="43" fontId="209" fillId="0" borderId="9" xfId="1" applyFont="1" applyBorder="1"/>
    <xf numFmtId="43" fontId="207" fillId="0" borderId="0" xfId="1" applyFont="1"/>
    <xf numFmtId="2" fontId="207" fillId="0" borderId="19" xfId="14" applyNumberFormat="1" applyFont="1" applyFill="1" applyBorder="1"/>
    <xf numFmtId="2" fontId="207" fillId="0" borderId="83" xfId="14" applyNumberFormat="1" applyFont="1" applyFill="1" applyBorder="1"/>
    <xf numFmtId="2" fontId="209" fillId="0" borderId="0" xfId="14" applyNumberFormat="1" applyFont="1" applyFill="1" applyBorder="1"/>
    <xf numFmtId="2" fontId="209" fillId="0" borderId="27" xfId="14" applyNumberFormat="1" applyFont="1" applyFill="1" applyBorder="1"/>
    <xf numFmtId="2" fontId="209" fillId="0" borderId="2" xfId="14" applyNumberFormat="1" applyFont="1" applyFill="1" applyBorder="1"/>
    <xf numFmtId="2" fontId="209" fillId="0" borderId="79" xfId="14" applyNumberFormat="1" applyFont="1" applyFill="1" applyBorder="1"/>
    <xf numFmtId="4" fontId="207" fillId="0" borderId="21" xfId="14" applyNumberFormat="1" applyFont="1" applyBorder="1"/>
    <xf numFmtId="4" fontId="207" fillId="0" borderId="27" xfId="14" applyNumberFormat="1" applyFont="1" applyBorder="1"/>
    <xf numFmtId="2" fontId="207" fillId="0" borderId="0" xfId="14" applyNumberFormat="1" applyFont="1"/>
    <xf numFmtId="2" fontId="207" fillId="0" borderId="26" xfId="14" applyNumberFormat="1" applyFont="1" applyBorder="1"/>
    <xf numFmtId="2" fontId="207" fillId="0" borderId="27" xfId="14" applyNumberFormat="1" applyFont="1" applyBorder="1"/>
    <xf numFmtId="2" fontId="207" fillId="0" borderId="31" xfId="14" applyNumberFormat="1" applyFont="1" applyBorder="1"/>
    <xf numFmtId="4" fontId="209" fillId="0" borderId="21" xfId="14" applyNumberFormat="1" applyFont="1" applyBorder="1"/>
    <xf numFmtId="4" fontId="209" fillId="0" borderId="27" xfId="14" applyNumberFormat="1" applyFont="1" applyBorder="1"/>
    <xf numFmtId="2" fontId="209" fillId="0" borderId="26" xfId="14" applyNumberFormat="1" applyFont="1" applyBorder="1"/>
    <xf numFmtId="2" fontId="209" fillId="0" borderId="31" xfId="14" applyNumberFormat="1" applyFont="1" applyBorder="1"/>
    <xf numFmtId="0" fontId="203" fillId="0" borderId="3" xfId="681" applyFont="1" applyBorder="1" applyAlignment="1"/>
    <xf numFmtId="0" fontId="223" fillId="0" borderId="3" xfId="681" applyFont="1" applyBorder="1" applyAlignment="1"/>
    <xf numFmtId="0" fontId="223" fillId="0" borderId="0" xfId="681" applyFont="1" applyBorder="1" applyAlignment="1"/>
    <xf numFmtId="0" fontId="210" fillId="0" borderId="0" xfId="681" applyFont="1"/>
    <xf numFmtId="0" fontId="223" fillId="0" borderId="0" xfId="681" applyFont="1"/>
    <xf numFmtId="165" fontId="209" fillId="0" borderId="18" xfId="166" applyNumberFormat="1" applyFont="1" applyBorder="1" applyAlignment="1">
      <alignment horizontal="right"/>
    </xf>
    <xf numFmtId="165" fontId="209" fillId="0" borderId="19" xfId="166" applyNumberFormat="1" applyFont="1" applyBorder="1" applyAlignment="1">
      <alignment horizontal="right"/>
    </xf>
    <xf numFmtId="165" fontId="209" fillId="0" borderId="96" xfId="166" applyNumberFormat="1" applyFont="1" applyBorder="1" applyAlignment="1">
      <alignment horizontal="right"/>
    </xf>
    <xf numFmtId="165" fontId="209" fillId="0" borderId="34" xfId="166" applyNumberFormat="1" applyFont="1" applyBorder="1" applyAlignment="1">
      <alignment horizontal="right"/>
    </xf>
    <xf numFmtId="165" fontId="209" fillId="0" borderId="17" xfId="166" applyNumberFormat="1" applyFont="1" applyBorder="1" applyAlignment="1">
      <alignment horizontal="right"/>
    </xf>
    <xf numFmtId="165" fontId="209" fillId="0" borderId="7" xfId="166" applyNumberFormat="1" applyFont="1" applyBorder="1" applyAlignment="1">
      <alignment horizontal="right"/>
    </xf>
    <xf numFmtId="165" fontId="209" fillId="0" borderId="0" xfId="681" applyNumberFormat="1" applyFont="1"/>
    <xf numFmtId="0" fontId="209" fillId="0" borderId="0" xfId="681" applyFont="1"/>
    <xf numFmtId="165" fontId="209" fillId="0" borderId="21" xfId="166" applyNumberFormat="1" applyFont="1" applyBorder="1" applyAlignment="1">
      <alignment horizontal="right"/>
    </xf>
    <xf numFmtId="165" fontId="209" fillId="0" borderId="22" xfId="166" applyNumberFormat="1" applyFont="1" applyBorder="1" applyAlignment="1">
      <alignment horizontal="right"/>
    </xf>
    <xf numFmtId="165" fontId="209" fillId="0" borderId="26" xfId="166" applyNumberFormat="1" applyFont="1" applyBorder="1" applyAlignment="1">
      <alignment horizontal="right"/>
    </xf>
    <xf numFmtId="165" fontId="209" fillId="0" borderId="31" xfId="166" applyNumberFormat="1" applyFont="1" applyBorder="1" applyAlignment="1">
      <alignment horizontal="right"/>
    </xf>
    <xf numFmtId="165" fontId="209" fillId="0" borderId="20" xfId="166" applyNumberFormat="1" applyFont="1" applyBorder="1" applyAlignment="1">
      <alignment horizontal="right"/>
    </xf>
    <xf numFmtId="165" fontId="209" fillId="0" borderId="4" xfId="166" applyNumberFormat="1" applyFont="1" applyBorder="1" applyAlignment="1">
      <alignment horizontal="right"/>
    </xf>
    <xf numFmtId="165" fontId="207" fillId="0" borderId="139" xfId="166" applyNumberFormat="1" applyFont="1" applyBorder="1" applyAlignment="1">
      <alignment horizontal="right"/>
    </xf>
    <xf numFmtId="165" fontId="207" fillId="0" borderId="28" xfId="166" applyNumberFormat="1" applyFont="1" applyBorder="1" applyAlignment="1">
      <alignment horizontal="right"/>
    </xf>
    <xf numFmtId="165" fontId="207" fillId="0" borderId="66" xfId="166" applyNumberFormat="1" applyFont="1" applyBorder="1" applyAlignment="1">
      <alignment horizontal="right"/>
    </xf>
    <xf numFmtId="165" fontId="207" fillId="0" borderId="156" xfId="166" applyNumberFormat="1" applyFont="1" applyBorder="1" applyAlignment="1">
      <alignment horizontal="right"/>
    </xf>
    <xf numFmtId="165" fontId="207" fillId="0" borderId="67" xfId="166" applyNumberFormat="1" applyFont="1" applyBorder="1" applyAlignment="1">
      <alignment horizontal="right"/>
    </xf>
    <xf numFmtId="165" fontId="207" fillId="0" borderId="46" xfId="166" applyNumberFormat="1" applyFont="1" applyBorder="1" applyAlignment="1">
      <alignment horizontal="right"/>
    </xf>
    <xf numFmtId="0" fontId="207" fillId="0" borderId="0" xfId="681" applyFont="1"/>
    <xf numFmtId="4" fontId="209" fillId="0" borderId="21" xfId="166" applyNumberFormat="1" applyFont="1" applyBorder="1" applyAlignment="1">
      <alignment horizontal="right"/>
    </xf>
    <xf numFmtId="4" fontId="209" fillId="0" borderId="22" xfId="166" applyNumberFormat="1" applyFont="1" applyBorder="1" applyAlignment="1">
      <alignment horizontal="right"/>
    </xf>
    <xf numFmtId="4" fontId="209" fillId="0" borderId="26" xfId="166" applyNumberFormat="1" applyFont="1" applyBorder="1" applyAlignment="1">
      <alignment horizontal="right"/>
    </xf>
    <xf numFmtId="4" fontId="209" fillId="0" borderId="31" xfId="166" applyNumberFormat="1" applyFont="1" applyBorder="1" applyAlignment="1">
      <alignment horizontal="right"/>
    </xf>
    <xf numFmtId="4" fontId="209" fillId="0" borderId="4" xfId="166" applyNumberFormat="1" applyFont="1" applyBorder="1" applyAlignment="1">
      <alignment horizontal="right"/>
    </xf>
    <xf numFmtId="165" fontId="207" fillId="0" borderId="21" xfId="166" applyNumberFormat="1" applyFont="1" applyBorder="1" applyAlignment="1">
      <alignment horizontal="right"/>
    </xf>
    <xf numFmtId="165" fontId="207" fillId="0" borderId="22" xfId="166" applyNumberFormat="1" applyFont="1" applyBorder="1" applyAlignment="1">
      <alignment horizontal="right"/>
    </xf>
    <xf numFmtId="165" fontId="207" fillId="0" borderId="26" xfId="166" applyNumberFormat="1" applyFont="1" applyBorder="1" applyAlignment="1">
      <alignment horizontal="right"/>
    </xf>
    <xf numFmtId="165" fontId="207" fillId="0" borderId="31" xfId="166" applyNumberFormat="1" applyFont="1" applyBorder="1" applyAlignment="1">
      <alignment horizontal="right"/>
    </xf>
    <xf numFmtId="165" fontId="207" fillId="0" borderId="20" xfId="166" applyNumberFormat="1" applyFont="1" applyBorder="1" applyAlignment="1">
      <alignment horizontal="right"/>
    </xf>
    <xf numFmtId="165" fontId="207" fillId="0" borderId="4" xfId="166" applyNumberFormat="1" applyFont="1" applyBorder="1" applyAlignment="1">
      <alignment horizontal="right"/>
    </xf>
    <xf numFmtId="43" fontId="209" fillId="0" borderId="0" xfId="14" applyNumberFormat="1" applyFont="1"/>
    <xf numFmtId="0" fontId="202" fillId="0" borderId="0" xfId="14" applyFont="1" applyAlignment="1">
      <alignment horizontal="left" indent="2"/>
    </xf>
    <xf numFmtId="0" fontId="209" fillId="0" borderId="0" xfId="681" applyFont="1" applyBorder="1"/>
    <xf numFmtId="0" fontId="225" fillId="0" borderId="0" xfId="14" applyFont="1" applyFill="1" applyBorder="1" applyAlignment="1">
      <alignment wrapText="1"/>
    </xf>
    <xf numFmtId="165" fontId="225" fillId="0" borderId="0" xfId="816" applyFont="1" applyFill="1"/>
    <xf numFmtId="0" fontId="216" fillId="0" borderId="0" xfId="14" applyFont="1" applyFill="1"/>
    <xf numFmtId="165" fontId="202" fillId="0" borderId="16" xfId="816" applyFont="1" applyFill="1" applyBorder="1"/>
    <xf numFmtId="165" fontId="202" fillId="0" borderId="19" xfId="816" applyFont="1" applyFill="1" applyBorder="1"/>
    <xf numFmtId="165" fontId="202" fillId="0" borderId="0" xfId="816" applyFont="1" applyFill="1"/>
    <xf numFmtId="165" fontId="225" fillId="0" borderId="34" xfId="816" applyFont="1" applyFill="1" applyBorder="1"/>
    <xf numFmtId="165" fontId="216" fillId="0" borderId="0" xfId="816" applyFont="1" applyFill="1"/>
    <xf numFmtId="165" fontId="216" fillId="0" borderId="19" xfId="816" applyFont="1" applyFill="1" applyBorder="1"/>
    <xf numFmtId="165" fontId="216" fillId="0" borderId="83" xfId="816" applyFont="1" applyFill="1" applyBorder="1"/>
    <xf numFmtId="0" fontId="202" fillId="0" borderId="0" xfId="14" applyFont="1" applyFill="1"/>
    <xf numFmtId="165" fontId="202" fillId="0" borderId="8" xfId="816" applyFont="1" applyFill="1" applyBorder="1"/>
    <xf numFmtId="165" fontId="202" fillId="0" borderId="22" xfId="816" applyFont="1" applyFill="1" applyBorder="1"/>
    <xf numFmtId="165" fontId="225" fillId="0" borderId="31" xfId="816" applyFont="1" applyFill="1" applyBorder="1"/>
    <xf numFmtId="165" fontId="216" fillId="0" borderId="22" xfId="816" applyFont="1" applyFill="1" applyBorder="1"/>
    <xf numFmtId="165" fontId="216" fillId="0" borderId="27" xfId="816" applyFont="1" applyFill="1" applyBorder="1"/>
    <xf numFmtId="165" fontId="225" fillId="0" borderId="33" xfId="816" applyFont="1" applyFill="1" applyBorder="1" applyAlignment="1">
      <alignment horizontal="center"/>
    </xf>
    <xf numFmtId="165" fontId="225" fillId="0" borderId="11" xfId="816" applyFont="1" applyFill="1" applyBorder="1" applyAlignment="1">
      <alignment horizontal="center"/>
    </xf>
    <xf numFmtId="165" fontId="225" fillId="0" borderId="5" xfId="816" applyFont="1" applyFill="1" applyBorder="1" applyAlignment="1">
      <alignment horizontal="center"/>
    </xf>
    <xf numFmtId="165" fontId="225" fillId="0" borderId="65" xfId="816" applyFont="1" applyFill="1" applyBorder="1"/>
    <xf numFmtId="165" fontId="225" fillId="0" borderId="5" xfId="816" applyFont="1" applyFill="1" applyBorder="1"/>
    <xf numFmtId="165" fontId="225" fillId="0" borderId="11" xfId="816" applyFont="1" applyFill="1" applyBorder="1"/>
    <xf numFmtId="165" fontId="225" fillId="0" borderId="12" xfId="816" applyFont="1" applyFill="1" applyBorder="1"/>
    <xf numFmtId="165" fontId="216" fillId="0" borderId="8" xfId="816" applyFont="1" applyFill="1" applyBorder="1"/>
    <xf numFmtId="165" fontId="216" fillId="0" borderId="0" xfId="816" applyFont="1" applyFill="1" applyBorder="1"/>
    <xf numFmtId="2" fontId="226" fillId="0" borderId="0" xfId="14" applyNumberFormat="1" applyFont="1" applyBorder="1"/>
    <xf numFmtId="2" fontId="227" fillId="0" borderId="0" xfId="816" applyNumberFormat="1" applyFont="1" applyFill="1" applyBorder="1"/>
    <xf numFmtId="2" fontId="206" fillId="0" borderId="0" xfId="14" applyNumberFormat="1" applyFont="1" applyFill="1" applyBorder="1"/>
    <xf numFmtId="2" fontId="210" fillId="0" borderId="0" xfId="14" applyNumberFormat="1" applyFont="1" applyFill="1"/>
    <xf numFmtId="2" fontId="210" fillId="0" borderId="0" xfId="14" applyNumberFormat="1" applyFont="1"/>
    <xf numFmtId="2" fontId="202" fillId="0" borderId="0" xfId="14" applyNumberFormat="1" applyFont="1" applyFill="1"/>
    <xf numFmtId="2" fontId="226" fillId="0" borderId="0" xfId="14" applyNumberFormat="1" applyFont="1" applyFill="1" applyBorder="1"/>
    <xf numFmtId="43" fontId="202" fillId="0" borderId="0" xfId="14" applyNumberFormat="1" applyFont="1" applyFill="1"/>
    <xf numFmtId="165" fontId="202" fillId="0" borderId="0" xfId="833" applyFont="1"/>
    <xf numFmtId="0" fontId="228" fillId="0" borderId="0" xfId="681" applyFont="1"/>
    <xf numFmtId="165" fontId="209" fillId="0" borderId="17" xfId="167" applyNumberFormat="1" applyFont="1" applyBorder="1" applyAlignment="1">
      <alignment horizontal="right"/>
    </xf>
    <xf numFmtId="165" fontId="209" fillId="0" borderId="19" xfId="167" applyNumberFormat="1" applyFont="1" applyBorder="1" applyAlignment="1">
      <alignment horizontal="right"/>
    </xf>
    <xf numFmtId="165" fontId="209" fillId="0" borderId="96" xfId="167" applyNumberFormat="1" applyFont="1" applyBorder="1" applyAlignment="1">
      <alignment horizontal="right"/>
    </xf>
    <xf numFmtId="165" fontId="209" fillId="0" borderId="20" xfId="167" applyNumberFormat="1" applyFont="1" applyBorder="1" applyAlignment="1">
      <alignment horizontal="right"/>
    </xf>
    <xf numFmtId="165" fontId="209" fillId="0" borderId="22" xfId="167" applyNumberFormat="1" applyFont="1" applyBorder="1" applyAlignment="1">
      <alignment horizontal="right"/>
    </xf>
    <xf numFmtId="165" fontId="209" fillId="0" borderId="26" xfId="167" applyNumberFormat="1" applyFont="1" applyBorder="1" applyAlignment="1">
      <alignment horizontal="right"/>
    </xf>
    <xf numFmtId="165" fontId="207" fillId="0" borderId="67" xfId="167" applyNumberFormat="1" applyFont="1" applyBorder="1" applyAlignment="1">
      <alignment horizontal="right"/>
    </xf>
    <xf numFmtId="165" fontId="207" fillId="0" borderId="28" xfId="167" applyNumberFormat="1" applyFont="1" applyBorder="1" applyAlignment="1">
      <alignment horizontal="right"/>
    </xf>
    <xf numFmtId="165" fontId="207" fillId="0" borderId="66" xfId="167" applyNumberFormat="1" applyFont="1" applyBorder="1" applyAlignment="1">
      <alignment horizontal="right"/>
    </xf>
    <xf numFmtId="165" fontId="207" fillId="0" borderId="20" xfId="167" applyNumberFormat="1" applyFont="1" applyBorder="1" applyAlignment="1">
      <alignment horizontal="right"/>
    </xf>
    <xf numFmtId="165" fontId="207" fillId="0" borderId="22" xfId="167" applyNumberFormat="1" applyFont="1" applyBorder="1" applyAlignment="1">
      <alignment horizontal="right"/>
    </xf>
    <xf numFmtId="165" fontId="207" fillId="0" borderId="26" xfId="167" applyNumberFormat="1" applyFont="1" applyBorder="1" applyAlignment="1">
      <alignment horizontal="right"/>
    </xf>
    <xf numFmtId="0" fontId="203" fillId="0" borderId="0" xfId="14" applyFont="1" applyFill="1" applyBorder="1" applyAlignment="1">
      <alignment wrapText="1"/>
    </xf>
    <xf numFmtId="165" fontId="203" fillId="0" borderId="0" xfId="816" applyFont="1" applyFill="1"/>
    <xf numFmtId="2" fontId="203" fillId="0" borderId="0" xfId="227" applyNumberFormat="1" applyFont="1" applyFill="1" applyBorder="1" applyAlignment="1">
      <alignment horizontal="center"/>
    </xf>
    <xf numFmtId="0" fontId="229" fillId="0" borderId="0" xfId="14" applyFont="1" applyFill="1"/>
    <xf numFmtId="165" fontId="0" fillId="0" borderId="16" xfId="816" applyFont="1" applyFill="1" applyBorder="1"/>
    <xf numFmtId="165" fontId="0" fillId="0" borderId="19" xfId="816" applyFont="1" applyFill="1" applyBorder="1"/>
    <xf numFmtId="165" fontId="0" fillId="0" borderId="0" xfId="816" applyFont="1" applyFill="1"/>
    <xf numFmtId="165" fontId="231" fillId="0" borderId="34" xfId="816" applyFont="1" applyFill="1" applyBorder="1"/>
    <xf numFmtId="165" fontId="230" fillId="0" borderId="0" xfId="816" applyFont="1" applyFill="1"/>
    <xf numFmtId="165" fontId="230" fillId="0" borderId="19" xfId="816" applyFont="1" applyFill="1" applyBorder="1"/>
    <xf numFmtId="0" fontId="20" fillId="0" borderId="0" xfId="14" applyFill="1"/>
    <xf numFmtId="165" fontId="0" fillId="0" borderId="8" xfId="816" applyFont="1" applyFill="1" applyBorder="1"/>
    <xf numFmtId="165" fontId="0" fillId="0" borderId="22" xfId="816" applyFont="1" applyFill="1" applyBorder="1"/>
    <xf numFmtId="165" fontId="231" fillId="0" borderId="31" xfId="816" applyFont="1" applyFill="1" applyBorder="1"/>
    <xf numFmtId="165" fontId="230" fillId="0" borderId="22" xfId="816" applyFont="1" applyFill="1" applyBorder="1"/>
    <xf numFmtId="165" fontId="231" fillId="0" borderId="33" xfId="816" applyFont="1" applyFill="1" applyBorder="1" applyAlignment="1">
      <alignment horizontal="center"/>
    </xf>
    <xf numFmtId="165" fontId="231" fillId="0" borderId="11" xfId="816" applyFont="1" applyFill="1" applyBorder="1" applyAlignment="1">
      <alignment horizontal="center"/>
    </xf>
    <xf numFmtId="165" fontId="231" fillId="0" borderId="5" xfId="816" applyFont="1" applyFill="1" applyBorder="1" applyAlignment="1">
      <alignment horizontal="center"/>
    </xf>
    <xf numFmtId="165" fontId="231" fillId="0" borderId="65" xfId="816" applyFont="1" applyFill="1" applyBorder="1"/>
    <xf numFmtId="165" fontId="231" fillId="0" borderId="5" xfId="816" applyFont="1" applyFill="1" applyBorder="1"/>
    <xf numFmtId="165" fontId="231" fillId="0" borderId="11" xfId="816" applyFont="1" applyFill="1" applyBorder="1"/>
    <xf numFmtId="165" fontId="230" fillId="0" borderId="8" xfId="816" applyFont="1" applyFill="1" applyBorder="1"/>
    <xf numFmtId="165" fontId="230" fillId="0" borderId="0" xfId="816" applyFont="1" applyFill="1" applyBorder="1"/>
    <xf numFmtId="2" fontId="40" fillId="0" borderId="0" xfId="14" applyNumberFormat="1" applyFont="1" applyBorder="1"/>
    <xf numFmtId="2" fontId="0" fillId="0" borderId="0" xfId="816" applyNumberFormat="1" applyFont="1"/>
    <xf numFmtId="2" fontId="20" fillId="0" borderId="0" xfId="816" applyNumberFormat="1" applyFont="1" applyFill="1"/>
    <xf numFmtId="0" fontId="20" fillId="0" borderId="0" xfId="14"/>
    <xf numFmtId="2" fontId="20" fillId="0" borderId="0" xfId="14" applyNumberFormat="1"/>
    <xf numFmtId="2" fontId="40" fillId="0" borderId="0" xfId="14" applyNumberFormat="1" applyFont="1" applyFill="1" applyBorder="1"/>
    <xf numFmtId="2" fontId="20" fillId="0" borderId="0" xfId="14" applyNumberFormat="1" applyFill="1"/>
    <xf numFmtId="43" fontId="20" fillId="0" borderId="0" xfId="14" applyNumberFormat="1" applyFill="1"/>
    <xf numFmtId="0" fontId="220" fillId="0" borderId="0" xfId="14" applyFont="1"/>
    <xf numFmtId="0" fontId="206" fillId="0" borderId="0" xfId="14" applyFont="1" applyAlignment="1">
      <alignment horizontal="center"/>
    </xf>
    <xf numFmtId="168" fontId="209" fillId="0" borderId="22" xfId="14" applyNumberFormat="1" applyFont="1" applyBorder="1" applyAlignment="1">
      <alignment horizontal="center"/>
    </xf>
    <xf numFmtId="168" fontId="207" fillId="0" borderId="11" xfId="14" applyNumberFormat="1" applyFont="1" applyBorder="1" applyAlignment="1">
      <alignment horizontal="center"/>
    </xf>
    <xf numFmtId="2" fontId="206" fillId="0" borderId="0" xfId="14" applyNumberFormat="1" applyFont="1"/>
    <xf numFmtId="168" fontId="209" fillId="0" borderId="19" xfId="14" applyNumberFormat="1" applyFont="1" applyBorder="1" applyAlignment="1">
      <alignment horizontal="center"/>
    </xf>
    <xf numFmtId="168" fontId="211" fillId="0" borderId="19" xfId="14" applyNumberFormat="1" applyFont="1" applyBorder="1" applyAlignment="1">
      <alignment horizontal="center"/>
    </xf>
    <xf numFmtId="168" fontId="206" fillId="0" borderId="0" xfId="14" applyNumberFormat="1" applyFont="1"/>
    <xf numFmtId="168" fontId="209" fillId="0" borderId="80" xfId="14" applyNumberFormat="1" applyFont="1" applyBorder="1" applyAlignment="1">
      <alignment horizontal="center"/>
    </xf>
    <xf numFmtId="168" fontId="209" fillId="0" borderId="11" xfId="14" applyNumberFormat="1" applyFont="1" applyBorder="1" applyAlignment="1">
      <alignment horizontal="center"/>
    </xf>
    <xf numFmtId="168" fontId="211" fillId="0" borderId="11" xfId="14" applyNumberFormat="1" applyFont="1" applyBorder="1" applyAlignment="1">
      <alignment horizontal="center"/>
    </xf>
    <xf numFmtId="0" fontId="202" fillId="0" borderId="0" xfId="681" applyFont="1"/>
    <xf numFmtId="0" fontId="232" fillId="0" borderId="0" xfId="14" applyFont="1"/>
    <xf numFmtId="168" fontId="0" fillId="5" borderId="0" xfId="0" applyNumberFormat="1" applyFill="1" applyAlignment="1">
      <alignment horizontal="center"/>
    </xf>
    <xf numFmtId="168" fontId="0" fillId="5" borderId="26" xfId="0" applyNumberFormat="1" applyFill="1" applyBorder="1" applyAlignment="1">
      <alignment horizontal="center"/>
    </xf>
    <xf numFmtId="168" fontId="0" fillId="5" borderId="0" xfId="0" applyNumberFormat="1" applyFill="1" applyBorder="1" applyAlignment="1">
      <alignment horizontal="center"/>
    </xf>
    <xf numFmtId="168" fontId="0" fillId="5" borderId="20" xfId="0" applyNumberFormat="1" applyFill="1" applyBorder="1" applyAlignment="1">
      <alignment horizontal="center"/>
    </xf>
    <xf numFmtId="168" fontId="0" fillId="5" borderId="22" xfId="0" applyNumberFormat="1" applyFill="1" applyBorder="1" applyAlignment="1">
      <alignment horizontal="center"/>
    </xf>
    <xf numFmtId="168" fontId="0" fillId="5" borderId="4" xfId="0" applyNumberFormat="1" applyFill="1" applyBorder="1" applyAlignment="1">
      <alignment horizontal="center"/>
    </xf>
    <xf numFmtId="168" fontId="0" fillId="5" borderId="5" xfId="0" applyNumberFormat="1" applyFill="1" applyBorder="1" applyAlignment="1">
      <alignment horizontal="center"/>
    </xf>
    <xf numFmtId="168" fontId="0" fillId="5" borderId="13" xfId="0" applyNumberFormat="1" applyFill="1" applyBorder="1" applyAlignment="1">
      <alignment horizontal="center"/>
    </xf>
    <xf numFmtId="168" fontId="0" fillId="5" borderId="10" xfId="0" applyNumberFormat="1" applyFill="1" applyBorder="1" applyAlignment="1">
      <alignment horizontal="center"/>
    </xf>
    <xf numFmtId="168" fontId="0" fillId="5" borderId="15" xfId="0" applyNumberFormat="1" applyFill="1" applyBorder="1" applyAlignment="1">
      <alignment horizontal="center"/>
    </xf>
    <xf numFmtId="168" fontId="0" fillId="5" borderId="0" xfId="1" applyNumberFormat="1" applyFont="1" applyFill="1" applyBorder="1" applyAlignment="1">
      <alignment horizontal="center"/>
    </xf>
    <xf numFmtId="168" fontId="0" fillId="5" borderId="26" xfId="1" applyNumberFormat="1" applyFont="1" applyFill="1" applyBorder="1" applyAlignment="1">
      <alignment horizontal="center"/>
    </xf>
    <xf numFmtId="168" fontId="0" fillId="5" borderId="20" xfId="1" applyNumberFormat="1" applyFont="1" applyFill="1" applyBorder="1" applyAlignment="1">
      <alignment horizontal="center"/>
    </xf>
    <xf numFmtId="168" fontId="0" fillId="5" borderId="22" xfId="1" applyNumberFormat="1" applyFont="1" applyFill="1" applyBorder="1" applyAlignment="1">
      <alignment horizontal="center"/>
    </xf>
    <xf numFmtId="168" fontId="0" fillId="5" borderId="4" xfId="1" applyNumberFormat="1" applyFont="1" applyFill="1" applyBorder="1" applyAlignment="1">
      <alignment horizontal="center"/>
    </xf>
    <xf numFmtId="168" fontId="0" fillId="5" borderId="5" xfId="1" applyNumberFormat="1" applyFont="1" applyFill="1" applyBorder="1" applyAlignment="1">
      <alignment horizontal="center"/>
    </xf>
    <xf numFmtId="168" fontId="0" fillId="5" borderId="13" xfId="1" applyNumberFormat="1" applyFont="1" applyFill="1" applyBorder="1" applyAlignment="1">
      <alignment horizontal="center"/>
    </xf>
    <xf numFmtId="168" fontId="0" fillId="5" borderId="10" xfId="1" applyNumberFormat="1" applyFont="1" applyFill="1" applyBorder="1" applyAlignment="1">
      <alignment horizontal="center"/>
    </xf>
    <xf numFmtId="168" fontId="0" fillId="5" borderId="11" xfId="1" applyNumberFormat="1" applyFont="1" applyFill="1" applyBorder="1" applyAlignment="1">
      <alignment horizontal="center"/>
    </xf>
    <xf numFmtId="168" fontId="0" fillId="5" borderId="15" xfId="1" applyNumberFormat="1" applyFont="1" applyFill="1" applyBorder="1" applyAlignment="1">
      <alignment horizontal="center"/>
    </xf>
    <xf numFmtId="168" fontId="0" fillId="5" borderId="0" xfId="1" applyNumberFormat="1" applyFont="1" applyFill="1" applyAlignment="1">
      <alignment horizontal="center"/>
    </xf>
    <xf numFmtId="168" fontId="0" fillId="5" borderId="7" xfId="1" applyNumberFormat="1" applyFont="1" applyFill="1" applyBorder="1" applyAlignment="1">
      <alignment horizontal="center"/>
    </xf>
    <xf numFmtId="0" fontId="233" fillId="59" borderId="0" xfId="12" applyFont="1" applyFill="1"/>
    <xf numFmtId="0" fontId="223" fillId="0" borderId="0" xfId="14" applyFont="1" applyBorder="1" applyAlignment="1">
      <alignment horizontal="left" wrapText="1"/>
    </xf>
    <xf numFmtId="0" fontId="209" fillId="0" borderId="22" xfId="14" applyNumberFormat="1" applyFont="1" applyBorder="1" applyAlignment="1">
      <alignment horizontal="center"/>
    </xf>
    <xf numFmtId="4" fontId="209" fillId="0" borderId="27" xfId="14" applyNumberFormat="1" applyFont="1" applyBorder="1" applyAlignment="1">
      <alignment horizontal="center"/>
    </xf>
    <xf numFmtId="2" fontId="209" fillId="0" borderId="4" xfId="14" applyNumberFormat="1" applyFont="1" applyBorder="1"/>
    <xf numFmtId="0" fontId="202" fillId="0" borderId="4" xfId="14" applyFont="1" applyBorder="1"/>
    <xf numFmtId="0" fontId="209" fillId="0" borderId="27" xfId="14" applyFont="1" applyBorder="1" applyAlignment="1">
      <alignment horizontal="center"/>
    </xf>
    <xf numFmtId="2" fontId="209" fillId="0" borderId="27" xfId="14" applyNumberFormat="1" applyFont="1" applyBorder="1" applyAlignment="1">
      <alignment horizontal="center"/>
    </xf>
    <xf numFmtId="2" fontId="209" fillId="0" borderId="8" xfId="14" applyNumberFormat="1" applyFont="1" applyBorder="1" applyAlignment="1">
      <alignment horizontal="center"/>
    </xf>
    <xf numFmtId="2" fontId="202" fillId="0" borderId="0" xfId="14" applyNumberFormat="1" applyFont="1"/>
    <xf numFmtId="0" fontId="209" fillId="0" borderId="77" xfId="14" applyNumberFormat="1" applyFont="1" applyBorder="1" applyAlignment="1">
      <alignment horizontal="center"/>
    </xf>
    <xf numFmtId="4" fontId="209" fillId="0" borderId="57" xfId="14" applyNumberFormat="1" applyFont="1" applyBorder="1" applyAlignment="1">
      <alignment horizontal="center"/>
    </xf>
    <xf numFmtId="4" fontId="209" fillId="0" borderId="79" xfId="14" applyNumberFormat="1" applyFont="1" applyBorder="1" applyAlignment="1">
      <alignment horizontal="center"/>
    </xf>
    <xf numFmtId="4" fontId="209" fillId="0" borderId="29" xfId="14" applyNumberFormat="1" applyFont="1" applyBorder="1" applyAlignment="1">
      <alignment horizontal="center"/>
    </xf>
    <xf numFmtId="0" fontId="202" fillId="0" borderId="30" xfId="14" applyFont="1" applyBorder="1"/>
    <xf numFmtId="0" fontId="234" fillId="0" borderId="0" xfId="681" applyFont="1" applyBorder="1" applyAlignment="1"/>
    <xf numFmtId="2" fontId="209" fillId="0" borderId="18" xfId="681" applyNumberFormat="1" applyFont="1" applyBorder="1" applyAlignment="1">
      <alignment horizontal="center"/>
    </xf>
    <xf numFmtId="2" fontId="209" fillId="0" borderId="19" xfId="681" applyNumberFormat="1" applyFont="1" applyBorder="1" applyAlignment="1">
      <alignment horizontal="center"/>
    </xf>
    <xf numFmtId="2" fontId="209" fillId="0" borderId="96" xfId="681" applyNumberFormat="1" applyFont="1" applyBorder="1" applyAlignment="1">
      <alignment horizontal="center"/>
    </xf>
    <xf numFmtId="2" fontId="209" fillId="0" borderId="19" xfId="1" applyNumberFormat="1" applyFont="1" applyFill="1" applyBorder="1" applyAlignment="1">
      <alignment horizontal="center"/>
    </xf>
    <xf numFmtId="2" fontId="209" fillId="0" borderId="83" xfId="1" applyNumberFormat="1" applyFont="1" applyFill="1" applyBorder="1" applyAlignment="1">
      <alignment horizontal="center"/>
    </xf>
    <xf numFmtId="2" fontId="209" fillId="0" borderId="17" xfId="1" applyNumberFormat="1" applyFont="1" applyFill="1" applyBorder="1" applyAlignment="1">
      <alignment horizontal="center"/>
    </xf>
    <xf numFmtId="2" fontId="209" fillId="0" borderId="96" xfId="1" applyNumberFormat="1" applyFont="1" applyFill="1" applyBorder="1" applyAlignment="1">
      <alignment horizontal="center"/>
    </xf>
    <xf numFmtId="2" fontId="209" fillId="0" borderId="18" xfId="1" applyNumberFormat="1" applyFont="1" applyFill="1" applyBorder="1" applyAlignment="1">
      <alignment horizontal="center"/>
    </xf>
    <xf numFmtId="2" fontId="209" fillId="0" borderId="21" xfId="681" applyNumberFormat="1" applyFont="1" applyBorder="1" applyAlignment="1">
      <alignment horizontal="center"/>
    </xf>
    <xf numFmtId="2" fontId="209" fillId="0" borderId="26" xfId="681" applyNumberFormat="1" applyFont="1" applyBorder="1" applyAlignment="1">
      <alignment horizontal="center"/>
    </xf>
    <xf numFmtId="2" fontId="209" fillId="0" borderId="22" xfId="681" applyNumberFormat="1" applyFont="1" applyBorder="1" applyAlignment="1">
      <alignment horizontal="center"/>
    </xf>
    <xf numFmtId="2" fontId="209" fillId="0" borderId="22" xfId="681" applyNumberFormat="1" applyFont="1" applyBorder="1"/>
    <xf numFmtId="2" fontId="209" fillId="0" borderId="27" xfId="681" applyNumberFormat="1" applyFont="1" applyBorder="1"/>
    <xf numFmtId="168" fontId="209" fillId="0" borderId="0" xfId="681" applyNumberFormat="1" applyFont="1"/>
    <xf numFmtId="168" fontId="209" fillId="0" borderId="22" xfId="681" applyNumberFormat="1" applyFont="1" applyBorder="1"/>
    <xf numFmtId="168" fontId="209" fillId="0" borderId="26" xfId="681" applyNumberFormat="1" applyFont="1" applyBorder="1"/>
    <xf numFmtId="0" fontId="209" fillId="0" borderId="22" xfId="681" applyFont="1" applyBorder="1"/>
    <xf numFmtId="0" fontId="209" fillId="0" borderId="26" xfId="681" applyFont="1" applyBorder="1"/>
    <xf numFmtId="2" fontId="209" fillId="0" borderId="26" xfId="681" applyNumberFormat="1" applyFont="1" applyBorder="1"/>
    <xf numFmtId="2" fontId="209" fillId="0" borderId="22" xfId="1" applyNumberFormat="1" applyFont="1" applyFill="1" applyBorder="1" applyAlignment="1">
      <alignment horizontal="center"/>
    </xf>
    <xf numFmtId="2" fontId="209" fillId="0" borderId="27" xfId="1" applyNumberFormat="1" applyFont="1" applyFill="1" applyBorder="1" applyAlignment="1">
      <alignment horizontal="center"/>
    </xf>
    <xf numFmtId="2" fontId="209" fillId="0" borderId="20" xfId="1" applyNumberFormat="1" applyFont="1" applyFill="1" applyBorder="1" applyAlignment="1">
      <alignment horizontal="center"/>
    </xf>
    <xf numFmtId="2" fontId="209" fillId="0" borderId="26" xfId="1" applyNumberFormat="1" applyFont="1" applyFill="1" applyBorder="1" applyAlignment="1">
      <alignment horizontal="center"/>
    </xf>
    <xf numFmtId="2" fontId="209" fillId="0" borderId="21" xfId="1" applyNumberFormat="1" applyFont="1" applyFill="1" applyBorder="1" applyAlignment="1">
      <alignment horizontal="center"/>
    </xf>
    <xf numFmtId="0" fontId="209" fillId="0" borderId="21" xfId="681" applyFont="1" applyBorder="1"/>
    <xf numFmtId="2" fontId="209" fillId="0" borderId="76" xfId="1" applyNumberFormat="1" applyFont="1" applyFill="1" applyBorder="1" applyAlignment="1">
      <alignment horizontal="center"/>
    </xf>
    <xf numFmtId="2" fontId="209" fillId="0" borderId="77" xfId="1" applyNumberFormat="1" applyFont="1" applyFill="1" applyBorder="1" applyAlignment="1">
      <alignment horizontal="center"/>
    </xf>
    <xf numFmtId="2" fontId="209" fillId="0" borderId="57" xfId="1" applyNumberFormat="1" applyFont="1" applyFill="1" applyBorder="1" applyAlignment="1">
      <alignment horizontal="center"/>
    </xf>
    <xf numFmtId="2" fontId="209" fillId="0" borderId="79" xfId="1" applyNumberFormat="1" applyFont="1" applyFill="1" applyBorder="1" applyAlignment="1">
      <alignment horizontal="center"/>
    </xf>
    <xf numFmtId="2" fontId="209" fillId="0" borderId="78" xfId="1" applyNumberFormat="1" applyFont="1" applyFill="1" applyBorder="1" applyAlignment="1">
      <alignment horizontal="center"/>
    </xf>
    <xf numFmtId="2" fontId="209" fillId="0" borderId="77" xfId="681" applyNumberFormat="1" applyFont="1" applyFill="1" applyBorder="1" applyAlignment="1">
      <alignment horizontal="center"/>
    </xf>
    <xf numFmtId="2" fontId="209" fillId="0" borderId="57" xfId="681" applyNumberFormat="1" applyFont="1" applyFill="1" applyBorder="1" applyAlignment="1">
      <alignment horizontal="center"/>
    </xf>
    <xf numFmtId="0" fontId="207" fillId="0" borderId="76" xfId="681" applyFont="1" applyBorder="1"/>
    <xf numFmtId="0" fontId="207" fillId="0" borderId="77" xfId="681" applyFont="1" applyBorder="1"/>
    <xf numFmtId="0" fontId="207" fillId="0" borderId="57" xfId="681" applyFont="1" applyBorder="1"/>
    <xf numFmtId="2" fontId="207" fillId="0" borderId="57" xfId="681" applyNumberFormat="1" applyFont="1" applyBorder="1" applyAlignment="1">
      <alignment horizontal="center"/>
    </xf>
    <xf numFmtId="2" fontId="207" fillId="0" borderId="77" xfId="681" applyNumberFormat="1" applyFont="1" applyBorder="1" applyAlignment="1">
      <alignment horizontal="center"/>
    </xf>
    <xf numFmtId="2" fontId="207" fillId="0" borderId="79" xfId="681" applyNumberFormat="1" applyFont="1" applyBorder="1"/>
    <xf numFmtId="168" fontId="207" fillId="0" borderId="29" xfId="681" applyNumberFormat="1" applyFont="1" applyBorder="1"/>
    <xf numFmtId="168" fontId="207" fillId="0" borderId="77" xfId="681" applyNumberFormat="1" applyFont="1" applyBorder="1"/>
    <xf numFmtId="168" fontId="207" fillId="0" borderId="57" xfId="681" applyNumberFormat="1" applyFont="1" applyBorder="1"/>
    <xf numFmtId="2" fontId="207" fillId="0" borderId="77" xfId="681" applyNumberFormat="1" applyFont="1" applyBorder="1"/>
    <xf numFmtId="2" fontId="207" fillId="0" borderId="57" xfId="681" applyNumberFormat="1" applyFont="1" applyBorder="1"/>
    <xf numFmtId="2" fontId="209" fillId="0" borderId="0" xfId="681" applyNumberFormat="1" applyFont="1" applyAlignment="1">
      <alignment horizontal="center"/>
    </xf>
    <xf numFmtId="2" fontId="209" fillId="0" borderId="0" xfId="681" applyNumberFormat="1" applyFont="1"/>
    <xf numFmtId="0" fontId="20" fillId="0" borderId="0" xfId="227" applyFont="1"/>
    <xf numFmtId="0" fontId="235" fillId="0" borderId="0" xfId="681" applyFont="1"/>
    <xf numFmtId="0" fontId="209" fillId="0" borderId="27" xfId="681" applyFont="1" applyBorder="1"/>
    <xf numFmtId="0" fontId="207" fillId="0" borderId="79" xfId="681" applyFont="1" applyBorder="1"/>
    <xf numFmtId="0" fontId="207" fillId="0" borderId="29" xfId="681" applyFont="1" applyBorder="1"/>
    <xf numFmtId="0" fontId="142" fillId="10" borderId="17" xfId="14" applyFont="1" applyFill="1" applyBorder="1" applyAlignment="1">
      <alignment horizontal="center" wrapText="1"/>
    </xf>
    <xf numFmtId="0" fontId="142" fillId="10" borderId="19" xfId="14" applyFont="1" applyFill="1" applyBorder="1" applyAlignment="1">
      <alignment horizontal="center" wrapText="1"/>
    </xf>
    <xf numFmtId="0" fontId="142" fillId="10" borderId="83" xfId="14" applyFont="1" applyFill="1" applyBorder="1" applyAlignment="1">
      <alignment horizontal="center" wrapText="1"/>
    </xf>
    <xf numFmtId="0" fontId="143" fillId="10" borderId="69" xfId="14" applyFont="1" applyFill="1" applyBorder="1" applyAlignment="1">
      <alignment horizontal="center"/>
    </xf>
    <xf numFmtId="0" fontId="143" fillId="10" borderId="80" xfId="14" applyFont="1" applyFill="1" applyBorder="1" applyAlignment="1">
      <alignment horizontal="center"/>
    </xf>
    <xf numFmtId="0" fontId="143" fillId="10" borderId="81" xfId="14" applyFont="1" applyFill="1" applyBorder="1" applyAlignment="1">
      <alignment horizontal="center"/>
    </xf>
    <xf numFmtId="17" fontId="142" fillId="10" borderId="31" xfId="14" applyNumberFormat="1" applyFont="1" applyFill="1" applyBorder="1" applyAlignment="1">
      <alignment horizontal="center"/>
    </xf>
    <xf numFmtId="43" fontId="139" fillId="0" borderId="20" xfId="14" applyNumberFormat="1" applyFont="1" applyBorder="1"/>
    <xf numFmtId="43" fontId="139" fillId="0" borderId="22" xfId="14" applyNumberFormat="1" applyFont="1" applyBorder="1"/>
    <xf numFmtId="43" fontId="139" fillId="0" borderId="26" xfId="14" applyNumberFormat="1" applyFont="1" applyBorder="1"/>
    <xf numFmtId="43" fontId="139" fillId="0" borderId="83" xfId="14" applyNumberFormat="1" applyFont="1" applyBorder="1"/>
    <xf numFmtId="43" fontId="139" fillId="0" borderId="27" xfId="14" applyNumberFormat="1" applyFont="1" applyBorder="1"/>
    <xf numFmtId="17" fontId="142" fillId="10" borderId="65" xfId="14" quotePrefix="1" applyNumberFormat="1" applyFont="1" applyFill="1" applyBorder="1" applyAlignment="1">
      <alignment horizontal="center"/>
    </xf>
    <xf numFmtId="43" fontId="143" fillId="10" borderId="10" xfId="14" applyNumberFormat="1" applyFont="1" applyFill="1" applyBorder="1"/>
    <xf numFmtId="43" fontId="143" fillId="10" borderId="5" xfId="14" applyNumberFormat="1" applyFont="1" applyFill="1" applyBorder="1"/>
    <xf numFmtId="43" fontId="143" fillId="10" borderId="12" xfId="14" applyNumberFormat="1" applyFont="1" applyFill="1" applyBorder="1"/>
    <xf numFmtId="0" fontId="143" fillId="0" borderId="0" xfId="14" applyFont="1"/>
    <xf numFmtId="43" fontId="143" fillId="10" borderId="11" xfId="14" applyNumberFormat="1" applyFont="1" applyFill="1" applyBorder="1"/>
    <xf numFmtId="43" fontId="143" fillId="10" borderId="13" xfId="14" applyNumberFormat="1" applyFont="1" applyFill="1" applyBorder="1"/>
    <xf numFmtId="2" fontId="143" fillId="0" borderId="0" xfId="14" applyNumberFormat="1" applyFont="1"/>
    <xf numFmtId="2" fontId="139" fillId="0" borderId="0" xfId="14" applyNumberFormat="1" applyFont="1"/>
    <xf numFmtId="17" fontId="142" fillId="10" borderId="34" xfId="14" applyNumberFormat="1" applyFont="1" applyFill="1" applyBorder="1" applyAlignment="1">
      <alignment horizontal="center"/>
    </xf>
    <xf numFmtId="43" fontId="139" fillId="0" borderId="0" xfId="14" applyNumberFormat="1" applyFont="1" applyBorder="1"/>
    <xf numFmtId="43" fontId="139" fillId="0" borderId="19" xfId="14" applyNumberFormat="1" applyFont="1" applyBorder="1"/>
    <xf numFmtId="43" fontId="139" fillId="0" borderId="96" xfId="14" applyNumberFormat="1" applyFont="1" applyBorder="1"/>
    <xf numFmtId="43" fontId="139" fillId="0" borderId="8" xfId="14" applyNumberFormat="1" applyFont="1" applyBorder="1"/>
    <xf numFmtId="17" fontId="142" fillId="10" borderId="8" xfId="14" applyNumberFormat="1" applyFont="1" applyFill="1" applyBorder="1" applyAlignment="1">
      <alignment horizontal="center"/>
    </xf>
    <xf numFmtId="43" fontId="139" fillId="0" borderId="21" xfId="14" applyNumberFormat="1" applyFont="1" applyBorder="1"/>
    <xf numFmtId="43" fontId="139" fillId="0" borderId="93" xfId="14" applyNumberFormat="1" applyFont="1" applyBorder="1"/>
    <xf numFmtId="43" fontId="139" fillId="0" borderId="80" xfId="14" applyNumberFormat="1" applyFont="1" applyBorder="1"/>
    <xf numFmtId="43" fontId="139" fillId="0" borderId="82" xfId="14" applyNumberFormat="1" applyFont="1" applyBorder="1"/>
    <xf numFmtId="43" fontId="139" fillId="0" borderId="81" xfId="14" applyNumberFormat="1" applyFont="1" applyBorder="1"/>
    <xf numFmtId="0" fontId="142" fillId="10" borderId="65" xfId="14" quotePrefix="1" applyNumberFormat="1" applyFont="1" applyFill="1" applyBorder="1" applyAlignment="1">
      <alignment horizontal="center"/>
    </xf>
    <xf numFmtId="43" fontId="139" fillId="0" borderId="1" xfId="14" applyNumberFormat="1" applyFont="1" applyFill="1" applyBorder="1"/>
    <xf numFmtId="43" fontId="139" fillId="0" borderId="83" xfId="14" applyNumberFormat="1" applyFont="1" applyFill="1" applyBorder="1"/>
    <xf numFmtId="43" fontId="139" fillId="0" borderId="20" xfId="14" applyNumberFormat="1" applyFont="1" applyFill="1" applyBorder="1"/>
    <xf numFmtId="43" fontId="139" fillId="0" borderId="27" xfId="14" applyNumberFormat="1" applyFont="1" applyFill="1" applyBorder="1"/>
    <xf numFmtId="43" fontId="139" fillId="0" borderId="0" xfId="1" applyFont="1" applyBorder="1"/>
    <xf numFmtId="43" fontId="139" fillId="0" borderId="8" xfId="1" applyFont="1" applyBorder="1"/>
    <xf numFmtId="43" fontId="143" fillId="10" borderId="14" xfId="14" applyNumberFormat="1" applyFont="1" applyFill="1" applyBorder="1"/>
    <xf numFmtId="43" fontId="139" fillId="0" borderId="1" xfId="1" applyFont="1" applyBorder="1"/>
    <xf numFmtId="43" fontId="139" fillId="0" borderId="83" xfId="1" applyFont="1" applyBorder="1"/>
    <xf numFmtId="0" fontId="142" fillId="10" borderId="95" xfId="14" quotePrefix="1" applyNumberFormat="1" applyFont="1" applyFill="1" applyBorder="1" applyAlignment="1">
      <alignment horizontal="center"/>
    </xf>
    <xf numFmtId="43" fontId="143" fillId="10" borderId="235" xfId="14" applyNumberFormat="1" applyFont="1" applyFill="1" applyBorder="1"/>
    <xf numFmtId="43" fontId="143" fillId="10" borderId="236" xfId="14" applyNumberFormat="1" applyFont="1" applyFill="1" applyBorder="1"/>
    <xf numFmtId="43" fontId="143" fillId="10" borderId="43" xfId="14" applyNumberFormat="1" applyFont="1" applyFill="1" applyBorder="1"/>
    <xf numFmtId="43" fontId="143" fillId="10" borderId="237" xfId="14" applyNumberFormat="1" applyFont="1" applyFill="1" applyBorder="1"/>
    <xf numFmtId="2" fontId="139" fillId="0" borderId="0" xfId="14" applyNumberFormat="1" applyFont="1" applyAlignment="1">
      <alignment horizontal="center"/>
    </xf>
    <xf numFmtId="17" fontId="142" fillId="10" borderId="16" xfId="14" applyNumberFormat="1" applyFont="1" applyFill="1" applyBorder="1" applyAlignment="1">
      <alignment horizontal="center"/>
    </xf>
    <xf numFmtId="43" fontId="139" fillId="0" borderId="18" xfId="14" applyNumberFormat="1" applyFont="1" applyBorder="1"/>
    <xf numFmtId="43" fontId="139" fillId="0" borderId="17" xfId="14" applyNumberFormat="1" applyFont="1" applyBorder="1"/>
    <xf numFmtId="165" fontId="139" fillId="0" borderId="0" xfId="14" applyNumberFormat="1" applyFont="1"/>
    <xf numFmtId="43" fontId="139" fillId="0" borderId="0" xfId="14" applyNumberFormat="1" applyFont="1" applyFill="1" applyBorder="1"/>
    <xf numFmtId="0" fontId="140" fillId="0" borderId="0" xfId="14" applyFont="1" applyAlignment="1">
      <alignment horizontal="left" vertical="top"/>
    </xf>
    <xf numFmtId="0" fontId="142" fillId="10" borderId="96" xfId="14" applyFont="1" applyFill="1" applyBorder="1" applyAlignment="1">
      <alignment horizontal="center" wrapText="1"/>
    </xf>
    <xf numFmtId="0" fontId="143" fillId="10" borderId="82" xfId="14" applyFont="1" applyFill="1" applyBorder="1" applyAlignment="1">
      <alignment horizontal="center"/>
    </xf>
    <xf numFmtId="43" fontId="139" fillId="0" borderId="18" xfId="14" applyNumberFormat="1" applyFont="1" applyFill="1" applyBorder="1"/>
    <xf numFmtId="43" fontId="139" fillId="0" borderId="21" xfId="14" applyNumberFormat="1" applyFont="1" applyFill="1" applyBorder="1"/>
    <xf numFmtId="43" fontId="139" fillId="0" borderId="26" xfId="14" applyNumberFormat="1" applyFont="1" applyFill="1" applyBorder="1"/>
    <xf numFmtId="43" fontId="139" fillId="0" borderId="80" xfId="14" applyNumberFormat="1" applyFont="1" applyFill="1" applyBorder="1"/>
    <xf numFmtId="43" fontId="139" fillId="0" borderId="69" xfId="14" applyNumberFormat="1" applyFont="1" applyFill="1" applyBorder="1"/>
    <xf numFmtId="43" fontId="139" fillId="0" borderId="82" xfId="14" applyNumberFormat="1" applyFont="1" applyFill="1" applyBorder="1"/>
    <xf numFmtId="43" fontId="139" fillId="10" borderId="14" xfId="14" applyNumberFormat="1" applyFont="1" applyFill="1" applyBorder="1"/>
    <xf numFmtId="43" fontId="139" fillId="10" borderId="11" xfId="14" applyNumberFormat="1" applyFont="1" applyFill="1" applyBorder="1"/>
    <xf numFmtId="43" fontId="139" fillId="10" borderId="13" xfId="14" applyNumberFormat="1" applyFont="1" applyFill="1" applyBorder="1"/>
    <xf numFmtId="43" fontId="139" fillId="10" borderId="12" xfId="14" applyNumberFormat="1" applyFont="1" applyFill="1" applyBorder="1"/>
    <xf numFmtId="43" fontId="139" fillId="0" borderId="17" xfId="1" applyFont="1" applyBorder="1"/>
    <xf numFmtId="43" fontId="139" fillId="0" borderId="96" xfId="1" applyFont="1" applyBorder="1"/>
    <xf numFmtId="43" fontId="143" fillId="10" borderId="238" xfId="14" applyNumberFormat="1" applyFont="1" applyFill="1" applyBorder="1"/>
    <xf numFmtId="0" fontId="139" fillId="0" borderId="0" xfId="14" applyFont="1" applyAlignment="1">
      <alignment horizontal="center"/>
    </xf>
    <xf numFmtId="0" fontId="140" fillId="0" borderId="0" xfId="14" applyFont="1" applyAlignment="1">
      <alignment wrapText="1"/>
    </xf>
    <xf numFmtId="0" fontId="142" fillId="10" borderId="65" xfId="14" applyFont="1" applyFill="1" applyBorder="1" applyAlignment="1">
      <alignment horizontal="center"/>
    </xf>
    <xf numFmtId="0" fontId="142" fillId="10" borderId="65" xfId="14" applyFont="1" applyFill="1" applyBorder="1"/>
    <xf numFmtId="43" fontId="143" fillId="14" borderId="65" xfId="14" applyNumberFormat="1" applyFont="1" applyFill="1" applyBorder="1"/>
    <xf numFmtId="43" fontId="143" fillId="0" borderId="65" xfId="14" applyNumberFormat="1" applyFont="1" applyFill="1" applyBorder="1"/>
    <xf numFmtId="0" fontId="142" fillId="10" borderId="65" xfId="14" applyFont="1" applyFill="1" applyBorder="1" applyProtection="1"/>
    <xf numFmtId="43" fontId="143" fillId="14" borderId="65" xfId="1" applyFont="1" applyFill="1" applyBorder="1"/>
    <xf numFmtId="43" fontId="143" fillId="0" borderId="65" xfId="1" applyFont="1" applyFill="1" applyBorder="1"/>
    <xf numFmtId="0" fontId="137" fillId="10" borderId="65" xfId="14" applyFont="1" applyFill="1" applyBorder="1" applyProtection="1"/>
    <xf numFmtId="43" fontId="139" fillId="14" borderId="65" xfId="1" applyFont="1" applyFill="1" applyBorder="1"/>
    <xf numFmtId="43" fontId="139" fillId="0" borderId="65" xfId="1" applyFont="1" applyFill="1" applyBorder="1"/>
    <xf numFmtId="0" fontId="149" fillId="10" borderId="65" xfId="14" applyFont="1" applyFill="1" applyBorder="1" applyProtection="1"/>
    <xf numFmtId="43" fontId="237" fillId="14" borderId="65" xfId="1" applyFont="1" applyFill="1" applyBorder="1"/>
    <xf numFmtId="43" fontId="237" fillId="0" borderId="65" xfId="1" applyFont="1" applyFill="1" applyBorder="1"/>
    <xf numFmtId="0" fontId="137" fillId="10" borderId="65" xfId="14" applyFont="1" applyFill="1" applyBorder="1" applyAlignment="1" applyProtection="1">
      <alignment horizontal="left" indent="6"/>
    </xf>
    <xf numFmtId="0" fontId="137" fillId="10" borderId="65" xfId="14" applyFont="1" applyFill="1" applyBorder="1" applyAlignment="1" applyProtection="1">
      <alignment horizontal="left" indent="4"/>
    </xf>
    <xf numFmtId="0" fontId="137" fillId="10" borderId="65" xfId="14" applyFont="1" applyFill="1" applyBorder="1" applyAlignment="1" applyProtection="1">
      <alignment horizontal="left" indent="10"/>
    </xf>
    <xf numFmtId="43" fontId="139" fillId="14" borderId="65" xfId="14" applyNumberFormat="1" applyFont="1" applyFill="1" applyBorder="1"/>
    <xf numFmtId="0" fontId="137" fillId="10" borderId="35" xfId="14" applyFont="1" applyFill="1" applyBorder="1" applyProtection="1"/>
    <xf numFmtId="0" fontId="137" fillId="10" borderId="65" xfId="14" applyFont="1" applyFill="1" applyBorder="1" applyAlignment="1" applyProtection="1"/>
    <xf numFmtId="0" fontId="137" fillId="10" borderId="65" xfId="14" applyFont="1" applyFill="1" applyBorder="1" applyAlignment="1" applyProtection="1">
      <alignment horizontal="left"/>
    </xf>
    <xf numFmtId="0" fontId="137" fillId="10" borderId="35" xfId="14" applyFont="1" applyFill="1" applyBorder="1" applyAlignment="1" applyProtection="1">
      <alignment horizontal="left"/>
    </xf>
    <xf numFmtId="43" fontId="139" fillId="14" borderId="35" xfId="1" applyFont="1" applyFill="1" applyBorder="1"/>
    <xf numFmtId="43" fontId="139" fillId="0" borderId="35" xfId="1" applyFont="1" applyFill="1" applyBorder="1"/>
    <xf numFmtId="43" fontId="139" fillId="14" borderId="15" xfId="1" applyFont="1" applyFill="1" applyBorder="1"/>
    <xf numFmtId="43" fontId="139" fillId="0" borderId="15" xfId="1" applyFont="1" applyFill="1" applyBorder="1"/>
    <xf numFmtId="0" fontId="137" fillId="10" borderId="65" xfId="14" applyFont="1" applyFill="1" applyBorder="1"/>
    <xf numFmtId="0" fontId="137" fillId="10" borderId="34" xfId="14" applyFont="1" applyFill="1" applyBorder="1"/>
    <xf numFmtId="43" fontId="139" fillId="14" borderId="7" xfId="1" applyFont="1" applyFill="1" applyBorder="1"/>
    <xf numFmtId="43" fontId="139" fillId="0" borderId="7" xfId="1" applyFont="1" applyFill="1" applyBorder="1"/>
    <xf numFmtId="0" fontId="137" fillId="10" borderId="34" xfId="14" applyFont="1" applyFill="1" applyBorder="1" applyProtection="1"/>
    <xf numFmtId="43" fontId="139" fillId="14" borderId="34" xfId="1" applyFont="1" applyFill="1" applyBorder="1"/>
    <xf numFmtId="43" fontId="139" fillId="0" borderId="34" xfId="1" applyFont="1" applyFill="1" applyBorder="1"/>
    <xf numFmtId="0" fontId="142" fillId="8" borderId="65" xfId="14" applyFont="1" applyFill="1" applyBorder="1"/>
    <xf numFmtId="0" fontId="142" fillId="8" borderId="65" xfId="14" applyFont="1" applyFill="1" applyBorder="1" applyAlignment="1">
      <alignment horizontal="center"/>
    </xf>
    <xf numFmtId="43" fontId="143" fillId="0" borderId="31" xfId="1" applyFont="1" applyBorder="1" applyAlignment="1">
      <alignment horizontal="center" vertical="center"/>
    </xf>
    <xf numFmtId="43" fontId="143" fillId="0" borderId="65" xfId="1" applyFont="1" applyBorder="1" applyAlignment="1">
      <alignment horizontal="center" vertical="center"/>
    </xf>
    <xf numFmtId="43" fontId="143" fillId="14" borderId="65" xfId="1" applyFont="1" applyFill="1" applyBorder="1" applyAlignment="1">
      <alignment horizontal="right"/>
    </xf>
    <xf numFmtId="0" fontId="139" fillId="14" borderId="0" xfId="14" applyFont="1" applyFill="1"/>
    <xf numFmtId="0" fontId="135" fillId="0" borderId="0" xfId="14" quotePrefix="1" applyFont="1" applyFill="1" applyBorder="1"/>
    <xf numFmtId="43" fontId="150" fillId="14" borderId="34" xfId="1" applyFont="1" applyFill="1" applyBorder="1"/>
    <xf numFmtId="0" fontId="143" fillId="0" borderId="0" xfId="14" applyFont="1" applyBorder="1" applyProtection="1"/>
    <xf numFmtId="43" fontId="143" fillId="0" borderId="0" xfId="14" applyNumberFormat="1" applyFont="1" applyBorder="1"/>
    <xf numFmtId="0" fontId="139" fillId="0" borderId="0" xfId="14" applyFont="1" applyBorder="1"/>
    <xf numFmtId="43" fontId="20" fillId="0" borderId="0" xfId="14" applyNumberFormat="1"/>
    <xf numFmtId="43" fontId="143" fillId="0" borderId="65" xfId="1" applyFont="1" applyBorder="1"/>
    <xf numFmtId="0" fontId="145" fillId="10" borderId="65" xfId="14" applyFont="1" applyFill="1" applyBorder="1" applyProtection="1"/>
    <xf numFmtId="43" fontId="240" fillId="0" borderId="65" xfId="1" applyFont="1" applyBorder="1"/>
    <xf numFmtId="43" fontId="139" fillId="0" borderId="65" xfId="1" applyFont="1" applyBorder="1"/>
    <xf numFmtId="0" fontId="137" fillId="10" borderId="65" xfId="14" applyFont="1" applyFill="1" applyBorder="1" applyAlignment="1">
      <alignment horizontal="left" indent="6"/>
    </xf>
    <xf numFmtId="0" fontId="137" fillId="10" borderId="65" xfId="14" applyFont="1" applyFill="1" applyBorder="1" applyAlignment="1">
      <alignment horizontal="left" indent="5"/>
    </xf>
    <xf numFmtId="0" fontId="137" fillId="10" borderId="65" xfId="14" applyFont="1" applyFill="1" applyBorder="1" applyAlignment="1" applyProtection="1">
      <alignment horizontal="left" indent="5"/>
    </xf>
    <xf numFmtId="0" fontId="137" fillId="10" borderId="65" xfId="14" applyFont="1" applyFill="1" applyBorder="1" applyAlignment="1">
      <alignment horizontal="left" indent="9"/>
    </xf>
    <xf numFmtId="0" fontId="149" fillId="10" borderId="65" xfId="14" applyFont="1" applyFill="1" applyBorder="1" applyAlignment="1" applyProtection="1">
      <alignment horizontal="left"/>
    </xf>
    <xf numFmtId="0" fontId="137" fillId="10" borderId="65" xfId="14" applyFont="1" applyFill="1" applyBorder="1" applyAlignment="1" applyProtection="1">
      <alignment horizontal="left" indent="3"/>
    </xf>
    <xf numFmtId="43" fontId="139" fillId="0" borderId="33" xfId="1" applyFont="1" applyBorder="1" applyProtection="1"/>
    <xf numFmtId="43" fontId="139" fillId="0" borderId="65" xfId="1" applyFont="1" applyBorder="1" applyProtection="1"/>
    <xf numFmtId="43" fontId="143" fillId="0" borderId="65" xfId="14" applyNumberFormat="1" applyFont="1" applyBorder="1"/>
    <xf numFmtId="0" fontId="142" fillId="0" borderId="33" xfId="14" applyFont="1" applyBorder="1" applyProtection="1"/>
    <xf numFmtId="43" fontId="143" fillId="0" borderId="5" xfId="14" applyNumberFormat="1" applyFont="1" applyBorder="1"/>
    <xf numFmtId="0" fontId="142" fillId="8" borderId="33" xfId="14" applyFont="1" applyFill="1" applyBorder="1" applyProtection="1"/>
    <xf numFmtId="43" fontId="143" fillId="0" borderId="65" xfId="1" applyFont="1" applyFill="1" applyBorder="1" applyAlignment="1">
      <alignment horizontal="right"/>
    </xf>
    <xf numFmtId="165" fontId="20" fillId="0" borderId="0" xfId="14" applyNumberFormat="1"/>
    <xf numFmtId="0" fontId="20" fillId="31" borderId="0" xfId="227" applyFill="1"/>
    <xf numFmtId="0" fontId="20" fillId="0" borderId="0" xfId="227"/>
    <xf numFmtId="0" fontId="140" fillId="0" borderId="0" xfId="227" applyFont="1"/>
    <xf numFmtId="0" fontId="136" fillId="0" borderId="0" xfId="227" applyFont="1"/>
    <xf numFmtId="0" fontId="241" fillId="0" borderId="0" xfId="227" applyFont="1"/>
    <xf numFmtId="186" fontId="206" fillId="10" borderId="14" xfId="227" applyNumberFormat="1" applyFont="1" applyFill="1" applyBorder="1" applyAlignment="1" applyProtection="1">
      <alignment horizontal="center"/>
    </xf>
    <xf numFmtId="186" fontId="206" fillId="10" borderId="11" xfId="227" applyNumberFormat="1" applyFont="1" applyFill="1" applyBorder="1" applyAlignment="1" applyProtection="1">
      <alignment horizontal="center"/>
    </xf>
    <xf numFmtId="187" fontId="206" fillId="10" borderId="11" xfId="227" applyNumberFormat="1" applyFont="1" applyFill="1" applyBorder="1" applyAlignment="1" applyProtection="1">
      <alignment horizontal="center"/>
    </xf>
    <xf numFmtId="187" fontId="206" fillId="10" borderId="13" xfId="227" applyNumberFormat="1" applyFont="1" applyFill="1" applyBorder="1" applyAlignment="1" applyProtection="1">
      <alignment horizontal="center"/>
    </xf>
    <xf numFmtId="187" fontId="206" fillId="10" borderId="12" xfId="227" applyNumberFormat="1" applyFont="1" applyFill="1" applyBorder="1" applyAlignment="1" applyProtection="1">
      <alignment horizontal="center"/>
    </xf>
    <xf numFmtId="0" fontId="210" fillId="0" borderId="0" xfId="227" applyFont="1"/>
    <xf numFmtId="0" fontId="142" fillId="10" borderId="21" xfId="227" applyFont="1" applyFill="1" applyBorder="1" applyAlignment="1" applyProtection="1">
      <alignment wrapText="1"/>
    </xf>
    <xf numFmtId="4" fontId="207" fillId="0" borderId="19" xfId="227" applyNumberFormat="1" applyFont="1" applyBorder="1" applyAlignment="1" applyProtection="1">
      <alignment horizontal="right"/>
    </xf>
    <xf numFmtId="4" fontId="207" fillId="0" borderId="19" xfId="1" applyNumberFormat="1" applyFont="1" applyBorder="1" applyAlignment="1">
      <alignment horizontal="right"/>
    </xf>
    <xf numFmtId="4" fontId="207" fillId="0" borderId="19" xfId="1" applyNumberFormat="1" applyFont="1" applyBorder="1" applyAlignment="1"/>
    <xf numFmtId="4" fontId="207" fillId="0" borderId="19" xfId="1" applyNumberFormat="1" applyFont="1" applyFill="1" applyBorder="1" applyAlignment="1"/>
    <xf numFmtId="4" fontId="207" fillId="0" borderId="19" xfId="1" applyNumberFormat="1" applyFont="1" applyFill="1" applyBorder="1" applyAlignment="1">
      <alignment horizontal="right"/>
    </xf>
    <xf numFmtId="4" fontId="207" fillId="0" borderId="96" xfId="1" applyNumberFormat="1" applyFont="1" applyFill="1" applyBorder="1" applyAlignment="1">
      <alignment horizontal="right"/>
    </xf>
    <xf numFmtId="4" fontId="207" fillId="0" borderId="83" xfId="1" applyNumberFormat="1" applyFont="1" applyFill="1" applyBorder="1" applyAlignment="1">
      <alignment horizontal="right"/>
    </xf>
    <xf numFmtId="0" fontId="137" fillId="10" borderId="21" xfId="227" applyFont="1" applyFill="1" applyBorder="1" applyAlignment="1" applyProtection="1">
      <alignment wrapText="1"/>
    </xf>
    <xf numFmtId="4" fontId="209" fillId="0" borderId="22" xfId="1" applyNumberFormat="1" applyFont="1" applyBorder="1" applyAlignment="1"/>
    <xf numFmtId="4" fontId="209" fillId="0" borderId="22" xfId="1" applyNumberFormat="1" applyFont="1" applyFill="1" applyBorder="1" applyAlignment="1"/>
    <xf numFmtId="4" fontId="209" fillId="0" borderId="26" xfId="1" applyNumberFormat="1" applyFont="1" applyFill="1" applyBorder="1" applyAlignment="1"/>
    <xf numFmtId="4" fontId="209" fillId="0" borderId="27" xfId="1" applyNumberFormat="1" applyFont="1" applyFill="1" applyBorder="1" applyAlignment="1"/>
    <xf numFmtId="0" fontId="137" fillId="10" borderId="21" xfId="227" applyFont="1" applyFill="1" applyBorder="1" applyAlignment="1" applyProtection="1">
      <alignment horizontal="left" wrapText="1" indent="1"/>
    </xf>
    <xf numFmtId="0" fontId="137" fillId="10" borderId="76" xfId="227" applyFont="1" applyFill="1" applyBorder="1" applyAlignment="1" applyProtection="1">
      <alignment horizontal="left" wrapText="1" indent="1"/>
    </xf>
    <xf numFmtId="4" fontId="209" fillId="0" borderId="77" xfId="227" applyNumberFormat="1" applyFont="1" applyBorder="1" applyAlignment="1" applyProtection="1">
      <alignment horizontal="center"/>
    </xf>
    <xf numFmtId="4" fontId="209" fillId="0" borderId="77" xfId="1" applyNumberFormat="1" applyFont="1" applyBorder="1" applyAlignment="1">
      <alignment horizontal="center"/>
    </xf>
    <xf numFmtId="4" fontId="209" fillId="0" borderId="77" xfId="1" applyNumberFormat="1" applyFont="1" applyBorder="1" applyAlignment="1"/>
    <xf numFmtId="4" fontId="209" fillId="0" borderId="77" xfId="1" applyNumberFormat="1" applyFont="1" applyFill="1" applyBorder="1" applyAlignment="1"/>
    <xf numFmtId="4" fontId="209" fillId="0" borderId="57" xfId="1" applyNumberFormat="1" applyFont="1" applyFill="1" applyBorder="1" applyAlignment="1"/>
    <xf numFmtId="4" fontId="209" fillId="0" borderId="79" xfId="1" applyNumberFormat="1" applyFont="1" applyFill="1" applyBorder="1" applyAlignment="1"/>
    <xf numFmtId="0" fontId="186" fillId="31" borderId="16" xfId="12" applyFont="1" applyFill="1" applyBorder="1"/>
    <xf numFmtId="0" fontId="20" fillId="31" borderId="1" xfId="227" applyFill="1" applyBorder="1"/>
    <xf numFmtId="0" fontId="20" fillId="0" borderId="1" xfId="227" applyBorder="1"/>
    <xf numFmtId="0" fontId="20" fillId="0" borderId="7" xfId="227" applyBorder="1"/>
    <xf numFmtId="0" fontId="140" fillId="14" borderId="8" xfId="227" applyFont="1" applyFill="1" applyBorder="1"/>
    <xf numFmtId="0" fontId="136" fillId="0" borderId="0" xfId="227" applyFont="1" applyBorder="1"/>
    <xf numFmtId="0" fontId="241" fillId="0" borderId="0" xfId="227" applyFont="1" applyBorder="1"/>
    <xf numFmtId="0" fontId="20" fillId="0" borderId="0" xfId="227" applyBorder="1"/>
    <xf numFmtId="0" fontId="20" fillId="0" borderId="4" xfId="227" applyBorder="1"/>
    <xf numFmtId="0" fontId="155" fillId="10" borderId="39" xfId="227" applyFont="1" applyFill="1" applyBorder="1"/>
    <xf numFmtId="0" fontId="155" fillId="10" borderId="37" xfId="227" applyFont="1" applyFill="1" applyBorder="1" applyAlignment="1">
      <alignment wrapText="1"/>
    </xf>
    <xf numFmtId="0" fontId="155" fillId="10" borderId="38" xfId="227" applyFont="1" applyFill="1" applyBorder="1" applyAlignment="1">
      <alignment wrapText="1"/>
    </xf>
    <xf numFmtId="0" fontId="155" fillId="10" borderId="31" xfId="227" applyFont="1" applyFill="1" applyBorder="1"/>
    <xf numFmtId="2" fontId="242" fillId="0" borderId="20" xfId="227" applyNumberFormat="1" applyFont="1" applyBorder="1" applyAlignment="1">
      <alignment horizontal="center"/>
    </xf>
    <xf numFmtId="2" fontId="242" fillId="0" borderId="22" xfId="227" applyNumberFormat="1" applyFont="1" applyBorder="1" applyAlignment="1">
      <alignment horizontal="center"/>
    </xf>
    <xf numFmtId="2" fontId="242" fillId="0" borderId="27" xfId="227" applyNumberFormat="1" applyFont="1" applyBorder="1" applyAlignment="1">
      <alignment horizontal="center"/>
    </xf>
    <xf numFmtId="0" fontId="155" fillId="10" borderId="35" xfId="227" applyFont="1" applyFill="1" applyBorder="1"/>
    <xf numFmtId="2" fontId="242" fillId="0" borderId="69" xfId="227" applyNumberFormat="1" applyFont="1" applyBorder="1" applyAlignment="1">
      <alignment horizontal="center"/>
    </xf>
    <xf numFmtId="2" fontId="242" fillId="0" borderId="80" xfId="227" applyNumberFormat="1" applyFont="1" applyBorder="1" applyAlignment="1">
      <alignment horizontal="center"/>
    </xf>
    <xf numFmtId="2" fontId="242" fillId="0" borderId="81" xfId="227" applyNumberFormat="1" applyFont="1" applyBorder="1" applyAlignment="1">
      <alignment horizontal="center"/>
    </xf>
    <xf numFmtId="0" fontId="155" fillId="10" borderId="93" xfId="227" applyFont="1" applyFill="1" applyBorder="1"/>
    <xf numFmtId="0" fontId="155" fillId="10" borderId="80" xfId="227" applyFont="1" applyFill="1" applyBorder="1" applyAlignment="1">
      <alignment wrapText="1"/>
    </xf>
    <xf numFmtId="0" fontId="155" fillId="10" borderId="81" xfId="227" applyFont="1" applyFill="1" applyBorder="1" applyAlignment="1">
      <alignment wrapText="1"/>
    </xf>
    <xf numFmtId="0" fontId="155" fillId="10" borderId="68" xfId="227" applyFont="1" applyFill="1" applyBorder="1"/>
    <xf numFmtId="2" fontId="242" fillId="0" borderId="78" xfId="227" applyNumberFormat="1" applyFont="1" applyBorder="1" applyAlignment="1">
      <alignment horizontal="center"/>
    </xf>
    <xf numFmtId="2" fontId="242" fillId="0" borderId="77" xfId="227" applyNumberFormat="1" applyFont="1" applyBorder="1" applyAlignment="1">
      <alignment horizontal="center"/>
    </xf>
    <xf numFmtId="2" fontId="242" fillId="0" borderId="79" xfId="227" applyNumberFormat="1" applyFont="1" applyBorder="1" applyAlignment="1">
      <alignment horizontal="center"/>
    </xf>
    <xf numFmtId="0" fontId="20" fillId="14" borderId="8" xfId="227" applyFill="1" applyBorder="1"/>
    <xf numFmtId="0" fontId="20" fillId="0" borderId="9" xfId="227" applyBorder="1"/>
    <xf numFmtId="0" fontId="20" fillId="0" borderId="3" xfId="227" applyBorder="1"/>
    <xf numFmtId="0" fontId="20" fillId="0" borderId="6" xfId="227" applyBorder="1"/>
    <xf numFmtId="0" fontId="20" fillId="14" borderId="0" xfId="227" applyFill="1"/>
    <xf numFmtId="0" fontId="165" fillId="0" borderId="1" xfId="804" applyBorder="1" applyAlignment="1"/>
    <xf numFmtId="0" fontId="165" fillId="0" borderId="7" xfId="804" applyBorder="1" applyAlignment="1"/>
    <xf numFmtId="0" fontId="165" fillId="0" borderId="0" xfId="804" applyAlignment="1"/>
    <xf numFmtId="0" fontId="140" fillId="0" borderId="8" xfId="681" applyFont="1" applyBorder="1"/>
    <xf numFmtId="0" fontId="136" fillId="0" borderId="0" xfId="681" applyFont="1" applyBorder="1"/>
    <xf numFmtId="0" fontId="165" fillId="0" borderId="0" xfId="804" applyBorder="1" applyAlignment="1"/>
    <xf numFmtId="0" fontId="243" fillId="0" borderId="0" xfId="804" applyFont="1" applyBorder="1" applyAlignment="1">
      <alignment horizontal="center" vertical="center"/>
    </xf>
    <xf numFmtId="0" fontId="165" fillId="0" borderId="4" xfId="804" applyBorder="1" applyAlignment="1"/>
    <xf numFmtId="187" fontId="142" fillId="10" borderId="65" xfId="804" applyNumberFormat="1" applyFont="1" applyFill="1" applyBorder="1" applyAlignment="1" applyProtection="1">
      <alignment horizontal="center"/>
    </xf>
    <xf numFmtId="187" fontId="142" fillId="10" borderId="10" xfId="804" applyNumberFormat="1" applyFont="1" applyFill="1" applyBorder="1" applyAlignment="1" applyProtection="1">
      <alignment horizontal="center"/>
    </xf>
    <xf numFmtId="187" fontId="142" fillId="10" borderId="11" xfId="804" applyNumberFormat="1" applyFont="1" applyFill="1" applyBorder="1" applyAlignment="1" applyProtection="1">
      <alignment horizontal="center"/>
    </xf>
    <xf numFmtId="187" fontId="142" fillId="10" borderId="12" xfId="804" applyNumberFormat="1" applyFont="1" applyFill="1" applyBorder="1" applyAlignment="1" applyProtection="1">
      <alignment horizontal="center"/>
    </xf>
    <xf numFmtId="188" fontId="206" fillId="10" borderId="31" xfId="804" applyNumberFormat="1" applyFont="1" applyFill="1" applyBorder="1" applyAlignment="1">
      <alignment horizontal="left" vertical="center" wrapText="1"/>
    </xf>
    <xf numFmtId="43" fontId="165" fillId="0" borderId="22" xfId="804" applyNumberFormat="1" applyFont="1" applyBorder="1" applyAlignment="1">
      <alignment horizontal="right"/>
    </xf>
    <xf numFmtId="43" fontId="165" fillId="0" borderId="27" xfId="804" applyNumberFormat="1" applyFont="1" applyBorder="1" applyAlignment="1">
      <alignment horizontal="right"/>
    </xf>
    <xf numFmtId="43" fontId="210" fillId="3" borderId="20" xfId="804" applyNumberFormat="1" applyFont="1" applyFill="1" applyBorder="1" applyAlignment="1">
      <alignment vertical="center" wrapText="1"/>
    </xf>
    <xf numFmtId="43" fontId="210" fillId="3" borderId="22" xfId="804" applyNumberFormat="1" applyFont="1" applyFill="1" applyBorder="1" applyAlignment="1">
      <alignment vertical="center" wrapText="1"/>
    </xf>
    <xf numFmtId="0" fontId="165" fillId="0" borderId="22" xfId="804" applyBorder="1" applyAlignment="1"/>
    <xf numFmtId="43" fontId="165" fillId="0" borderId="22" xfId="804" applyNumberFormat="1" applyFont="1" applyBorder="1" applyAlignment="1"/>
    <xf numFmtId="4" fontId="165" fillId="0" borderId="27" xfId="804" applyNumberFormat="1" applyBorder="1" applyAlignment="1"/>
    <xf numFmtId="0" fontId="210" fillId="10" borderId="31" xfId="804" applyFont="1" applyFill="1" applyBorder="1" applyAlignment="1">
      <alignment horizontal="left" vertical="center" wrapText="1"/>
    </xf>
    <xf numFmtId="0" fontId="244" fillId="0" borderId="0" xfId="227" applyFont="1"/>
    <xf numFmtId="0" fontId="210" fillId="10" borderId="31" xfId="804" applyFont="1" applyFill="1" applyBorder="1" applyAlignment="1">
      <alignment horizontal="left" vertical="center" wrapText="1" indent="3"/>
    </xf>
    <xf numFmtId="0" fontId="165" fillId="0" borderId="27" xfId="804" applyBorder="1" applyAlignment="1"/>
    <xf numFmtId="0" fontId="206" fillId="10" borderId="31" xfId="804" applyFont="1" applyFill="1" applyBorder="1" applyAlignment="1">
      <alignment horizontal="left" vertical="center" wrapText="1"/>
    </xf>
    <xf numFmtId="4" fontId="165" fillId="0" borderId="22" xfId="804" applyNumberFormat="1" applyBorder="1" applyAlignment="1"/>
    <xf numFmtId="0" fontId="165" fillId="0" borderId="22" xfId="804" applyBorder="1" applyAlignment="1">
      <alignment horizontal="right"/>
    </xf>
    <xf numFmtId="43" fontId="165" fillId="0" borderId="20" xfId="804" applyNumberFormat="1" applyFont="1" applyBorder="1" applyAlignment="1"/>
    <xf numFmtId="43" fontId="210" fillId="3" borderId="22" xfId="804" applyNumberFormat="1" applyFont="1" applyFill="1" applyBorder="1" applyAlignment="1">
      <alignment vertical="top" wrapText="1"/>
    </xf>
    <xf numFmtId="2" fontId="165" fillId="0" borderId="22" xfId="804" applyNumberFormat="1" applyBorder="1" applyAlignment="1"/>
    <xf numFmtId="43" fontId="210" fillId="3" borderId="20" xfId="804" applyNumberFormat="1" applyFont="1" applyFill="1" applyBorder="1" applyAlignment="1">
      <alignment vertical="top" wrapText="1"/>
    </xf>
    <xf numFmtId="0" fontId="165" fillId="0" borderId="20" xfId="804" applyBorder="1" applyAlignment="1"/>
    <xf numFmtId="0" fontId="206" fillId="10" borderId="68" xfId="804" applyFont="1" applyFill="1" applyBorder="1" applyAlignment="1">
      <alignment horizontal="left" vertical="center" wrapText="1"/>
    </xf>
    <xf numFmtId="43" fontId="245" fillId="0" borderId="78" xfId="804" applyNumberFormat="1" applyFont="1" applyBorder="1" applyAlignment="1"/>
    <xf numFmtId="43" fontId="245" fillId="0" borderId="77" xfId="804" applyNumberFormat="1" applyFont="1" applyBorder="1" applyAlignment="1"/>
    <xf numFmtId="4" fontId="245" fillId="0" borderId="77" xfId="804" applyNumberFormat="1" applyFont="1" applyBorder="1" applyAlignment="1"/>
    <xf numFmtId="4" fontId="245" fillId="0" borderId="79" xfId="804" applyNumberFormat="1" applyFont="1" applyBorder="1" applyAlignment="1"/>
    <xf numFmtId="0" fontId="183" fillId="0" borderId="0" xfId="804" applyFont="1" applyAlignment="1"/>
    <xf numFmtId="0" fontId="165" fillId="0" borderId="8" xfId="804" applyBorder="1" applyAlignment="1"/>
    <xf numFmtId="0" fontId="135" fillId="0" borderId="9" xfId="14" applyFont="1" applyBorder="1"/>
    <xf numFmtId="0" fontId="165" fillId="0" borderId="3" xfId="804" applyBorder="1" applyAlignment="1"/>
    <xf numFmtId="0" fontId="165" fillId="0" borderId="6" xfId="804" applyBorder="1" applyAlignment="1"/>
    <xf numFmtId="0" fontId="139" fillId="31" borderId="1" xfId="681" applyFont="1" applyFill="1" applyBorder="1"/>
    <xf numFmtId="0" fontId="139" fillId="0" borderId="1" xfId="681" applyFont="1" applyBorder="1"/>
    <xf numFmtId="0" fontId="139" fillId="0" borderId="7" xfId="681" applyFont="1" applyBorder="1"/>
    <xf numFmtId="0" fontId="139" fillId="0" borderId="0" xfId="681" applyFont="1"/>
    <xf numFmtId="0" fontId="136" fillId="0" borderId="4" xfId="681" applyFont="1" applyBorder="1"/>
    <xf numFmtId="0" fontId="136" fillId="0" borderId="0" xfId="681" applyFont="1"/>
    <xf numFmtId="43" fontId="155" fillId="10" borderId="14" xfId="1" applyFont="1" applyFill="1" applyBorder="1" applyAlignment="1">
      <alignment horizontal="center"/>
    </xf>
    <xf numFmtId="0" fontId="155" fillId="10" borderId="11" xfId="681" applyFont="1" applyFill="1" applyBorder="1" applyAlignment="1">
      <alignment horizontal="center"/>
    </xf>
    <xf numFmtId="0" fontId="155" fillId="10" borderId="10" xfId="681" applyFont="1" applyFill="1" applyBorder="1" applyAlignment="1">
      <alignment horizontal="center"/>
    </xf>
    <xf numFmtId="0" fontId="155" fillId="10" borderId="15" xfId="681" applyFont="1" applyFill="1" applyBorder="1" applyAlignment="1">
      <alignment horizontal="center"/>
    </xf>
    <xf numFmtId="0" fontId="137" fillId="0" borderId="0" xfId="681" applyFont="1"/>
    <xf numFmtId="43" fontId="156" fillId="10" borderId="21" xfId="1" applyFont="1" applyFill="1" applyBorder="1" applyAlignment="1">
      <alignment horizontal="center"/>
    </xf>
    <xf numFmtId="165" fontId="154" fillId="0" borderId="22" xfId="1" applyNumberFormat="1" applyFont="1" applyBorder="1"/>
    <xf numFmtId="165" fontId="154" fillId="0" borderId="26" xfId="1" applyNumberFormat="1" applyFont="1" applyBorder="1"/>
    <xf numFmtId="165" fontId="154" fillId="0" borderId="27" xfId="1" applyNumberFormat="1" applyFont="1" applyBorder="1"/>
    <xf numFmtId="4" fontId="139" fillId="0" borderId="0" xfId="681" applyNumberFormat="1" applyFont="1"/>
    <xf numFmtId="43" fontId="156" fillId="10" borderId="76" xfId="1" applyFont="1" applyFill="1" applyBorder="1" applyAlignment="1">
      <alignment horizontal="center"/>
    </xf>
    <xf numFmtId="165" fontId="154" fillId="0" borderId="77" xfId="1" applyNumberFormat="1" applyFont="1" applyBorder="1"/>
    <xf numFmtId="165" fontId="154" fillId="0" borderId="57" xfId="1" applyNumberFormat="1" applyFont="1" applyBorder="1"/>
    <xf numFmtId="165" fontId="154" fillId="0" borderId="79" xfId="1" applyNumberFormat="1" applyFont="1" applyBorder="1"/>
    <xf numFmtId="0" fontId="139" fillId="0" borderId="8" xfId="681" applyFont="1" applyBorder="1"/>
    <xf numFmtId="0" fontId="139" fillId="0" borderId="0" xfId="681" applyFont="1" applyBorder="1"/>
    <xf numFmtId="0" fontId="139" fillId="0" borderId="4" xfId="681" applyFont="1" applyBorder="1"/>
    <xf numFmtId="0" fontId="135" fillId="0" borderId="9" xfId="681" applyFont="1" applyBorder="1"/>
    <xf numFmtId="0" fontId="139" fillId="0" borderId="3" xfId="681" applyFont="1" applyBorder="1"/>
    <xf numFmtId="0" fontId="139" fillId="0" borderId="6" xfId="681" applyFont="1" applyBorder="1"/>
    <xf numFmtId="4" fontId="246" fillId="0" borderId="0" xfId="0" applyNumberFormat="1" applyFont="1"/>
    <xf numFmtId="0" fontId="139" fillId="31" borderId="0" xfId="681" applyFont="1" applyFill="1"/>
    <xf numFmtId="0" fontId="247" fillId="0" borderId="0" xfId="681" applyFont="1"/>
    <xf numFmtId="43" fontId="156" fillId="10" borderId="39" xfId="1" applyFont="1" applyFill="1" applyBorder="1" applyAlignment="1"/>
    <xf numFmtId="43" fontId="156" fillId="10" borderId="37" xfId="1" applyFont="1" applyFill="1" applyBorder="1" applyAlignment="1"/>
    <xf numFmtId="43" fontId="156" fillId="10" borderId="38" xfId="1" applyFont="1" applyFill="1" applyBorder="1" applyAlignment="1"/>
    <xf numFmtId="17" fontId="143" fillId="10" borderId="31" xfId="681" applyNumberFormat="1" applyFont="1" applyFill="1" applyBorder="1" applyAlignment="1">
      <alignment horizontal="right"/>
    </xf>
    <xf numFmtId="39" fontId="154" fillId="0" borderId="21" xfId="1" applyNumberFormat="1" applyFont="1" applyBorder="1" applyAlignment="1">
      <alignment horizontal="center"/>
    </xf>
    <xf numFmtId="39" fontId="154" fillId="0" borderId="22" xfId="1" applyNumberFormat="1" applyFont="1" applyBorder="1" applyAlignment="1">
      <alignment horizontal="center"/>
    </xf>
    <xf numFmtId="39" fontId="154" fillId="0" borderId="27" xfId="1" applyNumberFormat="1" applyFont="1" applyBorder="1" applyAlignment="1">
      <alignment horizontal="center"/>
    </xf>
    <xf numFmtId="2" fontId="154" fillId="0" borderId="21" xfId="1" applyNumberFormat="1" applyFont="1" applyBorder="1" applyAlignment="1">
      <alignment horizontal="center"/>
    </xf>
    <xf numFmtId="2" fontId="154" fillId="0" borderId="22" xfId="1" applyNumberFormat="1" applyFont="1" applyBorder="1" applyAlignment="1">
      <alignment horizontal="center"/>
    </xf>
    <xf numFmtId="2" fontId="154" fillId="0" borderId="83" xfId="1" applyNumberFormat="1" applyFont="1" applyBorder="1" applyAlignment="1">
      <alignment horizontal="center"/>
    </xf>
    <xf numFmtId="2" fontId="154" fillId="0" borderId="27" xfId="1" applyNumberFormat="1" applyFont="1" applyBorder="1" applyAlignment="1">
      <alignment horizontal="center"/>
    </xf>
    <xf numFmtId="39" fontId="154" fillId="0" borderId="93" xfId="1" applyNumberFormat="1" applyFont="1" applyBorder="1" applyAlignment="1">
      <alignment horizontal="center"/>
    </xf>
    <xf numFmtId="39" fontId="154" fillId="0" borderId="80" xfId="1" applyNumberFormat="1" applyFont="1" applyBorder="1" applyAlignment="1">
      <alignment horizontal="center"/>
    </xf>
    <xf numFmtId="39" fontId="154" fillId="0" borderId="81" xfId="1" applyNumberFormat="1" applyFont="1" applyBorder="1" applyAlignment="1">
      <alignment horizontal="center"/>
    </xf>
    <xf numFmtId="2" fontId="154" fillId="0" borderId="93" xfId="1" applyNumberFormat="1" applyFont="1" applyBorder="1" applyAlignment="1">
      <alignment horizontal="center"/>
    </xf>
    <xf numFmtId="2" fontId="154" fillId="0" borderId="80" xfId="1" applyNumberFormat="1" applyFont="1" applyBorder="1" applyAlignment="1">
      <alignment horizontal="center"/>
    </xf>
    <xf numFmtId="2" fontId="154" fillId="0" borderId="81" xfId="1" applyNumberFormat="1" applyFont="1" applyBorder="1" applyAlignment="1">
      <alignment horizontal="center"/>
    </xf>
    <xf numFmtId="17" fontId="143" fillId="10" borderId="65" xfId="681" applyNumberFormat="1" applyFont="1" applyFill="1" applyBorder="1" applyAlignment="1">
      <alignment horizontal="right"/>
    </xf>
    <xf numFmtId="39" fontId="156" fillId="10" borderId="14" xfId="1" applyNumberFormat="1" applyFont="1" applyFill="1" applyBorder="1" applyAlignment="1">
      <alignment horizontal="center"/>
    </xf>
    <xf numFmtId="39" fontId="156" fillId="10" borderId="11" xfId="1" applyNumberFormat="1" applyFont="1" applyFill="1" applyBorder="1" applyAlignment="1">
      <alignment horizontal="center"/>
    </xf>
    <xf numFmtId="39" fontId="156" fillId="10" borderId="12" xfId="1" applyNumberFormat="1" applyFont="1" applyFill="1" applyBorder="1" applyAlignment="1">
      <alignment horizontal="center"/>
    </xf>
    <xf numFmtId="2" fontId="156" fillId="0" borderId="14" xfId="1" applyNumberFormat="1" applyFont="1" applyBorder="1" applyAlignment="1">
      <alignment horizontal="center"/>
    </xf>
    <xf numFmtId="2" fontId="156" fillId="0" borderId="11" xfId="1" applyNumberFormat="1" applyFont="1" applyBorder="1" applyAlignment="1">
      <alignment horizontal="center"/>
    </xf>
    <xf numFmtId="2" fontId="156" fillId="0" borderId="12" xfId="1" applyNumberFormat="1" applyFont="1" applyBorder="1" applyAlignment="1">
      <alignment horizontal="center"/>
    </xf>
    <xf numFmtId="39" fontId="154" fillId="0" borderId="18" xfId="1" applyNumberFormat="1" applyFont="1" applyBorder="1" applyAlignment="1">
      <alignment horizontal="center"/>
    </xf>
    <xf numFmtId="39" fontId="154" fillId="0" borderId="19" xfId="1" applyNumberFormat="1" applyFont="1" applyBorder="1" applyAlignment="1">
      <alignment horizontal="center"/>
    </xf>
    <xf numFmtId="39" fontId="154" fillId="0" borderId="83" xfId="1" applyNumberFormat="1" applyFont="1" applyBorder="1" applyAlignment="1">
      <alignment horizontal="center"/>
    </xf>
    <xf numFmtId="2" fontId="154" fillId="0" borderId="18" xfId="1" applyNumberFormat="1" applyFont="1" applyBorder="1" applyAlignment="1">
      <alignment horizontal="center"/>
    </xf>
    <xf numFmtId="2" fontId="154" fillId="0" borderId="19" xfId="1" applyNumberFormat="1" applyFont="1" applyBorder="1" applyAlignment="1">
      <alignment horizontal="center"/>
    </xf>
    <xf numFmtId="39" fontId="154" fillId="0" borderId="93" xfId="1" applyNumberFormat="1" applyFont="1" applyFill="1" applyBorder="1" applyAlignment="1">
      <alignment horizontal="center"/>
    </xf>
    <xf numFmtId="17" fontId="143" fillId="10" borderId="34" xfId="681" applyNumberFormat="1" applyFont="1" applyFill="1" applyBorder="1" applyAlignment="1">
      <alignment horizontal="right"/>
    </xf>
    <xf numFmtId="39" fontId="156" fillId="0" borderId="14" xfId="1" applyNumberFormat="1" applyFont="1" applyFill="1" applyBorder="1" applyAlignment="1">
      <alignment horizontal="center"/>
    </xf>
    <xf numFmtId="39" fontId="156" fillId="0" borderId="11" xfId="1" applyNumberFormat="1" applyFont="1" applyFill="1" applyBorder="1" applyAlignment="1">
      <alignment horizontal="center"/>
    </xf>
    <xf numFmtId="39" fontId="156" fillId="0" borderId="12" xfId="1" applyNumberFormat="1" applyFont="1" applyFill="1" applyBorder="1" applyAlignment="1">
      <alignment horizontal="center"/>
    </xf>
    <xf numFmtId="39" fontId="154" fillId="0" borderId="8" xfId="1" applyNumberFormat="1" applyFont="1" applyBorder="1" applyAlignment="1">
      <alignment horizontal="center"/>
    </xf>
    <xf numFmtId="2" fontId="154" fillId="0" borderId="0" xfId="1" applyNumberFormat="1" applyFont="1" applyBorder="1" applyAlignment="1">
      <alignment horizontal="center"/>
    </xf>
    <xf numFmtId="2" fontId="139" fillId="0" borderId="0" xfId="681" applyNumberFormat="1" applyFont="1"/>
    <xf numFmtId="39" fontId="154" fillId="0" borderId="0" xfId="1" applyNumberFormat="1" applyFont="1" applyBorder="1" applyAlignment="1">
      <alignment horizontal="center"/>
    </xf>
    <xf numFmtId="39" fontId="154" fillId="0" borderId="4" xfId="1" applyNumberFormat="1" applyFont="1" applyBorder="1" applyAlignment="1">
      <alignment horizontal="center"/>
    </xf>
    <xf numFmtId="17" fontId="143" fillId="10" borderId="35" xfId="681" applyNumberFormat="1" applyFont="1" applyFill="1" applyBorder="1" applyAlignment="1">
      <alignment horizontal="right"/>
    </xf>
    <xf numFmtId="39" fontId="154" fillId="0" borderId="9" xfId="1" applyNumberFormat="1" applyFont="1" applyBorder="1" applyAlignment="1">
      <alignment horizontal="center"/>
    </xf>
    <xf numFmtId="2" fontId="154" fillId="0" borderId="3" xfId="1" applyNumberFormat="1" applyFont="1" applyBorder="1" applyAlignment="1">
      <alignment horizontal="center"/>
    </xf>
    <xf numFmtId="39" fontId="154" fillId="0" borderId="0" xfId="1" applyNumberFormat="1" applyFont="1" applyFill="1" applyBorder="1" applyAlignment="1">
      <alignment horizontal="center"/>
    </xf>
    <xf numFmtId="39" fontId="154" fillId="0" borderId="19" xfId="1" applyNumberFormat="1" applyFont="1" applyFill="1" applyBorder="1" applyAlignment="1">
      <alignment horizontal="center"/>
    </xf>
    <xf numFmtId="39" fontId="154" fillId="0" borderId="18" xfId="1" applyNumberFormat="1" applyFont="1" applyFill="1" applyBorder="1" applyAlignment="1">
      <alignment horizontal="center"/>
    </xf>
    <xf numFmtId="39" fontId="154" fillId="0" borderId="83" xfId="1" applyNumberFormat="1" applyFont="1" applyFill="1" applyBorder="1" applyAlignment="1">
      <alignment horizontal="center"/>
    </xf>
    <xf numFmtId="39" fontId="154" fillId="0" borderId="22" xfId="1" applyNumberFormat="1" applyFont="1" applyFill="1" applyBorder="1" applyAlignment="1">
      <alignment horizontal="center"/>
    </xf>
    <xf numFmtId="39" fontId="154" fillId="0" borderId="21" xfId="1" applyNumberFormat="1" applyFont="1" applyFill="1" applyBorder="1" applyAlignment="1">
      <alignment horizontal="center"/>
    </xf>
    <xf numFmtId="39" fontId="154" fillId="0" borderId="27" xfId="1" applyNumberFormat="1" applyFont="1" applyFill="1" applyBorder="1" applyAlignment="1">
      <alignment horizontal="center"/>
    </xf>
    <xf numFmtId="39" fontId="156" fillId="10" borderId="13" xfId="1" applyNumberFormat="1" applyFont="1" applyFill="1" applyBorder="1" applyAlignment="1">
      <alignment horizontal="center"/>
    </xf>
    <xf numFmtId="39" fontId="156" fillId="10" borderId="15" xfId="1" applyNumberFormat="1" applyFont="1" applyFill="1" applyBorder="1" applyAlignment="1">
      <alignment horizontal="center"/>
    </xf>
    <xf numFmtId="39" fontId="154" fillId="0" borderId="3" xfId="1" applyNumberFormat="1" applyFont="1" applyFill="1" applyBorder="1" applyAlignment="1">
      <alignment horizontal="center"/>
    </xf>
    <xf numFmtId="39" fontId="154" fillId="0" borderId="80" xfId="1" applyNumberFormat="1" applyFont="1" applyFill="1" applyBorder="1" applyAlignment="1">
      <alignment horizontal="center"/>
    </xf>
    <xf numFmtId="39" fontId="154" fillId="0" borderId="81" xfId="1" applyNumberFormat="1" applyFont="1" applyFill="1" applyBorder="1" applyAlignment="1">
      <alignment horizontal="center"/>
    </xf>
    <xf numFmtId="43" fontId="154" fillId="0" borderId="0" xfId="1" applyFont="1" applyAlignment="1">
      <alignment horizontal="center"/>
    </xf>
    <xf numFmtId="4" fontId="156" fillId="0" borderId="0" xfId="1" applyNumberFormat="1" applyFont="1" applyBorder="1" applyAlignment="1">
      <alignment horizontal="center"/>
    </xf>
    <xf numFmtId="167" fontId="135" fillId="0" borderId="0" xfId="107" applyNumberFormat="1" applyFont="1" applyFill="1" applyBorder="1"/>
    <xf numFmtId="0" fontId="135" fillId="0" borderId="0" xfId="681" applyFont="1"/>
    <xf numFmtId="189" fontId="139" fillId="0" borderId="0" xfId="681" applyNumberFormat="1" applyFont="1"/>
    <xf numFmtId="182" fontId="139" fillId="0" borderId="0" xfId="681" applyNumberFormat="1" applyFont="1"/>
    <xf numFmtId="181" fontId="139" fillId="0" borderId="0" xfId="681" applyNumberFormat="1" applyFont="1"/>
    <xf numFmtId="172" fontId="139" fillId="0" borderId="0" xfId="681" applyNumberFormat="1" applyFont="1"/>
    <xf numFmtId="0" fontId="20" fillId="31" borderId="1" xfId="681" applyFill="1" applyBorder="1"/>
    <xf numFmtId="0" fontId="20" fillId="0" borderId="1" xfId="681" applyBorder="1"/>
    <xf numFmtId="0" fontId="20" fillId="0" borderId="7" xfId="681" applyBorder="1"/>
    <xf numFmtId="0" fontId="20" fillId="0" borderId="0" xfId="681"/>
    <xf numFmtId="0" fontId="247" fillId="0" borderId="8" xfId="681" applyFont="1" applyBorder="1"/>
    <xf numFmtId="0" fontId="40" fillId="0" borderId="0" xfId="681" applyFont="1"/>
    <xf numFmtId="0" fontId="143" fillId="10" borderId="178" xfId="681" applyFont="1" applyFill="1" applyBorder="1"/>
    <xf numFmtId="0" fontId="143" fillId="10" borderId="105" xfId="681" applyFont="1" applyFill="1" applyBorder="1"/>
    <xf numFmtId="0" fontId="143" fillId="10" borderId="106" xfId="681" applyFont="1" applyFill="1" applyBorder="1"/>
    <xf numFmtId="0" fontId="143" fillId="10" borderId="8" xfId="681" applyFont="1" applyFill="1" applyBorder="1"/>
    <xf numFmtId="2" fontId="139" fillId="0" borderId="21" xfId="681" applyNumberFormat="1" applyFont="1" applyBorder="1"/>
    <xf numFmtId="2" fontId="139" fillId="0" borderId="22" xfId="681" applyNumberFormat="1" applyFont="1" applyBorder="1"/>
    <xf numFmtId="2" fontId="139" fillId="0" borderId="27" xfId="681" applyNumberFormat="1" applyFont="1" applyBorder="1"/>
    <xf numFmtId="2" fontId="139" fillId="0" borderId="22" xfId="681" applyNumberFormat="1" applyFont="1" applyFill="1" applyBorder="1" applyAlignment="1">
      <alignment horizontal="right"/>
    </xf>
    <xf numFmtId="2" fontId="139" fillId="0" borderId="27" xfId="681" applyNumberFormat="1" applyFont="1" applyFill="1" applyBorder="1" applyAlignment="1">
      <alignment horizontal="right"/>
    </xf>
    <xf numFmtId="2" fontId="139" fillId="0" borderId="22" xfId="681" applyNumberFormat="1" applyFont="1" applyBorder="1" applyAlignment="1">
      <alignment horizontal="right"/>
    </xf>
    <xf numFmtId="2" fontId="139" fillId="0" borderId="27" xfId="681" applyNumberFormat="1" applyFont="1" applyBorder="1" applyAlignment="1">
      <alignment horizontal="right"/>
    </xf>
    <xf numFmtId="2" fontId="139" fillId="0" borderId="22" xfId="681" applyNumberFormat="1" applyFont="1" applyFill="1" applyBorder="1"/>
    <xf numFmtId="2" fontId="139" fillId="0" borderId="27" xfId="681" applyNumberFormat="1" applyFont="1" applyFill="1" applyBorder="1"/>
    <xf numFmtId="0" fontId="143" fillId="10" borderId="73" xfId="681" applyFont="1" applyFill="1" applyBorder="1"/>
    <xf numFmtId="2" fontId="143" fillId="0" borderId="234" xfId="681" applyNumberFormat="1" applyFont="1" applyBorder="1"/>
    <xf numFmtId="2" fontId="143" fillId="0" borderId="231" xfId="681" applyNumberFormat="1" applyFont="1" applyBorder="1"/>
    <xf numFmtId="2" fontId="143" fillId="0" borderId="233" xfId="681" applyNumberFormat="1" applyFont="1" applyBorder="1"/>
    <xf numFmtId="0" fontId="135" fillId="0" borderId="8" xfId="681" applyFont="1" applyBorder="1"/>
    <xf numFmtId="43" fontId="139" fillId="0" borderId="4" xfId="1" applyFont="1" applyBorder="1"/>
    <xf numFmtId="2" fontId="139" fillId="0" borderId="3" xfId="681" applyNumberFormat="1" applyFont="1" applyBorder="1"/>
    <xf numFmtId="43" fontId="139" fillId="0" borderId="3" xfId="1" applyFont="1" applyBorder="1"/>
    <xf numFmtId="43" fontId="139" fillId="0" borderId="6" xfId="1" applyFont="1" applyBorder="1"/>
    <xf numFmtId="2" fontId="20" fillId="0" borderId="0" xfId="681" applyNumberFormat="1"/>
    <xf numFmtId="0" fontId="248" fillId="0" borderId="0" xfId="238" applyFont="1" applyBorder="1" applyAlignment="1">
      <alignment horizontal="center" vertical="center" wrapText="1" readingOrder="1"/>
    </xf>
    <xf numFmtId="43" fontId="20" fillId="0" borderId="0" xfId="1"/>
    <xf numFmtId="0" fontId="139" fillId="31" borderId="0" xfId="238" applyFont="1" applyFill="1"/>
    <xf numFmtId="0" fontId="139" fillId="0" borderId="0" xfId="238" applyFont="1"/>
    <xf numFmtId="0" fontId="20" fillId="0" borderId="0" xfId="238"/>
    <xf numFmtId="0" fontId="140" fillId="0" borderId="0" xfId="238" applyFont="1"/>
    <xf numFmtId="0" fontId="136" fillId="0" borderId="0" xfId="238" applyFont="1"/>
    <xf numFmtId="0" fontId="40" fillId="0" borderId="0" xfId="238" applyFont="1" applyAlignment="1">
      <alignment horizontal="center"/>
    </xf>
    <xf numFmtId="0" fontId="142" fillId="10" borderId="39" xfId="238" applyFont="1" applyFill="1" applyBorder="1" applyAlignment="1">
      <alignment horizontal="center"/>
    </xf>
    <xf numFmtId="0" fontId="142" fillId="10" borderId="37" xfId="238" applyFont="1" applyFill="1" applyBorder="1" applyAlignment="1">
      <alignment horizontal="center"/>
    </xf>
    <xf numFmtId="0" fontId="142" fillId="10" borderId="38" xfId="238" applyFont="1" applyFill="1" applyBorder="1" applyAlignment="1">
      <alignment horizontal="center"/>
    </xf>
    <xf numFmtId="17" fontId="142" fillId="10" borderId="31" xfId="238" applyNumberFormat="1" applyFont="1" applyFill="1" applyBorder="1" applyAlignment="1">
      <alignment horizontal="right"/>
    </xf>
    <xf numFmtId="165" fontId="139" fillId="0" borderId="18" xfId="867" applyNumberFormat="1" applyFont="1" applyFill="1" applyBorder="1" applyAlignment="1">
      <alignment horizontal="center"/>
    </xf>
    <xf numFmtId="165" fontId="139" fillId="0" borderId="19" xfId="867" applyNumberFormat="1" applyFont="1" applyFill="1" applyBorder="1" applyAlignment="1">
      <alignment horizontal="right"/>
    </xf>
    <xf numFmtId="43" fontId="139" fillId="0" borderId="83" xfId="238" applyNumberFormat="1" applyFont="1" applyBorder="1"/>
    <xf numFmtId="190" fontId="139" fillId="0" borderId="21" xfId="867" applyNumberFormat="1" applyFont="1" applyFill="1" applyBorder="1" applyAlignment="1">
      <alignment horizontal="right"/>
    </xf>
    <xf numFmtId="165" fontId="139" fillId="0" borderId="22" xfId="867" applyNumberFormat="1" applyFont="1" applyFill="1" applyBorder="1" applyAlignment="1">
      <alignment horizontal="right"/>
    </xf>
    <xf numFmtId="43" fontId="139" fillId="0" borderId="27" xfId="238" applyNumberFormat="1" applyFont="1" applyBorder="1"/>
    <xf numFmtId="190" fontId="139" fillId="0" borderId="22" xfId="867" applyNumberFormat="1" applyFont="1" applyFill="1" applyBorder="1" applyAlignment="1">
      <alignment horizontal="right"/>
    </xf>
    <xf numFmtId="165" fontId="139" fillId="0" borderId="21" xfId="868" applyNumberFormat="1" applyFont="1" applyFill="1" applyBorder="1" applyAlignment="1">
      <alignment horizontal="center"/>
    </xf>
    <xf numFmtId="165" fontId="139" fillId="0" borderId="21" xfId="867" applyNumberFormat="1" applyFont="1" applyFill="1" applyBorder="1" applyAlignment="1"/>
    <xf numFmtId="190" fontId="139" fillId="0" borderId="22" xfId="867" applyNumberFormat="1" applyFont="1" applyFill="1" applyBorder="1" applyAlignment="1"/>
    <xf numFmtId="165" fontId="139" fillId="0" borderId="22" xfId="867" applyNumberFormat="1" applyFont="1" applyFill="1" applyBorder="1" applyAlignment="1"/>
    <xf numFmtId="165" fontId="139" fillId="0" borderId="21" xfId="867" applyNumberFormat="1" applyFont="1" applyFill="1" applyBorder="1" applyAlignment="1">
      <alignment horizontal="center"/>
    </xf>
    <xf numFmtId="17" fontId="142" fillId="10" borderId="65" xfId="238" applyNumberFormat="1" applyFont="1" applyFill="1" applyBorder="1" applyAlignment="1">
      <alignment horizontal="right"/>
    </xf>
    <xf numFmtId="165" fontId="142" fillId="10" borderId="14" xfId="238" applyNumberFormat="1" applyFont="1" applyFill="1" applyBorder="1"/>
    <xf numFmtId="165" fontId="142" fillId="10" borderId="11" xfId="238" applyNumberFormat="1" applyFont="1" applyFill="1" applyBorder="1"/>
    <xf numFmtId="43" fontId="142" fillId="10" borderId="12" xfId="238" applyNumberFormat="1" applyFont="1" applyFill="1" applyBorder="1"/>
    <xf numFmtId="43" fontId="139" fillId="0" borderId="21" xfId="1" applyFont="1" applyFill="1" applyBorder="1" applyAlignment="1">
      <alignment horizontal="center"/>
    </xf>
    <xf numFmtId="43" fontId="139" fillId="0" borderId="22" xfId="1" applyFont="1" applyFill="1" applyBorder="1" applyAlignment="1">
      <alignment horizontal="center"/>
    </xf>
    <xf numFmtId="43" fontId="139" fillId="0" borderId="21" xfId="1" applyFont="1" applyFill="1" applyBorder="1" applyAlignment="1" applyProtection="1">
      <alignment horizontal="center"/>
    </xf>
    <xf numFmtId="43" fontId="139" fillId="0" borderId="22" xfId="1" applyFont="1" applyFill="1" applyBorder="1" applyAlignment="1" applyProtection="1">
      <alignment horizontal="center"/>
    </xf>
    <xf numFmtId="4" fontId="139" fillId="0" borderId="21" xfId="238" applyNumberFormat="1" applyFont="1" applyFill="1" applyBorder="1" applyAlignment="1" applyProtection="1"/>
    <xf numFmtId="4" fontId="139" fillId="0" borderId="22" xfId="238" applyNumberFormat="1" applyFont="1" applyFill="1" applyBorder="1" applyAlignment="1" applyProtection="1"/>
    <xf numFmtId="4" fontId="139" fillId="0" borderId="21" xfId="1" quotePrefix="1" applyNumberFormat="1" applyFont="1" applyFill="1" applyBorder="1" applyAlignment="1" applyProtection="1"/>
    <xf numFmtId="4" fontId="139" fillId="0" borderId="22" xfId="1" quotePrefix="1" applyNumberFormat="1" applyFont="1" applyFill="1" applyBorder="1" applyAlignment="1" applyProtection="1"/>
    <xf numFmtId="43" fontId="139" fillId="0" borderId="22" xfId="1" quotePrefix="1" applyFont="1" applyFill="1" applyBorder="1" applyAlignment="1" applyProtection="1"/>
    <xf numFmtId="165" fontId="142" fillId="10" borderId="33" xfId="238" applyNumberFormat="1" applyFont="1" applyFill="1" applyBorder="1"/>
    <xf numFmtId="165" fontId="142" fillId="10" borderId="15" xfId="238" applyNumberFormat="1" applyFont="1" applyFill="1" applyBorder="1"/>
    <xf numFmtId="2" fontId="20" fillId="0" borderId="0" xfId="238" applyNumberFormat="1"/>
    <xf numFmtId="4" fontId="20" fillId="0" borderId="0" xfId="238" applyNumberFormat="1"/>
    <xf numFmtId="4" fontId="139" fillId="0" borderId="0" xfId="1" quotePrefix="1" applyNumberFormat="1" applyFont="1" applyFill="1" applyBorder="1" applyAlignment="1" applyProtection="1"/>
    <xf numFmtId="4" fontId="139" fillId="0" borderId="93" xfId="1" quotePrefix="1" applyNumberFormat="1" applyFont="1" applyFill="1" applyBorder="1" applyAlignment="1" applyProtection="1"/>
    <xf numFmtId="4" fontId="139" fillId="0" borderId="80" xfId="1" quotePrefix="1" applyNumberFormat="1" applyFont="1" applyFill="1" applyBorder="1" applyAlignment="1" applyProtection="1"/>
    <xf numFmtId="43" fontId="139" fillId="0" borderId="81" xfId="238" applyNumberFormat="1" applyFont="1" applyBorder="1"/>
    <xf numFmtId="165" fontId="142" fillId="10" borderId="12" xfId="238" applyNumberFormat="1" applyFont="1" applyFill="1" applyBorder="1"/>
    <xf numFmtId="165" fontId="137" fillId="0" borderId="0" xfId="238" applyNumberFormat="1" applyFont="1" applyFill="1" applyBorder="1"/>
    <xf numFmtId="165" fontId="137" fillId="0" borderId="19" xfId="238" applyNumberFormat="1" applyFont="1" applyFill="1" applyBorder="1" applyAlignment="1">
      <alignment horizontal="right"/>
    </xf>
    <xf numFmtId="165" fontId="137" fillId="0" borderId="22" xfId="238" applyNumberFormat="1" applyFont="1" applyFill="1" applyBorder="1" applyAlignment="1">
      <alignment horizontal="right"/>
    </xf>
    <xf numFmtId="43" fontId="137" fillId="0" borderId="22" xfId="1" quotePrefix="1" applyFont="1" applyFill="1" applyBorder="1" applyAlignment="1" applyProtection="1">
      <alignment horizontal="right"/>
    </xf>
    <xf numFmtId="165" fontId="142" fillId="10" borderId="10" xfId="238" applyNumberFormat="1" applyFont="1" applyFill="1" applyBorder="1"/>
    <xf numFmtId="165" fontId="137" fillId="0" borderId="0" xfId="238" applyNumberFormat="1" applyFont="1" applyFill="1" applyBorder="1" applyAlignment="1">
      <alignment horizontal="right"/>
    </xf>
    <xf numFmtId="17" fontId="142" fillId="10" borderId="95" xfId="238" applyNumberFormat="1" applyFont="1" applyFill="1" applyBorder="1" applyAlignment="1">
      <alignment horizontal="right"/>
    </xf>
    <xf numFmtId="165" fontId="142" fillId="10" borderId="235" xfId="238" applyNumberFormat="1" applyFont="1" applyFill="1" applyBorder="1"/>
    <xf numFmtId="17" fontId="142" fillId="10" borderId="35" xfId="238" applyNumberFormat="1" applyFont="1" applyFill="1" applyBorder="1" applyAlignment="1">
      <alignment horizontal="right"/>
    </xf>
    <xf numFmtId="165" fontId="137" fillId="0" borderId="3" xfId="238" applyNumberFormat="1" applyFont="1" applyFill="1" applyBorder="1" applyAlignment="1">
      <alignment horizontal="right"/>
    </xf>
    <xf numFmtId="165" fontId="137" fillId="0" borderId="80" xfId="238" applyNumberFormat="1" applyFont="1" applyFill="1" applyBorder="1" applyAlignment="1">
      <alignment horizontal="right"/>
    </xf>
    <xf numFmtId="0" fontId="135" fillId="0" borderId="0" xfId="238" applyFont="1"/>
    <xf numFmtId="176" fontId="139" fillId="0" borderId="0" xfId="238" applyNumberFormat="1" applyFont="1"/>
    <xf numFmtId="0" fontId="137" fillId="0" borderId="0" xfId="238" applyFont="1"/>
    <xf numFmtId="0" fontId="140" fillId="0" borderId="3" xfId="14" applyFont="1" applyBorder="1" applyAlignment="1">
      <alignment wrapText="1"/>
    </xf>
    <xf numFmtId="4" fontId="136" fillId="0" borderId="3" xfId="14" applyNumberFormat="1" applyFont="1" applyFill="1" applyBorder="1"/>
    <xf numFmtId="0" fontId="155" fillId="10" borderId="65" xfId="14" applyFont="1" applyFill="1" applyBorder="1" applyAlignment="1">
      <alignment horizontal="center"/>
    </xf>
    <xf numFmtId="17" fontId="162" fillId="10" borderId="10" xfId="869" applyNumberFormat="1" applyFont="1" applyFill="1" applyBorder="1" applyAlignment="1">
      <alignment horizontal="center"/>
    </xf>
    <xf numFmtId="17" fontId="162" fillId="10" borderId="11" xfId="869" applyNumberFormat="1" applyFont="1" applyFill="1" applyBorder="1" applyAlignment="1">
      <alignment horizontal="center"/>
    </xf>
    <xf numFmtId="17" fontId="162" fillId="10" borderId="12" xfId="869" applyNumberFormat="1" applyFont="1" applyFill="1" applyBorder="1" applyAlignment="1">
      <alignment horizontal="center"/>
    </xf>
    <xf numFmtId="17" fontId="162" fillId="10" borderId="13" xfId="869" applyNumberFormat="1" applyFont="1" applyFill="1" applyBorder="1" applyAlignment="1">
      <alignment horizontal="center"/>
    </xf>
    <xf numFmtId="0" fontId="155" fillId="10" borderId="31" xfId="14" applyFont="1" applyFill="1" applyBorder="1" applyAlignment="1">
      <alignment horizontal="left"/>
    </xf>
    <xf numFmtId="4" fontId="156" fillId="0" borderId="20" xfId="14" applyNumberFormat="1" applyFont="1" applyFill="1" applyBorder="1" applyAlignment="1">
      <alignment horizontal="right"/>
    </xf>
    <xf numFmtId="4" fontId="156" fillId="0" borderId="22" xfId="14" applyNumberFormat="1" applyFont="1" applyFill="1" applyBorder="1" applyAlignment="1">
      <alignment horizontal="right"/>
    </xf>
    <xf numFmtId="4" fontId="156" fillId="0" borderId="27" xfId="14" applyNumberFormat="1" applyFont="1" applyFill="1" applyBorder="1" applyAlignment="1">
      <alignment horizontal="right"/>
    </xf>
    <xf numFmtId="4" fontId="143" fillId="0" borderId="20" xfId="1" applyNumberFormat="1" applyFont="1" applyFill="1" applyBorder="1" applyAlignment="1">
      <alignment horizontal="right"/>
    </xf>
    <xf numFmtId="4" fontId="143" fillId="0" borderId="22" xfId="1" applyNumberFormat="1" applyFont="1" applyFill="1" applyBorder="1" applyAlignment="1">
      <alignment horizontal="right"/>
    </xf>
    <xf numFmtId="4" fontId="146" fillId="0" borderId="22" xfId="1" applyNumberFormat="1" applyFont="1" applyFill="1" applyBorder="1" applyAlignment="1">
      <alignment horizontal="right"/>
    </xf>
    <xf numFmtId="4" fontId="146" fillId="0" borderId="27" xfId="1" applyNumberFormat="1" applyFont="1" applyFill="1" applyBorder="1" applyAlignment="1">
      <alignment horizontal="right"/>
    </xf>
    <xf numFmtId="4" fontId="146" fillId="0" borderId="20" xfId="1" applyNumberFormat="1" applyFont="1" applyFill="1" applyBorder="1" applyAlignment="1">
      <alignment horizontal="right"/>
    </xf>
    <xf numFmtId="43" fontId="146" fillId="0" borderId="22" xfId="1" applyFont="1" applyFill="1" applyBorder="1" applyAlignment="1">
      <alignment horizontal="right"/>
    </xf>
    <xf numFmtId="43" fontId="146" fillId="0" borderId="26" xfId="1" applyFont="1" applyFill="1" applyBorder="1" applyAlignment="1">
      <alignment horizontal="right"/>
    </xf>
    <xf numFmtId="43" fontId="146" fillId="0" borderId="27" xfId="1" applyFont="1" applyFill="1" applyBorder="1" applyAlignment="1">
      <alignment horizontal="right"/>
    </xf>
    <xf numFmtId="43" fontId="146" fillId="10" borderId="26" xfId="1" applyNumberFormat="1" applyFont="1" applyFill="1" applyBorder="1" applyAlignment="1">
      <alignment horizontal="left"/>
    </xf>
    <xf numFmtId="43" fontId="146" fillId="0" borderId="22" xfId="1" applyNumberFormat="1" applyFont="1" applyFill="1" applyBorder="1" applyAlignment="1">
      <alignment horizontal="right"/>
    </xf>
    <xf numFmtId="43" fontId="146" fillId="0" borderId="26" xfId="1" applyNumberFormat="1" applyFont="1" applyFill="1" applyBorder="1" applyAlignment="1">
      <alignment horizontal="right"/>
    </xf>
    <xf numFmtId="43" fontId="146" fillId="0" borderId="19" xfId="1" applyNumberFormat="1" applyFont="1" applyFill="1" applyBorder="1" applyAlignment="1">
      <alignment horizontal="right"/>
    </xf>
    <xf numFmtId="0" fontId="157" fillId="10" borderId="31" xfId="14" applyFont="1" applyFill="1" applyBorder="1" applyAlignment="1">
      <alignment horizontal="left" indent="2"/>
    </xf>
    <xf numFmtId="4" fontId="154" fillId="0" borderId="20" xfId="14" applyNumberFormat="1" applyFont="1" applyFill="1" applyBorder="1" applyAlignment="1">
      <alignment horizontal="right"/>
    </xf>
    <xf numFmtId="4" fontId="154" fillId="0" borderId="22" xfId="14" applyNumberFormat="1" applyFont="1" applyFill="1" applyBorder="1" applyAlignment="1">
      <alignment horizontal="right"/>
    </xf>
    <xf numFmtId="4" fontId="154" fillId="0" borderId="27" xfId="14" applyNumberFormat="1" applyFont="1" applyFill="1" applyBorder="1" applyAlignment="1">
      <alignment horizontal="right"/>
    </xf>
    <xf numFmtId="4" fontId="139" fillId="0" borderId="20" xfId="1" applyNumberFormat="1" applyFont="1" applyFill="1" applyBorder="1" applyAlignment="1">
      <alignment horizontal="right"/>
    </xf>
    <xf numFmtId="4" fontId="139" fillId="0" borderId="22" xfId="1" applyNumberFormat="1" applyFont="1" applyFill="1" applyBorder="1" applyAlignment="1">
      <alignment horizontal="right"/>
    </xf>
    <xf numFmtId="4" fontId="163" fillId="0" borderId="22" xfId="14" applyNumberFormat="1" applyFont="1" applyFill="1" applyBorder="1" applyAlignment="1">
      <alignment horizontal="right"/>
    </xf>
    <xf numFmtId="4" fontId="139" fillId="0" borderId="27" xfId="1" applyNumberFormat="1" applyFont="1" applyFill="1" applyBorder="1" applyAlignment="1">
      <alignment horizontal="right"/>
    </xf>
    <xf numFmtId="43" fontId="139" fillId="0" borderId="22" xfId="1" applyFont="1" applyFill="1" applyBorder="1" applyAlignment="1">
      <alignment horizontal="right"/>
    </xf>
    <xf numFmtId="43" fontId="139" fillId="0" borderId="26" xfId="1" applyFont="1" applyFill="1" applyBorder="1" applyAlignment="1">
      <alignment horizontal="right"/>
    </xf>
    <xf numFmtId="43" fontId="139" fillId="0" borderId="27" xfId="1" applyFont="1" applyFill="1" applyBorder="1" applyAlignment="1">
      <alignment horizontal="right"/>
    </xf>
    <xf numFmtId="43" fontId="139" fillId="10" borderId="26" xfId="1" applyNumberFormat="1" applyFont="1" applyFill="1" applyBorder="1" applyAlignment="1">
      <alignment horizontal="left"/>
    </xf>
    <xf numFmtId="43" fontId="139" fillId="0" borderId="22" xfId="1" applyNumberFormat="1" applyFont="1" applyFill="1" applyBorder="1" applyAlignment="1">
      <alignment horizontal="right"/>
    </xf>
    <xf numFmtId="43" fontId="139" fillId="0" borderId="26" xfId="1" applyNumberFormat="1" applyFont="1" applyFill="1" applyBorder="1" applyAlignment="1">
      <alignment horizontal="right"/>
    </xf>
    <xf numFmtId="43" fontId="139" fillId="0" borderId="22" xfId="1" applyNumberFormat="1" applyFont="1" applyBorder="1"/>
    <xf numFmtId="43" fontId="139" fillId="0" borderId="0" xfId="1" applyNumberFormat="1" applyFont="1"/>
    <xf numFmtId="4" fontId="163" fillId="0" borderId="22" xfId="1" applyNumberFormat="1" applyFont="1" applyFill="1" applyBorder="1" applyAlignment="1">
      <alignment horizontal="right"/>
    </xf>
    <xf numFmtId="4" fontId="163" fillId="0" borderId="27" xfId="1" applyNumberFormat="1" applyFont="1" applyFill="1" applyBorder="1" applyAlignment="1">
      <alignment horizontal="right"/>
    </xf>
    <xf numFmtId="4" fontId="163" fillId="0" borderId="20" xfId="1" applyNumberFormat="1" applyFont="1" applyFill="1" applyBorder="1" applyAlignment="1">
      <alignment horizontal="right"/>
    </xf>
    <xf numFmtId="43" fontId="163" fillId="0" borderId="22" xfId="1" applyFont="1" applyFill="1" applyBorder="1" applyAlignment="1">
      <alignment horizontal="right"/>
    </xf>
    <xf numFmtId="0" fontId="157" fillId="10" borderId="31" xfId="14" applyFont="1" applyFill="1" applyBorder="1" applyAlignment="1">
      <alignment horizontal="left" indent="3"/>
    </xf>
    <xf numFmtId="4" fontId="139" fillId="0" borderId="22" xfId="14" applyNumberFormat="1" applyFont="1" applyFill="1" applyBorder="1" applyAlignment="1">
      <alignment horizontal="right"/>
    </xf>
    <xf numFmtId="4" fontId="139" fillId="0" borderId="27" xfId="14" applyNumberFormat="1" applyFont="1" applyFill="1" applyBorder="1" applyAlignment="1">
      <alignment horizontal="right"/>
    </xf>
    <xf numFmtId="4" fontId="139" fillId="0" borderId="20" xfId="14" applyNumberFormat="1" applyFont="1" applyFill="1" applyBorder="1" applyAlignment="1">
      <alignment horizontal="right"/>
    </xf>
    <xf numFmtId="2" fontId="139" fillId="0" borderId="22" xfId="1" applyNumberFormat="1" applyFont="1" applyFill="1" applyBorder="1" applyAlignment="1">
      <alignment horizontal="right"/>
    </xf>
    <xf numFmtId="0" fontId="139" fillId="0" borderId="22" xfId="14" applyFont="1" applyBorder="1"/>
    <xf numFmtId="0" fontId="139" fillId="0" borderId="27" xfId="14" applyFont="1" applyBorder="1"/>
    <xf numFmtId="43" fontId="139" fillId="10" borderId="26" xfId="14" applyNumberFormat="1" applyFont="1" applyFill="1" applyBorder="1" applyAlignment="1">
      <alignment horizontal="left"/>
    </xf>
    <xf numFmtId="43" fontId="139" fillId="0" borderId="26" xfId="1" applyNumberFormat="1" applyFont="1" applyBorder="1"/>
    <xf numFmtId="0" fontId="157" fillId="10" borderId="31" xfId="14" applyFont="1" applyFill="1" applyBorder="1" applyAlignment="1">
      <alignment horizontal="left" wrapText="1" indent="3"/>
    </xf>
    <xf numFmtId="2" fontId="139" fillId="0" borderId="26" xfId="1" applyNumberFormat="1" applyFont="1" applyFill="1" applyBorder="1" applyAlignment="1">
      <alignment horizontal="right"/>
    </xf>
    <xf numFmtId="43" fontId="139" fillId="10" borderId="21" xfId="1" applyNumberFormat="1" applyFont="1" applyFill="1" applyBorder="1" applyAlignment="1">
      <alignment horizontal="left"/>
    </xf>
    <xf numFmtId="43" fontId="163" fillId="0" borderId="26" xfId="1" applyNumberFormat="1" applyFont="1" applyFill="1" applyBorder="1" applyAlignment="1">
      <alignment horizontal="right"/>
    </xf>
    <xf numFmtId="43" fontId="163" fillId="10" borderId="26" xfId="1" applyNumberFormat="1" applyFont="1" applyFill="1" applyBorder="1" applyAlignment="1">
      <alignment horizontal="left"/>
    </xf>
    <xf numFmtId="43" fontId="163" fillId="0" borderId="22" xfId="1" applyNumberFormat="1" applyFont="1" applyFill="1" applyBorder="1" applyAlignment="1">
      <alignment horizontal="right"/>
    </xf>
    <xf numFmtId="4" fontId="163" fillId="0" borderId="22" xfId="1" applyNumberFormat="1" applyFont="1" applyFill="1" applyBorder="1" applyAlignment="1">
      <alignment horizontal="right" vertical="center" wrapText="1"/>
    </xf>
    <xf numFmtId="4" fontId="156" fillId="10" borderId="20" xfId="14" applyNumberFormat="1" applyFont="1" applyFill="1" applyBorder="1" applyAlignment="1">
      <alignment horizontal="right"/>
    </xf>
    <xf numFmtId="4" fontId="156" fillId="10" borderId="22" xfId="14" applyNumberFormat="1" applyFont="1" applyFill="1" applyBorder="1" applyAlignment="1">
      <alignment horizontal="right"/>
    </xf>
    <xf numFmtId="4" fontId="156" fillId="10" borderId="27" xfId="14" applyNumberFormat="1" applyFont="1" applyFill="1" applyBorder="1" applyAlignment="1">
      <alignment horizontal="right"/>
    </xf>
    <xf numFmtId="4" fontId="143" fillId="10" borderId="20" xfId="1" applyNumberFormat="1" applyFont="1" applyFill="1" applyBorder="1" applyAlignment="1">
      <alignment horizontal="right"/>
    </xf>
    <xf numFmtId="4" fontId="143" fillId="10" borderId="22" xfId="1" applyNumberFormat="1" applyFont="1" applyFill="1" applyBorder="1" applyAlignment="1">
      <alignment horizontal="right"/>
    </xf>
    <xf numFmtId="4" fontId="146" fillId="10" borderId="22" xfId="1" applyNumberFormat="1" applyFont="1" applyFill="1" applyBorder="1" applyAlignment="1">
      <alignment horizontal="right"/>
    </xf>
    <xf numFmtId="4" fontId="146" fillId="10" borderId="27" xfId="1" applyNumberFormat="1" applyFont="1" applyFill="1" applyBorder="1" applyAlignment="1">
      <alignment horizontal="right"/>
    </xf>
    <xf numFmtId="4" fontId="146" fillId="10" borderId="20" xfId="1" applyNumberFormat="1" applyFont="1" applyFill="1" applyBorder="1" applyAlignment="1">
      <alignment horizontal="right"/>
    </xf>
    <xf numFmtId="43" fontId="146" fillId="10" borderId="22" xfId="1" applyFont="1" applyFill="1" applyBorder="1" applyAlignment="1">
      <alignment horizontal="right"/>
    </xf>
    <xf numFmtId="43" fontId="146" fillId="10" borderId="26" xfId="1" applyFont="1" applyFill="1" applyBorder="1" applyAlignment="1">
      <alignment horizontal="right"/>
    </xf>
    <xf numFmtId="43" fontId="146" fillId="10" borderId="27" xfId="1" applyFont="1" applyFill="1" applyBorder="1" applyAlignment="1">
      <alignment horizontal="right"/>
    </xf>
    <xf numFmtId="43" fontId="143" fillId="10" borderId="26" xfId="1" applyNumberFormat="1" applyFont="1" applyFill="1" applyBorder="1" applyAlignment="1">
      <alignment horizontal="left"/>
    </xf>
    <xf numFmtId="43" fontId="146" fillId="10" borderId="26" xfId="1" applyNumberFormat="1" applyFont="1" applyFill="1" applyBorder="1" applyAlignment="1">
      <alignment horizontal="right"/>
    </xf>
    <xf numFmtId="43" fontId="146" fillId="10" borderId="22" xfId="1" applyNumberFormat="1" applyFont="1" applyFill="1" applyBorder="1" applyAlignment="1">
      <alignment horizontal="right"/>
    </xf>
    <xf numFmtId="43" fontId="146" fillId="10" borderId="4" xfId="1" applyNumberFormat="1" applyFont="1" applyFill="1" applyBorder="1" applyAlignment="1">
      <alignment horizontal="right"/>
    </xf>
    <xf numFmtId="43" fontId="163" fillId="0" borderId="26" xfId="1" applyFont="1" applyFill="1" applyBorder="1" applyAlignment="1">
      <alignment horizontal="right"/>
    </xf>
    <xf numFmtId="43" fontId="143" fillId="0" borderId="26" xfId="14" applyNumberFormat="1" applyFont="1" applyFill="1" applyBorder="1"/>
    <xf numFmtId="2" fontId="139" fillId="0" borderId="27" xfId="14" applyNumberFormat="1" applyFont="1" applyBorder="1"/>
    <xf numFmtId="43" fontId="143" fillId="0" borderId="22" xfId="14" applyNumberFormat="1" applyFont="1" applyFill="1" applyBorder="1"/>
    <xf numFmtId="43" fontId="143" fillId="0" borderId="26" xfId="14" applyNumberFormat="1" applyFont="1" applyBorder="1"/>
    <xf numFmtId="43" fontId="143" fillId="0" borderId="22" xfId="14" applyNumberFormat="1" applyFont="1" applyBorder="1"/>
    <xf numFmtId="43" fontId="143" fillId="0" borderId="26" xfId="1" applyNumberFormat="1" applyFont="1" applyBorder="1"/>
    <xf numFmtId="43" fontId="143" fillId="10" borderId="26" xfId="14" applyNumberFormat="1" applyFont="1" applyFill="1" applyBorder="1" applyAlignment="1">
      <alignment horizontal="left"/>
    </xf>
    <xf numFmtId="43" fontId="143" fillId="0" borderId="22" xfId="1" applyNumberFormat="1" applyFont="1" applyBorder="1"/>
    <xf numFmtId="43" fontId="143" fillId="0" borderId="0" xfId="14" applyNumberFormat="1" applyFont="1"/>
    <xf numFmtId="0" fontId="157" fillId="10" borderId="31" xfId="14" applyFont="1" applyFill="1" applyBorder="1" applyAlignment="1">
      <alignment horizontal="left" wrapText="1" indent="2"/>
    </xf>
    <xf numFmtId="4" fontId="139" fillId="0" borderId="20" xfId="1" quotePrefix="1" applyNumberFormat="1" applyFont="1" applyFill="1" applyBorder="1" applyAlignment="1">
      <alignment horizontal="right"/>
    </xf>
    <xf numFmtId="4" fontId="249" fillId="0" borderId="22" xfId="14" applyNumberFormat="1" applyFont="1" applyFill="1" applyBorder="1" applyAlignment="1">
      <alignment horizontal="right" wrapText="1"/>
    </xf>
    <xf numFmtId="4" fontId="249" fillId="0" borderId="22" xfId="1" applyNumberFormat="1" applyFont="1" applyFill="1" applyBorder="1" applyAlignment="1">
      <alignment horizontal="right" wrapText="1"/>
    </xf>
    <xf numFmtId="4" fontId="249" fillId="0" borderId="27" xfId="1" applyNumberFormat="1" applyFont="1" applyFill="1" applyBorder="1" applyAlignment="1">
      <alignment horizontal="right" wrapText="1"/>
    </xf>
    <xf numFmtId="4" fontId="249" fillId="0" borderId="20" xfId="1" applyNumberFormat="1" applyFont="1" applyFill="1" applyBorder="1" applyAlignment="1">
      <alignment horizontal="right" wrapText="1"/>
    </xf>
    <xf numFmtId="0" fontId="157" fillId="10" borderId="31" xfId="14" applyFont="1" applyFill="1" applyBorder="1" applyAlignment="1">
      <alignment horizontal="left"/>
    </xf>
    <xf numFmtId="4" fontId="143" fillId="0" borderId="27" xfId="1" applyNumberFormat="1" applyFont="1" applyFill="1" applyBorder="1" applyAlignment="1">
      <alignment horizontal="right"/>
    </xf>
    <xf numFmtId="43" fontId="143" fillId="0" borderId="22" xfId="1" applyFont="1" applyFill="1" applyBorder="1" applyAlignment="1">
      <alignment horizontal="right"/>
    </xf>
    <xf numFmtId="43" fontId="143" fillId="0" borderId="26" xfId="1" applyFont="1" applyFill="1" applyBorder="1" applyAlignment="1">
      <alignment horizontal="right"/>
    </xf>
    <xf numFmtId="43" fontId="143" fillId="0" borderId="27" xfId="1" applyFont="1" applyFill="1" applyBorder="1" applyAlignment="1">
      <alignment horizontal="right"/>
    </xf>
    <xf numFmtId="43" fontId="163" fillId="10" borderId="8" xfId="1" applyNumberFormat="1" applyFont="1" applyFill="1" applyBorder="1" applyAlignment="1">
      <alignment horizontal="left"/>
    </xf>
    <xf numFmtId="0" fontId="155" fillId="10" borderId="229" xfId="14" applyFont="1" applyFill="1" applyBorder="1" applyAlignment="1">
      <alignment horizontal="left"/>
    </xf>
    <xf numFmtId="4" fontId="156" fillId="10" borderId="230" xfId="14" applyNumberFormat="1" applyFont="1" applyFill="1" applyBorder="1" applyAlignment="1">
      <alignment horizontal="right"/>
    </xf>
    <xf numFmtId="4" fontId="156" fillId="10" borderId="231" xfId="14" applyNumberFormat="1" applyFont="1" applyFill="1" applyBorder="1" applyAlignment="1">
      <alignment horizontal="right"/>
    </xf>
    <xf numFmtId="4" fontId="156" fillId="10" borderId="233" xfId="14" applyNumberFormat="1" applyFont="1" applyFill="1" applyBorder="1" applyAlignment="1">
      <alignment horizontal="right"/>
    </xf>
    <xf numFmtId="4" fontId="143" fillId="10" borderId="230" xfId="1" applyNumberFormat="1" applyFont="1" applyFill="1" applyBorder="1" applyAlignment="1">
      <alignment horizontal="right"/>
    </xf>
    <xf numFmtId="4" fontId="143" fillId="10" borderId="231" xfId="1" applyNumberFormat="1" applyFont="1" applyFill="1" applyBorder="1" applyAlignment="1">
      <alignment horizontal="right"/>
    </xf>
    <xf numFmtId="4" fontId="146" fillId="10" borderId="231" xfId="1" applyNumberFormat="1" applyFont="1" applyFill="1" applyBorder="1" applyAlignment="1">
      <alignment horizontal="right"/>
    </xf>
    <xf numFmtId="4" fontId="146" fillId="10" borderId="233" xfId="1" applyNumberFormat="1" applyFont="1" applyFill="1" applyBorder="1" applyAlignment="1">
      <alignment horizontal="right"/>
    </xf>
    <xf numFmtId="4" fontId="146" fillId="10" borderId="230" xfId="1" applyNumberFormat="1" applyFont="1" applyFill="1" applyBorder="1" applyAlignment="1">
      <alignment horizontal="right"/>
    </xf>
    <xf numFmtId="43" fontId="146" fillId="10" borderId="231" xfId="1" applyFont="1" applyFill="1" applyBorder="1" applyAlignment="1">
      <alignment horizontal="right"/>
    </xf>
    <xf numFmtId="43" fontId="146" fillId="10" borderId="232" xfId="1" applyFont="1" applyFill="1" applyBorder="1" applyAlignment="1">
      <alignment horizontal="right"/>
    </xf>
    <xf numFmtId="43" fontId="146" fillId="10" borderId="233" xfId="1" applyFont="1" applyFill="1" applyBorder="1" applyAlignment="1">
      <alignment horizontal="right"/>
    </xf>
    <xf numFmtId="43" fontId="139" fillId="10" borderId="0" xfId="14" applyNumberFormat="1" applyFont="1" applyFill="1" applyAlignment="1">
      <alignment horizontal="left"/>
    </xf>
    <xf numFmtId="184" fontId="139" fillId="0" borderId="0" xfId="14" applyNumberFormat="1" applyFont="1" applyFill="1"/>
    <xf numFmtId="43" fontId="139" fillId="10" borderId="0" xfId="14" applyNumberFormat="1" applyFont="1" applyFill="1"/>
    <xf numFmtId="0" fontId="155" fillId="10" borderId="8" xfId="14" applyFont="1" applyFill="1" applyBorder="1" applyAlignment="1">
      <alignment horizontal="left"/>
    </xf>
    <xf numFmtId="43" fontId="143" fillId="0" borderId="0" xfId="1" applyNumberFormat="1" applyFont="1"/>
    <xf numFmtId="0" fontId="157" fillId="10" borderId="0" xfId="14" applyFont="1" applyFill="1" applyBorder="1" applyAlignment="1">
      <alignment horizontal="left"/>
    </xf>
    <xf numFmtId="43" fontId="139" fillId="0" borderId="0" xfId="1" applyNumberFormat="1" applyFont="1" applyBorder="1"/>
    <xf numFmtId="43" fontId="143" fillId="0" borderId="22" xfId="1" applyNumberFormat="1" applyFont="1" applyFill="1" applyBorder="1" applyAlignment="1">
      <alignment horizontal="right"/>
    </xf>
    <xf numFmtId="43" fontId="146" fillId="0" borderId="20" xfId="1" applyNumberFormat="1" applyFont="1" applyFill="1" applyBorder="1" applyAlignment="1">
      <alignment horizontal="right"/>
    </xf>
    <xf numFmtId="43" fontId="143" fillId="0" borderId="26" xfId="1" applyNumberFormat="1" applyFont="1" applyFill="1" applyBorder="1" applyAlignment="1">
      <alignment horizontal="right"/>
    </xf>
    <xf numFmtId="43" fontId="143" fillId="0" borderId="80" xfId="1" applyNumberFormat="1" applyFont="1" applyFill="1" applyBorder="1" applyAlignment="1">
      <alignment horizontal="right"/>
    </xf>
    <xf numFmtId="43" fontId="143" fillId="0" borderId="20" xfId="1" applyNumberFormat="1" applyFont="1" applyFill="1" applyBorder="1" applyAlignment="1">
      <alignment horizontal="right"/>
    </xf>
    <xf numFmtId="0" fontId="155" fillId="10" borderId="73" xfId="14" applyFont="1" applyFill="1" applyBorder="1" applyAlignment="1">
      <alignment horizontal="left"/>
    </xf>
    <xf numFmtId="43" fontId="143" fillId="10" borderId="231" xfId="14" applyNumberFormat="1" applyFont="1" applyFill="1" applyBorder="1"/>
    <xf numFmtId="43" fontId="143" fillId="10" borderId="51" xfId="14" applyNumberFormat="1" applyFont="1" applyFill="1" applyBorder="1"/>
    <xf numFmtId="17" fontId="162" fillId="10" borderId="14" xfId="867" applyNumberFormat="1" applyFont="1" applyFill="1" applyBorder="1" applyAlignment="1">
      <alignment horizontal="center"/>
    </xf>
    <xf numFmtId="17" fontId="162" fillId="10" borderId="11" xfId="867" applyNumberFormat="1" applyFont="1" applyFill="1" applyBorder="1" applyAlignment="1">
      <alignment horizontal="center"/>
    </xf>
    <xf numFmtId="17" fontId="162" fillId="10" borderId="12" xfId="867" applyNumberFormat="1" applyFont="1" applyFill="1" applyBorder="1" applyAlignment="1">
      <alignment horizontal="center"/>
    </xf>
    <xf numFmtId="17" fontId="162" fillId="10" borderId="10" xfId="867" applyNumberFormat="1" applyFont="1" applyFill="1" applyBorder="1" applyAlignment="1">
      <alignment horizontal="center"/>
    </xf>
    <xf numFmtId="17" fontId="162" fillId="10" borderId="13" xfId="867" applyNumberFormat="1" applyFont="1" applyFill="1" applyBorder="1" applyAlignment="1">
      <alignment horizontal="center"/>
    </xf>
    <xf numFmtId="0" fontId="155" fillId="10" borderId="31" xfId="14" applyFont="1" applyFill="1" applyBorder="1" applyAlignment="1">
      <alignment horizontal="center"/>
    </xf>
    <xf numFmtId="4" fontId="139" fillId="0" borderId="18" xfId="1" applyNumberFormat="1" applyFont="1" applyBorder="1"/>
    <xf numFmtId="4" fontId="139" fillId="0" borderId="19" xfId="1" applyNumberFormat="1" applyFont="1" applyBorder="1"/>
    <xf numFmtId="4" fontId="139" fillId="0" borderId="83" xfId="1" applyNumberFormat="1" applyFont="1" applyBorder="1"/>
    <xf numFmtId="4" fontId="139" fillId="0" borderId="17" xfId="1" applyNumberFormat="1" applyFont="1" applyBorder="1"/>
    <xf numFmtId="4" fontId="139" fillId="0" borderId="96" xfId="1" applyNumberFormat="1" applyFont="1" applyBorder="1"/>
    <xf numFmtId="4" fontId="137" fillId="0" borderId="19" xfId="14" applyNumberFormat="1" applyFont="1" applyBorder="1"/>
    <xf numFmtId="4" fontId="137" fillId="0" borderId="96" xfId="14" applyNumberFormat="1" applyFont="1" applyBorder="1"/>
    <xf numFmtId="4" fontId="137" fillId="0" borderId="22" xfId="14" applyNumberFormat="1" applyFont="1" applyBorder="1"/>
    <xf numFmtId="4" fontId="137" fillId="0" borderId="26" xfId="14" applyNumberFormat="1" applyFont="1" applyBorder="1"/>
    <xf numFmtId="4" fontId="137" fillId="0" borderId="83" xfId="14" applyNumberFormat="1" applyFont="1" applyBorder="1"/>
    <xf numFmtId="4" fontId="137" fillId="0" borderId="0" xfId="14" applyNumberFormat="1" applyFont="1"/>
    <xf numFmtId="4" fontId="143" fillId="0" borderId="21" xfId="1" applyNumberFormat="1" applyFont="1" applyBorder="1"/>
    <xf numFmtId="4" fontId="143" fillId="0" borderId="22" xfId="1" applyNumberFormat="1" applyFont="1" applyBorder="1"/>
    <xf numFmtId="4" fontId="143" fillId="0" borderId="27" xfId="1" applyNumberFormat="1" applyFont="1" applyBorder="1"/>
    <xf numFmtId="4" fontId="143" fillId="0" borderId="20" xfId="1" applyNumberFormat="1" applyFont="1" applyBorder="1"/>
    <xf numFmtId="4" fontId="143" fillId="0" borderId="26" xfId="1" applyNumberFormat="1" applyFont="1" applyBorder="1"/>
    <xf numFmtId="4" fontId="143" fillId="0" borderId="0" xfId="1" applyNumberFormat="1" applyFont="1"/>
    <xf numFmtId="4" fontId="139" fillId="0" borderId="21" xfId="1" applyNumberFormat="1" applyFont="1" applyBorder="1"/>
    <xf numFmtId="4" fontId="139" fillId="0" borderId="26" xfId="1" applyNumberFormat="1" applyFont="1" applyBorder="1"/>
    <xf numFmtId="4" fontId="143" fillId="0" borderId="22" xfId="14" applyNumberFormat="1" applyFont="1" applyBorder="1"/>
    <xf numFmtId="4" fontId="139" fillId="0" borderId="22" xfId="14" applyNumberFormat="1" applyFont="1" applyBorder="1"/>
    <xf numFmtId="4" fontId="139" fillId="0" borderId="27" xfId="14" applyNumberFormat="1" applyFont="1" applyBorder="1"/>
    <xf numFmtId="4" fontId="139" fillId="0" borderId="0" xfId="1" applyNumberFormat="1" applyFont="1"/>
    <xf numFmtId="4" fontId="139" fillId="0" borderId="0" xfId="14" applyNumberFormat="1" applyFont="1"/>
    <xf numFmtId="4" fontId="139" fillId="0" borderId="26" xfId="14" applyNumberFormat="1" applyFont="1" applyBorder="1"/>
    <xf numFmtId="4" fontId="139" fillId="0" borderId="22" xfId="14" applyNumberFormat="1" applyFont="1" applyBorder="1" applyAlignment="1">
      <alignment horizontal="left" indent="6"/>
    </xf>
    <xf numFmtId="4" fontId="139" fillId="0" borderId="80" xfId="14" applyNumberFormat="1" applyFont="1" applyBorder="1"/>
    <xf numFmtId="4" fontId="143" fillId="0" borderId="82" xfId="1" applyNumberFormat="1" applyFont="1" applyBorder="1"/>
    <xf numFmtId="4" fontId="143" fillId="0" borderId="81" xfId="14" applyNumberFormat="1" applyFont="1" applyBorder="1"/>
    <xf numFmtId="4" fontId="139" fillId="0" borderId="82" xfId="14" applyNumberFormat="1" applyFont="1" applyBorder="1"/>
    <xf numFmtId="4" fontId="143" fillId="10" borderId="234" xfId="1" applyNumberFormat="1" applyFont="1" applyFill="1" applyBorder="1"/>
    <xf numFmtId="4" fontId="143" fillId="10" borderId="231" xfId="1" applyNumberFormat="1" applyFont="1" applyFill="1" applyBorder="1"/>
    <xf numFmtId="4" fontId="143" fillId="10" borderId="233" xfId="1" applyNumberFormat="1" applyFont="1" applyFill="1" applyBorder="1"/>
    <xf numFmtId="4" fontId="143" fillId="10" borderId="230" xfId="1" applyNumberFormat="1" applyFont="1" applyFill="1" applyBorder="1"/>
    <xf numFmtId="4" fontId="143" fillId="10" borderId="232" xfId="1" applyNumberFormat="1" applyFont="1" applyFill="1" applyBorder="1"/>
    <xf numFmtId="0" fontId="137" fillId="0" borderId="0" xfId="14" applyFont="1" applyFill="1"/>
    <xf numFmtId="43" fontId="143" fillId="0" borderId="0" xfId="1" applyFont="1"/>
    <xf numFmtId="165" fontId="143" fillId="0" borderId="0" xfId="14" applyNumberFormat="1" applyFont="1"/>
    <xf numFmtId="0" fontId="140" fillId="0" borderId="0" xfId="681" applyFont="1"/>
    <xf numFmtId="0" fontId="156" fillId="10" borderId="65" xfId="681" applyFont="1" applyFill="1" applyBorder="1" applyAlignment="1">
      <alignment horizontal="center"/>
    </xf>
    <xf numFmtId="0" fontId="156" fillId="10" borderId="17" xfId="681" applyFont="1" applyFill="1" applyBorder="1" applyAlignment="1">
      <alignment horizontal="center"/>
    </xf>
    <xf numFmtId="0" fontId="156" fillId="10" borderId="12" xfId="681" applyFont="1" applyFill="1" applyBorder="1" applyAlignment="1">
      <alignment horizontal="center"/>
    </xf>
    <xf numFmtId="0" fontId="156" fillId="10" borderId="34" xfId="681" applyFont="1" applyFill="1" applyBorder="1" applyAlignment="1">
      <alignment horizontal="center"/>
    </xf>
    <xf numFmtId="4" fontId="139" fillId="0" borderId="17" xfId="681" applyNumberFormat="1" applyFont="1" applyBorder="1" applyAlignment="1">
      <alignment horizontal="center"/>
    </xf>
    <xf numFmtId="4" fontId="139" fillId="0" borderId="7" xfId="681" applyNumberFormat="1" applyFont="1" applyBorder="1" applyAlignment="1">
      <alignment horizontal="center"/>
    </xf>
    <xf numFmtId="0" fontId="156" fillId="10" borderId="31" xfId="681" applyFont="1" applyFill="1" applyBorder="1" applyAlignment="1">
      <alignment horizontal="center"/>
    </xf>
    <xf numFmtId="4" fontId="139" fillId="0" borderId="20" xfId="681" applyNumberFormat="1" applyFont="1" applyBorder="1" applyAlignment="1">
      <alignment horizontal="center"/>
    </xf>
    <xf numFmtId="4" fontId="139" fillId="0" borderId="4" xfId="681" applyNumberFormat="1" applyFont="1" applyBorder="1" applyAlignment="1">
      <alignment horizontal="center"/>
    </xf>
    <xf numFmtId="0" fontId="156" fillId="10" borderId="35" xfId="681" applyFont="1" applyFill="1" applyBorder="1" applyAlignment="1">
      <alignment horizontal="center"/>
    </xf>
    <xf numFmtId="4" fontId="139" fillId="0" borderId="69" xfId="681" applyNumberFormat="1" applyFont="1" applyBorder="1" applyAlignment="1">
      <alignment horizontal="center"/>
    </xf>
    <xf numFmtId="4" fontId="139" fillId="0" borderId="6" xfId="681" applyNumberFormat="1" applyFont="1" applyBorder="1" applyAlignment="1">
      <alignment horizontal="center"/>
    </xf>
    <xf numFmtId="4" fontId="143" fillId="10" borderId="20" xfId="681" applyNumberFormat="1" applyFont="1" applyFill="1" applyBorder="1" applyAlignment="1">
      <alignment horizontal="center"/>
    </xf>
    <xf numFmtId="4" fontId="143" fillId="10" borderId="27" xfId="681" applyNumberFormat="1" applyFont="1" applyFill="1" applyBorder="1" applyAlignment="1">
      <alignment horizontal="center"/>
    </xf>
    <xf numFmtId="4" fontId="143" fillId="0" borderId="0" xfId="681" applyNumberFormat="1" applyFont="1"/>
    <xf numFmtId="0" fontId="143" fillId="0" borderId="0" xfId="681" applyFont="1"/>
    <xf numFmtId="4" fontId="139" fillId="0" borderId="239" xfId="681" applyNumberFormat="1" applyFont="1" applyBorder="1" applyAlignment="1">
      <alignment horizontal="center"/>
    </xf>
    <xf numFmtId="4" fontId="143" fillId="10" borderId="10" xfId="681" applyNumberFormat="1" applyFont="1" applyFill="1" applyBorder="1" applyAlignment="1">
      <alignment horizontal="center"/>
    </xf>
    <xf numFmtId="4" fontId="143" fillId="10" borderId="240" xfId="681" applyNumberFormat="1" applyFont="1" applyFill="1" applyBorder="1" applyAlignment="1">
      <alignment horizontal="center"/>
    </xf>
    <xf numFmtId="4" fontId="139" fillId="0" borderId="241" xfId="681" applyNumberFormat="1" applyFont="1" applyBorder="1" applyAlignment="1">
      <alignment horizontal="center"/>
    </xf>
    <xf numFmtId="4" fontId="139" fillId="0" borderId="242" xfId="681" applyNumberFormat="1" applyFont="1" applyBorder="1" applyAlignment="1">
      <alignment horizontal="center"/>
    </xf>
    <xf numFmtId="1" fontId="143" fillId="10" borderId="65" xfId="681" applyNumberFormat="1" applyFont="1" applyFill="1" applyBorder="1" applyAlignment="1">
      <alignment horizontal="center"/>
    </xf>
    <xf numFmtId="0" fontId="156" fillId="10" borderId="68" xfId="681" applyFont="1" applyFill="1" applyBorder="1" applyAlignment="1">
      <alignment horizontal="center"/>
    </xf>
    <xf numFmtId="0" fontId="139" fillId="0" borderId="242" xfId="681" applyFont="1" applyBorder="1"/>
    <xf numFmtId="168" fontId="139" fillId="0" borderId="0" xfId="681" applyNumberFormat="1" applyFont="1"/>
    <xf numFmtId="0" fontId="20" fillId="31" borderId="0" xfId="14" applyFill="1"/>
    <xf numFmtId="0" fontId="20" fillId="14" borderId="0" xfId="14" applyFill="1" applyBorder="1"/>
    <xf numFmtId="0" fontId="20" fillId="0" borderId="0" xfId="14" applyBorder="1"/>
    <xf numFmtId="0" fontId="137" fillId="10" borderId="65" xfId="14" applyFont="1" applyFill="1" applyBorder="1" applyAlignment="1">
      <alignment textRotation="90" wrapText="1"/>
    </xf>
    <xf numFmtId="0" fontId="142" fillId="10" borderId="10" xfId="14" applyFont="1" applyFill="1" applyBorder="1" applyAlignment="1">
      <alignment textRotation="90" wrapText="1"/>
    </xf>
    <xf numFmtId="0" fontId="142" fillId="10" borderId="14" xfId="14" applyFont="1" applyFill="1" applyBorder="1" applyAlignment="1">
      <alignment textRotation="90" wrapText="1"/>
    </xf>
    <xf numFmtId="0" fontId="142" fillId="10" borderId="33" xfId="14" applyFont="1" applyFill="1" applyBorder="1" applyAlignment="1">
      <alignment textRotation="90" wrapText="1"/>
    </xf>
    <xf numFmtId="0" fontId="142" fillId="10" borderId="65" xfId="14" applyFont="1" applyFill="1" applyBorder="1" applyAlignment="1">
      <alignment textRotation="90" wrapText="1"/>
    </xf>
    <xf numFmtId="0" fontId="137" fillId="0" borderId="0" xfId="14" applyFont="1" applyBorder="1" applyAlignment="1">
      <alignment textRotation="35" wrapText="1"/>
    </xf>
    <xf numFmtId="0" fontId="137" fillId="0" borderId="0" xfId="14" applyFont="1" applyAlignment="1">
      <alignment textRotation="35" wrapText="1"/>
    </xf>
    <xf numFmtId="0" fontId="142" fillId="14" borderId="10" xfId="14" applyNumberFormat="1" applyFont="1" applyFill="1" applyBorder="1" applyAlignment="1">
      <alignment horizontal="center"/>
    </xf>
    <xf numFmtId="0" fontId="142" fillId="14" borderId="11" xfId="14" applyNumberFormat="1" applyFont="1" applyFill="1" applyBorder="1" applyAlignment="1">
      <alignment horizontal="center"/>
    </xf>
    <xf numFmtId="0" fontId="142" fillId="14" borderId="11" xfId="14" applyFont="1" applyFill="1" applyBorder="1" applyAlignment="1">
      <alignment horizontal="center"/>
    </xf>
    <xf numFmtId="0" fontId="142" fillId="14" borderId="15" xfId="14" applyFont="1" applyFill="1" applyBorder="1" applyAlignment="1">
      <alignment horizontal="center"/>
    </xf>
    <xf numFmtId="4" fontId="139" fillId="14" borderId="23" xfId="14" applyNumberFormat="1" applyFont="1" applyFill="1" applyBorder="1" applyAlignment="1">
      <alignment horizontal="center"/>
    </xf>
    <xf numFmtId="4" fontId="139" fillId="14" borderId="25" xfId="14" applyNumberFormat="1" applyFont="1" applyFill="1" applyBorder="1" applyAlignment="1">
      <alignment horizontal="center"/>
    </xf>
    <xf numFmtId="4" fontId="139" fillId="14" borderId="173" xfId="14" applyNumberFormat="1" applyFont="1" applyFill="1" applyBorder="1" applyAlignment="1">
      <alignment horizontal="center"/>
    </xf>
    <xf numFmtId="4" fontId="139" fillId="14" borderId="67" xfId="14" applyNumberFormat="1" applyFont="1" applyFill="1" applyBorder="1" applyAlignment="1">
      <alignment horizontal="center"/>
    </xf>
    <xf numFmtId="4" fontId="139" fillId="14" borderId="28" xfId="14" applyNumberFormat="1" applyFont="1" applyFill="1" applyBorder="1" applyAlignment="1">
      <alignment horizontal="center"/>
    </xf>
    <xf numFmtId="4" fontId="139" fillId="14" borderId="46" xfId="14" applyNumberFormat="1" applyFont="1" applyFill="1" applyBorder="1" applyAlignment="1">
      <alignment horizontal="center"/>
    </xf>
    <xf numFmtId="17" fontId="142" fillId="10" borderId="35" xfId="14" applyNumberFormat="1" applyFont="1" applyFill="1" applyBorder="1" applyAlignment="1">
      <alignment horizontal="center"/>
    </xf>
    <xf numFmtId="4" fontId="139" fillId="14" borderId="36" xfId="14" applyNumberFormat="1" applyFont="1" applyFill="1" applyBorder="1" applyAlignment="1">
      <alignment horizontal="center"/>
    </xf>
    <xf numFmtId="4" fontId="139" fillId="14" borderId="37" xfId="14" applyNumberFormat="1" applyFont="1" applyFill="1" applyBorder="1" applyAlignment="1">
      <alignment horizontal="center"/>
    </xf>
    <xf numFmtId="4" fontId="139" fillId="14" borderId="40" xfId="14" applyNumberFormat="1" applyFont="1" applyFill="1" applyBorder="1" applyAlignment="1">
      <alignment horizontal="center"/>
    </xf>
    <xf numFmtId="4" fontId="20" fillId="0" borderId="0" xfId="14" applyNumberFormat="1"/>
    <xf numFmtId="4" fontId="154" fillId="14" borderId="67" xfId="14" applyNumberFormat="1" applyFont="1" applyFill="1" applyBorder="1" applyAlignment="1">
      <alignment horizontal="center"/>
    </xf>
    <xf numFmtId="4" fontId="154" fillId="14" borderId="28" xfId="14" applyNumberFormat="1" applyFont="1" applyFill="1" applyBorder="1" applyAlignment="1">
      <alignment horizontal="center"/>
    </xf>
    <xf numFmtId="4" fontId="154" fillId="14" borderId="46" xfId="14" applyNumberFormat="1" applyFont="1" applyFill="1" applyBorder="1" applyAlignment="1">
      <alignment horizontal="center"/>
    </xf>
    <xf numFmtId="2" fontId="139" fillId="0" borderId="67" xfId="14" applyNumberFormat="1" applyFont="1" applyBorder="1" applyAlignment="1">
      <alignment horizontal="center"/>
    </xf>
    <xf numFmtId="2" fontId="139" fillId="0" borderId="28" xfId="14" applyNumberFormat="1" applyFont="1" applyBorder="1" applyAlignment="1">
      <alignment horizontal="center"/>
    </xf>
    <xf numFmtId="2" fontId="139" fillId="0" borderId="46" xfId="14" applyNumberFormat="1" applyFont="1" applyBorder="1" applyAlignment="1">
      <alignment horizontal="center"/>
    </xf>
    <xf numFmtId="2" fontId="139" fillId="0" borderId="140" xfId="14" applyNumberFormat="1" applyFont="1" applyBorder="1" applyAlignment="1">
      <alignment horizontal="center"/>
    </xf>
    <xf numFmtId="2" fontId="139" fillId="0" borderId="36" xfId="14" applyNumberFormat="1" applyFont="1" applyBorder="1" applyAlignment="1">
      <alignment horizontal="center"/>
    </xf>
    <xf numFmtId="2" fontId="139" fillId="0" borderId="37" xfId="14" applyNumberFormat="1" applyFont="1" applyBorder="1" applyAlignment="1">
      <alignment horizontal="center"/>
    </xf>
    <xf numFmtId="2" fontId="139" fillId="0" borderId="38" xfId="14" applyNumberFormat="1" applyFont="1" applyBorder="1" applyAlignment="1">
      <alignment horizontal="center"/>
    </xf>
    <xf numFmtId="0" fontId="139" fillId="0" borderId="163" xfId="14" applyFont="1" applyBorder="1" applyAlignment="1">
      <alignment horizontal="center"/>
    </xf>
    <xf numFmtId="0" fontId="139" fillId="0" borderId="105" xfId="14" applyFont="1" applyBorder="1" applyAlignment="1">
      <alignment horizontal="center"/>
    </xf>
    <xf numFmtId="0" fontId="139" fillId="0" borderId="106" xfId="14" applyFont="1" applyBorder="1" applyAlignment="1">
      <alignment horizontal="center"/>
    </xf>
    <xf numFmtId="0" fontId="139" fillId="0" borderId="67" xfId="14" applyFont="1" applyBorder="1" applyAlignment="1">
      <alignment horizontal="center"/>
    </xf>
    <xf numFmtId="0" fontId="139" fillId="0" borderId="28" xfId="14" applyFont="1" applyBorder="1" applyAlignment="1">
      <alignment horizontal="center"/>
    </xf>
    <xf numFmtId="0" fontId="139" fillId="0" borderId="140" xfId="14" applyFont="1" applyBorder="1" applyAlignment="1">
      <alignment horizontal="center"/>
    </xf>
    <xf numFmtId="2" fontId="139" fillId="0" borderId="23" xfId="14" applyNumberFormat="1" applyFont="1" applyBorder="1" applyAlignment="1">
      <alignment horizontal="center"/>
    </xf>
    <xf numFmtId="2" fontId="139" fillId="0" borderId="25" xfId="14" applyNumberFormat="1" applyFont="1" applyBorder="1" applyAlignment="1">
      <alignment horizontal="center"/>
    </xf>
    <xf numFmtId="2" fontId="139" fillId="0" borderId="64" xfId="14" applyNumberFormat="1" applyFont="1" applyBorder="1" applyAlignment="1">
      <alignment horizontal="center"/>
    </xf>
    <xf numFmtId="2" fontId="139" fillId="0" borderId="69" xfId="14" applyNumberFormat="1" applyFont="1" applyBorder="1" applyAlignment="1">
      <alignment horizontal="center"/>
    </xf>
    <xf numFmtId="2" fontId="139" fillId="0" borderId="80" xfId="14" applyNumberFormat="1" applyFont="1" applyBorder="1" applyAlignment="1">
      <alignment horizontal="center"/>
    </xf>
    <xf numFmtId="2" fontId="139" fillId="0" borderId="81" xfId="14" applyNumberFormat="1" applyFont="1" applyBorder="1" applyAlignment="1">
      <alignment horizontal="center"/>
    </xf>
    <xf numFmtId="2" fontId="139" fillId="0" borderId="106" xfId="14" applyNumberFormat="1" applyFont="1" applyBorder="1" applyAlignment="1">
      <alignment horizontal="center"/>
    </xf>
    <xf numFmtId="2" fontId="139" fillId="0" borderId="20" xfId="14" applyNumberFormat="1" applyFont="1" applyBorder="1" applyAlignment="1">
      <alignment horizontal="center"/>
    </xf>
    <xf numFmtId="2" fontId="139" fillId="0" borderId="22" xfId="14" applyNumberFormat="1" applyFont="1" applyBorder="1" applyAlignment="1">
      <alignment horizontal="center"/>
    </xf>
    <xf numFmtId="2" fontId="139" fillId="0" borderId="27" xfId="14" applyNumberFormat="1" applyFont="1" applyBorder="1" applyAlignment="1">
      <alignment horizontal="center"/>
    </xf>
    <xf numFmtId="2" fontId="139" fillId="0" borderId="243" xfId="14" applyNumberFormat="1" applyFont="1" applyBorder="1" applyAlignment="1">
      <alignment horizontal="center"/>
    </xf>
    <xf numFmtId="2" fontId="139" fillId="0" borderId="194" xfId="14" applyNumberFormat="1" applyFont="1" applyBorder="1" applyAlignment="1">
      <alignment horizontal="center"/>
    </xf>
    <xf numFmtId="2" fontId="139" fillId="0" borderId="40" xfId="14" applyNumberFormat="1" applyFont="1" applyBorder="1" applyAlignment="1">
      <alignment horizontal="center"/>
    </xf>
    <xf numFmtId="49" fontId="142" fillId="10" borderId="31" xfId="14" applyNumberFormat="1" applyFont="1" applyFill="1" applyBorder="1" applyAlignment="1">
      <alignment horizontal="center"/>
    </xf>
    <xf numFmtId="17" fontId="142" fillId="10" borderId="68" xfId="14" applyNumberFormat="1" applyFont="1" applyFill="1" applyBorder="1" applyAlignment="1">
      <alignment horizontal="center"/>
    </xf>
    <xf numFmtId="2" fontId="139" fillId="0" borderId="78" xfId="14" applyNumberFormat="1" applyFont="1" applyBorder="1" applyAlignment="1">
      <alignment horizontal="center"/>
    </xf>
    <xf numFmtId="2" fontId="139" fillId="0" borderId="77" xfId="14" applyNumberFormat="1" applyFont="1" applyBorder="1" applyAlignment="1">
      <alignment horizontal="center"/>
    </xf>
    <xf numFmtId="2" fontId="139" fillId="0" borderId="79" xfId="14" applyNumberFormat="1" applyFont="1" applyBorder="1" applyAlignment="1">
      <alignment horizontal="center"/>
    </xf>
    <xf numFmtId="0" fontId="20" fillId="0" borderId="4" xfId="14" applyBorder="1"/>
    <xf numFmtId="177" fontId="206" fillId="34" borderId="65" xfId="681" quotePrefix="1" applyNumberFormat="1" applyFont="1" applyFill="1" applyBorder="1" applyAlignment="1" applyProtection="1">
      <alignment horizontal="center"/>
    </xf>
    <xf numFmtId="0" fontId="204" fillId="34" borderId="1" xfId="865" applyFont="1" applyFill="1" applyBorder="1" applyAlignment="1">
      <alignment horizontal="left" vertical="center"/>
    </xf>
    <xf numFmtId="177" fontId="206" fillId="34" borderId="0" xfId="681" quotePrefix="1" applyNumberFormat="1" applyFont="1" applyFill="1" applyBorder="1" applyAlignment="1" applyProtection="1">
      <alignment horizontal="center"/>
    </xf>
    <xf numFmtId="0" fontId="208" fillId="34" borderId="0" xfId="865" applyFont="1" applyFill="1" applyBorder="1" applyAlignment="1">
      <alignment horizontal="left" vertical="center"/>
    </xf>
    <xf numFmtId="167" fontId="204" fillId="34" borderId="0" xfId="829" applyNumberFormat="1" applyFont="1" applyFill="1" applyBorder="1" applyAlignment="1">
      <alignment horizontal="left"/>
    </xf>
    <xf numFmtId="0" fontId="204" fillId="34" borderId="0" xfId="865" applyFont="1" applyFill="1" applyBorder="1" applyAlignment="1">
      <alignment horizontal="left" vertical="center"/>
    </xf>
    <xf numFmtId="0" fontId="204" fillId="34" borderId="2" xfId="865" applyFont="1" applyFill="1" applyBorder="1" applyAlignment="1">
      <alignment horizontal="left" vertical="center"/>
    </xf>
    <xf numFmtId="17" fontId="207" fillId="34" borderId="10" xfId="14" applyNumberFormat="1" applyFont="1" applyFill="1" applyBorder="1"/>
    <xf numFmtId="17" fontId="207" fillId="34" borderId="11" xfId="14" applyNumberFormat="1" applyFont="1" applyFill="1" applyBorder="1"/>
    <xf numFmtId="17" fontId="207" fillId="34" borderId="13" xfId="14" applyNumberFormat="1" applyFont="1" applyFill="1" applyBorder="1"/>
    <xf numFmtId="17" fontId="207" fillId="34" borderId="65" xfId="14" quotePrefix="1" applyNumberFormat="1" applyFont="1" applyFill="1" applyBorder="1" applyAlignment="1">
      <alignment horizontal="center"/>
    </xf>
    <xf numFmtId="17" fontId="207" fillId="34" borderId="11" xfId="14" quotePrefix="1" applyNumberFormat="1" applyFont="1" applyFill="1" applyBorder="1" applyAlignment="1">
      <alignment horizontal="center"/>
    </xf>
    <xf numFmtId="17" fontId="207" fillId="34" borderId="12" xfId="14" applyNumberFormat="1" applyFont="1" applyFill="1" applyBorder="1"/>
    <xf numFmtId="0" fontId="204" fillId="34" borderId="34" xfId="865" applyFont="1" applyFill="1" applyBorder="1" applyAlignment="1">
      <alignment horizontal="center"/>
    </xf>
    <xf numFmtId="0" fontId="208" fillId="34" borderId="0" xfId="865" applyFont="1" applyFill="1" applyBorder="1"/>
    <xf numFmtId="43" fontId="204" fillId="34" borderId="76" xfId="1" applyFont="1" applyFill="1" applyBorder="1" applyAlignment="1">
      <alignment horizontal="left" vertical="center"/>
    </xf>
    <xf numFmtId="43" fontId="204" fillId="34" borderId="77" xfId="1" applyFont="1" applyFill="1" applyBorder="1" applyAlignment="1">
      <alignment horizontal="center" vertical="center"/>
    </xf>
    <xf numFmtId="43" fontId="204" fillId="34" borderId="57" xfId="1" applyFont="1" applyFill="1" applyBorder="1" applyAlignment="1">
      <alignment horizontal="center" vertical="center"/>
    </xf>
    <xf numFmtId="43" fontId="204" fillId="34" borderId="68" xfId="1" applyFont="1" applyFill="1" applyBorder="1" applyAlignment="1">
      <alignment horizontal="center" vertical="center"/>
    </xf>
    <xf numFmtId="43" fontId="204" fillId="34" borderId="78" xfId="1" applyFont="1" applyFill="1" applyBorder="1" applyAlignment="1">
      <alignment horizontal="center" vertical="center"/>
    </xf>
    <xf numFmtId="43" fontId="204" fillId="34" borderId="79" xfId="1" applyFont="1" applyFill="1" applyBorder="1" applyAlignment="1">
      <alignment horizontal="center" vertical="center"/>
    </xf>
    <xf numFmtId="43" fontId="204" fillId="34" borderId="2" xfId="1" applyFont="1" applyFill="1" applyBorder="1" applyAlignment="1">
      <alignment horizontal="center" vertical="center"/>
    </xf>
    <xf numFmtId="43" fontId="204" fillId="34" borderId="76" xfId="1" applyFont="1" applyFill="1" applyBorder="1" applyAlignment="1">
      <alignment horizontal="center" vertical="center"/>
    </xf>
    <xf numFmtId="2" fontId="204" fillId="34" borderId="77" xfId="1" applyNumberFormat="1" applyFont="1" applyFill="1" applyBorder="1" applyAlignment="1">
      <alignment horizontal="center" vertical="center"/>
    </xf>
    <xf numFmtId="2" fontId="204" fillId="34" borderId="57" xfId="1" applyNumberFormat="1" applyFont="1" applyFill="1" applyBorder="1" applyAlignment="1">
      <alignment horizontal="center" vertical="center"/>
    </xf>
    <xf numFmtId="2" fontId="204" fillId="34" borderId="22" xfId="865" applyNumberFormat="1" applyFont="1" applyFill="1" applyBorder="1"/>
    <xf numFmtId="2" fontId="204" fillId="34" borderId="26" xfId="865" applyNumberFormat="1" applyFont="1" applyFill="1" applyBorder="1"/>
    <xf numFmtId="0" fontId="204" fillId="34" borderId="22" xfId="865" applyFont="1" applyFill="1" applyBorder="1"/>
    <xf numFmtId="0" fontId="204" fillId="34" borderId="26" xfId="865" applyFont="1" applyFill="1" applyBorder="1"/>
    <xf numFmtId="0" fontId="204" fillId="34" borderId="35" xfId="865" applyFont="1" applyFill="1" applyBorder="1"/>
    <xf numFmtId="2" fontId="204" fillId="34" borderId="0" xfId="865" applyNumberFormat="1" applyFont="1" applyFill="1" applyBorder="1"/>
    <xf numFmtId="0" fontId="204" fillId="34" borderId="0" xfId="865" applyFont="1" applyFill="1" applyBorder="1"/>
    <xf numFmtId="0" fontId="212" fillId="34" borderId="97" xfId="865" applyFont="1" applyFill="1" applyBorder="1" applyAlignment="1">
      <alignment horizontal="left" wrapText="1" readingOrder="1"/>
    </xf>
    <xf numFmtId="17" fontId="212" fillId="34" borderId="98" xfId="865" applyNumberFormat="1" applyFont="1" applyFill="1" applyBorder="1" applyAlignment="1">
      <alignment horizontal="left" wrapText="1" readingOrder="1"/>
    </xf>
    <xf numFmtId="17" fontId="212" fillId="34" borderId="99" xfId="865" applyNumberFormat="1" applyFont="1" applyFill="1" applyBorder="1" applyAlignment="1">
      <alignment horizontal="left" wrapText="1" readingOrder="1"/>
    </xf>
    <xf numFmtId="17" fontId="212" fillId="34" borderId="100" xfId="865" applyNumberFormat="1" applyFont="1" applyFill="1" applyBorder="1" applyAlignment="1">
      <alignment horizontal="left" wrapText="1" readingOrder="1"/>
    </xf>
    <xf numFmtId="17" fontId="212" fillId="34" borderId="101" xfId="865" applyNumberFormat="1" applyFont="1" applyFill="1" applyBorder="1" applyAlignment="1">
      <alignment horizontal="left" wrapText="1" readingOrder="1"/>
    </xf>
    <xf numFmtId="17" fontId="212" fillId="34" borderId="102" xfId="865" applyNumberFormat="1" applyFont="1" applyFill="1" applyBorder="1" applyAlignment="1">
      <alignment horizontal="left" wrapText="1" readingOrder="1"/>
    </xf>
    <xf numFmtId="17" fontId="212" fillId="34" borderId="103" xfId="865" applyNumberFormat="1" applyFont="1" applyFill="1" applyBorder="1" applyAlignment="1">
      <alignment horizontal="left" wrapText="1" readingOrder="1"/>
    </xf>
    <xf numFmtId="17" fontId="212" fillId="34" borderId="104" xfId="865" applyNumberFormat="1" applyFont="1" applyFill="1" applyBorder="1" applyAlignment="1">
      <alignment horizontal="left" wrapText="1" readingOrder="1"/>
    </xf>
    <xf numFmtId="17" fontId="212" fillId="34" borderId="105" xfId="865" applyNumberFormat="1" applyFont="1" applyFill="1" applyBorder="1" applyAlignment="1">
      <alignment horizontal="left" wrapText="1" readingOrder="1"/>
    </xf>
    <xf numFmtId="17" fontId="212" fillId="34" borderId="106" xfId="865" applyNumberFormat="1" applyFont="1" applyFill="1" applyBorder="1" applyAlignment="1">
      <alignment horizontal="left" wrapText="1" readingOrder="1"/>
    </xf>
    <xf numFmtId="17" fontId="212" fillId="34" borderId="107" xfId="865" applyNumberFormat="1" applyFont="1" applyFill="1" applyBorder="1" applyAlignment="1">
      <alignment horizontal="left" wrapText="1" readingOrder="1"/>
    </xf>
    <xf numFmtId="17" fontId="212" fillId="34" borderId="108" xfId="865" applyNumberFormat="1" applyFont="1" applyFill="1" applyBorder="1" applyAlignment="1">
      <alignment horizontal="left" wrapText="1" readingOrder="1"/>
    </xf>
    <xf numFmtId="17" fontId="212" fillId="34" borderId="109" xfId="865" applyNumberFormat="1" applyFont="1" applyFill="1" applyBorder="1" applyAlignment="1">
      <alignment horizontal="left" wrapText="1" readingOrder="1"/>
    </xf>
    <xf numFmtId="17" fontId="212" fillId="34" borderId="110" xfId="865" applyNumberFormat="1" applyFont="1" applyFill="1" applyBorder="1" applyAlignment="1">
      <alignment horizontal="left" wrapText="1" readingOrder="1"/>
    </xf>
    <xf numFmtId="0" fontId="211" fillId="34" borderId="0" xfId="865" applyFont="1" applyFill="1"/>
    <xf numFmtId="0" fontId="211" fillId="34" borderId="111" xfId="865" applyFont="1" applyFill="1" applyBorder="1" applyAlignment="1">
      <alignment horizontal="left" wrapText="1" readingOrder="1"/>
    </xf>
    <xf numFmtId="0" fontId="212" fillId="34" borderId="111" xfId="865" applyFont="1" applyFill="1" applyBorder="1" applyAlignment="1">
      <alignment horizontal="left" wrapText="1" readingOrder="1"/>
    </xf>
    <xf numFmtId="0" fontId="204" fillId="34" borderId="8" xfId="865" applyFont="1" applyFill="1" applyBorder="1" applyAlignment="1">
      <alignment horizontal="left" vertical="center"/>
    </xf>
    <xf numFmtId="0" fontId="213" fillId="34" borderId="8" xfId="865" applyFont="1" applyFill="1" applyBorder="1" applyAlignment="1">
      <alignment horizontal="left" vertical="center"/>
    </xf>
    <xf numFmtId="0" fontId="214" fillId="34" borderId="8" xfId="865" applyFont="1" applyFill="1" applyBorder="1" applyAlignment="1">
      <alignment horizontal="left" vertical="center"/>
    </xf>
    <xf numFmtId="0" fontId="212" fillId="34" borderId="120" xfId="865" applyFont="1" applyFill="1" applyBorder="1" applyAlignment="1">
      <alignment horizontal="left" wrapText="1" readingOrder="1"/>
    </xf>
    <xf numFmtId="165" fontId="212" fillId="34" borderId="121" xfId="830" applyFont="1" applyFill="1" applyBorder="1" applyAlignment="1">
      <alignment horizontal="right" wrapText="1" readingOrder="1"/>
    </xf>
    <xf numFmtId="165" fontId="212" fillId="34" borderId="122" xfId="830" applyFont="1" applyFill="1" applyBorder="1" applyAlignment="1">
      <alignment horizontal="right" wrapText="1" readingOrder="1"/>
    </xf>
    <xf numFmtId="165" fontId="212" fillId="34" borderId="123" xfId="830" applyFont="1" applyFill="1" applyBorder="1" applyAlignment="1">
      <alignment horizontal="right" wrapText="1" readingOrder="1"/>
    </xf>
    <xf numFmtId="2" fontId="212" fillId="34" borderId="121" xfId="830" applyNumberFormat="1" applyFont="1" applyFill="1" applyBorder="1" applyAlignment="1">
      <alignment horizontal="right" wrapText="1" readingOrder="1"/>
    </xf>
    <xf numFmtId="2" fontId="212" fillId="34" borderId="122" xfId="830" applyNumberFormat="1" applyFont="1" applyFill="1" applyBorder="1" applyAlignment="1">
      <alignment horizontal="right" wrapText="1" readingOrder="1"/>
    </xf>
    <xf numFmtId="2" fontId="212" fillId="34" borderId="124" xfId="830" applyNumberFormat="1" applyFont="1" applyFill="1" applyBorder="1" applyAlignment="1">
      <alignment horizontal="right" wrapText="1" readingOrder="1"/>
    </xf>
    <xf numFmtId="2" fontId="212" fillId="34" borderId="123" xfId="830" applyNumberFormat="1" applyFont="1" applyFill="1" applyBorder="1" applyAlignment="1">
      <alignment horizontal="right" wrapText="1" readingOrder="1"/>
    </xf>
    <xf numFmtId="2" fontId="212" fillId="34" borderId="80" xfId="830" applyNumberFormat="1" applyFont="1" applyFill="1" applyBorder="1" applyAlignment="1">
      <alignment horizontal="right" wrapText="1" readingOrder="1"/>
    </xf>
    <xf numFmtId="2" fontId="211" fillId="34" borderId="80" xfId="865" applyNumberFormat="1" applyFont="1" applyFill="1" applyBorder="1"/>
    <xf numFmtId="2" fontId="211" fillId="34" borderId="81" xfId="865" applyNumberFormat="1" applyFont="1" applyFill="1" applyBorder="1"/>
    <xf numFmtId="2" fontId="211" fillId="34" borderId="9" xfId="865" applyNumberFormat="1" applyFont="1" applyFill="1" applyBorder="1"/>
    <xf numFmtId="2" fontId="211" fillId="34" borderId="82" xfId="865" applyNumberFormat="1" applyFont="1" applyFill="1" applyBorder="1"/>
    <xf numFmtId="0" fontId="211" fillId="34" borderId="128" xfId="865" applyFont="1" applyFill="1" applyBorder="1" applyAlignment="1">
      <alignment horizontal="left" wrapText="1" readingOrder="1"/>
    </xf>
    <xf numFmtId="0" fontId="211" fillId="34" borderId="132" xfId="865" applyFont="1" applyFill="1" applyBorder="1" applyAlignment="1">
      <alignment horizontal="left" wrapText="1" readingOrder="1"/>
    </xf>
    <xf numFmtId="0" fontId="211" fillId="34" borderId="136" xfId="865" applyFont="1" applyFill="1" applyBorder="1" applyAlignment="1">
      <alignment horizontal="left" wrapText="1" readingOrder="1"/>
    </xf>
    <xf numFmtId="0" fontId="204" fillId="60" borderId="18" xfId="865" applyFont="1" applyFill="1" applyBorder="1" applyAlignment="1">
      <alignment wrapText="1"/>
    </xf>
    <xf numFmtId="0" fontId="204" fillId="60" borderId="19" xfId="865" applyFont="1" applyFill="1" applyBorder="1" applyAlignment="1">
      <alignment wrapText="1"/>
    </xf>
    <xf numFmtId="0" fontId="204" fillId="60" borderId="83" xfId="865" applyFont="1" applyFill="1" applyBorder="1" applyAlignment="1">
      <alignment wrapText="1"/>
    </xf>
    <xf numFmtId="0" fontId="211" fillId="60" borderId="44" xfId="865" applyFont="1" applyFill="1" applyBorder="1"/>
    <xf numFmtId="0" fontId="211" fillId="60" borderId="134" xfId="865" applyFont="1" applyFill="1" applyBorder="1"/>
    <xf numFmtId="0" fontId="212" fillId="60" borderId="33" xfId="865" applyFont="1" applyFill="1" applyBorder="1"/>
    <xf numFmtId="0" fontId="212" fillId="34" borderId="143" xfId="865" applyFont="1" applyFill="1" applyBorder="1" applyAlignment="1">
      <alignment horizontal="center" vertical="center" wrapText="1"/>
    </xf>
    <xf numFmtId="0" fontId="212" fillId="34" borderId="144" xfId="865" applyFont="1" applyFill="1" applyBorder="1" applyAlignment="1">
      <alignment horizontal="center" vertical="center" wrapText="1"/>
    </xf>
    <xf numFmtId="0" fontId="211" fillId="34" borderId="45" xfId="865" applyFont="1" applyFill="1" applyBorder="1" applyAlignment="1">
      <alignment horizontal="left" wrapText="1" readingOrder="1"/>
    </xf>
    <xf numFmtId="0" fontId="211" fillId="34" borderId="155" xfId="865" applyFont="1" applyFill="1" applyBorder="1" applyAlignment="1">
      <alignment horizontal="left" wrapText="1" readingOrder="1"/>
    </xf>
    <xf numFmtId="0" fontId="211" fillId="34" borderId="156" xfId="865" applyFont="1" applyFill="1" applyBorder="1" applyAlignment="1">
      <alignment horizontal="left" wrapText="1" readingOrder="1"/>
    </xf>
    <xf numFmtId="0" fontId="211" fillId="34" borderId="157" xfId="865" applyFont="1" applyFill="1" applyBorder="1" applyAlignment="1">
      <alignment horizontal="left" wrapText="1" readingOrder="1"/>
    </xf>
    <xf numFmtId="0" fontId="211" fillId="34" borderId="158" xfId="865" applyFont="1" applyFill="1" applyBorder="1" applyAlignment="1">
      <alignment horizontal="left" wrapText="1" readingOrder="1"/>
    </xf>
    <xf numFmtId="0" fontId="211" fillId="34" borderId="161" xfId="865" applyFont="1" applyFill="1" applyBorder="1" applyAlignment="1">
      <alignment horizontal="left" wrapText="1" readingOrder="1"/>
    </xf>
    <xf numFmtId="0" fontId="204" fillId="60" borderId="34" xfId="865" applyFont="1" applyFill="1" applyBorder="1" applyAlignment="1">
      <alignment wrapText="1"/>
    </xf>
    <xf numFmtId="17" fontId="212" fillId="34" borderId="17" xfId="865" applyNumberFormat="1" applyFont="1" applyFill="1" applyBorder="1" applyAlignment="1">
      <alignment horizontal="center" wrapText="1" readingOrder="1"/>
    </xf>
    <xf numFmtId="17" fontId="212" fillId="34" borderId="19" xfId="865" applyNumberFormat="1" applyFont="1" applyFill="1" applyBorder="1" applyAlignment="1">
      <alignment horizontal="center" wrapText="1" readingOrder="1"/>
    </xf>
    <xf numFmtId="17" fontId="212" fillId="34" borderId="96" xfId="865" applyNumberFormat="1" applyFont="1" applyFill="1" applyBorder="1" applyAlignment="1">
      <alignment horizontal="center" wrapText="1" readingOrder="1"/>
    </xf>
    <xf numFmtId="17" fontId="212" fillId="34" borderId="34" xfId="865" applyNumberFormat="1" applyFont="1" applyFill="1" applyBorder="1" applyAlignment="1">
      <alignment horizontal="center" wrapText="1" readingOrder="1"/>
    </xf>
    <xf numFmtId="0" fontId="211" fillId="34" borderId="50" xfId="865" applyFont="1" applyFill="1" applyBorder="1" applyAlignment="1">
      <alignment horizontal="left" wrapText="1" readingOrder="1"/>
    </xf>
    <xf numFmtId="17" fontId="212" fillId="34" borderId="33" xfId="865" applyNumberFormat="1" applyFont="1" applyFill="1" applyBorder="1" applyAlignment="1">
      <alignment horizontal="center" wrapText="1" readingOrder="1"/>
    </xf>
    <xf numFmtId="17" fontId="212" fillId="34" borderId="11" xfId="865" applyNumberFormat="1" applyFont="1" applyFill="1" applyBorder="1" applyAlignment="1">
      <alignment horizontal="center" wrapText="1" readingOrder="1"/>
    </xf>
    <xf numFmtId="17" fontId="212" fillId="34" borderId="15" xfId="865" applyNumberFormat="1" applyFont="1" applyFill="1" applyBorder="1" applyAlignment="1">
      <alignment horizontal="center" wrapText="1" readingOrder="1"/>
    </xf>
    <xf numFmtId="17" fontId="212" fillId="34" borderId="171" xfId="865" applyNumberFormat="1" applyFont="1" applyFill="1" applyBorder="1" applyAlignment="1">
      <alignment horizontal="center" wrapText="1" readingOrder="1"/>
    </xf>
    <xf numFmtId="0" fontId="211" fillId="34" borderId="176" xfId="865" applyFont="1" applyFill="1" applyBorder="1" applyAlignment="1">
      <alignment horizontal="left" wrapText="1" readingOrder="1"/>
    </xf>
    <xf numFmtId="17" fontId="212" fillId="34" borderId="179" xfId="865" applyNumberFormat="1" applyFont="1" applyFill="1" applyBorder="1" applyAlignment="1">
      <alignment horizontal="center" wrapText="1" readingOrder="1"/>
    </xf>
    <xf numFmtId="17" fontId="212" fillId="34" borderId="180" xfId="865" applyNumberFormat="1" applyFont="1" applyFill="1" applyBorder="1" applyAlignment="1">
      <alignment horizontal="center" wrapText="1" readingOrder="1"/>
    </xf>
    <xf numFmtId="17" fontId="212" fillId="34" borderId="181" xfId="865" applyNumberFormat="1" applyFont="1" applyFill="1" applyBorder="1" applyAlignment="1">
      <alignment horizontal="center" wrapText="1" readingOrder="1"/>
    </xf>
    <xf numFmtId="0" fontId="212" fillId="34" borderId="171" xfId="865" applyFont="1" applyFill="1" applyBorder="1" applyAlignment="1">
      <alignment horizontal="center" wrapText="1" readingOrder="1"/>
    </xf>
    <xf numFmtId="0" fontId="211" fillId="34" borderId="177" xfId="865" applyFont="1" applyFill="1" applyBorder="1" applyAlignment="1">
      <alignment horizontal="left" wrapText="1" readingOrder="1"/>
    </xf>
    <xf numFmtId="0" fontId="206" fillId="34" borderId="0" xfId="14" applyFont="1" applyFill="1"/>
    <xf numFmtId="0" fontId="206" fillId="34" borderId="203" xfId="14" applyFont="1" applyFill="1" applyBorder="1" applyAlignment="1">
      <alignment horizontal="center" vertical="center"/>
    </xf>
    <xf numFmtId="0" fontId="206" fillId="34" borderId="204" xfId="14" applyFont="1" applyFill="1" applyBorder="1" applyAlignment="1">
      <alignment horizontal="center" vertical="center" wrapText="1"/>
    </xf>
    <xf numFmtId="0" fontId="206" fillId="34" borderId="205" xfId="14" applyFont="1" applyFill="1" applyBorder="1" applyAlignment="1">
      <alignment horizontal="center" vertical="center"/>
    </xf>
    <xf numFmtId="0" fontId="206" fillId="34" borderId="206" xfId="14" applyFont="1" applyFill="1" applyBorder="1" applyAlignment="1">
      <alignment horizontal="center" vertical="center"/>
    </xf>
    <xf numFmtId="0" fontId="206" fillId="34" borderId="207" xfId="14" applyFont="1" applyFill="1" applyBorder="1" applyAlignment="1">
      <alignment horizontal="center" vertical="center"/>
    </xf>
    <xf numFmtId="0" fontId="206" fillId="34" borderId="208" xfId="14" applyFont="1" applyFill="1" applyBorder="1" applyAlignment="1">
      <alignment horizontal="center" vertical="center" wrapText="1"/>
    </xf>
    <xf numFmtId="0" fontId="206" fillId="34" borderId="209" xfId="14" applyFont="1" applyFill="1" applyBorder="1" applyAlignment="1">
      <alignment horizontal="center" vertical="center"/>
    </xf>
    <xf numFmtId="0" fontId="206" fillId="34" borderId="210" xfId="14" applyFont="1" applyFill="1" applyBorder="1" applyAlignment="1">
      <alignment horizontal="center" vertical="center"/>
    </xf>
    <xf numFmtId="0" fontId="206" fillId="34" borderId="211" xfId="14" applyFont="1" applyFill="1" applyBorder="1" applyAlignment="1">
      <alignment horizontal="center" vertical="center" wrapText="1"/>
    </xf>
    <xf numFmtId="0" fontId="206" fillId="34" borderId="212" xfId="14" applyFont="1" applyFill="1" applyBorder="1" applyAlignment="1">
      <alignment horizontal="center" vertical="center"/>
    </xf>
    <xf numFmtId="0" fontId="218" fillId="34" borderId="9" xfId="14" applyFont="1" applyFill="1" applyBorder="1" applyAlignment="1">
      <alignment horizontal="center" vertical="center"/>
    </xf>
    <xf numFmtId="2" fontId="218" fillId="34" borderId="213" xfId="14" applyNumberFormat="1" applyFont="1" applyFill="1" applyBorder="1" applyAlignment="1">
      <alignment horizontal="center" vertical="center" wrapText="1"/>
    </xf>
    <xf numFmtId="2" fontId="218" fillId="34" borderId="214" xfId="14" applyNumberFormat="1" applyFont="1" applyFill="1" applyBorder="1" applyAlignment="1">
      <alignment horizontal="center" vertical="center" wrapText="1"/>
    </xf>
    <xf numFmtId="2" fontId="218" fillId="34" borderId="215" xfId="14" applyNumberFormat="1" applyFont="1" applyFill="1" applyBorder="1" applyAlignment="1">
      <alignment horizontal="center" vertical="center" wrapText="1"/>
    </xf>
    <xf numFmtId="2" fontId="218" fillId="34" borderId="213" xfId="14" applyNumberFormat="1" applyFont="1" applyFill="1" applyBorder="1" applyAlignment="1">
      <alignment horizontal="right" vertical="center"/>
    </xf>
    <xf numFmtId="2" fontId="218" fillId="34" borderId="214" xfId="14" applyNumberFormat="1" applyFont="1" applyFill="1" applyBorder="1" applyAlignment="1">
      <alignment horizontal="right" vertical="center"/>
    </xf>
    <xf numFmtId="2" fontId="218" fillId="34" borderId="216" xfId="14" applyNumberFormat="1" applyFont="1" applyFill="1" applyBorder="1" applyAlignment="1">
      <alignment horizontal="right" vertical="center"/>
    </xf>
    <xf numFmtId="0" fontId="206" fillId="34" borderId="217" xfId="14" applyFont="1" applyFill="1" applyBorder="1" applyAlignment="1">
      <alignment vertical="center"/>
    </xf>
    <xf numFmtId="0" fontId="206" fillId="34" borderId="218" xfId="14" applyFont="1" applyFill="1" applyBorder="1" applyAlignment="1">
      <alignment vertical="center" wrapText="1"/>
    </xf>
    <xf numFmtId="0" fontId="206" fillId="34" borderId="219" xfId="14" applyFont="1" applyFill="1" applyBorder="1" applyAlignment="1">
      <alignment vertical="center"/>
    </xf>
    <xf numFmtId="0" fontId="206" fillId="34" borderId="220" xfId="14" applyFont="1" applyFill="1" applyBorder="1" applyAlignment="1">
      <alignment vertical="center"/>
    </xf>
    <xf numFmtId="17" fontId="206" fillId="34" borderId="8" xfId="14" applyNumberFormat="1" applyFont="1" applyFill="1" applyBorder="1" applyAlignment="1">
      <alignment horizontal="right"/>
    </xf>
    <xf numFmtId="17" fontId="206" fillId="34" borderId="21" xfId="14" applyNumberFormat="1" applyFont="1" applyFill="1" applyBorder="1" applyAlignment="1">
      <alignment horizontal="right"/>
    </xf>
    <xf numFmtId="17" fontId="206" fillId="34" borderId="0" xfId="14" applyNumberFormat="1" applyFont="1" applyFill="1" applyBorder="1" applyAlignment="1">
      <alignment horizontal="right"/>
    </xf>
    <xf numFmtId="17" fontId="206" fillId="34" borderId="2" xfId="14" applyNumberFormat="1" applyFont="1" applyFill="1" applyBorder="1" applyAlignment="1">
      <alignment horizontal="right"/>
    </xf>
    <xf numFmtId="0" fontId="206" fillId="34" borderId="65" xfId="14" applyFont="1" applyFill="1" applyBorder="1"/>
    <xf numFmtId="0" fontId="206" fillId="34" borderId="10" xfId="14" applyFont="1" applyFill="1" applyBorder="1" applyAlignment="1">
      <alignment horizontal="center"/>
    </xf>
    <xf numFmtId="0" fontId="206" fillId="34" borderId="11" xfId="14" applyFont="1" applyFill="1" applyBorder="1" applyAlignment="1">
      <alignment horizontal="center"/>
    </xf>
    <xf numFmtId="0" fontId="206" fillId="34" borderId="13" xfId="14" applyFont="1" applyFill="1" applyBorder="1" applyAlignment="1">
      <alignment horizontal="center"/>
    </xf>
    <xf numFmtId="0" fontId="206" fillId="34" borderId="65" xfId="14" applyFont="1" applyFill="1" applyBorder="1" applyAlignment="1">
      <alignment horizontal="center"/>
    </xf>
    <xf numFmtId="0" fontId="206" fillId="34" borderId="65" xfId="14" quotePrefix="1" applyFont="1" applyFill="1" applyBorder="1" applyAlignment="1">
      <alignment horizontal="center"/>
    </xf>
    <xf numFmtId="0" fontId="206" fillId="34" borderId="33" xfId="14" applyFont="1" applyFill="1" applyBorder="1" applyAlignment="1">
      <alignment horizontal="center"/>
    </xf>
    <xf numFmtId="0" fontId="206" fillId="34" borderId="12" xfId="14" applyFont="1" applyFill="1" applyBorder="1" applyAlignment="1">
      <alignment horizontal="center"/>
    </xf>
    <xf numFmtId="178" fontId="206" fillId="34" borderId="31" xfId="14" applyNumberFormat="1" applyFont="1" applyFill="1" applyBorder="1"/>
    <xf numFmtId="178" fontId="210" fillId="34" borderId="31" xfId="14" applyNumberFormat="1" applyFont="1" applyFill="1" applyBorder="1"/>
    <xf numFmtId="178" fontId="206" fillId="34" borderId="229" xfId="14" applyNumberFormat="1" applyFont="1" applyFill="1" applyBorder="1"/>
    <xf numFmtId="4" fontId="207" fillId="34" borderId="230" xfId="14" applyNumberFormat="1" applyFont="1" applyFill="1" applyBorder="1"/>
    <xf numFmtId="4" fontId="207" fillId="34" borderId="231" xfId="14" applyNumberFormat="1" applyFont="1" applyFill="1" applyBorder="1"/>
    <xf numFmtId="4" fontId="207" fillId="34" borderId="232" xfId="14" applyNumberFormat="1" applyFont="1" applyFill="1" applyBorder="1"/>
    <xf numFmtId="4" fontId="207" fillId="34" borderId="229" xfId="14" applyNumberFormat="1" applyFont="1" applyFill="1" applyBorder="1"/>
    <xf numFmtId="4" fontId="207" fillId="34" borderId="73" xfId="14" applyNumberFormat="1" applyFont="1" applyFill="1" applyBorder="1"/>
    <xf numFmtId="4" fontId="207" fillId="34" borderId="233" xfId="14" applyNumberFormat="1" applyFont="1" applyFill="1" applyBorder="1"/>
    <xf numFmtId="0" fontId="207" fillId="34" borderId="0" xfId="14" applyFont="1" applyFill="1"/>
    <xf numFmtId="43" fontId="207" fillId="34" borderId="232" xfId="1" applyFont="1" applyFill="1" applyBorder="1"/>
    <xf numFmtId="43" fontId="207" fillId="34" borderId="231" xfId="1" applyFont="1" applyFill="1" applyBorder="1"/>
    <xf numFmtId="43" fontId="207" fillId="34" borderId="233" xfId="1" applyFont="1" applyFill="1" applyBorder="1"/>
    <xf numFmtId="0" fontId="206" fillId="34" borderId="14" xfId="14" applyFont="1" applyFill="1" applyBorder="1" applyAlignment="1">
      <alignment horizontal="center"/>
    </xf>
    <xf numFmtId="0" fontId="206" fillId="34" borderId="5" xfId="14" applyFont="1" applyFill="1" applyBorder="1" applyAlignment="1">
      <alignment horizontal="center"/>
    </xf>
    <xf numFmtId="178" fontId="206" fillId="34" borderId="234" xfId="14" applyNumberFormat="1" applyFont="1" applyFill="1" applyBorder="1"/>
    <xf numFmtId="178" fontId="206" fillId="34" borderId="231" xfId="14" applyNumberFormat="1" applyFont="1" applyFill="1" applyBorder="1"/>
    <xf numFmtId="178" fontId="206" fillId="34" borderId="233" xfId="14" applyNumberFormat="1" applyFont="1" applyFill="1" applyBorder="1"/>
    <xf numFmtId="2" fontId="206" fillId="34" borderId="51" xfId="14" applyNumberFormat="1" applyFont="1" applyFill="1" applyBorder="1"/>
    <xf numFmtId="2" fontId="206" fillId="34" borderId="232" xfId="14" applyNumberFormat="1" applyFont="1" applyFill="1" applyBorder="1"/>
    <xf numFmtId="2" fontId="207" fillId="34" borderId="233" xfId="14" applyNumberFormat="1" applyFont="1" applyFill="1" applyBorder="1"/>
    <xf numFmtId="2" fontId="207" fillId="34" borderId="229" xfId="14" applyNumberFormat="1" applyFont="1" applyFill="1" applyBorder="1"/>
    <xf numFmtId="0" fontId="206" fillId="34" borderId="15" xfId="681" applyFont="1" applyFill="1" applyBorder="1" applyAlignment="1">
      <alignment wrapText="1"/>
    </xf>
    <xf numFmtId="1" fontId="206" fillId="34" borderId="65" xfId="866" applyNumberFormat="1" applyFont="1" applyFill="1" applyBorder="1" applyAlignment="1">
      <alignment horizontal="center"/>
    </xf>
    <xf numFmtId="0" fontId="206" fillId="34" borderId="13" xfId="14" quotePrefix="1" applyFont="1" applyFill="1" applyBorder="1" applyAlignment="1">
      <alignment horizontal="center"/>
    </xf>
    <xf numFmtId="0" fontId="206" fillId="34" borderId="15" xfId="14" quotePrefix="1" applyFont="1" applyFill="1" applyBorder="1" applyAlignment="1">
      <alignment horizontal="center"/>
    </xf>
    <xf numFmtId="0" fontId="210" fillId="34" borderId="0" xfId="681" applyFont="1" applyFill="1"/>
    <xf numFmtId="0" fontId="206" fillId="34" borderId="4" xfId="681" applyFont="1" applyFill="1" applyBorder="1" applyAlignment="1">
      <alignment wrapText="1"/>
    </xf>
    <xf numFmtId="0" fontId="206" fillId="34" borderId="46" xfId="681" applyFont="1" applyFill="1" applyBorder="1" applyAlignment="1">
      <alignment wrapText="1"/>
    </xf>
    <xf numFmtId="165" fontId="207" fillId="34" borderId="14" xfId="166" applyNumberFormat="1" applyFont="1" applyFill="1" applyBorder="1" applyAlignment="1">
      <alignment horizontal="right"/>
    </xf>
    <xf numFmtId="165" fontId="207" fillId="34" borderId="11" xfId="166" applyNumberFormat="1" applyFont="1" applyFill="1" applyBorder="1" applyAlignment="1">
      <alignment horizontal="right"/>
    </xf>
    <xf numFmtId="165" fontId="207" fillId="34" borderId="13" xfId="166" applyNumberFormat="1" applyFont="1" applyFill="1" applyBorder="1" applyAlignment="1">
      <alignment horizontal="right"/>
    </xf>
    <xf numFmtId="165" fontId="207" fillId="34" borderId="65" xfId="166" applyNumberFormat="1" applyFont="1" applyFill="1" applyBorder="1" applyAlignment="1">
      <alignment horizontal="right"/>
    </xf>
    <xf numFmtId="165" fontId="207" fillId="34" borderId="10" xfId="166" applyNumberFormat="1" applyFont="1" applyFill="1" applyBorder="1" applyAlignment="1">
      <alignment horizontal="right"/>
    </xf>
    <xf numFmtId="165" fontId="207" fillId="34" borderId="15" xfId="166" applyNumberFormat="1" applyFont="1" applyFill="1" applyBorder="1" applyAlignment="1">
      <alignment horizontal="right"/>
    </xf>
    <xf numFmtId="165" fontId="209" fillId="34" borderId="0" xfId="681" applyNumberFormat="1" applyFont="1" applyFill="1"/>
    <xf numFmtId="0" fontId="207" fillId="34" borderId="0" xfId="681" applyFont="1" applyFill="1"/>
    <xf numFmtId="0" fontId="206" fillId="34" borderId="5" xfId="681" applyFont="1" applyFill="1" applyBorder="1" applyAlignment="1">
      <alignment wrapText="1"/>
    </xf>
    <xf numFmtId="0" fontId="208" fillId="34" borderId="0" xfId="14" applyFont="1" applyFill="1"/>
    <xf numFmtId="0" fontId="206" fillId="34" borderId="0" xfId="14" applyFont="1" applyFill="1" applyBorder="1"/>
    <xf numFmtId="0" fontId="206" fillId="34" borderId="0" xfId="14" applyFont="1" applyFill="1" applyBorder="1" applyAlignment="1">
      <alignment horizontal="left" wrapText="1"/>
    </xf>
    <xf numFmtId="0" fontId="206" fillId="34" borderId="0" xfId="14" applyFont="1" applyFill="1" applyBorder="1" applyAlignment="1">
      <alignment wrapText="1"/>
    </xf>
    <xf numFmtId="0" fontId="204" fillId="34" borderId="33" xfId="14" applyFont="1" applyFill="1" applyBorder="1" applyAlignment="1">
      <alignment horizontal="left"/>
    </xf>
    <xf numFmtId="165" fontId="225" fillId="34" borderId="33" xfId="816" applyFont="1" applyFill="1" applyBorder="1" applyAlignment="1">
      <alignment horizontal="center"/>
    </xf>
    <xf numFmtId="165" fontId="225" fillId="34" borderId="11" xfId="816" applyFont="1" applyFill="1" applyBorder="1" applyAlignment="1">
      <alignment horizontal="center"/>
    </xf>
    <xf numFmtId="165" fontId="225" fillId="34" borderId="5" xfId="816" applyFont="1" applyFill="1" applyBorder="1" applyAlignment="1">
      <alignment horizontal="center"/>
    </xf>
    <xf numFmtId="165" fontId="225" fillId="34" borderId="65" xfId="816" applyFont="1" applyFill="1" applyBorder="1"/>
    <xf numFmtId="165" fontId="225" fillId="34" borderId="5" xfId="816" applyFont="1" applyFill="1" applyBorder="1"/>
    <xf numFmtId="165" fontId="225" fillId="34" borderId="11" xfId="816" applyFont="1" applyFill="1" applyBorder="1"/>
    <xf numFmtId="165" fontId="225" fillId="34" borderId="12" xfId="816" applyFont="1" applyFill="1" applyBorder="1"/>
    <xf numFmtId="0" fontId="202" fillId="34" borderId="0" xfId="14" applyFont="1" applyFill="1"/>
    <xf numFmtId="0" fontId="206" fillId="34" borderId="15" xfId="14" applyFont="1" applyFill="1" applyBorder="1" applyAlignment="1">
      <alignment horizontal="center"/>
    </xf>
    <xf numFmtId="165" fontId="207" fillId="34" borderId="10" xfId="167" applyNumberFormat="1" applyFont="1" applyFill="1" applyBorder="1" applyAlignment="1">
      <alignment horizontal="right"/>
    </xf>
    <xf numFmtId="165" fontId="207" fillId="34" borderId="11" xfId="167" applyNumberFormat="1" applyFont="1" applyFill="1" applyBorder="1" applyAlignment="1">
      <alignment horizontal="right"/>
    </xf>
    <xf numFmtId="165" fontId="207" fillId="34" borderId="13" xfId="167" applyNumberFormat="1" applyFont="1" applyFill="1" applyBorder="1" applyAlignment="1">
      <alignment horizontal="right"/>
    </xf>
    <xf numFmtId="0" fontId="209" fillId="34" borderId="0" xfId="681" applyFont="1" applyFill="1"/>
    <xf numFmtId="0" fontId="223" fillId="0" borderId="3" xfId="681" applyFont="1" applyBorder="1" applyAlignment="1">
      <alignment vertical="top" wrapText="1"/>
    </xf>
    <xf numFmtId="0" fontId="223" fillId="0" borderId="3" xfId="681" applyFont="1" applyBorder="1" applyAlignment="1">
      <alignment horizontal="left" vertical="top" wrapText="1"/>
    </xf>
    <xf numFmtId="0" fontId="230" fillId="34" borderId="0" xfId="14" applyFont="1" applyFill="1"/>
    <xf numFmtId="165" fontId="231" fillId="34" borderId="33" xfId="816" applyFont="1" applyFill="1" applyBorder="1" applyAlignment="1">
      <alignment horizontal="center"/>
    </xf>
    <xf numFmtId="165" fontId="231" fillId="34" borderId="11" xfId="816" applyFont="1" applyFill="1" applyBorder="1" applyAlignment="1">
      <alignment horizontal="center"/>
    </xf>
    <xf numFmtId="165" fontId="231" fillId="34" borderId="5" xfId="816" applyFont="1" applyFill="1" applyBorder="1" applyAlignment="1">
      <alignment horizontal="center"/>
    </xf>
    <xf numFmtId="165" fontId="231" fillId="34" borderId="65" xfId="816" applyFont="1" applyFill="1" applyBorder="1"/>
    <xf numFmtId="165" fontId="231" fillId="34" borderId="5" xfId="816" applyFont="1" applyFill="1" applyBorder="1"/>
    <xf numFmtId="165" fontId="231" fillId="34" borderId="11" xfId="816" applyFont="1" applyFill="1" applyBorder="1"/>
    <xf numFmtId="0" fontId="20" fillId="34" borderId="0" xfId="14" applyFill="1"/>
    <xf numFmtId="0" fontId="206" fillId="34" borderId="14" xfId="14" applyFont="1" applyFill="1" applyBorder="1" applyAlignment="1">
      <alignment horizontal="center" vertical="center"/>
    </xf>
    <xf numFmtId="0" fontId="206" fillId="34" borderId="11" xfId="14" applyFont="1" applyFill="1" applyBorder="1" applyAlignment="1">
      <alignment horizontal="center" vertical="center"/>
    </xf>
    <xf numFmtId="0" fontId="206" fillId="34" borderId="12" xfId="14" applyFont="1" applyFill="1" applyBorder="1" applyAlignment="1">
      <alignment horizontal="center" vertical="center" wrapText="1"/>
    </xf>
    <xf numFmtId="0" fontId="206" fillId="34" borderId="21" xfId="14" applyFont="1" applyFill="1" applyBorder="1" applyAlignment="1">
      <alignment horizontal="center"/>
    </xf>
    <xf numFmtId="0" fontId="206" fillId="34" borderId="14" xfId="14" quotePrefix="1" applyFont="1" applyFill="1" applyBorder="1" applyAlignment="1">
      <alignment horizontal="center"/>
    </xf>
    <xf numFmtId="0" fontId="206" fillId="34" borderId="18" xfId="14" applyFont="1" applyFill="1" applyBorder="1" applyAlignment="1">
      <alignment horizontal="center"/>
    </xf>
    <xf numFmtId="0" fontId="206" fillId="34" borderId="93" xfId="14" applyFont="1" applyFill="1" applyBorder="1" applyAlignment="1">
      <alignment horizontal="center"/>
    </xf>
    <xf numFmtId="168" fontId="207" fillId="34" borderId="27" xfId="14" applyNumberFormat="1" applyFont="1" applyFill="1" applyBorder="1" applyAlignment="1">
      <alignment horizontal="center"/>
    </xf>
    <xf numFmtId="168" fontId="207" fillId="34" borderId="12" xfId="14" applyNumberFormat="1" applyFont="1" applyFill="1" applyBorder="1" applyAlignment="1">
      <alignment horizontal="center"/>
    </xf>
    <xf numFmtId="168" fontId="207" fillId="34" borderId="83" xfId="14" applyNumberFormat="1" applyFont="1" applyFill="1" applyBorder="1" applyAlignment="1">
      <alignment horizontal="center"/>
    </xf>
    <xf numFmtId="168" fontId="207" fillId="34" borderId="81" xfId="14" applyNumberFormat="1" applyFont="1" applyFill="1" applyBorder="1" applyAlignment="1">
      <alignment horizontal="center"/>
    </xf>
    <xf numFmtId="178" fontId="183" fillId="34" borderId="41" xfId="0" applyNumberFormat="1" applyFont="1" applyFill="1" applyBorder="1" applyAlignment="1">
      <alignment horizontal="center" vertical="center"/>
    </xf>
    <xf numFmtId="178" fontId="183" fillId="34" borderId="169" xfId="0" applyNumberFormat="1" applyFont="1" applyFill="1" applyBorder="1" applyAlignment="1">
      <alignment horizontal="center" vertical="center" wrapText="1"/>
    </xf>
    <xf numFmtId="178" fontId="183" fillId="34" borderId="41" xfId="0" applyNumberFormat="1" applyFont="1" applyFill="1" applyBorder="1" applyAlignment="1">
      <alignment horizontal="center" vertical="center" wrapText="1"/>
    </xf>
    <xf numFmtId="178" fontId="183" fillId="34" borderId="36" xfId="0" applyNumberFormat="1" applyFont="1" applyFill="1" applyBorder="1" applyAlignment="1">
      <alignment horizontal="center" vertical="center" wrapText="1"/>
    </xf>
    <xf numFmtId="178" fontId="183" fillId="34" borderId="37" xfId="0" applyNumberFormat="1" applyFont="1" applyFill="1" applyBorder="1" applyAlignment="1">
      <alignment horizontal="center" vertical="center" wrapText="1"/>
    </xf>
    <xf numFmtId="178" fontId="183" fillId="34" borderId="40" xfId="0" applyNumberFormat="1" applyFont="1" applyFill="1" applyBorder="1" applyAlignment="1">
      <alignment horizontal="center" vertical="center" wrapText="1"/>
    </xf>
    <xf numFmtId="0" fontId="206" fillId="34" borderId="0" xfId="14" applyFont="1" applyFill="1" applyAlignment="1">
      <alignment horizontal="center"/>
    </xf>
    <xf numFmtId="0" fontId="206" fillId="34" borderId="0" xfId="14" applyFont="1" applyFill="1" applyBorder="1" applyAlignment="1">
      <alignment horizontal="center"/>
    </xf>
    <xf numFmtId="0" fontId="206" fillId="34" borderId="12" xfId="14" applyFont="1" applyFill="1" applyBorder="1" applyAlignment="1">
      <alignment horizontal="center" vertical="center"/>
    </xf>
    <xf numFmtId="0" fontId="210" fillId="34" borderId="0" xfId="14" applyFont="1" applyFill="1"/>
    <xf numFmtId="17" fontId="206" fillId="34" borderId="21" xfId="14" applyNumberFormat="1" applyFont="1" applyFill="1" applyBorder="1"/>
    <xf numFmtId="17" fontId="206" fillId="34" borderId="76" xfId="14" applyNumberFormat="1" applyFont="1" applyFill="1" applyBorder="1"/>
    <xf numFmtId="17" fontId="206" fillId="34" borderId="22" xfId="14" applyNumberFormat="1" applyFont="1" applyFill="1" applyBorder="1"/>
    <xf numFmtId="17" fontId="206" fillId="34" borderId="77" xfId="14" applyNumberFormat="1" applyFont="1" applyFill="1" applyBorder="1"/>
    <xf numFmtId="0" fontId="206" fillId="34" borderId="33" xfId="681" applyFont="1" applyFill="1" applyBorder="1"/>
    <xf numFmtId="176" fontId="207" fillId="34" borderId="14" xfId="681" applyNumberFormat="1" applyFont="1" applyFill="1" applyBorder="1" applyAlignment="1">
      <alignment horizontal="center"/>
    </xf>
    <xf numFmtId="176" fontId="207" fillId="34" borderId="11" xfId="681" applyNumberFormat="1" applyFont="1" applyFill="1" applyBorder="1" applyAlignment="1">
      <alignment horizontal="center"/>
    </xf>
    <xf numFmtId="176" fontId="207" fillId="34" borderId="13" xfId="681" applyNumberFormat="1" applyFont="1" applyFill="1" applyBorder="1" applyAlignment="1">
      <alignment horizontal="center"/>
    </xf>
    <xf numFmtId="176" fontId="207" fillId="34" borderId="12" xfId="681" applyNumberFormat="1" applyFont="1" applyFill="1" applyBorder="1" applyAlignment="1">
      <alignment horizontal="center"/>
    </xf>
    <xf numFmtId="176" fontId="207" fillId="34" borderId="10" xfId="681" applyNumberFormat="1" applyFont="1" applyFill="1" applyBorder="1" applyAlignment="1">
      <alignment horizontal="center"/>
    </xf>
    <xf numFmtId="176" fontId="207" fillId="34" borderId="33" xfId="681" applyNumberFormat="1" applyFont="1" applyFill="1" applyBorder="1" applyAlignment="1">
      <alignment horizontal="center"/>
    </xf>
    <xf numFmtId="177" fontId="210" fillId="34" borderId="8" xfId="681" applyNumberFormat="1" applyFont="1" applyFill="1" applyBorder="1" applyAlignment="1" applyProtection="1">
      <alignment horizontal="left"/>
    </xf>
    <xf numFmtId="177" fontId="210" fillId="34" borderId="29" xfId="681" applyNumberFormat="1" applyFont="1" applyFill="1" applyBorder="1" applyAlignment="1" applyProtection="1">
      <alignment horizontal="left"/>
    </xf>
    <xf numFmtId="0" fontId="142" fillId="34" borderId="33" xfId="9" applyFont="1" applyFill="1" applyBorder="1" applyAlignment="1">
      <alignment horizontal="center"/>
    </xf>
    <xf numFmtId="0" fontId="142" fillId="34" borderId="5" xfId="9" applyFont="1" applyFill="1" applyBorder="1" applyAlignment="1">
      <alignment horizontal="center"/>
    </xf>
    <xf numFmtId="0" fontId="142" fillId="34" borderId="15" xfId="9" applyFont="1" applyFill="1" applyBorder="1" applyAlignment="1">
      <alignment horizontal="center"/>
    </xf>
    <xf numFmtId="0" fontId="142" fillId="34" borderId="16" xfId="9" applyFont="1" applyFill="1" applyBorder="1" applyAlignment="1">
      <alignment horizontal="center"/>
    </xf>
    <xf numFmtId="0" fontId="142" fillId="34" borderId="1" xfId="9" applyFont="1" applyFill="1" applyBorder="1" applyAlignment="1">
      <alignment horizontal="center"/>
    </xf>
    <xf numFmtId="0" fontId="142" fillId="34" borderId="7" xfId="9" applyFont="1" applyFill="1" applyBorder="1" applyAlignment="1">
      <alignment horizontal="center"/>
    </xf>
    <xf numFmtId="0" fontId="58" fillId="17" borderId="0" xfId="11" applyNumberFormat="1" applyFont="1" applyFill="1" applyBorder="1" applyAlignment="1">
      <alignment horizontal="center" wrapText="1"/>
    </xf>
    <xf numFmtId="0" fontId="59" fillId="3" borderId="3" xfId="11" applyNumberFormat="1" applyFont="1" applyBorder="1" applyAlignment="1">
      <alignment horizontal="center"/>
    </xf>
    <xf numFmtId="0" fontId="143" fillId="10" borderId="34" xfId="14" applyFont="1" applyFill="1" applyBorder="1" applyAlignment="1">
      <alignment horizontal="center" vertical="center" wrapText="1"/>
    </xf>
    <xf numFmtId="0" fontId="143" fillId="10" borderId="35" xfId="14" applyFont="1" applyFill="1" applyBorder="1" applyAlignment="1">
      <alignment horizontal="center" vertical="center" wrapText="1"/>
    </xf>
    <xf numFmtId="0" fontId="142" fillId="34" borderId="19" xfId="14" applyFont="1" applyFill="1" applyBorder="1" applyAlignment="1">
      <alignment horizontal="center"/>
    </xf>
    <xf numFmtId="0" fontId="142" fillId="34" borderId="83" xfId="14" applyFont="1" applyFill="1" applyBorder="1" applyAlignment="1">
      <alignment horizontal="center"/>
    </xf>
    <xf numFmtId="0" fontId="142" fillId="10" borderId="10" xfId="14" applyFont="1" applyFill="1" applyBorder="1" applyAlignment="1">
      <alignment horizontal="center" vertical="center" wrapText="1"/>
    </xf>
    <xf numFmtId="0" fontId="142" fillId="10" borderId="11" xfId="14" applyFont="1" applyFill="1" applyBorder="1" applyAlignment="1">
      <alignment horizontal="center" vertical="center" wrapText="1"/>
    </xf>
    <xf numFmtId="0" fontId="143" fillId="10" borderId="18" xfId="14" applyFont="1" applyFill="1" applyBorder="1" applyAlignment="1">
      <alignment horizontal="center" vertical="center" wrapText="1"/>
    </xf>
    <xf numFmtId="0" fontId="143" fillId="10" borderId="93" xfId="14" applyFont="1" applyFill="1" applyBorder="1" applyAlignment="1">
      <alignment horizontal="center" vertical="center" wrapText="1"/>
    </xf>
    <xf numFmtId="0" fontId="143" fillId="10" borderId="19" xfId="14" applyFont="1" applyFill="1" applyBorder="1" applyAlignment="1">
      <alignment horizontal="center" vertical="center" wrapText="1"/>
    </xf>
    <xf numFmtId="0" fontId="143" fillId="10" borderId="80" xfId="14" applyFont="1" applyFill="1" applyBorder="1" applyAlignment="1">
      <alignment horizontal="center" vertical="center" wrapText="1"/>
    </xf>
    <xf numFmtId="0" fontId="140" fillId="0" borderId="3" xfId="14" applyFont="1" applyBorder="1" applyAlignment="1">
      <alignment horizontal="left" wrapText="1"/>
    </xf>
    <xf numFmtId="0" fontId="140" fillId="0" borderId="0" xfId="16" applyFont="1" applyAlignment="1">
      <alignment horizontal="left"/>
    </xf>
    <xf numFmtId="0" fontId="156" fillId="10" borderId="34" xfId="16" applyFont="1" applyFill="1" applyBorder="1" applyAlignment="1">
      <alignment horizontal="center" vertical="center"/>
    </xf>
    <xf numFmtId="0" fontId="156" fillId="10" borderId="35" xfId="16" applyFont="1" applyFill="1" applyBorder="1" applyAlignment="1">
      <alignment horizontal="center" vertical="center"/>
    </xf>
    <xf numFmtId="0" fontId="142" fillId="34" borderId="33" xfId="9" applyFont="1" applyFill="1" applyBorder="1" applyAlignment="1">
      <alignment horizontal="center"/>
    </xf>
    <xf numFmtId="0" fontId="142" fillId="34" borderId="5" xfId="9" applyFont="1" applyFill="1" applyBorder="1" applyAlignment="1">
      <alignment horizontal="center"/>
    </xf>
    <xf numFmtId="0" fontId="142" fillId="34" borderId="15" xfId="9" applyFont="1" applyFill="1" applyBorder="1" applyAlignment="1">
      <alignment horizontal="center"/>
    </xf>
    <xf numFmtId="0" fontId="142" fillId="34" borderId="16" xfId="9" applyFont="1" applyFill="1" applyBorder="1" applyAlignment="1">
      <alignment horizontal="center"/>
    </xf>
    <xf numFmtId="0" fontId="142" fillId="34" borderId="1" xfId="9" applyFont="1" applyFill="1" applyBorder="1" applyAlignment="1">
      <alignment horizontal="center"/>
    </xf>
    <xf numFmtId="0" fontId="142" fillId="34" borderId="7" xfId="9" applyFont="1" applyFill="1" applyBorder="1" applyAlignment="1">
      <alignment horizontal="center"/>
    </xf>
    <xf numFmtId="0" fontId="155" fillId="0" borderId="0" xfId="858" applyFont="1" applyAlignment="1">
      <alignment horizontal="left"/>
    </xf>
    <xf numFmtId="0" fontId="155" fillId="0" borderId="0" xfId="860" applyFont="1" applyAlignment="1">
      <alignment horizontal="left"/>
    </xf>
    <xf numFmtId="2" fontId="205" fillId="0" borderId="0" xfId="865" applyNumberFormat="1" applyFont="1" applyFill="1" applyBorder="1" applyAlignment="1">
      <alignment horizontal="center"/>
    </xf>
    <xf numFmtId="0" fontId="216" fillId="5" borderId="0" xfId="865" applyFont="1" applyFill="1" applyAlignment="1">
      <alignment vertical="top" wrapText="1" readingOrder="1"/>
    </xf>
    <xf numFmtId="0" fontId="211" fillId="0" borderId="0" xfId="865" applyFont="1" applyAlignment="1">
      <alignment horizontal="center"/>
    </xf>
    <xf numFmtId="0" fontId="203" fillId="0" borderId="3" xfId="865" applyFont="1" applyBorder="1" applyAlignment="1">
      <alignment horizontal="left" wrapText="1"/>
    </xf>
    <xf numFmtId="0" fontId="203" fillId="0" borderId="26" xfId="865" applyFont="1" applyBorder="1" applyAlignment="1">
      <alignment horizontal="left"/>
    </xf>
    <xf numFmtId="0" fontId="203" fillId="0" borderId="0" xfId="865" applyFont="1" applyBorder="1" applyAlignment="1">
      <alignment horizontal="left"/>
    </xf>
    <xf numFmtId="17" fontId="212" fillId="34" borderId="142" xfId="865" applyNumberFormat="1" applyFont="1" applyFill="1" applyBorder="1" applyAlignment="1">
      <alignment horizontal="center" vertical="center" wrapText="1"/>
    </xf>
    <xf numFmtId="17" fontId="212" fillId="34" borderId="145" xfId="865" applyNumberFormat="1" applyFont="1" applyFill="1" applyBorder="1" applyAlignment="1">
      <alignment horizontal="center" vertical="center" wrapText="1"/>
    </xf>
    <xf numFmtId="0" fontId="203" fillId="0" borderId="3" xfId="865" applyFont="1" applyBorder="1" applyAlignment="1">
      <alignment horizontal="left"/>
    </xf>
    <xf numFmtId="0" fontId="206" fillId="34" borderId="16" xfId="14" applyFont="1" applyFill="1" applyBorder="1" applyAlignment="1">
      <alignment horizontal="center" vertical="center"/>
    </xf>
    <xf numFmtId="0" fontId="206" fillId="34" borderId="8" xfId="14" applyFont="1" applyFill="1" applyBorder="1" applyAlignment="1">
      <alignment horizontal="center" vertical="center"/>
    </xf>
    <xf numFmtId="0" fontId="206" fillId="34" borderId="195" xfId="14" applyFont="1" applyFill="1" applyBorder="1" applyAlignment="1">
      <alignment horizontal="center"/>
    </xf>
    <xf numFmtId="0" fontId="206" fillId="34" borderId="196" xfId="14" applyFont="1" applyFill="1" applyBorder="1" applyAlignment="1">
      <alignment horizontal="center"/>
    </xf>
    <xf numFmtId="0" fontId="206" fillId="34" borderId="197" xfId="14" applyFont="1" applyFill="1" applyBorder="1" applyAlignment="1">
      <alignment horizontal="center"/>
    </xf>
    <xf numFmtId="0" fontId="206" fillId="34" borderId="198" xfId="14" applyFont="1" applyFill="1" applyBorder="1" applyAlignment="1">
      <alignment horizontal="center"/>
    </xf>
    <xf numFmtId="0" fontId="206" fillId="34" borderId="199" xfId="14" applyFont="1" applyFill="1" applyBorder="1" applyAlignment="1">
      <alignment horizontal="center"/>
    </xf>
    <xf numFmtId="0" fontId="206" fillId="34" borderId="200" xfId="14" applyFont="1" applyFill="1" applyBorder="1" applyAlignment="1">
      <alignment horizontal="center"/>
    </xf>
    <xf numFmtId="0" fontId="206" fillId="34" borderId="201" xfId="14" applyFont="1" applyFill="1" applyBorder="1" applyAlignment="1">
      <alignment horizontal="center"/>
    </xf>
    <xf numFmtId="0" fontId="206" fillId="34" borderId="202" xfId="14" applyFont="1" applyFill="1" applyBorder="1" applyAlignment="1">
      <alignment horizontal="center"/>
    </xf>
    <xf numFmtId="0" fontId="206" fillId="34" borderId="174" xfId="14" applyFont="1" applyFill="1" applyBorder="1" applyAlignment="1">
      <alignment horizontal="center"/>
    </xf>
    <xf numFmtId="0" fontId="203" fillId="0" borderId="3" xfId="14" applyFont="1" applyFill="1" applyBorder="1" applyAlignment="1">
      <alignment horizontal="left" wrapText="1"/>
    </xf>
    <xf numFmtId="0" fontId="224" fillId="0" borderId="3" xfId="14" applyFont="1" applyFill="1" applyBorder="1" applyAlignment="1">
      <alignment horizontal="left" wrapText="1"/>
    </xf>
    <xf numFmtId="2" fontId="203" fillId="0" borderId="0" xfId="227" applyNumberFormat="1" applyFont="1" applyFill="1" applyBorder="1" applyAlignment="1">
      <alignment horizontal="center"/>
    </xf>
    <xf numFmtId="0" fontId="223" fillId="0" borderId="3" xfId="14" applyFont="1" applyBorder="1" applyAlignment="1">
      <alignment horizontal="left" wrapText="1"/>
    </xf>
    <xf numFmtId="0" fontId="234" fillId="0" borderId="3" xfId="681" applyFont="1" applyBorder="1" applyAlignment="1">
      <alignment horizontal="center"/>
    </xf>
    <xf numFmtId="0" fontId="143" fillId="10" borderId="155" xfId="14" applyFont="1" applyFill="1" applyBorder="1" applyAlignment="1">
      <alignment horizontal="center" vertical="center"/>
    </xf>
    <xf numFmtId="0" fontId="143" fillId="10" borderId="177" xfId="14" applyFont="1" applyFill="1" applyBorder="1" applyAlignment="1">
      <alignment horizontal="center" vertical="center"/>
    </xf>
    <xf numFmtId="43" fontId="156" fillId="10" borderId="34" xfId="1" applyFont="1" applyFill="1" applyBorder="1" applyAlignment="1">
      <alignment horizontal="center" vertical="center"/>
    </xf>
    <xf numFmtId="43" fontId="156" fillId="10" borderId="35" xfId="1" applyFont="1" applyFill="1" applyBorder="1" applyAlignment="1">
      <alignment horizontal="center" vertical="center"/>
    </xf>
    <xf numFmtId="43" fontId="156" fillId="10" borderId="176" xfId="1" applyFont="1" applyFill="1" applyBorder="1" applyAlignment="1">
      <alignment horizontal="center"/>
    </xf>
    <xf numFmtId="43" fontId="156" fillId="10" borderId="202" xfId="1" applyFont="1" applyFill="1" applyBorder="1" applyAlignment="1">
      <alignment horizontal="center"/>
    </xf>
    <xf numFmtId="43" fontId="156" fillId="10" borderId="174" xfId="1" applyFont="1" applyFill="1" applyBorder="1" applyAlignment="1">
      <alignment horizontal="center"/>
    </xf>
    <xf numFmtId="0" fontId="143" fillId="10" borderId="34" xfId="681" applyFont="1" applyFill="1" applyBorder="1" applyAlignment="1">
      <alignment horizontal="center" vertical="center"/>
    </xf>
    <xf numFmtId="0" fontId="143" fillId="10" borderId="193" xfId="681" applyFont="1" applyFill="1" applyBorder="1" applyAlignment="1">
      <alignment horizontal="center" vertical="center"/>
    </xf>
    <xf numFmtId="0" fontId="143" fillId="10" borderId="33" xfId="681" applyFont="1" applyFill="1" applyBorder="1" applyAlignment="1">
      <alignment horizontal="center"/>
    </xf>
    <xf numFmtId="0" fontId="143" fillId="10" borderId="5" xfId="681" applyFont="1" applyFill="1" applyBorder="1" applyAlignment="1">
      <alignment horizontal="center"/>
    </xf>
    <xf numFmtId="0" fontId="143" fillId="10" borderId="15" xfId="681" applyFont="1" applyFill="1" applyBorder="1" applyAlignment="1">
      <alignment horizontal="center"/>
    </xf>
    <xf numFmtId="43" fontId="155" fillId="10" borderId="34" xfId="1" applyFont="1" applyFill="1" applyBorder="1" applyAlignment="1">
      <alignment horizontal="center" vertical="center"/>
    </xf>
    <xf numFmtId="43" fontId="155" fillId="10" borderId="31" xfId="1" applyFont="1" applyFill="1" applyBorder="1" applyAlignment="1">
      <alignment horizontal="center" vertical="center"/>
    </xf>
    <xf numFmtId="0" fontId="142" fillId="10" borderId="178" xfId="238" applyFont="1" applyFill="1" applyBorder="1" applyAlignment="1">
      <alignment horizontal="center"/>
    </xf>
    <xf numFmtId="0" fontId="142" fillId="10" borderId="105" xfId="238" applyFont="1" applyFill="1" applyBorder="1" applyAlignment="1">
      <alignment horizontal="center"/>
    </xf>
    <xf numFmtId="0" fontId="142" fillId="10" borderId="106" xfId="238" applyFont="1" applyFill="1" applyBorder="1" applyAlignment="1">
      <alignment horizontal="center"/>
    </xf>
    <xf numFmtId="0" fontId="75" fillId="0" borderId="3" xfId="0" applyFont="1" applyBorder="1" applyAlignment="1">
      <alignment horizontal="center"/>
    </xf>
    <xf numFmtId="0" fontId="128" fillId="0" borderId="5" xfId="0" applyFont="1" applyBorder="1" applyAlignment="1">
      <alignment horizontal="center"/>
    </xf>
    <xf numFmtId="43" fontId="95" fillId="12" borderId="13" xfId="1" applyFont="1" applyFill="1" applyBorder="1" applyAlignment="1">
      <alignment horizontal="center" wrapText="1"/>
    </xf>
    <xf numFmtId="43" fontId="95" fillId="12" borderId="10" xfId="1" applyFont="1" applyFill="1" applyBorder="1" applyAlignment="1">
      <alignment horizontal="center" wrapText="1"/>
    </xf>
    <xf numFmtId="43" fontId="95" fillId="12" borderId="33" xfId="1" applyFont="1" applyFill="1" applyBorder="1" applyAlignment="1">
      <alignment horizontal="center" wrapText="1"/>
    </xf>
    <xf numFmtId="0" fontId="75" fillId="13" borderId="16" xfId="0" applyNumberFormat="1" applyFont="1" applyFill="1" applyBorder="1" applyAlignment="1">
      <alignment horizontal="center" vertical="center" textRotation="45"/>
    </xf>
    <xf numFmtId="0" fontId="75" fillId="13" borderId="8" xfId="0" applyNumberFormat="1" applyFont="1" applyFill="1" applyBorder="1" applyAlignment="1">
      <alignment horizontal="center" vertical="center" textRotation="45"/>
    </xf>
    <xf numFmtId="0" fontId="75" fillId="13" borderId="16" xfId="0" applyNumberFormat="1" applyFont="1" applyFill="1" applyBorder="1" applyAlignment="1">
      <alignment horizontal="center" vertical="center" textRotation="45" wrapText="1"/>
    </xf>
    <xf numFmtId="0" fontId="75" fillId="13" borderId="8" xfId="0" applyNumberFormat="1" applyFont="1" applyFill="1" applyBorder="1" applyAlignment="1">
      <alignment horizontal="center" vertical="center" textRotation="45" wrapText="1"/>
    </xf>
    <xf numFmtId="0" fontId="75" fillId="13" borderId="7" xfId="0" applyNumberFormat="1" applyFont="1" applyFill="1" applyBorder="1" applyAlignment="1">
      <alignment horizontal="center" vertical="center" textRotation="40" wrapText="1"/>
    </xf>
    <xf numFmtId="0" fontId="75" fillId="13" borderId="4" xfId="0" applyNumberFormat="1" applyFont="1" applyFill="1" applyBorder="1" applyAlignment="1">
      <alignment horizontal="center" vertical="center" textRotation="40" wrapText="1"/>
    </xf>
    <xf numFmtId="0" fontId="75" fillId="13" borderId="6" xfId="0" applyNumberFormat="1" applyFont="1" applyFill="1" applyBorder="1" applyAlignment="1">
      <alignment horizontal="center" vertical="center" textRotation="40" wrapText="1"/>
    </xf>
    <xf numFmtId="0" fontId="75" fillId="13" borderId="7" xfId="0" applyNumberFormat="1" applyFont="1" applyFill="1" applyBorder="1" applyAlignment="1">
      <alignment horizontal="center" vertical="center" textRotation="45" wrapText="1"/>
    </xf>
    <xf numFmtId="0" fontId="75" fillId="13" borderId="4" xfId="0" applyNumberFormat="1" applyFont="1" applyFill="1" applyBorder="1" applyAlignment="1">
      <alignment horizontal="center" vertical="center" textRotation="45" wrapText="1"/>
    </xf>
    <xf numFmtId="0" fontId="75" fillId="13" borderId="6" xfId="0" applyNumberFormat="1" applyFont="1" applyFill="1" applyBorder="1" applyAlignment="1">
      <alignment horizontal="center" vertical="center" textRotation="45" wrapText="1"/>
    </xf>
    <xf numFmtId="0" fontId="95" fillId="12" borderId="1" xfId="0" applyFont="1" applyFill="1" applyBorder="1" applyAlignment="1">
      <alignment horizontal="right"/>
    </xf>
    <xf numFmtId="0" fontId="95" fillId="12" borderId="17" xfId="0" applyFont="1" applyFill="1" applyBorder="1" applyAlignment="1">
      <alignment horizontal="right"/>
    </xf>
    <xf numFmtId="0" fontId="95" fillId="12" borderId="3" xfId="0" applyFont="1" applyFill="1" applyBorder="1" applyAlignment="1">
      <alignment horizontal="right"/>
    </xf>
    <xf numFmtId="0" fontId="95" fillId="12" borderId="69" xfId="0" applyFont="1" applyFill="1" applyBorder="1" applyAlignment="1">
      <alignment horizontal="right"/>
    </xf>
    <xf numFmtId="0" fontId="82" fillId="12" borderId="16" xfId="8" applyFont="1" applyFill="1" applyBorder="1" applyAlignment="1">
      <alignment horizontal="center"/>
    </xf>
    <xf numFmtId="0" fontId="82" fillId="12" borderId="1" xfId="8" applyFont="1" applyFill="1" applyBorder="1" applyAlignment="1">
      <alignment horizontal="center"/>
    </xf>
    <xf numFmtId="0" fontId="82" fillId="12" borderId="7" xfId="8" applyFont="1" applyFill="1" applyBorder="1" applyAlignment="1">
      <alignment horizontal="center"/>
    </xf>
    <xf numFmtId="0" fontId="82" fillId="12" borderId="33" xfId="8" applyFont="1" applyFill="1" applyBorder="1" applyAlignment="1">
      <alignment horizontal="center"/>
    </xf>
    <xf numFmtId="0" fontId="82" fillId="12" borderId="5" xfId="8" applyFont="1" applyFill="1" applyBorder="1" applyAlignment="1">
      <alignment horizontal="center"/>
    </xf>
    <xf numFmtId="0" fontId="82" fillId="12" borderId="15" xfId="8" applyFont="1" applyFill="1" applyBorder="1" applyAlignment="1">
      <alignment horizontal="center"/>
    </xf>
    <xf numFmtId="0" fontId="129" fillId="8" borderId="0" xfId="8" applyFont="1" applyFill="1" applyBorder="1" applyAlignment="1">
      <alignment horizontal="center"/>
    </xf>
    <xf numFmtId="0" fontId="82" fillId="0" borderId="3" xfId="8" applyFont="1" applyFill="1" applyBorder="1" applyAlignment="1">
      <alignment horizontal="center"/>
    </xf>
    <xf numFmtId="0" fontId="36" fillId="13" borderId="1" xfId="8" applyFont="1" applyFill="1" applyBorder="1" applyAlignment="1">
      <alignment horizontal="center"/>
    </xf>
    <xf numFmtId="0" fontId="36" fillId="13" borderId="0" xfId="8" applyFont="1" applyFill="1" applyBorder="1" applyAlignment="1">
      <alignment horizontal="center"/>
    </xf>
    <xf numFmtId="0" fontId="82" fillId="12" borderId="33" xfId="8" applyFont="1" applyFill="1" applyBorder="1" applyAlignment="1">
      <alignment horizontal="center" wrapText="1"/>
    </xf>
    <xf numFmtId="0" fontId="82" fillId="12" borderId="5" xfId="8" applyFont="1" applyFill="1" applyBorder="1" applyAlignment="1">
      <alignment horizontal="center" wrapText="1"/>
    </xf>
    <xf numFmtId="0" fontId="82" fillId="12" borderId="15" xfId="8" applyFont="1" applyFill="1" applyBorder="1" applyAlignment="1">
      <alignment horizontal="center" wrapText="1"/>
    </xf>
    <xf numFmtId="0" fontId="82" fillId="13" borderId="16" xfId="8" applyFont="1" applyFill="1" applyBorder="1" applyAlignment="1">
      <alignment horizontal="left"/>
    </xf>
    <xf numFmtId="0" fontId="82" fillId="13" borderId="8" xfId="8" applyFont="1" applyFill="1" applyBorder="1" applyAlignment="1">
      <alignment horizontal="left"/>
    </xf>
    <xf numFmtId="0" fontId="130" fillId="12" borderId="52" xfId="10" applyFont="1" applyFill="1" applyBorder="1" applyAlignment="1">
      <alignment horizontal="center"/>
    </xf>
    <xf numFmtId="0" fontId="130" fillId="12" borderId="43" xfId="10" applyFont="1" applyFill="1" applyBorder="1" applyAlignment="1">
      <alignment horizontal="center"/>
    </xf>
    <xf numFmtId="0" fontId="130" fillId="12" borderId="70" xfId="10" applyFont="1" applyFill="1" applyBorder="1" applyAlignment="1">
      <alignment horizontal="center"/>
    </xf>
    <xf numFmtId="0" fontId="130" fillId="12" borderId="8" xfId="10" applyFont="1" applyFill="1" applyBorder="1" applyAlignment="1">
      <alignment horizontal="center"/>
    </xf>
    <xf numFmtId="0" fontId="130" fillId="12" borderId="0" xfId="10" applyFont="1" applyFill="1" applyBorder="1" applyAlignment="1">
      <alignment horizontal="center"/>
    </xf>
    <xf numFmtId="0" fontId="130" fillId="12" borderId="33" xfId="10" applyFont="1" applyFill="1" applyBorder="1" applyAlignment="1">
      <alignment horizontal="center"/>
    </xf>
    <xf numFmtId="0" fontId="130" fillId="12" borderId="5" xfId="10" applyFont="1" applyFill="1" applyBorder="1" applyAlignment="1">
      <alignment horizontal="center"/>
    </xf>
    <xf numFmtId="0" fontId="130" fillId="12" borderId="15" xfId="10" applyFont="1" applyFill="1" applyBorder="1" applyAlignment="1">
      <alignment horizontal="center"/>
    </xf>
    <xf numFmtId="0" fontId="130" fillId="13" borderId="42" xfId="10" applyFont="1" applyFill="1" applyBorder="1" applyAlignment="1">
      <alignment horizontal="center"/>
    </xf>
    <xf numFmtId="0" fontId="130" fillId="13" borderId="6" xfId="10" applyFont="1" applyFill="1" applyBorder="1" applyAlignment="1">
      <alignment horizontal="center"/>
    </xf>
    <xf numFmtId="0" fontId="130" fillId="13" borderId="34" xfId="10" applyFont="1" applyFill="1" applyBorder="1" applyAlignment="1">
      <alignment horizontal="center"/>
    </xf>
    <xf numFmtId="0" fontId="130" fillId="13" borderId="35" xfId="10" applyFont="1" applyFill="1" applyBorder="1" applyAlignment="1">
      <alignment horizontal="center"/>
    </xf>
    <xf numFmtId="0" fontId="82" fillId="12" borderId="8" xfId="8" applyFont="1" applyFill="1" applyBorder="1" applyAlignment="1">
      <alignment horizontal="center"/>
    </xf>
    <xf numFmtId="0" fontId="82" fillId="12" borderId="0" xfId="8" applyFont="1" applyFill="1" applyBorder="1" applyAlignment="1">
      <alignment horizontal="center"/>
    </xf>
    <xf numFmtId="0" fontId="82" fillId="12" borderId="71" xfId="8" applyFont="1" applyFill="1" applyBorder="1" applyAlignment="1">
      <alignment horizontal="center"/>
    </xf>
    <xf numFmtId="0" fontId="82" fillId="12" borderId="72" xfId="8" applyFont="1" applyFill="1" applyBorder="1" applyAlignment="1">
      <alignment horizontal="center"/>
    </xf>
    <xf numFmtId="0" fontId="82" fillId="12" borderId="42" xfId="8" applyFont="1" applyFill="1" applyBorder="1" applyAlignment="1">
      <alignment horizontal="center"/>
    </xf>
    <xf numFmtId="0" fontId="82" fillId="12" borderId="52" xfId="8" applyFont="1" applyFill="1" applyBorder="1" applyAlignment="1">
      <alignment horizontal="center"/>
    </xf>
    <xf numFmtId="0" fontId="82" fillId="12" borderId="43" xfId="8" applyFont="1" applyFill="1" applyBorder="1" applyAlignment="1">
      <alignment horizontal="center"/>
    </xf>
    <xf numFmtId="0" fontId="82" fillId="12" borderId="70" xfId="8" applyFont="1" applyFill="1" applyBorder="1" applyAlignment="1">
      <alignment horizontal="center"/>
    </xf>
    <xf numFmtId="0" fontId="38" fillId="0" borderId="2" xfId="8" applyFont="1" applyFill="1" applyBorder="1" applyAlignment="1">
      <alignment horizontal="center"/>
    </xf>
    <xf numFmtId="0" fontId="38" fillId="0" borderId="0" xfId="8" applyFont="1" applyFill="1" applyBorder="1" applyAlignment="1">
      <alignment horizontal="center"/>
    </xf>
    <xf numFmtId="0" fontId="82" fillId="12" borderId="4" xfId="8" applyFont="1" applyFill="1" applyBorder="1" applyAlignment="1">
      <alignment horizontal="center"/>
    </xf>
    <xf numFmtId="0" fontId="22" fillId="0" borderId="2" xfId="8" applyFont="1" applyBorder="1" applyAlignment="1">
      <alignment horizontal="center"/>
    </xf>
    <xf numFmtId="0" fontId="82" fillId="13" borderId="7" xfId="8" applyFont="1" applyFill="1" applyBorder="1" applyAlignment="1">
      <alignment horizontal="center"/>
    </xf>
    <xf numFmtId="0" fontId="82" fillId="13" borderId="4" xfId="8" applyFont="1" applyFill="1" applyBorder="1" applyAlignment="1">
      <alignment horizontal="center"/>
    </xf>
    <xf numFmtId="0" fontId="82" fillId="13" borderId="6" xfId="8" applyFont="1" applyFill="1" applyBorder="1" applyAlignment="1">
      <alignment horizontal="center"/>
    </xf>
    <xf numFmtId="0" fontId="131" fillId="8" borderId="0" xfId="8" applyFont="1" applyFill="1" applyBorder="1" applyAlignment="1">
      <alignment horizontal="center"/>
    </xf>
    <xf numFmtId="0" fontId="132" fillId="0" borderId="2" xfId="8" applyFont="1" applyFill="1" applyBorder="1" applyAlignment="1">
      <alignment horizontal="center"/>
    </xf>
    <xf numFmtId="0" fontId="79" fillId="12" borderId="73" xfId="9" applyFont="1" applyFill="1" applyBorder="1" applyAlignment="1">
      <alignment horizontal="center"/>
    </xf>
    <xf numFmtId="0" fontId="79" fillId="12" borderId="51" xfId="9" applyFont="1" applyFill="1" applyBorder="1" applyAlignment="1">
      <alignment horizontal="center"/>
    </xf>
    <xf numFmtId="0" fontId="79" fillId="12" borderId="74" xfId="9" applyFont="1" applyFill="1" applyBorder="1" applyAlignment="1">
      <alignment horizontal="center"/>
    </xf>
    <xf numFmtId="0" fontId="133" fillId="12" borderId="9" xfId="9" applyFont="1" applyFill="1" applyBorder="1" applyAlignment="1">
      <alignment horizontal="center"/>
    </xf>
    <xf numFmtId="0" fontId="133" fillId="12" borderId="3" xfId="9" applyFont="1" applyFill="1" applyBorder="1" applyAlignment="1">
      <alignment horizontal="center"/>
    </xf>
    <xf numFmtId="0" fontId="22" fillId="0" borderId="0" xfId="9" applyFont="1" applyBorder="1" applyAlignment="1">
      <alignment horizontal="center"/>
    </xf>
    <xf numFmtId="0" fontId="79" fillId="12" borderId="33" xfId="9" applyFont="1" applyFill="1" applyBorder="1" applyAlignment="1">
      <alignment horizontal="center"/>
    </xf>
    <xf numFmtId="0" fontId="79" fillId="12" borderId="5" xfId="9" applyFont="1" applyFill="1" applyBorder="1" applyAlignment="1">
      <alignment horizontal="center"/>
    </xf>
    <xf numFmtId="0" fontId="79" fillId="12" borderId="15" xfId="9" applyFont="1" applyFill="1" applyBorder="1" applyAlignment="1">
      <alignment horizontal="center"/>
    </xf>
    <xf numFmtId="0" fontId="22" fillId="12" borderId="29" xfId="9" applyFont="1" applyFill="1" applyBorder="1" applyAlignment="1">
      <alignment horizontal="center"/>
    </xf>
    <xf numFmtId="0" fontId="22" fillId="12" borderId="2" xfId="9" applyFont="1" applyFill="1" applyBorder="1" applyAlignment="1">
      <alignment horizontal="center"/>
    </xf>
    <xf numFmtId="0" fontId="46" fillId="8" borderId="5" xfId="8" applyFont="1" applyFill="1" applyBorder="1" applyAlignment="1">
      <alignment horizontal="center"/>
    </xf>
    <xf numFmtId="0" fontId="43" fillId="8" borderId="33" xfId="8" applyFont="1" applyFill="1" applyBorder="1" applyAlignment="1">
      <alignment horizontal="center"/>
    </xf>
    <xf numFmtId="0" fontId="43" fillId="8" borderId="5" xfId="8" applyFont="1" applyFill="1" applyBorder="1" applyAlignment="1">
      <alignment horizontal="center"/>
    </xf>
    <xf numFmtId="0" fontId="43" fillId="8" borderId="15" xfId="8" applyFont="1" applyFill="1" applyBorder="1" applyAlignment="1">
      <alignment horizontal="center"/>
    </xf>
    <xf numFmtId="0" fontId="134" fillId="8" borderId="0" xfId="8" applyFont="1" applyFill="1" applyBorder="1" applyAlignment="1">
      <alignment horizontal="center"/>
    </xf>
    <xf numFmtId="0" fontId="46" fillId="8" borderId="33" xfId="8" applyFont="1" applyFill="1" applyBorder="1" applyAlignment="1">
      <alignment horizontal="center"/>
    </xf>
    <xf numFmtId="0" fontId="46" fillId="8" borderId="15" xfId="8" applyFont="1" applyFill="1" applyBorder="1" applyAlignment="1">
      <alignment horizontal="center"/>
    </xf>
    <xf numFmtId="0" fontId="43" fillId="0" borderId="3" xfId="8" applyFont="1" applyFill="1" applyBorder="1" applyAlignment="1">
      <alignment horizontal="center"/>
    </xf>
    <xf numFmtId="0" fontId="93" fillId="11" borderId="34" xfId="0" applyFont="1" applyFill="1" applyBorder="1" applyAlignment="1">
      <alignment horizontal="center"/>
    </xf>
    <xf numFmtId="0" fontId="93" fillId="11" borderId="35" xfId="0" applyFont="1" applyFill="1" applyBorder="1" applyAlignment="1">
      <alignment horizontal="center"/>
    </xf>
    <xf numFmtId="0" fontId="93" fillId="12" borderId="33" xfId="0" applyFont="1" applyFill="1" applyBorder="1" applyAlignment="1">
      <alignment horizontal="center"/>
    </xf>
    <xf numFmtId="0" fontId="93" fillId="12" borderId="5" xfId="0" applyFont="1" applyFill="1" applyBorder="1" applyAlignment="1">
      <alignment horizontal="center"/>
    </xf>
    <xf numFmtId="0" fontId="93" fillId="12" borderId="15" xfId="0" applyFont="1" applyFill="1" applyBorder="1" applyAlignment="1">
      <alignment horizontal="center"/>
    </xf>
    <xf numFmtId="0" fontId="93" fillId="12" borderId="16" xfId="0" applyFont="1" applyFill="1" applyBorder="1" applyAlignment="1">
      <alignment horizontal="center"/>
    </xf>
    <xf numFmtId="0" fontId="93" fillId="12" borderId="1" xfId="0" applyFont="1" applyFill="1" applyBorder="1" applyAlignment="1">
      <alignment horizontal="center"/>
    </xf>
    <xf numFmtId="0" fontId="93" fillId="12" borderId="7" xfId="0" applyFont="1" applyFill="1" applyBorder="1" applyAlignment="1">
      <alignment horizontal="center"/>
    </xf>
    <xf numFmtId="0" fontId="142" fillId="34" borderId="0" xfId="9" applyFont="1" applyFill="1" applyBorder="1" applyAlignment="1">
      <alignment horizontal="center"/>
    </xf>
    <xf numFmtId="0" fontId="0" fillId="0" borderId="0" xfId="0" applyAlignment="1">
      <alignment horizontal="center"/>
    </xf>
    <xf numFmtId="0" fontId="142" fillId="34" borderId="3" xfId="9" applyFont="1" applyFill="1" applyBorder="1" applyAlignment="1">
      <alignment horizontal="center"/>
    </xf>
    <xf numFmtId="0" fontId="137" fillId="0" borderId="0" xfId="9" applyFont="1" applyAlignment="1">
      <alignment horizontal="center"/>
    </xf>
    <xf numFmtId="0" fontId="142" fillId="34" borderId="35" xfId="9" applyFont="1" applyFill="1" applyBorder="1" applyAlignment="1">
      <alignment horizontal="center"/>
    </xf>
    <xf numFmtId="0" fontId="137" fillId="0" borderId="0" xfId="9" applyFont="1" applyFill="1" applyBorder="1"/>
    <xf numFmtId="17" fontId="212" fillId="34" borderId="16" xfId="865" applyNumberFormat="1" applyFont="1" applyFill="1" applyBorder="1" applyAlignment="1">
      <alignment horizontal="center" wrapText="1" readingOrder="1"/>
    </xf>
    <xf numFmtId="17" fontId="212" fillId="34" borderId="244" xfId="865" applyNumberFormat="1" applyFont="1" applyFill="1" applyBorder="1" applyAlignment="1">
      <alignment horizontal="center" wrapText="1" readingOrder="1"/>
    </xf>
    <xf numFmtId="0" fontId="211" fillId="34" borderId="245" xfId="865" applyFont="1" applyFill="1" applyBorder="1" applyAlignment="1">
      <alignment horizontal="left" wrapText="1" readingOrder="1"/>
    </xf>
    <xf numFmtId="0" fontId="211" fillId="34" borderId="244" xfId="865" applyFont="1" applyFill="1" applyBorder="1" applyAlignment="1">
      <alignment horizontal="left" wrapText="1" readingOrder="1"/>
    </xf>
    <xf numFmtId="0" fontId="212" fillId="34" borderId="246" xfId="865" applyFont="1" applyFill="1" applyBorder="1" applyAlignment="1">
      <alignment horizontal="left" wrapText="1" readingOrder="1"/>
    </xf>
    <xf numFmtId="0" fontId="211" fillId="34" borderId="8" xfId="865" applyFont="1" applyFill="1" applyBorder="1" applyAlignment="1">
      <alignment horizontal="left" wrapText="1" readingOrder="1"/>
    </xf>
    <xf numFmtId="0" fontId="211" fillId="34" borderId="172" xfId="865" applyFont="1" applyFill="1" applyBorder="1" applyAlignment="1">
      <alignment horizontal="left" wrapText="1" readingOrder="1"/>
    </xf>
    <xf numFmtId="0" fontId="212" fillId="34" borderId="33" xfId="865" applyFont="1" applyFill="1" applyBorder="1" applyAlignment="1">
      <alignment horizontal="left" wrapText="1" readingOrder="1"/>
    </xf>
    <xf numFmtId="0" fontId="211" fillId="34" borderId="16" xfId="865" applyFont="1" applyFill="1" applyBorder="1" applyAlignment="1">
      <alignment horizontal="left" wrapText="1" readingOrder="1"/>
    </xf>
    <xf numFmtId="17" fontId="212" fillId="34" borderId="18" xfId="865" applyNumberFormat="1" applyFont="1" applyFill="1" applyBorder="1" applyAlignment="1">
      <alignment horizontal="center" wrapText="1" readingOrder="1"/>
    </xf>
    <xf numFmtId="17" fontId="212" fillId="34" borderId="19" xfId="865" applyNumberFormat="1" applyFont="1" applyFill="1" applyBorder="1" applyAlignment="1">
      <alignment horizontal="center" wrapText="1" readingOrder="1"/>
    </xf>
    <xf numFmtId="17" fontId="212" fillId="34" borderId="83" xfId="865" applyNumberFormat="1" applyFont="1" applyFill="1" applyBorder="1" applyAlignment="1">
      <alignment horizontal="center" wrapText="1" readingOrder="1"/>
    </xf>
    <xf numFmtId="17" fontId="212" fillId="34" borderId="247" xfId="865" applyNumberFormat="1" applyFont="1" applyFill="1" applyBorder="1" applyAlignment="1">
      <alignment horizontal="center" wrapText="1" readingOrder="1"/>
    </xf>
    <xf numFmtId="17" fontId="212" fillId="34" borderId="248" xfId="865" applyNumberFormat="1" applyFont="1" applyFill="1" applyBorder="1" applyAlignment="1">
      <alignment horizontal="center" wrapText="1" readingOrder="1"/>
    </xf>
    <xf numFmtId="17" fontId="212" fillId="34" borderId="249" xfId="865" applyNumberFormat="1" applyFont="1" applyFill="1" applyBorder="1" applyAlignment="1">
      <alignment horizontal="center" wrapText="1" readingOrder="1"/>
    </xf>
    <xf numFmtId="165" fontId="211" fillId="0" borderId="250" xfId="830" applyFont="1" applyFill="1" applyBorder="1" applyAlignment="1">
      <alignment horizontal="right" wrapText="1" readingOrder="1"/>
    </xf>
    <xf numFmtId="165" fontId="211" fillId="0" borderId="251" xfId="830" applyFont="1" applyFill="1" applyBorder="1" applyAlignment="1">
      <alignment horizontal="right" wrapText="1" readingOrder="1"/>
    </xf>
    <xf numFmtId="4" fontId="211" fillId="0" borderId="252" xfId="830" applyNumberFormat="1" applyFont="1" applyFill="1" applyBorder="1" applyAlignment="1">
      <alignment horizontal="right" wrapText="1" readingOrder="1"/>
    </xf>
    <xf numFmtId="165" fontId="211" fillId="0" borderId="253" xfId="830" applyFont="1" applyFill="1" applyBorder="1" applyAlignment="1">
      <alignment horizontal="right" wrapText="1" readingOrder="1"/>
    </xf>
    <xf numFmtId="165" fontId="211" fillId="0" borderId="254" xfId="830" applyFont="1" applyFill="1" applyBorder="1" applyAlignment="1">
      <alignment horizontal="right" wrapText="1" readingOrder="1"/>
    </xf>
    <xf numFmtId="4" fontId="211" fillId="0" borderId="255" xfId="830" applyNumberFormat="1" applyFont="1" applyFill="1" applyBorder="1" applyAlignment="1">
      <alignment horizontal="right" wrapText="1" readingOrder="1"/>
    </xf>
    <xf numFmtId="165" fontId="211" fillId="0" borderId="256" xfId="830" applyFont="1" applyFill="1" applyBorder="1" applyAlignment="1">
      <alignment horizontal="right" wrapText="1" readingOrder="1"/>
    </xf>
    <xf numFmtId="165" fontId="211" fillId="0" borderId="257" xfId="830" applyFont="1" applyFill="1" applyBorder="1" applyAlignment="1">
      <alignment horizontal="right" wrapText="1" readingOrder="1"/>
    </xf>
    <xf numFmtId="4" fontId="211" fillId="0" borderId="258" xfId="830" applyNumberFormat="1" applyFont="1" applyFill="1" applyBorder="1" applyAlignment="1">
      <alignment horizontal="right" wrapText="1" readingOrder="1"/>
    </xf>
    <xf numFmtId="165" fontId="212" fillId="0" borderId="259" xfId="830" applyFont="1" applyFill="1" applyBorder="1" applyAlignment="1">
      <alignment horizontal="right" wrapText="1" readingOrder="1"/>
    </xf>
    <xf numFmtId="165" fontId="212" fillId="0" borderId="260" xfId="830" applyFont="1" applyFill="1" applyBorder="1" applyAlignment="1">
      <alignment horizontal="right" wrapText="1" readingOrder="1"/>
    </xf>
    <xf numFmtId="4" fontId="212" fillId="0" borderId="261" xfId="830" applyNumberFormat="1" applyFont="1" applyFill="1" applyBorder="1" applyAlignment="1">
      <alignment horizontal="right" wrapText="1" readingOrder="1"/>
    </xf>
    <xf numFmtId="165" fontId="211" fillId="0" borderId="262" xfId="830" applyFont="1" applyFill="1" applyBorder="1" applyAlignment="1">
      <alignment horizontal="right" wrapText="1" readingOrder="1"/>
    </xf>
    <xf numFmtId="165" fontId="211" fillId="0" borderId="263" xfId="830" applyFont="1" applyFill="1" applyBorder="1" applyAlignment="1">
      <alignment horizontal="right" wrapText="1" readingOrder="1"/>
    </xf>
    <xf numFmtId="4" fontId="211" fillId="0" borderId="264" xfId="830" applyNumberFormat="1" applyFont="1" applyFill="1" applyBorder="1" applyAlignment="1">
      <alignment horizontal="right" wrapText="1" readingOrder="1"/>
    </xf>
    <xf numFmtId="165" fontId="211" fillId="0" borderId="256" xfId="830" applyFont="1" applyFill="1" applyBorder="1" applyAlignment="1">
      <alignment horizontal="left" wrapText="1" readingOrder="1"/>
    </xf>
    <xf numFmtId="4" fontId="211" fillId="0" borderId="258" xfId="865" applyNumberFormat="1" applyFont="1" applyFill="1" applyBorder="1" applyAlignment="1">
      <alignment horizontal="right" wrapText="1" readingOrder="1"/>
    </xf>
    <xf numFmtId="165" fontId="211" fillId="0" borderId="262" xfId="865" applyNumberFormat="1" applyFont="1" applyFill="1" applyBorder="1" applyAlignment="1">
      <alignment horizontal="left" wrapText="1" readingOrder="1"/>
    </xf>
    <xf numFmtId="165" fontId="211" fillId="0" borderId="265" xfId="865" applyNumberFormat="1" applyFont="1" applyFill="1" applyBorder="1" applyAlignment="1">
      <alignment horizontal="left" wrapText="1" readingOrder="1"/>
    </xf>
    <xf numFmtId="165" fontId="211" fillId="0" borderId="266" xfId="830" applyFont="1" applyFill="1" applyBorder="1" applyAlignment="1">
      <alignment horizontal="right" wrapText="1" readingOrder="1"/>
    </xf>
    <xf numFmtId="4" fontId="211" fillId="0" borderId="267" xfId="830" applyNumberFormat="1" applyFont="1" applyFill="1" applyBorder="1" applyAlignment="1">
      <alignment horizontal="right" wrapText="1" readingOrder="1"/>
    </xf>
    <xf numFmtId="165" fontId="211" fillId="0" borderId="21" xfId="865" applyNumberFormat="1" applyFont="1" applyFill="1" applyBorder="1" applyAlignment="1">
      <alignment horizontal="left" wrapText="1" readingOrder="1"/>
    </xf>
    <xf numFmtId="4" fontId="211" fillId="0" borderId="268" xfId="830" applyNumberFormat="1" applyFont="1" applyFill="1" applyBorder="1" applyAlignment="1">
      <alignment horizontal="right" wrapText="1" readingOrder="1"/>
    </xf>
    <xf numFmtId="165" fontId="211" fillId="0" borderId="269" xfId="830" applyFont="1" applyFill="1" applyBorder="1" applyAlignment="1">
      <alignment horizontal="right" wrapText="1" readingOrder="1"/>
    </xf>
    <xf numFmtId="165" fontId="211" fillId="0" borderId="167" xfId="830" applyFont="1" applyFill="1" applyBorder="1" applyAlignment="1">
      <alignment horizontal="right" wrapText="1" readingOrder="1"/>
    </xf>
    <xf numFmtId="4" fontId="211" fillId="0" borderId="270" xfId="830" applyNumberFormat="1" applyFont="1" applyFill="1" applyBorder="1" applyAlignment="1">
      <alignment horizontal="right" wrapText="1" readingOrder="1"/>
    </xf>
    <xf numFmtId="165" fontId="211" fillId="0" borderId="139" xfId="830" applyFont="1" applyFill="1" applyBorder="1" applyAlignment="1">
      <alignment horizontal="right" wrapText="1" readingOrder="1"/>
    </xf>
    <xf numFmtId="4" fontId="211" fillId="0" borderId="140" xfId="830" applyNumberFormat="1" applyFont="1" applyFill="1" applyBorder="1" applyAlignment="1">
      <alignment horizontal="right" wrapText="1" readingOrder="1"/>
    </xf>
    <xf numFmtId="165" fontId="211" fillId="0" borderId="21" xfId="830" applyFont="1" applyFill="1" applyBorder="1" applyAlignment="1">
      <alignment horizontal="right" wrapText="1" readingOrder="1"/>
    </xf>
    <xf numFmtId="165" fontId="211" fillId="0" borderId="39" xfId="830" applyFont="1" applyFill="1" applyBorder="1" applyAlignment="1">
      <alignment horizontal="right" wrapText="1" readingOrder="1"/>
    </xf>
    <xf numFmtId="4" fontId="211" fillId="0" borderId="38" xfId="830" applyNumberFormat="1" applyFont="1" applyFill="1" applyBorder="1" applyAlignment="1">
      <alignment horizontal="right" wrapText="1" readingOrder="1"/>
    </xf>
    <xf numFmtId="165" fontId="211" fillId="0" borderId="14" xfId="830" applyFont="1" applyFill="1" applyBorder="1" applyAlignment="1">
      <alignment horizontal="right" wrapText="1" readingOrder="1"/>
    </xf>
    <xf numFmtId="165" fontId="211" fillId="0" borderId="18" xfId="830" applyFont="1" applyFill="1" applyBorder="1" applyAlignment="1">
      <alignment horizontal="right" wrapText="1" readingOrder="1"/>
    </xf>
    <xf numFmtId="165" fontId="211" fillId="0" borderId="133" xfId="830" applyFont="1" applyFill="1" applyBorder="1" applyAlignment="1">
      <alignment horizontal="right" wrapText="1" readingOrder="1"/>
    </xf>
    <xf numFmtId="165" fontId="211" fillId="0" borderId="271" xfId="830" applyFont="1" applyFill="1" applyBorder="1" applyAlignment="1">
      <alignment horizontal="right" wrapText="1" readingOrder="1"/>
    </xf>
    <xf numFmtId="4" fontId="211" fillId="0" borderId="12" xfId="830" applyNumberFormat="1" applyFont="1" applyFill="1" applyBorder="1" applyAlignment="1">
      <alignment horizontal="right" wrapText="1" readingOrder="1"/>
    </xf>
    <xf numFmtId="0" fontId="204" fillId="60" borderId="16" xfId="865" applyFont="1" applyFill="1" applyBorder="1" applyAlignment="1">
      <alignment wrapText="1"/>
    </xf>
    <xf numFmtId="0" fontId="211" fillId="60" borderId="161" xfId="865" applyFont="1" applyFill="1" applyBorder="1"/>
    <xf numFmtId="0" fontId="211" fillId="60" borderId="45" xfId="865" applyFont="1" applyFill="1" applyBorder="1"/>
    <xf numFmtId="0" fontId="211" fillId="60" borderId="8" xfId="865" applyFont="1" applyFill="1" applyBorder="1"/>
    <xf numFmtId="4" fontId="211" fillId="0" borderId="133" xfId="829" applyNumberFormat="1" applyFont="1" applyFill="1" applyBorder="1"/>
    <xf numFmtId="4" fontId="211" fillId="0" borderId="139" xfId="829" applyNumberFormat="1" applyFont="1" applyFill="1" applyBorder="1"/>
    <xf numFmtId="4" fontId="211" fillId="0" borderId="21" xfId="829" applyNumberFormat="1" applyFont="1" applyFill="1" applyBorder="1"/>
    <xf numFmtId="4" fontId="212" fillId="0" borderId="14" xfId="829" applyNumberFormat="1" applyFont="1" applyFill="1" applyBorder="1"/>
    <xf numFmtId="4" fontId="211" fillId="0" borderId="178" xfId="829" applyNumberFormat="1" applyFont="1" applyFill="1" applyBorder="1"/>
    <xf numFmtId="4" fontId="211" fillId="0" borderId="39" xfId="829" applyNumberFormat="1" applyFont="1" applyFill="1" applyBorder="1"/>
    <xf numFmtId="17" fontId="212" fillId="34" borderId="98" xfId="865" applyNumberFormat="1" applyFont="1" applyFill="1" applyBorder="1" applyAlignment="1">
      <alignment horizontal="center" vertical="center" wrapText="1"/>
    </xf>
    <xf numFmtId="17" fontId="212" fillId="34" borderId="100" xfId="865" applyNumberFormat="1" applyFont="1" applyFill="1" applyBorder="1" applyAlignment="1">
      <alignment horizontal="center" vertical="center" wrapText="1"/>
    </xf>
    <xf numFmtId="0" fontId="204" fillId="60" borderId="125" xfId="865" applyFont="1" applyFill="1" applyBorder="1" applyAlignment="1">
      <alignment vertical="center" wrapText="1"/>
    </xf>
    <xf numFmtId="0" fontId="204" fillId="60" borderId="126" xfId="865" applyFont="1" applyFill="1" applyBorder="1" applyAlignment="1">
      <alignment vertical="center" wrapText="1"/>
    </xf>
    <xf numFmtId="0" fontId="211" fillId="34" borderId="272" xfId="865" applyFont="1" applyFill="1" applyBorder="1" applyAlignment="1">
      <alignment horizontal="left" wrapText="1" readingOrder="1"/>
    </xf>
    <xf numFmtId="0" fontId="211" fillId="34" borderId="273" xfId="865" applyFont="1" applyFill="1" applyBorder="1" applyAlignment="1">
      <alignment horizontal="left" wrapText="1" readingOrder="1"/>
    </xf>
    <xf numFmtId="0" fontId="211" fillId="34" borderId="274" xfId="865" applyFont="1" applyFill="1" applyBorder="1" applyAlignment="1">
      <alignment horizontal="left" wrapText="1" readingOrder="1"/>
    </xf>
    <xf numFmtId="43" fontId="211" fillId="0" borderId="101" xfId="830" applyNumberFormat="1" applyFont="1" applyFill="1" applyBorder="1" applyAlignment="1">
      <alignment horizontal="center" wrapText="1" readingOrder="1"/>
    </xf>
    <xf numFmtId="43" fontId="211" fillId="0" borderId="104" xfId="830" applyNumberFormat="1" applyFont="1" applyFill="1" applyBorder="1" applyAlignment="1">
      <alignment horizontal="center" wrapText="1" readingOrder="1"/>
    </xf>
    <xf numFmtId="43" fontId="211" fillId="0" borderId="147" xfId="830" applyNumberFormat="1" applyFont="1" applyFill="1" applyBorder="1" applyAlignment="1">
      <alignment horizontal="center" wrapText="1" readingOrder="1"/>
    </xf>
    <xf numFmtId="43" fontId="211" fillId="0" borderId="152" xfId="830" applyNumberFormat="1" applyFont="1" applyFill="1" applyBorder="1" applyAlignment="1">
      <alignment horizontal="center" wrapText="1" readingOrder="1"/>
    </xf>
    <xf numFmtId="43" fontId="211" fillId="0" borderId="153" xfId="830" applyNumberFormat="1" applyFont="1" applyFill="1" applyBorder="1" applyAlignment="1">
      <alignment horizontal="center" wrapText="1" readingOrder="1"/>
    </xf>
    <xf numFmtId="43" fontId="211" fillId="0" borderId="154" xfId="830" applyNumberFormat="1" applyFont="1" applyFill="1" applyBorder="1" applyAlignment="1">
      <alignment horizontal="center" wrapText="1" readingOrder="1"/>
    </xf>
    <xf numFmtId="165" fontId="211" fillId="0" borderId="0" xfId="1" applyNumberFormat="1" applyFont="1"/>
    <xf numFmtId="0" fontId="208" fillId="34" borderId="176" xfId="865" applyFont="1" applyFill="1" applyBorder="1" applyAlignment="1">
      <alignment horizontal="left" wrapText="1" readingOrder="1"/>
    </xf>
    <xf numFmtId="0" fontId="208" fillId="34" borderId="45" xfId="865" applyFont="1" applyFill="1" applyBorder="1" applyAlignment="1">
      <alignment horizontal="left" wrapText="1" readingOrder="1"/>
    </xf>
    <xf numFmtId="0" fontId="208" fillId="34" borderId="151" xfId="865" applyFont="1" applyFill="1" applyBorder="1" applyAlignment="1">
      <alignment horizontal="left" wrapText="1" readingOrder="1"/>
    </xf>
    <xf numFmtId="0" fontId="208" fillId="34" borderId="50" xfId="865" applyFont="1" applyFill="1" applyBorder="1" applyAlignment="1">
      <alignment horizontal="left" wrapText="1" readingOrder="1"/>
    </xf>
    <xf numFmtId="4" fontId="204" fillId="0" borderId="174" xfId="831" applyNumberFormat="1" applyFont="1" applyBorder="1" applyAlignment="1">
      <alignment horizontal="right"/>
    </xf>
    <xf numFmtId="4" fontId="204" fillId="0" borderId="173" xfId="831" applyNumberFormat="1" applyFont="1" applyBorder="1" applyAlignment="1">
      <alignment horizontal="right"/>
    </xf>
    <xf numFmtId="4" fontId="204" fillId="0" borderId="6" xfId="831" applyNumberFormat="1" applyFont="1" applyBorder="1" applyAlignment="1">
      <alignment horizontal="right"/>
    </xf>
    <xf numFmtId="4" fontId="204" fillId="0" borderId="40" xfId="831" applyNumberFormat="1" applyFont="1" applyBorder="1" applyAlignment="1">
      <alignment horizontal="right"/>
    </xf>
    <xf numFmtId="4" fontId="204" fillId="0" borderId="173" xfId="831" applyNumberFormat="1" applyFont="1" applyFill="1" applyBorder="1" applyAlignment="1">
      <alignment horizontal="right"/>
    </xf>
    <xf numFmtId="4" fontId="212" fillId="0" borderId="46" xfId="1" applyNumberFormat="1" applyFont="1" applyBorder="1"/>
    <xf numFmtId="4" fontId="212" fillId="0" borderId="40" xfId="1" applyNumberFormat="1" applyFont="1" applyBorder="1"/>
    <xf numFmtId="4" fontId="208" fillId="0" borderId="275" xfId="831" applyNumberFormat="1" applyFont="1" applyBorder="1" applyAlignment="1">
      <alignment horizontal="right"/>
    </xf>
    <xf numFmtId="4" fontId="204" fillId="0" borderId="276" xfId="831" applyNumberFormat="1" applyFont="1" applyBorder="1" applyAlignment="1">
      <alignment horizontal="right"/>
    </xf>
    <xf numFmtId="4" fontId="208" fillId="0" borderId="277" xfId="831" applyNumberFormat="1" applyFont="1" applyBorder="1" applyAlignment="1">
      <alignment horizontal="right"/>
    </xf>
    <xf numFmtId="4" fontId="204" fillId="0" borderId="278" xfId="831" applyNumberFormat="1" applyFont="1" applyBorder="1" applyAlignment="1">
      <alignment horizontal="right"/>
    </xf>
    <xf numFmtId="4" fontId="208" fillId="0" borderId="279" xfId="831" applyNumberFormat="1" applyFont="1" applyBorder="1" applyAlignment="1">
      <alignment horizontal="right"/>
    </xf>
    <xf numFmtId="4" fontId="204" fillId="0" borderId="280" xfId="831" applyNumberFormat="1" applyFont="1" applyBorder="1" applyAlignment="1">
      <alignment horizontal="right"/>
    </xf>
    <xf numFmtId="4" fontId="210" fillId="0" borderId="281" xfId="831" applyNumberFormat="1" applyFont="1" applyBorder="1" applyAlignment="1">
      <alignment horizontal="right"/>
    </xf>
    <xf numFmtId="4" fontId="204" fillId="0" borderId="282" xfId="831" applyNumberFormat="1" applyFont="1" applyBorder="1" applyAlignment="1">
      <alignment horizontal="right"/>
    </xf>
    <xf numFmtId="4" fontId="208" fillId="0" borderId="281" xfId="831" applyNumberFormat="1" applyFont="1" applyBorder="1" applyAlignment="1">
      <alignment horizontal="right"/>
    </xf>
    <xf numFmtId="4" fontId="208" fillId="0" borderId="277" xfId="1" applyNumberFormat="1" applyFont="1" applyBorder="1" applyAlignment="1">
      <alignment horizontal="right"/>
    </xf>
    <xf numFmtId="4" fontId="208" fillId="0" borderId="279" xfId="1" applyNumberFormat="1" applyFont="1" applyBorder="1" applyAlignment="1">
      <alignment horizontal="right"/>
    </xf>
    <xf numFmtId="4" fontId="208" fillId="0" borderId="281" xfId="1" applyNumberFormat="1" applyFont="1" applyBorder="1" applyAlignment="1">
      <alignment horizontal="right"/>
    </xf>
    <xf numFmtId="4" fontId="208" fillId="0" borderId="277" xfId="1" applyNumberFormat="1" applyFont="1" applyFill="1" applyBorder="1" applyAlignment="1">
      <alignment horizontal="right"/>
    </xf>
    <xf numFmtId="4" fontId="208" fillId="0" borderId="283" xfId="1" applyNumberFormat="1" applyFont="1" applyBorder="1"/>
    <xf numFmtId="4" fontId="212" fillId="0" borderId="284" xfId="1" applyNumberFormat="1" applyFont="1" applyBorder="1"/>
    <xf numFmtId="4" fontId="208" fillId="0" borderId="277" xfId="1" applyNumberFormat="1" applyFont="1" applyBorder="1"/>
    <xf numFmtId="4" fontId="212" fillId="0" borderId="285" xfId="1" applyNumberFormat="1" applyFont="1" applyBorder="1"/>
    <xf numFmtId="4" fontId="208" fillId="0" borderId="279" xfId="1" applyNumberFormat="1" applyFont="1" applyBorder="1"/>
    <xf numFmtId="4" fontId="212" fillId="0" borderId="282" xfId="1" applyNumberFormat="1" applyFont="1" applyBorder="1"/>
    <xf numFmtId="0" fontId="212" fillId="34" borderId="283" xfId="865" applyFont="1" applyFill="1" applyBorder="1" applyAlignment="1">
      <alignment wrapText="1"/>
    </xf>
    <xf numFmtId="0" fontId="212" fillId="34" borderId="19" xfId="865" applyFont="1" applyFill="1" applyBorder="1" applyAlignment="1">
      <alignment wrapText="1"/>
    </xf>
    <xf numFmtId="0" fontId="212" fillId="34" borderId="284" xfId="865" applyFont="1" applyFill="1" applyBorder="1" applyAlignment="1">
      <alignment wrapText="1"/>
    </xf>
    <xf numFmtId="0" fontId="212" fillId="34" borderId="7" xfId="865" applyFont="1" applyFill="1" applyBorder="1" applyAlignment="1">
      <alignment wrapText="1"/>
    </xf>
    <xf numFmtId="2" fontId="209" fillId="0" borderId="0" xfId="1" applyNumberFormat="1" applyFont="1" applyBorder="1" applyAlignment="1">
      <alignment horizontal="right"/>
    </xf>
    <xf numFmtId="2" fontId="209" fillId="0" borderId="27" xfId="1" applyNumberFormat="1" applyFont="1" applyBorder="1" applyAlignment="1">
      <alignment horizontal="right"/>
    </xf>
    <xf numFmtId="2" fontId="209" fillId="0" borderId="2" xfId="1" applyNumberFormat="1" applyFont="1" applyBorder="1"/>
    <xf numFmtId="2" fontId="209" fillId="0" borderId="79" xfId="1" applyNumberFormat="1" applyFont="1" applyBorder="1"/>
  </cellXfs>
  <cellStyles count="870">
    <cellStyle name="20% - Accent1 2" xfId="20"/>
    <cellStyle name="20% - Accent1 2 2" xfId="21"/>
    <cellStyle name="20% - Accent1 2 3" xfId="22"/>
    <cellStyle name="20% - Accent1 3" xfId="23"/>
    <cellStyle name="20% - Accent1 3 2" xfId="24"/>
    <cellStyle name="20% - Accent1 4" xfId="25"/>
    <cellStyle name="20% - Accent1 5" xfId="330"/>
    <cellStyle name="20% - Accent1 6" xfId="331"/>
    <cellStyle name="20% - Accent1 7" xfId="332"/>
    <cellStyle name="20% - Accent1 8" xfId="333"/>
    <cellStyle name="20% - Accent1 9" xfId="334"/>
    <cellStyle name="20% - Accent2 2" xfId="26"/>
    <cellStyle name="20% - Accent2 2 2" xfId="27"/>
    <cellStyle name="20% - Accent2 2 3" xfId="28"/>
    <cellStyle name="20% - Accent2 3" xfId="29"/>
    <cellStyle name="20% - Accent2 3 2" xfId="30"/>
    <cellStyle name="20% - Accent2 4" xfId="31"/>
    <cellStyle name="20% - Accent2 5" xfId="335"/>
    <cellStyle name="20% - Accent2 6" xfId="336"/>
    <cellStyle name="20% - Accent2 7" xfId="337"/>
    <cellStyle name="20% - Accent2 8" xfId="338"/>
    <cellStyle name="20% - Accent2 9" xfId="339"/>
    <cellStyle name="20% - Accent3 2" xfId="32"/>
    <cellStyle name="20% - Accent3 2 2" xfId="33"/>
    <cellStyle name="20% - Accent3 2 3" xfId="34"/>
    <cellStyle name="20% - Accent3 3" xfId="35"/>
    <cellStyle name="20% - Accent3 3 2" xfId="36"/>
    <cellStyle name="20% - Accent3 4" xfId="37"/>
    <cellStyle name="20% - Accent3 5" xfId="340"/>
    <cellStyle name="20% - Accent3 6" xfId="341"/>
    <cellStyle name="20% - Accent3 7" xfId="342"/>
    <cellStyle name="20% - Accent3 8" xfId="343"/>
    <cellStyle name="20% - Accent3 9" xfId="344"/>
    <cellStyle name="20% - Accent4 2" xfId="38"/>
    <cellStyle name="20% - Accent4 2 2" xfId="39"/>
    <cellStyle name="20% - Accent4 2 3" xfId="40"/>
    <cellStyle name="20% - Accent4 3" xfId="41"/>
    <cellStyle name="20% - Accent4 3 2" xfId="42"/>
    <cellStyle name="20% - Accent4 4" xfId="43"/>
    <cellStyle name="20% - Accent4 5" xfId="345"/>
    <cellStyle name="20% - Accent4 6" xfId="346"/>
    <cellStyle name="20% - Accent4 7" xfId="347"/>
    <cellStyle name="20% - Accent4 8" xfId="348"/>
    <cellStyle name="20% - Accent4 9" xfId="349"/>
    <cellStyle name="20% - Accent5 2" xfId="44"/>
    <cellStyle name="20% - Accent5 2 2" xfId="45"/>
    <cellStyle name="20% - Accent5 2 3" xfId="46"/>
    <cellStyle name="20% - Accent5 3" xfId="47"/>
    <cellStyle name="20% - Accent5 3 2" xfId="48"/>
    <cellStyle name="20% - Accent5 4" xfId="49"/>
    <cellStyle name="20% - Accent5 5" xfId="350"/>
    <cellStyle name="20% - Accent5 6" xfId="351"/>
    <cellStyle name="20% - Accent5 7" xfId="352"/>
    <cellStyle name="20% - Accent5 8" xfId="353"/>
    <cellStyle name="20% - Accent5 9" xfId="354"/>
    <cellStyle name="20% - Accent6 2" xfId="50"/>
    <cellStyle name="20% - Accent6 2 2" xfId="51"/>
    <cellStyle name="20% - Accent6 2 3" xfId="52"/>
    <cellStyle name="20% - Accent6 3" xfId="53"/>
    <cellStyle name="20% - Accent6 3 2" xfId="54"/>
    <cellStyle name="20% - Accent6 4" xfId="55"/>
    <cellStyle name="20% - Accent6 5" xfId="355"/>
    <cellStyle name="20% - Accent6 6" xfId="356"/>
    <cellStyle name="20% - Accent6 7" xfId="357"/>
    <cellStyle name="20% - Accent6 8" xfId="358"/>
    <cellStyle name="20% - Accent6 9" xfId="359"/>
    <cellStyle name="40% - Accent1 2" xfId="56"/>
    <cellStyle name="40% - Accent1 2 2" xfId="57"/>
    <cellStyle name="40% - Accent1 2 3" xfId="58"/>
    <cellStyle name="40% - Accent1 3" xfId="59"/>
    <cellStyle name="40% - Accent1 3 2" xfId="60"/>
    <cellStyle name="40% - Accent1 4" xfId="61"/>
    <cellStyle name="40% - Accent1 5" xfId="360"/>
    <cellStyle name="40% - Accent1 6" xfId="361"/>
    <cellStyle name="40% - Accent1 7" xfId="362"/>
    <cellStyle name="40% - Accent1 8" xfId="363"/>
    <cellStyle name="40% - Accent1 9" xfId="364"/>
    <cellStyle name="40% - Accent2 2" xfId="62"/>
    <cellStyle name="40% - Accent2 2 2" xfId="63"/>
    <cellStyle name="40% - Accent2 2 3" xfId="64"/>
    <cellStyle name="40% - Accent2 3" xfId="65"/>
    <cellStyle name="40% - Accent2 3 2" xfId="66"/>
    <cellStyle name="40% - Accent2 4" xfId="67"/>
    <cellStyle name="40% - Accent2 5" xfId="365"/>
    <cellStyle name="40% - Accent2 6" xfId="366"/>
    <cellStyle name="40% - Accent2 7" xfId="367"/>
    <cellStyle name="40% - Accent2 8" xfId="368"/>
    <cellStyle name="40% - Accent2 9" xfId="369"/>
    <cellStyle name="40% - Accent3 2" xfId="68"/>
    <cellStyle name="40% - Accent3 2 2" xfId="69"/>
    <cellStyle name="40% - Accent3 2 3" xfId="70"/>
    <cellStyle name="40% - Accent3 3" xfId="71"/>
    <cellStyle name="40% - Accent3 3 2" xfId="72"/>
    <cellStyle name="40% - Accent3 4" xfId="73"/>
    <cellStyle name="40% - Accent3 5" xfId="370"/>
    <cellStyle name="40% - Accent3 6" xfId="371"/>
    <cellStyle name="40% - Accent3 7" xfId="372"/>
    <cellStyle name="40% - Accent3 8" xfId="373"/>
    <cellStyle name="40% - Accent3 9" xfId="374"/>
    <cellStyle name="40% - Accent4 2" xfId="74"/>
    <cellStyle name="40% - Accent4 2 2" xfId="75"/>
    <cellStyle name="40% - Accent4 2 3" xfId="76"/>
    <cellStyle name="40% - Accent4 3" xfId="77"/>
    <cellStyle name="40% - Accent4 3 2" xfId="78"/>
    <cellStyle name="40% - Accent4 4" xfId="79"/>
    <cellStyle name="40% - Accent4 5" xfId="375"/>
    <cellStyle name="40% - Accent4 6" xfId="376"/>
    <cellStyle name="40% - Accent4 7" xfId="377"/>
    <cellStyle name="40% - Accent4 8" xfId="378"/>
    <cellStyle name="40% - Accent4 9" xfId="379"/>
    <cellStyle name="40% - Accent5 2" xfId="80"/>
    <cellStyle name="40% - Accent5 2 2" xfId="81"/>
    <cellStyle name="40% - Accent5 2 3" xfId="82"/>
    <cellStyle name="40% - Accent5 3" xfId="83"/>
    <cellStyle name="40% - Accent5 3 2" xfId="84"/>
    <cellStyle name="40% - Accent5 4" xfId="85"/>
    <cellStyle name="40% - Accent5 5" xfId="380"/>
    <cellStyle name="40% - Accent5 6" xfId="381"/>
    <cellStyle name="40% - Accent5 7" xfId="382"/>
    <cellStyle name="40% - Accent5 8" xfId="383"/>
    <cellStyle name="40% - Accent5 9" xfId="384"/>
    <cellStyle name="40% - Accent6 2" xfId="86"/>
    <cellStyle name="40% - Accent6 2 2" xfId="87"/>
    <cellStyle name="40% - Accent6 2 3" xfId="88"/>
    <cellStyle name="40% - Accent6 3" xfId="89"/>
    <cellStyle name="40% - Accent6 3 2" xfId="90"/>
    <cellStyle name="40% - Accent6 4" xfId="91"/>
    <cellStyle name="40% - Accent6 5" xfId="385"/>
    <cellStyle name="40% - Accent6 6" xfId="386"/>
    <cellStyle name="40% - Accent6 7" xfId="387"/>
    <cellStyle name="40% - Accent6 8" xfId="388"/>
    <cellStyle name="40% - Accent6 9" xfId="389"/>
    <cellStyle name="60% - Accent1 2" xfId="92"/>
    <cellStyle name="60% - Accent1 2 2" xfId="390"/>
    <cellStyle name="60% - Accent1 3" xfId="391"/>
    <cellStyle name="60% - Accent1 4" xfId="392"/>
    <cellStyle name="60% - Accent1 5" xfId="393"/>
    <cellStyle name="60% - Accent1 6" xfId="394"/>
    <cellStyle name="60% - Accent1 7" xfId="395"/>
    <cellStyle name="60% - Accent1 8" xfId="396"/>
    <cellStyle name="60% - Accent1 9" xfId="397"/>
    <cellStyle name="60% - Accent2 2" xfId="93"/>
    <cellStyle name="60% - Accent2 2 2" xfId="398"/>
    <cellStyle name="60% - Accent2 3" xfId="399"/>
    <cellStyle name="60% - Accent2 4" xfId="400"/>
    <cellStyle name="60% - Accent2 5" xfId="401"/>
    <cellStyle name="60% - Accent2 6" xfId="402"/>
    <cellStyle name="60% - Accent2 7" xfId="403"/>
    <cellStyle name="60% - Accent2 8" xfId="404"/>
    <cellStyle name="60% - Accent2 9" xfId="405"/>
    <cellStyle name="60% - Accent3 2" xfId="94"/>
    <cellStyle name="60% - Accent3 2 2" xfId="406"/>
    <cellStyle name="60% - Accent3 3" xfId="407"/>
    <cellStyle name="60% - Accent3 4" xfId="408"/>
    <cellStyle name="60% - Accent3 5" xfId="409"/>
    <cellStyle name="60% - Accent3 6" xfId="410"/>
    <cellStyle name="60% - Accent3 7" xfId="411"/>
    <cellStyle name="60% - Accent3 8" xfId="412"/>
    <cellStyle name="60% - Accent3 9" xfId="413"/>
    <cellStyle name="60% - Accent4 2" xfId="95"/>
    <cellStyle name="60% - Accent4 2 2" xfId="414"/>
    <cellStyle name="60% - Accent4 3" xfId="415"/>
    <cellStyle name="60% - Accent4 4" xfId="416"/>
    <cellStyle name="60% - Accent4 5" xfId="417"/>
    <cellStyle name="60% - Accent4 6" xfId="418"/>
    <cellStyle name="60% - Accent4 7" xfId="419"/>
    <cellStyle name="60% - Accent4 8" xfId="420"/>
    <cellStyle name="60% - Accent4 9" xfId="421"/>
    <cellStyle name="60% - Accent5 2" xfId="96"/>
    <cellStyle name="60% - Accent5 2 2" xfId="422"/>
    <cellStyle name="60% - Accent5 3" xfId="423"/>
    <cellStyle name="60% - Accent5 4" xfId="424"/>
    <cellStyle name="60% - Accent5 5" xfId="425"/>
    <cellStyle name="60% - Accent5 6" xfId="426"/>
    <cellStyle name="60% - Accent5 7" xfId="427"/>
    <cellStyle name="60% - Accent5 8" xfId="428"/>
    <cellStyle name="60% - Accent5 9" xfId="429"/>
    <cellStyle name="60% - Accent6 2" xfId="97"/>
    <cellStyle name="60% - Accent6 2 2" xfId="430"/>
    <cellStyle name="60% - Accent6 3" xfId="431"/>
    <cellStyle name="60% - Accent6 4" xfId="432"/>
    <cellStyle name="60% - Accent6 5" xfId="433"/>
    <cellStyle name="60% - Accent6 6" xfId="434"/>
    <cellStyle name="60% - Accent6 7" xfId="435"/>
    <cellStyle name="60% - Accent6 8" xfId="436"/>
    <cellStyle name="60% - Accent6 9" xfId="437"/>
    <cellStyle name="Accent1 2" xfId="98"/>
    <cellStyle name="Accent1 2 2" xfId="438"/>
    <cellStyle name="Accent1 3" xfId="439"/>
    <cellStyle name="Accent1 4" xfId="440"/>
    <cellStyle name="Accent1 5" xfId="441"/>
    <cellStyle name="Accent1 6" xfId="442"/>
    <cellStyle name="Accent1 7" xfId="443"/>
    <cellStyle name="Accent1 8" xfId="444"/>
    <cellStyle name="Accent1 9" xfId="445"/>
    <cellStyle name="Accent2 2" xfId="99"/>
    <cellStyle name="Accent2 2 2" xfId="446"/>
    <cellStyle name="Accent2 3" xfId="447"/>
    <cellStyle name="Accent2 4" xfId="448"/>
    <cellStyle name="Accent2 5" xfId="449"/>
    <cellStyle name="Accent2 6" xfId="450"/>
    <cellStyle name="Accent2 7" xfId="451"/>
    <cellStyle name="Accent2 8" xfId="452"/>
    <cellStyle name="Accent2 9" xfId="453"/>
    <cellStyle name="Accent3 2" xfId="100"/>
    <cellStyle name="Accent3 2 2" xfId="454"/>
    <cellStyle name="Accent3 3" xfId="455"/>
    <cellStyle name="Accent3 4" xfId="456"/>
    <cellStyle name="Accent3 5" xfId="457"/>
    <cellStyle name="Accent3 6" xfId="458"/>
    <cellStyle name="Accent3 7" xfId="459"/>
    <cellStyle name="Accent3 8" xfId="460"/>
    <cellStyle name="Accent3 9" xfId="461"/>
    <cellStyle name="Accent4 2" xfId="101"/>
    <cellStyle name="Accent4 2 2" xfId="462"/>
    <cellStyle name="Accent4 3" xfId="463"/>
    <cellStyle name="Accent4 4" xfId="464"/>
    <cellStyle name="Accent4 5" xfId="465"/>
    <cellStyle name="Accent4 6" xfId="466"/>
    <cellStyle name="Accent4 7" xfId="467"/>
    <cellStyle name="Accent4 8" xfId="468"/>
    <cellStyle name="Accent4 9" xfId="469"/>
    <cellStyle name="Accent5 2" xfId="102"/>
    <cellStyle name="Accent5 2 2" xfId="470"/>
    <cellStyle name="Accent5 3" xfId="471"/>
    <cellStyle name="Accent5 4" xfId="472"/>
    <cellStyle name="Accent5 5" xfId="473"/>
    <cellStyle name="Accent5 6" xfId="474"/>
    <cellStyle name="Accent5 7" xfId="475"/>
    <cellStyle name="Accent5 8" xfId="476"/>
    <cellStyle name="Accent5 9" xfId="477"/>
    <cellStyle name="Accent6 2" xfId="103"/>
    <cellStyle name="Accent6 2 2" xfId="478"/>
    <cellStyle name="Accent6 3" xfId="479"/>
    <cellStyle name="Accent6 4" xfId="480"/>
    <cellStyle name="Accent6 5" xfId="481"/>
    <cellStyle name="Accent6 6" xfId="482"/>
    <cellStyle name="Accent6 7" xfId="483"/>
    <cellStyle name="Accent6 8" xfId="484"/>
    <cellStyle name="Accent6 9" xfId="485"/>
    <cellStyle name="Bad 2" xfId="104"/>
    <cellStyle name="Bad 2 2" xfId="486"/>
    <cellStyle name="Bad 3" xfId="487"/>
    <cellStyle name="Bad 4" xfId="488"/>
    <cellStyle name="Bad 5" xfId="489"/>
    <cellStyle name="Bad 6" xfId="490"/>
    <cellStyle name="Bad 7" xfId="491"/>
    <cellStyle name="Bad 8" xfId="492"/>
    <cellStyle name="Bad 9" xfId="493"/>
    <cellStyle name="Calculation 2" xfId="105"/>
    <cellStyle name="Calculation 2 2" xfId="494"/>
    <cellStyle name="Calculation 3" xfId="495"/>
    <cellStyle name="Calculation 4" xfId="496"/>
    <cellStyle name="Calculation 5" xfId="497"/>
    <cellStyle name="Calculation 6" xfId="498"/>
    <cellStyle name="Calculation 7" xfId="499"/>
    <cellStyle name="Calculation 8" xfId="500"/>
    <cellStyle name="Calculation 9" xfId="501"/>
    <cellStyle name="Check Cell 2" xfId="106"/>
    <cellStyle name="Check Cell 2 2" xfId="502"/>
    <cellStyle name="Check Cell 3" xfId="503"/>
    <cellStyle name="Check Cell 4" xfId="504"/>
    <cellStyle name="Check Cell 5" xfId="505"/>
    <cellStyle name="Check Cell 6" xfId="506"/>
    <cellStyle name="Check Cell 7" xfId="507"/>
    <cellStyle name="Check Cell 8" xfId="508"/>
    <cellStyle name="Check Cell 9" xfId="509"/>
    <cellStyle name="Comma" xfId="1" builtinId="3"/>
    <cellStyle name="Comma [0] 2" xfId="510"/>
    <cellStyle name="Comma [0] 2 2" xfId="107"/>
    <cellStyle name="Comma [0] 2 2 2" xfId="511"/>
    <cellStyle name="Comma [0] 2 2 2 2" xfId="512"/>
    <cellStyle name="Comma [0] 2 2 6" xfId="513"/>
    <cellStyle name="Comma [0] 2 3" xfId="514"/>
    <cellStyle name="Comma [0] 2 4" xfId="515"/>
    <cellStyle name="Comma 10" xfId="108"/>
    <cellStyle name="Comma 10 2" xfId="109"/>
    <cellStyle name="Comma 10 2 2" xfId="110"/>
    <cellStyle name="Comma 10 3" xfId="111"/>
    <cellStyle name="Comma 11" xfId="112"/>
    <cellStyle name="Comma 11 2" xfId="113"/>
    <cellStyle name="Comma 11 2 2" xfId="114"/>
    <cellStyle name="Comma 11 2 3" xfId="516"/>
    <cellStyle name="Comma 11 2 4" xfId="517"/>
    <cellStyle name="Comma 11 2 5" xfId="518"/>
    <cellStyle name="Comma 11 2 6" xfId="519"/>
    <cellStyle name="Comma 11 3" xfId="115"/>
    <cellStyle name="Comma 11 3 2" xfId="326"/>
    <cellStyle name="Comma 11 3 2 2" xfId="812"/>
    <cellStyle name="Comma 11 3 2 2 2" xfId="829"/>
    <cellStyle name="Comma 12" xfId="116"/>
    <cellStyle name="Comma 12 2" xfId="117"/>
    <cellStyle name="Comma 12 2 2" xfId="118"/>
    <cellStyle name="Comma 12 3" xfId="119"/>
    <cellStyle name="Comma 13" xfId="120"/>
    <cellStyle name="Comma 13 2" xfId="520"/>
    <cellStyle name="Comma 14" xfId="121"/>
    <cellStyle name="Comma 14 2" xfId="521"/>
    <cellStyle name="Comma 15" xfId="122"/>
    <cellStyle name="Comma 15 2" xfId="123"/>
    <cellStyle name="Comma 15 3" xfId="522"/>
    <cellStyle name="Comma 16" xfId="124"/>
    <cellStyle name="Comma 16 2" xfId="125"/>
    <cellStyle name="Comma 16 2 2" xfId="126"/>
    <cellStyle name="Comma 16 2 3" xfId="329"/>
    <cellStyle name="Comma 16 2 4" xfId="815"/>
    <cellStyle name="Comma 16 2 4 2" xfId="832"/>
    <cellStyle name="Comma 16 3" xfId="523"/>
    <cellStyle name="Comma 17" xfId="127"/>
    <cellStyle name="Comma 17 2" xfId="524"/>
    <cellStyle name="Comma 17 3" xfId="525"/>
    <cellStyle name="Comma 18" xfId="128"/>
    <cellStyle name="Comma 18 2" xfId="526"/>
    <cellStyle name="Comma 19" xfId="129"/>
    <cellStyle name="Comma 19 2" xfId="527"/>
    <cellStyle name="Comma 2" xfId="2"/>
    <cellStyle name="Comma 2 10" xfId="528"/>
    <cellStyle name="Comma 2 11" xfId="529"/>
    <cellStyle name="Comma 2 12" xfId="327"/>
    <cellStyle name="Comma 2 12 2" xfId="813"/>
    <cellStyle name="Comma 2 12 2 2" xfId="830"/>
    <cellStyle name="Comma 2 13" xfId="814"/>
    <cellStyle name="Comma 2 13 2" xfId="831"/>
    <cellStyle name="Comma 2 2" xfId="3"/>
    <cellStyle name="Comma 2 2 10" xfId="530"/>
    <cellStyle name="Comma 2 2 11" xfId="531"/>
    <cellStyle name="Comma 2 2 12" xfId="816"/>
    <cellStyle name="Comma 2 2 2" xfId="130"/>
    <cellStyle name="Comma 2 2 3" xfId="532"/>
    <cellStyle name="Comma 2 2 4" xfId="533"/>
    <cellStyle name="Comma 2 2 5" xfId="534"/>
    <cellStyle name="Comma 2 2 6" xfId="535"/>
    <cellStyle name="Comma 2 2 7" xfId="536"/>
    <cellStyle name="Comma 2 2 8" xfId="537"/>
    <cellStyle name="Comma 2 2 9" xfId="538"/>
    <cellStyle name="Comma 2 3" xfId="131"/>
    <cellStyle name="Comma 2 3 2" xfId="132"/>
    <cellStyle name="Comma 2 3 2 2" xfId="133"/>
    <cellStyle name="Comma 2 3 3" xfId="18"/>
    <cellStyle name="Comma 2 3 4" xfId="134"/>
    <cellStyle name="Comma 2 4" xfId="135"/>
    <cellStyle name="Comma 2 4 2" xfId="136"/>
    <cellStyle name="Comma 2 5" xfId="137"/>
    <cellStyle name="Comma 2 6" xfId="138"/>
    <cellStyle name="Comma 2 7" xfId="139"/>
    <cellStyle name="Comma 2 8" xfId="140"/>
    <cellStyle name="Comma 2 9" xfId="328"/>
    <cellStyle name="Comma 20" xfId="141"/>
    <cellStyle name="Comma 21" xfId="142"/>
    <cellStyle name="Comma 22" xfId="143"/>
    <cellStyle name="Comma 23" xfId="144"/>
    <cellStyle name="Comma 24" xfId="145"/>
    <cellStyle name="Comma 25" xfId="146"/>
    <cellStyle name="Comma 26" xfId="147"/>
    <cellStyle name="Comma 27" xfId="148"/>
    <cellStyle name="Comma 28" xfId="539"/>
    <cellStyle name="Comma 29" xfId="540"/>
    <cellStyle name="Comma 3" xfId="4"/>
    <cellStyle name="Comma 3 10" xfId="149"/>
    <cellStyle name="Comma 3 2" xfId="5"/>
    <cellStyle name="Comma 3 2 2" xfId="150"/>
    <cellStyle name="Comma 3 2 2 2" xfId="151"/>
    <cellStyle name="Comma 3 2 2 2 2" xfId="152"/>
    <cellStyle name="Comma 3 2 2 3" xfId="153"/>
    <cellStyle name="Comma 3 2 2 3 2" xfId="154"/>
    <cellStyle name="Comma 3 2 2 3 2 2" xfId="155"/>
    <cellStyle name="Comma 3 2 2 3 2 2 2" xfId="156"/>
    <cellStyle name="Comma 3 2 2 3 2 2 3" xfId="806"/>
    <cellStyle name="Comma 3 2 2 3 2 2 4" xfId="809"/>
    <cellStyle name="Comma 3 2 2 3 2 2 4 2" xfId="835"/>
    <cellStyle name="Comma 3 2 2 3 2 2 4 2 2" xfId="839"/>
    <cellStyle name="Comma 3 2 2 3 2 2 4 2 2 2" xfId="845"/>
    <cellStyle name="Comma 3 2 2 3 2 2 4 2 2 3" xfId="851"/>
    <cellStyle name="Comma 3 2 2 3 2 2 4 2 2 3 2" xfId="855"/>
    <cellStyle name="Comma 3 2 2 3 2 2 4 2 2 3 2 2" xfId="862"/>
    <cellStyle name="Comma 3 2 2 3 2 2 4 2 2 3 2 3" xfId="868"/>
    <cellStyle name="Comma 3 2 2 4" xfId="157"/>
    <cellStyle name="Comma 3 2 3" xfId="158"/>
    <cellStyle name="Comma 3 2 3 2" xfId="159"/>
    <cellStyle name="Comma 3 2 4" xfId="160"/>
    <cellStyle name="Comma 3 2 5" xfId="161"/>
    <cellStyle name="Comma 3 2 6" xfId="162"/>
    <cellStyle name="Comma 3 2 7" xfId="817"/>
    <cellStyle name="Comma 3 2 7 2" xfId="833"/>
    <cellStyle name="Comma 3 3" xfId="163"/>
    <cellStyle name="Comma 3 3 2" xfId="164"/>
    <cellStyle name="Comma 3 4" xfId="165"/>
    <cellStyle name="Comma 3 4 2" xfId="541"/>
    <cellStyle name="Comma 3 5" xfId="166"/>
    <cellStyle name="Comma 3 5 2" xfId="542"/>
    <cellStyle name="Comma 3 6" xfId="167"/>
    <cellStyle name="Comma 3 6 2" xfId="543"/>
    <cellStyle name="Comma 3 7" xfId="168"/>
    <cellStyle name="Comma 3 7 2" xfId="169"/>
    <cellStyle name="Comma 3 8" xfId="170"/>
    <cellStyle name="Comma 3 9" xfId="171"/>
    <cellStyle name="Comma 3_Ext DbtTableB 1 6 (2)" xfId="544"/>
    <cellStyle name="Comma 30" xfId="545"/>
    <cellStyle name="Comma 31" xfId="546"/>
    <cellStyle name="Comma 32" xfId="547"/>
    <cellStyle name="Comma 33" xfId="548"/>
    <cellStyle name="Comma 34" xfId="549"/>
    <cellStyle name="Comma 35" xfId="550"/>
    <cellStyle name="Comma 4" xfId="172"/>
    <cellStyle name="Comma 4 2" xfId="173"/>
    <cellStyle name="Comma 4 2 2" xfId="174"/>
    <cellStyle name="Comma 4 2 2 2" xfId="175"/>
    <cellStyle name="Comma 4 2 3" xfId="19"/>
    <cellStyle name="Comma 4 3" xfId="176"/>
    <cellStyle name="Comma 4 3 2" xfId="177"/>
    <cellStyle name="Comma 4 4" xfId="178"/>
    <cellStyle name="Comma 4 5" xfId="551"/>
    <cellStyle name="Comma 4_Ext DbtTableB 1 6 (2)" xfId="552"/>
    <cellStyle name="Comma 5" xfId="179"/>
    <cellStyle name="Comma 5 10" xfId="553"/>
    <cellStyle name="Comma 5 11" xfId="554"/>
    <cellStyle name="Comma 5 12" xfId="555"/>
    <cellStyle name="Comma 5 13" xfId="556"/>
    <cellStyle name="Comma 5 14" xfId="557"/>
    <cellStyle name="Comma 5 15" xfId="558"/>
    <cellStyle name="Comma 5 16" xfId="559"/>
    <cellStyle name="Comma 5 17" xfId="560"/>
    <cellStyle name="Comma 5 18" xfId="561"/>
    <cellStyle name="Comma 5 19" xfId="562"/>
    <cellStyle name="Comma 5 2" xfId="180"/>
    <cellStyle name="Comma 5 20" xfId="563"/>
    <cellStyle name="Comma 5 21" xfId="564"/>
    <cellStyle name="Comma 5 22" xfId="565"/>
    <cellStyle name="Comma 5 23" xfId="566"/>
    <cellStyle name="Comma 5 23 2" xfId="567"/>
    <cellStyle name="Comma 5 24" xfId="568"/>
    <cellStyle name="Comma 5 24 2" xfId="569"/>
    <cellStyle name="Comma 5 25" xfId="570"/>
    <cellStyle name="Comma 5 25 2" xfId="571"/>
    <cellStyle name="Comma 5 26" xfId="572"/>
    <cellStyle name="Comma 5 26 2" xfId="573"/>
    <cellStyle name="Comma 5 27" xfId="574"/>
    <cellStyle name="Comma 5 27 2" xfId="575"/>
    <cellStyle name="Comma 5 28" xfId="576"/>
    <cellStyle name="Comma 5 29" xfId="577"/>
    <cellStyle name="Comma 5 3" xfId="578"/>
    <cellStyle name="Comma 5 4" xfId="579"/>
    <cellStyle name="Comma 5 4 2" xfId="580"/>
    <cellStyle name="Comma 5 4 3" xfId="581"/>
    <cellStyle name="Comma 5 4 4" xfId="582"/>
    <cellStyle name="Comma 5 4 5" xfId="583"/>
    <cellStyle name="Comma 5 4 6" xfId="584"/>
    <cellStyle name="Comma 5 4 7" xfId="585"/>
    <cellStyle name="Comma 5 5" xfId="586"/>
    <cellStyle name="Comma 5 6" xfId="587"/>
    <cellStyle name="Comma 5 7" xfId="588"/>
    <cellStyle name="Comma 5 8" xfId="589"/>
    <cellStyle name="Comma 5 9" xfId="590"/>
    <cellStyle name="Comma 6" xfId="181"/>
    <cellStyle name="Comma 6 2" xfId="182"/>
    <cellStyle name="Comma 6 2 2" xfId="183"/>
    <cellStyle name="Comma 6 2 2 2" xfId="184"/>
    <cellStyle name="Comma 6 2 3" xfId="185"/>
    <cellStyle name="Comma 6 3" xfId="186"/>
    <cellStyle name="Comma 6 3 2" xfId="187"/>
    <cellStyle name="Comma 6 4" xfId="188"/>
    <cellStyle name="Comma 7" xfId="189"/>
    <cellStyle name="Comma 7 2" xfId="190"/>
    <cellStyle name="Comma 7 2 2" xfId="191"/>
    <cellStyle name="Comma 7 2 2 2" xfId="192"/>
    <cellStyle name="Comma 7 2 3" xfId="193"/>
    <cellStyle name="Comma 7 3" xfId="194"/>
    <cellStyle name="Comma 7 3 2" xfId="195"/>
    <cellStyle name="Comma 7 4" xfId="196"/>
    <cellStyle name="Comma 8" xfId="197"/>
    <cellStyle name="Comma 8 2" xfId="198"/>
    <cellStyle name="Comma 8 2 2" xfId="199"/>
    <cellStyle name="Comma 8 3" xfId="200"/>
    <cellStyle name="Comma 9" xfId="201"/>
    <cellStyle name="Comma 9 2" xfId="202"/>
    <cellStyle name="Comma 9 2 2" xfId="203"/>
    <cellStyle name="Comma 9 3" xfId="204"/>
    <cellStyle name="Currency" xfId="6" builtinId="4"/>
    <cellStyle name="Currency [0] 2" xfId="591"/>
    <cellStyle name="Currency 2" xfId="7"/>
    <cellStyle name="Currency 2 2" xfId="818"/>
    <cellStyle name="Excel.Chart" xfId="205"/>
    <cellStyle name="Explanatory Text 2" xfId="206"/>
    <cellStyle name="Explanatory Text 2 2" xfId="592"/>
    <cellStyle name="Explanatory Text 3" xfId="593"/>
    <cellStyle name="Explanatory Text 4" xfId="594"/>
    <cellStyle name="Explanatory Text 5" xfId="595"/>
    <cellStyle name="Explanatory Text 6" xfId="596"/>
    <cellStyle name="Explanatory Text 7" xfId="597"/>
    <cellStyle name="Explanatory Text 8" xfId="598"/>
    <cellStyle name="Explanatory Text 9" xfId="599"/>
    <cellStyle name="genera" xfId="207"/>
    <cellStyle name="Good 2" xfId="208"/>
    <cellStyle name="Good 2 2" xfId="600"/>
    <cellStyle name="Good 3" xfId="601"/>
    <cellStyle name="Good 4" xfId="602"/>
    <cellStyle name="Good 5" xfId="603"/>
    <cellStyle name="Good 6" xfId="604"/>
    <cellStyle name="Good 7" xfId="605"/>
    <cellStyle name="Good 8" xfId="606"/>
    <cellStyle name="Good 9" xfId="607"/>
    <cellStyle name="GOVDATA" xfId="209"/>
    <cellStyle name="Heading 1 2" xfId="210"/>
    <cellStyle name="Heading 1 2 2" xfId="608"/>
    <cellStyle name="Heading 1 3" xfId="609"/>
    <cellStyle name="Heading 1 4" xfId="610"/>
    <cellStyle name="Heading 1 5" xfId="611"/>
    <cellStyle name="Heading 1 6" xfId="612"/>
    <cellStyle name="Heading 1 7" xfId="613"/>
    <cellStyle name="Heading 1 8" xfId="614"/>
    <cellStyle name="Heading 1 9" xfId="615"/>
    <cellStyle name="Heading 2 2" xfId="211"/>
    <cellStyle name="Heading 2 2 2" xfId="616"/>
    <cellStyle name="Heading 2 3" xfId="617"/>
    <cellStyle name="Heading 2 4" xfId="618"/>
    <cellStyle name="Heading 2 5" xfId="619"/>
    <cellStyle name="Heading 2 6" xfId="620"/>
    <cellStyle name="Heading 2 7" xfId="621"/>
    <cellStyle name="Heading 2 8" xfId="622"/>
    <cellStyle name="Heading 2 9" xfId="623"/>
    <cellStyle name="Heading 3 2" xfId="212"/>
    <cellStyle name="Heading 3 2 2" xfId="624"/>
    <cellStyle name="Heading 3 3" xfId="625"/>
    <cellStyle name="Heading 3 4" xfId="626"/>
    <cellStyle name="Heading 3 5" xfId="627"/>
    <cellStyle name="Heading 3 6" xfId="628"/>
    <cellStyle name="Heading 3 7" xfId="629"/>
    <cellStyle name="Heading 3 8" xfId="630"/>
    <cellStyle name="Heading 3 9" xfId="631"/>
    <cellStyle name="Heading 4 2" xfId="213"/>
    <cellStyle name="Heading 4 2 2" xfId="632"/>
    <cellStyle name="Heading 4 3" xfId="633"/>
    <cellStyle name="Heading 4 4" xfId="634"/>
    <cellStyle name="Heading 4 5" xfId="635"/>
    <cellStyle name="Heading 4 6" xfId="636"/>
    <cellStyle name="Heading 4 7" xfId="637"/>
    <cellStyle name="Heading 4 8" xfId="638"/>
    <cellStyle name="Heading 4 9" xfId="639"/>
    <cellStyle name="Hyperlink" xfId="12" builtinId="8"/>
    <cellStyle name="Input 2" xfId="214"/>
    <cellStyle name="Input 2 2" xfId="640"/>
    <cellStyle name="Input 3" xfId="641"/>
    <cellStyle name="Input 4" xfId="642"/>
    <cellStyle name="Input 5" xfId="643"/>
    <cellStyle name="Input 6" xfId="644"/>
    <cellStyle name="Input 7" xfId="645"/>
    <cellStyle name="Input 8" xfId="646"/>
    <cellStyle name="Input 9" xfId="647"/>
    <cellStyle name="Linked Cell 2" xfId="215"/>
    <cellStyle name="Linked Cell 2 2" xfId="648"/>
    <cellStyle name="Linked Cell 3" xfId="649"/>
    <cellStyle name="Linked Cell 4" xfId="650"/>
    <cellStyle name="Linked Cell 5" xfId="651"/>
    <cellStyle name="Linked Cell 6" xfId="652"/>
    <cellStyle name="Linked Cell 7" xfId="653"/>
    <cellStyle name="Linked Cell 8" xfId="654"/>
    <cellStyle name="Linked Cell 9" xfId="655"/>
    <cellStyle name="Millares [0]_11.1.3. bis" xfId="216"/>
    <cellStyle name="Millares_11.1.3. bis" xfId="217"/>
    <cellStyle name="Moneda [0]_11.1.3. bis" xfId="218"/>
    <cellStyle name="Moneda_11.1.3. bis" xfId="219"/>
    <cellStyle name="Neutral 2" xfId="220"/>
    <cellStyle name="Neutral 2 2" xfId="656"/>
    <cellStyle name="Neutral 3" xfId="657"/>
    <cellStyle name="Neutral 4" xfId="658"/>
    <cellStyle name="Neutral 5" xfId="659"/>
    <cellStyle name="Neutral 6" xfId="660"/>
    <cellStyle name="Neutral 7" xfId="661"/>
    <cellStyle name="Neutral 8" xfId="662"/>
    <cellStyle name="Neutral 9" xfId="663"/>
    <cellStyle name="Normal" xfId="0" builtinId="0"/>
    <cellStyle name="Normal - Style1" xfId="221"/>
    <cellStyle name="Normal 10" xfId="222"/>
    <cellStyle name="Normal 10 2" xfId="223"/>
    <cellStyle name="Normal 10 2 2" xfId="224"/>
    <cellStyle name="Normal 10 3" xfId="225"/>
    <cellStyle name="Normal 10 4" xfId="226"/>
    <cellStyle name="Normal 10 5" xfId="325"/>
    <cellStyle name="Normal 10 6" xfId="811"/>
    <cellStyle name="Normal 10 6 2" xfId="828"/>
    <cellStyle name="Normal 10 6 2 2" xfId="841"/>
    <cellStyle name="Normal 10 6 2 2 2" xfId="843"/>
    <cellStyle name="Normal 10 6 2 2 3" xfId="849"/>
    <cellStyle name="Normal 10 6 2 2 4" xfId="853"/>
    <cellStyle name="Normal 10 6 2 2 5" xfId="864"/>
    <cellStyle name="Normal 10 6 2 2 6" xfId="865"/>
    <cellStyle name="Normal 11" xfId="227"/>
    <cellStyle name="Normal 11 2" xfId="14"/>
    <cellStyle name="Normal 11 3" xfId="228"/>
    <cellStyle name="Normal 12" xfId="229"/>
    <cellStyle name="Normal 12 2" xfId="230"/>
    <cellStyle name="Normal 12 3" xfId="231"/>
    <cellStyle name="Normal 12 4" xfId="664"/>
    <cellStyle name="Normal 13" xfId="232"/>
    <cellStyle name="Normal 13 2" xfId="233"/>
    <cellStyle name="Normal 13 3" xfId="665"/>
    <cellStyle name="Normal 13 4" xfId="666"/>
    <cellStyle name="Normal 14" xfId="234"/>
    <cellStyle name="Normal 14 2" xfId="235"/>
    <cellStyle name="Normal 14 2 2" xfId="667"/>
    <cellStyle name="Normal 14 2 2 2" xfId="668"/>
    <cellStyle name="Normal 14 3" xfId="669"/>
    <cellStyle name="Normal 14 4" xfId="670"/>
    <cellStyle name="Normal 14_Graph Tables" xfId="819"/>
    <cellStyle name="Normal 15" xfId="236"/>
    <cellStyle name="Normal 15 2" xfId="237"/>
    <cellStyle name="Normal 15 3" xfId="671"/>
    <cellStyle name="Normal 15 4" xfId="672"/>
    <cellStyle name="Normal 15 5" xfId="673"/>
    <cellStyle name="Normal 16" xfId="238"/>
    <cellStyle name="Normal 16 2" xfId="674"/>
    <cellStyle name="Normal 16 3" xfId="675"/>
    <cellStyle name="Normal 16 4" xfId="676"/>
    <cellStyle name="Normal 17" xfId="239"/>
    <cellStyle name="Normal 17 2" xfId="677"/>
    <cellStyle name="Normal 18" xfId="240"/>
    <cellStyle name="Normal 18 2" xfId="678"/>
    <cellStyle name="Normal 19" xfId="241"/>
    <cellStyle name="Normal 19 2" xfId="679"/>
    <cellStyle name="Normal 2" xfId="8"/>
    <cellStyle name="Normal 2 10" xfId="680"/>
    <cellStyle name="Normal 2 10 2" xfId="681"/>
    <cellStyle name="Normal 2 10 3" xfId="682"/>
    <cellStyle name="Normal 2 10 4" xfId="683"/>
    <cellStyle name="Normal 2 11" xfId="684"/>
    <cellStyle name="Normal 2 11 2" xfId="685"/>
    <cellStyle name="Normal 2 11 3" xfId="686"/>
    <cellStyle name="Normal 2 11 4" xfId="687"/>
    <cellStyle name="Normal 2 12" xfId="688"/>
    <cellStyle name="Normal 2 13" xfId="689"/>
    <cellStyle name="Normal 2 14" xfId="690"/>
    <cellStyle name="Normal 2 2" xfId="9"/>
    <cellStyle name="Normal 2 2 10" xfId="691"/>
    <cellStyle name="Normal 2 2 2" xfId="692"/>
    <cellStyle name="Normal 2 2 3" xfId="693"/>
    <cellStyle name="Normal 2 2 4" xfId="694"/>
    <cellStyle name="Normal 2 2 5" xfId="695"/>
    <cellStyle name="Normal 2 2 6" xfId="696"/>
    <cellStyle name="Normal 2 2 7" xfId="697"/>
    <cellStyle name="Normal 2 2 8" xfId="698"/>
    <cellStyle name="Normal 2 2 9" xfId="699"/>
    <cellStyle name="Normal 2 2_2nd QTR 2009 Economic Report - Revised" xfId="700"/>
    <cellStyle name="Normal 2 3" xfId="242"/>
    <cellStyle name="Normal 2 3 2" xfId="243"/>
    <cellStyle name="Normal 2 3 3" xfId="701"/>
    <cellStyle name="Normal 2 3 4" xfId="702"/>
    <cellStyle name="Normal 2 4" xfId="244"/>
    <cellStyle name="Normal 2 4 2" xfId="703"/>
    <cellStyle name="Normal 2 4 3" xfId="704"/>
    <cellStyle name="Normal 2 4 4" xfId="705"/>
    <cellStyle name="Normal 2 5" xfId="706"/>
    <cellStyle name="Normal 2 5 2" xfId="707"/>
    <cellStyle name="Normal 2 5 3" xfId="708"/>
    <cellStyle name="Normal 2 5 4" xfId="709"/>
    <cellStyle name="Normal 2 6" xfId="710"/>
    <cellStyle name="Normal 2 6 2" xfId="711"/>
    <cellStyle name="Normal 2 6 3" xfId="712"/>
    <cellStyle name="Normal 2 6 4" xfId="713"/>
    <cellStyle name="Normal 2 7" xfId="714"/>
    <cellStyle name="Normal 2 7 2" xfId="715"/>
    <cellStyle name="Normal 2 7 3" xfId="716"/>
    <cellStyle name="Normal 2 7 4" xfId="717"/>
    <cellStyle name="Normal 2 8" xfId="718"/>
    <cellStyle name="Normal 2 8 2" xfId="719"/>
    <cellStyle name="Normal 2 8 3" xfId="720"/>
    <cellStyle name="Normal 2 8 4" xfId="721"/>
    <cellStyle name="Normal 2 9" xfId="722"/>
    <cellStyle name="Normal 2 9 2" xfId="723"/>
    <cellStyle name="Normal 2 9 3" xfId="724"/>
    <cellStyle name="Normal 2 9 4" xfId="725"/>
    <cellStyle name="Normal 2_Ext DbtTableB 1 6 (2)" xfId="726"/>
    <cellStyle name="Normal 20" xfId="245"/>
    <cellStyle name="Normal 20 2" xfId="727"/>
    <cellStyle name="Normal 21" xfId="246"/>
    <cellStyle name="Normal 22" xfId="247"/>
    <cellStyle name="Normal 23" xfId="248"/>
    <cellStyle name="Normal 24" xfId="249"/>
    <cellStyle name="Normal 25" xfId="250"/>
    <cellStyle name="Normal 26" xfId="251"/>
    <cellStyle name="Normal 27" xfId="252"/>
    <cellStyle name="Normal 28" xfId="253"/>
    <cellStyle name="Normal 29" xfId="804"/>
    <cellStyle name="Normal 3" xfId="10"/>
    <cellStyle name="Normal 3 2" xfId="13"/>
    <cellStyle name="Normal 3 2 2" xfId="254"/>
    <cellStyle name="Normal 3 2 3" xfId="255"/>
    <cellStyle name="Normal 3 3" xfId="256"/>
    <cellStyle name="Normal 3 4" xfId="257"/>
    <cellStyle name="Normal 3 5" xfId="258"/>
    <cellStyle name="Normal 3 6" xfId="728"/>
    <cellStyle name="Normal 3 7" xfId="729"/>
    <cellStyle name="Normal 3_ART 2007 Consolidated (tabbs 1 - 65)" xfId="730"/>
    <cellStyle name="Normal 4" xfId="11"/>
    <cellStyle name="Normal 4 10" xfId="731"/>
    <cellStyle name="Normal 4 11" xfId="732"/>
    <cellStyle name="Normal 4 12" xfId="733"/>
    <cellStyle name="Normal 4 13" xfId="734"/>
    <cellStyle name="Normal 4 14" xfId="735"/>
    <cellStyle name="Normal 4 15" xfId="736"/>
    <cellStyle name="Normal 4 16" xfId="737"/>
    <cellStyle name="Normal 4 17" xfId="738"/>
    <cellStyle name="Normal 4 18" xfId="739"/>
    <cellStyle name="Normal 4 19" xfId="740"/>
    <cellStyle name="Normal 4 2" xfId="259"/>
    <cellStyle name="Normal 4 2 2" xfId="260"/>
    <cellStyle name="Normal 4 2 2 2" xfId="261"/>
    <cellStyle name="Normal 4 2 2 2 2" xfId="262"/>
    <cellStyle name="Normal 4 2 2 3" xfId="263"/>
    <cellStyle name="Normal 4 2 2 4" xfId="264"/>
    <cellStyle name="Normal 4 2 2 5" xfId="265"/>
    <cellStyle name="Normal 4 2 2 5 2" xfId="16"/>
    <cellStyle name="Normal 4 2 2 5 2 2" xfId="807"/>
    <cellStyle name="Normal 4 2 2 5 2 2 2" xfId="827"/>
    <cellStyle name="Normal 4 2 2 5 2 2 2 2" xfId="837"/>
    <cellStyle name="Normal 4 2 2 5 2 2 2 2 2" xfId="842"/>
    <cellStyle name="Normal 4 2 2 5 2 2 2 2 2 2" xfId="848"/>
    <cellStyle name="Normal 4 2 2 5 2 2 2 2 2 2 2" xfId="858"/>
    <cellStyle name="Normal 4 2 2 5 2 2 2 2 2 2 3" xfId="860"/>
    <cellStyle name="Normal 4 2 2 5 2 2 2 2 3" xfId="847"/>
    <cellStyle name="Normal 4 2 2 5 2 2 2 2 3 2" xfId="857"/>
    <cellStyle name="Normal 4 2 2 5 2 2 2 2 3 3" xfId="859"/>
    <cellStyle name="Normal 4 2 3" xfId="266"/>
    <cellStyle name="Normal 4 2 3 2" xfId="267"/>
    <cellStyle name="Normal 4 2 4" xfId="268"/>
    <cellStyle name="Normal 4 20" xfId="741"/>
    <cellStyle name="Normal 4 21" xfId="742"/>
    <cellStyle name="Normal 4 22" xfId="743"/>
    <cellStyle name="Normal 4 23" xfId="744"/>
    <cellStyle name="Normal 4 23 2" xfId="745"/>
    <cellStyle name="Normal 4 24" xfId="746"/>
    <cellStyle name="Normal 4 24 2" xfId="747"/>
    <cellStyle name="Normal 4 25" xfId="748"/>
    <cellStyle name="Normal 4 25 2" xfId="749"/>
    <cellStyle name="Normal 4 26" xfId="750"/>
    <cellStyle name="Normal 4 26 2" xfId="751"/>
    <cellStyle name="Normal 4 27" xfId="752"/>
    <cellStyle name="Normal 4 27 2" xfId="753"/>
    <cellStyle name="Normal 4 28" xfId="754"/>
    <cellStyle name="Normal 4 3" xfId="269"/>
    <cellStyle name="Normal 4 3 2" xfId="270"/>
    <cellStyle name="Normal 4 3 2 2" xfId="271"/>
    <cellStyle name="Normal 4 3 2 2 2" xfId="272"/>
    <cellStyle name="Normal 4 3 2 3" xfId="273"/>
    <cellStyle name="Normal 4 3 2 3 2" xfId="274"/>
    <cellStyle name="Normal 4 3 2 3 2 2" xfId="275"/>
    <cellStyle name="Normal 4 3 2 3 2 3" xfId="276"/>
    <cellStyle name="Normal 4 3 2 3 2 3 2" xfId="277"/>
    <cellStyle name="Normal 4 3 2 3 2 3 3" xfId="805"/>
    <cellStyle name="Normal 4 3 2 3 2 3 4" xfId="808"/>
    <cellStyle name="Normal 4 3 2 3 2 3 4 2" xfId="834"/>
    <cellStyle name="Normal 4 3 2 3 2 3 4 2 2" xfId="838"/>
    <cellStyle name="Normal 4 3 2 3 2 3 4 2 2 2" xfId="844"/>
    <cellStyle name="Normal 4 3 2 3 2 3 4 2 2 3" xfId="850"/>
    <cellStyle name="Normal 4 3 2 3 2 3 4 2 2 3 2" xfId="854"/>
    <cellStyle name="Normal 4 3 2 3 2 3 4 2 2 3 2 2" xfId="861"/>
    <cellStyle name="Normal 4 3 2 3 2 3 4 2 2 3 2 3" xfId="867"/>
    <cellStyle name="Normal 4 3 2 3 2 3 5" xfId="810"/>
    <cellStyle name="Normal 4 3 2 3 2 3 5 2" xfId="836"/>
    <cellStyle name="Normal 4 3 2 3 2 3 5 2 2" xfId="840"/>
    <cellStyle name="Normal 4 3 2 3 2 3 5 2 2 2" xfId="846"/>
    <cellStyle name="Normal 4 3 2 3 2 3 5 2 2 3" xfId="852"/>
    <cellStyle name="Normal 4 3 2 3 2 3 5 2 2 3 2" xfId="856"/>
    <cellStyle name="Normal 4 3 2 3 2 3 5 2 2 3 2 2" xfId="863"/>
    <cellStyle name="Normal 4 3 2 3 2 3 5 2 2 3 2 3" xfId="869"/>
    <cellStyle name="Normal 4 3 3" xfId="278"/>
    <cellStyle name="Normal 4 3 3 2" xfId="279"/>
    <cellStyle name="Normal 4 3 4" xfId="280"/>
    <cellStyle name="Normal 4 4" xfId="281"/>
    <cellStyle name="Normal 4 4 2" xfId="282"/>
    <cellStyle name="Normal 4 4 3" xfId="755"/>
    <cellStyle name="Normal 4 4 4" xfId="756"/>
    <cellStyle name="Normal 4 4 5" xfId="757"/>
    <cellStyle name="Normal 4 4 6" xfId="758"/>
    <cellStyle name="Normal 4 4 7" xfId="759"/>
    <cellStyle name="Normal 4 5" xfId="283"/>
    <cellStyle name="Normal 4 6" xfId="284"/>
    <cellStyle name="Normal 4 7" xfId="760"/>
    <cellStyle name="Normal 4 8" xfId="761"/>
    <cellStyle name="Normal 4 9" xfId="762"/>
    <cellStyle name="Normal 4_4th Qtr. 2010 Tables" xfId="763"/>
    <cellStyle name="Normal 5" xfId="285"/>
    <cellStyle name="Normal 5 2" xfId="286"/>
    <cellStyle name="Normal 5 3" xfId="764"/>
    <cellStyle name="Normal 5 4" xfId="765"/>
    <cellStyle name="Normal 5_Ext DbtTableB 1 6 (2)" xfId="766"/>
    <cellStyle name="Normal 6" xfId="287"/>
    <cellStyle name="Normal 6 2" xfId="288"/>
    <cellStyle name="Normal 6 2 2" xfId="289"/>
    <cellStyle name="Normal 6 3" xfId="290"/>
    <cellStyle name="Normal 6 4" xfId="291"/>
    <cellStyle name="Normal 7" xfId="292"/>
    <cellStyle name="Normal 7 2" xfId="293"/>
    <cellStyle name="Normal 7 2 2" xfId="294"/>
    <cellStyle name="Normal 7 3" xfId="295"/>
    <cellStyle name="Normal 7 4" xfId="296"/>
    <cellStyle name="Normal 8" xfId="297"/>
    <cellStyle name="Normal 8 2" xfId="298"/>
    <cellStyle name="Normal 8 2 2" xfId="299"/>
    <cellStyle name="Normal 8 3" xfId="300"/>
    <cellStyle name="Normal 8 4" xfId="301"/>
    <cellStyle name="Normal 9" xfId="302"/>
    <cellStyle name="Normal 9 2" xfId="303"/>
    <cellStyle name="Normal 9 2 2" xfId="304"/>
    <cellStyle name="Normal 9 3" xfId="17"/>
    <cellStyle name="Normal 9 4" xfId="305"/>
    <cellStyle name="Normal_Annual Report_2005" xfId="866"/>
    <cellStyle name="Normal_New DMBs_ Analytical Tables_may 28 2008_Final" xfId="15"/>
    <cellStyle name="Note 2" xfId="306"/>
    <cellStyle name="Note 2 2" xfId="307"/>
    <cellStyle name="Note 2 2 2" xfId="308"/>
    <cellStyle name="Note 2 2 3" xfId="309"/>
    <cellStyle name="Note 2 3" xfId="310"/>
    <cellStyle name="Note 2 4" xfId="311"/>
    <cellStyle name="Note 3" xfId="312"/>
    <cellStyle name="Note 4" xfId="313"/>
    <cellStyle name="Note 5" xfId="767"/>
    <cellStyle name="Note 6" xfId="768"/>
    <cellStyle name="Note 7" xfId="769"/>
    <cellStyle name="Note 8" xfId="770"/>
    <cellStyle name="Note 9" xfId="771"/>
    <cellStyle name="Output 2" xfId="314"/>
    <cellStyle name="Output 2 2" xfId="772"/>
    <cellStyle name="Output 3" xfId="773"/>
    <cellStyle name="Output 4" xfId="774"/>
    <cellStyle name="Output 5" xfId="775"/>
    <cellStyle name="Output 6" xfId="776"/>
    <cellStyle name="Output 7" xfId="777"/>
    <cellStyle name="Output 8" xfId="778"/>
    <cellStyle name="Output 9" xfId="779"/>
    <cellStyle name="Percent 2" xfId="315"/>
    <cellStyle name="Percent 2 2" xfId="316"/>
    <cellStyle name="Percent 2 2 2" xfId="317"/>
    <cellStyle name="Percent 2 2 3" xfId="318"/>
    <cellStyle name="Percent 2 3" xfId="319"/>
    <cellStyle name="Percent 2 4" xfId="320"/>
    <cellStyle name="Percent 2 5" xfId="321"/>
    <cellStyle name="s44" xfId="820"/>
    <cellStyle name="s48" xfId="821"/>
    <cellStyle name="s73" xfId="822"/>
    <cellStyle name="s80" xfId="823"/>
    <cellStyle name="s85" xfId="824"/>
    <cellStyle name="s94" xfId="825"/>
    <cellStyle name="s95" xfId="826"/>
    <cellStyle name="Title 2" xfId="322"/>
    <cellStyle name="Title 2 2" xfId="780"/>
    <cellStyle name="Title 3" xfId="781"/>
    <cellStyle name="Title 4" xfId="782"/>
    <cellStyle name="Title 5" xfId="783"/>
    <cellStyle name="Title 6" xfId="784"/>
    <cellStyle name="Title 7" xfId="785"/>
    <cellStyle name="Title 8" xfId="786"/>
    <cellStyle name="Title 9" xfId="787"/>
    <cellStyle name="Total 2" xfId="323"/>
    <cellStyle name="Total 2 2" xfId="788"/>
    <cellStyle name="Total 3" xfId="789"/>
    <cellStyle name="Total 4" xfId="790"/>
    <cellStyle name="Total 5" xfId="791"/>
    <cellStyle name="Total 6" xfId="792"/>
    <cellStyle name="Total 7" xfId="793"/>
    <cellStyle name="Total 8" xfId="794"/>
    <cellStyle name="Total 9" xfId="795"/>
    <cellStyle name="Warning Text 2" xfId="324"/>
    <cellStyle name="Warning Text 2 2" xfId="796"/>
    <cellStyle name="Warning Text 3" xfId="797"/>
    <cellStyle name="Warning Text 4" xfId="798"/>
    <cellStyle name="Warning Text 5" xfId="799"/>
    <cellStyle name="Warning Text 6" xfId="800"/>
    <cellStyle name="Warning Text 7" xfId="801"/>
    <cellStyle name="Warning Text 8" xfId="802"/>
    <cellStyle name="Warning Text 9" xfId="803"/>
  </cellStyles>
  <dxfs count="0"/>
  <tableStyles count="0" defaultTableStyle="TableStyleMedium2" defaultPivotStyle="PivotStyleLight16"/>
  <colors>
    <mruColors>
      <color rgb="FFCCC0DA"/>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externalLink" Target="externalLinks/externalLink7.xml"/><Relationship Id="rId97"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0.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externalLink" Target="externalLinks/externalLink5.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externalLink" Target="externalLinks/externalLink8.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93" Type="http://schemas.openxmlformats.org/officeDocument/2006/relationships/externalLink" Target="externalLinks/externalLink11.xml"/><Relationship Id="rId98"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externalLink" Target="externalLinks/externalLink6.xml"/><Relationship Id="rId91" Type="http://schemas.openxmlformats.org/officeDocument/2006/relationships/externalLink" Target="externalLinks/externalLink9.xml"/><Relationship Id="rId9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4.xml"/><Relationship Id="rId94"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GA\Staff%20Report\NGA-re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GA\Staff%20Report\STA-ins\NGCP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Users\babandu\AR-2008\BACKUP\0FFICE%20ASSIGNMENTS\ESIO%20%20INPUT%20FOR%20ANNUAL%20REPORT\2007%20ESIO%20INPUT%20FOR%20ANNUAL%20REPORT\ESIO%20INPUT%20FOR%202007%20ANNUAL%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bjclrfps001.cenbank.net\Research%20and%20Statistics%20Dept\BACKUP\0FFICE%20ASSIGNMENTS\ESIO%20%20INPUT%20FOR%20ANNUAL%20REPORT\2007%20ESIO%20INPUT%20FOR%20ANNUAL%20REPORT\ESIO%20INPUT%20FOR%202007%20ANNUAL%20RE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Readme"/>
      <sheetName val="TOC"/>
      <sheetName val="In"/>
      <sheetName val="Out"/>
      <sheetName val="Weta"/>
      <sheetName val="Source_sect"/>
      <sheetName val="Source_exp"/>
      <sheetName val="SEI"/>
      <sheetName val="SEI-PIN SR"/>
      <sheetName val="SavInv"/>
      <sheetName val="Work_sect"/>
      <sheetName val="Work_exp"/>
      <sheetName val="Work_exp_muddlethrough"/>
      <sheetName val="SavInv-muddlethrough"/>
      <sheetName val="Work_sect_muddlethrugh"/>
      <sheetName val="SEI-muddlethrugh"/>
      <sheetName val="SEI-WB-Annual meetings"/>
      <sheetName val="SEI-WB-Annual meetings-hard"/>
      <sheetName val="Table 1"/>
      <sheetName val="Table 2"/>
      <sheetName val="Table 3"/>
      <sheetName val="Table 4"/>
      <sheetName val="Table 5"/>
      <sheetName val="charts"/>
      <sheetName val="chart data"/>
      <sheetName val="RED1"/>
      <sheetName val="RED2"/>
      <sheetName val="RED3"/>
      <sheetName val="RED4"/>
      <sheetName val="RED6"/>
      <sheetName val="RED7"/>
      <sheetName val="NGA-real"/>
    </sheetNames>
    <definedNames>
      <definedName name="Table1"/>
    </definedNames>
    <sheetDataSet>
      <sheetData sheetId="0" refreshError="1"/>
      <sheetData sheetId="1"/>
      <sheetData sheetId="2"/>
      <sheetData sheetId="3"/>
      <sheetData sheetId="4"/>
      <sheetData sheetId="5"/>
      <sheetData sheetId="6"/>
      <sheetData sheetId="7"/>
      <sheetData sheetId="8"/>
      <sheetData sheetId="9"/>
      <sheetData sheetId="10"/>
      <sheetData sheetId="11" refreshError="1">
        <row r="55">
          <cell r="B55" t="str">
            <v xml:space="preserve"> Implicit Price Deflators (1984 = 100)</v>
          </cell>
        </row>
        <row r="66">
          <cell r="B66" t="str">
            <v>Price Deflators rebased to 1990 = 100</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1994</v>
          </cell>
          <cell r="D8">
            <v>1995</v>
          </cell>
          <cell r="E8">
            <v>1996</v>
          </cell>
          <cell r="F8">
            <v>1997</v>
          </cell>
          <cell r="G8">
            <v>1998</v>
          </cell>
          <cell r="H8">
            <v>1999</v>
          </cell>
          <cell r="I8">
            <v>2000</v>
          </cell>
          <cell r="J8">
            <v>2001</v>
          </cell>
          <cell r="K8">
            <v>2002</v>
          </cell>
          <cell r="L8">
            <v>2003</v>
          </cell>
          <cell r="M8">
            <v>2004</v>
          </cell>
          <cell r="S8">
            <v>2005</v>
          </cell>
          <cell r="T8">
            <v>2006</v>
          </cell>
          <cell r="U8">
            <v>2007</v>
          </cell>
          <cell r="V8">
            <v>2008</v>
          </cell>
          <cell r="W8">
            <v>2009</v>
          </cell>
          <cell r="X8">
            <v>2010</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-0.87403961548090103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-1.0363676562523754</v>
          </cell>
          <cell r="E15">
            <v>2.8075685004439848</v>
          </cell>
          <cell r="F15">
            <v>13.323926327140109</v>
          </cell>
          <cell r="G15">
            <v>-10.773805338466815</v>
          </cell>
          <cell r="H15">
            <v>-10.243179260469955</v>
          </cell>
          <cell r="I15">
            <v>0.24462151645643904</v>
          </cell>
          <cell r="J15">
            <v>-4.2583202355335272</v>
          </cell>
          <cell r="K15">
            <v>-5.0744817546944336</v>
          </cell>
          <cell r="L15">
            <v>-2.3187855526297723</v>
          </cell>
          <cell r="M15">
            <v>1.2875301855051258E-2</v>
          </cell>
          <cell r="S15">
            <v>1.9200409814348731</v>
          </cell>
          <cell r="T15">
            <v>0.16753790077998643</v>
          </cell>
          <cell r="U15">
            <v>9.4499384401166564E-3</v>
          </cell>
          <cell r="V15">
            <v>0.10465756754746824</v>
          </cell>
          <cell r="W15">
            <v>0.10680127805960071</v>
          </cell>
          <cell r="X15">
            <v>-2.4416557020439877E-2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0.87403961548090103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-0.36878185578991385</v>
          </cell>
          <cell r="E23">
            <v>1.4452062029446167</v>
          </cell>
          <cell r="F23">
            <v>20.636680686643423</v>
          </cell>
          <cell r="G23">
            <v>-4.1688873447503383</v>
          </cell>
          <cell r="H23">
            <v>-5.3866754687948388</v>
          </cell>
          <cell r="I23">
            <v>1.139330997755001</v>
          </cell>
          <cell r="J23">
            <v>-2.2392432950099699</v>
          </cell>
          <cell r="K23">
            <v>-4.0435526329138138</v>
          </cell>
          <cell r="L23">
            <v>0.1009459430212627</v>
          </cell>
          <cell r="M23">
            <v>0.9065591336280332</v>
          </cell>
          <cell r="S23">
            <v>3.1319378645399336</v>
          </cell>
          <cell r="T23">
            <v>0.87556040708079963</v>
          </cell>
          <cell r="U23">
            <v>0.84420117346684498</v>
          </cell>
          <cell r="V23">
            <v>0.93245979838045456</v>
          </cell>
          <cell r="W23">
            <v>0.85686691709682372</v>
          </cell>
          <cell r="X23">
            <v>0.77293166782795342</v>
          </cell>
          <cell r="Y23">
            <v>0.73769484937325969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-2.5291784802661517</v>
          </cell>
          <cell r="E27">
            <v>2.127136675498743E-2</v>
          </cell>
          <cell r="F27">
            <v>12.828985196037067</v>
          </cell>
          <cell r="G27">
            <v>-5.5723640315200216</v>
          </cell>
          <cell r="H27">
            <v>-5.7012385081348631</v>
          </cell>
          <cell r="I27">
            <v>1.5234588025312032E-2</v>
          </cell>
          <cell r="J27">
            <v>-3.6922745264207224</v>
          </cell>
          <cell r="K27">
            <v>-4.3648283239657584</v>
          </cell>
          <cell r="L27">
            <v>-2.0245156939630964</v>
          </cell>
          <cell r="M27">
            <v>-0.48462285661625465</v>
          </cell>
          <cell r="S27">
            <v>1.8489644317974299</v>
          </cell>
          <cell r="T27">
            <v>-0.34175881872965946</v>
          </cell>
          <cell r="U27">
            <v>-0.42190565135419711</v>
          </cell>
          <cell r="V27">
            <v>-0.41862804769645795</v>
          </cell>
          <cell r="W27">
            <v>-0.44342665641359336</v>
          </cell>
          <cell r="X27">
            <v>-0.45869809736147743</v>
          </cell>
          <cell r="Y27">
            <v>-0.43778672543171748</v>
          </cell>
        </row>
        <row r="28">
          <cell r="A28">
            <v>13</v>
          </cell>
          <cell r="B28" t="str">
            <v>Residual, incl. change in gross foreign assets (2-3)</v>
          </cell>
          <cell r="D28">
            <v>2.3579822904544034</v>
          </cell>
          <cell r="E28">
            <v>-1.67525070108384</v>
          </cell>
          <cell r="F28">
            <v>11.850397734547697</v>
          </cell>
          <cell r="G28">
            <v>1.4588315648303549</v>
          </cell>
          <cell r="H28">
            <v>-0.88409006615602337</v>
          </cell>
          <cell r="I28">
            <v>0.61850577032628873</v>
          </cell>
          <cell r="J28">
            <v>1.8011793181357332</v>
          </cell>
          <cell r="K28">
            <v>-3.4809821662596487</v>
          </cell>
          <cell r="L28">
            <v>0.31573433477398805</v>
          </cell>
          <cell r="M28">
            <v>0.11923002937093863</v>
          </cell>
          <cell r="S28">
            <v>0.82702769819005439</v>
          </cell>
          <cell r="T28">
            <v>-0.28754878575663723</v>
          </cell>
          <cell r="U28">
            <v>-0.19448733258153783</v>
          </cell>
          <cell r="V28">
            <v>-0.16886394314725639</v>
          </cell>
          <cell r="W28">
            <v>-0.2733020884553895</v>
          </cell>
          <cell r="X28">
            <v>-1.2847769667531859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26.829121425710696</v>
          </cell>
          <cell r="U52">
            <v>24.465511452504519</v>
          </cell>
          <cell r="V52">
            <v>22.096976641999596</v>
          </cell>
          <cell r="W52">
            <v>19.598552866887015</v>
          </cell>
          <cell r="X52">
            <v>16.11204591087651</v>
          </cell>
          <cell r="AA52">
            <v>-2.5009960002421492</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-0.87403961548090103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-0.87403961548090103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29.70495068237398</v>
          </cell>
          <cell r="U58">
            <v>29.89291328310183</v>
          </cell>
          <cell r="V58">
            <v>29.859133545512876</v>
          </cell>
          <cell r="W58">
            <v>29.721557518217566</v>
          </cell>
          <cell r="X58">
            <v>28.439385204049614</v>
          </cell>
          <cell r="AA58">
            <v>-0.84629113260354516</v>
          </cell>
        </row>
        <row r="59">
          <cell r="B59" t="str">
            <v>B2. Real GDP growth is at historical average minus two standard deviations in 2005 and 2006</v>
          </cell>
          <cell r="S59">
            <v>29.253363303090886</v>
          </cell>
          <cell r="T59">
            <v>31.736189573570137</v>
          </cell>
          <cell r="U59">
            <v>34.462546915320878</v>
          </cell>
          <cell r="V59">
            <v>34.220760665535913</v>
          </cell>
          <cell r="W59">
            <v>33.837001556731181</v>
          </cell>
          <cell r="X59">
            <v>32.089193071931241</v>
          </cell>
          <cell r="AA59">
            <v>-1.0687904914107338</v>
          </cell>
        </row>
        <row r="60">
          <cell r="B60" t="str">
            <v>B3. Change in US dollar GDP deflator is at historical average minus two standard deviations in 2005 and 2006</v>
          </cell>
          <cell r="S60">
            <v>29.253363303090886</v>
          </cell>
          <cell r="T60">
            <v>36.799868785785165</v>
          </cell>
          <cell r="U60">
            <v>46.120544692763907</v>
          </cell>
          <cell r="V60">
            <v>45.501567125655136</v>
          </cell>
          <cell r="W60">
            <v>44.656576952873891</v>
          </cell>
          <cell r="X60">
            <v>41.978512195684587</v>
          </cell>
          <cell r="AA60">
            <v>-1.482291751928845</v>
          </cell>
        </row>
        <row r="61">
          <cell r="B61" t="str">
            <v xml:space="preserve">B4. Non-interest current account is at historical average minus two standard deviations in 2005 and 2006 </v>
          </cell>
          <cell r="S61">
            <v>29.253363303090886</v>
          </cell>
          <cell r="T61">
            <v>33.599699302647579</v>
          </cell>
          <cell r="U61">
            <v>38.098477745884622</v>
          </cell>
          <cell r="V61">
            <v>38.32900903911829</v>
          </cell>
          <cell r="W61">
            <v>38.442697684406475</v>
          </cell>
          <cell r="X61">
            <v>37.39525402354576</v>
          </cell>
          <cell r="AA61">
            <v>-0.60524478004672666</v>
          </cell>
        </row>
        <row r="62">
          <cell r="B62" t="str">
            <v>B5. Combination of B1-B4 using one standard deviation shocks</v>
          </cell>
          <cell r="S62">
            <v>29.253363303090886</v>
          </cell>
          <cell r="T62">
            <v>35.809844075229918</v>
          </cell>
          <cell r="U62">
            <v>43.414313586114815</v>
          </cell>
          <cell r="V62">
            <v>43.466712158062009</v>
          </cell>
          <cell r="W62">
            <v>43.374092436592917</v>
          </cell>
          <cell r="X62">
            <v>41.729527887364398</v>
          </cell>
          <cell r="AA62">
            <v>-1.0535507054529378</v>
          </cell>
        </row>
        <row r="63">
          <cell r="B63" t="str">
            <v>B6. One time 30 percent nominal depreciation in 2005</v>
          </cell>
          <cell r="S63">
            <v>29.253363303090886</v>
          </cell>
          <cell r="T63">
            <v>40.561433172933505</v>
          </cell>
          <cell r="U63">
            <v>39.974736519214531</v>
          </cell>
          <cell r="V63">
            <v>39.543951900023217</v>
          </cell>
          <cell r="W63">
            <v>38.930531279665985</v>
          </cell>
          <cell r="X63">
            <v>36.724989019945198</v>
          </cell>
          <cell r="AA63">
            <v>-1.2750031930061665</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non-debt inflows in percent of GDP) remain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curities-nonbanks"/>
      <sheetName val="SecuritiesDMBs"/>
      <sheetName val="SoundnessInd."/>
      <sheetName val="WETA"/>
      <sheetName val="IN"/>
      <sheetName val="SEC-REDEMP"/>
      <sheetName val="OUT"/>
      <sheetName val="DMB"/>
      <sheetName val="DOMDEBT-M"/>
      <sheetName val="SCRDOMDEBT"/>
      <sheetName val="SCSMSRV"/>
      <sheetName val="SCSCBS"/>
      <sheetName val="SCSMSRVHalfYear"/>
      <sheetName val="MSRV"/>
      <sheetName val="CBS"/>
      <sheetName val="ControlSheet"/>
      <sheetName val="from CBS on DMB"/>
      <sheetName val="Sheet1"/>
      <sheetName val="MSRV-PRG"/>
      <sheetName val="DMB-PRG"/>
      <sheetName val="CBS-PRG"/>
      <sheetName val="EDSS_CBSQ"/>
      <sheetName val="EDSS_DMBQ"/>
      <sheetName val="EDSS_CBSM"/>
      <sheetName val="EDSS_DMBM"/>
      <sheetName val="EDSS_OFIM"/>
      <sheetName val="di_RSRV"/>
      <sheetName val="EDSS_OFIQ"/>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Gvt.Securities-others"/>
      <sheetName val="Annual Interest Rate IFS"/>
      <sheetName val="Quarterly Interest Rate IFS"/>
      <sheetName val="Monetary Authorites IFS"/>
      <sheetName val="Banking Survey IFS"/>
      <sheetName val="CBS IFS"/>
      <sheetName val="Commercial Bank Assets IFS"/>
      <sheetName val="Banking Institution IFS"/>
      <sheetName val="Development Bank IFS"/>
      <sheetName val="Financial Survey IFS"/>
      <sheetName val="Nonbank Institution IFS"/>
      <sheetName val="DOMDEBT-M (old)"/>
      <sheetName val="Interest Rate IFS"/>
      <sheetName val="printMRSV"/>
      <sheetName val="VulnInd"/>
      <sheetName val="Figure X"/>
      <sheetName val="Vuln.ind from CBS"/>
      <sheetName val="FinSoundInd"/>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Shee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refreshError="1"/>
      <sheetData sheetId="61" refreshError="1"/>
      <sheetData sheetId="62" refreshError="1"/>
      <sheetData sheetId="63" refreshError="1"/>
      <sheetData sheetId="64"/>
      <sheetData sheetId="65"/>
      <sheetData sheetId="66"/>
      <sheetData sheetId="67" refreshError="1"/>
      <sheetData sheetId="68" refreshError="1"/>
      <sheetData sheetId="69" refreshError="1"/>
      <sheetData sheetId="70"/>
      <sheetData sheetId="7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ASSETS TABLE "/>
      <sheetName val="Inflow &amp; Outflow of forex"/>
      <sheetName val="100 exporters"/>
      <sheetName val="Sectoral Utilization of forex"/>
      <sheetName val="External assets"/>
      <sheetName val="Exchange Rate"/>
      <sheetName val="2007 Flows"/>
      <sheetName val="REER"/>
      <sheetName val="Cross Rate"/>
      <sheetName val="DD &amp; SS of FOREx (2)"/>
      <sheetName val="CROSS RATE chart"/>
      <sheetName val="Cross Rates"/>
      <sheetName val="weighted Average Exc rate"/>
      <sheetName val="REER (2)"/>
      <sheetName val="Table 1"/>
      <sheetName val="Table 2"/>
      <sheetName val="Table 3"/>
      <sheetName val="Table 4"/>
      <sheetName val="Table 5"/>
      <sheetName val="Table 6"/>
      <sheetName val="REER &amp; NEER"/>
      <sheetName val="Quarterly Average"/>
      <sheetName val="DD &amp; SS of FOR( 2009&amp; May 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P108"/>
  <sheetViews>
    <sheetView showOutlineSymbols="0" view="pageBreakPreview" topLeftCell="U27" zoomScale="40" zoomScaleNormal="75" zoomScaleSheetLayoutView="40" workbookViewId="0">
      <selection activeCell="X61" sqref="X61"/>
    </sheetView>
  </sheetViews>
  <sheetFormatPr defaultColWidth="11.28515625" defaultRowHeight="15"/>
  <cols>
    <col min="1" max="1" width="62" style="602" customWidth="1"/>
    <col min="2" max="2" width="25.85546875" style="602" customWidth="1"/>
    <col min="3" max="3" width="25.85546875" style="602" bestFit="1" customWidth="1"/>
    <col min="4" max="4" width="25.85546875" style="657" bestFit="1" customWidth="1"/>
    <col min="5" max="5" width="28.42578125" style="602" bestFit="1" customWidth="1"/>
    <col min="6" max="6" width="29.140625" style="602" bestFit="1" customWidth="1"/>
    <col min="7" max="7" width="27.28515625" style="602" bestFit="1" customWidth="1"/>
    <col min="8" max="8" width="30.140625" style="602" bestFit="1" customWidth="1"/>
    <col min="9" max="9" width="24.140625" style="602" bestFit="1" customWidth="1"/>
    <col min="10" max="10" width="28.140625" style="602" customWidth="1"/>
    <col min="11" max="11" width="26.5703125" style="602" bestFit="1" customWidth="1"/>
    <col min="12" max="13" width="25.85546875" style="602" bestFit="1" customWidth="1"/>
    <col min="14" max="14" width="11.28515625" style="602"/>
    <col min="15" max="19" width="28" style="602" bestFit="1" customWidth="1"/>
    <col min="20" max="23" width="30.140625" style="602" bestFit="1" customWidth="1"/>
    <col min="24" max="26" width="28" style="602" bestFit="1" customWidth="1"/>
    <col min="27" max="27" width="11.28515625" style="602"/>
    <col min="28" max="39" width="28" style="602" bestFit="1" customWidth="1"/>
    <col min="40" max="16384" width="11.28515625" style="602"/>
  </cols>
  <sheetData>
    <row r="1" spans="1:42" ht="103.5" customHeight="1">
      <c r="A1" s="3174" t="s">
        <v>223</v>
      </c>
      <c r="B1" s="3174"/>
      <c r="C1" s="3174"/>
      <c r="D1" s="3174"/>
      <c r="E1" s="3174"/>
      <c r="F1" s="3174"/>
      <c r="G1" s="3174"/>
      <c r="H1" s="3174"/>
      <c r="I1" s="3174"/>
      <c r="J1" s="3174"/>
      <c r="K1" s="3174"/>
      <c r="L1" s="3174"/>
      <c r="M1" s="3174"/>
      <c r="N1" s="3174" t="s">
        <v>224</v>
      </c>
      <c r="O1" s="3174"/>
      <c r="P1" s="3174"/>
      <c r="Q1" s="3174"/>
      <c r="R1" s="3174"/>
      <c r="S1" s="3174"/>
      <c r="T1" s="3174"/>
      <c r="U1" s="3174"/>
      <c r="V1" s="3174"/>
      <c r="W1" s="3174"/>
      <c r="X1" s="3174"/>
      <c r="Y1" s="3174"/>
      <c r="Z1" s="3174"/>
      <c r="AB1" s="3174" t="s">
        <v>225</v>
      </c>
      <c r="AC1" s="3174"/>
      <c r="AD1" s="3174"/>
      <c r="AE1" s="3174"/>
      <c r="AF1" s="3174"/>
      <c r="AG1" s="3174"/>
      <c r="AH1" s="3174"/>
      <c r="AI1" s="3174"/>
      <c r="AJ1" s="3174"/>
      <c r="AK1" s="3174"/>
      <c r="AL1" s="3174"/>
      <c r="AM1" s="3174"/>
      <c r="AN1" s="3174"/>
      <c r="AO1" s="3174"/>
      <c r="AP1" s="3174"/>
    </row>
    <row r="2" spans="1:42" ht="33" customHeight="1" thickBot="1">
      <c r="A2" s="3175"/>
      <c r="B2" s="3175"/>
      <c r="C2" s="3175"/>
      <c r="D2" s="3175"/>
      <c r="E2" s="3175"/>
      <c r="F2" s="3175"/>
      <c r="G2" s="3175"/>
      <c r="H2" s="3175"/>
      <c r="I2" s="3175"/>
      <c r="J2" s="603"/>
      <c r="K2" s="603"/>
      <c r="L2" s="603"/>
      <c r="M2" s="603"/>
      <c r="N2" s="3175" t="s">
        <v>226</v>
      </c>
      <c r="O2" s="3175"/>
      <c r="P2" s="3175"/>
      <c r="Q2" s="3175"/>
      <c r="R2" s="3175"/>
      <c r="S2" s="3175"/>
      <c r="T2" s="3175"/>
      <c r="U2" s="3175"/>
      <c r="V2" s="3175"/>
      <c r="W2" s="3175"/>
      <c r="X2" s="3175"/>
      <c r="Y2" s="3175"/>
      <c r="AB2" s="603"/>
      <c r="AC2" s="603"/>
      <c r="AD2" s="603"/>
      <c r="AE2" s="603"/>
      <c r="AF2" s="603"/>
      <c r="AG2" s="603"/>
    </row>
    <row r="3" spans="1:42" ht="38.25" customHeight="1">
      <c r="A3" s="604"/>
      <c r="B3" s="604"/>
      <c r="C3" s="605"/>
      <c r="D3" s="605"/>
      <c r="E3" s="606"/>
      <c r="F3" s="606"/>
      <c r="G3" s="606"/>
      <c r="H3" s="606"/>
      <c r="I3" s="606"/>
      <c r="J3" s="606"/>
      <c r="K3" s="606"/>
      <c r="L3" s="606"/>
      <c r="M3" s="606"/>
      <c r="N3" s="607"/>
      <c r="O3" s="608"/>
      <c r="P3" s="609"/>
      <c r="Q3" s="610"/>
      <c r="R3" s="611"/>
      <c r="S3" s="611"/>
      <c r="T3" s="612"/>
      <c r="U3" s="612"/>
      <c r="V3" s="612"/>
      <c r="W3" s="612"/>
      <c r="X3" s="612"/>
      <c r="Y3" s="612"/>
      <c r="Z3" s="612"/>
      <c r="AB3" s="608"/>
      <c r="AC3" s="609"/>
      <c r="AD3" s="610"/>
      <c r="AE3" s="611"/>
      <c r="AF3" s="611"/>
      <c r="AG3" s="613"/>
      <c r="AH3" s="612"/>
      <c r="AI3" s="612"/>
      <c r="AJ3" s="612"/>
      <c r="AK3" s="612"/>
      <c r="AL3" s="612"/>
      <c r="AM3" s="612"/>
    </row>
    <row r="4" spans="1:42" ht="27" customHeight="1">
      <c r="A4" s="614" t="s">
        <v>227</v>
      </c>
      <c r="B4" s="615" t="s">
        <v>228</v>
      </c>
      <c r="C4" s="615" t="s">
        <v>229</v>
      </c>
      <c r="D4" s="615" t="s">
        <v>230</v>
      </c>
      <c r="E4" s="615" t="s">
        <v>231</v>
      </c>
      <c r="F4" s="615" t="s">
        <v>232</v>
      </c>
      <c r="G4" s="615" t="s">
        <v>233</v>
      </c>
      <c r="H4" s="615" t="s">
        <v>234</v>
      </c>
      <c r="I4" s="615" t="s">
        <v>235</v>
      </c>
      <c r="J4" s="616" t="s">
        <v>236</v>
      </c>
      <c r="K4" s="616" t="s">
        <v>237</v>
      </c>
      <c r="L4" s="616" t="s">
        <v>238</v>
      </c>
      <c r="M4" s="616" t="s">
        <v>239</v>
      </c>
      <c r="O4" s="617">
        <v>40909</v>
      </c>
      <c r="P4" s="617">
        <v>40940</v>
      </c>
      <c r="Q4" s="617">
        <v>40969</v>
      </c>
      <c r="R4" s="617">
        <v>41000</v>
      </c>
      <c r="S4" s="617">
        <v>41030</v>
      </c>
      <c r="T4" s="617">
        <v>41061</v>
      </c>
      <c r="U4" s="617">
        <v>41091</v>
      </c>
      <c r="V4" s="617">
        <v>41122</v>
      </c>
      <c r="W4" s="617">
        <v>41153</v>
      </c>
      <c r="X4" s="617">
        <v>41183</v>
      </c>
      <c r="Y4" s="617">
        <v>41214</v>
      </c>
      <c r="Z4" s="617">
        <v>41244</v>
      </c>
      <c r="AB4" s="617">
        <v>41275</v>
      </c>
      <c r="AC4" s="617">
        <v>41306</v>
      </c>
      <c r="AD4" s="617">
        <v>41334</v>
      </c>
      <c r="AE4" s="617">
        <v>41365</v>
      </c>
      <c r="AF4" s="617">
        <v>41395</v>
      </c>
      <c r="AG4" s="617">
        <v>41426</v>
      </c>
      <c r="AH4" s="617">
        <v>41456</v>
      </c>
      <c r="AI4" s="617">
        <v>41487</v>
      </c>
      <c r="AJ4" s="617">
        <v>41518</v>
      </c>
      <c r="AK4" s="617">
        <v>41548</v>
      </c>
      <c r="AL4" s="617">
        <v>41579</v>
      </c>
      <c r="AM4" s="617">
        <v>41609</v>
      </c>
    </row>
    <row r="5" spans="1:42" ht="27" customHeight="1" thickBot="1">
      <c r="A5" s="618"/>
      <c r="B5" s="619"/>
      <c r="C5" s="620"/>
      <c r="D5" s="619"/>
      <c r="E5" s="621"/>
      <c r="F5" s="621"/>
      <c r="G5" s="621"/>
      <c r="H5" s="622"/>
      <c r="I5" s="623"/>
      <c r="J5" s="624"/>
      <c r="K5" s="624"/>
      <c r="L5" s="624"/>
      <c r="M5" s="624"/>
      <c r="N5" s="603"/>
      <c r="O5" s="625"/>
      <c r="P5" s="625"/>
      <c r="Q5" s="625"/>
      <c r="R5" s="625"/>
      <c r="S5" s="626"/>
      <c r="T5" s="627"/>
      <c r="U5" s="627"/>
      <c r="V5" s="627"/>
      <c r="W5" s="627"/>
      <c r="X5" s="627"/>
      <c r="Y5" s="627"/>
      <c r="Z5" s="627"/>
      <c r="AB5" s="625"/>
      <c r="AC5" s="625"/>
      <c r="AD5" s="625"/>
      <c r="AE5" s="625"/>
      <c r="AF5" s="626"/>
      <c r="AG5" s="627"/>
      <c r="AH5" s="627"/>
      <c r="AI5" s="627"/>
      <c r="AJ5" s="627"/>
      <c r="AK5" s="627"/>
      <c r="AL5" s="627"/>
      <c r="AM5" s="627"/>
    </row>
    <row r="6" spans="1:42" ht="15.75" thickTop="1">
      <c r="A6" s="628"/>
      <c r="B6" s="629"/>
      <c r="C6" s="628"/>
      <c r="D6" s="629"/>
      <c r="E6" s="628"/>
      <c r="F6" s="630"/>
      <c r="G6" s="628"/>
      <c r="H6" s="607"/>
      <c r="I6" s="631"/>
      <c r="J6" s="632"/>
      <c r="K6" s="632"/>
      <c r="N6" s="633"/>
    </row>
    <row r="7" spans="1:42" ht="32.25">
      <c r="A7" s="634" t="s">
        <v>115</v>
      </c>
      <c r="B7" s="635"/>
      <c r="C7" s="636"/>
      <c r="D7" s="635"/>
      <c r="E7" s="637"/>
      <c r="F7" s="638"/>
      <c r="G7" s="637"/>
      <c r="H7" s="607"/>
      <c r="I7" s="631"/>
      <c r="J7" s="632"/>
      <c r="K7" s="632"/>
      <c r="N7" s="639">
        <v>1</v>
      </c>
      <c r="O7" s="640"/>
      <c r="P7" s="640"/>
      <c r="Q7" s="640"/>
      <c r="R7" s="640"/>
      <c r="S7" s="641"/>
      <c r="T7" s="642"/>
      <c r="U7" s="642"/>
      <c r="V7" s="642"/>
      <c r="W7" s="640"/>
      <c r="X7" s="643"/>
      <c r="Y7" s="643"/>
      <c r="Z7" s="643"/>
    </row>
    <row r="8" spans="1:42" ht="31.5">
      <c r="A8" s="644" t="s">
        <v>240</v>
      </c>
      <c r="B8" s="645">
        <v>1338.153</v>
      </c>
      <c r="C8" s="645">
        <v>1511.9349999999999</v>
      </c>
      <c r="D8" s="645">
        <v>2217.6</v>
      </c>
      <c r="E8" s="645">
        <v>1313.3400000000001</v>
      </c>
      <c r="F8" s="645">
        <v>1805.96</v>
      </c>
      <c r="G8" s="645">
        <v>1657.71</v>
      </c>
      <c r="H8" s="645">
        <v>1965.116</v>
      </c>
      <c r="I8" s="645">
        <v>1667.97</v>
      </c>
      <c r="J8" s="645">
        <v>786.38000000000011</v>
      </c>
      <c r="K8" s="645">
        <v>-4893.74</v>
      </c>
      <c r="L8" s="645">
        <v>3388.12</v>
      </c>
      <c r="M8" s="645">
        <v>2415.5</v>
      </c>
      <c r="N8" s="639"/>
      <c r="O8" s="646">
        <v>2940.75</v>
      </c>
      <c r="P8" s="646">
        <v>2648.08</v>
      </c>
      <c r="Q8" s="643">
        <v>1128.44</v>
      </c>
      <c r="R8" s="643">
        <v>4316.6899999999996</v>
      </c>
      <c r="S8" s="643">
        <v>1610.93</v>
      </c>
      <c r="T8" s="647">
        <v>2834.36</v>
      </c>
      <c r="U8" s="647">
        <v>1397.81</v>
      </c>
      <c r="V8" s="647">
        <v>3574.61</v>
      </c>
      <c r="W8" s="647">
        <v>3141.42</v>
      </c>
      <c r="X8" s="643">
        <v>1694.973</v>
      </c>
      <c r="Y8" s="643">
        <v>1136.3999999999999</v>
      </c>
      <c r="Z8" s="643">
        <v>4315.1779999999999</v>
      </c>
      <c r="AB8" s="646">
        <v>1914.154</v>
      </c>
      <c r="AC8" s="646">
        <v>1866.7539999999999</v>
      </c>
      <c r="AD8" s="646">
        <v>4605.93</v>
      </c>
      <c r="AE8" s="646">
        <v>-19625.93</v>
      </c>
      <c r="AF8" s="646">
        <v>-13102.663999999999</v>
      </c>
      <c r="AG8" s="646">
        <v>-21394.073000000004</v>
      </c>
      <c r="AH8" s="646">
        <v>807.62</v>
      </c>
      <c r="AI8" s="646">
        <v>873.93799999999999</v>
      </c>
      <c r="AJ8" s="646">
        <v>2432.4369999999999</v>
      </c>
      <c r="AK8" s="646">
        <v>765.48200000000008</v>
      </c>
      <c r="AL8" s="646">
        <v>878.67499999999995</v>
      </c>
      <c r="AM8" s="643">
        <v>1278.47</v>
      </c>
    </row>
    <row r="9" spans="1:42" ht="31.5">
      <c r="A9" s="644" t="s">
        <v>241</v>
      </c>
      <c r="B9" s="645">
        <v>1.0369999999999999</v>
      </c>
      <c r="C9" s="645">
        <v>0.69899999999999995</v>
      </c>
      <c r="D9" s="645">
        <v>0.94</v>
      </c>
      <c r="E9" s="645">
        <v>0.78</v>
      </c>
      <c r="F9" s="645">
        <v>0.74</v>
      </c>
      <c r="G9" s="645">
        <v>1.1100000000000001</v>
      </c>
      <c r="H9" s="645">
        <v>1.04</v>
      </c>
      <c r="I9" s="645">
        <v>0.85</v>
      </c>
      <c r="J9" s="645">
        <v>1.38</v>
      </c>
      <c r="K9" s="645">
        <v>0.75</v>
      </c>
      <c r="L9" s="645">
        <v>0.94</v>
      </c>
      <c r="M9" s="645">
        <v>1.52</v>
      </c>
      <c r="N9" s="639"/>
      <c r="O9" s="646">
        <v>1.04</v>
      </c>
      <c r="P9" s="646">
        <v>1.1599999999999999</v>
      </c>
      <c r="Q9" s="643">
        <v>0.89</v>
      </c>
      <c r="R9" s="643">
        <v>1.27</v>
      </c>
      <c r="S9" s="643">
        <v>0.96</v>
      </c>
      <c r="T9" s="647">
        <v>0.96</v>
      </c>
      <c r="U9" s="647">
        <v>0.99</v>
      </c>
      <c r="V9" s="647">
        <v>1.05</v>
      </c>
      <c r="W9" s="647">
        <v>0.84</v>
      </c>
      <c r="X9" s="643">
        <v>0.76900000000000002</v>
      </c>
      <c r="Y9" s="643">
        <v>1.5</v>
      </c>
      <c r="Z9" s="643">
        <v>1.34</v>
      </c>
      <c r="AB9" s="646">
        <v>0.68300000000000005</v>
      </c>
      <c r="AC9" s="646">
        <v>0.78300000000000003</v>
      </c>
      <c r="AD9" s="643">
        <v>0.82</v>
      </c>
      <c r="AE9" s="643">
        <v>0.92500000000000004</v>
      </c>
      <c r="AF9" s="643">
        <v>0.64300000000000002</v>
      </c>
      <c r="AG9" s="647">
        <v>1.083</v>
      </c>
      <c r="AH9" s="647">
        <v>0.73</v>
      </c>
      <c r="AI9" s="647">
        <v>0.64500000000000002</v>
      </c>
      <c r="AJ9" s="647">
        <v>0.64900000000000002</v>
      </c>
      <c r="AK9" s="643">
        <v>0.67500000000000004</v>
      </c>
      <c r="AL9" s="643">
        <v>0.67500000000000004</v>
      </c>
      <c r="AM9" s="643">
        <v>0.2</v>
      </c>
    </row>
    <row r="10" spans="1:42" ht="31.5">
      <c r="A10" s="644" t="s">
        <v>242</v>
      </c>
      <c r="B10" s="645">
        <v>253</v>
      </c>
      <c r="C10" s="645">
        <v>128.17099999999999</v>
      </c>
      <c r="D10" s="645">
        <v>456.25</v>
      </c>
      <c r="E10" s="645">
        <v>22.35</v>
      </c>
      <c r="F10" s="645">
        <v>797.6</v>
      </c>
      <c r="G10" s="645">
        <v>668.3</v>
      </c>
      <c r="H10" s="645">
        <v>1004.376</v>
      </c>
      <c r="I10" s="645">
        <v>740.15</v>
      </c>
      <c r="J10" s="645">
        <v>-386.45</v>
      </c>
      <c r="K10" s="645">
        <v>-5522.98</v>
      </c>
      <c r="L10" s="645">
        <v>2691.67</v>
      </c>
      <c r="M10" s="645">
        <v>1282.55</v>
      </c>
      <c r="N10" s="639"/>
      <c r="O10" s="646">
        <v>1906.03</v>
      </c>
      <c r="P10" s="646">
        <v>1625.64</v>
      </c>
      <c r="Q10" s="643">
        <v>153.59</v>
      </c>
      <c r="R10" s="643">
        <v>2730.37</v>
      </c>
      <c r="S10" s="643">
        <v>690.08</v>
      </c>
      <c r="T10" s="647">
        <v>1708.623</v>
      </c>
      <c r="U10" s="647">
        <v>494.3</v>
      </c>
      <c r="V10" s="647">
        <v>2784.96</v>
      </c>
      <c r="W10" s="647">
        <v>2055.4499999999998</v>
      </c>
      <c r="X10" s="643">
        <v>576.38199999999995</v>
      </c>
      <c r="Y10" s="643">
        <v>204.6</v>
      </c>
      <c r="Z10" s="643">
        <v>2615.0410000000002</v>
      </c>
      <c r="AB10" s="646">
        <v>1106.394</v>
      </c>
      <c r="AC10" s="646">
        <v>519.87400000000002</v>
      </c>
      <c r="AD10" s="643">
        <v>3483.36</v>
      </c>
      <c r="AE10" s="643">
        <v>-20388.964</v>
      </c>
      <c r="AF10" s="643">
        <v>-14322.112999999999</v>
      </c>
      <c r="AG10" s="647">
        <v>-22475.809000000001</v>
      </c>
      <c r="AH10" s="647">
        <v>110.24</v>
      </c>
      <c r="AI10" s="647">
        <v>66.918000000000006</v>
      </c>
      <c r="AJ10" s="647">
        <v>1649.1079999999999</v>
      </c>
      <c r="AK10" s="643">
        <v>1.8140000000000001</v>
      </c>
      <c r="AL10" s="643">
        <v>1.6</v>
      </c>
      <c r="AM10" s="643">
        <v>93.74</v>
      </c>
    </row>
    <row r="11" spans="1:42" ht="31.5">
      <c r="A11" s="644" t="s">
        <v>243</v>
      </c>
      <c r="B11" s="645">
        <v>1084.116</v>
      </c>
      <c r="C11" s="645">
        <v>1383.0650000000001</v>
      </c>
      <c r="D11" s="645">
        <v>1760.41</v>
      </c>
      <c r="E11" s="645">
        <v>1290.21</v>
      </c>
      <c r="F11" s="645">
        <v>1007.62</v>
      </c>
      <c r="G11" s="645">
        <v>988.3</v>
      </c>
      <c r="H11" s="645">
        <v>959.7</v>
      </c>
      <c r="I11" s="645">
        <v>926.97</v>
      </c>
      <c r="J11" s="645">
        <v>1171.45</v>
      </c>
      <c r="K11" s="645">
        <v>628.49</v>
      </c>
      <c r="L11" s="645">
        <v>695.51</v>
      </c>
      <c r="M11" s="645">
        <v>1131.43</v>
      </c>
      <c r="N11" s="639"/>
      <c r="O11" s="646">
        <v>1033.68</v>
      </c>
      <c r="P11" s="646">
        <v>1021.28</v>
      </c>
      <c r="Q11" s="643">
        <v>973.96</v>
      </c>
      <c r="R11" s="643">
        <v>1585.05</v>
      </c>
      <c r="S11" s="643">
        <v>919.89</v>
      </c>
      <c r="T11" s="647">
        <v>1124.777</v>
      </c>
      <c r="U11" s="647">
        <v>902.52</v>
      </c>
      <c r="V11" s="647">
        <v>788.6</v>
      </c>
      <c r="W11" s="647">
        <v>1085.1300000000001</v>
      </c>
      <c r="X11" s="643">
        <v>1117.8219999999999</v>
      </c>
      <c r="Y11" s="643">
        <v>930.3</v>
      </c>
      <c r="Z11" s="643">
        <v>1698.797</v>
      </c>
      <c r="AB11" s="646">
        <v>807.077</v>
      </c>
      <c r="AC11" s="646">
        <v>1346.097</v>
      </c>
      <c r="AD11" s="643">
        <v>1121.75</v>
      </c>
      <c r="AE11" s="643">
        <v>762.10900000000004</v>
      </c>
      <c r="AF11" s="643">
        <v>1218.806</v>
      </c>
      <c r="AG11" s="647">
        <v>1080.653</v>
      </c>
      <c r="AH11" s="647">
        <v>696.65</v>
      </c>
      <c r="AI11" s="647">
        <v>806.375</v>
      </c>
      <c r="AJ11" s="647">
        <v>782.68</v>
      </c>
      <c r="AK11" s="643">
        <v>762.99300000000005</v>
      </c>
      <c r="AL11" s="643">
        <v>876.4</v>
      </c>
      <c r="AM11" s="643">
        <v>1184.53</v>
      </c>
    </row>
    <row r="12" spans="1:42" ht="31.5">
      <c r="A12" s="644"/>
      <c r="B12" s="648" t="s">
        <v>244</v>
      </c>
      <c r="C12" s="648" t="s">
        <v>244</v>
      </c>
      <c r="D12" s="648" t="s">
        <v>244</v>
      </c>
      <c r="E12" s="649" t="s">
        <v>244</v>
      </c>
      <c r="F12" s="650" t="s">
        <v>244</v>
      </c>
      <c r="G12" s="651" t="s">
        <v>244</v>
      </c>
      <c r="H12" s="652" t="s">
        <v>244</v>
      </c>
      <c r="I12" s="653" t="s">
        <v>244</v>
      </c>
      <c r="J12" s="654" t="s">
        <v>244</v>
      </c>
      <c r="K12" s="655" t="s">
        <v>244</v>
      </c>
      <c r="L12" s="645" t="s">
        <v>244</v>
      </c>
      <c r="M12" s="645" t="s">
        <v>244</v>
      </c>
      <c r="N12" s="639">
        <v>2</v>
      </c>
      <c r="O12" s="646" t="s">
        <v>244</v>
      </c>
      <c r="P12" s="646" t="s">
        <v>244</v>
      </c>
      <c r="Q12" s="643" t="s">
        <v>244</v>
      </c>
      <c r="R12" s="643" t="s">
        <v>244</v>
      </c>
      <c r="S12" s="643" t="s">
        <v>244</v>
      </c>
      <c r="T12" s="647" t="s">
        <v>244</v>
      </c>
      <c r="U12" s="647" t="s">
        <v>244</v>
      </c>
      <c r="V12" s="647" t="s">
        <v>244</v>
      </c>
      <c r="W12" s="647" t="s">
        <v>244</v>
      </c>
      <c r="X12" s="643" t="s">
        <v>244</v>
      </c>
      <c r="Y12" s="643" t="s">
        <v>244</v>
      </c>
      <c r="Z12" s="643" t="s">
        <v>244</v>
      </c>
      <c r="AB12" s="646" t="s">
        <v>244</v>
      </c>
      <c r="AC12" s="646" t="s">
        <v>244</v>
      </c>
      <c r="AD12" s="643" t="s">
        <v>244</v>
      </c>
      <c r="AE12" s="643" t="s">
        <v>244</v>
      </c>
      <c r="AF12" s="643" t="s">
        <v>244</v>
      </c>
      <c r="AG12" s="647" t="s">
        <v>244</v>
      </c>
      <c r="AH12" s="647" t="s">
        <v>244</v>
      </c>
      <c r="AI12" s="647" t="s">
        <v>244</v>
      </c>
      <c r="AJ12" s="647" t="s">
        <v>244</v>
      </c>
      <c r="AK12" s="643" t="s">
        <v>244</v>
      </c>
      <c r="AL12" s="643" t="s">
        <v>244</v>
      </c>
      <c r="AM12" s="643" t="s">
        <v>244</v>
      </c>
    </row>
    <row r="13" spans="1:42" ht="31.5">
      <c r="A13" s="644" t="s">
        <v>245</v>
      </c>
      <c r="B13" s="645">
        <v>150626.764</v>
      </c>
      <c r="C13" s="645">
        <v>114757.73099999999</v>
      </c>
      <c r="D13" s="645">
        <v>127439.06999999999</v>
      </c>
      <c r="E13" s="645">
        <v>127217.69</v>
      </c>
      <c r="F13" s="645">
        <v>120933.66999999998</v>
      </c>
      <c r="G13" s="645">
        <v>125508.57999999999</v>
      </c>
      <c r="H13" s="645">
        <v>172941.18</v>
      </c>
      <c r="I13" s="645">
        <v>178415.93</v>
      </c>
      <c r="J13" s="645">
        <v>193771.72999999998</v>
      </c>
      <c r="K13" s="645">
        <v>159262.44</v>
      </c>
      <c r="L13" s="645">
        <v>148338.51999999999</v>
      </c>
      <c r="M13" s="645">
        <v>223277.47999999998</v>
      </c>
      <c r="N13" s="639"/>
      <c r="O13" s="646">
        <v>211571.69</v>
      </c>
      <c r="P13" s="646">
        <v>179097.94999999998</v>
      </c>
      <c r="Q13" s="643">
        <v>205494.55000000002</v>
      </c>
      <c r="R13" s="643">
        <v>187716.72</v>
      </c>
      <c r="S13" s="643">
        <v>268265.63</v>
      </c>
      <c r="T13" s="647">
        <v>229929.95199999999</v>
      </c>
      <c r="U13" s="647">
        <v>176459.48</v>
      </c>
      <c r="V13" s="647">
        <v>174306.82</v>
      </c>
      <c r="W13" s="647">
        <v>167630.29999999999</v>
      </c>
      <c r="X13" s="643">
        <v>228824.06599999999</v>
      </c>
      <c r="Y13" s="643">
        <v>243738.3</v>
      </c>
      <c r="Z13" s="643">
        <v>266823.58199999999</v>
      </c>
      <c r="AB13" s="646">
        <v>286998.80000000005</v>
      </c>
      <c r="AC13" s="646">
        <v>261238.70699999999</v>
      </c>
      <c r="AD13" s="643">
        <v>264310.83999999997</v>
      </c>
      <c r="AE13" s="643">
        <v>277832.18300000002</v>
      </c>
      <c r="AF13" s="643">
        <v>241223.72700000001</v>
      </c>
      <c r="AG13" s="647">
        <v>254294.06699999998</v>
      </c>
      <c r="AH13" s="647">
        <v>152061.84</v>
      </c>
      <c r="AI13" s="647">
        <v>144423.976</v>
      </c>
      <c r="AJ13" s="647">
        <v>104000.18299999999</v>
      </c>
      <c r="AK13" s="643">
        <v>79467.089000000007</v>
      </c>
      <c r="AL13" s="643">
        <v>92073.880999999994</v>
      </c>
      <c r="AM13" s="643">
        <v>94394.7</v>
      </c>
    </row>
    <row r="14" spans="1:42" ht="31.5">
      <c r="A14" s="644" t="s">
        <v>246</v>
      </c>
      <c r="B14" s="645">
        <v>42270.415000000001</v>
      </c>
      <c r="C14" s="645">
        <v>14531.691999999999</v>
      </c>
      <c r="D14" s="645">
        <v>23884.89</v>
      </c>
      <c r="E14" s="645">
        <v>18109.39</v>
      </c>
      <c r="F14" s="645">
        <v>14973.43</v>
      </c>
      <c r="G14" s="645">
        <v>12453.18</v>
      </c>
      <c r="H14" s="645">
        <v>26980.71</v>
      </c>
      <c r="I14" s="645">
        <v>34097.550000000003</v>
      </c>
      <c r="J14" s="645">
        <v>55711.89</v>
      </c>
      <c r="K14" s="645">
        <v>25033.55</v>
      </c>
      <c r="L14" s="645">
        <v>61678.22</v>
      </c>
      <c r="M14" s="645">
        <v>60768.39</v>
      </c>
      <c r="N14" s="639"/>
      <c r="O14" s="646">
        <v>73852.429999999993</v>
      </c>
      <c r="P14" s="646">
        <v>31563.9</v>
      </c>
      <c r="Q14" s="643">
        <v>82114.070000000007</v>
      </c>
      <c r="R14" s="643">
        <v>53530.93</v>
      </c>
      <c r="S14" s="643">
        <v>107000.89</v>
      </c>
      <c r="T14" s="647">
        <v>70762.048999999999</v>
      </c>
      <c r="U14" s="647">
        <v>52902.25</v>
      </c>
      <c r="V14" s="647">
        <v>19293.03</v>
      </c>
      <c r="W14" s="647">
        <v>29118.400000000001</v>
      </c>
      <c r="X14" s="643">
        <v>73980.682000000001</v>
      </c>
      <c r="Y14" s="643">
        <v>99182.5</v>
      </c>
      <c r="Z14" s="643">
        <v>124865.717</v>
      </c>
      <c r="AB14" s="646">
        <v>163007.94200000001</v>
      </c>
      <c r="AC14" s="646">
        <v>154839.18700000001</v>
      </c>
      <c r="AD14" s="643">
        <v>151630.06</v>
      </c>
      <c r="AE14" s="643">
        <v>155177.92000000001</v>
      </c>
      <c r="AF14" s="643">
        <v>145768.33600000001</v>
      </c>
      <c r="AG14" s="647">
        <v>148411.859</v>
      </c>
      <c r="AH14" s="647">
        <v>73943.75</v>
      </c>
      <c r="AI14" s="647">
        <v>30245.005000000001</v>
      </c>
      <c r="AJ14" s="647">
        <v>32901.498</v>
      </c>
      <c r="AK14" s="643">
        <v>33440.194000000003</v>
      </c>
      <c r="AL14" s="643">
        <v>36448.699999999997</v>
      </c>
      <c r="AM14" s="643">
        <v>31359.85</v>
      </c>
    </row>
    <row r="15" spans="1:42" ht="31.5">
      <c r="A15" s="644" t="s">
        <v>247</v>
      </c>
      <c r="B15" s="648">
        <v>0</v>
      </c>
      <c r="C15" s="648">
        <v>0</v>
      </c>
      <c r="D15" s="648">
        <v>0</v>
      </c>
      <c r="E15" s="649">
        <v>0</v>
      </c>
      <c r="F15" s="650">
        <v>0</v>
      </c>
      <c r="G15" s="649">
        <v>0</v>
      </c>
      <c r="H15" s="652">
        <v>0</v>
      </c>
      <c r="I15" s="653">
        <v>15423.02</v>
      </c>
      <c r="J15" s="654">
        <v>0</v>
      </c>
      <c r="K15" s="655">
        <v>0</v>
      </c>
      <c r="L15" s="645">
        <v>0</v>
      </c>
      <c r="M15" s="645">
        <v>0</v>
      </c>
      <c r="N15" s="639"/>
      <c r="O15" s="646">
        <v>0</v>
      </c>
      <c r="P15" s="646">
        <v>0</v>
      </c>
      <c r="Q15" s="643">
        <v>0</v>
      </c>
      <c r="R15" s="643">
        <v>0</v>
      </c>
      <c r="S15" s="643">
        <v>0</v>
      </c>
      <c r="T15" s="656">
        <v>0</v>
      </c>
      <c r="U15" s="647">
        <v>0</v>
      </c>
      <c r="V15" s="647">
        <v>0</v>
      </c>
      <c r="W15" s="647">
        <v>0</v>
      </c>
      <c r="X15" s="643">
        <v>0</v>
      </c>
      <c r="Y15" s="643">
        <v>0</v>
      </c>
      <c r="Z15" s="643">
        <v>0</v>
      </c>
      <c r="AB15" s="646">
        <v>0</v>
      </c>
      <c r="AC15" s="646">
        <v>0</v>
      </c>
      <c r="AD15" s="643">
        <v>0</v>
      </c>
      <c r="AE15" s="643">
        <v>0</v>
      </c>
      <c r="AF15" s="643">
        <v>0</v>
      </c>
      <c r="AG15" s="647">
        <v>0</v>
      </c>
      <c r="AH15" s="647">
        <v>0</v>
      </c>
      <c r="AI15" s="647">
        <v>0</v>
      </c>
      <c r="AJ15" s="647">
        <v>0</v>
      </c>
      <c r="AK15" s="643">
        <v>0</v>
      </c>
      <c r="AL15" s="643">
        <v>0</v>
      </c>
      <c r="AM15" s="643">
        <v>0</v>
      </c>
    </row>
    <row r="16" spans="1:42" ht="31.5">
      <c r="A16" s="644" t="s">
        <v>248</v>
      </c>
      <c r="B16" s="645">
        <v>42270.415000000001</v>
      </c>
      <c r="C16" s="645">
        <v>14531.691999999999</v>
      </c>
      <c r="D16" s="645">
        <v>23884.89</v>
      </c>
      <c r="E16" s="645">
        <v>18109.39</v>
      </c>
      <c r="F16" s="645">
        <v>14973.43</v>
      </c>
      <c r="G16" s="645">
        <v>12453.18</v>
      </c>
      <c r="H16" s="645">
        <v>26980.71</v>
      </c>
      <c r="I16" s="645">
        <v>18674.53</v>
      </c>
      <c r="J16" s="645">
        <v>55711.88</v>
      </c>
      <c r="K16" s="645">
        <v>25033.55</v>
      </c>
      <c r="L16" s="645">
        <v>61678.22</v>
      </c>
      <c r="M16" s="645">
        <v>60768.39</v>
      </c>
      <c r="N16" s="639"/>
      <c r="O16" s="646">
        <v>73852.429999999993</v>
      </c>
      <c r="P16" s="646">
        <v>31563.9</v>
      </c>
      <c r="Q16" s="643">
        <v>82114.070000000007</v>
      </c>
      <c r="R16" s="643">
        <v>53530.93</v>
      </c>
      <c r="S16" s="643">
        <v>107000</v>
      </c>
      <c r="T16" s="647">
        <v>70762.048999999999</v>
      </c>
      <c r="U16" s="647">
        <v>52902.25</v>
      </c>
      <c r="V16" s="647">
        <v>19293.03</v>
      </c>
      <c r="W16" s="647">
        <v>29118.400000000001</v>
      </c>
      <c r="X16" s="643">
        <v>73980.682000000001</v>
      </c>
      <c r="Y16" s="643">
        <v>99182.5</v>
      </c>
      <c r="Z16" s="643">
        <v>124865.717</v>
      </c>
      <c r="AB16" s="646">
        <v>163007.94200000001</v>
      </c>
      <c r="AC16" s="646">
        <v>154839.18700000001</v>
      </c>
      <c r="AD16" s="643">
        <v>151630.06</v>
      </c>
      <c r="AE16" s="643">
        <v>155177.92000000001</v>
      </c>
      <c r="AF16" s="643">
        <v>145768.33600000001</v>
      </c>
      <c r="AG16" s="656">
        <v>148411.859</v>
      </c>
      <c r="AH16" s="647">
        <v>73943.75</v>
      </c>
      <c r="AI16" s="647">
        <v>30245.005000000001</v>
      </c>
      <c r="AJ16" s="647">
        <v>32901.498</v>
      </c>
      <c r="AK16" s="643">
        <v>33440.194000000003</v>
      </c>
      <c r="AL16" s="643">
        <v>36448.699999999997</v>
      </c>
      <c r="AM16" s="643">
        <v>31359.85</v>
      </c>
    </row>
    <row r="17" spans="1:39" ht="31.5">
      <c r="A17" s="644" t="s">
        <v>249</v>
      </c>
      <c r="B17" s="648">
        <v>0</v>
      </c>
      <c r="C17" s="648">
        <v>0</v>
      </c>
      <c r="D17" s="648">
        <v>0</v>
      </c>
      <c r="E17" s="649">
        <v>0</v>
      </c>
      <c r="F17" s="650">
        <v>0</v>
      </c>
      <c r="G17" s="649">
        <v>0</v>
      </c>
      <c r="H17" s="652">
        <v>0</v>
      </c>
      <c r="I17" s="653">
        <v>0</v>
      </c>
      <c r="J17" s="654">
        <v>0</v>
      </c>
      <c r="K17" s="655">
        <v>0</v>
      </c>
      <c r="L17" s="645">
        <v>0</v>
      </c>
      <c r="M17" s="645">
        <v>0</v>
      </c>
      <c r="N17" s="639"/>
      <c r="O17" s="646">
        <v>0</v>
      </c>
      <c r="P17" s="646">
        <v>0</v>
      </c>
      <c r="Q17" s="643">
        <v>0</v>
      </c>
      <c r="R17" s="643">
        <v>0</v>
      </c>
      <c r="S17" s="643">
        <v>0</v>
      </c>
      <c r="T17" s="656">
        <v>0</v>
      </c>
      <c r="U17" s="647">
        <v>0</v>
      </c>
      <c r="V17" s="647">
        <v>0</v>
      </c>
      <c r="W17" s="647">
        <v>0</v>
      </c>
      <c r="X17" s="643">
        <v>0</v>
      </c>
      <c r="Y17" s="643">
        <v>0</v>
      </c>
      <c r="Z17" s="643">
        <v>0</v>
      </c>
      <c r="AB17" s="646">
        <v>0</v>
      </c>
      <c r="AC17" s="646">
        <v>0</v>
      </c>
      <c r="AD17" s="643">
        <v>0</v>
      </c>
      <c r="AE17" s="643">
        <v>0</v>
      </c>
      <c r="AF17" s="643">
        <v>0</v>
      </c>
      <c r="AG17" s="647">
        <v>0</v>
      </c>
      <c r="AH17" s="647">
        <v>0</v>
      </c>
      <c r="AI17" s="647">
        <v>0</v>
      </c>
      <c r="AJ17" s="647">
        <v>0</v>
      </c>
      <c r="AK17" s="643">
        <v>0</v>
      </c>
      <c r="AL17" s="643">
        <v>0</v>
      </c>
      <c r="AM17" s="643">
        <v>0</v>
      </c>
    </row>
    <row r="18" spans="1:39" ht="31.5">
      <c r="A18" s="644" t="s">
        <v>250</v>
      </c>
      <c r="B18" s="645">
        <v>108356.349</v>
      </c>
      <c r="C18" s="645">
        <v>100226.03899999999</v>
      </c>
      <c r="D18" s="645">
        <v>103554.18</v>
      </c>
      <c r="E18" s="645">
        <v>109108.3</v>
      </c>
      <c r="F18" s="645">
        <v>105960.23999999999</v>
      </c>
      <c r="G18" s="645">
        <v>113055.4</v>
      </c>
      <c r="H18" s="645">
        <v>145960.47</v>
      </c>
      <c r="I18" s="645">
        <v>144318.38</v>
      </c>
      <c r="J18" s="645">
        <v>138059.84</v>
      </c>
      <c r="K18" s="645">
        <v>134228.89000000001</v>
      </c>
      <c r="L18" s="645">
        <v>86660.299999999988</v>
      </c>
      <c r="M18" s="645">
        <v>162509.09</v>
      </c>
      <c r="N18" s="639"/>
      <c r="O18" s="646">
        <v>137719.26</v>
      </c>
      <c r="P18" s="646">
        <v>147534.04999999999</v>
      </c>
      <c r="Q18" s="643">
        <v>123380.48000000001</v>
      </c>
      <c r="R18" s="643">
        <v>134185.79</v>
      </c>
      <c r="S18" s="643">
        <v>161264.74</v>
      </c>
      <c r="T18" s="647">
        <v>159167.90299999999</v>
      </c>
      <c r="U18" s="647">
        <v>123557.23000000001</v>
      </c>
      <c r="V18" s="647">
        <v>155013.79</v>
      </c>
      <c r="W18" s="647">
        <v>138511.9</v>
      </c>
      <c r="X18" s="643">
        <v>154843.38399999999</v>
      </c>
      <c r="Y18" s="643">
        <v>144555.79999999999</v>
      </c>
      <c r="Z18" s="643">
        <v>141957.86499999999</v>
      </c>
      <c r="AB18" s="646">
        <v>123990.85800000001</v>
      </c>
      <c r="AC18" s="646">
        <v>106399.51999999999</v>
      </c>
      <c r="AD18" s="643">
        <v>112680.78</v>
      </c>
      <c r="AE18" s="643">
        <v>122654.26300000001</v>
      </c>
      <c r="AF18" s="643">
        <v>95455.391000000003</v>
      </c>
      <c r="AG18" s="656">
        <v>105882.20799999998</v>
      </c>
      <c r="AH18" s="647">
        <v>78118.09</v>
      </c>
      <c r="AI18" s="647">
        <v>114178.97099999999</v>
      </c>
      <c r="AJ18" s="647">
        <v>71098.684999999998</v>
      </c>
      <c r="AK18" s="643">
        <v>46026.894999999997</v>
      </c>
      <c r="AL18" s="643">
        <v>55625.180999999997</v>
      </c>
      <c r="AM18" s="643">
        <v>63034.85</v>
      </c>
    </row>
    <row r="19" spans="1:39" ht="31.5">
      <c r="A19" s="644" t="s">
        <v>251</v>
      </c>
      <c r="B19" s="645">
        <v>59499.182000000001</v>
      </c>
      <c r="C19" s="645">
        <v>58035.11</v>
      </c>
      <c r="D19" s="645">
        <v>56492.68</v>
      </c>
      <c r="E19" s="645">
        <v>59369.25</v>
      </c>
      <c r="F19" s="645">
        <v>59824.81</v>
      </c>
      <c r="G19" s="645">
        <v>65365.69</v>
      </c>
      <c r="H19" s="645">
        <v>81305.42</v>
      </c>
      <c r="I19" s="645">
        <v>74815.820000000007</v>
      </c>
      <c r="J19" s="645">
        <v>67878.39</v>
      </c>
      <c r="K19" s="645">
        <v>67531.69</v>
      </c>
      <c r="L19" s="645">
        <v>38427.85</v>
      </c>
      <c r="M19" s="645">
        <v>79374.37</v>
      </c>
      <c r="N19" s="639"/>
      <c r="O19" s="646">
        <v>87370.94</v>
      </c>
      <c r="P19" s="646">
        <v>96310.91</v>
      </c>
      <c r="Q19" s="643">
        <v>73008.69</v>
      </c>
      <c r="R19" s="643">
        <v>78106.06</v>
      </c>
      <c r="S19" s="643">
        <v>102117.08</v>
      </c>
      <c r="T19" s="647">
        <v>95648.315000000002</v>
      </c>
      <c r="U19" s="647">
        <v>63654.47</v>
      </c>
      <c r="V19" s="647">
        <v>96443.97</v>
      </c>
      <c r="W19" s="647">
        <v>74469.06</v>
      </c>
      <c r="X19" s="643">
        <v>51442.112999999998</v>
      </c>
      <c r="Y19" s="643">
        <v>46165.2</v>
      </c>
      <c r="Z19" s="643">
        <v>36893.705999999998</v>
      </c>
      <c r="AB19" s="646">
        <v>34994.942000000003</v>
      </c>
      <c r="AC19" s="646">
        <v>25181.850999999999</v>
      </c>
      <c r="AD19" s="643">
        <v>33434.25</v>
      </c>
      <c r="AE19" s="643">
        <v>35789.985999999997</v>
      </c>
      <c r="AF19" s="643">
        <v>17891.864000000001</v>
      </c>
      <c r="AG19" s="647">
        <v>18580.508999999998</v>
      </c>
      <c r="AH19" s="647">
        <v>16580.509999999998</v>
      </c>
      <c r="AI19" s="647">
        <v>33519.374000000003</v>
      </c>
      <c r="AJ19" s="647">
        <v>8086.5510000000004</v>
      </c>
      <c r="AK19" s="643">
        <v>8886.5409999999993</v>
      </c>
      <c r="AL19" s="643">
        <v>8886.5409999999993</v>
      </c>
      <c r="AM19" s="643">
        <v>15299.56</v>
      </c>
    </row>
    <row r="20" spans="1:39" ht="31.5">
      <c r="A20" s="644" t="s">
        <v>252</v>
      </c>
      <c r="B20" s="645">
        <v>48857.167000000001</v>
      </c>
      <c r="C20" s="645">
        <v>42190.928999999996</v>
      </c>
      <c r="D20" s="645">
        <v>47061.5</v>
      </c>
      <c r="E20" s="645">
        <v>49739.05</v>
      </c>
      <c r="F20" s="645">
        <v>46135.43</v>
      </c>
      <c r="G20" s="645">
        <v>47689.71</v>
      </c>
      <c r="H20" s="645">
        <v>64655.05</v>
      </c>
      <c r="I20" s="645">
        <v>69502.559999999998</v>
      </c>
      <c r="J20" s="645">
        <v>70181.45</v>
      </c>
      <c r="K20" s="645">
        <v>66697.2</v>
      </c>
      <c r="L20" s="645">
        <v>48232.45</v>
      </c>
      <c r="M20" s="645">
        <v>83134.720000000001</v>
      </c>
      <c r="N20" s="639"/>
      <c r="O20" s="646">
        <v>50348.32</v>
      </c>
      <c r="P20" s="646">
        <v>51223.14</v>
      </c>
      <c r="Q20" s="643">
        <v>50371.79</v>
      </c>
      <c r="R20" s="643">
        <v>56079.73</v>
      </c>
      <c r="S20" s="643">
        <v>59147.66</v>
      </c>
      <c r="T20" s="647">
        <v>63519.588000000003</v>
      </c>
      <c r="U20" s="647">
        <v>59902.76</v>
      </c>
      <c r="V20" s="647">
        <v>58569.82</v>
      </c>
      <c r="W20" s="647">
        <v>64042.84</v>
      </c>
      <c r="X20" s="643">
        <v>103401.27099999999</v>
      </c>
      <c r="Y20" s="643">
        <v>98390.6</v>
      </c>
      <c r="Z20" s="643">
        <v>105064.159</v>
      </c>
      <c r="AB20" s="646">
        <v>88995.915999999997</v>
      </c>
      <c r="AC20" s="646">
        <v>81217.668999999994</v>
      </c>
      <c r="AD20" s="643">
        <v>79246.53</v>
      </c>
      <c r="AE20" s="643">
        <v>86864.277000000002</v>
      </c>
      <c r="AF20" s="643">
        <v>77563.527000000002</v>
      </c>
      <c r="AG20" s="647">
        <v>87301.698999999993</v>
      </c>
      <c r="AH20" s="647">
        <v>61537.58</v>
      </c>
      <c r="AI20" s="647">
        <v>80659.596999999994</v>
      </c>
      <c r="AJ20" s="647">
        <v>63012.133999999998</v>
      </c>
      <c r="AK20" s="643">
        <v>37140.353999999999</v>
      </c>
      <c r="AL20" s="643">
        <v>46738.64</v>
      </c>
      <c r="AM20" s="643">
        <v>47735.29</v>
      </c>
    </row>
    <row r="21" spans="1:39" ht="31.5">
      <c r="A21" s="644" t="s">
        <v>253</v>
      </c>
      <c r="B21" s="648">
        <v>0</v>
      </c>
      <c r="C21" s="648">
        <v>0</v>
      </c>
      <c r="D21" s="648">
        <v>0</v>
      </c>
      <c r="E21" s="648">
        <v>0</v>
      </c>
      <c r="F21" s="648">
        <v>0</v>
      </c>
      <c r="G21" s="648">
        <v>0</v>
      </c>
      <c r="H21" s="648">
        <v>0</v>
      </c>
      <c r="I21" s="653">
        <v>0</v>
      </c>
      <c r="J21" s="653">
        <v>0</v>
      </c>
      <c r="K21" s="653">
        <v>0</v>
      </c>
      <c r="L21" s="653">
        <v>0</v>
      </c>
      <c r="M21" s="653">
        <v>0</v>
      </c>
      <c r="N21" s="639"/>
      <c r="O21" s="646">
        <v>0</v>
      </c>
      <c r="P21" s="646">
        <v>0</v>
      </c>
      <c r="Q21" s="643">
        <v>0</v>
      </c>
      <c r="R21" s="643">
        <v>0</v>
      </c>
      <c r="S21" s="643">
        <v>0</v>
      </c>
      <c r="T21" s="656">
        <v>0</v>
      </c>
      <c r="U21" s="647">
        <v>0</v>
      </c>
      <c r="V21" s="647">
        <v>0</v>
      </c>
      <c r="W21" s="647">
        <v>0</v>
      </c>
      <c r="X21" s="643">
        <v>0</v>
      </c>
      <c r="Y21" s="643">
        <v>0</v>
      </c>
      <c r="Z21" s="643">
        <v>0</v>
      </c>
      <c r="AB21" s="646">
        <v>0</v>
      </c>
      <c r="AC21" s="646">
        <v>0</v>
      </c>
      <c r="AD21" s="643">
        <v>0</v>
      </c>
      <c r="AE21" s="643">
        <v>0</v>
      </c>
      <c r="AF21" s="643">
        <v>0</v>
      </c>
      <c r="AG21" s="656">
        <v>0</v>
      </c>
      <c r="AH21" s="647">
        <v>0</v>
      </c>
      <c r="AI21" s="647">
        <v>0</v>
      </c>
      <c r="AJ21" s="647">
        <v>0</v>
      </c>
      <c r="AK21" s="643">
        <v>0</v>
      </c>
      <c r="AL21" s="643">
        <v>0</v>
      </c>
      <c r="AM21" s="643">
        <v>0</v>
      </c>
    </row>
    <row r="22" spans="1:39" ht="31.5">
      <c r="A22" s="644" t="s">
        <v>247</v>
      </c>
      <c r="B22" s="648">
        <v>0</v>
      </c>
      <c r="C22" s="648">
        <v>0</v>
      </c>
      <c r="D22" s="648">
        <v>0</v>
      </c>
      <c r="E22" s="648">
        <v>0</v>
      </c>
      <c r="F22" s="648">
        <v>0</v>
      </c>
      <c r="G22" s="648">
        <v>0</v>
      </c>
      <c r="H22" s="648">
        <v>0</v>
      </c>
      <c r="I22" s="653">
        <v>0</v>
      </c>
      <c r="J22" s="653">
        <v>0</v>
      </c>
      <c r="K22" s="653">
        <v>0</v>
      </c>
      <c r="L22" s="653">
        <v>0</v>
      </c>
      <c r="M22" s="653">
        <v>0</v>
      </c>
      <c r="N22" s="639"/>
      <c r="O22" s="646">
        <v>0</v>
      </c>
      <c r="P22" s="646">
        <v>0</v>
      </c>
      <c r="Q22" s="643">
        <v>0</v>
      </c>
      <c r="R22" s="643">
        <v>0</v>
      </c>
      <c r="S22" s="643">
        <v>0</v>
      </c>
      <c r="T22" s="656">
        <v>0</v>
      </c>
      <c r="U22" s="647">
        <v>0</v>
      </c>
      <c r="V22" s="647">
        <v>0</v>
      </c>
      <c r="W22" s="647">
        <v>0</v>
      </c>
      <c r="X22" s="643">
        <v>0</v>
      </c>
      <c r="Y22" s="643">
        <v>0</v>
      </c>
      <c r="Z22" s="643">
        <v>0</v>
      </c>
      <c r="AB22" s="646">
        <v>0</v>
      </c>
      <c r="AC22" s="646">
        <v>0</v>
      </c>
      <c r="AD22" s="643">
        <v>0</v>
      </c>
      <c r="AE22" s="643">
        <v>0</v>
      </c>
      <c r="AF22" s="643">
        <v>0</v>
      </c>
      <c r="AG22" s="656">
        <v>0</v>
      </c>
      <c r="AH22" s="647">
        <v>0</v>
      </c>
      <c r="AI22" s="647">
        <v>0</v>
      </c>
      <c r="AJ22" s="647">
        <v>0</v>
      </c>
      <c r="AK22" s="643">
        <v>0</v>
      </c>
      <c r="AL22" s="643">
        <v>0</v>
      </c>
      <c r="AM22" s="643">
        <v>0</v>
      </c>
    </row>
    <row r="23" spans="1:39" ht="31.5">
      <c r="A23" s="644" t="s">
        <v>248</v>
      </c>
      <c r="B23" s="648">
        <v>0</v>
      </c>
      <c r="C23" s="648">
        <v>0</v>
      </c>
      <c r="D23" s="648">
        <v>0</v>
      </c>
      <c r="E23" s="648">
        <v>0</v>
      </c>
      <c r="F23" s="648">
        <v>0</v>
      </c>
      <c r="G23" s="648">
        <v>0</v>
      </c>
      <c r="H23" s="648">
        <v>0</v>
      </c>
      <c r="I23" s="653">
        <v>0</v>
      </c>
      <c r="J23" s="653">
        <v>0</v>
      </c>
      <c r="K23" s="653">
        <v>0</v>
      </c>
      <c r="L23" s="653">
        <v>0</v>
      </c>
      <c r="M23" s="653">
        <v>0</v>
      </c>
      <c r="N23" s="639"/>
      <c r="O23" s="646">
        <v>0</v>
      </c>
      <c r="P23" s="646">
        <v>0</v>
      </c>
      <c r="Q23" s="643">
        <v>0</v>
      </c>
      <c r="R23" s="643">
        <v>0</v>
      </c>
      <c r="S23" s="643">
        <v>0</v>
      </c>
      <c r="T23" s="656">
        <v>0</v>
      </c>
      <c r="U23" s="647">
        <v>0</v>
      </c>
      <c r="V23" s="647">
        <v>0</v>
      </c>
      <c r="W23" s="647">
        <v>0</v>
      </c>
      <c r="X23" s="643">
        <v>0</v>
      </c>
      <c r="Y23" s="643">
        <v>0</v>
      </c>
      <c r="Z23" s="643">
        <v>0</v>
      </c>
      <c r="AB23" s="646">
        <v>0</v>
      </c>
      <c r="AC23" s="646">
        <v>0</v>
      </c>
      <c r="AD23" s="643">
        <v>0</v>
      </c>
      <c r="AE23" s="643">
        <v>0</v>
      </c>
      <c r="AF23" s="643">
        <v>0</v>
      </c>
      <c r="AG23" s="656">
        <v>0</v>
      </c>
      <c r="AH23" s="647">
        <v>0</v>
      </c>
      <c r="AI23" s="647">
        <v>0</v>
      </c>
      <c r="AJ23" s="647">
        <v>0</v>
      </c>
      <c r="AK23" s="643">
        <v>0</v>
      </c>
      <c r="AL23" s="643">
        <v>0</v>
      </c>
      <c r="AM23" s="643">
        <v>0</v>
      </c>
    </row>
    <row r="24" spans="1:39" ht="24.75" customHeight="1">
      <c r="A24" s="644" t="s">
        <v>254</v>
      </c>
      <c r="B24" s="648">
        <v>0</v>
      </c>
      <c r="C24" s="648">
        <v>0</v>
      </c>
      <c r="D24" s="648">
        <v>0</v>
      </c>
      <c r="E24" s="648">
        <v>0</v>
      </c>
      <c r="F24" s="648">
        <v>0</v>
      </c>
      <c r="G24" s="648">
        <v>0</v>
      </c>
      <c r="H24" s="648">
        <v>0</v>
      </c>
      <c r="I24" s="653">
        <v>0</v>
      </c>
      <c r="J24" s="653">
        <v>0</v>
      </c>
      <c r="K24" s="653">
        <v>0</v>
      </c>
      <c r="L24" s="653">
        <v>0</v>
      </c>
      <c r="M24" s="653">
        <v>0</v>
      </c>
      <c r="N24" s="639"/>
      <c r="O24" s="646">
        <v>0</v>
      </c>
      <c r="P24" s="646">
        <v>0</v>
      </c>
      <c r="Q24" s="643">
        <v>0</v>
      </c>
      <c r="R24" s="643">
        <v>0</v>
      </c>
      <c r="S24" s="643">
        <v>0</v>
      </c>
      <c r="T24" s="656">
        <v>0</v>
      </c>
      <c r="U24" s="647">
        <v>0</v>
      </c>
      <c r="V24" s="647">
        <v>0</v>
      </c>
      <c r="W24" s="647">
        <v>0</v>
      </c>
      <c r="X24" s="643">
        <v>0</v>
      </c>
      <c r="Y24" s="643">
        <v>0</v>
      </c>
      <c r="Z24" s="643">
        <v>0</v>
      </c>
      <c r="AB24" s="646" t="s">
        <v>244</v>
      </c>
      <c r="AC24" s="646" t="s">
        <v>244</v>
      </c>
      <c r="AD24" s="643" t="s">
        <v>244</v>
      </c>
      <c r="AE24" s="643" t="s">
        <v>244</v>
      </c>
      <c r="AF24" s="643" t="s">
        <v>244</v>
      </c>
      <c r="AG24" s="656" t="s">
        <v>244</v>
      </c>
      <c r="AH24" s="647" t="s">
        <v>244</v>
      </c>
      <c r="AI24" s="647" t="s">
        <v>244</v>
      </c>
      <c r="AJ24" s="647" t="s">
        <v>244</v>
      </c>
      <c r="AK24" s="643" t="s">
        <v>244</v>
      </c>
      <c r="AL24" s="643">
        <v>0</v>
      </c>
      <c r="AM24" s="643">
        <v>0</v>
      </c>
    </row>
    <row r="25" spans="1:39" ht="31.5">
      <c r="A25" s="644"/>
      <c r="B25" s="648" t="s">
        <v>244</v>
      </c>
      <c r="C25" s="648" t="s">
        <v>244</v>
      </c>
      <c r="D25" s="648" t="s">
        <v>244</v>
      </c>
      <c r="E25" s="649" t="s">
        <v>244</v>
      </c>
      <c r="F25" s="650" t="s">
        <v>244</v>
      </c>
      <c r="G25" s="649" t="s">
        <v>244</v>
      </c>
      <c r="H25" s="652" t="s">
        <v>244</v>
      </c>
      <c r="I25" s="653" t="s">
        <v>244</v>
      </c>
      <c r="J25" s="654" t="s">
        <v>244</v>
      </c>
      <c r="K25" s="655" t="s">
        <v>244</v>
      </c>
      <c r="L25" s="645" t="s">
        <v>244</v>
      </c>
      <c r="M25" s="645" t="s">
        <v>244</v>
      </c>
      <c r="N25" s="639">
        <v>3</v>
      </c>
      <c r="O25" s="646" t="s">
        <v>244</v>
      </c>
      <c r="P25" s="646" t="s">
        <v>244</v>
      </c>
      <c r="Q25" s="643" t="s">
        <v>244</v>
      </c>
      <c r="R25" s="643" t="s">
        <v>244</v>
      </c>
      <c r="S25" s="643" t="s">
        <v>244</v>
      </c>
      <c r="T25" s="647" t="s">
        <v>244</v>
      </c>
      <c r="U25" s="647" t="s">
        <v>244</v>
      </c>
      <c r="V25" s="647" t="s">
        <v>244</v>
      </c>
      <c r="W25" s="647" t="s">
        <v>244</v>
      </c>
      <c r="X25" s="643" t="s">
        <v>244</v>
      </c>
      <c r="Y25" s="643" t="s">
        <v>244</v>
      </c>
      <c r="Z25" s="643" t="s">
        <v>244</v>
      </c>
      <c r="AF25" s="657"/>
      <c r="AL25" s="602" t="s">
        <v>244</v>
      </c>
      <c r="AM25" s="643" t="s">
        <v>244</v>
      </c>
    </row>
    <row r="26" spans="1:39" ht="31.5">
      <c r="A26" s="644" t="s">
        <v>255</v>
      </c>
      <c r="B26" s="645">
        <v>1316.8030000000001</v>
      </c>
      <c r="C26" s="645">
        <v>1606.5719999999999</v>
      </c>
      <c r="D26" s="645">
        <v>1317.41</v>
      </c>
      <c r="E26" s="645">
        <v>1429.89</v>
      </c>
      <c r="F26" s="645">
        <v>1330.75</v>
      </c>
      <c r="G26" s="645">
        <v>1312.76</v>
      </c>
      <c r="H26" s="645">
        <v>1324.58</v>
      </c>
      <c r="I26" s="645">
        <v>1818.63</v>
      </c>
      <c r="J26" s="645">
        <v>3736.7</v>
      </c>
      <c r="K26" s="645">
        <v>4093.06</v>
      </c>
      <c r="L26" s="645">
        <v>4278.2299999999996</v>
      </c>
      <c r="M26" s="645">
        <v>5186.79</v>
      </c>
      <c r="N26" s="639" t="s">
        <v>256</v>
      </c>
      <c r="O26" s="646">
        <v>5108.82</v>
      </c>
      <c r="P26" s="646">
        <v>5477.14</v>
      </c>
      <c r="Q26" s="643">
        <v>6028.31</v>
      </c>
      <c r="R26" s="643">
        <v>5292.13</v>
      </c>
      <c r="S26" s="643">
        <v>5657.64</v>
      </c>
      <c r="T26" s="647">
        <v>5879.6959999999999</v>
      </c>
      <c r="U26" s="647">
        <v>6085.5</v>
      </c>
      <c r="V26" s="647">
        <v>5954.48</v>
      </c>
      <c r="W26" s="647">
        <v>5907.84</v>
      </c>
      <c r="X26" s="643">
        <v>6895.9549999999999</v>
      </c>
      <c r="Y26" s="643">
        <v>5914.2</v>
      </c>
      <c r="Z26" s="643">
        <v>5696.4</v>
      </c>
      <c r="AB26" s="646">
        <v>5600.51</v>
      </c>
      <c r="AC26" s="646">
        <v>5600.51</v>
      </c>
      <c r="AD26" s="643">
        <v>5600.51</v>
      </c>
      <c r="AE26" s="643">
        <v>5549.7389999999996</v>
      </c>
      <c r="AF26" s="643">
        <v>7265.549</v>
      </c>
      <c r="AG26" s="647">
        <v>6915.549</v>
      </c>
      <c r="AH26" s="647">
        <v>7105.24</v>
      </c>
      <c r="AI26" s="647">
        <v>6987.5780000000004</v>
      </c>
      <c r="AJ26" s="647">
        <v>2947.6750000000002</v>
      </c>
      <c r="AK26" s="643">
        <v>2947.6750000000002</v>
      </c>
      <c r="AL26" s="643">
        <v>2947.68</v>
      </c>
      <c r="AM26" s="643">
        <v>2536.65</v>
      </c>
    </row>
    <row r="27" spans="1:39" ht="31.5">
      <c r="A27" s="644" t="s">
        <v>257</v>
      </c>
      <c r="B27" s="645">
        <v>0</v>
      </c>
      <c r="C27" s="645">
        <v>0</v>
      </c>
      <c r="D27" s="645">
        <v>0</v>
      </c>
      <c r="E27" s="645">
        <v>0</v>
      </c>
      <c r="F27" s="645">
        <v>0</v>
      </c>
      <c r="G27" s="645">
        <v>0</v>
      </c>
      <c r="H27" s="645">
        <v>0</v>
      </c>
      <c r="I27" s="645">
        <v>0</v>
      </c>
      <c r="J27" s="645">
        <v>0</v>
      </c>
      <c r="K27" s="645">
        <v>0</v>
      </c>
      <c r="L27" s="645">
        <v>0</v>
      </c>
      <c r="M27" s="645">
        <v>0</v>
      </c>
      <c r="N27" s="639"/>
      <c r="O27" s="646">
        <v>0</v>
      </c>
      <c r="P27" s="646">
        <v>0</v>
      </c>
      <c r="Q27" s="643">
        <v>0</v>
      </c>
      <c r="R27" s="643">
        <v>0</v>
      </c>
      <c r="S27" s="643">
        <v>0</v>
      </c>
      <c r="T27" s="656">
        <v>0</v>
      </c>
      <c r="U27" s="647">
        <v>0</v>
      </c>
      <c r="V27" s="647">
        <v>0</v>
      </c>
      <c r="W27" s="647">
        <v>0</v>
      </c>
      <c r="X27" s="643">
        <v>0</v>
      </c>
      <c r="Y27" s="643">
        <v>0</v>
      </c>
      <c r="Z27" s="643">
        <v>0</v>
      </c>
      <c r="AB27" s="646">
        <v>5600.51</v>
      </c>
      <c r="AC27" s="646">
        <v>5600.51</v>
      </c>
      <c r="AD27" s="643">
        <v>5600.51</v>
      </c>
      <c r="AE27" s="643">
        <v>5549.7389999999996</v>
      </c>
      <c r="AF27" s="643">
        <v>7265.549</v>
      </c>
      <c r="AG27" s="656">
        <v>6915.549</v>
      </c>
      <c r="AH27" s="647">
        <v>7105.24</v>
      </c>
      <c r="AI27" s="647">
        <v>6987.5780000000004</v>
      </c>
      <c r="AJ27" s="647">
        <v>2947.6750000000002</v>
      </c>
      <c r="AK27" s="643">
        <v>2947.6750000000002</v>
      </c>
      <c r="AL27" s="643">
        <v>0</v>
      </c>
      <c r="AM27" s="643">
        <v>0</v>
      </c>
    </row>
    <row r="28" spans="1:39" ht="31.5">
      <c r="A28" s="644" t="s">
        <v>258</v>
      </c>
      <c r="B28" s="645">
        <v>1316.8030000000001</v>
      </c>
      <c r="C28" s="645">
        <v>1606.5719999999999</v>
      </c>
      <c r="D28" s="645">
        <v>1317.41</v>
      </c>
      <c r="E28" s="645">
        <v>1429.89</v>
      </c>
      <c r="F28" s="645">
        <v>1330.75</v>
      </c>
      <c r="G28" s="645">
        <v>1312.76</v>
      </c>
      <c r="H28" s="645">
        <v>1324.58</v>
      </c>
      <c r="I28" s="645">
        <v>1818.63</v>
      </c>
      <c r="J28" s="645">
        <v>3736.7</v>
      </c>
      <c r="K28" s="645">
        <v>4093.06</v>
      </c>
      <c r="L28" s="645">
        <v>4278.2299999999996</v>
      </c>
      <c r="M28" s="645">
        <v>5186.79</v>
      </c>
      <c r="N28" s="639"/>
      <c r="O28" s="646">
        <v>5108.82</v>
      </c>
      <c r="P28" s="646">
        <v>5477.14</v>
      </c>
      <c r="Q28" s="643">
        <v>6028.31</v>
      </c>
      <c r="R28" s="643">
        <v>5292.13</v>
      </c>
      <c r="S28" s="643">
        <v>5657.64</v>
      </c>
      <c r="T28" s="647">
        <v>5879.6959999999999</v>
      </c>
      <c r="U28" s="647">
        <v>6085.5</v>
      </c>
      <c r="V28" s="647">
        <v>5954.48</v>
      </c>
      <c r="W28" s="647">
        <v>5907.84</v>
      </c>
      <c r="X28" s="643">
        <v>6895.9549999999999</v>
      </c>
      <c r="Y28" s="643">
        <v>5914.2</v>
      </c>
      <c r="Z28" s="643">
        <v>5696.4</v>
      </c>
      <c r="AB28" s="646" t="s">
        <v>244</v>
      </c>
      <c r="AC28" s="646" t="s">
        <v>244</v>
      </c>
      <c r="AD28" s="643" t="s">
        <v>244</v>
      </c>
      <c r="AE28" s="643" t="s">
        <v>244</v>
      </c>
      <c r="AF28" s="643" t="s">
        <v>244</v>
      </c>
      <c r="AG28" s="647" t="s">
        <v>244</v>
      </c>
      <c r="AH28" s="647" t="s">
        <v>244</v>
      </c>
      <c r="AI28" s="647" t="s">
        <v>244</v>
      </c>
      <c r="AJ28" s="647" t="s">
        <v>244</v>
      </c>
      <c r="AK28" s="643" t="s">
        <v>244</v>
      </c>
      <c r="AL28" s="643">
        <v>2947.68</v>
      </c>
      <c r="AM28" s="643">
        <v>2536.65</v>
      </c>
    </row>
    <row r="29" spans="1:39" ht="31.5">
      <c r="A29" s="644" t="s">
        <v>244</v>
      </c>
      <c r="B29" s="645" t="s">
        <v>244</v>
      </c>
      <c r="C29" s="645" t="s">
        <v>244</v>
      </c>
      <c r="D29" s="645" t="s">
        <v>244</v>
      </c>
      <c r="E29" s="645" t="s">
        <v>244</v>
      </c>
      <c r="F29" s="645" t="s">
        <v>244</v>
      </c>
      <c r="G29" s="645" t="s">
        <v>244</v>
      </c>
      <c r="H29" s="645" t="s">
        <v>244</v>
      </c>
      <c r="I29" s="645" t="s">
        <v>244</v>
      </c>
      <c r="J29" s="645" t="s">
        <v>244</v>
      </c>
      <c r="K29" s="645" t="s">
        <v>244</v>
      </c>
      <c r="L29" s="645" t="s">
        <v>244</v>
      </c>
      <c r="M29" s="645" t="s">
        <v>244</v>
      </c>
      <c r="N29" s="639">
        <v>4</v>
      </c>
      <c r="O29" s="646" t="s">
        <v>244</v>
      </c>
      <c r="P29" s="646" t="s">
        <v>244</v>
      </c>
      <c r="Q29" s="643" t="s">
        <v>244</v>
      </c>
      <c r="R29" s="643" t="s">
        <v>244</v>
      </c>
      <c r="S29" s="643" t="s">
        <v>244</v>
      </c>
      <c r="T29" s="647" t="s">
        <v>244</v>
      </c>
      <c r="U29" s="647" t="s">
        <v>244</v>
      </c>
      <c r="V29" s="647" t="s">
        <v>244</v>
      </c>
      <c r="W29" s="647" t="s">
        <v>244</v>
      </c>
      <c r="X29" s="643" t="s">
        <v>244</v>
      </c>
      <c r="Y29" s="643" t="s">
        <v>244</v>
      </c>
      <c r="Z29" s="643" t="s">
        <v>244</v>
      </c>
      <c r="AF29" s="657"/>
      <c r="AL29" s="602" t="s">
        <v>244</v>
      </c>
      <c r="AM29" s="643" t="s">
        <v>244</v>
      </c>
    </row>
    <row r="30" spans="1:39" ht="31.5">
      <c r="A30" s="644" t="s">
        <v>259</v>
      </c>
      <c r="B30" s="645">
        <v>28447.788</v>
      </c>
      <c r="C30" s="645">
        <v>39096.379999999997</v>
      </c>
      <c r="D30" s="645">
        <v>43044.5</v>
      </c>
      <c r="E30" s="645">
        <v>38732.959999999999</v>
      </c>
      <c r="F30" s="645">
        <v>38951.03</v>
      </c>
      <c r="G30" s="645">
        <v>39268.83</v>
      </c>
      <c r="H30" s="645">
        <v>18977.839999999997</v>
      </c>
      <c r="I30" s="645">
        <v>36214.620000000003</v>
      </c>
      <c r="J30" s="645">
        <v>9949.66</v>
      </c>
      <c r="K30" s="645">
        <v>59317</v>
      </c>
      <c r="L30" s="645">
        <v>56550.14</v>
      </c>
      <c r="M30" s="645">
        <v>10807.41</v>
      </c>
      <c r="N30" s="639" t="s">
        <v>260</v>
      </c>
      <c r="O30" s="646">
        <v>11213.259999999998</v>
      </c>
      <c r="P30" s="646">
        <v>23074.780000000002</v>
      </c>
      <c r="Q30" s="643">
        <v>28296.980000000003</v>
      </c>
      <c r="R30" s="643">
        <v>21295.91</v>
      </c>
      <c r="S30" s="643">
        <v>46856.69</v>
      </c>
      <c r="T30" s="647">
        <v>56315.606000000007</v>
      </c>
      <c r="U30" s="647">
        <v>46451.83</v>
      </c>
      <c r="V30" s="647">
        <v>17175.170000000002</v>
      </c>
      <c r="W30" s="647">
        <v>11001.33</v>
      </c>
      <c r="X30" s="643">
        <v>8822.362000000001</v>
      </c>
      <c r="Y30" s="643">
        <v>1568.3000000000002</v>
      </c>
      <c r="Z30" s="643">
        <v>2549.4520000000002</v>
      </c>
      <c r="AB30" s="646">
        <v>0</v>
      </c>
      <c r="AC30" s="646">
        <v>0</v>
      </c>
      <c r="AD30" s="643">
        <v>2950</v>
      </c>
      <c r="AE30" s="643">
        <v>0</v>
      </c>
      <c r="AF30" s="643">
        <v>0</v>
      </c>
      <c r="AG30" s="647">
        <v>23309.254000000001</v>
      </c>
      <c r="AH30" s="647">
        <v>40423.29</v>
      </c>
      <c r="AI30" s="647">
        <v>36512.866999999998</v>
      </c>
      <c r="AJ30" s="647">
        <v>11471.087</v>
      </c>
      <c r="AK30" s="643">
        <v>7971.0870000000004</v>
      </c>
      <c r="AL30" s="643">
        <v>7971.09</v>
      </c>
      <c r="AM30" s="643">
        <v>9948.59</v>
      </c>
    </row>
    <row r="31" spans="1:39" ht="31.5">
      <c r="A31" s="644" t="s">
        <v>261</v>
      </c>
      <c r="B31" s="645">
        <v>22050</v>
      </c>
      <c r="C31" s="645">
        <v>31950</v>
      </c>
      <c r="D31" s="645">
        <v>31050</v>
      </c>
      <c r="E31" s="645">
        <v>25710</v>
      </c>
      <c r="F31" s="645">
        <v>20500</v>
      </c>
      <c r="G31" s="645">
        <v>18700</v>
      </c>
      <c r="H31" s="645">
        <v>8100</v>
      </c>
      <c r="I31" s="645">
        <v>16971.71</v>
      </c>
      <c r="J31" s="645">
        <v>0</v>
      </c>
      <c r="K31" s="645">
        <v>43600</v>
      </c>
      <c r="L31" s="645">
        <v>56400</v>
      </c>
      <c r="M31" s="645">
        <v>10751.94</v>
      </c>
      <c r="N31" s="639"/>
      <c r="O31" s="646">
        <v>7751.94</v>
      </c>
      <c r="P31" s="646">
        <v>22649.200000000001</v>
      </c>
      <c r="Q31" s="643">
        <v>27098.63</v>
      </c>
      <c r="R31" s="643">
        <v>20000</v>
      </c>
      <c r="S31" s="643">
        <v>41500</v>
      </c>
      <c r="T31" s="647">
        <v>45000</v>
      </c>
      <c r="U31" s="647">
        <v>43041.78</v>
      </c>
      <c r="V31" s="647">
        <v>15437.78</v>
      </c>
      <c r="W31" s="647">
        <v>10628</v>
      </c>
      <c r="X31" s="643">
        <v>0</v>
      </c>
      <c r="Y31" s="643">
        <v>0</v>
      </c>
      <c r="Z31" s="643">
        <v>250</v>
      </c>
      <c r="AB31" s="646">
        <v>0</v>
      </c>
      <c r="AC31" s="646">
        <v>0</v>
      </c>
      <c r="AD31" s="643">
        <v>2950</v>
      </c>
      <c r="AE31" s="643">
        <v>0</v>
      </c>
      <c r="AF31" s="643">
        <v>0</v>
      </c>
      <c r="AG31" s="647">
        <v>23298.45</v>
      </c>
      <c r="AH31" s="647">
        <v>40423.29</v>
      </c>
      <c r="AI31" s="647">
        <v>36512.866999999998</v>
      </c>
      <c r="AJ31" s="647">
        <v>11471.087</v>
      </c>
      <c r="AK31" s="643">
        <v>7971.0870000000004</v>
      </c>
      <c r="AL31" s="643">
        <v>7971.09</v>
      </c>
      <c r="AM31" s="643">
        <v>9948.59</v>
      </c>
    </row>
    <row r="32" spans="1:39" ht="31.5">
      <c r="A32" s="644" t="s">
        <v>262</v>
      </c>
      <c r="B32" s="645">
        <v>1000</v>
      </c>
      <c r="C32" s="645">
        <v>500</v>
      </c>
      <c r="D32" s="645">
        <v>500</v>
      </c>
      <c r="E32" s="645">
        <v>500</v>
      </c>
      <c r="F32" s="645">
        <v>0</v>
      </c>
      <c r="G32" s="645">
        <v>0</v>
      </c>
      <c r="H32" s="645">
        <v>500</v>
      </c>
      <c r="I32" s="645">
        <v>0</v>
      </c>
      <c r="J32" s="645">
        <v>0</v>
      </c>
      <c r="K32" s="645">
        <v>0</v>
      </c>
      <c r="L32" s="653">
        <v>0</v>
      </c>
      <c r="M32" s="653">
        <v>0</v>
      </c>
      <c r="N32" s="639"/>
      <c r="O32" s="646">
        <v>0</v>
      </c>
      <c r="P32" s="646">
        <v>0</v>
      </c>
      <c r="Q32" s="643">
        <v>20</v>
      </c>
      <c r="R32" s="643">
        <v>20</v>
      </c>
      <c r="S32" s="643">
        <v>1000</v>
      </c>
      <c r="T32" s="647">
        <v>1000</v>
      </c>
      <c r="U32" s="647">
        <v>0</v>
      </c>
      <c r="V32" s="647">
        <v>0</v>
      </c>
      <c r="W32" s="647">
        <v>0</v>
      </c>
      <c r="X32" s="643">
        <v>0</v>
      </c>
      <c r="Y32" s="643">
        <v>0</v>
      </c>
      <c r="Z32" s="643">
        <v>0</v>
      </c>
      <c r="AB32" s="646">
        <v>0</v>
      </c>
      <c r="AC32" s="646">
        <v>0</v>
      </c>
      <c r="AD32" s="643">
        <v>0</v>
      </c>
      <c r="AE32" s="643">
        <v>0</v>
      </c>
      <c r="AF32" s="643">
        <v>0</v>
      </c>
      <c r="AG32" s="647">
        <v>0</v>
      </c>
      <c r="AH32" s="647">
        <v>0</v>
      </c>
      <c r="AI32" s="647">
        <v>0</v>
      </c>
      <c r="AJ32" s="647">
        <v>0</v>
      </c>
      <c r="AK32" s="643">
        <v>0</v>
      </c>
      <c r="AL32" s="643">
        <v>0</v>
      </c>
      <c r="AM32" s="643">
        <v>0</v>
      </c>
    </row>
    <row r="33" spans="1:39" ht="31.5">
      <c r="A33" s="644" t="s">
        <v>263</v>
      </c>
      <c r="B33" s="645">
        <v>4780.4120000000003</v>
      </c>
      <c r="C33" s="645">
        <v>5756.78</v>
      </c>
      <c r="D33" s="645">
        <v>11356.22</v>
      </c>
      <c r="E33" s="645">
        <v>12326.14</v>
      </c>
      <c r="F33" s="645">
        <v>17967.71</v>
      </c>
      <c r="G33" s="645">
        <v>20521.29</v>
      </c>
      <c r="H33" s="645">
        <v>10181.629999999999</v>
      </c>
      <c r="I33" s="645">
        <v>18847.61</v>
      </c>
      <c r="J33" s="645">
        <v>6559.4</v>
      </c>
      <c r="K33" s="645">
        <v>14754.08</v>
      </c>
      <c r="L33" s="653">
        <v>0</v>
      </c>
      <c r="M33" s="653">
        <v>0</v>
      </c>
      <c r="N33" s="639"/>
      <c r="O33" s="646">
        <v>3000</v>
      </c>
      <c r="P33" s="646">
        <v>10.31</v>
      </c>
      <c r="Q33" s="643">
        <v>1076.9000000000001</v>
      </c>
      <c r="R33" s="643">
        <v>1000.88</v>
      </c>
      <c r="S33" s="643">
        <v>3830.4</v>
      </c>
      <c r="T33" s="647">
        <v>9017.2510000000002</v>
      </c>
      <c r="U33" s="647">
        <v>2100.15</v>
      </c>
      <c r="V33" s="647">
        <v>1296.82</v>
      </c>
      <c r="W33" s="647">
        <v>73.78</v>
      </c>
      <c r="X33" s="643">
        <v>7512.6620000000003</v>
      </c>
      <c r="Y33" s="643">
        <v>767.2</v>
      </c>
      <c r="Z33" s="643">
        <v>1523.778</v>
      </c>
      <c r="AB33" s="646">
        <v>0</v>
      </c>
      <c r="AC33" s="646">
        <v>0</v>
      </c>
      <c r="AD33" s="643">
        <v>0</v>
      </c>
      <c r="AE33" s="643">
        <v>0</v>
      </c>
      <c r="AF33" s="643">
        <v>0</v>
      </c>
      <c r="AG33" s="647">
        <v>0</v>
      </c>
      <c r="AH33" s="647">
        <v>0</v>
      </c>
      <c r="AI33" s="647">
        <v>0</v>
      </c>
      <c r="AJ33" s="647">
        <v>0</v>
      </c>
      <c r="AK33" s="643">
        <v>0</v>
      </c>
      <c r="AL33" s="643">
        <v>0</v>
      </c>
      <c r="AM33" s="643">
        <v>0</v>
      </c>
    </row>
    <row r="34" spans="1:39" ht="31.5">
      <c r="A34" s="644" t="s">
        <v>264</v>
      </c>
      <c r="B34" s="648">
        <v>0</v>
      </c>
      <c r="C34" s="648">
        <v>0</v>
      </c>
      <c r="D34" s="648">
        <v>0</v>
      </c>
      <c r="E34" s="653">
        <v>0</v>
      </c>
      <c r="F34" s="653">
        <v>0</v>
      </c>
      <c r="G34" s="653">
        <v>0</v>
      </c>
      <c r="H34" s="653">
        <v>0</v>
      </c>
      <c r="I34" s="653">
        <v>0</v>
      </c>
      <c r="J34" s="653">
        <v>0</v>
      </c>
      <c r="K34" s="653">
        <v>0</v>
      </c>
      <c r="L34" s="653">
        <v>0</v>
      </c>
      <c r="M34" s="653">
        <v>0</v>
      </c>
      <c r="N34" s="639"/>
      <c r="O34" s="646">
        <v>0</v>
      </c>
      <c r="P34" s="646">
        <v>0</v>
      </c>
      <c r="Q34" s="643">
        <v>0</v>
      </c>
      <c r="R34" s="643">
        <v>0</v>
      </c>
      <c r="S34" s="643">
        <v>0</v>
      </c>
      <c r="T34" s="656">
        <v>0</v>
      </c>
      <c r="U34" s="647">
        <v>0</v>
      </c>
      <c r="V34" s="647">
        <v>0</v>
      </c>
      <c r="W34" s="647">
        <v>0</v>
      </c>
      <c r="X34" s="643">
        <v>0</v>
      </c>
      <c r="Y34" s="643">
        <v>0</v>
      </c>
      <c r="Z34" s="643">
        <v>0</v>
      </c>
      <c r="AB34" s="646">
        <v>0</v>
      </c>
      <c r="AC34" s="646">
        <v>0</v>
      </c>
      <c r="AD34" s="643">
        <v>0</v>
      </c>
      <c r="AE34" s="643">
        <v>0</v>
      </c>
      <c r="AF34" s="643">
        <v>0</v>
      </c>
      <c r="AG34" s="656">
        <v>0</v>
      </c>
      <c r="AH34" s="647">
        <v>0</v>
      </c>
      <c r="AI34" s="647">
        <v>0</v>
      </c>
      <c r="AJ34" s="647">
        <v>0</v>
      </c>
      <c r="AK34" s="643">
        <v>0</v>
      </c>
      <c r="AL34" s="643">
        <v>0</v>
      </c>
      <c r="AM34" s="643">
        <v>0</v>
      </c>
    </row>
    <row r="35" spans="1:39" ht="31.5">
      <c r="A35" s="644" t="s">
        <v>265</v>
      </c>
      <c r="B35" s="648">
        <v>0</v>
      </c>
      <c r="C35" s="648">
        <v>0</v>
      </c>
      <c r="D35" s="648">
        <v>0</v>
      </c>
      <c r="E35" s="653">
        <v>0</v>
      </c>
      <c r="F35" s="653">
        <v>0</v>
      </c>
      <c r="G35" s="653">
        <v>0</v>
      </c>
      <c r="H35" s="653">
        <v>0</v>
      </c>
      <c r="I35" s="653">
        <v>0</v>
      </c>
      <c r="J35" s="653">
        <v>0</v>
      </c>
      <c r="K35" s="653">
        <v>0</v>
      </c>
      <c r="L35" s="653">
        <v>0</v>
      </c>
      <c r="M35" s="653">
        <v>0</v>
      </c>
      <c r="N35" s="639"/>
      <c r="O35" s="646">
        <v>0</v>
      </c>
      <c r="P35" s="646">
        <v>0</v>
      </c>
      <c r="Q35" s="643">
        <v>0</v>
      </c>
      <c r="R35" s="643">
        <v>0</v>
      </c>
      <c r="S35" s="643">
        <v>0</v>
      </c>
      <c r="T35" s="656">
        <v>0</v>
      </c>
      <c r="U35" s="647">
        <v>0</v>
      </c>
      <c r="V35" s="647">
        <v>0</v>
      </c>
      <c r="W35" s="647">
        <v>0</v>
      </c>
      <c r="X35" s="643">
        <v>0</v>
      </c>
      <c r="Y35" s="643">
        <v>0</v>
      </c>
      <c r="Z35" s="643">
        <v>0</v>
      </c>
      <c r="AB35" s="646">
        <v>0</v>
      </c>
      <c r="AC35" s="646">
        <v>0</v>
      </c>
      <c r="AD35" s="643">
        <v>0</v>
      </c>
      <c r="AE35" s="643">
        <v>0</v>
      </c>
      <c r="AF35" s="643">
        <v>0</v>
      </c>
      <c r="AG35" s="656">
        <v>0</v>
      </c>
      <c r="AH35" s="647">
        <v>0</v>
      </c>
      <c r="AI35" s="647">
        <v>0</v>
      </c>
      <c r="AJ35" s="647">
        <v>0</v>
      </c>
      <c r="AK35" s="643">
        <v>0</v>
      </c>
      <c r="AL35" s="643">
        <v>0</v>
      </c>
      <c r="AM35" s="643">
        <v>0</v>
      </c>
    </row>
    <row r="36" spans="1:39" ht="31.5">
      <c r="A36" s="644" t="s">
        <v>266</v>
      </c>
      <c r="B36" s="648">
        <v>0</v>
      </c>
      <c r="C36" s="648">
        <v>0</v>
      </c>
      <c r="D36" s="648">
        <v>0</v>
      </c>
      <c r="E36" s="653">
        <v>0</v>
      </c>
      <c r="F36" s="653">
        <v>0</v>
      </c>
      <c r="G36" s="653">
        <v>0</v>
      </c>
      <c r="H36" s="653">
        <v>0</v>
      </c>
      <c r="I36" s="653">
        <v>0</v>
      </c>
      <c r="J36" s="653">
        <v>0</v>
      </c>
      <c r="K36" s="653">
        <v>0</v>
      </c>
      <c r="L36" s="653">
        <v>0</v>
      </c>
      <c r="M36" s="653">
        <v>0</v>
      </c>
      <c r="N36" s="639"/>
      <c r="O36" s="646">
        <v>0</v>
      </c>
      <c r="P36" s="646">
        <v>0</v>
      </c>
      <c r="Q36" s="643">
        <v>0</v>
      </c>
      <c r="R36" s="643">
        <v>0</v>
      </c>
      <c r="S36" s="643">
        <v>0</v>
      </c>
      <c r="T36" s="656">
        <v>0</v>
      </c>
      <c r="U36" s="647">
        <v>0</v>
      </c>
      <c r="V36" s="647">
        <v>0</v>
      </c>
      <c r="W36" s="647">
        <v>0</v>
      </c>
      <c r="X36" s="643">
        <v>0</v>
      </c>
      <c r="Y36" s="643">
        <v>0</v>
      </c>
      <c r="Z36" s="643">
        <v>0</v>
      </c>
      <c r="AB36" s="646">
        <v>0</v>
      </c>
      <c r="AC36" s="646">
        <v>0</v>
      </c>
      <c r="AD36" s="643">
        <v>0</v>
      </c>
      <c r="AE36" s="643">
        <v>0</v>
      </c>
      <c r="AF36" s="643">
        <v>0</v>
      </c>
      <c r="AG36" s="656">
        <v>0</v>
      </c>
      <c r="AH36" s="647">
        <v>0</v>
      </c>
      <c r="AI36" s="647">
        <v>0</v>
      </c>
      <c r="AJ36" s="647">
        <v>0</v>
      </c>
      <c r="AK36" s="643">
        <v>0</v>
      </c>
      <c r="AL36" s="643">
        <v>0</v>
      </c>
      <c r="AM36" s="643">
        <v>0</v>
      </c>
    </row>
    <row r="37" spans="1:39" ht="31.5">
      <c r="A37" s="644" t="s">
        <v>267</v>
      </c>
      <c r="B37" s="648">
        <v>0</v>
      </c>
      <c r="C37" s="648">
        <v>0</v>
      </c>
      <c r="D37" s="648">
        <v>0</v>
      </c>
      <c r="E37" s="653">
        <v>0</v>
      </c>
      <c r="F37" s="653">
        <v>0</v>
      </c>
      <c r="G37" s="653">
        <v>0</v>
      </c>
      <c r="H37" s="653">
        <v>0</v>
      </c>
      <c r="I37" s="653">
        <v>0</v>
      </c>
      <c r="J37" s="653">
        <v>0</v>
      </c>
      <c r="K37" s="653">
        <v>0</v>
      </c>
      <c r="L37" s="653">
        <v>0</v>
      </c>
      <c r="M37" s="653">
        <v>0</v>
      </c>
      <c r="N37" s="639"/>
      <c r="O37" s="646">
        <v>0</v>
      </c>
      <c r="P37" s="646">
        <v>0</v>
      </c>
      <c r="Q37" s="643">
        <v>0</v>
      </c>
      <c r="R37" s="643">
        <v>0</v>
      </c>
      <c r="S37" s="643">
        <v>0</v>
      </c>
      <c r="T37" s="656">
        <v>0</v>
      </c>
      <c r="U37" s="647">
        <v>0</v>
      </c>
      <c r="V37" s="647">
        <v>0</v>
      </c>
      <c r="W37" s="647">
        <v>0</v>
      </c>
      <c r="X37" s="643">
        <v>0</v>
      </c>
      <c r="Y37" s="643">
        <v>0</v>
      </c>
      <c r="Z37" s="643">
        <v>0</v>
      </c>
      <c r="AB37" s="646">
        <v>0</v>
      </c>
      <c r="AC37" s="646">
        <v>0</v>
      </c>
      <c r="AD37" s="643">
        <v>0</v>
      </c>
      <c r="AE37" s="643">
        <v>0</v>
      </c>
      <c r="AF37" s="643">
        <v>0</v>
      </c>
      <c r="AG37" s="656">
        <v>0</v>
      </c>
      <c r="AH37" s="647">
        <v>0</v>
      </c>
      <c r="AI37" s="647">
        <v>0</v>
      </c>
      <c r="AJ37" s="647">
        <v>0</v>
      </c>
      <c r="AK37" s="643">
        <v>0</v>
      </c>
      <c r="AL37" s="643">
        <v>0</v>
      </c>
      <c r="AM37" s="643">
        <v>0</v>
      </c>
    </row>
    <row r="38" spans="1:39" ht="31.5">
      <c r="A38" s="644" t="s">
        <v>268</v>
      </c>
      <c r="B38" s="645">
        <v>617.37599999999998</v>
      </c>
      <c r="C38" s="645">
        <v>889.6</v>
      </c>
      <c r="D38" s="645">
        <v>138.28</v>
      </c>
      <c r="E38" s="645">
        <v>196.82</v>
      </c>
      <c r="F38" s="645">
        <v>483.32000000000005</v>
      </c>
      <c r="G38" s="645">
        <v>47.540000000000006</v>
      </c>
      <c r="H38" s="645">
        <v>196.21</v>
      </c>
      <c r="I38" s="645">
        <v>395.3</v>
      </c>
      <c r="J38" s="645">
        <v>3390.26</v>
      </c>
      <c r="K38" s="645">
        <v>962.92</v>
      </c>
      <c r="L38" s="645">
        <v>150.13999999999999</v>
      </c>
      <c r="M38" s="645">
        <v>55.47</v>
      </c>
      <c r="N38" s="639"/>
      <c r="O38" s="646">
        <v>461.32</v>
      </c>
      <c r="P38" s="646">
        <v>415.27</v>
      </c>
      <c r="Q38" s="643">
        <v>101.45</v>
      </c>
      <c r="R38" s="643">
        <v>275.02999999999997</v>
      </c>
      <c r="S38" s="643">
        <v>526.29</v>
      </c>
      <c r="T38" s="647">
        <v>1298.355</v>
      </c>
      <c r="U38" s="647">
        <v>1309.9000000000001</v>
      </c>
      <c r="V38" s="647">
        <v>440.57</v>
      </c>
      <c r="W38" s="647">
        <v>299.55</v>
      </c>
      <c r="X38" s="643">
        <v>1309.7</v>
      </c>
      <c r="Y38" s="643">
        <v>801.1</v>
      </c>
      <c r="Z38" s="643">
        <v>775.67399999999998</v>
      </c>
      <c r="AB38" s="646"/>
      <c r="AC38" s="646"/>
      <c r="AD38" s="643"/>
      <c r="AE38" s="643"/>
      <c r="AF38" s="643"/>
      <c r="AG38" s="647"/>
      <c r="AH38" s="647"/>
      <c r="AI38" s="647"/>
      <c r="AJ38" s="647"/>
      <c r="AK38" s="643"/>
      <c r="AL38" s="643">
        <v>0</v>
      </c>
      <c r="AM38" s="643">
        <v>0</v>
      </c>
    </row>
    <row r="39" spans="1:39" ht="32.25">
      <c r="A39" s="644" t="s">
        <v>244</v>
      </c>
      <c r="B39" s="648"/>
      <c r="C39" s="648"/>
      <c r="D39" s="648"/>
      <c r="E39" s="649"/>
      <c r="F39" s="650"/>
      <c r="G39" s="649"/>
      <c r="H39" s="652"/>
      <c r="I39" s="653"/>
      <c r="J39" s="654"/>
      <c r="K39" s="655"/>
      <c r="L39" s="658"/>
      <c r="M39" s="658"/>
      <c r="N39" s="639">
        <v>5</v>
      </c>
      <c r="O39" s="646"/>
      <c r="P39" s="646"/>
      <c r="Q39" s="643"/>
      <c r="R39" s="643"/>
      <c r="S39" s="643"/>
      <c r="T39" s="647"/>
      <c r="U39" s="647"/>
      <c r="V39" s="647"/>
      <c r="W39" s="647"/>
      <c r="X39" s="643"/>
      <c r="Y39" s="643"/>
      <c r="Z39" s="643"/>
      <c r="AB39" s="646">
        <v>0</v>
      </c>
      <c r="AC39" s="646">
        <v>0</v>
      </c>
      <c r="AD39" s="643">
        <v>0</v>
      </c>
      <c r="AE39" s="643">
        <v>0</v>
      </c>
      <c r="AF39" s="643">
        <v>0</v>
      </c>
      <c r="AG39" s="647">
        <v>0</v>
      </c>
      <c r="AH39" s="647">
        <v>0</v>
      </c>
      <c r="AI39" s="647">
        <v>0</v>
      </c>
      <c r="AJ39" s="647">
        <v>0</v>
      </c>
      <c r="AK39" s="643">
        <v>0</v>
      </c>
      <c r="AL39" s="643"/>
      <c r="AM39" s="643"/>
    </row>
    <row r="40" spans="1:39" ht="31.5">
      <c r="A40" s="644" t="s">
        <v>269</v>
      </c>
      <c r="B40" s="648">
        <v>0</v>
      </c>
      <c r="C40" s="648">
        <v>0</v>
      </c>
      <c r="D40" s="648">
        <v>0</v>
      </c>
      <c r="E40" s="648">
        <v>0</v>
      </c>
      <c r="F40" s="648">
        <v>0</v>
      </c>
      <c r="G40" s="648">
        <v>0</v>
      </c>
      <c r="H40" s="648">
        <v>0</v>
      </c>
      <c r="I40" s="653">
        <v>0</v>
      </c>
      <c r="J40" s="648">
        <v>0</v>
      </c>
      <c r="K40" s="648">
        <v>0</v>
      </c>
      <c r="L40" s="648">
        <v>0</v>
      </c>
      <c r="M40" s="648">
        <v>0</v>
      </c>
      <c r="N40" s="639" t="s">
        <v>260</v>
      </c>
      <c r="O40" s="646">
        <v>0</v>
      </c>
      <c r="P40" s="646">
        <v>0</v>
      </c>
      <c r="Q40" s="643">
        <v>0</v>
      </c>
      <c r="R40" s="643">
        <v>0</v>
      </c>
      <c r="S40" s="643">
        <v>0</v>
      </c>
      <c r="T40" s="656">
        <v>0</v>
      </c>
      <c r="U40" s="647">
        <v>0</v>
      </c>
      <c r="V40" s="647">
        <v>0</v>
      </c>
      <c r="W40" s="647">
        <v>20000</v>
      </c>
      <c r="X40" s="643">
        <v>0</v>
      </c>
      <c r="Y40" s="643">
        <v>0</v>
      </c>
      <c r="Z40" s="643">
        <v>0</v>
      </c>
      <c r="AB40" s="646">
        <v>0</v>
      </c>
      <c r="AC40" s="646">
        <v>0</v>
      </c>
      <c r="AD40" s="643">
        <v>0</v>
      </c>
      <c r="AE40" s="643">
        <v>0</v>
      </c>
      <c r="AF40" s="643">
        <v>0</v>
      </c>
      <c r="AG40" s="656">
        <v>0</v>
      </c>
      <c r="AH40" s="647">
        <v>0</v>
      </c>
      <c r="AI40" s="647">
        <v>0</v>
      </c>
      <c r="AJ40" s="647">
        <v>0</v>
      </c>
      <c r="AK40" s="643">
        <v>0</v>
      </c>
      <c r="AL40" s="643">
        <v>0</v>
      </c>
      <c r="AM40" s="643">
        <v>0</v>
      </c>
    </row>
    <row r="41" spans="1:39" ht="31.5">
      <c r="A41" s="644" t="s">
        <v>270</v>
      </c>
      <c r="B41" s="648">
        <v>0</v>
      </c>
      <c r="C41" s="648">
        <v>0</v>
      </c>
      <c r="D41" s="648">
        <v>0</v>
      </c>
      <c r="E41" s="648">
        <v>0</v>
      </c>
      <c r="F41" s="648">
        <v>0</v>
      </c>
      <c r="G41" s="648">
        <v>0</v>
      </c>
      <c r="H41" s="648">
        <v>0</v>
      </c>
      <c r="I41" s="653">
        <v>0</v>
      </c>
      <c r="J41" s="648">
        <v>0</v>
      </c>
      <c r="K41" s="648">
        <v>0</v>
      </c>
      <c r="L41" s="648">
        <v>0</v>
      </c>
      <c r="M41" s="648">
        <v>0</v>
      </c>
      <c r="N41" s="639"/>
      <c r="O41" s="646">
        <v>0</v>
      </c>
      <c r="P41" s="646">
        <v>0</v>
      </c>
      <c r="Q41" s="643">
        <v>0</v>
      </c>
      <c r="R41" s="643">
        <v>0</v>
      </c>
      <c r="S41" s="643">
        <v>0</v>
      </c>
      <c r="T41" s="656">
        <v>0</v>
      </c>
      <c r="U41" s="647">
        <v>0</v>
      </c>
      <c r="V41" s="647">
        <v>0</v>
      </c>
      <c r="W41" s="647">
        <v>0</v>
      </c>
      <c r="X41" s="643">
        <v>0</v>
      </c>
      <c r="Y41" s="643">
        <v>0</v>
      </c>
      <c r="Z41" s="643">
        <v>0</v>
      </c>
      <c r="AB41" s="646">
        <v>0</v>
      </c>
      <c r="AC41" s="646">
        <v>0</v>
      </c>
      <c r="AD41" s="643">
        <v>0</v>
      </c>
      <c r="AE41" s="643">
        <v>0</v>
      </c>
      <c r="AF41" s="643">
        <v>0</v>
      </c>
      <c r="AG41" s="656">
        <v>0</v>
      </c>
      <c r="AH41" s="647">
        <v>0</v>
      </c>
      <c r="AI41" s="647">
        <v>0</v>
      </c>
      <c r="AJ41" s="647">
        <v>0</v>
      </c>
      <c r="AK41" s="643">
        <v>0</v>
      </c>
      <c r="AL41" s="643">
        <v>0</v>
      </c>
      <c r="AM41" s="643">
        <v>0</v>
      </c>
    </row>
    <row r="42" spans="1:39" ht="31.5">
      <c r="A42" s="644" t="s">
        <v>271</v>
      </c>
      <c r="B42" s="648">
        <v>0</v>
      </c>
      <c r="C42" s="648">
        <v>0</v>
      </c>
      <c r="D42" s="648">
        <v>0</v>
      </c>
      <c r="E42" s="648">
        <v>0</v>
      </c>
      <c r="F42" s="648">
        <v>0</v>
      </c>
      <c r="G42" s="648">
        <v>0</v>
      </c>
      <c r="H42" s="648">
        <v>0</v>
      </c>
      <c r="I42" s="653">
        <v>0</v>
      </c>
      <c r="J42" s="648">
        <v>0</v>
      </c>
      <c r="K42" s="648">
        <v>0</v>
      </c>
      <c r="L42" s="648">
        <v>0</v>
      </c>
      <c r="M42" s="648">
        <v>0</v>
      </c>
      <c r="N42" s="639"/>
      <c r="O42" s="646">
        <v>0</v>
      </c>
      <c r="P42" s="646">
        <v>0</v>
      </c>
      <c r="Q42" s="643">
        <v>0</v>
      </c>
      <c r="R42" s="643">
        <v>0</v>
      </c>
      <c r="S42" s="643">
        <v>0</v>
      </c>
      <c r="T42" s="656">
        <v>0</v>
      </c>
      <c r="U42" s="647">
        <v>0</v>
      </c>
      <c r="V42" s="647">
        <v>0</v>
      </c>
      <c r="W42" s="647">
        <v>0</v>
      </c>
      <c r="X42" s="643">
        <v>0</v>
      </c>
      <c r="Y42" s="643">
        <v>0</v>
      </c>
      <c r="Z42" s="643">
        <v>0</v>
      </c>
      <c r="AB42" s="646">
        <v>0</v>
      </c>
      <c r="AC42" s="646">
        <v>0</v>
      </c>
      <c r="AD42" s="643">
        <v>0</v>
      </c>
      <c r="AE42" s="643">
        <v>0</v>
      </c>
      <c r="AF42" s="643">
        <v>0</v>
      </c>
      <c r="AG42" s="656">
        <v>0</v>
      </c>
      <c r="AH42" s="647">
        <v>0</v>
      </c>
      <c r="AI42" s="647">
        <v>0</v>
      </c>
      <c r="AJ42" s="647">
        <v>0</v>
      </c>
      <c r="AK42" s="643">
        <v>0</v>
      </c>
      <c r="AL42" s="643">
        <v>0</v>
      </c>
      <c r="AM42" s="643">
        <v>0</v>
      </c>
    </row>
    <row r="43" spans="1:39" ht="31.5">
      <c r="A43" s="644" t="s">
        <v>272</v>
      </c>
      <c r="B43" s="648">
        <v>0</v>
      </c>
      <c r="C43" s="648">
        <v>0</v>
      </c>
      <c r="D43" s="648">
        <v>0</v>
      </c>
      <c r="E43" s="648">
        <v>0</v>
      </c>
      <c r="F43" s="648">
        <v>0</v>
      </c>
      <c r="G43" s="648">
        <v>0</v>
      </c>
      <c r="H43" s="648">
        <v>0</v>
      </c>
      <c r="I43" s="653">
        <v>0</v>
      </c>
      <c r="J43" s="648">
        <v>0</v>
      </c>
      <c r="K43" s="648">
        <v>0</v>
      </c>
      <c r="L43" s="648">
        <v>0</v>
      </c>
      <c r="M43" s="648">
        <v>0</v>
      </c>
      <c r="N43" s="639"/>
      <c r="O43" s="646">
        <v>0</v>
      </c>
      <c r="P43" s="646">
        <v>0</v>
      </c>
      <c r="Q43" s="643">
        <v>0</v>
      </c>
      <c r="R43" s="643">
        <v>0</v>
      </c>
      <c r="S43" s="643">
        <v>0</v>
      </c>
      <c r="T43" s="656">
        <v>0</v>
      </c>
      <c r="U43" s="647">
        <v>0</v>
      </c>
      <c r="V43" s="647">
        <v>0</v>
      </c>
      <c r="W43" s="647">
        <v>0</v>
      </c>
      <c r="X43" s="643">
        <v>0</v>
      </c>
      <c r="Y43" s="643">
        <v>0</v>
      </c>
      <c r="Z43" s="643">
        <v>0</v>
      </c>
      <c r="AB43" s="646">
        <v>0</v>
      </c>
      <c r="AC43" s="646">
        <v>0</v>
      </c>
      <c r="AD43" s="643">
        <v>0</v>
      </c>
      <c r="AE43" s="643">
        <v>0</v>
      </c>
      <c r="AF43" s="643">
        <v>0</v>
      </c>
      <c r="AG43" s="656">
        <v>0</v>
      </c>
      <c r="AH43" s="647">
        <v>0</v>
      </c>
      <c r="AI43" s="647">
        <v>0</v>
      </c>
      <c r="AJ43" s="647">
        <v>0</v>
      </c>
      <c r="AK43" s="643">
        <v>0</v>
      </c>
      <c r="AL43" s="643">
        <v>0</v>
      </c>
      <c r="AM43" s="643">
        <v>0</v>
      </c>
    </row>
    <row r="44" spans="1:39" ht="31.5">
      <c r="A44" s="644" t="s">
        <v>273</v>
      </c>
      <c r="B44" s="648">
        <v>0</v>
      </c>
      <c r="C44" s="648">
        <v>0</v>
      </c>
      <c r="D44" s="648">
        <v>0</v>
      </c>
      <c r="E44" s="648">
        <v>0</v>
      </c>
      <c r="F44" s="648">
        <v>0</v>
      </c>
      <c r="G44" s="648">
        <v>0</v>
      </c>
      <c r="H44" s="648">
        <v>0</v>
      </c>
      <c r="I44" s="653">
        <v>0</v>
      </c>
      <c r="J44" s="648">
        <v>0</v>
      </c>
      <c r="K44" s="648">
        <v>0</v>
      </c>
      <c r="L44" s="648">
        <v>0</v>
      </c>
      <c r="M44" s="648">
        <v>0</v>
      </c>
      <c r="N44" s="639"/>
      <c r="O44" s="646">
        <v>0</v>
      </c>
      <c r="P44" s="646">
        <v>0</v>
      </c>
      <c r="Q44" s="643">
        <v>0</v>
      </c>
      <c r="R44" s="643">
        <v>0</v>
      </c>
      <c r="S44" s="643">
        <v>0</v>
      </c>
      <c r="T44" s="656">
        <v>0</v>
      </c>
      <c r="U44" s="647">
        <v>0</v>
      </c>
      <c r="V44" s="647">
        <v>0</v>
      </c>
      <c r="W44" s="647">
        <v>0</v>
      </c>
      <c r="X44" s="643">
        <v>0</v>
      </c>
      <c r="Y44" s="643">
        <v>0</v>
      </c>
      <c r="Z44" s="643">
        <v>0</v>
      </c>
      <c r="AB44" s="646">
        <v>0</v>
      </c>
      <c r="AC44" s="646">
        <v>0</v>
      </c>
      <c r="AD44" s="643">
        <v>0</v>
      </c>
      <c r="AE44" s="643">
        <v>0</v>
      </c>
      <c r="AF44" s="643">
        <v>0</v>
      </c>
      <c r="AG44" s="656">
        <v>0</v>
      </c>
      <c r="AH44" s="647">
        <v>0</v>
      </c>
      <c r="AI44" s="647">
        <v>0</v>
      </c>
      <c r="AJ44" s="647">
        <v>0</v>
      </c>
      <c r="AK44" s="643">
        <v>0</v>
      </c>
      <c r="AL44" s="643">
        <v>0</v>
      </c>
      <c r="AM44" s="643">
        <v>0</v>
      </c>
    </row>
    <row r="45" spans="1:39" ht="31.5">
      <c r="A45" s="644" t="s">
        <v>274</v>
      </c>
      <c r="B45" s="648">
        <v>0</v>
      </c>
      <c r="C45" s="648">
        <v>0</v>
      </c>
      <c r="D45" s="648">
        <v>0</v>
      </c>
      <c r="E45" s="648">
        <v>0</v>
      </c>
      <c r="F45" s="648">
        <v>0</v>
      </c>
      <c r="G45" s="648">
        <v>0</v>
      </c>
      <c r="H45" s="648">
        <v>0</v>
      </c>
      <c r="I45" s="653">
        <v>0</v>
      </c>
      <c r="J45" s="648">
        <v>0</v>
      </c>
      <c r="K45" s="648">
        <v>0</v>
      </c>
      <c r="L45" s="648">
        <v>0</v>
      </c>
      <c r="M45" s="648">
        <v>0</v>
      </c>
      <c r="N45" s="639"/>
      <c r="O45" s="646">
        <v>0</v>
      </c>
      <c r="P45" s="646">
        <v>0</v>
      </c>
      <c r="Q45" s="643">
        <v>0</v>
      </c>
      <c r="R45" s="643">
        <v>0</v>
      </c>
      <c r="S45" s="643">
        <v>0</v>
      </c>
      <c r="T45" s="656">
        <v>0</v>
      </c>
      <c r="U45" s="647">
        <v>0</v>
      </c>
      <c r="V45" s="647">
        <v>0</v>
      </c>
      <c r="W45" s="647">
        <v>0</v>
      </c>
      <c r="X45" s="643">
        <v>0</v>
      </c>
      <c r="Y45" s="643">
        <v>0</v>
      </c>
      <c r="Z45" s="643">
        <v>0</v>
      </c>
      <c r="AB45" s="646">
        <v>0</v>
      </c>
      <c r="AC45" s="646">
        <v>0</v>
      </c>
      <c r="AD45" s="643">
        <v>0</v>
      </c>
      <c r="AE45" s="643">
        <v>0</v>
      </c>
      <c r="AF45" s="643">
        <v>0</v>
      </c>
      <c r="AG45" s="656">
        <v>0</v>
      </c>
      <c r="AH45" s="647">
        <v>0</v>
      </c>
      <c r="AI45" s="647">
        <v>0</v>
      </c>
      <c r="AJ45" s="647">
        <v>0</v>
      </c>
      <c r="AK45" s="643">
        <v>0</v>
      </c>
      <c r="AL45" s="643">
        <v>0</v>
      </c>
      <c r="AM45" s="643">
        <v>0</v>
      </c>
    </row>
    <row r="46" spans="1:39" ht="31.5">
      <c r="A46" s="644" t="s">
        <v>275</v>
      </c>
      <c r="B46" s="648">
        <v>0</v>
      </c>
      <c r="C46" s="648">
        <v>0</v>
      </c>
      <c r="D46" s="648">
        <v>0</v>
      </c>
      <c r="E46" s="648">
        <v>0</v>
      </c>
      <c r="F46" s="648">
        <v>0</v>
      </c>
      <c r="G46" s="648">
        <v>0</v>
      </c>
      <c r="H46" s="648">
        <v>0</v>
      </c>
      <c r="I46" s="653">
        <v>0</v>
      </c>
      <c r="J46" s="648">
        <v>0</v>
      </c>
      <c r="K46" s="648">
        <v>0</v>
      </c>
      <c r="L46" s="648">
        <v>0</v>
      </c>
      <c r="M46" s="648">
        <v>0</v>
      </c>
      <c r="N46" s="639"/>
      <c r="O46" s="646">
        <v>0</v>
      </c>
      <c r="P46" s="646">
        <v>0</v>
      </c>
      <c r="Q46" s="643">
        <v>0</v>
      </c>
      <c r="R46" s="643">
        <v>0</v>
      </c>
      <c r="S46" s="643">
        <v>0</v>
      </c>
      <c r="T46" s="656">
        <v>0</v>
      </c>
      <c r="U46" s="647">
        <v>0</v>
      </c>
      <c r="V46" s="647">
        <v>0</v>
      </c>
      <c r="W46" s="647">
        <v>20000</v>
      </c>
      <c r="X46" s="643">
        <v>0</v>
      </c>
      <c r="Y46" s="643">
        <v>0</v>
      </c>
      <c r="Z46" s="643">
        <v>0</v>
      </c>
      <c r="AB46" s="646" t="s">
        <v>244</v>
      </c>
      <c r="AC46" s="646" t="s">
        <v>244</v>
      </c>
      <c r="AD46" s="643" t="s">
        <v>244</v>
      </c>
      <c r="AE46" s="643" t="s">
        <v>244</v>
      </c>
      <c r="AF46" s="643" t="s">
        <v>244</v>
      </c>
      <c r="AG46" s="656" t="s">
        <v>244</v>
      </c>
      <c r="AH46" s="647" t="s">
        <v>244</v>
      </c>
      <c r="AI46" s="647" t="s">
        <v>244</v>
      </c>
      <c r="AJ46" s="647" t="s">
        <v>244</v>
      </c>
      <c r="AK46" s="643" t="s">
        <v>244</v>
      </c>
      <c r="AL46" s="643">
        <v>0</v>
      </c>
      <c r="AM46" s="643">
        <v>0</v>
      </c>
    </row>
    <row r="47" spans="1:39" ht="32.25">
      <c r="A47" s="644"/>
      <c r="B47" s="648" t="s">
        <v>244</v>
      </c>
      <c r="C47" s="648" t="s">
        <v>244</v>
      </c>
      <c r="D47" s="648" t="s">
        <v>244</v>
      </c>
      <c r="E47" s="649" t="s">
        <v>244</v>
      </c>
      <c r="F47" s="650" t="s">
        <v>244</v>
      </c>
      <c r="G47" s="649" t="s">
        <v>244</v>
      </c>
      <c r="H47" s="652" t="s">
        <v>244</v>
      </c>
      <c r="I47" s="653" t="s">
        <v>244</v>
      </c>
      <c r="J47" s="654" t="s">
        <v>244</v>
      </c>
      <c r="K47" s="655" t="s">
        <v>244</v>
      </c>
      <c r="L47" s="658" t="s">
        <v>244</v>
      </c>
      <c r="M47" s="658" t="s">
        <v>244</v>
      </c>
      <c r="N47" s="639">
        <v>6</v>
      </c>
      <c r="O47" s="646" t="s">
        <v>244</v>
      </c>
      <c r="P47" s="646" t="s">
        <v>244</v>
      </c>
      <c r="Q47" s="643" t="s">
        <v>244</v>
      </c>
      <c r="R47" s="643" t="s">
        <v>244</v>
      </c>
      <c r="S47" s="643" t="s">
        <v>244</v>
      </c>
      <c r="T47" s="647" t="s">
        <v>244</v>
      </c>
      <c r="U47" s="647" t="s">
        <v>244</v>
      </c>
      <c r="V47" s="647" t="s">
        <v>244</v>
      </c>
      <c r="W47" s="647" t="s">
        <v>244</v>
      </c>
      <c r="X47" s="643" t="s">
        <v>244</v>
      </c>
      <c r="Y47" s="643" t="s">
        <v>244</v>
      </c>
      <c r="Z47" s="643" t="s">
        <v>244</v>
      </c>
      <c r="AF47" s="657"/>
      <c r="AL47" s="602" t="s">
        <v>244</v>
      </c>
      <c r="AM47" s="643" t="s">
        <v>244</v>
      </c>
    </row>
    <row r="48" spans="1:39" ht="31.5">
      <c r="A48" s="644" t="s">
        <v>276</v>
      </c>
      <c r="B48" s="645">
        <v>68010.585999999996</v>
      </c>
      <c r="C48" s="645">
        <v>72859.626999999993</v>
      </c>
      <c r="D48" s="645">
        <v>66413.959999999992</v>
      </c>
      <c r="E48" s="645">
        <v>62261.840000000004</v>
      </c>
      <c r="F48" s="645">
        <v>71915.540000000008</v>
      </c>
      <c r="G48" s="645">
        <v>77536.95</v>
      </c>
      <c r="H48" s="645">
        <v>64975.869999999995</v>
      </c>
      <c r="I48" s="645">
        <v>55438.46</v>
      </c>
      <c r="J48" s="645">
        <v>81623.92</v>
      </c>
      <c r="K48" s="645">
        <v>65413.13</v>
      </c>
      <c r="L48" s="645">
        <v>64298.34</v>
      </c>
      <c r="M48" s="645">
        <v>35048.36</v>
      </c>
      <c r="N48" s="639" t="s">
        <v>277</v>
      </c>
      <c r="O48" s="646">
        <v>30707.879999999997</v>
      </c>
      <c r="P48" s="646">
        <v>37363.57</v>
      </c>
      <c r="Q48" s="643">
        <v>37522.370000000003</v>
      </c>
      <c r="R48" s="643">
        <v>39689.630000000005</v>
      </c>
      <c r="S48" s="643">
        <v>36062.080000000002</v>
      </c>
      <c r="T48" s="647">
        <v>40798.278000000006</v>
      </c>
      <c r="U48" s="647">
        <v>55426.68</v>
      </c>
      <c r="V48" s="647">
        <v>51008.44</v>
      </c>
      <c r="W48" s="647">
        <v>52863.33</v>
      </c>
      <c r="X48" s="643">
        <v>43461.354000000007</v>
      </c>
      <c r="Y48" s="643">
        <v>41566.1</v>
      </c>
      <c r="Z48" s="643">
        <v>35834.555</v>
      </c>
      <c r="AB48" s="646">
        <v>40912.159</v>
      </c>
      <c r="AC48" s="646">
        <v>42422.895000000004</v>
      </c>
      <c r="AD48" s="643">
        <v>50435.849999999991</v>
      </c>
      <c r="AE48" s="643">
        <v>51885.305</v>
      </c>
      <c r="AF48" s="643">
        <v>60992.668000000005</v>
      </c>
      <c r="AG48" s="647">
        <v>48696.019</v>
      </c>
      <c r="AH48" s="647">
        <v>34436.68</v>
      </c>
      <c r="AI48" s="647">
        <v>50559.933000000005</v>
      </c>
      <c r="AJ48" s="647">
        <v>23443.266</v>
      </c>
      <c r="AK48" s="643">
        <v>14791.704</v>
      </c>
      <c r="AL48" s="643">
        <v>14930.33</v>
      </c>
      <c r="AM48" s="643">
        <v>12276.58</v>
      </c>
    </row>
    <row r="49" spans="1:39" ht="31.5">
      <c r="A49" s="644" t="s">
        <v>278</v>
      </c>
      <c r="B49" s="645">
        <v>46792.625999999997</v>
      </c>
      <c r="C49" s="645">
        <v>49062.764999999999</v>
      </c>
      <c r="D49" s="645">
        <v>43514.52</v>
      </c>
      <c r="E49" s="645">
        <v>38242.239999999998</v>
      </c>
      <c r="F49" s="645">
        <v>48707.95</v>
      </c>
      <c r="G49" s="645">
        <v>54370.36</v>
      </c>
      <c r="H49" s="645">
        <v>42700.69</v>
      </c>
      <c r="I49" s="645">
        <v>33399.9</v>
      </c>
      <c r="J49" s="645">
        <v>56853.120000000003</v>
      </c>
      <c r="K49" s="645">
        <v>43392.31</v>
      </c>
      <c r="L49" s="645">
        <v>37098.160000000003</v>
      </c>
      <c r="M49" s="645">
        <v>12553.22</v>
      </c>
      <c r="N49" s="639" t="s">
        <v>279</v>
      </c>
      <c r="O49" s="646">
        <v>8394.34</v>
      </c>
      <c r="P49" s="646">
        <v>11527.93</v>
      </c>
      <c r="Q49" s="643">
        <v>11647.11</v>
      </c>
      <c r="R49" s="643">
        <v>11235.5</v>
      </c>
      <c r="S49" s="643">
        <v>7731.62</v>
      </c>
      <c r="T49" s="647">
        <v>13899.909</v>
      </c>
      <c r="U49" s="647">
        <v>27114.28</v>
      </c>
      <c r="V49" s="647">
        <v>25782.19</v>
      </c>
      <c r="W49" s="647">
        <v>27742.95</v>
      </c>
      <c r="X49" s="643">
        <v>16595.973000000002</v>
      </c>
      <c r="Y49" s="643">
        <v>19603.3</v>
      </c>
      <c r="Z49" s="643">
        <v>12992.436</v>
      </c>
      <c r="AB49" s="646">
        <v>14651.737999999999</v>
      </c>
      <c r="AC49" s="646">
        <v>16443.412</v>
      </c>
      <c r="AD49" s="643">
        <v>24808.17</v>
      </c>
      <c r="AE49" s="643">
        <v>26290.182000000001</v>
      </c>
      <c r="AF49" s="643">
        <v>36144.707999999999</v>
      </c>
      <c r="AG49" s="647">
        <v>23976.719000000001</v>
      </c>
      <c r="AH49" s="647">
        <v>24339.96</v>
      </c>
      <c r="AI49" s="647">
        <v>40463.214</v>
      </c>
      <c r="AJ49" s="647">
        <v>15485.576999999999</v>
      </c>
      <c r="AK49" s="643">
        <v>11869.97</v>
      </c>
      <c r="AL49" s="643">
        <v>12008.6</v>
      </c>
      <c r="AM49" s="643">
        <v>9363.4699999999993</v>
      </c>
    </row>
    <row r="50" spans="1:39" ht="31.5">
      <c r="A50" s="644" t="s">
        <v>280</v>
      </c>
      <c r="B50" s="645">
        <v>19936.009999999998</v>
      </c>
      <c r="C50" s="645">
        <v>21439.772000000001</v>
      </c>
      <c r="D50" s="645">
        <v>21040.49</v>
      </c>
      <c r="E50" s="645">
        <v>20945.560000000001</v>
      </c>
      <c r="F50" s="645">
        <v>20943.88</v>
      </c>
      <c r="G50" s="645">
        <v>21167.75</v>
      </c>
      <c r="H50" s="645">
        <v>20862.12</v>
      </c>
      <c r="I50" s="645">
        <v>20393.27</v>
      </c>
      <c r="J50" s="645">
        <v>20550.66</v>
      </c>
      <c r="K50" s="645">
        <v>17820.439999999999</v>
      </c>
      <c r="L50" s="645">
        <v>22898.98</v>
      </c>
      <c r="M50" s="645">
        <v>17898.97</v>
      </c>
      <c r="N50" s="639"/>
      <c r="O50" s="646">
        <v>17719.3</v>
      </c>
      <c r="P50" s="646">
        <v>17668.73</v>
      </c>
      <c r="Q50" s="643">
        <v>17655.84</v>
      </c>
      <c r="R50" s="643">
        <v>18035.29</v>
      </c>
      <c r="S50" s="643">
        <v>17977.560000000001</v>
      </c>
      <c r="T50" s="647">
        <v>16977.562000000002</v>
      </c>
      <c r="U50" s="647">
        <v>18099.8</v>
      </c>
      <c r="V50" s="647">
        <v>15134.37</v>
      </c>
      <c r="W50" s="647">
        <v>15138.27</v>
      </c>
      <c r="X50" s="643">
        <v>14907.598</v>
      </c>
      <c r="Y50" s="643">
        <v>14858.2</v>
      </c>
      <c r="Z50" s="643">
        <v>14685.803</v>
      </c>
      <c r="AB50" s="646">
        <v>14538.014999999999</v>
      </c>
      <c r="AC50" s="646">
        <v>14283.195</v>
      </c>
      <c r="AD50" s="643">
        <v>14148.23</v>
      </c>
      <c r="AE50" s="643">
        <v>14125.462</v>
      </c>
      <c r="AF50" s="643">
        <v>14121.12</v>
      </c>
      <c r="AG50" s="647">
        <v>14106.692999999999</v>
      </c>
      <c r="AH50" s="647">
        <v>0</v>
      </c>
      <c r="AI50" s="647">
        <v>0</v>
      </c>
      <c r="AJ50" s="647">
        <v>0</v>
      </c>
      <c r="AK50" s="643">
        <v>0</v>
      </c>
      <c r="AL50" s="643">
        <v>0</v>
      </c>
      <c r="AM50" s="643">
        <v>0</v>
      </c>
    </row>
    <row r="51" spans="1:39" ht="31.5">
      <c r="A51" s="644" t="s">
        <v>281</v>
      </c>
      <c r="B51" s="645">
        <v>1281.95</v>
      </c>
      <c r="C51" s="645">
        <v>2357.09</v>
      </c>
      <c r="D51" s="645">
        <v>1858.95</v>
      </c>
      <c r="E51" s="645">
        <v>3074.0400000000009</v>
      </c>
      <c r="F51" s="645">
        <v>2263.71</v>
      </c>
      <c r="G51" s="645">
        <v>1998.84</v>
      </c>
      <c r="H51" s="645">
        <v>1413.0599999999997</v>
      </c>
      <c r="I51" s="645">
        <v>1645.29</v>
      </c>
      <c r="J51" s="645">
        <v>4220.1399999999994</v>
      </c>
      <c r="K51" s="645">
        <v>4200.3799999999992</v>
      </c>
      <c r="L51" s="645">
        <v>4301.2000000000007</v>
      </c>
      <c r="M51" s="645">
        <v>4596.17</v>
      </c>
      <c r="N51" s="639"/>
      <c r="O51" s="646">
        <v>4594.24</v>
      </c>
      <c r="P51" s="646">
        <v>8166.91</v>
      </c>
      <c r="Q51" s="643">
        <v>8219.42</v>
      </c>
      <c r="R51" s="643">
        <v>10418.84</v>
      </c>
      <c r="S51" s="643">
        <v>10352.900000000001</v>
      </c>
      <c r="T51" s="647">
        <v>9920.8070000000007</v>
      </c>
      <c r="U51" s="647">
        <v>10212.599999999999</v>
      </c>
      <c r="V51" s="647">
        <v>10091.880000000001</v>
      </c>
      <c r="W51" s="647">
        <v>9982.11</v>
      </c>
      <c r="X51" s="643">
        <v>11957.782999999999</v>
      </c>
      <c r="Y51" s="643">
        <v>7104.6</v>
      </c>
      <c r="Z51" s="643">
        <v>8156.3159999999998</v>
      </c>
      <c r="AB51" s="646">
        <v>11722.406000000001</v>
      </c>
      <c r="AC51" s="646">
        <v>11696.288</v>
      </c>
      <c r="AD51" s="643">
        <v>11479.45</v>
      </c>
      <c r="AE51" s="643">
        <v>11469.661</v>
      </c>
      <c r="AF51" s="643">
        <v>10726.84</v>
      </c>
      <c r="AG51" s="647">
        <v>10612.607000000002</v>
      </c>
      <c r="AH51" s="647">
        <v>10096.720000000001</v>
      </c>
      <c r="AI51" s="647">
        <v>10096.719000000001</v>
      </c>
      <c r="AJ51" s="647">
        <v>7957.6889999999994</v>
      </c>
      <c r="AK51" s="643">
        <v>2921.7339999999999</v>
      </c>
      <c r="AL51" s="643">
        <v>2921.73</v>
      </c>
      <c r="AM51" s="643">
        <v>2913.11</v>
      </c>
    </row>
    <row r="52" spans="1:39" ht="31.5">
      <c r="A52" s="659" t="s">
        <v>282</v>
      </c>
      <c r="B52" s="645">
        <v>0</v>
      </c>
      <c r="C52" s="645">
        <v>0</v>
      </c>
      <c r="D52" s="645">
        <v>0</v>
      </c>
      <c r="E52" s="645">
        <v>0</v>
      </c>
      <c r="F52" s="645">
        <v>0</v>
      </c>
      <c r="G52" s="645">
        <v>0</v>
      </c>
      <c r="H52" s="645">
        <v>0</v>
      </c>
      <c r="I52" s="645">
        <v>0</v>
      </c>
      <c r="J52" s="645">
        <v>0</v>
      </c>
      <c r="K52" s="645">
        <v>0</v>
      </c>
      <c r="L52" s="645">
        <v>0</v>
      </c>
      <c r="M52" s="645">
        <v>0</v>
      </c>
      <c r="N52" s="639">
        <v>7</v>
      </c>
      <c r="O52" s="646">
        <v>0</v>
      </c>
      <c r="P52" s="646">
        <v>0</v>
      </c>
      <c r="Q52" s="643">
        <v>0</v>
      </c>
      <c r="R52" s="643">
        <v>0</v>
      </c>
      <c r="S52" s="643">
        <v>0</v>
      </c>
      <c r="T52" s="656">
        <v>0</v>
      </c>
      <c r="U52" s="647">
        <v>0</v>
      </c>
      <c r="V52" s="647">
        <v>0</v>
      </c>
      <c r="W52" s="647">
        <v>0</v>
      </c>
      <c r="X52" s="643">
        <v>0</v>
      </c>
      <c r="Y52" s="643">
        <v>0</v>
      </c>
      <c r="Z52" s="643">
        <v>0</v>
      </c>
      <c r="AB52" s="646">
        <v>0</v>
      </c>
      <c r="AC52" s="646">
        <v>0</v>
      </c>
      <c r="AD52" s="643">
        <v>0</v>
      </c>
      <c r="AE52" s="643">
        <v>0</v>
      </c>
      <c r="AF52" s="643">
        <v>0</v>
      </c>
      <c r="AG52" s="647">
        <v>0</v>
      </c>
      <c r="AH52" s="647">
        <v>0</v>
      </c>
      <c r="AI52" s="647">
        <v>0</v>
      </c>
      <c r="AJ52" s="647">
        <v>0</v>
      </c>
      <c r="AK52" s="643">
        <v>0</v>
      </c>
      <c r="AL52" s="643">
        <v>0</v>
      </c>
      <c r="AM52" s="643">
        <v>0</v>
      </c>
    </row>
    <row r="53" spans="1:39" ht="31.5">
      <c r="A53" s="644" t="s">
        <v>283</v>
      </c>
      <c r="B53" s="645">
        <v>24809.162</v>
      </c>
      <c r="C53" s="645">
        <v>24622.133000000002</v>
      </c>
      <c r="D53" s="645">
        <v>28231.29</v>
      </c>
      <c r="E53" s="645">
        <v>28258.639999999999</v>
      </c>
      <c r="F53" s="645">
        <v>30097.119999999999</v>
      </c>
      <c r="G53" s="645">
        <v>29745.95</v>
      </c>
      <c r="H53" s="645">
        <v>34210.25</v>
      </c>
      <c r="I53" s="645">
        <v>42233.03</v>
      </c>
      <c r="J53" s="645">
        <v>42591.68</v>
      </c>
      <c r="K53" s="645">
        <v>50979.55</v>
      </c>
      <c r="L53" s="645">
        <v>52607.95</v>
      </c>
      <c r="M53" s="645">
        <v>42436.23</v>
      </c>
      <c r="N53" s="639"/>
      <c r="O53" s="646">
        <v>43725.440000000002</v>
      </c>
      <c r="P53" s="646">
        <v>51416.160000000003</v>
      </c>
      <c r="Q53" s="643">
        <v>69422.89</v>
      </c>
      <c r="R53" s="643">
        <v>37714.21</v>
      </c>
      <c r="S53" s="643">
        <v>21967.14</v>
      </c>
      <c r="T53" s="647">
        <v>23827.363000000001</v>
      </c>
      <c r="U53" s="647">
        <v>33416.92</v>
      </c>
      <c r="V53" s="647">
        <v>28452.9</v>
      </c>
      <c r="W53" s="647">
        <v>28838.46</v>
      </c>
      <c r="X53" s="643">
        <v>34254.173000000003</v>
      </c>
      <c r="Y53" s="643">
        <v>29134.5</v>
      </c>
      <c r="Z53" s="643">
        <v>26120.995999999999</v>
      </c>
      <c r="AB53" s="646">
        <v>23944.665000000001</v>
      </c>
      <c r="AC53" s="646">
        <v>25463.006000000001</v>
      </c>
      <c r="AD53" s="643">
        <v>28085.96</v>
      </c>
      <c r="AE53" s="643">
        <v>27145.261999999999</v>
      </c>
      <c r="AF53" s="643">
        <v>26512.38</v>
      </c>
      <c r="AG53" s="656">
        <v>28897.359</v>
      </c>
      <c r="AH53" s="647">
        <v>16946.04</v>
      </c>
      <c r="AI53" s="647">
        <v>17923.141</v>
      </c>
      <c r="AJ53" s="647">
        <v>10060.696</v>
      </c>
      <c r="AK53" s="647">
        <v>10110.147000000001</v>
      </c>
      <c r="AL53" s="643">
        <v>10882.79</v>
      </c>
      <c r="AM53" s="643">
        <v>12053.75</v>
      </c>
    </row>
    <row r="54" spans="1:39" ht="31.5">
      <c r="A54" s="644"/>
      <c r="B54" s="645" t="s">
        <v>244</v>
      </c>
      <c r="C54" s="645" t="s">
        <v>244</v>
      </c>
      <c r="D54" s="645" t="s">
        <v>244</v>
      </c>
      <c r="E54" s="645" t="s">
        <v>244</v>
      </c>
      <c r="F54" s="645" t="s">
        <v>244</v>
      </c>
      <c r="G54" s="645" t="s">
        <v>244</v>
      </c>
      <c r="H54" s="645" t="s">
        <v>244</v>
      </c>
      <c r="I54" s="645" t="s">
        <v>244</v>
      </c>
      <c r="J54" s="645" t="s">
        <v>244</v>
      </c>
      <c r="K54" s="645" t="s">
        <v>244</v>
      </c>
      <c r="L54" s="645" t="s">
        <v>244</v>
      </c>
      <c r="M54" s="645" t="s">
        <v>244</v>
      </c>
      <c r="N54" s="639">
        <v>8</v>
      </c>
      <c r="O54" s="646" t="s">
        <v>244</v>
      </c>
      <c r="P54" s="646" t="s">
        <v>244</v>
      </c>
      <c r="Q54" s="643" t="s">
        <v>244</v>
      </c>
      <c r="R54" s="643" t="s">
        <v>244</v>
      </c>
      <c r="S54" s="643" t="s">
        <v>244</v>
      </c>
      <c r="T54" s="647" t="s">
        <v>244</v>
      </c>
      <c r="U54" s="647" t="s">
        <v>244</v>
      </c>
      <c r="V54" s="647" t="s">
        <v>244</v>
      </c>
      <c r="W54" s="647" t="s">
        <v>244</v>
      </c>
      <c r="X54" s="643" t="s">
        <v>244</v>
      </c>
      <c r="Y54" s="643" t="s">
        <v>244</v>
      </c>
      <c r="Z54" s="643" t="s">
        <v>244</v>
      </c>
      <c r="AB54" s="646" t="s">
        <v>244</v>
      </c>
      <c r="AC54" s="646" t="s">
        <v>244</v>
      </c>
      <c r="AD54" s="643" t="s">
        <v>244</v>
      </c>
      <c r="AE54" s="643" t="s">
        <v>244</v>
      </c>
      <c r="AF54" s="643" t="s">
        <v>244</v>
      </c>
      <c r="AG54" s="647" t="s">
        <v>244</v>
      </c>
      <c r="AH54" s="647" t="s">
        <v>244</v>
      </c>
      <c r="AI54" s="647" t="s">
        <v>244</v>
      </c>
      <c r="AJ54" s="647" t="s">
        <v>244</v>
      </c>
      <c r="AK54" s="647" t="s">
        <v>244</v>
      </c>
      <c r="AL54" s="643" t="s">
        <v>244</v>
      </c>
      <c r="AM54" s="643" t="s">
        <v>244</v>
      </c>
    </row>
    <row r="55" spans="1:39" ht="31.5">
      <c r="A55" s="644" t="s">
        <v>284</v>
      </c>
      <c r="B55" s="645">
        <v>1179.124</v>
      </c>
      <c r="C55" s="645">
        <v>1166.4559999999999</v>
      </c>
      <c r="D55" s="645">
        <v>1190.49</v>
      </c>
      <c r="E55" s="645">
        <v>2986.65</v>
      </c>
      <c r="F55" s="645">
        <v>1157.26</v>
      </c>
      <c r="G55" s="645">
        <v>1188.17</v>
      </c>
      <c r="H55" s="645">
        <v>1244.5899999999999</v>
      </c>
      <c r="I55" s="645">
        <v>1335.79</v>
      </c>
      <c r="J55" s="645">
        <v>1371.62</v>
      </c>
      <c r="K55" s="645">
        <v>1743.25</v>
      </c>
      <c r="L55" s="645">
        <v>1708.16</v>
      </c>
      <c r="M55" s="645">
        <v>1581.32</v>
      </c>
      <c r="N55" s="660"/>
      <c r="O55" s="646">
        <v>1552.03</v>
      </c>
      <c r="P55" s="646">
        <v>1520.05</v>
      </c>
      <c r="Q55" s="643">
        <v>1483.64</v>
      </c>
      <c r="R55" s="643">
        <v>1452.16</v>
      </c>
      <c r="S55" s="643">
        <v>1412.89</v>
      </c>
      <c r="T55" s="647">
        <v>1451.6030000000001</v>
      </c>
      <c r="U55" s="647">
        <v>1430.19</v>
      </c>
      <c r="V55" s="647">
        <v>1544.94</v>
      </c>
      <c r="W55" s="647">
        <v>1633.7</v>
      </c>
      <c r="X55" s="643">
        <v>1642.7159999999999</v>
      </c>
      <c r="Y55" s="643">
        <v>1742.2</v>
      </c>
      <c r="Z55" s="643">
        <v>3378.6660000000002</v>
      </c>
      <c r="AB55" s="646">
        <v>3509.308</v>
      </c>
      <c r="AC55" s="646">
        <v>3452.4470000000001</v>
      </c>
      <c r="AD55" s="643">
        <v>3398.98</v>
      </c>
      <c r="AE55" s="643">
        <v>3464.9169999999999</v>
      </c>
      <c r="AF55" s="643">
        <v>3480.8890000000001</v>
      </c>
      <c r="AG55" s="647">
        <v>3519.9009999999998</v>
      </c>
      <c r="AH55" s="647">
        <v>3527.91</v>
      </c>
      <c r="AI55" s="647">
        <v>3519.4960000000001</v>
      </c>
      <c r="AJ55" s="647">
        <v>1262.8879999999999</v>
      </c>
      <c r="AK55" s="647">
        <v>1258.431</v>
      </c>
      <c r="AL55" s="643">
        <v>1272.57</v>
      </c>
      <c r="AM55" s="643">
        <v>1274.1400000000001</v>
      </c>
    </row>
    <row r="56" spans="1:39" ht="32.25">
      <c r="A56" s="644"/>
      <c r="B56" s="645" t="s">
        <v>244</v>
      </c>
      <c r="C56" s="645" t="s">
        <v>244</v>
      </c>
      <c r="D56" s="645" t="s">
        <v>244</v>
      </c>
      <c r="E56" s="645"/>
      <c r="F56" s="645"/>
      <c r="G56" s="645"/>
      <c r="H56" s="645"/>
      <c r="I56" s="645"/>
      <c r="J56" s="645"/>
      <c r="K56" s="645"/>
      <c r="M56" s="658"/>
      <c r="N56" s="639"/>
    </row>
    <row r="57" spans="1:39" ht="24" thickBot="1">
      <c r="A57" s="661"/>
      <c r="B57" s="653"/>
      <c r="C57" s="653"/>
      <c r="D57" s="653"/>
      <c r="E57" s="662"/>
      <c r="F57" s="663"/>
      <c r="G57" s="649"/>
      <c r="H57" s="664"/>
      <c r="I57" s="665"/>
      <c r="J57" s="666"/>
      <c r="K57" s="667"/>
      <c r="L57" s="668"/>
      <c r="M57" s="668"/>
      <c r="N57" s="639"/>
      <c r="X57" s="607"/>
      <c r="Y57" s="607"/>
      <c r="Z57" s="607"/>
    </row>
    <row r="58" spans="1:39" ht="50.25" customHeight="1" thickTop="1" thickBot="1">
      <c r="A58" s="669" t="s">
        <v>285</v>
      </c>
      <c r="B58" s="670">
        <v>275728.38</v>
      </c>
      <c r="C58" s="670">
        <v>255620.834</v>
      </c>
      <c r="D58" s="670">
        <v>269854.32</v>
      </c>
      <c r="E58" s="671">
        <v>262201.01</v>
      </c>
      <c r="F58" s="671">
        <v>266191.33</v>
      </c>
      <c r="G58" s="671">
        <v>276218.95</v>
      </c>
      <c r="H58" s="670">
        <v>295639.42600000004</v>
      </c>
      <c r="I58" s="670">
        <v>317124.43</v>
      </c>
      <c r="J58" s="672">
        <v>333831.69</v>
      </c>
      <c r="K58" s="673">
        <v>335914.69</v>
      </c>
      <c r="L58" s="674">
        <v>331169.45999999996</v>
      </c>
      <c r="M58" s="674">
        <v>320753.08999999997</v>
      </c>
      <c r="N58" s="639"/>
      <c r="O58" s="675">
        <v>306819.87000000005</v>
      </c>
      <c r="P58" s="675">
        <v>300597.73</v>
      </c>
      <c r="Q58" s="676">
        <v>349377.18000000005</v>
      </c>
      <c r="R58" s="676">
        <v>297477.45</v>
      </c>
      <c r="S58" s="676">
        <v>381833.00000000006</v>
      </c>
      <c r="T58" s="677">
        <v>361036.85800000001</v>
      </c>
      <c r="U58" s="677">
        <v>320668.40999999997</v>
      </c>
      <c r="V58" s="677">
        <v>282017.36000000004</v>
      </c>
      <c r="W58" s="677">
        <v>291016.38</v>
      </c>
      <c r="X58" s="676">
        <v>325595.59899999999</v>
      </c>
      <c r="Y58" s="676">
        <v>324800</v>
      </c>
      <c r="Z58" s="676">
        <v>344718.82900000003</v>
      </c>
      <c r="AB58" s="678">
        <v>362879.59600000002</v>
      </c>
      <c r="AC58" s="678">
        <v>340044.31900000002</v>
      </c>
      <c r="AD58" s="678">
        <v>359388.06999999995</v>
      </c>
      <c r="AE58" s="678">
        <v>346251.47600000002</v>
      </c>
      <c r="AF58" s="678">
        <v>326372.54900000006</v>
      </c>
      <c r="AG58" s="678">
        <v>344238.076</v>
      </c>
      <c r="AH58" s="678">
        <v>255308.62</v>
      </c>
      <c r="AI58" s="678">
        <v>260800.92900000003</v>
      </c>
      <c r="AJ58" s="678">
        <v>155618.23199999999</v>
      </c>
      <c r="AK58" s="678">
        <v>117311.61500000001</v>
      </c>
      <c r="AL58" s="679">
        <v>130957.016</v>
      </c>
      <c r="AM58" s="678">
        <v>133762.88</v>
      </c>
    </row>
    <row r="59" spans="1:39" ht="23.25">
      <c r="A59" s="680"/>
      <c r="B59" s="681"/>
      <c r="C59" s="681"/>
      <c r="D59" s="681"/>
      <c r="E59" s="682"/>
      <c r="F59" s="683"/>
      <c r="G59" s="682"/>
      <c r="H59" s="681"/>
      <c r="I59" s="681"/>
      <c r="J59" s="684"/>
      <c r="K59" s="685"/>
      <c r="N59" s="639"/>
    </row>
    <row r="60" spans="1:39" ht="35.25">
      <c r="A60" s="659" t="s">
        <v>286</v>
      </c>
      <c r="B60" s="648">
        <v>32729.93</v>
      </c>
      <c r="C60" s="648">
        <v>55246.842000000004</v>
      </c>
      <c r="D60" s="648">
        <v>63926.569999999992</v>
      </c>
      <c r="E60" s="649">
        <v>73925.17</v>
      </c>
      <c r="F60" s="650">
        <v>91889.62</v>
      </c>
      <c r="G60" s="649">
        <v>89945.06</v>
      </c>
      <c r="H60" s="648">
        <v>71168.66</v>
      </c>
      <c r="I60" s="681">
        <v>68935.070000000007</v>
      </c>
      <c r="J60" s="684">
        <v>74205.66</v>
      </c>
      <c r="K60" s="685">
        <v>158126.97</v>
      </c>
      <c r="L60" s="658">
        <v>166590.14000000001</v>
      </c>
      <c r="M60" s="658">
        <v>106713.15000000001</v>
      </c>
      <c r="N60" s="639"/>
      <c r="O60" s="646">
        <v>75754.41</v>
      </c>
      <c r="P60" s="646">
        <v>84656.95</v>
      </c>
      <c r="Q60" s="643">
        <v>105370.95000000001</v>
      </c>
      <c r="R60" s="643">
        <v>99605.56</v>
      </c>
      <c r="S60" s="643">
        <v>65817.17</v>
      </c>
      <c r="T60" s="647">
        <v>166579.54200000002</v>
      </c>
      <c r="U60" s="647">
        <v>141337.18</v>
      </c>
      <c r="V60" s="647">
        <v>82266.31</v>
      </c>
      <c r="W60" s="686">
        <v>89768.97</v>
      </c>
      <c r="X60" s="643">
        <v>82516.574999999997</v>
      </c>
      <c r="Y60" s="643">
        <v>88062.7</v>
      </c>
      <c r="Z60" s="686">
        <v>87326.462</v>
      </c>
      <c r="AB60" s="687">
        <v>34728.902000000002</v>
      </c>
      <c r="AC60" s="687">
        <v>31620.687999999998</v>
      </c>
      <c r="AD60" s="688">
        <v>22044.71</v>
      </c>
      <c r="AE60" s="688">
        <v>21558.46</v>
      </c>
      <c r="AF60" s="688">
        <v>17659.762999999999</v>
      </c>
      <c r="AG60" s="689">
        <v>19786.617999999999</v>
      </c>
      <c r="AH60" s="689">
        <v>71527.23</v>
      </c>
      <c r="AI60" s="689">
        <v>66764.106</v>
      </c>
      <c r="AJ60" s="689">
        <v>18776.237000000001</v>
      </c>
      <c r="AK60" s="689">
        <v>25895.762999999999</v>
      </c>
      <c r="AL60" s="647">
        <v>32166.260000000002</v>
      </c>
      <c r="AM60" s="690">
        <v>27658.27</v>
      </c>
    </row>
    <row r="61" spans="1:39" ht="32.25">
      <c r="A61" s="659" t="s">
        <v>287</v>
      </c>
      <c r="B61" s="648">
        <v>3781.482</v>
      </c>
      <c r="C61" s="648">
        <v>24217.882000000001</v>
      </c>
      <c r="D61" s="648">
        <v>14862.88</v>
      </c>
      <c r="E61" s="649">
        <v>23726.5</v>
      </c>
      <c r="F61" s="650">
        <v>18269</v>
      </c>
      <c r="G61" s="649">
        <v>19551</v>
      </c>
      <c r="H61" s="648">
        <v>7</v>
      </c>
      <c r="I61" s="681">
        <v>5461</v>
      </c>
      <c r="J61" s="684">
        <v>10737</v>
      </c>
      <c r="K61" s="685">
        <v>79436</v>
      </c>
      <c r="L61" s="658">
        <v>102182</v>
      </c>
      <c r="M61" s="658">
        <v>71025</v>
      </c>
      <c r="N61" s="639"/>
      <c r="O61" s="646">
        <v>27500</v>
      </c>
      <c r="P61" s="646">
        <v>28316</v>
      </c>
      <c r="Q61" s="643">
        <v>59511.77</v>
      </c>
      <c r="R61" s="643">
        <v>47594.89</v>
      </c>
      <c r="S61" s="643">
        <v>22883.37</v>
      </c>
      <c r="T61" s="647">
        <v>93930</v>
      </c>
      <c r="U61" s="647">
        <v>58080</v>
      </c>
      <c r="V61" s="647">
        <v>34731</v>
      </c>
      <c r="W61" s="686">
        <v>27558</v>
      </c>
      <c r="X61" s="643">
        <v>27353.149000000001</v>
      </c>
      <c r="Y61" s="643">
        <v>28017</v>
      </c>
      <c r="Z61" s="686">
        <v>33578.482000000004</v>
      </c>
      <c r="AB61" s="646">
        <v>14854</v>
      </c>
      <c r="AC61" s="646">
        <v>14943</v>
      </c>
      <c r="AD61" s="643">
        <v>4662</v>
      </c>
      <c r="AE61" s="643">
        <v>4000</v>
      </c>
      <c r="AF61" s="643">
        <v>250</v>
      </c>
      <c r="AG61" s="647">
        <v>2000</v>
      </c>
      <c r="AH61" s="647">
        <v>21577</v>
      </c>
      <c r="AI61" s="647">
        <v>34510</v>
      </c>
      <c r="AJ61" s="690">
        <v>11917</v>
      </c>
      <c r="AK61" s="647">
        <v>15972</v>
      </c>
      <c r="AL61" s="691">
        <v>22536</v>
      </c>
      <c r="AM61" s="690">
        <v>20570</v>
      </c>
    </row>
    <row r="62" spans="1:39" ht="32.25">
      <c r="A62" s="659" t="s">
        <v>288</v>
      </c>
      <c r="B62" s="648">
        <v>0</v>
      </c>
      <c r="C62" s="648">
        <v>0</v>
      </c>
      <c r="D62" s="648">
        <v>0</v>
      </c>
      <c r="E62" s="649">
        <v>0</v>
      </c>
      <c r="F62" s="650">
        <v>0</v>
      </c>
      <c r="G62" s="649">
        <v>0</v>
      </c>
      <c r="H62" s="648">
        <v>0</v>
      </c>
      <c r="I62" s="681">
        <v>0</v>
      </c>
      <c r="J62" s="692">
        <v>0</v>
      </c>
      <c r="K62" s="685">
        <v>0</v>
      </c>
      <c r="L62" s="658">
        <v>0</v>
      </c>
      <c r="M62" s="658">
        <v>0</v>
      </c>
      <c r="N62" s="639"/>
      <c r="O62" s="646">
        <v>0</v>
      </c>
      <c r="P62" s="646">
        <v>0</v>
      </c>
      <c r="Q62" s="643">
        <v>0</v>
      </c>
      <c r="R62" s="643">
        <v>0</v>
      </c>
      <c r="S62" s="643">
        <v>0</v>
      </c>
      <c r="T62" s="656">
        <v>0</v>
      </c>
      <c r="U62" s="647">
        <v>0</v>
      </c>
      <c r="V62" s="647">
        <v>0</v>
      </c>
      <c r="W62" s="686">
        <v>0</v>
      </c>
      <c r="X62" s="643">
        <v>0</v>
      </c>
      <c r="Y62" s="643">
        <v>0</v>
      </c>
      <c r="Z62" s="686">
        <v>0</v>
      </c>
      <c r="AB62" s="646">
        <v>0</v>
      </c>
      <c r="AC62" s="646">
        <v>0</v>
      </c>
      <c r="AD62" s="643">
        <v>0</v>
      </c>
      <c r="AE62" s="643">
        <v>0</v>
      </c>
      <c r="AF62" s="643">
        <v>0</v>
      </c>
      <c r="AG62" s="647">
        <v>0</v>
      </c>
      <c r="AH62" s="647">
        <v>0</v>
      </c>
      <c r="AI62" s="647">
        <v>0</v>
      </c>
      <c r="AJ62" s="690">
        <v>0</v>
      </c>
      <c r="AK62" s="647">
        <v>0</v>
      </c>
      <c r="AL62" s="691">
        <v>0</v>
      </c>
      <c r="AM62" s="690">
        <v>0</v>
      </c>
    </row>
    <row r="63" spans="1:39" ht="32.25">
      <c r="A63" s="659" t="s">
        <v>289</v>
      </c>
      <c r="B63" s="648">
        <v>0</v>
      </c>
      <c r="C63" s="648">
        <v>0</v>
      </c>
      <c r="D63" s="648">
        <v>0</v>
      </c>
      <c r="E63" s="649">
        <v>0</v>
      </c>
      <c r="F63" s="650">
        <v>0</v>
      </c>
      <c r="G63" s="649">
        <v>0</v>
      </c>
      <c r="H63" s="648">
        <v>0</v>
      </c>
      <c r="I63" s="681">
        <v>0</v>
      </c>
      <c r="J63" s="693">
        <v>0</v>
      </c>
      <c r="K63" s="685">
        <v>0</v>
      </c>
      <c r="L63" s="658">
        <v>0</v>
      </c>
      <c r="M63" s="658">
        <v>0</v>
      </c>
      <c r="N63" s="639"/>
      <c r="O63" s="646">
        <v>0</v>
      </c>
      <c r="P63" s="646">
        <v>0</v>
      </c>
      <c r="Q63" s="643">
        <v>0</v>
      </c>
      <c r="R63" s="643">
        <v>0</v>
      </c>
      <c r="S63" s="643">
        <v>0</v>
      </c>
      <c r="T63" s="656">
        <v>0</v>
      </c>
      <c r="U63" s="647">
        <v>0</v>
      </c>
      <c r="V63" s="647">
        <v>0</v>
      </c>
      <c r="W63" s="686">
        <v>0</v>
      </c>
      <c r="X63" s="643">
        <v>0</v>
      </c>
      <c r="Y63" s="643">
        <v>0</v>
      </c>
      <c r="Z63" s="686">
        <v>0</v>
      </c>
      <c r="AB63" s="646">
        <v>0</v>
      </c>
      <c r="AC63" s="646">
        <v>0</v>
      </c>
      <c r="AD63" s="643">
        <v>0</v>
      </c>
      <c r="AE63" s="643">
        <v>0</v>
      </c>
      <c r="AF63" s="643">
        <v>0</v>
      </c>
      <c r="AG63" s="656">
        <v>0</v>
      </c>
      <c r="AH63" s="647">
        <v>0</v>
      </c>
      <c r="AI63" s="647">
        <v>0</v>
      </c>
      <c r="AJ63" s="690">
        <v>0</v>
      </c>
      <c r="AK63" s="647">
        <v>0</v>
      </c>
      <c r="AL63" s="691">
        <v>0</v>
      </c>
      <c r="AM63" s="690">
        <v>0</v>
      </c>
    </row>
    <row r="64" spans="1:39" ht="32.25">
      <c r="A64" s="659" t="s">
        <v>290</v>
      </c>
      <c r="B64" s="648">
        <v>28948.448</v>
      </c>
      <c r="C64" s="648">
        <v>27028.959999999999</v>
      </c>
      <c r="D64" s="648">
        <v>41103.35</v>
      </c>
      <c r="E64" s="649">
        <v>38698.67</v>
      </c>
      <c r="F64" s="650">
        <v>57420.62</v>
      </c>
      <c r="G64" s="649">
        <v>64394.06</v>
      </c>
      <c r="H64" s="648">
        <v>68661.66</v>
      </c>
      <c r="I64" s="681">
        <v>58974.07</v>
      </c>
      <c r="J64" s="693">
        <v>55118.66</v>
      </c>
      <c r="K64" s="685">
        <v>52490.97</v>
      </c>
      <c r="L64" s="658">
        <v>44508.14</v>
      </c>
      <c r="M64" s="658">
        <v>23039.07</v>
      </c>
      <c r="N64" s="639">
        <v>1</v>
      </c>
      <c r="O64" s="646">
        <v>23302.07</v>
      </c>
      <c r="P64" s="646">
        <v>21362.67</v>
      </c>
      <c r="Q64" s="643">
        <v>15785.53</v>
      </c>
      <c r="R64" s="643">
        <v>20312.560000000001</v>
      </c>
      <c r="S64" s="643">
        <v>16789.169999999998</v>
      </c>
      <c r="T64" s="647">
        <v>34089.345000000001</v>
      </c>
      <c r="U64" s="647">
        <v>19167.939999999999</v>
      </c>
      <c r="V64" s="647">
        <v>26791.53</v>
      </c>
      <c r="W64" s="686">
        <v>26123.45</v>
      </c>
      <c r="X64" s="643">
        <v>29966.975999999999</v>
      </c>
      <c r="Y64" s="643">
        <v>40280.699999999997</v>
      </c>
      <c r="Z64" s="686">
        <v>35334.436999999998</v>
      </c>
      <c r="AB64" s="646">
        <v>19874.901999999998</v>
      </c>
      <c r="AC64" s="646">
        <v>16677.687999999998</v>
      </c>
      <c r="AD64" s="643">
        <v>17382.71</v>
      </c>
      <c r="AE64" s="643">
        <v>17558.46</v>
      </c>
      <c r="AF64" s="643">
        <v>17409.762999999999</v>
      </c>
      <c r="AG64" s="656">
        <v>17786.617999999999</v>
      </c>
      <c r="AH64" s="647">
        <v>16150.23</v>
      </c>
      <c r="AI64" s="647">
        <v>4439.1059999999998</v>
      </c>
      <c r="AJ64" s="690">
        <v>6859.2370000000001</v>
      </c>
      <c r="AK64" s="647">
        <v>9923.7630000000008</v>
      </c>
      <c r="AL64" s="691">
        <v>9630.26</v>
      </c>
      <c r="AM64" s="690">
        <v>7088.27</v>
      </c>
    </row>
    <row r="65" spans="1:39" ht="32.25">
      <c r="A65" s="659" t="s">
        <v>291</v>
      </c>
      <c r="B65" s="648">
        <v>0</v>
      </c>
      <c r="C65" s="648">
        <v>0</v>
      </c>
      <c r="D65" s="648">
        <v>0</v>
      </c>
      <c r="E65" s="649">
        <v>0</v>
      </c>
      <c r="F65" s="694">
        <v>0</v>
      </c>
      <c r="G65" s="649">
        <v>0</v>
      </c>
      <c r="H65" s="648">
        <v>0</v>
      </c>
      <c r="I65" s="681">
        <v>0</v>
      </c>
      <c r="J65" s="693">
        <v>0</v>
      </c>
      <c r="K65" s="685">
        <v>0</v>
      </c>
      <c r="L65" s="658">
        <v>0</v>
      </c>
      <c r="M65" s="658">
        <v>0</v>
      </c>
      <c r="N65" s="639"/>
      <c r="O65" s="646">
        <v>0</v>
      </c>
      <c r="P65" s="646">
        <v>0</v>
      </c>
      <c r="Q65" s="643">
        <v>0</v>
      </c>
      <c r="R65" s="643">
        <v>0</v>
      </c>
      <c r="S65" s="643">
        <v>0</v>
      </c>
      <c r="T65" s="656">
        <v>0</v>
      </c>
      <c r="U65" s="647">
        <v>0</v>
      </c>
      <c r="V65" s="647">
        <v>0</v>
      </c>
      <c r="W65" s="686">
        <v>0</v>
      </c>
      <c r="X65" s="643">
        <v>0</v>
      </c>
      <c r="Y65" s="643">
        <v>0</v>
      </c>
      <c r="Z65" s="686">
        <v>0</v>
      </c>
      <c r="AB65" s="646">
        <v>0</v>
      </c>
      <c r="AC65" s="646">
        <v>0</v>
      </c>
      <c r="AD65" s="643">
        <v>0</v>
      </c>
      <c r="AE65" s="643">
        <v>0</v>
      </c>
      <c r="AF65" s="643">
        <v>0</v>
      </c>
      <c r="AG65" s="647">
        <v>0</v>
      </c>
      <c r="AH65" s="647">
        <v>0</v>
      </c>
      <c r="AI65" s="647">
        <v>0</v>
      </c>
      <c r="AJ65" s="690">
        <v>0</v>
      </c>
      <c r="AK65" s="647">
        <v>0</v>
      </c>
      <c r="AL65" s="691">
        <v>0</v>
      </c>
      <c r="AM65" s="690">
        <v>0</v>
      </c>
    </row>
    <row r="66" spans="1:39" ht="33" thickBot="1">
      <c r="A66" s="695" t="s">
        <v>292</v>
      </c>
      <c r="B66" s="696">
        <v>0</v>
      </c>
      <c r="C66" s="696">
        <v>4000</v>
      </c>
      <c r="D66" s="696">
        <v>7960.34</v>
      </c>
      <c r="E66" s="697">
        <v>11500</v>
      </c>
      <c r="F66" s="698">
        <v>16200</v>
      </c>
      <c r="G66" s="699">
        <v>6000</v>
      </c>
      <c r="H66" s="696">
        <v>2500</v>
      </c>
      <c r="I66" s="700">
        <v>4500</v>
      </c>
      <c r="J66" s="701">
        <v>8350</v>
      </c>
      <c r="K66" s="702">
        <v>26200</v>
      </c>
      <c r="L66" s="703">
        <v>19900</v>
      </c>
      <c r="M66" s="703">
        <v>12649.08</v>
      </c>
      <c r="N66" s="639"/>
      <c r="O66" s="704">
        <v>24952.34</v>
      </c>
      <c r="P66" s="704">
        <v>34978.28</v>
      </c>
      <c r="Q66" s="705">
        <v>30073.65</v>
      </c>
      <c r="R66" s="705">
        <v>31698.11</v>
      </c>
      <c r="S66" s="705">
        <v>26144.63</v>
      </c>
      <c r="T66" s="706">
        <v>38560.197</v>
      </c>
      <c r="U66" s="707">
        <v>64089.24</v>
      </c>
      <c r="V66" s="706">
        <v>20743.78</v>
      </c>
      <c r="W66" s="708">
        <v>36087.519999999997</v>
      </c>
      <c r="X66" s="705">
        <v>25196.45</v>
      </c>
      <c r="Y66" s="705">
        <v>19765</v>
      </c>
      <c r="Z66" s="708">
        <v>18413.543000000001</v>
      </c>
      <c r="AB66" s="709">
        <v>0</v>
      </c>
      <c r="AC66" s="704">
        <v>0</v>
      </c>
      <c r="AD66" s="705">
        <v>0</v>
      </c>
      <c r="AE66" s="705">
        <v>0</v>
      </c>
      <c r="AF66" s="705">
        <v>0</v>
      </c>
      <c r="AG66" s="710">
        <v>0</v>
      </c>
      <c r="AH66" s="707">
        <v>33800</v>
      </c>
      <c r="AI66" s="707">
        <v>27815</v>
      </c>
      <c r="AJ66" s="711">
        <v>0</v>
      </c>
      <c r="AK66" s="707">
        <v>0</v>
      </c>
      <c r="AL66" s="691">
        <v>0</v>
      </c>
      <c r="AM66" s="711">
        <v>0</v>
      </c>
    </row>
    <row r="67" spans="1:39" ht="33" thickTop="1">
      <c r="A67" s="644"/>
      <c r="B67" s="648"/>
      <c r="C67" s="648"/>
      <c r="D67" s="648"/>
      <c r="E67" s="712" t="s">
        <v>244</v>
      </c>
      <c r="F67" s="713"/>
      <c r="G67" s="651"/>
      <c r="H67" s="648"/>
      <c r="I67" s="714"/>
      <c r="J67" s="693"/>
      <c r="K67" s="685"/>
      <c r="N67" s="639"/>
      <c r="O67" s="646"/>
      <c r="P67" s="646"/>
      <c r="Q67" s="643"/>
      <c r="R67" s="643"/>
      <c r="S67" s="643"/>
      <c r="T67" s="715"/>
      <c r="U67" s="716"/>
      <c r="V67" s="717"/>
      <c r="W67" s="690"/>
      <c r="X67" s="691"/>
      <c r="Y67" s="691"/>
      <c r="Z67" s="718"/>
      <c r="AB67" s="719"/>
      <c r="AC67" s="720"/>
      <c r="AD67" s="721"/>
      <c r="AE67" s="721"/>
      <c r="AF67" s="721"/>
      <c r="AG67" s="722"/>
      <c r="AH67" s="723"/>
      <c r="AI67" s="724"/>
      <c r="AJ67" s="725"/>
      <c r="AK67" s="726"/>
      <c r="AL67" s="726"/>
      <c r="AM67" s="727"/>
    </row>
    <row r="68" spans="1:39" ht="30.75" customHeight="1">
      <c r="A68" s="728" t="s">
        <v>150</v>
      </c>
      <c r="B68" s="729" t="s">
        <v>244</v>
      </c>
      <c r="C68" s="729" t="s">
        <v>244</v>
      </c>
      <c r="D68" s="729" t="s">
        <v>244</v>
      </c>
      <c r="E68" s="712"/>
      <c r="F68" s="730"/>
      <c r="G68" s="651"/>
      <c r="H68" s="731"/>
      <c r="I68" s="714"/>
      <c r="J68" s="693"/>
      <c r="K68" s="685"/>
      <c r="N68" s="639"/>
    </row>
    <row r="69" spans="1:39" ht="23.25">
      <c r="A69" s="644"/>
      <c r="B69" s="648"/>
      <c r="C69" s="648"/>
      <c r="D69" s="648"/>
      <c r="E69" s="712"/>
      <c r="F69" s="713"/>
      <c r="G69" s="651"/>
      <c r="H69" s="731"/>
      <c r="I69" s="714"/>
      <c r="J69" s="732"/>
      <c r="K69" s="685"/>
      <c r="N69" s="639"/>
    </row>
    <row r="70" spans="1:39" ht="32.25">
      <c r="A70" s="644" t="s">
        <v>293</v>
      </c>
      <c r="B70" s="648">
        <v>45990.942999999992</v>
      </c>
      <c r="C70" s="648">
        <v>45990.942999999992</v>
      </c>
      <c r="D70" s="648">
        <v>52790.319999999992</v>
      </c>
      <c r="E70" s="649">
        <v>53737.899999999994</v>
      </c>
      <c r="F70" s="650">
        <v>53737.899999999994</v>
      </c>
      <c r="G70" s="649">
        <v>53281.380000000005</v>
      </c>
      <c r="H70" s="652">
        <v>53280.270000000004</v>
      </c>
      <c r="I70" s="681">
        <v>49850.5</v>
      </c>
      <c r="J70" s="684">
        <v>49840.41</v>
      </c>
      <c r="K70" s="685">
        <v>49610.239999999998</v>
      </c>
      <c r="L70" s="658">
        <v>49638.47</v>
      </c>
      <c r="M70" s="658">
        <v>49612.149999999994</v>
      </c>
      <c r="N70" s="639"/>
      <c r="O70" s="646">
        <v>38707.310000000005</v>
      </c>
      <c r="P70" s="646">
        <v>41051.420000000006</v>
      </c>
      <c r="Q70" s="643">
        <v>41818.58</v>
      </c>
      <c r="R70" s="643">
        <v>41791.409999999996</v>
      </c>
      <c r="S70" s="643">
        <v>36843.909999999996</v>
      </c>
      <c r="T70" s="647">
        <v>34895.882000000005</v>
      </c>
      <c r="U70" s="647">
        <v>34568.67</v>
      </c>
      <c r="V70" s="647">
        <v>34568.67</v>
      </c>
      <c r="W70" s="686">
        <v>34568.67</v>
      </c>
      <c r="X70" s="643">
        <v>34367.412000000004</v>
      </c>
      <c r="Y70" s="643">
        <v>35099.053000000007</v>
      </c>
      <c r="Z70" s="643">
        <v>34970.524000000005</v>
      </c>
      <c r="AB70" s="646">
        <v>16897.348999999998</v>
      </c>
      <c r="AC70" s="646">
        <v>16897.348999999998</v>
      </c>
      <c r="AD70" s="643">
        <v>17559.2</v>
      </c>
      <c r="AE70" s="643">
        <v>21780.319000000003</v>
      </c>
      <c r="AF70" s="643">
        <v>23337.618999999999</v>
      </c>
      <c r="AG70" s="647">
        <v>19454.768</v>
      </c>
      <c r="AH70" s="647">
        <v>41148.04</v>
      </c>
      <c r="AI70" s="647">
        <v>40828.04</v>
      </c>
      <c r="AJ70" s="686">
        <v>19265.571</v>
      </c>
      <c r="AK70" s="643">
        <v>19270.333000000002</v>
      </c>
      <c r="AL70" s="643">
        <v>18397.940000000002</v>
      </c>
      <c r="AM70" s="643">
        <v>18044.500000000004</v>
      </c>
    </row>
    <row r="71" spans="1:39" ht="32.25">
      <c r="A71" s="644" t="s">
        <v>294</v>
      </c>
      <c r="B71" s="648">
        <v>15590.627</v>
      </c>
      <c r="C71" s="648">
        <v>15590.627</v>
      </c>
      <c r="D71" s="648">
        <v>15645.23</v>
      </c>
      <c r="E71" s="649">
        <v>15646.34</v>
      </c>
      <c r="F71" s="650">
        <v>15646.34</v>
      </c>
      <c r="G71" s="649">
        <v>15646.34</v>
      </c>
      <c r="H71" s="652">
        <v>15645.23</v>
      </c>
      <c r="I71" s="681">
        <v>15645.23</v>
      </c>
      <c r="J71" s="684">
        <v>15645.23</v>
      </c>
      <c r="K71" s="685">
        <v>15645.23</v>
      </c>
      <c r="L71" s="658">
        <v>15645.23</v>
      </c>
      <c r="M71" s="658">
        <v>15645.23</v>
      </c>
      <c r="N71" s="639">
        <v>2</v>
      </c>
      <c r="O71" s="646">
        <v>15645.23</v>
      </c>
      <c r="P71" s="646">
        <v>15645.23</v>
      </c>
      <c r="Q71" s="643">
        <v>15645.23</v>
      </c>
      <c r="R71" s="643">
        <v>15645.23</v>
      </c>
      <c r="S71" s="643">
        <v>15645.23</v>
      </c>
      <c r="T71" s="647">
        <v>15645.227000000001</v>
      </c>
      <c r="U71" s="647">
        <v>15645.23</v>
      </c>
      <c r="V71" s="647">
        <v>15645.23</v>
      </c>
      <c r="W71" s="686">
        <v>15645.23</v>
      </c>
      <c r="X71" s="643">
        <v>15645.227000000001</v>
      </c>
      <c r="Y71" s="643">
        <v>15645.2</v>
      </c>
      <c r="Z71" s="643">
        <v>15479.992</v>
      </c>
      <c r="AB71" s="646">
        <v>12685.198</v>
      </c>
      <c r="AC71" s="646">
        <v>12685.198</v>
      </c>
      <c r="AD71" s="643">
        <v>12850.43</v>
      </c>
      <c r="AE71" s="643">
        <v>12850.43</v>
      </c>
      <c r="AF71" s="643">
        <v>12850.43</v>
      </c>
      <c r="AG71" s="647">
        <v>12850.433000000001</v>
      </c>
      <c r="AH71" s="647">
        <v>10784.6</v>
      </c>
      <c r="AI71" s="647">
        <v>10784.599</v>
      </c>
      <c r="AJ71" s="690">
        <v>6784.5990000000002</v>
      </c>
      <c r="AK71" s="691">
        <v>6784.5990000000002</v>
      </c>
      <c r="AL71" s="691">
        <v>6784.6</v>
      </c>
      <c r="AM71" s="643">
        <v>6784.6</v>
      </c>
    </row>
    <row r="72" spans="1:39" ht="32.25">
      <c r="A72" s="644" t="s">
        <v>295</v>
      </c>
      <c r="B72" s="648">
        <v>8553.2080000000005</v>
      </c>
      <c r="C72" s="648">
        <v>8553.2080000000005</v>
      </c>
      <c r="D72" s="648">
        <v>9489.2999999999993</v>
      </c>
      <c r="E72" s="649">
        <v>10535.84</v>
      </c>
      <c r="F72" s="650">
        <v>10535.84</v>
      </c>
      <c r="G72" s="649">
        <v>10535.84</v>
      </c>
      <c r="H72" s="652">
        <v>10535.84</v>
      </c>
      <c r="I72" s="681">
        <v>10535.84</v>
      </c>
      <c r="J72" s="684">
        <v>10535.84</v>
      </c>
      <c r="K72" s="685">
        <v>10535.84</v>
      </c>
      <c r="L72" s="658">
        <v>10535.84</v>
      </c>
      <c r="M72" s="658">
        <v>10535.84</v>
      </c>
      <c r="N72" s="639"/>
      <c r="O72" s="646">
        <v>10867.7</v>
      </c>
      <c r="P72" s="646">
        <v>10867.7</v>
      </c>
      <c r="Q72" s="643">
        <v>11243.02</v>
      </c>
      <c r="R72" s="643">
        <v>11358.3</v>
      </c>
      <c r="S72" s="643">
        <v>12141.57</v>
      </c>
      <c r="T72" s="647">
        <v>12141.571</v>
      </c>
      <c r="U72" s="647">
        <v>12141.57</v>
      </c>
      <c r="V72" s="647">
        <v>12141.57</v>
      </c>
      <c r="W72" s="686">
        <v>12141.57</v>
      </c>
      <c r="X72" s="643">
        <v>12141.571</v>
      </c>
      <c r="Y72" s="643">
        <v>12141.6</v>
      </c>
      <c r="Z72" s="643">
        <v>12141.6</v>
      </c>
      <c r="AB72" s="646">
        <v>8956.6689999999999</v>
      </c>
      <c r="AC72" s="646">
        <v>8956.6689999999999</v>
      </c>
      <c r="AD72" s="643">
        <v>8956.67</v>
      </c>
      <c r="AE72" s="643">
        <v>9580.7090000000007</v>
      </c>
      <c r="AF72" s="643">
        <v>10276.481</v>
      </c>
      <c r="AG72" s="647">
        <v>10276.481</v>
      </c>
      <c r="AH72" s="647">
        <v>9398.3700000000008</v>
      </c>
      <c r="AI72" s="647">
        <v>9398.366</v>
      </c>
      <c r="AJ72" s="690">
        <v>5090.1880000000001</v>
      </c>
      <c r="AK72" s="691">
        <v>5090.1880000000001</v>
      </c>
      <c r="AL72" s="691">
        <v>5090.1899999999996</v>
      </c>
      <c r="AM72" s="643">
        <v>5090.1899999999996</v>
      </c>
    </row>
    <row r="73" spans="1:39" ht="32.25">
      <c r="A73" s="644" t="s">
        <v>296</v>
      </c>
      <c r="B73" s="648">
        <v>4737.25</v>
      </c>
      <c r="C73" s="648">
        <v>4737.25</v>
      </c>
      <c r="D73" s="648">
        <v>4737.25</v>
      </c>
      <c r="E73" s="649">
        <v>4737.25</v>
      </c>
      <c r="F73" s="650">
        <v>4737.25</v>
      </c>
      <c r="G73" s="649">
        <v>4737.25</v>
      </c>
      <c r="H73" s="652">
        <v>4737.25</v>
      </c>
      <c r="I73" s="681">
        <v>4737.25</v>
      </c>
      <c r="J73" s="684">
        <v>4737.25</v>
      </c>
      <c r="K73" s="685">
        <v>4737.25</v>
      </c>
      <c r="L73" s="658">
        <v>4737.25</v>
      </c>
      <c r="M73" s="658">
        <v>4737.25</v>
      </c>
      <c r="N73" s="639"/>
      <c r="O73" s="646">
        <v>4737.25</v>
      </c>
      <c r="P73" s="646">
        <v>4737.25</v>
      </c>
      <c r="Q73" s="643">
        <v>4737.25</v>
      </c>
      <c r="R73" s="643">
        <v>4737.25</v>
      </c>
      <c r="S73" s="643">
        <v>4737.25</v>
      </c>
      <c r="T73" s="647">
        <v>4737.25</v>
      </c>
      <c r="U73" s="647">
        <v>4737.25</v>
      </c>
      <c r="V73" s="647">
        <v>4737.25</v>
      </c>
      <c r="W73" s="686">
        <v>4737.25</v>
      </c>
      <c r="X73" s="643">
        <v>4737.25</v>
      </c>
      <c r="Y73" s="643">
        <v>4737.3</v>
      </c>
      <c r="Z73" s="643">
        <v>4737.3</v>
      </c>
      <c r="AB73" s="646">
        <v>3197.6619999999998</v>
      </c>
      <c r="AC73" s="646">
        <v>3197.6619999999998</v>
      </c>
      <c r="AD73" s="643">
        <v>3197.66</v>
      </c>
      <c r="AE73" s="643">
        <v>197.66</v>
      </c>
      <c r="AF73" s="643">
        <v>3197.6619999999998</v>
      </c>
      <c r="AG73" s="647">
        <v>3197.6619999999998</v>
      </c>
      <c r="AH73" s="647">
        <v>3090.28</v>
      </c>
      <c r="AI73" s="647">
        <v>3090.2809999999999</v>
      </c>
      <c r="AJ73" s="690">
        <v>3090.2809999999999</v>
      </c>
      <c r="AK73" s="691">
        <v>3090.2809999999999</v>
      </c>
      <c r="AL73" s="691">
        <v>3090.28</v>
      </c>
      <c r="AM73" s="643">
        <v>3090.28</v>
      </c>
    </row>
    <row r="74" spans="1:39" ht="32.25">
      <c r="A74" s="644" t="s">
        <v>297</v>
      </c>
      <c r="B74" s="648">
        <v>9703.6749999999993</v>
      </c>
      <c r="C74" s="648">
        <v>9703.6749999999993</v>
      </c>
      <c r="D74" s="648">
        <v>9883.7000000000007</v>
      </c>
      <c r="E74" s="649">
        <v>11314.67</v>
      </c>
      <c r="F74" s="650">
        <v>11314.67</v>
      </c>
      <c r="G74" s="649">
        <v>11258.150000000001</v>
      </c>
      <c r="H74" s="652">
        <v>11258.150000000001</v>
      </c>
      <c r="I74" s="681">
        <v>11258.150000000001</v>
      </c>
      <c r="J74" s="684">
        <v>11248.060000000001</v>
      </c>
      <c r="K74" s="685">
        <v>11017.89</v>
      </c>
      <c r="L74" s="658">
        <v>11046.12</v>
      </c>
      <c r="M74" s="658">
        <v>11019.8</v>
      </c>
      <c r="N74" s="639"/>
      <c r="O74" s="646">
        <v>12900.2</v>
      </c>
      <c r="P74" s="646">
        <v>15244.310000000001</v>
      </c>
      <c r="Q74" s="643">
        <v>12064.16</v>
      </c>
      <c r="R74" s="643">
        <v>11899.619999999999</v>
      </c>
      <c r="S74" s="643">
        <v>11801.44</v>
      </c>
      <c r="T74" s="647">
        <v>10853.411</v>
      </c>
      <c r="U74" s="647">
        <v>10853.41</v>
      </c>
      <c r="V74" s="647">
        <v>10853.41</v>
      </c>
      <c r="W74" s="686">
        <v>10853.41</v>
      </c>
      <c r="X74" s="643">
        <v>10853.411</v>
      </c>
      <c r="Y74" s="643">
        <v>11585</v>
      </c>
      <c r="Z74" s="643">
        <v>11099.071</v>
      </c>
      <c r="AB74" s="646">
        <v>3752.567</v>
      </c>
      <c r="AC74" s="646">
        <v>3752.567</v>
      </c>
      <c r="AD74" s="643">
        <v>3413.9</v>
      </c>
      <c r="AE74" s="643">
        <v>3758.2379999999998</v>
      </c>
      <c r="AF74" s="643">
        <v>3816.817</v>
      </c>
      <c r="AG74" s="647">
        <v>2031.105</v>
      </c>
      <c r="AH74" s="647">
        <v>1846.54</v>
      </c>
      <c r="AI74" s="647">
        <v>1526.5409999999999</v>
      </c>
      <c r="AJ74" s="690">
        <v>2567.3539999999998</v>
      </c>
      <c r="AK74" s="691">
        <v>2572.116</v>
      </c>
      <c r="AL74" s="691">
        <v>1699.72</v>
      </c>
      <c r="AM74" s="643">
        <v>1346.28</v>
      </c>
    </row>
    <row r="75" spans="1:39" ht="32.25">
      <c r="A75" s="644" t="s">
        <v>298</v>
      </c>
      <c r="B75" s="648">
        <v>7406.183</v>
      </c>
      <c r="C75" s="648">
        <v>7406.183</v>
      </c>
      <c r="D75" s="648">
        <v>13034.84</v>
      </c>
      <c r="E75" s="649">
        <v>11503.8</v>
      </c>
      <c r="F75" s="650">
        <v>11503.8</v>
      </c>
      <c r="G75" s="649">
        <v>11103.8</v>
      </c>
      <c r="H75" s="652">
        <v>11103.8</v>
      </c>
      <c r="I75" s="681">
        <v>7674.03</v>
      </c>
      <c r="J75" s="684">
        <v>7674.03</v>
      </c>
      <c r="K75" s="685">
        <v>7674.03</v>
      </c>
      <c r="L75" s="658">
        <v>7674.03</v>
      </c>
      <c r="M75" s="658">
        <v>7674.03</v>
      </c>
      <c r="N75" s="639"/>
      <c r="O75" s="646">
        <v>-5443.07</v>
      </c>
      <c r="P75" s="646">
        <v>-5443.07</v>
      </c>
      <c r="Q75" s="643">
        <v>-1871.08</v>
      </c>
      <c r="R75" s="643">
        <v>-1848.99</v>
      </c>
      <c r="S75" s="643">
        <v>-7481.58</v>
      </c>
      <c r="T75" s="647">
        <v>-8481.5769999999993</v>
      </c>
      <c r="U75" s="647">
        <v>-8808.7900000000009</v>
      </c>
      <c r="V75" s="647">
        <v>-8808.7900000000009</v>
      </c>
      <c r="W75" s="686">
        <v>-8808.7900000000009</v>
      </c>
      <c r="X75" s="643">
        <v>-9010.0470000000005</v>
      </c>
      <c r="Y75" s="643">
        <v>-9010.0470000000005</v>
      </c>
      <c r="Z75" s="643">
        <v>-8487.4390000000003</v>
      </c>
      <c r="AB75" s="646">
        <v>-11694.746999999999</v>
      </c>
      <c r="AC75" s="646">
        <v>-11694.746999999999</v>
      </c>
      <c r="AD75" s="643">
        <v>-10859.46</v>
      </c>
      <c r="AE75" s="643">
        <v>-4606.7179999999998</v>
      </c>
      <c r="AF75" s="643">
        <v>-6803.7709999999997</v>
      </c>
      <c r="AG75" s="647">
        <v>-8900.9130000000005</v>
      </c>
      <c r="AH75" s="647">
        <v>16028.25</v>
      </c>
      <c r="AI75" s="647">
        <v>16028.253000000001</v>
      </c>
      <c r="AJ75" s="690">
        <v>1733.1489999999999</v>
      </c>
      <c r="AK75" s="691">
        <v>1733.1489999999999</v>
      </c>
      <c r="AL75" s="691">
        <v>1733.15</v>
      </c>
      <c r="AM75" s="643">
        <v>1733.15</v>
      </c>
    </row>
    <row r="76" spans="1:39" ht="32.25">
      <c r="A76" s="644"/>
      <c r="B76" s="648" t="s">
        <v>244</v>
      </c>
      <c r="C76" s="648" t="s">
        <v>244</v>
      </c>
      <c r="D76" s="648" t="s">
        <v>244</v>
      </c>
      <c r="E76" s="649" t="s">
        <v>244</v>
      </c>
      <c r="F76" s="650" t="s">
        <v>244</v>
      </c>
      <c r="G76" s="649" t="s">
        <v>244</v>
      </c>
      <c r="H76" s="652" t="s">
        <v>244</v>
      </c>
      <c r="I76" s="681" t="s">
        <v>244</v>
      </c>
      <c r="J76" s="684" t="s">
        <v>244</v>
      </c>
      <c r="K76" s="685" t="s">
        <v>244</v>
      </c>
      <c r="L76" s="658" t="s">
        <v>244</v>
      </c>
      <c r="M76" s="658" t="s">
        <v>244</v>
      </c>
      <c r="N76" s="639"/>
      <c r="O76" s="646" t="s">
        <v>244</v>
      </c>
      <c r="P76" s="646" t="s">
        <v>244</v>
      </c>
      <c r="Q76" s="643" t="s">
        <v>244</v>
      </c>
      <c r="R76" s="643" t="s">
        <v>244</v>
      </c>
      <c r="S76" s="643" t="s">
        <v>244</v>
      </c>
      <c r="T76" s="647" t="s">
        <v>244</v>
      </c>
      <c r="U76" s="647" t="s">
        <v>244</v>
      </c>
      <c r="V76" s="647" t="s">
        <v>244</v>
      </c>
      <c r="W76" s="690" t="s">
        <v>244</v>
      </c>
      <c r="X76" s="691" t="s">
        <v>244</v>
      </c>
      <c r="Y76" s="691" t="s">
        <v>244</v>
      </c>
      <c r="Z76" s="643" t="s">
        <v>244</v>
      </c>
      <c r="AB76" s="646" t="s">
        <v>244</v>
      </c>
      <c r="AC76" s="646" t="s">
        <v>244</v>
      </c>
      <c r="AD76" s="643" t="s">
        <v>244</v>
      </c>
      <c r="AE76" s="643" t="s">
        <v>244</v>
      </c>
      <c r="AF76" s="643" t="s">
        <v>244</v>
      </c>
      <c r="AG76" s="647" t="s">
        <v>244</v>
      </c>
      <c r="AH76" s="647" t="s">
        <v>244</v>
      </c>
      <c r="AI76" s="647" t="s">
        <v>244</v>
      </c>
      <c r="AJ76" s="690" t="s">
        <v>244</v>
      </c>
      <c r="AK76" s="691" t="s">
        <v>244</v>
      </c>
      <c r="AL76" s="691" t="s">
        <v>244</v>
      </c>
      <c r="AM76" s="643" t="s">
        <v>244</v>
      </c>
    </row>
    <row r="77" spans="1:39" ht="32.25">
      <c r="A77" s="644" t="s">
        <v>299</v>
      </c>
      <c r="B77" s="648">
        <v>155479.76300000001</v>
      </c>
      <c r="C77" s="648">
        <v>129355.878</v>
      </c>
      <c r="D77" s="648">
        <v>136741.53</v>
      </c>
      <c r="E77" s="649">
        <v>130520.05</v>
      </c>
      <c r="F77" s="650">
        <v>133413.95000000001</v>
      </c>
      <c r="G77" s="649">
        <v>145142.22</v>
      </c>
      <c r="H77" s="652">
        <v>168684.58000000002</v>
      </c>
      <c r="I77" s="681">
        <v>182531.87</v>
      </c>
      <c r="J77" s="684">
        <v>189588.66999999998</v>
      </c>
      <c r="K77" s="685">
        <v>168925.38</v>
      </c>
      <c r="L77" s="658">
        <v>116184.38</v>
      </c>
      <c r="M77" s="658">
        <v>152927.70000000001</v>
      </c>
      <c r="N77" s="639"/>
      <c r="O77" s="646">
        <v>147868.73000000001</v>
      </c>
      <c r="P77" s="646">
        <v>127999.5</v>
      </c>
      <c r="Q77" s="643">
        <v>109965.88</v>
      </c>
      <c r="R77" s="643">
        <v>138386.29999999999</v>
      </c>
      <c r="S77" s="643">
        <v>185981.90000000002</v>
      </c>
      <c r="T77" s="647">
        <v>163377.81599999999</v>
      </c>
      <c r="U77" s="647">
        <v>145991.51</v>
      </c>
      <c r="V77" s="647">
        <v>137959.59</v>
      </c>
      <c r="W77" s="686">
        <v>151407.18</v>
      </c>
      <c r="X77" s="643">
        <v>184765.31699999998</v>
      </c>
      <c r="Y77" s="643">
        <v>191734.69999999998</v>
      </c>
      <c r="Z77" s="643">
        <v>206301.853</v>
      </c>
      <c r="AB77" s="646">
        <v>237878.49</v>
      </c>
      <c r="AC77" s="646">
        <v>207666.50400000002</v>
      </c>
      <c r="AD77" s="643">
        <v>204530.62</v>
      </c>
      <c r="AE77" s="643">
        <v>203738.03399999999</v>
      </c>
      <c r="AF77" s="643">
        <v>189633.37</v>
      </c>
      <c r="AG77" s="647">
        <v>203558.13800000001</v>
      </c>
      <c r="AH77" s="647">
        <v>77696.62</v>
      </c>
      <c r="AI77" s="647">
        <v>119070.47</v>
      </c>
      <c r="AJ77" s="686">
        <v>85979.53899999999</v>
      </c>
      <c r="AK77" s="643">
        <v>43536.092000000004</v>
      </c>
      <c r="AL77" s="643">
        <v>57694</v>
      </c>
      <c r="AM77" s="643">
        <v>62559.149999999994</v>
      </c>
    </row>
    <row r="78" spans="1:39" ht="32.25">
      <c r="A78" s="644" t="s">
        <v>300</v>
      </c>
      <c r="B78" s="648">
        <v>125488.817</v>
      </c>
      <c r="C78" s="648">
        <v>111351.81</v>
      </c>
      <c r="D78" s="648">
        <v>110764.79</v>
      </c>
      <c r="E78" s="649">
        <v>108384.69</v>
      </c>
      <c r="F78" s="650">
        <v>109080.69</v>
      </c>
      <c r="G78" s="649">
        <v>114900.89</v>
      </c>
      <c r="H78" s="652">
        <v>133859.71000000002</v>
      </c>
      <c r="I78" s="681">
        <v>127891.79</v>
      </c>
      <c r="J78" s="684">
        <v>145448.35999999999</v>
      </c>
      <c r="K78" s="685">
        <v>138273.41</v>
      </c>
      <c r="L78" s="658">
        <v>69451.39</v>
      </c>
      <c r="M78" s="658">
        <v>127372.78</v>
      </c>
      <c r="N78" s="639">
        <v>3</v>
      </c>
      <c r="O78" s="646">
        <v>124685.88</v>
      </c>
      <c r="P78" s="646">
        <v>111976.85</v>
      </c>
      <c r="Q78" s="643">
        <v>105991.78</v>
      </c>
      <c r="R78" s="643">
        <v>122341.5</v>
      </c>
      <c r="S78" s="643">
        <v>181107.89</v>
      </c>
      <c r="T78" s="647">
        <v>158539.932</v>
      </c>
      <c r="U78" s="647">
        <v>123386.68000000001</v>
      </c>
      <c r="V78" s="647">
        <v>117671.15</v>
      </c>
      <c r="W78" s="686">
        <v>129129.2</v>
      </c>
      <c r="X78" s="643">
        <v>166084.74</v>
      </c>
      <c r="Y78" s="643">
        <v>167652.9</v>
      </c>
      <c r="Z78" s="643">
        <v>191790.663</v>
      </c>
      <c r="AB78" s="646">
        <v>192112.74900000001</v>
      </c>
      <c r="AC78" s="646">
        <v>174196.72700000001</v>
      </c>
      <c r="AD78" s="643">
        <v>167406.12</v>
      </c>
      <c r="AE78" s="643">
        <v>172185.253</v>
      </c>
      <c r="AF78" s="643">
        <v>162794.46299999999</v>
      </c>
      <c r="AG78" s="647">
        <v>135386.78</v>
      </c>
      <c r="AH78" s="647">
        <v>15182.7</v>
      </c>
      <c r="AI78" s="647">
        <v>42348</v>
      </c>
      <c r="AJ78" s="690">
        <v>34021.78</v>
      </c>
      <c r="AK78" s="691">
        <v>0</v>
      </c>
      <c r="AL78" s="691">
        <v>17521.78</v>
      </c>
      <c r="AM78" s="643">
        <v>17521.78</v>
      </c>
    </row>
    <row r="79" spans="1:39" ht="32.25">
      <c r="A79" s="644" t="s">
        <v>301</v>
      </c>
      <c r="B79" s="648">
        <v>0</v>
      </c>
      <c r="C79" s="648">
        <v>0</v>
      </c>
      <c r="D79" s="648">
        <v>0</v>
      </c>
      <c r="E79" s="649">
        <v>0</v>
      </c>
      <c r="F79" s="650">
        <v>0</v>
      </c>
      <c r="G79" s="649">
        <v>0</v>
      </c>
      <c r="H79" s="652">
        <v>0</v>
      </c>
      <c r="I79" s="681">
        <v>0</v>
      </c>
      <c r="J79" s="684">
        <v>0</v>
      </c>
      <c r="K79" s="685">
        <v>0</v>
      </c>
      <c r="L79" s="658">
        <v>0</v>
      </c>
      <c r="M79" s="658">
        <v>0</v>
      </c>
      <c r="N79" s="639"/>
      <c r="O79" s="646">
        <v>0</v>
      </c>
      <c r="P79" s="646">
        <v>0</v>
      </c>
      <c r="Q79" s="643">
        <v>0</v>
      </c>
      <c r="R79" s="643">
        <v>0</v>
      </c>
      <c r="S79" s="643">
        <v>0</v>
      </c>
      <c r="T79" s="656">
        <v>0</v>
      </c>
      <c r="U79" s="647">
        <v>0</v>
      </c>
      <c r="V79" s="647">
        <v>0</v>
      </c>
      <c r="W79" s="686">
        <v>0</v>
      </c>
      <c r="X79" s="643">
        <v>0</v>
      </c>
      <c r="Y79" s="643">
        <v>0</v>
      </c>
      <c r="Z79" s="643">
        <v>0</v>
      </c>
      <c r="AB79" s="646">
        <v>0</v>
      </c>
      <c r="AC79" s="646">
        <v>0</v>
      </c>
      <c r="AD79" s="643">
        <v>0</v>
      </c>
      <c r="AE79" s="643">
        <v>0</v>
      </c>
      <c r="AF79" s="643">
        <v>0</v>
      </c>
      <c r="AG79" s="656">
        <v>0</v>
      </c>
      <c r="AH79" s="647">
        <v>0</v>
      </c>
      <c r="AI79" s="647">
        <v>0</v>
      </c>
      <c r="AJ79" s="690">
        <v>0</v>
      </c>
      <c r="AK79" s="691">
        <v>0</v>
      </c>
      <c r="AL79" s="691">
        <v>0</v>
      </c>
      <c r="AM79" s="643">
        <v>0</v>
      </c>
    </row>
    <row r="80" spans="1:39" ht="32.25">
      <c r="A80" s="644" t="s">
        <v>302</v>
      </c>
      <c r="B80" s="648">
        <v>0</v>
      </c>
      <c r="C80" s="648">
        <v>0</v>
      </c>
      <c r="D80" s="648">
        <v>6065</v>
      </c>
      <c r="E80" s="649">
        <v>6065</v>
      </c>
      <c r="F80" s="650">
        <v>8065</v>
      </c>
      <c r="G80" s="649">
        <v>3500</v>
      </c>
      <c r="H80" s="652">
        <v>0</v>
      </c>
      <c r="I80" s="681">
        <v>647.91999999999996</v>
      </c>
      <c r="J80" s="684">
        <v>0</v>
      </c>
      <c r="K80" s="685">
        <v>2000</v>
      </c>
      <c r="L80" s="658">
        <v>0</v>
      </c>
      <c r="M80" s="658">
        <v>0</v>
      </c>
      <c r="N80" s="639"/>
      <c r="O80" s="646">
        <v>0</v>
      </c>
      <c r="P80" s="646">
        <v>0</v>
      </c>
      <c r="Q80" s="643">
        <v>0</v>
      </c>
      <c r="R80" s="643">
        <v>0</v>
      </c>
      <c r="S80" s="643">
        <v>0</v>
      </c>
      <c r="T80" s="656">
        <v>0</v>
      </c>
      <c r="U80" s="647">
        <v>0</v>
      </c>
      <c r="V80" s="647">
        <v>0</v>
      </c>
      <c r="W80" s="686">
        <v>0</v>
      </c>
      <c r="X80" s="643">
        <v>0</v>
      </c>
      <c r="Y80" s="643">
        <v>0</v>
      </c>
      <c r="Z80" s="643">
        <v>0</v>
      </c>
      <c r="AB80" s="646">
        <v>0</v>
      </c>
      <c r="AC80" s="646">
        <v>0</v>
      </c>
      <c r="AD80" s="643">
        <v>0</v>
      </c>
      <c r="AE80" s="643">
        <v>0</v>
      </c>
      <c r="AF80" s="643">
        <v>0</v>
      </c>
      <c r="AG80" s="656">
        <v>0</v>
      </c>
      <c r="AH80" s="647">
        <v>0</v>
      </c>
      <c r="AI80" s="647">
        <v>0</v>
      </c>
      <c r="AJ80" s="690">
        <v>0</v>
      </c>
      <c r="AK80" s="691">
        <v>0</v>
      </c>
      <c r="AL80" s="691">
        <v>0</v>
      </c>
      <c r="AM80" s="643">
        <v>0</v>
      </c>
    </row>
    <row r="81" spans="1:39" ht="32.25">
      <c r="A81" s="644" t="s">
        <v>303</v>
      </c>
      <c r="B81" s="648">
        <v>29990.946</v>
      </c>
      <c r="C81" s="648">
        <v>18004.067999999999</v>
      </c>
      <c r="D81" s="648">
        <v>19911.740000000002</v>
      </c>
      <c r="E81" s="649">
        <v>16070.36</v>
      </c>
      <c r="F81" s="650">
        <v>16268.26</v>
      </c>
      <c r="G81" s="649">
        <v>26741.329999999998</v>
      </c>
      <c r="H81" s="652">
        <v>34824.870000000003</v>
      </c>
      <c r="I81" s="681">
        <v>53992.159999999996</v>
      </c>
      <c r="J81" s="684">
        <v>44140.310000000005</v>
      </c>
      <c r="K81" s="685">
        <v>28651.97</v>
      </c>
      <c r="L81" s="658">
        <v>46732.99</v>
      </c>
      <c r="M81" s="658">
        <v>25554.92</v>
      </c>
      <c r="N81" s="639"/>
      <c r="O81" s="646">
        <v>23182.850000000002</v>
      </c>
      <c r="P81" s="646">
        <v>16022.65</v>
      </c>
      <c r="Q81" s="643">
        <v>3974.1</v>
      </c>
      <c r="R81" s="643">
        <v>16044.800000000001</v>
      </c>
      <c r="S81" s="643">
        <v>4874.01</v>
      </c>
      <c r="T81" s="647">
        <v>4837.884</v>
      </c>
      <c r="U81" s="647">
        <v>22604.829999999998</v>
      </c>
      <c r="V81" s="647">
        <v>20288.440000000002</v>
      </c>
      <c r="W81" s="686">
        <v>22277.98</v>
      </c>
      <c r="X81" s="643">
        <v>18680.577000000001</v>
      </c>
      <c r="Y81" s="643">
        <v>24081.8</v>
      </c>
      <c r="Z81" s="643">
        <v>14511.19</v>
      </c>
      <c r="AB81" s="646">
        <v>45765.740999999995</v>
      </c>
      <c r="AC81" s="646">
        <v>33469.777000000002</v>
      </c>
      <c r="AD81" s="643">
        <v>37124.5</v>
      </c>
      <c r="AE81" s="643">
        <v>31552.780999999999</v>
      </c>
      <c r="AF81" s="643">
        <v>26838.906999999999</v>
      </c>
      <c r="AG81" s="647">
        <v>68171.358000000007</v>
      </c>
      <c r="AH81" s="647">
        <v>62513.919999999998</v>
      </c>
      <c r="AI81" s="647">
        <v>76722.47</v>
      </c>
      <c r="AJ81" s="690">
        <v>51957.758999999998</v>
      </c>
      <c r="AK81" s="691">
        <v>43536.092000000004</v>
      </c>
      <c r="AL81" s="691">
        <v>40172.22</v>
      </c>
      <c r="AM81" s="643">
        <v>45037.369999999995</v>
      </c>
    </row>
    <row r="82" spans="1:39" ht="32.25">
      <c r="A82" s="644" t="s">
        <v>304</v>
      </c>
      <c r="B82" s="648">
        <v>0</v>
      </c>
      <c r="C82" s="648">
        <v>0</v>
      </c>
      <c r="D82" s="648">
        <v>0</v>
      </c>
      <c r="E82" s="649">
        <v>0</v>
      </c>
      <c r="F82" s="650">
        <v>0</v>
      </c>
      <c r="G82" s="649">
        <v>0</v>
      </c>
      <c r="H82" s="652">
        <v>0</v>
      </c>
      <c r="I82" s="681">
        <v>0</v>
      </c>
      <c r="J82" s="684">
        <v>0</v>
      </c>
      <c r="K82" s="685">
        <v>0</v>
      </c>
      <c r="L82" s="658">
        <v>0</v>
      </c>
      <c r="M82" s="658">
        <v>0</v>
      </c>
      <c r="N82" s="639"/>
      <c r="O82" s="646">
        <v>0</v>
      </c>
      <c r="P82" s="646">
        <v>0</v>
      </c>
      <c r="Q82" s="643">
        <v>0</v>
      </c>
      <c r="R82" s="643">
        <v>0</v>
      </c>
      <c r="S82" s="643">
        <v>0</v>
      </c>
      <c r="T82" s="656">
        <v>0</v>
      </c>
      <c r="U82" s="647">
        <v>0</v>
      </c>
      <c r="V82" s="647">
        <v>0</v>
      </c>
      <c r="W82" s="686">
        <v>0</v>
      </c>
      <c r="X82" s="643">
        <v>0</v>
      </c>
      <c r="Y82" s="643">
        <v>0</v>
      </c>
      <c r="Z82" s="643">
        <v>0</v>
      </c>
      <c r="AB82" s="646">
        <v>0</v>
      </c>
      <c r="AC82" s="646">
        <v>0</v>
      </c>
      <c r="AD82" s="643">
        <v>0</v>
      </c>
      <c r="AE82" s="643">
        <v>0</v>
      </c>
      <c r="AF82" s="643">
        <v>0</v>
      </c>
      <c r="AG82" s="656">
        <v>0</v>
      </c>
      <c r="AH82" s="647">
        <v>0</v>
      </c>
      <c r="AI82" s="647">
        <v>0</v>
      </c>
      <c r="AJ82" s="690">
        <v>0</v>
      </c>
      <c r="AK82" s="691">
        <v>0</v>
      </c>
      <c r="AL82" s="691">
        <v>0</v>
      </c>
      <c r="AM82" s="643">
        <v>0</v>
      </c>
    </row>
    <row r="83" spans="1:39" ht="32.25">
      <c r="A83" s="644"/>
      <c r="B83" s="648" t="s">
        <v>244</v>
      </c>
      <c r="C83" s="648" t="s">
        <v>244</v>
      </c>
      <c r="D83" s="648" t="s">
        <v>244</v>
      </c>
      <c r="E83" s="649" t="s">
        <v>244</v>
      </c>
      <c r="F83" s="733" t="s">
        <v>244</v>
      </c>
      <c r="G83" s="649" t="s">
        <v>244</v>
      </c>
      <c r="H83" s="652" t="s">
        <v>244</v>
      </c>
      <c r="I83" s="681" t="s">
        <v>244</v>
      </c>
      <c r="J83" s="684" t="s">
        <v>244</v>
      </c>
      <c r="K83" s="685" t="s">
        <v>244</v>
      </c>
      <c r="L83" s="658" t="s">
        <v>244</v>
      </c>
      <c r="M83" s="658" t="s">
        <v>244</v>
      </c>
      <c r="N83" s="639"/>
      <c r="O83" s="646" t="s">
        <v>244</v>
      </c>
      <c r="P83" s="646" t="s">
        <v>244</v>
      </c>
      <c r="Q83" s="643" t="s">
        <v>244</v>
      </c>
      <c r="R83" s="643" t="s">
        <v>244</v>
      </c>
      <c r="S83" s="643" t="s">
        <v>244</v>
      </c>
      <c r="T83" s="656" t="s">
        <v>244</v>
      </c>
      <c r="U83" s="647" t="s">
        <v>244</v>
      </c>
      <c r="V83" s="734" t="s">
        <v>244</v>
      </c>
      <c r="W83" s="690" t="s">
        <v>244</v>
      </c>
      <c r="X83" s="691" t="s">
        <v>244</v>
      </c>
      <c r="Y83" s="691" t="s">
        <v>244</v>
      </c>
      <c r="Z83" s="643" t="s">
        <v>244</v>
      </c>
      <c r="AB83" s="646" t="s">
        <v>244</v>
      </c>
      <c r="AC83" s="646" t="s">
        <v>244</v>
      </c>
      <c r="AD83" s="643" t="s">
        <v>244</v>
      </c>
      <c r="AE83" s="643" t="s">
        <v>244</v>
      </c>
      <c r="AF83" s="643" t="s">
        <v>244</v>
      </c>
      <c r="AG83" s="656" t="s">
        <v>244</v>
      </c>
      <c r="AH83" s="647" t="s">
        <v>244</v>
      </c>
      <c r="AI83" s="734" t="s">
        <v>244</v>
      </c>
      <c r="AJ83" s="690" t="s">
        <v>244</v>
      </c>
      <c r="AK83" s="691" t="s">
        <v>244</v>
      </c>
      <c r="AL83" s="691" t="s">
        <v>244</v>
      </c>
      <c r="AM83" s="643" t="s">
        <v>244</v>
      </c>
    </row>
    <row r="84" spans="1:39" ht="32.25">
      <c r="A84" s="644" t="s">
        <v>305</v>
      </c>
      <c r="B84" s="648">
        <v>14277.866</v>
      </c>
      <c r="C84" s="648">
        <v>15279.588</v>
      </c>
      <c r="D84" s="648">
        <v>30331.03</v>
      </c>
      <c r="E84" s="649">
        <v>26549.61</v>
      </c>
      <c r="F84" s="650">
        <v>42191.619999999995</v>
      </c>
      <c r="G84" s="649">
        <v>42134.36</v>
      </c>
      <c r="H84" s="652">
        <v>38340.35</v>
      </c>
      <c r="I84" s="681">
        <v>37275.160000000003</v>
      </c>
      <c r="J84" s="684">
        <v>46813</v>
      </c>
      <c r="K84" s="685">
        <v>25526.489999999998</v>
      </c>
      <c r="L84" s="658">
        <v>62404.76</v>
      </c>
      <c r="M84" s="658">
        <v>54242.5</v>
      </c>
      <c r="N84" s="639">
        <v>4</v>
      </c>
      <c r="O84" s="646">
        <v>54289.71</v>
      </c>
      <c r="P84" s="646">
        <v>42590.8</v>
      </c>
      <c r="Q84" s="643">
        <v>95100.01999999999</v>
      </c>
      <c r="R84" s="643">
        <v>53256.46</v>
      </c>
      <c r="S84" s="643">
        <v>72734.149999999994</v>
      </c>
      <c r="T84" s="647">
        <v>68653.307000000001</v>
      </c>
      <c r="U84" s="647">
        <v>63124.590999999993</v>
      </c>
      <c r="V84" s="647">
        <v>56058.06</v>
      </c>
      <c r="W84" s="686">
        <v>69806.929999999993</v>
      </c>
      <c r="X84" s="643">
        <v>52873.880000000005</v>
      </c>
      <c r="Y84" s="643">
        <v>53271.5</v>
      </c>
      <c r="Z84" s="643">
        <v>56458.803</v>
      </c>
      <c r="AB84" s="646">
        <v>64568.569000000003</v>
      </c>
      <c r="AC84" s="646">
        <v>72746.165000000008</v>
      </c>
      <c r="AD84" s="643">
        <v>77441.5</v>
      </c>
      <c r="AE84" s="643">
        <v>78815.209999999992</v>
      </c>
      <c r="AF84" s="643">
        <v>72771.124000000011</v>
      </c>
      <c r="AG84" s="647">
        <v>78903.766000000003</v>
      </c>
      <c r="AH84" s="647">
        <v>72722.759999999995</v>
      </c>
      <c r="AI84" s="647">
        <v>59028.095999999998</v>
      </c>
      <c r="AJ84" s="686">
        <v>41675.512999999999</v>
      </c>
      <c r="AK84" s="643">
        <v>44841.322</v>
      </c>
      <c r="AL84" s="643">
        <v>44816.42</v>
      </c>
      <c r="AM84" s="643">
        <v>40018.54</v>
      </c>
    </row>
    <row r="85" spans="1:39" ht="32.25">
      <c r="A85" s="644" t="s">
        <v>300</v>
      </c>
      <c r="B85" s="648">
        <v>12517.803</v>
      </c>
      <c r="C85" s="648">
        <v>13229.25</v>
      </c>
      <c r="D85" s="648">
        <v>29089.16</v>
      </c>
      <c r="E85" s="649">
        <v>18719.439999999999</v>
      </c>
      <c r="F85" s="650">
        <v>22065.599999999999</v>
      </c>
      <c r="G85" s="649">
        <v>22008.34</v>
      </c>
      <c r="H85" s="652">
        <v>25342.5</v>
      </c>
      <c r="I85" s="681">
        <v>25012.63</v>
      </c>
      <c r="J85" s="684">
        <v>25908.7</v>
      </c>
      <c r="K85" s="685">
        <v>18319</v>
      </c>
      <c r="L85" s="658">
        <v>62345.48</v>
      </c>
      <c r="M85" s="658">
        <v>40672.6</v>
      </c>
      <c r="N85" s="639"/>
      <c r="O85" s="646">
        <v>40719.81</v>
      </c>
      <c r="P85" s="646">
        <v>31579.01</v>
      </c>
      <c r="Q85" s="643">
        <v>71183.899999999994</v>
      </c>
      <c r="R85" s="643">
        <v>27231.43</v>
      </c>
      <c r="S85" s="643">
        <v>38311.78</v>
      </c>
      <c r="T85" s="647">
        <v>30589.870999999999</v>
      </c>
      <c r="U85" s="647">
        <v>45.88</v>
      </c>
      <c r="V85" s="647">
        <v>25859.56</v>
      </c>
      <c r="W85" s="686">
        <v>48071.81</v>
      </c>
      <c r="X85" s="643">
        <v>31009.08</v>
      </c>
      <c r="Y85" s="643">
        <v>12953.2</v>
      </c>
      <c r="Z85" s="643">
        <v>14908.959000000001</v>
      </c>
      <c r="AB85" s="646">
        <v>13311.268</v>
      </c>
      <c r="AC85" s="646">
        <v>11037.983</v>
      </c>
      <c r="AD85" s="643">
        <v>19273.87</v>
      </c>
      <c r="AE85" s="643">
        <v>24793.65</v>
      </c>
      <c r="AF85" s="643">
        <v>18634.989000000001</v>
      </c>
      <c r="AG85" s="647">
        <v>29753.053</v>
      </c>
      <c r="AH85" s="647">
        <v>15580.55</v>
      </c>
      <c r="AI85" s="647">
        <v>3044.7359999999999</v>
      </c>
      <c r="AJ85" s="690">
        <v>3.9470000000000001</v>
      </c>
      <c r="AK85" s="691">
        <v>45.927999999999997</v>
      </c>
      <c r="AL85" s="691">
        <v>21.03</v>
      </c>
      <c r="AM85" s="643">
        <v>73.55</v>
      </c>
    </row>
    <row r="86" spans="1:39" ht="32.25">
      <c r="A86" s="644" t="s">
        <v>301</v>
      </c>
      <c r="B86" s="648">
        <v>0</v>
      </c>
      <c r="C86" s="648">
        <v>0</v>
      </c>
      <c r="D86" s="648">
        <v>0</v>
      </c>
      <c r="E86" s="649">
        <v>0</v>
      </c>
      <c r="F86" s="650">
        <v>0</v>
      </c>
      <c r="G86" s="649">
        <v>0</v>
      </c>
      <c r="H86" s="652">
        <v>0</v>
      </c>
      <c r="I86" s="681">
        <v>0</v>
      </c>
      <c r="J86" s="684">
        <v>0</v>
      </c>
      <c r="K86" s="685">
        <v>0</v>
      </c>
      <c r="L86" s="658">
        <v>0</v>
      </c>
      <c r="M86" s="658">
        <v>0</v>
      </c>
      <c r="N86" s="639"/>
      <c r="O86" s="646">
        <v>0</v>
      </c>
      <c r="P86" s="646">
        <v>0</v>
      </c>
      <c r="Q86" s="643">
        <v>0</v>
      </c>
      <c r="R86" s="643">
        <v>0</v>
      </c>
      <c r="S86" s="643">
        <v>0</v>
      </c>
      <c r="T86" s="656">
        <v>0</v>
      </c>
      <c r="U86" s="647">
        <v>0</v>
      </c>
      <c r="V86" s="647">
        <v>0</v>
      </c>
      <c r="W86" s="686">
        <v>0</v>
      </c>
      <c r="X86" s="643">
        <v>0</v>
      </c>
      <c r="Y86" s="643">
        <v>0</v>
      </c>
      <c r="Z86" s="643">
        <v>0</v>
      </c>
      <c r="AB86" s="646">
        <v>0</v>
      </c>
      <c r="AC86" s="646">
        <v>0</v>
      </c>
      <c r="AD86" s="643">
        <v>0</v>
      </c>
      <c r="AE86" s="643">
        <v>0</v>
      </c>
      <c r="AF86" s="643">
        <v>0</v>
      </c>
      <c r="AG86" s="656">
        <v>0</v>
      </c>
      <c r="AH86" s="647">
        <v>0</v>
      </c>
      <c r="AI86" s="647">
        <v>0</v>
      </c>
      <c r="AJ86" s="690">
        <v>0</v>
      </c>
      <c r="AK86" s="691">
        <v>0</v>
      </c>
      <c r="AL86" s="691">
        <v>0</v>
      </c>
      <c r="AM86" s="643">
        <v>0</v>
      </c>
    </row>
    <row r="87" spans="1:39" ht="32.25">
      <c r="A87" s="644" t="s">
        <v>302</v>
      </c>
      <c r="B87" s="648">
        <v>0</v>
      </c>
      <c r="C87" s="648">
        <v>0</v>
      </c>
      <c r="D87" s="648">
        <v>0</v>
      </c>
      <c r="E87" s="649">
        <v>0</v>
      </c>
      <c r="F87" s="650">
        <v>0</v>
      </c>
      <c r="G87" s="649">
        <v>0</v>
      </c>
      <c r="H87" s="652">
        <v>0</v>
      </c>
      <c r="I87" s="681">
        <v>0</v>
      </c>
      <c r="J87" s="684">
        <v>0</v>
      </c>
      <c r="K87" s="685">
        <v>0</v>
      </c>
      <c r="L87" s="658">
        <v>0</v>
      </c>
      <c r="M87" s="658">
        <v>0</v>
      </c>
      <c r="N87" s="639"/>
      <c r="O87" s="646">
        <v>0</v>
      </c>
      <c r="P87" s="646">
        <v>0</v>
      </c>
      <c r="Q87" s="643">
        <v>0</v>
      </c>
      <c r="R87" s="643">
        <v>0</v>
      </c>
      <c r="S87" s="643">
        <v>0</v>
      </c>
      <c r="T87" s="656">
        <v>0</v>
      </c>
      <c r="U87" s="647">
        <v>0</v>
      </c>
      <c r="V87" s="647">
        <v>0</v>
      </c>
      <c r="W87" s="686">
        <v>0</v>
      </c>
      <c r="X87" s="643">
        <v>0</v>
      </c>
      <c r="Y87" s="643">
        <v>0</v>
      </c>
      <c r="Z87" s="643">
        <v>0</v>
      </c>
      <c r="AB87" s="646">
        <v>0</v>
      </c>
      <c r="AC87" s="646">
        <v>0</v>
      </c>
      <c r="AD87" s="643">
        <v>0</v>
      </c>
      <c r="AE87" s="643">
        <v>0</v>
      </c>
      <c r="AF87" s="643">
        <v>0</v>
      </c>
      <c r="AG87" s="656">
        <v>0</v>
      </c>
      <c r="AH87" s="647">
        <v>0</v>
      </c>
      <c r="AI87" s="647">
        <v>0</v>
      </c>
      <c r="AJ87" s="690">
        <v>0</v>
      </c>
      <c r="AK87" s="691">
        <v>0</v>
      </c>
      <c r="AL87" s="691">
        <v>0</v>
      </c>
      <c r="AM87" s="643">
        <v>0</v>
      </c>
    </row>
    <row r="88" spans="1:39" ht="32.25">
      <c r="A88" s="644" t="s">
        <v>303</v>
      </c>
      <c r="B88" s="648">
        <v>1760.0630000000001</v>
      </c>
      <c r="C88" s="648">
        <v>2050.3380000000002</v>
      </c>
      <c r="D88" s="648">
        <v>1241.8699999999999</v>
      </c>
      <c r="E88" s="649">
        <v>7830.17</v>
      </c>
      <c r="F88" s="650">
        <v>20126.02</v>
      </c>
      <c r="G88" s="649">
        <v>20126.02</v>
      </c>
      <c r="H88" s="652">
        <v>12997.85</v>
      </c>
      <c r="I88" s="681">
        <v>12262.53</v>
      </c>
      <c r="J88" s="684">
        <v>20904.3</v>
      </c>
      <c r="K88" s="685">
        <v>7207.49</v>
      </c>
      <c r="L88" s="658">
        <v>59.28</v>
      </c>
      <c r="M88" s="658">
        <v>13569.9</v>
      </c>
      <c r="N88" s="735"/>
      <c r="O88" s="646">
        <v>13569.9</v>
      </c>
      <c r="P88" s="646">
        <v>11011.79</v>
      </c>
      <c r="Q88" s="643">
        <v>23916.12</v>
      </c>
      <c r="R88" s="643">
        <v>26025.03</v>
      </c>
      <c r="S88" s="643">
        <v>34422.370000000003</v>
      </c>
      <c r="T88" s="647">
        <v>38063.436000000002</v>
      </c>
      <c r="U88" s="647">
        <v>63078.710999999996</v>
      </c>
      <c r="V88" s="647">
        <v>30198.5</v>
      </c>
      <c r="W88" s="686">
        <v>21735.119999999999</v>
      </c>
      <c r="X88" s="643">
        <v>21864.799999999999</v>
      </c>
      <c r="Y88" s="643">
        <v>40318.300000000003</v>
      </c>
      <c r="Z88" s="643">
        <v>41549.843999999997</v>
      </c>
      <c r="AB88" s="646">
        <v>51257.300999999999</v>
      </c>
      <c r="AC88" s="646">
        <v>61708.182000000001</v>
      </c>
      <c r="AD88" s="643">
        <v>58167.63</v>
      </c>
      <c r="AE88" s="643">
        <v>54021.56</v>
      </c>
      <c r="AF88" s="643">
        <v>54136.135000000002</v>
      </c>
      <c r="AG88" s="647">
        <v>49150.713000000003</v>
      </c>
      <c r="AH88" s="647">
        <v>57142.21</v>
      </c>
      <c r="AI88" s="647">
        <v>55983.360000000001</v>
      </c>
      <c r="AJ88" s="690">
        <v>41671.565999999999</v>
      </c>
      <c r="AK88" s="691">
        <v>44795.394</v>
      </c>
      <c r="AL88" s="691">
        <v>44795.39</v>
      </c>
      <c r="AM88" s="643">
        <v>39944.99</v>
      </c>
    </row>
    <row r="89" spans="1:39" ht="32.25">
      <c r="A89" s="644"/>
      <c r="B89" s="648" t="s">
        <v>244</v>
      </c>
      <c r="C89" s="648" t="s">
        <v>244</v>
      </c>
      <c r="D89" s="648" t="s">
        <v>244</v>
      </c>
      <c r="E89" s="649" t="s">
        <v>244</v>
      </c>
      <c r="F89" s="650" t="s">
        <v>244</v>
      </c>
      <c r="G89" s="649" t="s">
        <v>244</v>
      </c>
      <c r="H89" s="652" t="s">
        <v>244</v>
      </c>
      <c r="I89" s="681" t="s">
        <v>244</v>
      </c>
      <c r="J89" s="684" t="s">
        <v>244</v>
      </c>
      <c r="K89" s="685" t="s">
        <v>244</v>
      </c>
      <c r="L89" s="658" t="s">
        <v>244</v>
      </c>
      <c r="M89" s="658" t="s">
        <v>244</v>
      </c>
      <c r="N89" s="639">
        <v>5</v>
      </c>
      <c r="O89" s="646" t="s">
        <v>244</v>
      </c>
      <c r="P89" s="646" t="s">
        <v>244</v>
      </c>
      <c r="Q89" s="643" t="s">
        <v>244</v>
      </c>
      <c r="R89" s="643" t="s">
        <v>244</v>
      </c>
      <c r="S89" s="643" t="s">
        <v>244</v>
      </c>
      <c r="T89" s="647" t="s">
        <v>244</v>
      </c>
      <c r="U89" s="647" t="s">
        <v>244</v>
      </c>
      <c r="V89" s="647" t="s">
        <v>244</v>
      </c>
      <c r="W89" s="686" t="s">
        <v>244</v>
      </c>
      <c r="X89" s="643" t="s">
        <v>244</v>
      </c>
      <c r="Y89" s="643" t="s">
        <v>244</v>
      </c>
      <c r="Z89" s="643" t="s">
        <v>244</v>
      </c>
      <c r="AB89" s="646" t="s">
        <v>244</v>
      </c>
      <c r="AC89" s="646" t="s">
        <v>244</v>
      </c>
      <c r="AD89" s="643" t="s">
        <v>244</v>
      </c>
      <c r="AE89" s="643" t="s">
        <v>244</v>
      </c>
      <c r="AF89" s="643" t="s">
        <v>244</v>
      </c>
      <c r="AG89" s="647" t="s">
        <v>244</v>
      </c>
      <c r="AH89" s="647" t="s">
        <v>244</v>
      </c>
      <c r="AI89" s="647" t="s">
        <v>244</v>
      </c>
      <c r="AJ89" s="690" t="s">
        <v>244</v>
      </c>
      <c r="AK89" s="691" t="s">
        <v>244</v>
      </c>
      <c r="AL89" s="691" t="s">
        <v>244</v>
      </c>
      <c r="AM89" s="643" t="s">
        <v>244</v>
      </c>
    </row>
    <row r="90" spans="1:39" ht="32.25">
      <c r="A90" s="644" t="s">
        <v>306</v>
      </c>
      <c r="B90" s="648">
        <v>20599.999</v>
      </c>
      <c r="C90" s="648">
        <v>24589.949000000001</v>
      </c>
      <c r="D90" s="648">
        <v>14800</v>
      </c>
      <c r="E90" s="649">
        <v>19910</v>
      </c>
      <c r="F90" s="650">
        <v>6000</v>
      </c>
      <c r="G90" s="649">
        <v>4200</v>
      </c>
      <c r="H90" s="652">
        <v>0</v>
      </c>
      <c r="I90" s="681">
        <v>3481.51</v>
      </c>
      <c r="J90" s="684">
        <v>0</v>
      </c>
      <c r="K90" s="685">
        <v>34479.050000000003</v>
      </c>
      <c r="L90" s="658">
        <v>48000</v>
      </c>
      <c r="M90" s="658">
        <v>3000</v>
      </c>
      <c r="N90" s="735"/>
      <c r="O90" s="646">
        <v>0</v>
      </c>
      <c r="P90" s="646">
        <v>20397.52</v>
      </c>
      <c r="Q90" s="643">
        <v>24657.75</v>
      </c>
      <c r="R90" s="643">
        <v>20011.23</v>
      </c>
      <c r="S90" s="643">
        <v>41500</v>
      </c>
      <c r="T90" s="647">
        <v>45000</v>
      </c>
      <c r="U90" s="647">
        <v>33650</v>
      </c>
      <c r="V90" s="647">
        <v>15437.78</v>
      </c>
      <c r="W90" s="686">
        <v>0</v>
      </c>
      <c r="X90" s="643">
        <v>2863.1570000000002</v>
      </c>
      <c r="Y90" s="643">
        <v>322.90000000000003</v>
      </c>
      <c r="Z90" s="643">
        <v>0</v>
      </c>
      <c r="AB90" s="646">
        <v>0</v>
      </c>
      <c r="AC90" s="646">
        <v>2999.585</v>
      </c>
      <c r="AD90" s="643">
        <v>2000</v>
      </c>
      <c r="AE90" s="643">
        <v>0</v>
      </c>
      <c r="AF90" s="643">
        <v>300.524</v>
      </c>
      <c r="AG90" s="647">
        <v>0</v>
      </c>
      <c r="AH90" s="647">
        <v>40560.26</v>
      </c>
      <c r="AI90" s="647">
        <v>26569.006000000001</v>
      </c>
      <c r="AJ90" s="686">
        <v>0</v>
      </c>
      <c r="AK90" s="643">
        <v>257.88200000000001</v>
      </c>
      <c r="AL90" s="643">
        <v>257.88</v>
      </c>
      <c r="AM90" s="643">
        <v>0</v>
      </c>
    </row>
    <row r="91" spans="1:39" ht="32.25">
      <c r="A91" s="644" t="s">
        <v>307</v>
      </c>
      <c r="B91" s="648">
        <v>0</v>
      </c>
      <c r="C91" s="648">
        <v>0</v>
      </c>
      <c r="D91" s="648">
        <v>0</v>
      </c>
      <c r="E91" s="649">
        <v>0</v>
      </c>
      <c r="F91" s="650">
        <v>0</v>
      </c>
      <c r="G91" s="649">
        <v>0</v>
      </c>
      <c r="H91" s="652">
        <v>0</v>
      </c>
      <c r="I91" s="681">
        <v>0</v>
      </c>
      <c r="J91" s="684">
        <v>0</v>
      </c>
      <c r="K91" s="685">
        <v>478.4</v>
      </c>
      <c r="L91" s="658">
        <v>0</v>
      </c>
      <c r="M91" s="658">
        <v>0</v>
      </c>
      <c r="N91" s="639"/>
      <c r="O91" s="646">
        <v>0</v>
      </c>
      <c r="P91" s="646">
        <v>371.88</v>
      </c>
      <c r="Q91" s="643">
        <v>7.05</v>
      </c>
      <c r="R91" s="643">
        <v>0</v>
      </c>
      <c r="S91" s="643">
        <v>0</v>
      </c>
      <c r="T91" s="656">
        <v>0</v>
      </c>
      <c r="U91" s="647">
        <v>0</v>
      </c>
      <c r="V91" s="647">
        <v>0</v>
      </c>
      <c r="W91" s="690">
        <v>0</v>
      </c>
      <c r="X91" s="643">
        <v>2863.1570000000002</v>
      </c>
      <c r="Y91" s="643">
        <v>314.60000000000002</v>
      </c>
      <c r="Z91" s="643">
        <v>0</v>
      </c>
      <c r="AB91" s="646">
        <v>0</v>
      </c>
      <c r="AC91" s="646">
        <v>2999.585</v>
      </c>
      <c r="AD91" s="643">
        <v>0</v>
      </c>
      <c r="AE91" s="643">
        <v>0</v>
      </c>
      <c r="AF91" s="643">
        <v>300.524</v>
      </c>
      <c r="AG91" s="656">
        <v>0</v>
      </c>
      <c r="AH91" s="647">
        <v>279.61</v>
      </c>
      <c r="AI91" s="647">
        <v>577.226</v>
      </c>
      <c r="AJ91" s="690">
        <v>0</v>
      </c>
      <c r="AK91" s="691">
        <v>200.351</v>
      </c>
      <c r="AL91" s="691">
        <v>200.35</v>
      </c>
      <c r="AM91" s="643">
        <v>0</v>
      </c>
    </row>
    <row r="92" spans="1:39" ht="32.25">
      <c r="A92" s="644" t="s">
        <v>308</v>
      </c>
      <c r="B92" s="648">
        <v>0</v>
      </c>
      <c r="C92" s="648">
        <v>0</v>
      </c>
      <c r="D92" s="648">
        <v>0</v>
      </c>
      <c r="E92" s="649">
        <v>0</v>
      </c>
      <c r="F92" s="650">
        <v>0</v>
      </c>
      <c r="G92" s="649">
        <v>0</v>
      </c>
      <c r="H92" s="652">
        <v>0</v>
      </c>
      <c r="I92" s="681">
        <v>9.8000000000000007</v>
      </c>
      <c r="J92" s="684">
        <v>0</v>
      </c>
      <c r="K92" s="685">
        <v>2.21</v>
      </c>
      <c r="L92" s="658">
        <v>0</v>
      </c>
      <c r="M92" s="658">
        <v>0</v>
      </c>
      <c r="N92" s="639"/>
      <c r="O92" s="646">
        <v>0</v>
      </c>
      <c r="P92" s="646">
        <v>25.64</v>
      </c>
      <c r="Q92" s="643">
        <v>0.69</v>
      </c>
      <c r="R92" s="643">
        <v>11.23</v>
      </c>
      <c r="S92" s="643">
        <v>0</v>
      </c>
      <c r="T92" s="656">
        <v>0</v>
      </c>
      <c r="U92" s="647">
        <v>0</v>
      </c>
      <c r="V92" s="647">
        <v>0</v>
      </c>
      <c r="W92" s="690">
        <v>0</v>
      </c>
      <c r="X92" s="643">
        <v>0</v>
      </c>
      <c r="Y92" s="643">
        <v>8.3000000000000007</v>
      </c>
      <c r="Z92" s="643">
        <v>0</v>
      </c>
      <c r="AB92" s="646">
        <v>0</v>
      </c>
      <c r="AC92" s="646">
        <v>0</v>
      </c>
      <c r="AD92" s="643">
        <v>0</v>
      </c>
      <c r="AE92" s="643">
        <v>0</v>
      </c>
      <c r="AF92" s="643">
        <v>0</v>
      </c>
      <c r="AG92" s="656">
        <v>0</v>
      </c>
      <c r="AH92" s="647">
        <v>10.65</v>
      </c>
      <c r="AI92" s="647">
        <v>0</v>
      </c>
      <c r="AJ92" s="690">
        <v>0</v>
      </c>
      <c r="AK92" s="691">
        <v>57.530999999999999</v>
      </c>
      <c r="AL92" s="691">
        <v>57.53</v>
      </c>
      <c r="AM92" s="643">
        <v>0</v>
      </c>
    </row>
    <row r="93" spans="1:39" ht="32.25">
      <c r="A93" s="644" t="s">
        <v>309</v>
      </c>
      <c r="B93" s="648">
        <v>20599.999</v>
      </c>
      <c r="C93" s="648">
        <v>24589.949000000001</v>
      </c>
      <c r="D93" s="648">
        <v>14800</v>
      </c>
      <c r="E93" s="649">
        <v>19910</v>
      </c>
      <c r="F93" s="650">
        <v>6000</v>
      </c>
      <c r="G93" s="649">
        <v>4200</v>
      </c>
      <c r="H93" s="652">
        <v>0</v>
      </c>
      <c r="I93" s="681">
        <v>3471.71</v>
      </c>
      <c r="J93" s="684">
        <v>0</v>
      </c>
      <c r="K93" s="685">
        <v>33998.44</v>
      </c>
      <c r="L93" s="658">
        <v>48000</v>
      </c>
      <c r="M93" s="658">
        <v>3000</v>
      </c>
      <c r="N93" s="639"/>
      <c r="O93" s="646">
        <v>0</v>
      </c>
      <c r="P93" s="646">
        <v>20000</v>
      </c>
      <c r="Q93" s="643">
        <v>24650</v>
      </c>
      <c r="R93" s="643">
        <v>20000</v>
      </c>
      <c r="S93" s="643">
        <v>41500</v>
      </c>
      <c r="T93" s="647">
        <v>45000</v>
      </c>
      <c r="U93" s="647">
        <v>33650</v>
      </c>
      <c r="V93" s="647">
        <v>15437.78</v>
      </c>
      <c r="W93" s="690">
        <v>0</v>
      </c>
      <c r="X93" s="643">
        <v>0</v>
      </c>
      <c r="Y93" s="643">
        <v>0</v>
      </c>
      <c r="Z93" s="643">
        <v>0</v>
      </c>
      <c r="AB93" s="646">
        <v>0</v>
      </c>
      <c r="AC93" s="646">
        <v>0</v>
      </c>
      <c r="AD93" s="643">
        <v>2000</v>
      </c>
      <c r="AE93" s="643">
        <v>0</v>
      </c>
      <c r="AF93" s="643">
        <v>0</v>
      </c>
      <c r="AG93" s="647">
        <v>0</v>
      </c>
      <c r="AH93" s="647">
        <v>40270</v>
      </c>
      <c r="AI93" s="647">
        <v>25991.78</v>
      </c>
      <c r="AJ93" s="690">
        <v>0</v>
      </c>
      <c r="AK93" s="691">
        <v>0</v>
      </c>
      <c r="AL93" s="691">
        <v>0</v>
      </c>
      <c r="AM93" s="643">
        <v>0</v>
      </c>
    </row>
    <row r="94" spans="1:39" ht="32.25">
      <c r="A94" s="636"/>
      <c r="B94" s="648" t="s">
        <v>244</v>
      </c>
      <c r="C94" s="648" t="s">
        <v>244</v>
      </c>
      <c r="D94" s="648" t="s">
        <v>244</v>
      </c>
      <c r="E94" s="649" t="s">
        <v>244</v>
      </c>
      <c r="F94" s="733" t="s">
        <v>244</v>
      </c>
      <c r="G94" s="649" t="s">
        <v>244</v>
      </c>
      <c r="H94" s="652" t="s">
        <v>244</v>
      </c>
      <c r="I94" s="681" t="s">
        <v>244</v>
      </c>
      <c r="J94" s="684" t="s">
        <v>244</v>
      </c>
      <c r="K94" s="685" t="s">
        <v>244</v>
      </c>
      <c r="L94" s="658" t="s">
        <v>244</v>
      </c>
      <c r="M94" s="658" t="s">
        <v>244</v>
      </c>
      <c r="N94" s="639"/>
      <c r="O94" s="646" t="s">
        <v>244</v>
      </c>
      <c r="P94" s="646" t="s">
        <v>244</v>
      </c>
      <c r="Q94" s="643" t="s">
        <v>244</v>
      </c>
      <c r="R94" s="643" t="s">
        <v>244</v>
      </c>
      <c r="S94" s="643" t="s">
        <v>244</v>
      </c>
      <c r="T94" s="647" t="s">
        <v>244</v>
      </c>
      <c r="U94" s="647" t="s">
        <v>244</v>
      </c>
      <c r="V94" s="734" t="s">
        <v>244</v>
      </c>
      <c r="W94" s="690" t="s">
        <v>244</v>
      </c>
      <c r="X94" s="643" t="s">
        <v>244</v>
      </c>
      <c r="Y94" s="643" t="s">
        <v>244</v>
      </c>
      <c r="Z94" s="643" t="s">
        <v>244</v>
      </c>
      <c r="AB94" s="646" t="s">
        <v>244</v>
      </c>
      <c r="AC94" s="646" t="s">
        <v>244</v>
      </c>
      <c r="AD94" s="643" t="s">
        <v>244</v>
      </c>
      <c r="AE94" s="643" t="s">
        <v>244</v>
      </c>
      <c r="AF94" s="643" t="s">
        <v>244</v>
      </c>
      <c r="AG94" s="647" t="s">
        <v>244</v>
      </c>
      <c r="AH94" s="647" t="s">
        <v>244</v>
      </c>
      <c r="AI94" s="734" t="s">
        <v>244</v>
      </c>
      <c r="AJ94" s="690" t="s">
        <v>244</v>
      </c>
      <c r="AK94" s="691" t="s">
        <v>244</v>
      </c>
      <c r="AL94" s="691" t="s">
        <v>244</v>
      </c>
      <c r="AM94" s="643" t="s">
        <v>244</v>
      </c>
    </row>
    <row r="95" spans="1:39" ht="32.25">
      <c r="A95" s="644" t="s">
        <v>310</v>
      </c>
      <c r="B95" s="648">
        <v>39379.809000000001</v>
      </c>
      <c r="C95" s="648">
        <v>40404.478000000003</v>
      </c>
      <c r="D95" s="648">
        <v>35191.440000000002</v>
      </c>
      <c r="E95" s="649">
        <v>31483.5</v>
      </c>
      <c r="F95" s="650">
        <v>30847.86</v>
      </c>
      <c r="G95" s="649">
        <v>31461.01</v>
      </c>
      <c r="H95" s="652">
        <v>35334.26</v>
      </c>
      <c r="I95" s="681">
        <v>43985.4</v>
      </c>
      <c r="J95" s="684">
        <v>47589.59</v>
      </c>
      <c r="K95" s="685">
        <v>57373.51</v>
      </c>
      <c r="L95" s="658">
        <v>54941.86</v>
      </c>
      <c r="M95" s="658">
        <v>60970.74</v>
      </c>
      <c r="N95" s="735"/>
      <c r="O95" s="646">
        <v>65954.13</v>
      </c>
      <c r="P95" s="646">
        <v>68558.52</v>
      </c>
      <c r="Q95" s="643">
        <v>77834.95</v>
      </c>
      <c r="R95" s="643">
        <v>44032.08</v>
      </c>
      <c r="S95" s="643">
        <v>44773.05</v>
      </c>
      <c r="T95" s="647">
        <v>49109.857000000004</v>
      </c>
      <c r="U95" s="647">
        <v>43333.61</v>
      </c>
      <c r="V95" s="647">
        <v>37993.26</v>
      </c>
      <c r="W95" s="686">
        <v>35233.589999999997</v>
      </c>
      <c r="X95" s="643">
        <v>50725.834000000003</v>
      </c>
      <c r="Y95" s="643">
        <v>44371.8</v>
      </c>
      <c r="Z95" s="643">
        <v>46987.631000000001</v>
      </c>
      <c r="AB95" s="646">
        <v>43535.188999999998</v>
      </c>
      <c r="AC95" s="646">
        <v>39734.718000000001</v>
      </c>
      <c r="AD95" s="643">
        <v>57856.75</v>
      </c>
      <c r="AE95" s="643">
        <v>41917.885000000002</v>
      </c>
      <c r="AF95" s="643">
        <v>40329.906000000003</v>
      </c>
      <c r="AG95" s="647">
        <v>42321.402000000002</v>
      </c>
      <c r="AH95" s="647">
        <v>23180.95</v>
      </c>
      <c r="AI95" s="647">
        <v>15305.317999999999</v>
      </c>
      <c r="AJ95" s="690">
        <v>8697.607</v>
      </c>
      <c r="AK95" s="691">
        <v>9405.9850000000006</v>
      </c>
      <c r="AL95" s="643">
        <v>9790.81</v>
      </c>
      <c r="AM95" s="643">
        <v>13140.7</v>
      </c>
    </row>
    <row r="96" spans="1:39" ht="32.25">
      <c r="A96" s="644"/>
      <c r="B96" s="648" t="s">
        <v>244</v>
      </c>
      <c r="C96" s="648" t="s">
        <v>244</v>
      </c>
      <c r="D96" s="648" t="s">
        <v>244</v>
      </c>
      <c r="E96" s="649" t="s">
        <v>244</v>
      </c>
      <c r="F96" s="650" t="s">
        <v>244</v>
      </c>
      <c r="G96" s="649" t="s">
        <v>244</v>
      </c>
      <c r="H96" s="652" t="s">
        <v>244</v>
      </c>
      <c r="I96" s="681" t="s">
        <v>244</v>
      </c>
      <c r="J96" s="684"/>
      <c r="K96" s="685"/>
      <c r="N96" s="735"/>
      <c r="O96" s="736" t="s">
        <v>244</v>
      </c>
      <c r="P96" s="737" t="s">
        <v>244</v>
      </c>
      <c r="Q96" s="738" t="s">
        <v>244</v>
      </c>
      <c r="R96" s="738" t="s">
        <v>244</v>
      </c>
      <c r="S96" s="738" t="s">
        <v>244</v>
      </c>
      <c r="T96" s="739" t="s">
        <v>244</v>
      </c>
      <c r="U96" s="739" t="s">
        <v>244</v>
      </c>
      <c r="V96" s="739" t="s">
        <v>244</v>
      </c>
      <c r="W96" s="740" t="s">
        <v>244</v>
      </c>
      <c r="X96" s="741" t="s">
        <v>244</v>
      </c>
      <c r="Y96" s="741" t="s">
        <v>244</v>
      </c>
      <c r="Z96" s="738" t="s">
        <v>244</v>
      </c>
      <c r="AB96" s="646" t="s">
        <v>244</v>
      </c>
      <c r="AC96" s="646" t="s">
        <v>244</v>
      </c>
      <c r="AD96" s="643" t="s">
        <v>244</v>
      </c>
      <c r="AE96" s="643" t="s">
        <v>244</v>
      </c>
      <c r="AF96" s="643" t="s">
        <v>244</v>
      </c>
      <c r="AG96" s="647" t="s">
        <v>244</v>
      </c>
      <c r="AH96" s="647" t="s">
        <v>244</v>
      </c>
      <c r="AI96" s="647" t="s">
        <v>244</v>
      </c>
      <c r="AJ96" s="690" t="s">
        <v>244</v>
      </c>
      <c r="AK96" s="691" t="s">
        <v>244</v>
      </c>
      <c r="AL96" s="691" t="s">
        <v>244</v>
      </c>
      <c r="AM96" s="643" t="s">
        <v>244</v>
      </c>
    </row>
    <row r="97" spans="1:39" ht="23.25">
      <c r="A97" s="742"/>
      <c r="B97" s="653" t="s">
        <v>244</v>
      </c>
      <c r="C97" s="653" t="s">
        <v>244</v>
      </c>
      <c r="D97" s="653" t="s">
        <v>244</v>
      </c>
      <c r="E97" s="743" t="s">
        <v>244</v>
      </c>
      <c r="F97" s="650" t="s">
        <v>244</v>
      </c>
      <c r="G97" s="649" t="s">
        <v>244</v>
      </c>
      <c r="H97" s="652" t="s">
        <v>244</v>
      </c>
      <c r="I97" s="681" t="s">
        <v>244</v>
      </c>
      <c r="J97" s="666"/>
      <c r="K97" s="667"/>
      <c r="L97" s="668"/>
      <c r="M97" s="668"/>
      <c r="N97" s="639"/>
    </row>
    <row r="98" spans="1:39" ht="39" customHeight="1" thickBot="1">
      <c r="A98" s="669" t="s">
        <v>311</v>
      </c>
      <c r="B98" s="670">
        <v>275728.38</v>
      </c>
      <c r="C98" s="670">
        <v>255620.83599999998</v>
      </c>
      <c r="D98" s="670">
        <v>269854.31999999995</v>
      </c>
      <c r="E98" s="671">
        <v>262201.06</v>
      </c>
      <c r="F98" s="671">
        <v>266191.33</v>
      </c>
      <c r="G98" s="671">
        <v>276218.97000000003</v>
      </c>
      <c r="H98" s="744">
        <v>295639.46000000002</v>
      </c>
      <c r="I98" s="670">
        <v>317124.44000000006</v>
      </c>
      <c r="J98" s="672">
        <v>333831.66999999993</v>
      </c>
      <c r="K98" s="673">
        <v>335914.67</v>
      </c>
      <c r="L98" s="674">
        <v>331169.46999999997</v>
      </c>
      <c r="M98" s="674">
        <v>320753.09000000003</v>
      </c>
      <c r="N98" s="639"/>
      <c r="O98" s="745">
        <v>306819.88</v>
      </c>
      <c r="P98" s="745">
        <v>300597.76000000001</v>
      </c>
      <c r="Q98" s="746">
        <v>349377.18</v>
      </c>
      <c r="R98" s="746">
        <v>297477.48</v>
      </c>
      <c r="S98" s="746">
        <v>381833.01</v>
      </c>
      <c r="T98" s="747">
        <v>361036.86200000002</v>
      </c>
      <c r="U98" s="748">
        <v>320668.38099999994</v>
      </c>
      <c r="V98" s="748">
        <v>282017.36</v>
      </c>
      <c r="W98" s="749">
        <v>291016.37</v>
      </c>
      <c r="X98" s="746">
        <v>325595.59999999998</v>
      </c>
      <c r="Y98" s="746">
        <v>324799.95300000004</v>
      </c>
      <c r="Z98" s="746">
        <v>344718.81099999999</v>
      </c>
      <c r="AB98" s="750">
        <v>362879.59700000001</v>
      </c>
      <c r="AC98" s="751">
        <v>340044.32100000005</v>
      </c>
      <c r="AD98" s="752">
        <v>359388.07</v>
      </c>
      <c r="AE98" s="752">
        <v>346251.47600000002</v>
      </c>
      <c r="AF98" s="752">
        <v>326372.54300000001</v>
      </c>
      <c r="AG98" s="753">
        <v>344238.07400000002</v>
      </c>
      <c r="AH98" s="754">
        <v>255308.63</v>
      </c>
      <c r="AI98" s="754">
        <v>260800.93</v>
      </c>
      <c r="AJ98" s="755">
        <v>155618.22999999998</v>
      </c>
      <c r="AK98" s="752">
        <v>117311.614</v>
      </c>
      <c r="AL98" s="756">
        <v>130957.05</v>
      </c>
      <c r="AM98" s="752">
        <v>133762.89000000001</v>
      </c>
    </row>
    <row r="99" spans="1:39" ht="33" thickTop="1">
      <c r="A99" s="659"/>
      <c r="B99" s="653" t="s">
        <v>244</v>
      </c>
      <c r="C99" s="653" t="s">
        <v>244</v>
      </c>
      <c r="D99" s="653" t="s">
        <v>244</v>
      </c>
      <c r="E99" s="757" t="s">
        <v>244</v>
      </c>
      <c r="F99" s="650" t="s">
        <v>244</v>
      </c>
      <c r="G99" s="649" t="s">
        <v>244</v>
      </c>
      <c r="H99" s="652" t="s">
        <v>244</v>
      </c>
      <c r="I99" s="681" t="s">
        <v>244</v>
      </c>
      <c r="J99" s="684"/>
      <c r="K99" s="685"/>
      <c r="N99" s="758"/>
      <c r="O99" s="646" t="s">
        <v>244</v>
      </c>
      <c r="P99" s="646" t="s">
        <v>244</v>
      </c>
      <c r="Q99" s="643"/>
      <c r="R99" s="643"/>
      <c r="S99" s="643" t="s">
        <v>244</v>
      </c>
      <c r="T99" s="647" t="s">
        <v>244</v>
      </c>
      <c r="U99" s="716"/>
      <c r="V99" s="647"/>
      <c r="W99" s="690"/>
      <c r="X99" s="691" t="s">
        <v>244</v>
      </c>
      <c r="Y99" s="691" t="s">
        <v>244</v>
      </c>
      <c r="Z99" s="643" t="s">
        <v>244</v>
      </c>
      <c r="AB99" s="646" t="s">
        <v>244</v>
      </c>
      <c r="AC99" s="646" t="s">
        <v>244</v>
      </c>
      <c r="AD99" s="643" t="s">
        <v>244</v>
      </c>
      <c r="AE99" s="643" t="s">
        <v>244</v>
      </c>
      <c r="AF99" s="643" t="s">
        <v>244</v>
      </c>
      <c r="AG99" s="647" t="s">
        <v>244</v>
      </c>
      <c r="AH99" s="716" t="s">
        <v>244</v>
      </c>
      <c r="AI99" s="643" t="s">
        <v>244</v>
      </c>
      <c r="AJ99" s="643" t="s">
        <v>244</v>
      </c>
      <c r="AK99" s="643" t="s">
        <v>244</v>
      </c>
      <c r="AL99" s="643" t="s">
        <v>244</v>
      </c>
      <c r="AM99" s="643" t="s">
        <v>244</v>
      </c>
    </row>
    <row r="100" spans="1:39" ht="23.25">
      <c r="A100" s="659" t="s">
        <v>312</v>
      </c>
      <c r="B100" s="648" t="s">
        <v>244</v>
      </c>
      <c r="C100" s="648" t="s">
        <v>244</v>
      </c>
      <c r="D100" s="648" t="s">
        <v>244</v>
      </c>
      <c r="E100" s="757"/>
      <c r="F100" s="694"/>
      <c r="G100" s="649" t="s">
        <v>244</v>
      </c>
      <c r="H100" s="731"/>
      <c r="I100" s="714"/>
      <c r="J100" s="684"/>
      <c r="K100" s="685"/>
    </row>
    <row r="101" spans="1:39" ht="27" customHeight="1">
      <c r="A101" s="659" t="s">
        <v>313</v>
      </c>
      <c r="B101" s="648">
        <v>32729.93</v>
      </c>
      <c r="C101" s="648">
        <v>55246.842000000004</v>
      </c>
      <c r="D101" s="648">
        <v>63926.57</v>
      </c>
      <c r="E101" s="649">
        <v>73925.17</v>
      </c>
      <c r="F101" s="650">
        <v>91889.62</v>
      </c>
      <c r="G101" s="649">
        <v>89945.06</v>
      </c>
      <c r="H101" s="648">
        <v>71168.649999999994</v>
      </c>
      <c r="I101" s="681">
        <v>68935.070000000007</v>
      </c>
      <c r="J101" s="684">
        <v>74205.66</v>
      </c>
      <c r="K101" s="685">
        <v>158126.97</v>
      </c>
      <c r="L101" s="658">
        <v>166590.14000000001</v>
      </c>
      <c r="M101" s="658">
        <v>106713.15</v>
      </c>
      <c r="O101" s="646">
        <v>75754.41</v>
      </c>
      <c r="P101" s="646">
        <v>84656.94</v>
      </c>
      <c r="Q101" s="643">
        <v>105370.95</v>
      </c>
      <c r="R101" s="643">
        <v>99605.56</v>
      </c>
      <c r="S101" s="643">
        <v>65817.16</v>
      </c>
      <c r="T101" s="647">
        <v>166579.54300000001</v>
      </c>
      <c r="U101" s="647">
        <v>141337.179</v>
      </c>
      <c r="V101" s="647">
        <v>82266.320000000007</v>
      </c>
      <c r="W101" s="686">
        <v>89768.97</v>
      </c>
      <c r="X101" s="643">
        <v>82516.576000000001</v>
      </c>
      <c r="Y101" s="643">
        <v>88062.7</v>
      </c>
      <c r="Z101" s="643">
        <v>87326.463000000003</v>
      </c>
      <c r="AB101" s="646">
        <v>34728.902000000002</v>
      </c>
      <c r="AC101" s="646">
        <v>31620.687999999998</v>
      </c>
      <c r="AD101" s="643">
        <v>22044.71</v>
      </c>
      <c r="AE101" s="643">
        <v>21558.46</v>
      </c>
      <c r="AF101" s="643">
        <v>17659.762999999999</v>
      </c>
      <c r="AG101" s="647">
        <v>19786.617999999999</v>
      </c>
      <c r="AH101" s="647">
        <v>71527.23000000001</v>
      </c>
      <c r="AI101" s="643">
        <v>66764.106</v>
      </c>
      <c r="AJ101" s="643">
        <v>18776.237000000001</v>
      </c>
      <c r="AK101" s="643">
        <v>25895.762999999999</v>
      </c>
      <c r="AL101" s="643">
        <v>32166.260000000002</v>
      </c>
      <c r="AM101" s="643">
        <v>27658.27</v>
      </c>
    </row>
    <row r="102" spans="1:39" ht="32.25">
      <c r="A102" s="659" t="s">
        <v>314</v>
      </c>
      <c r="B102" s="648">
        <v>0</v>
      </c>
      <c r="C102" s="648">
        <v>0</v>
      </c>
      <c r="D102" s="648">
        <v>0</v>
      </c>
      <c r="E102" s="649">
        <v>9600</v>
      </c>
      <c r="F102" s="650">
        <v>6700</v>
      </c>
      <c r="G102" s="649">
        <v>0</v>
      </c>
      <c r="H102" s="648">
        <v>0</v>
      </c>
      <c r="I102" s="681">
        <v>0</v>
      </c>
      <c r="J102" s="684">
        <v>5850</v>
      </c>
      <c r="K102" s="685">
        <v>34100</v>
      </c>
      <c r="L102" s="658">
        <v>63700</v>
      </c>
      <c r="M102" s="658">
        <v>6600</v>
      </c>
      <c r="O102" s="646">
        <v>0</v>
      </c>
      <c r="P102" s="646">
        <v>0</v>
      </c>
      <c r="Q102" s="643">
        <v>9400</v>
      </c>
      <c r="R102" s="643">
        <v>0</v>
      </c>
      <c r="S102" s="643">
        <v>0</v>
      </c>
      <c r="T102" s="647">
        <v>19550</v>
      </c>
      <c r="U102" s="647">
        <v>50000</v>
      </c>
      <c r="V102" s="647">
        <v>0</v>
      </c>
      <c r="W102" s="686">
        <v>0</v>
      </c>
      <c r="X102" s="643">
        <v>0</v>
      </c>
      <c r="Y102" s="643">
        <v>0</v>
      </c>
      <c r="Z102" s="643">
        <v>0</v>
      </c>
      <c r="AB102" s="646">
        <v>0</v>
      </c>
      <c r="AC102" s="646">
        <v>0</v>
      </c>
      <c r="AD102" s="643">
        <v>0</v>
      </c>
      <c r="AE102" s="643">
        <v>0</v>
      </c>
      <c r="AF102" s="643">
        <v>0</v>
      </c>
      <c r="AG102" s="647">
        <v>0</v>
      </c>
      <c r="AH102" s="647">
        <v>0</v>
      </c>
      <c r="AI102" s="643">
        <v>0</v>
      </c>
      <c r="AJ102" s="643">
        <v>0</v>
      </c>
      <c r="AK102" s="643">
        <v>0</v>
      </c>
      <c r="AL102" s="643">
        <v>0</v>
      </c>
      <c r="AM102" s="643">
        <v>0</v>
      </c>
    </row>
    <row r="103" spans="1:39" ht="32.25">
      <c r="A103" s="659" t="s">
        <v>315</v>
      </c>
      <c r="B103" s="648">
        <v>3000</v>
      </c>
      <c r="C103" s="648">
        <v>27469</v>
      </c>
      <c r="D103" s="648">
        <v>20324</v>
      </c>
      <c r="E103" s="649">
        <v>25193</v>
      </c>
      <c r="F103" s="650">
        <v>27762</v>
      </c>
      <c r="G103" s="649">
        <v>25544</v>
      </c>
      <c r="H103" s="648">
        <v>2500</v>
      </c>
      <c r="I103" s="681">
        <v>9954</v>
      </c>
      <c r="J103" s="684">
        <v>13230</v>
      </c>
      <c r="K103" s="685">
        <v>71529</v>
      </c>
      <c r="L103" s="658">
        <v>58382</v>
      </c>
      <c r="M103" s="658">
        <v>66425</v>
      </c>
      <c r="O103" s="646">
        <v>36450</v>
      </c>
      <c r="P103" s="646">
        <v>37266</v>
      </c>
      <c r="Q103" s="643">
        <v>53580</v>
      </c>
      <c r="R103" s="643">
        <v>52871</v>
      </c>
      <c r="S103" s="643">
        <v>22572</v>
      </c>
      <c r="T103" s="647">
        <v>75270</v>
      </c>
      <c r="U103" s="647">
        <v>31060</v>
      </c>
      <c r="V103" s="647">
        <v>36500</v>
      </c>
      <c r="W103" s="686">
        <v>41110</v>
      </c>
      <c r="X103" s="643">
        <v>30970</v>
      </c>
      <c r="Y103" s="643">
        <v>36719</v>
      </c>
      <c r="Z103" s="643">
        <v>38686</v>
      </c>
      <c r="AB103" s="646">
        <v>14854</v>
      </c>
      <c r="AC103" s="646">
        <v>14943</v>
      </c>
      <c r="AD103" s="643">
        <v>4662</v>
      </c>
      <c r="AE103" s="643">
        <v>4000</v>
      </c>
      <c r="AF103" s="643">
        <v>250</v>
      </c>
      <c r="AG103" s="647">
        <v>2000</v>
      </c>
      <c r="AH103" s="647">
        <v>21577</v>
      </c>
      <c r="AI103" s="643">
        <v>34510</v>
      </c>
      <c r="AJ103" s="643">
        <v>11917</v>
      </c>
      <c r="AK103" s="643">
        <v>15972</v>
      </c>
      <c r="AL103" s="643">
        <v>22536</v>
      </c>
      <c r="AM103" s="643">
        <v>20570</v>
      </c>
    </row>
    <row r="104" spans="1:39" ht="32.25">
      <c r="A104" s="659" t="s">
        <v>316</v>
      </c>
      <c r="B104" s="648">
        <v>0</v>
      </c>
      <c r="C104" s="648">
        <v>0</v>
      </c>
      <c r="D104" s="648">
        <v>0</v>
      </c>
      <c r="E104" s="649">
        <v>0</v>
      </c>
      <c r="F104" s="650">
        <v>0</v>
      </c>
      <c r="G104" s="649">
        <v>0</v>
      </c>
      <c r="H104" s="648">
        <v>0</v>
      </c>
      <c r="I104" s="681">
        <v>0</v>
      </c>
      <c r="J104" s="684">
        <v>0</v>
      </c>
      <c r="K104" s="685">
        <v>0</v>
      </c>
      <c r="L104" s="658">
        <v>0</v>
      </c>
      <c r="M104" s="658">
        <v>0</v>
      </c>
      <c r="O104" s="646">
        <v>0</v>
      </c>
      <c r="P104" s="646">
        <v>0</v>
      </c>
      <c r="Q104" s="643">
        <v>0</v>
      </c>
      <c r="R104" s="643">
        <v>0</v>
      </c>
      <c r="S104" s="643">
        <v>0</v>
      </c>
      <c r="T104" s="656">
        <v>0</v>
      </c>
      <c r="U104" s="647">
        <v>0</v>
      </c>
      <c r="V104" s="647">
        <v>0</v>
      </c>
      <c r="W104" s="686">
        <v>0</v>
      </c>
      <c r="X104" s="643">
        <v>0</v>
      </c>
      <c r="Y104" s="643">
        <v>0</v>
      </c>
      <c r="Z104" s="643">
        <v>0</v>
      </c>
      <c r="AB104" s="646">
        <v>0</v>
      </c>
      <c r="AC104" s="646">
        <v>0</v>
      </c>
      <c r="AD104" s="643">
        <v>0</v>
      </c>
      <c r="AE104" s="643">
        <v>0</v>
      </c>
      <c r="AF104" s="643">
        <v>0</v>
      </c>
      <c r="AG104" s="656">
        <v>0</v>
      </c>
      <c r="AH104" s="647">
        <v>0</v>
      </c>
      <c r="AI104" s="643">
        <v>0</v>
      </c>
      <c r="AJ104" s="643">
        <v>0</v>
      </c>
      <c r="AK104" s="643">
        <v>0</v>
      </c>
      <c r="AL104" s="643">
        <v>0</v>
      </c>
      <c r="AM104" s="643">
        <v>0</v>
      </c>
    </row>
    <row r="105" spans="1:39" ht="32.25">
      <c r="A105" s="659" t="s">
        <v>317</v>
      </c>
      <c r="B105" s="648">
        <v>0</v>
      </c>
      <c r="C105" s="648">
        <v>0</v>
      </c>
      <c r="D105" s="648">
        <v>0</v>
      </c>
      <c r="E105" s="649">
        <v>0</v>
      </c>
      <c r="F105" s="650">
        <v>0</v>
      </c>
      <c r="G105" s="649">
        <v>0</v>
      </c>
      <c r="H105" s="648">
        <v>0</v>
      </c>
      <c r="I105" s="681">
        <v>0</v>
      </c>
      <c r="J105" s="684">
        <v>0</v>
      </c>
      <c r="K105" s="685">
        <v>0</v>
      </c>
      <c r="L105" s="658">
        <v>0</v>
      </c>
      <c r="M105" s="658">
        <v>0</v>
      </c>
      <c r="O105" s="646">
        <v>0</v>
      </c>
      <c r="P105" s="646">
        <v>0</v>
      </c>
      <c r="Q105" s="643">
        <v>0</v>
      </c>
      <c r="R105" s="643">
        <v>0</v>
      </c>
      <c r="S105" s="643">
        <v>0</v>
      </c>
      <c r="T105" s="656">
        <v>0</v>
      </c>
      <c r="U105" s="647">
        <v>0</v>
      </c>
      <c r="V105" s="647">
        <v>0</v>
      </c>
      <c r="W105" s="686">
        <v>0</v>
      </c>
      <c r="X105" s="643">
        <v>0</v>
      </c>
      <c r="Y105" s="643">
        <v>0</v>
      </c>
      <c r="Z105" s="643">
        <v>0</v>
      </c>
      <c r="AB105" s="646">
        <v>0</v>
      </c>
      <c r="AC105" s="646">
        <v>0</v>
      </c>
      <c r="AD105" s="643">
        <v>0</v>
      </c>
      <c r="AE105" s="643">
        <v>0</v>
      </c>
      <c r="AF105" s="643">
        <v>0</v>
      </c>
      <c r="AG105" s="656">
        <v>0</v>
      </c>
      <c r="AH105" s="647">
        <v>0</v>
      </c>
      <c r="AI105" s="643">
        <v>0</v>
      </c>
      <c r="AJ105" s="643">
        <v>0</v>
      </c>
      <c r="AK105" s="643">
        <v>0</v>
      </c>
      <c r="AL105" s="643">
        <v>0</v>
      </c>
      <c r="AM105" s="643">
        <v>0</v>
      </c>
    </row>
    <row r="106" spans="1:39" ht="33" thickBot="1">
      <c r="A106" s="659" t="s">
        <v>318</v>
      </c>
      <c r="B106" s="648">
        <v>29729.93</v>
      </c>
      <c r="C106" s="648">
        <v>27777.842000000001</v>
      </c>
      <c r="D106" s="648">
        <v>43602.57</v>
      </c>
      <c r="E106" s="649">
        <v>39132.17</v>
      </c>
      <c r="F106" s="650">
        <v>57427.62</v>
      </c>
      <c r="G106" s="649">
        <v>64401.06</v>
      </c>
      <c r="H106" s="648">
        <v>68668.649999999994</v>
      </c>
      <c r="I106" s="681">
        <v>58981.07</v>
      </c>
      <c r="J106" s="759">
        <v>55125.66</v>
      </c>
      <c r="K106" s="702">
        <v>52497.97</v>
      </c>
      <c r="L106" s="760">
        <v>44508.14</v>
      </c>
      <c r="M106" s="760">
        <v>33688.15</v>
      </c>
      <c r="O106" s="761">
        <v>39304.410000000003</v>
      </c>
      <c r="P106" s="761">
        <v>47390.94</v>
      </c>
      <c r="Q106" s="762">
        <v>42390.95</v>
      </c>
      <c r="R106" s="762">
        <v>46734.559999999998</v>
      </c>
      <c r="S106" s="762">
        <v>43245.16</v>
      </c>
      <c r="T106" s="763">
        <v>71759.543000000005</v>
      </c>
      <c r="U106" s="763">
        <v>60277.179000000004</v>
      </c>
      <c r="V106" s="763">
        <v>45766.32</v>
      </c>
      <c r="W106" s="764">
        <v>48658.97</v>
      </c>
      <c r="X106" s="765">
        <v>51546.576000000001</v>
      </c>
      <c r="Y106" s="765">
        <v>51343.7</v>
      </c>
      <c r="Z106" s="762">
        <v>48640.463000000003</v>
      </c>
      <c r="AB106" s="761">
        <v>19874.901999999998</v>
      </c>
      <c r="AC106" s="761">
        <v>16677.687999999998</v>
      </c>
      <c r="AD106" s="762">
        <v>17382.71</v>
      </c>
      <c r="AE106" s="762">
        <v>17558.46</v>
      </c>
      <c r="AF106" s="762">
        <v>17409.762999999999</v>
      </c>
      <c r="AG106" s="763">
        <v>17786.617999999999</v>
      </c>
      <c r="AH106" s="763">
        <v>49950.23</v>
      </c>
      <c r="AI106" s="762">
        <v>32254.106</v>
      </c>
      <c r="AJ106" s="762">
        <v>6859.2370000000001</v>
      </c>
      <c r="AK106" s="762">
        <v>9923.7630000000008</v>
      </c>
      <c r="AL106" s="762">
        <v>9630.26</v>
      </c>
      <c r="AM106" s="762">
        <v>7088.27</v>
      </c>
    </row>
    <row r="107" spans="1:39" ht="2.25" customHeight="1" thickBot="1">
      <c r="A107" s="766"/>
      <c r="B107" s="767"/>
      <c r="C107" s="768"/>
      <c r="D107" s="696"/>
      <c r="E107" s="769">
        <v>-4.9999999988358468E-2</v>
      </c>
      <c r="F107" s="769"/>
      <c r="G107" s="770"/>
      <c r="H107" s="771" t="s">
        <v>244</v>
      </c>
      <c r="I107" s="772"/>
      <c r="O107" s="773">
        <v>-9.9999999511055648E-3</v>
      </c>
      <c r="P107" s="773">
        <v>-3.0000000027939677E-2</v>
      </c>
      <c r="Q107" s="773">
        <v>0</v>
      </c>
      <c r="R107" s="773">
        <v>-2.9999999969732016E-2</v>
      </c>
      <c r="S107" s="773">
        <v>-9.9999999511055648E-3</v>
      </c>
      <c r="T107" s="773">
        <v>-4.0000000153668225E-3</v>
      </c>
      <c r="U107" s="773">
        <v>2.9000000038649887E-2</v>
      </c>
      <c r="V107" s="773">
        <v>0</v>
      </c>
      <c r="W107" s="773">
        <v>1.0000000009313226E-2</v>
      </c>
      <c r="X107" s="773">
        <v>-9.9999998928979039E-4</v>
      </c>
      <c r="Y107" s="773">
        <v>4.6999999962281436E-2</v>
      </c>
      <c r="Z107" s="773">
        <v>1.8000000040046871E-2</v>
      </c>
      <c r="AB107" s="773">
        <f t="shared" ref="AB107:AM107" si="0">AB58-AB98</f>
        <v>-9.9999998928979039E-4</v>
      </c>
      <c r="AC107" s="773">
        <f t="shared" si="0"/>
        <v>-2.0000000367872417E-3</v>
      </c>
      <c r="AD107" s="773">
        <f t="shared" si="0"/>
        <v>0</v>
      </c>
      <c r="AE107" s="773">
        <f t="shared" si="0"/>
        <v>0</v>
      </c>
      <c r="AF107" s="773">
        <f t="shared" si="0"/>
        <v>6.0000000521540642E-3</v>
      </c>
      <c r="AG107" s="773">
        <f t="shared" si="0"/>
        <v>1.9999999785795808E-3</v>
      </c>
      <c r="AH107" s="773">
        <f t="shared" si="0"/>
        <v>-1.0000000009313226E-2</v>
      </c>
      <c r="AI107" s="773">
        <f t="shared" si="0"/>
        <v>-9.9999996018595994E-4</v>
      </c>
      <c r="AJ107" s="773">
        <f t="shared" si="0"/>
        <v>2.0000000076834112E-3</v>
      </c>
      <c r="AK107" s="773">
        <f t="shared" si="0"/>
        <v>1.0000000038417056E-3</v>
      </c>
      <c r="AL107" s="773">
        <f t="shared" si="0"/>
        <v>-3.3999999999650754E-2</v>
      </c>
      <c r="AM107" s="773">
        <f t="shared" si="0"/>
        <v>-1.0000000009313226E-2</v>
      </c>
    </row>
    <row r="108" spans="1:39" ht="33" customHeight="1" thickTop="1">
      <c r="A108" s="774" t="s">
        <v>319</v>
      </c>
      <c r="B108" s="648">
        <f>SUM(B58-B98)</f>
        <v>0</v>
      </c>
      <c r="C108" s="648">
        <f>SUM(C$58-C$98)</f>
        <v>-1.9999999785795808E-3</v>
      </c>
      <c r="D108" s="648">
        <f>SUM(D$58-D$98)</f>
        <v>5.8207660913467407E-11</v>
      </c>
      <c r="E108" s="648">
        <f>SUM(E$58-E$98)</f>
        <v>-4.9999999988358468E-2</v>
      </c>
      <c r="F108" s="648">
        <f>SUM(F$58-F$98)</f>
        <v>0</v>
      </c>
      <c r="G108" s="648">
        <f>SUM(G$58-G$98)</f>
        <v>-2.0000000018626451E-2</v>
      </c>
      <c r="H108" s="648">
        <f t="shared" ref="H108:M108" si="1">SUM(H$58-H$98)</f>
        <v>-3.3999999985098839E-2</v>
      </c>
      <c r="I108" s="648">
        <f t="shared" si="1"/>
        <v>-1.0000000067520887E-2</v>
      </c>
      <c r="J108" s="648">
        <f t="shared" si="1"/>
        <v>2.0000000076834112E-2</v>
      </c>
      <c r="K108" s="648">
        <f t="shared" si="1"/>
        <v>2.0000000018626451E-2</v>
      </c>
      <c r="L108" s="648">
        <f t="shared" si="1"/>
        <v>-1.0000000009313226E-2</v>
      </c>
      <c r="M108" s="648">
        <f t="shared" si="1"/>
        <v>-5.8207660913467407E-11</v>
      </c>
    </row>
  </sheetData>
  <mergeCells count="5">
    <mergeCell ref="A1:M1"/>
    <mergeCell ref="N1:Z1"/>
    <mergeCell ref="AB1:AP1"/>
    <mergeCell ref="A2:I2"/>
    <mergeCell ref="N2:Y2"/>
  </mergeCells>
  <printOptions horizontalCentered="1" verticalCentered="1" gridLines="1"/>
  <pageMargins left="0.7" right="0.7" top="0.75" bottom="0.75" header="0.3" footer="0.3"/>
  <pageSetup paperSize="9" scale="14" orientation="portrait" r:id="rId1"/>
  <headerFooter alignWithMargins="0"/>
  <rowBreaks count="1" manualBreakCount="1">
    <brk id="67" max="39" man="1"/>
  </rowBreaks>
  <colBreaks count="2" manualBreakCount="2">
    <brk id="14" max="108" man="1"/>
    <brk id="27" max="108"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4"/>
  <sheetViews>
    <sheetView view="pageBreakPreview" zoomScale="80" zoomScaleSheetLayoutView="80" workbookViewId="0">
      <pane xSplit="1" ySplit="3" topLeftCell="AG83"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35" width="15.5703125" style="871" bestFit="1" customWidth="1"/>
    <col min="36" max="72" width="9.140625" style="871" customWidth="1"/>
    <col min="73" max="73" width="54.28515625" style="871" customWidth="1"/>
    <col min="74" max="84" width="14.28515625" style="871" customWidth="1"/>
    <col min="85" max="85" width="15.5703125" style="871" customWidth="1"/>
    <col min="86" max="86" width="14.28515625" style="871" customWidth="1"/>
    <col min="87" max="89" width="15.5703125" style="871" customWidth="1"/>
    <col min="90" max="114" width="14.28515625" style="871" customWidth="1"/>
    <col min="115" max="177" width="15.5703125" style="871"/>
    <col min="178" max="178" width="44" style="871" customWidth="1"/>
    <col min="179" max="184" width="14.42578125" style="871" customWidth="1"/>
    <col min="185" max="262" width="15.7109375" style="871" customWidth="1"/>
    <col min="263" max="328" width="9.140625" style="871" customWidth="1"/>
    <col min="329" max="329" width="54.28515625" style="871" customWidth="1"/>
    <col min="330" max="340" width="14.28515625" style="871" customWidth="1"/>
    <col min="341" max="341" width="15.5703125" style="871" customWidth="1"/>
    <col min="342" max="342" width="14.28515625" style="871" customWidth="1"/>
    <col min="343" max="345" width="15.5703125" style="871" customWidth="1"/>
    <col min="346" max="370" width="14.28515625" style="871" customWidth="1"/>
    <col min="371" max="433" width="15.5703125" style="871"/>
    <col min="434" max="434" width="44" style="871" customWidth="1"/>
    <col min="435" max="440" width="14.42578125" style="871" customWidth="1"/>
    <col min="441" max="518" width="15.7109375" style="871" customWidth="1"/>
    <col min="519" max="584" width="9.140625" style="871" customWidth="1"/>
    <col min="585" max="585" width="54.28515625" style="871" customWidth="1"/>
    <col min="586" max="596" width="14.28515625" style="871" customWidth="1"/>
    <col min="597" max="597" width="15.5703125" style="871" customWidth="1"/>
    <col min="598" max="598" width="14.28515625" style="871" customWidth="1"/>
    <col min="599" max="601" width="15.5703125" style="871" customWidth="1"/>
    <col min="602" max="626" width="14.28515625" style="871" customWidth="1"/>
    <col min="627" max="689" width="15.5703125" style="871"/>
    <col min="690" max="690" width="44" style="871" customWidth="1"/>
    <col min="691" max="696" width="14.42578125" style="871" customWidth="1"/>
    <col min="697" max="774" width="15.7109375" style="871" customWidth="1"/>
    <col min="775" max="840" width="9.140625" style="871" customWidth="1"/>
    <col min="841" max="841" width="54.28515625" style="871" customWidth="1"/>
    <col min="842" max="852" width="14.28515625" style="871" customWidth="1"/>
    <col min="853" max="853" width="15.5703125" style="871" customWidth="1"/>
    <col min="854" max="854" width="14.28515625" style="871" customWidth="1"/>
    <col min="855" max="857" width="15.5703125" style="871" customWidth="1"/>
    <col min="858" max="882" width="14.28515625" style="871" customWidth="1"/>
    <col min="883" max="945" width="15.5703125" style="871"/>
    <col min="946" max="946" width="44" style="871" customWidth="1"/>
    <col min="947" max="952" width="14.42578125" style="871" customWidth="1"/>
    <col min="953" max="1030" width="15.7109375" style="871" customWidth="1"/>
    <col min="1031" max="1096" width="9.140625" style="871" customWidth="1"/>
    <col min="1097" max="1097" width="54.28515625" style="871" customWidth="1"/>
    <col min="1098" max="1108" width="14.28515625" style="871" customWidth="1"/>
    <col min="1109" max="1109" width="15.5703125" style="871" customWidth="1"/>
    <col min="1110" max="1110" width="14.28515625" style="871" customWidth="1"/>
    <col min="1111" max="1113" width="15.5703125" style="871" customWidth="1"/>
    <col min="1114" max="1138" width="14.28515625" style="871" customWidth="1"/>
    <col min="1139" max="1201" width="15.5703125" style="871"/>
    <col min="1202" max="1202" width="44" style="871" customWidth="1"/>
    <col min="1203" max="1208" width="14.42578125" style="871" customWidth="1"/>
    <col min="1209" max="1286" width="15.7109375" style="871" customWidth="1"/>
    <col min="1287" max="1352" width="9.140625" style="871" customWidth="1"/>
    <col min="1353" max="1353" width="54.28515625" style="871" customWidth="1"/>
    <col min="1354" max="1364" width="14.28515625" style="871" customWidth="1"/>
    <col min="1365" max="1365" width="15.5703125" style="871" customWidth="1"/>
    <col min="1366" max="1366" width="14.28515625" style="871" customWidth="1"/>
    <col min="1367" max="1369" width="15.5703125" style="871" customWidth="1"/>
    <col min="1370" max="1394" width="14.28515625" style="871" customWidth="1"/>
    <col min="1395" max="1457" width="15.5703125" style="871"/>
    <col min="1458" max="1458" width="44" style="871" customWidth="1"/>
    <col min="1459" max="1464" width="14.42578125" style="871" customWidth="1"/>
    <col min="1465" max="1542" width="15.7109375" style="871" customWidth="1"/>
    <col min="1543" max="1608" width="9.140625" style="871" customWidth="1"/>
    <col min="1609" max="1609" width="54.28515625" style="871" customWidth="1"/>
    <col min="1610" max="1620" width="14.28515625" style="871" customWidth="1"/>
    <col min="1621" max="1621" width="15.5703125" style="871" customWidth="1"/>
    <col min="1622" max="1622" width="14.28515625" style="871" customWidth="1"/>
    <col min="1623" max="1625" width="15.5703125" style="871" customWidth="1"/>
    <col min="1626" max="1650" width="14.28515625" style="871" customWidth="1"/>
    <col min="1651" max="1713" width="15.5703125" style="871"/>
    <col min="1714" max="1714" width="44" style="871" customWidth="1"/>
    <col min="1715" max="1720" width="14.42578125" style="871" customWidth="1"/>
    <col min="1721" max="1798" width="15.7109375" style="871" customWidth="1"/>
    <col min="1799" max="1864" width="9.140625" style="871" customWidth="1"/>
    <col min="1865" max="1865" width="54.28515625" style="871" customWidth="1"/>
    <col min="1866" max="1876" width="14.28515625" style="871" customWidth="1"/>
    <col min="1877" max="1877" width="15.5703125" style="871" customWidth="1"/>
    <col min="1878" max="1878" width="14.28515625" style="871" customWidth="1"/>
    <col min="1879" max="1881" width="15.5703125" style="871" customWidth="1"/>
    <col min="1882" max="1906" width="14.28515625" style="871" customWidth="1"/>
    <col min="1907" max="1969" width="15.5703125" style="871"/>
    <col min="1970" max="1970" width="44" style="871" customWidth="1"/>
    <col min="1971" max="1976" width="14.42578125" style="871" customWidth="1"/>
    <col min="1977" max="2054" width="15.7109375" style="871" customWidth="1"/>
    <col min="2055" max="2120" width="9.140625" style="871" customWidth="1"/>
    <col min="2121" max="2121" width="54.28515625" style="871" customWidth="1"/>
    <col min="2122" max="2132" width="14.28515625" style="871" customWidth="1"/>
    <col min="2133" max="2133" width="15.5703125" style="871" customWidth="1"/>
    <col min="2134" max="2134" width="14.28515625" style="871" customWidth="1"/>
    <col min="2135" max="2137" width="15.5703125" style="871" customWidth="1"/>
    <col min="2138" max="2162" width="14.28515625" style="871" customWidth="1"/>
    <col min="2163" max="2225" width="15.5703125" style="871"/>
    <col min="2226" max="2226" width="44" style="871" customWidth="1"/>
    <col min="2227" max="2232" width="14.42578125" style="871" customWidth="1"/>
    <col min="2233" max="2310" width="15.7109375" style="871" customWidth="1"/>
    <col min="2311" max="2376" width="9.140625" style="871" customWidth="1"/>
    <col min="2377" max="2377" width="54.28515625" style="871" customWidth="1"/>
    <col min="2378" max="2388" width="14.28515625" style="871" customWidth="1"/>
    <col min="2389" max="2389" width="15.5703125" style="871" customWidth="1"/>
    <col min="2390" max="2390" width="14.28515625" style="871" customWidth="1"/>
    <col min="2391" max="2393" width="15.5703125" style="871" customWidth="1"/>
    <col min="2394" max="2418" width="14.28515625" style="871" customWidth="1"/>
    <col min="2419" max="2481" width="15.5703125" style="871"/>
    <col min="2482" max="2482" width="44" style="871" customWidth="1"/>
    <col min="2483" max="2488" width="14.42578125" style="871" customWidth="1"/>
    <col min="2489" max="2566" width="15.7109375" style="871" customWidth="1"/>
    <col min="2567" max="2632" width="9.140625" style="871" customWidth="1"/>
    <col min="2633" max="2633" width="54.28515625" style="871" customWidth="1"/>
    <col min="2634" max="2644" width="14.28515625" style="871" customWidth="1"/>
    <col min="2645" max="2645" width="15.5703125" style="871" customWidth="1"/>
    <col min="2646" max="2646" width="14.28515625" style="871" customWidth="1"/>
    <col min="2647" max="2649" width="15.5703125" style="871" customWidth="1"/>
    <col min="2650" max="2674" width="14.28515625" style="871" customWidth="1"/>
    <col min="2675" max="2737" width="15.5703125" style="871"/>
    <col min="2738" max="2738" width="44" style="871" customWidth="1"/>
    <col min="2739" max="2744" width="14.42578125" style="871" customWidth="1"/>
    <col min="2745" max="2822" width="15.7109375" style="871" customWidth="1"/>
    <col min="2823" max="2888" width="9.140625" style="871" customWidth="1"/>
    <col min="2889" max="2889" width="54.28515625" style="871" customWidth="1"/>
    <col min="2890" max="2900" width="14.28515625" style="871" customWidth="1"/>
    <col min="2901" max="2901" width="15.5703125" style="871" customWidth="1"/>
    <col min="2902" max="2902" width="14.28515625" style="871" customWidth="1"/>
    <col min="2903" max="2905" width="15.5703125" style="871" customWidth="1"/>
    <col min="2906" max="2930" width="14.28515625" style="871" customWidth="1"/>
    <col min="2931" max="2993" width="15.5703125" style="871"/>
    <col min="2994" max="2994" width="44" style="871" customWidth="1"/>
    <col min="2995" max="3000" width="14.42578125" style="871" customWidth="1"/>
    <col min="3001" max="3078" width="15.7109375" style="871" customWidth="1"/>
    <col min="3079" max="3144" width="9.140625" style="871" customWidth="1"/>
    <col min="3145" max="3145" width="54.28515625" style="871" customWidth="1"/>
    <col min="3146" max="3156" width="14.28515625" style="871" customWidth="1"/>
    <col min="3157" max="3157" width="15.5703125" style="871" customWidth="1"/>
    <col min="3158" max="3158" width="14.28515625" style="871" customWidth="1"/>
    <col min="3159" max="3161" width="15.5703125" style="871" customWidth="1"/>
    <col min="3162" max="3186" width="14.28515625" style="871" customWidth="1"/>
    <col min="3187" max="3249" width="15.5703125" style="871"/>
    <col min="3250" max="3250" width="44" style="871" customWidth="1"/>
    <col min="3251" max="3256" width="14.42578125" style="871" customWidth="1"/>
    <col min="3257" max="3334" width="15.7109375" style="871" customWidth="1"/>
    <col min="3335" max="3400" width="9.140625" style="871" customWidth="1"/>
    <col min="3401" max="3401" width="54.28515625" style="871" customWidth="1"/>
    <col min="3402" max="3412" width="14.28515625" style="871" customWidth="1"/>
    <col min="3413" max="3413" width="15.5703125" style="871" customWidth="1"/>
    <col min="3414" max="3414" width="14.28515625" style="871" customWidth="1"/>
    <col min="3415" max="3417" width="15.5703125" style="871" customWidth="1"/>
    <col min="3418" max="3442" width="14.28515625" style="871" customWidth="1"/>
    <col min="3443" max="3505" width="15.5703125" style="871"/>
    <col min="3506" max="3506" width="44" style="871" customWidth="1"/>
    <col min="3507" max="3512" width="14.42578125" style="871" customWidth="1"/>
    <col min="3513" max="3590" width="15.7109375" style="871" customWidth="1"/>
    <col min="3591" max="3656" width="9.140625" style="871" customWidth="1"/>
    <col min="3657" max="3657" width="54.28515625" style="871" customWidth="1"/>
    <col min="3658" max="3668" width="14.28515625" style="871" customWidth="1"/>
    <col min="3669" max="3669" width="15.5703125" style="871" customWidth="1"/>
    <col min="3670" max="3670" width="14.28515625" style="871" customWidth="1"/>
    <col min="3671" max="3673" width="15.5703125" style="871" customWidth="1"/>
    <col min="3674" max="3698" width="14.28515625" style="871" customWidth="1"/>
    <col min="3699" max="3761" width="15.5703125" style="871"/>
    <col min="3762" max="3762" width="44" style="871" customWidth="1"/>
    <col min="3763" max="3768" width="14.42578125" style="871" customWidth="1"/>
    <col min="3769" max="3846" width="15.7109375" style="871" customWidth="1"/>
    <col min="3847" max="3912" width="9.140625" style="871" customWidth="1"/>
    <col min="3913" max="3913" width="54.28515625" style="871" customWidth="1"/>
    <col min="3914" max="3924" width="14.28515625" style="871" customWidth="1"/>
    <col min="3925" max="3925" width="15.5703125" style="871" customWidth="1"/>
    <col min="3926" max="3926" width="14.28515625" style="871" customWidth="1"/>
    <col min="3927" max="3929" width="15.5703125" style="871" customWidth="1"/>
    <col min="3930" max="3954" width="14.28515625" style="871" customWidth="1"/>
    <col min="3955" max="4017" width="15.5703125" style="871"/>
    <col min="4018" max="4018" width="44" style="871" customWidth="1"/>
    <col min="4019" max="4024" width="14.42578125" style="871" customWidth="1"/>
    <col min="4025" max="4102" width="15.7109375" style="871" customWidth="1"/>
    <col min="4103" max="4168" width="9.140625" style="871" customWidth="1"/>
    <col min="4169" max="4169" width="54.28515625" style="871" customWidth="1"/>
    <col min="4170" max="4180" width="14.28515625" style="871" customWidth="1"/>
    <col min="4181" max="4181" width="15.5703125" style="871" customWidth="1"/>
    <col min="4182" max="4182" width="14.28515625" style="871" customWidth="1"/>
    <col min="4183" max="4185" width="15.5703125" style="871" customWidth="1"/>
    <col min="4186" max="4210" width="14.28515625" style="871" customWidth="1"/>
    <col min="4211" max="4273" width="15.5703125" style="871"/>
    <col min="4274" max="4274" width="44" style="871" customWidth="1"/>
    <col min="4275" max="4280" width="14.42578125" style="871" customWidth="1"/>
    <col min="4281" max="4358" width="15.7109375" style="871" customWidth="1"/>
    <col min="4359" max="4424" width="9.140625" style="871" customWidth="1"/>
    <col min="4425" max="4425" width="54.28515625" style="871" customWidth="1"/>
    <col min="4426" max="4436" width="14.28515625" style="871" customWidth="1"/>
    <col min="4437" max="4437" width="15.5703125" style="871" customWidth="1"/>
    <col min="4438" max="4438" width="14.28515625" style="871" customWidth="1"/>
    <col min="4439" max="4441" width="15.5703125" style="871" customWidth="1"/>
    <col min="4442" max="4466" width="14.28515625" style="871" customWidth="1"/>
    <col min="4467" max="4529" width="15.5703125" style="871"/>
    <col min="4530" max="4530" width="44" style="871" customWidth="1"/>
    <col min="4531" max="4536" width="14.42578125" style="871" customWidth="1"/>
    <col min="4537" max="4614" width="15.7109375" style="871" customWidth="1"/>
    <col min="4615" max="4680" width="9.140625" style="871" customWidth="1"/>
    <col min="4681" max="4681" width="54.28515625" style="871" customWidth="1"/>
    <col min="4682" max="4692" width="14.28515625" style="871" customWidth="1"/>
    <col min="4693" max="4693" width="15.5703125" style="871" customWidth="1"/>
    <col min="4694" max="4694" width="14.28515625" style="871" customWidth="1"/>
    <col min="4695" max="4697" width="15.5703125" style="871" customWidth="1"/>
    <col min="4698" max="4722" width="14.28515625" style="871" customWidth="1"/>
    <col min="4723" max="4785" width="15.5703125" style="871"/>
    <col min="4786" max="4786" width="44" style="871" customWidth="1"/>
    <col min="4787" max="4792" width="14.42578125" style="871" customWidth="1"/>
    <col min="4793" max="4870" width="15.7109375" style="871" customWidth="1"/>
    <col min="4871" max="4936" width="9.140625" style="871" customWidth="1"/>
    <col min="4937" max="4937" width="54.28515625" style="871" customWidth="1"/>
    <col min="4938" max="4948" width="14.28515625" style="871" customWidth="1"/>
    <col min="4949" max="4949" width="15.5703125" style="871" customWidth="1"/>
    <col min="4950" max="4950" width="14.28515625" style="871" customWidth="1"/>
    <col min="4951" max="4953" width="15.5703125" style="871" customWidth="1"/>
    <col min="4954" max="4978" width="14.28515625" style="871" customWidth="1"/>
    <col min="4979" max="5041" width="15.5703125" style="871"/>
    <col min="5042" max="5042" width="44" style="871" customWidth="1"/>
    <col min="5043" max="5048" width="14.42578125" style="871" customWidth="1"/>
    <col min="5049" max="5126" width="15.7109375" style="871" customWidth="1"/>
    <col min="5127" max="5192" width="9.140625" style="871" customWidth="1"/>
    <col min="5193" max="5193" width="54.28515625" style="871" customWidth="1"/>
    <col min="5194" max="5204" width="14.28515625" style="871" customWidth="1"/>
    <col min="5205" max="5205" width="15.5703125" style="871" customWidth="1"/>
    <col min="5206" max="5206" width="14.28515625" style="871" customWidth="1"/>
    <col min="5207" max="5209" width="15.5703125" style="871" customWidth="1"/>
    <col min="5210" max="5234" width="14.28515625" style="871" customWidth="1"/>
    <col min="5235" max="5297" width="15.5703125" style="871"/>
    <col min="5298" max="5298" width="44" style="871" customWidth="1"/>
    <col min="5299" max="5304" width="14.42578125" style="871" customWidth="1"/>
    <col min="5305" max="5382" width="15.7109375" style="871" customWidth="1"/>
    <col min="5383" max="5448" width="9.140625" style="871" customWidth="1"/>
    <col min="5449" max="5449" width="54.28515625" style="871" customWidth="1"/>
    <col min="5450" max="5460" width="14.28515625" style="871" customWidth="1"/>
    <col min="5461" max="5461" width="15.5703125" style="871" customWidth="1"/>
    <col min="5462" max="5462" width="14.28515625" style="871" customWidth="1"/>
    <col min="5463" max="5465" width="15.5703125" style="871" customWidth="1"/>
    <col min="5466" max="5490" width="14.28515625" style="871" customWidth="1"/>
    <col min="5491" max="5553" width="15.5703125" style="871"/>
    <col min="5554" max="5554" width="44" style="871" customWidth="1"/>
    <col min="5555" max="5560" width="14.42578125" style="871" customWidth="1"/>
    <col min="5561" max="5638" width="15.7109375" style="871" customWidth="1"/>
    <col min="5639" max="5704" width="9.140625" style="871" customWidth="1"/>
    <col min="5705" max="5705" width="54.28515625" style="871" customWidth="1"/>
    <col min="5706" max="5716" width="14.28515625" style="871" customWidth="1"/>
    <col min="5717" max="5717" width="15.5703125" style="871" customWidth="1"/>
    <col min="5718" max="5718" width="14.28515625" style="871" customWidth="1"/>
    <col min="5719" max="5721" width="15.5703125" style="871" customWidth="1"/>
    <col min="5722" max="5746" width="14.28515625" style="871" customWidth="1"/>
    <col min="5747" max="5809" width="15.5703125" style="871"/>
    <col min="5810" max="5810" width="44" style="871" customWidth="1"/>
    <col min="5811" max="5816" width="14.42578125" style="871" customWidth="1"/>
    <col min="5817" max="5894" width="15.7109375" style="871" customWidth="1"/>
    <col min="5895" max="5960" width="9.140625" style="871" customWidth="1"/>
    <col min="5961" max="5961" width="54.28515625" style="871" customWidth="1"/>
    <col min="5962" max="5972" width="14.28515625" style="871" customWidth="1"/>
    <col min="5973" max="5973" width="15.5703125" style="871" customWidth="1"/>
    <col min="5974" max="5974" width="14.28515625" style="871" customWidth="1"/>
    <col min="5975" max="5977" width="15.5703125" style="871" customWidth="1"/>
    <col min="5978" max="6002" width="14.28515625" style="871" customWidth="1"/>
    <col min="6003" max="6065" width="15.5703125" style="871"/>
    <col min="6066" max="6066" width="44" style="871" customWidth="1"/>
    <col min="6067" max="6072" width="14.42578125" style="871" customWidth="1"/>
    <col min="6073" max="6150" width="15.7109375" style="871" customWidth="1"/>
    <col min="6151" max="6216" width="9.140625" style="871" customWidth="1"/>
    <col min="6217" max="6217" width="54.28515625" style="871" customWidth="1"/>
    <col min="6218" max="6228" width="14.28515625" style="871" customWidth="1"/>
    <col min="6229" max="6229" width="15.5703125" style="871" customWidth="1"/>
    <col min="6230" max="6230" width="14.28515625" style="871" customWidth="1"/>
    <col min="6231" max="6233" width="15.5703125" style="871" customWidth="1"/>
    <col min="6234" max="6258" width="14.28515625" style="871" customWidth="1"/>
    <col min="6259" max="6321" width="15.5703125" style="871"/>
    <col min="6322" max="6322" width="44" style="871" customWidth="1"/>
    <col min="6323" max="6328" width="14.42578125" style="871" customWidth="1"/>
    <col min="6329" max="6406" width="15.7109375" style="871" customWidth="1"/>
    <col min="6407" max="6472" width="9.140625" style="871" customWidth="1"/>
    <col min="6473" max="6473" width="54.28515625" style="871" customWidth="1"/>
    <col min="6474" max="6484" width="14.28515625" style="871" customWidth="1"/>
    <col min="6485" max="6485" width="15.5703125" style="871" customWidth="1"/>
    <col min="6486" max="6486" width="14.28515625" style="871" customWidth="1"/>
    <col min="6487" max="6489" width="15.5703125" style="871" customWidth="1"/>
    <col min="6490" max="6514" width="14.28515625" style="871" customWidth="1"/>
    <col min="6515" max="6577" width="15.5703125" style="871"/>
    <col min="6578" max="6578" width="44" style="871" customWidth="1"/>
    <col min="6579" max="6584" width="14.42578125" style="871" customWidth="1"/>
    <col min="6585" max="6662" width="15.7109375" style="871" customWidth="1"/>
    <col min="6663" max="6728" width="9.140625" style="871" customWidth="1"/>
    <col min="6729" max="6729" width="54.28515625" style="871" customWidth="1"/>
    <col min="6730" max="6740" width="14.28515625" style="871" customWidth="1"/>
    <col min="6741" max="6741" width="15.5703125" style="871" customWidth="1"/>
    <col min="6742" max="6742" width="14.28515625" style="871" customWidth="1"/>
    <col min="6743" max="6745" width="15.5703125" style="871" customWidth="1"/>
    <col min="6746" max="6770" width="14.28515625" style="871" customWidth="1"/>
    <col min="6771" max="6833" width="15.5703125" style="871"/>
    <col min="6834" max="6834" width="44" style="871" customWidth="1"/>
    <col min="6835" max="6840" width="14.42578125" style="871" customWidth="1"/>
    <col min="6841" max="6918" width="15.7109375" style="871" customWidth="1"/>
    <col min="6919" max="6984" width="9.140625" style="871" customWidth="1"/>
    <col min="6985" max="6985" width="54.28515625" style="871" customWidth="1"/>
    <col min="6986" max="6996" width="14.28515625" style="871" customWidth="1"/>
    <col min="6997" max="6997" width="15.5703125" style="871" customWidth="1"/>
    <col min="6998" max="6998" width="14.28515625" style="871" customWidth="1"/>
    <col min="6999" max="7001" width="15.5703125" style="871" customWidth="1"/>
    <col min="7002" max="7026" width="14.28515625" style="871" customWidth="1"/>
    <col min="7027" max="7089" width="15.5703125" style="871"/>
    <col min="7090" max="7090" width="44" style="871" customWidth="1"/>
    <col min="7091" max="7096" width="14.42578125" style="871" customWidth="1"/>
    <col min="7097" max="7174" width="15.7109375" style="871" customWidth="1"/>
    <col min="7175" max="7240" width="9.140625" style="871" customWidth="1"/>
    <col min="7241" max="7241" width="54.28515625" style="871" customWidth="1"/>
    <col min="7242" max="7252" width="14.28515625" style="871" customWidth="1"/>
    <col min="7253" max="7253" width="15.5703125" style="871" customWidth="1"/>
    <col min="7254" max="7254" width="14.28515625" style="871" customWidth="1"/>
    <col min="7255" max="7257" width="15.5703125" style="871" customWidth="1"/>
    <col min="7258" max="7282" width="14.28515625" style="871" customWidth="1"/>
    <col min="7283" max="7345" width="15.5703125" style="871"/>
    <col min="7346" max="7346" width="44" style="871" customWidth="1"/>
    <col min="7347" max="7352" width="14.42578125" style="871" customWidth="1"/>
    <col min="7353" max="7430" width="15.7109375" style="871" customWidth="1"/>
    <col min="7431" max="7496" width="9.140625" style="871" customWidth="1"/>
    <col min="7497" max="7497" width="54.28515625" style="871" customWidth="1"/>
    <col min="7498" max="7508" width="14.28515625" style="871" customWidth="1"/>
    <col min="7509" max="7509" width="15.5703125" style="871" customWidth="1"/>
    <col min="7510" max="7510" width="14.28515625" style="871" customWidth="1"/>
    <col min="7511" max="7513" width="15.5703125" style="871" customWidth="1"/>
    <col min="7514" max="7538" width="14.28515625" style="871" customWidth="1"/>
    <col min="7539" max="7601" width="15.5703125" style="871"/>
    <col min="7602" max="7602" width="44" style="871" customWidth="1"/>
    <col min="7603" max="7608" width="14.42578125" style="871" customWidth="1"/>
    <col min="7609" max="7686" width="15.7109375" style="871" customWidth="1"/>
    <col min="7687" max="7752" width="9.140625" style="871" customWidth="1"/>
    <col min="7753" max="7753" width="54.28515625" style="871" customWidth="1"/>
    <col min="7754" max="7764" width="14.28515625" style="871" customWidth="1"/>
    <col min="7765" max="7765" width="15.5703125" style="871" customWidth="1"/>
    <col min="7766" max="7766" width="14.28515625" style="871" customWidth="1"/>
    <col min="7767" max="7769" width="15.5703125" style="871" customWidth="1"/>
    <col min="7770" max="7794" width="14.28515625" style="871" customWidth="1"/>
    <col min="7795" max="7857" width="15.5703125" style="871"/>
    <col min="7858" max="7858" width="44" style="871" customWidth="1"/>
    <col min="7859" max="7864" width="14.42578125" style="871" customWidth="1"/>
    <col min="7865" max="7942" width="15.7109375" style="871" customWidth="1"/>
    <col min="7943" max="8008" width="9.140625" style="871" customWidth="1"/>
    <col min="8009" max="8009" width="54.28515625" style="871" customWidth="1"/>
    <col min="8010" max="8020" width="14.28515625" style="871" customWidth="1"/>
    <col min="8021" max="8021" width="15.5703125" style="871" customWidth="1"/>
    <col min="8022" max="8022" width="14.28515625" style="871" customWidth="1"/>
    <col min="8023" max="8025" width="15.5703125" style="871" customWidth="1"/>
    <col min="8026" max="8050" width="14.28515625" style="871" customWidth="1"/>
    <col min="8051" max="8113" width="15.5703125" style="871"/>
    <col min="8114" max="8114" width="44" style="871" customWidth="1"/>
    <col min="8115" max="8120" width="14.42578125" style="871" customWidth="1"/>
    <col min="8121" max="8198" width="15.7109375" style="871" customWidth="1"/>
    <col min="8199" max="8264" width="9.140625" style="871" customWidth="1"/>
    <col min="8265" max="8265" width="54.28515625" style="871" customWidth="1"/>
    <col min="8266" max="8276" width="14.28515625" style="871" customWidth="1"/>
    <col min="8277" max="8277" width="15.5703125" style="871" customWidth="1"/>
    <col min="8278" max="8278" width="14.28515625" style="871" customWidth="1"/>
    <col min="8279" max="8281" width="15.5703125" style="871" customWidth="1"/>
    <col min="8282" max="8306" width="14.28515625" style="871" customWidth="1"/>
    <col min="8307" max="8369" width="15.5703125" style="871"/>
    <col min="8370" max="8370" width="44" style="871" customWidth="1"/>
    <col min="8371" max="8376" width="14.42578125" style="871" customWidth="1"/>
    <col min="8377" max="8454" width="15.7109375" style="871" customWidth="1"/>
    <col min="8455" max="8520" width="9.140625" style="871" customWidth="1"/>
    <col min="8521" max="8521" width="54.28515625" style="871" customWidth="1"/>
    <col min="8522" max="8532" width="14.28515625" style="871" customWidth="1"/>
    <col min="8533" max="8533" width="15.5703125" style="871" customWidth="1"/>
    <col min="8534" max="8534" width="14.28515625" style="871" customWidth="1"/>
    <col min="8535" max="8537" width="15.5703125" style="871" customWidth="1"/>
    <col min="8538" max="8562" width="14.28515625" style="871" customWidth="1"/>
    <col min="8563" max="8625" width="15.5703125" style="871"/>
    <col min="8626" max="8626" width="44" style="871" customWidth="1"/>
    <col min="8627" max="8632" width="14.42578125" style="871" customWidth="1"/>
    <col min="8633" max="8710" width="15.7109375" style="871" customWidth="1"/>
    <col min="8711" max="8776" width="9.140625" style="871" customWidth="1"/>
    <col min="8777" max="8777" width="54.28515625" style="871" customWidth="1"/>
    <col min="8778" max="8788" width="14.28515625" style="871" customWidth="1"/>
    <col min="8789" max="8789" width="15.5703125" style="871" customWidth="1"/>
    <col min="8790" max="8790" width="14.28515625" style="871" customWidth="1"/>
    <col min="8791" max="8793" width="15.5703125" style="871" customWidth="1"/>
    <col min="8794" max="8818" width="14.28515625" style="871" customWidth="1"/>
    <col min="8819" max="8881" width="15.5703125" style="871"/>
    <col min="8882" max="8882" width="44" style="871" customWidth="1"/>
    <col min="8883" max="8888" width="14.42578125" style="871" customWidth="1"/>
    <col min="8889" max="8966" width="15.7109375" style="871" customWidth="1"/>
    <col min="8967" max="9032" width="9.140625" style="871" customWidth="1"/>
    <col min="9033" max="9033" width="54.28515625" style="871" customWidth="1"/>
    <col min="9034" max="9044" width="14.28515625" style="871" customWidth="1"/>
    <col min="9045" max="9045" width="15.5703125" style="871" customWidth="1"/>
    <col min="9046" max="9046" width="14.28515625" style="871" customWidth="1"/>
    <col min="9047" max="9049" width="15.5703125" style="871" customWidth="1"/>
    <col min="9050" max="9074" width="14.28515625" style="871" customWidth="1"/>
    <col min="9075" max="9137" width="15.5703125" style="871"/>
    <col min="9138" max="9138" width="44" style="871" customWidth="1"/>
    <col min="9139" max="9144" width="14.42578125" style="871" customWidth="1"/>
    <col min="9145" max="9222" width="15.7109375" style="871" customWidth="1"/>
    <col min="9223" max="9288" width="9.140625" style="871" customWidth="1"/>
    <col min="9289" max="9289" width="54.28515625" style="871" customWidth="1"/>
    <col min="9290" max="9300" width="14.28515625" style="871" customWidth="1"/>
    <col min="9301" max="9301" width="15.5703125" style="871" customWidth="1"/>
    <col min="9302" max="9302" width="14.28515625" style="871" customWidth="1"/>
    <col min="9303" max="9305" width="15.5703125" style="871" customWidth="1"/>
    <col min="9306" max="9330" width="14.28515625" style="871" customWidth="1"/>
    <col min="9331" max="9393" width="15.5703125" style="871"/>
    <col min="9394" max="9394" width="44" style="871" customWidth="1"/>
    <col min="9395" max="9400" width="14.42578125" style="871" customWidth="1"/>
    <col min="9401" max="9478" width="15.7109375" style="871" customWidth="1"/>
    <col min="9479" max="9544" width="9.140625" style="871" customWidth="1"/>
    <col min="9545" max="9545" width="54.28515625" style="871" customWidth="1"/>
    <col min="9546" max="9556" width="14.28515625" style="871" customWidth="1"/>
    <col min="9557" max="9557" width="15.5703125" style="871" customWidth="1"/>
    <col min="9558" max="9558" width="14.28515625" style="871" customWidth="1"/>
    <col min="9559" max="9561" width="15.5703125" style="871" customWidth="1"/>
    <col min="9562" max="9586" width="14.28515625" style="871" customWidth="1"/>
    <col min="9587" max="9649" width="15.5703125" style="871"/>
    <col min="9650" max="9650" width="44" style="871" customWidth="1"/>
    <col min="9651" max="9656" width="14.42578125" style="871" customWidth="1"/>
    <col min="9657" max="9734" width="15.7109375" style="871" customWidth="1"/>
    <col min="9735" max="9800" width="9.140625" style="871" customWidth="1"/>
    <col min="9801" max="9801" width="54.28515625" style="871" customWidth="1"/>
    <col min="9802" max="9812" width="14.28515625" style="871" customWidth="1"/>
    <col min="9813" max="9813" width="15.5703125" style="871" customWidth="1"/>
    <col min="9814" max="9814" width="14.28515625" style="871" customWidth="1"/>
    <col min="9815" max="9817" width="15.5703125" style="871" customWidth="1"/>
    <col min="9818" max="9842" width="14.28515625" style="871" customWidth="1"/>
    <col min="9843" max="9905" width="15.5703125" style="871"/>
    <col min="9906" max="9906" width="44" style="871" customWidth="1"/>
    <col min="9907" max="9912" width="14.42578125" style="871" customWidth="1"/>
    <col min="9913" max="9990" width="15.7109375" style="871" customWidth="1"/>
    <col min="9991" max="10056" width="9.140625" style="871" customWidth="1"/>
    <col min="10057" max="10057" width="54.28515625" style="871" customWidth="1"/>
    <col min="10058" max="10068" width="14.28515625" style="871" customWidth="1"/>
    <col min="10069" max="10069" width="15.5703125" style="871" customWidth="1"/>
    <col min="10070" max="10070" width="14.28515625" style="871" customWidth="1"/>
    <col min="10071" max="10073" width="15.5703125" style="871" customWidth="1"/>
    <col min="10074" max="10098" width="14.28515625" style="871" customWidth="1"/>
    <col min="10099" max="10161" width="15.5703125" style="871"/>
    <col min="10162" max="10162" width="44" style="871" customWidth="1"/>
    <col min="10163" max="10168" width="14.42578125" style="871" customWidth="1"/>
    <col min="10169" max="10246" width="15.7109375" style="871" customWidth="1"/>
    <col min="10247" max="10312" width="9.140625" style="871" customWidth="1"/>
    <col min="10313" max="10313" width="54.28515625" style="871" customWidth="1"/>
    <col min="10314" max="10324" width="14.28515625" style="871" customWidth="1"/>
    <col min="10325" max="10325" width="15.5703125" style="871" customWidth="1"/>
    <col min="10326" max="10326" width="14.28515625" style="871" customWidth="1"/>
    <col min="10327" max="10329" width="15.5703125" style="871" customWidth="1"/>
    <col min="10330" max="10354" width="14.28515625" style="871" customWidth="1"/>
    <col min="10355" max="10417" width="15.5703125" style="871"/>
    <col min="10418" max="10418" width="44" style="871" customWidth="1"/>
    <col min="10419" max="10424" width="14.42578125" style="871" customWidth="1"/>
    <col min="10425" max="10502" width="15.7109375" style="871" customWidth="1"/>
    <col min="10503" max="10568" width="9.140625" style="871" customWidth="1"/>
    <col min="10569" max="10569" width="54.28515625" style="871" customWidth="1"/>
    <col min="10570" max="10580" width="14.28515625" style="871" customWidth="1"/>
    <col min="10581" max="10581" width="15.5703125" style="871" customWidth="1"/>
    <col min="10582" max="10582" width="14.28515625" style="871" customWidth="1"/>
    <col min="10583" max="10585" width="15.5703125" style="871" customWidth="1"/>
    <col min="10586" max="10610" width="14.28515625" style="871" customWidth="1"/>
    <col min="10611" max="10673" width="15.5703125" style="871"/>
    <col min="10674" max="10674" width="44" style="871" customWidth="1"/>
    <col min="10675" max="10680" width="14.42578125" style="871" customWidth="1"/>
    <col min="10681" max="10758" width="15.7109375" style="871" customWidth="1"/>
    <col min="10759" max="10824" width="9.140625" style="871" customWidth="1"/>
    <col min="10825" max="10825" width="54.28515625" style="871" customWidth="1"/>
    <col min="10826" max="10836" width="14.28515625" style="871" customWidth="1"/>
    <col min="10837" max="10837" width="15.5703125" style="871" customWidth="1"/>
    <col min="10838" max="10838" width="14.28515625" style="871" customWidth="1"/>
    <col min="10839" max="10841" width="15.5703125" style="871" customWidth="1"/>
    <col min="10842" max="10866" width="14.28515625" style="871" customWidth="1"/>
    <col min="10867" max="10929" width="15.5703125" style="871"/>
    <col min="10930" max="10930" width="44" style="871" customWidth="1"/>
    <col min="10931" max="10936" width="14.42578125" style="871" customWidth="1"/>
    <col min="10937" max="11014" width="15.7109375" style="871" customWidth="1"/>
    <col min="11015" max="11080" width="9.140625" style="871" customWidth="1"/>
    <col min="11081" max="11081" width="54.28515625" style="871" customWidth="1"/>
    <col min="11082" max="11092" width="14.28515625" style="871" customWidth="1"/>
    <col min="11093" max="11093" width="15.5703125" style="871" customWidth="1"/>
    <col min="11094" max="11094" width="14.28515625" style="871" customWidth="1"/>
    <col min="11095" max="11097" width="15.5703125" style="871" customWidth="1"/>
    <col min="11098" max="11122" width="14.28515625" style="871" customWidth="1"/>
    <col min="11123" max="11185" width="15.5703125" style="871"/>
    <col min="11186" max="11186" width="44" style="871" customWidth="1"/>
    <col min="11187" max="11192" width="14.42578125" style="871" customWidth="1"/>
    <col min="11193" max="11270" width="15.7109375" style="871" customWidth="1"/>
    <col min="11271" max="11336" width="9.140625" style="871" customWidth="1"/>
    <col min="11337" max="11337" width="54.28515625" style="871" customWidth="1"/>
    <col min="11338" max="11348" width="14.28515625" style="871" customWidth="1"/>
    <col min="11349" max="11349" width="15.5703125" style="871" customWidth="1"/>
    <col min="11350" max="11350" width="14.28515625" style="871" customWidth="1"/>
    <col min="11351" max="11353" width="15.5703125" style="871" customWidth="1"/>
    <col min="11354" max="11378" width="14.28515625" style="871" customWidth="1"/>
    <col min="11379" max="11441" width="15.5703125" style="871"/>
    <col min="11442" max="11442" width="44" style="871" customWidth="1"/>
    <col min="11443" max="11448" width="14.42578125" style="871" customWidth="1"/>
    <col min="11449" max="11526" width="15.7109375" style="871" customWidth="1"/>
    <col min="11527" max="11592" width="9.140625" style="871" customWidth="1"/>
    <col min="11593" max="11593" width="54.28515625" style="871" customWidth="1"/>
    <col min="11594" max="11604" width="14.28515625" style="871" customWidth="1"/>
    <col min="11605" max="11605" width="15.5703125" style="871" customWidth="1"/>
    <col min="11606" max="11606" width="14.28515625" style="871" customWidth="1"/>
    <col min="11607" max="11609" width="15.5703125" style="871" customWidth="1"/>
    <col min="11610" max="11634" width="14.28515625" style="871" customWidth="1"/>
    <col min="11635" max="11697" width="15.5703125" style="871"/>
    <col min="11698" max="11698" width="44" style="871" customWidth="1"/>
    <col min="11699" max="11704" width="14.42578125" style="871" customWidth="1"/>
    <col min="11705" max="11782" width="15.7109375" style="871" customWidth="1"/>
    <col min="11783" max="11848" width="9.140625" style="871" customWidth="1"/>
    <col min="11849" max="11849" width="54.28515625" style="871" customWidth="1"/>
    <col min="11850" max="11860" width="14.28515625" style="871" customWidth="1"/>
    <col min="11861" max="11861" width="15.5703125" style="871" customWidth="1"/>
    <col min="11862" max="11862" width="14.28515625" style="871" customWidth="1"/>
    <col min="11863" max="11865" width="15.5703125" style="871" customWidth="1"/>
    <col min="11866" max="11890" width="14.28515625" style="871" customWidth="1"/>
    <col min="11891" max="11953" width="15.5703125" style="871"/>
    <col min="11954" max="11954" width="44" style="871" customWidth="1"/>
    <col min="11955" max="11960" width="14.42578125" style="871" customWidth="1"/>
    <col min="11961" max="12038" width="15.7109375" style="871" customWidth="1"/>
    <col min="12039" max="12104" width="9.140625" style="871" customWidth="1"/>
    <col min="12105" max="12105" width="54.28515625" style="871" customWidth="1"/>
    <col min="12106" max="12116" width="14.28515625" style="871" customWidth="1"/>
    <col min="12117" max="12117" width="15.5703125" style="871" customWidth="1"/>
    <col min="12118" max="12118" width="14.28515625" style="871" customWidth="1"/>
    <col min="12119" max="12121" width="15.5703125" style="871" customWidth="1"/>
    <col min="12122" max="12146" width="14.28515625" style="871" customWidth="1"/>
    <col min="12147" max="12209" width="15.5703125" style="871"/>
    <col min="12210" max="12210" width="44" style="871" customWidth="1"/>
    <col min="12211" max="12216" width="14.42578125" style="871" customWidth="1"/>
    <col min="12217" max="12294" width="15.7109375" style="871" customWidth="1"/>
    <col min="12295" max="12360" width="9.140625" style="871" customWidth="1"/>
    <col min="12361" max="12361" width="54.28515625" style="871" customWidth="1"/>
    <col min="12362" max="12372" width="14.28515625" style="871" customWidth="1"/>
    <col min="12373" max="12373" width="15.5703125" style="871" customWidth="1"/>
    <col min="12374" max="12374" width="14.28515625" style="871" customWidth="1"/>
    <col min="12375" max="12377" width="15.5703125" style="871" customWidth="1"/>
    <col min="12378" max="12402" width="14.28515625" style="871" customWidth="1"/>
    <col min="12403" max="12465" width="15.5703125" style="871"/>
    <col min="12466" max="12466" width="44" style="871" customWidth="1"/>
    <col min="12467" max="12472" width="14.42578125" style="871" customWidth="1"/>
    <col min="12473" max="12550" width="15.7109375" style="871" customWidth="1"/>
    <col min="12551" max="12616" width="9.140625" style="871" customWidth="1"/>
    <col min="12617" max="12617" width="54.28515625" style="871" customWidth="1"/>
    <col min="12618" max="12628" width="14.28515625" style="871" customWidth="1"/>
    <col min="12629" max="12629" width="15.5703125" style="871" customWidth="1"/>
    <col min="12630" max="12630" width="14.28515625" style="871" customWidth="1"/>
    <col min="12631" max="12633" width="15.5703125" style="871" customWidth="1"/>
    <col min="12634" max="12658" width="14.28515625" style="871" customWidth="1"/>
    <col min="12659" max="12721" width="15.5703125" style="871"/>
    <col min="12722" max="12722" width="44" style="871" customWidth="1"/>
    <col min="12723" max="12728" width="14.42578125" style="871" customWidth="1"/>
    <col min="12729" max="12806" width="15.7109375" style="871" customWidth="1"/>
    <col min="12807" max="12872" width="9.140625" style="871" customWidth="1"/>
    <col min="12873" max="12873" width="54.28515625" style="871" customWidth="1"/>
    <col min="12874" max="12884" width="14.28515625" style="871" customWidth="1"/>
    <col min="12885" max="12885" width="15.5703125" style="871" customWidth="1"/>
    <col min="12886" max="12886" width="14.28515625" style="871" customWidth="1"/>
    <col min="12887" max="12889" width="15.5703125" style="871" customWidth="1"/>
    <col min="12890" max="12914" width="14.28515625" style="871" customWidth="1"/>
    <col min="12915" max="12977" width="15.5703125" style="871"/>
    <col min="12978" max="12978" width="44" style="871" customWidth="1"/>
    <col min="12979" max="12984" width="14.42578125" style="871" customWidth="1"/>
    <col min="12985" max="13062" width="15.7109375" style="871" customWidth="1"/>
    <col min="13063" max="13128" width="9.140625" style="871" customWidth="1"/>
    <col min="13129" max="13129" width="54.28515625" style="871" customWidth="1"/>
    <col min="13130" max="13140" width="14.28515625" style="871" customWidth="1"/>
    <col min="13141" max="13141" width="15.5703125" style="871" customWidth="1"/>
    <col min="13142" max="13142" width="14.28515625" style="871" customWidth="1"/>
    <col min="13143" max="13145" width="15.5703125" style="871" customWidth="1"/>
    <col min="13146" max="13170" width="14.28515625" style="871" customWidth="1"/>
    <col min="13171" max="13233" width="15.5703125" style="871"/>
    <col min="13234" max="13234" width="44" style="871" customWidth="1"/>
    <col min="13235" max="13240" width="14.42578125" style="871" customWidth="1"/>
    <col min="13241" max="13318" width="15.7109375" style="871" customWidth="1"/>
    <col min="13319" max="13384" width="9.140625" style="871" customWidth="1"/>
    <col min="13385" max="13385" width="54.28515625" style="871" customWidth="1"/>
    <col min="13386" max="13396" width="14.28515625" style="871" customWidth="1"/>
    <col min="13397" max="13397" width="15.5703125" style="871" customWidth="1"/>
    <col min="13398" max="13398" width="14.28515625" style="871" customWidth="1"/>
    <col min="13399" max="13401" width="15.5703125" style="871" customWidth="1"/>
    <col min="13402" max="13426" width="14.28515625" style="871" customWidth="1"/>
    <col min="13427" max="13489" width="15.5703125" style="871"/>
    <col min="13490" max="13490" width="44" style="871" customWidth="1"/>
    <col min="13491" max="13496" width="14.42578125" style="871" customWidth="1"/>
    <col min="13497" max="13574" width="15.7109375" style="871" customWidth="1"/>
    <col min="13575" max="13640" width="9.140625" style="871" customWidth="1"/>
    <col min="13641" max="13641" width="54.28515625" style="871" customWidth="1"/>
    <col min="13642" max="13652" width="14.28515625" style="871" customWidth="1"/>
    <col min="13653" max="13653" width="15.5703125" style="871" customWidth="1"/>
    <col min="13654" max="13654" width="14.28515625" style="871" customWidth="1"/>
    <col min="13655" max="13657" width="15.5703125" style="871" customWidth="1"/>
    <col min="13658" max="13682" width="14.28515625" style="871" customWidth="1"/>
    <col min="13683" max="13745" width="15.5703125" style="871"/>
    <col min="13746" max="13746" width="44" style="871" customWidth="1"/>
    <col min="13747" max="13752" width="14.42578125" style="871" customWidth="1"/>
    <col min="13753" max="13830" width="15.7109375" style="871" customWidth="1"/>
    <col min="13831" max="13896" width="9.140625" style="871" customWidth="1"/>
    <col min="13897" max="13897" width="54.28515625" style="871" customWidth="1"/>
    <col min="13898" max="13908" width="14.28515625" style="871" customWidth="1"/>
    <col min="13909" max="13909" width="15.5703125" style="871" customWidth="1"/>
    <col min="13910" max="13910" width="14.28515625" style="871" customWidth="1"/>
    <col min="13911" max="13913" width="15.5703125" style="871" customWidth="1"/>
    <col min="13914" max="13938" width="14.28515625" style="871" customWidth="1"/>
    <col min="13939" max="14001" width="15.5703125" style="871"/>
    <col min="14002" max="14002" width="44" style="871" customWidth="1"/>
    <col min="14003" max="14008" width="14.42578125" style="871" customWidth="1"/>
    <col min="14009" max="14086" width="15.7109375" style="871" customWidth="1"/>
    <col min="14087" max="14152" width="9.140625" style="871" customWidth="1"/>
    <col min="14153" max="14153" width="54.28515625" style="871" customWidth="1"/>
    <col min="14154" max="14164" width="14.28515625" style="871" customWidth="1"/>
    <col min="14165" max="14165" width="15.5703125" style="871" customWidth="1"/>
    <col min="14166" max="14166" width="14.28515625" style="871" customWidth="1"/>
    <col min="14167" max="14169" width="15.5703125" style="871" customWidth="1"/>
    <col min="14170" max="14194" width="14.28515625" style="871" customWidth="1"/>
    <col min="14195" max="14257" width="15.5703125" style="871"/>
    <col min="14258" max="14258" width="44" style="871" customWidth="1"/>
    <col min="14259" max="14264" width="14.42578125" style="871" customWidth="1"/>
    <col min="14265" max="14342" width="15.7109375" style="871" customWidth="1"/>
    <col min="14343" max="14408" width="9.140625" style="871" customWidth="1"/>
    <col min="14409" max="14409" width="54.28515625" style="871" customWidth="1"/>
    <col min="14410" max="14420" width="14.28515625" style="871" customWidth="1"/>
    <col min="14421" max="14421" width="15.5703125" style="871" customWidth="1"/>
    <col min="14422" max="14422" width="14.28515625" style="871" customWidth="1"/>
    <col min="14423" max="14425" width="15.5703125" style="871" customWidth="1"/>
    <col min="14426" max="14450" width="14.28515625" style="871" customWidth="1"/>
    <col min="14451" max="14513" width="15.5703125" style="871"/>
    <col min="14514" max="14514" width="44" style="871" customWidth="1"/>
    <col min="14515" max="14520" width="14.42578125" style="871" customWidth="1"/>
    <col min="14521" max="14598" width="15.7109375" style="871" customWidth="1"/>
    <col min="14599" max="14664" width="9.140625" style="871" customWidth="1"/>
    <col min="14665" max="14665" width="54.28515625" style="871" customWidth="1"/>
    <col min="14666" max="14676" width="14.28515625" style="871" customWidth="1"/>
    <col min="14677" max="14677" width="15.5703125" style="871" customWidth="1"/>
    <col min="14678" max="14678" width="14.28515625" style="871" customWidth="1"/>
    <col min="14679" max="14681" width="15.5703125" style="871" customWidth="1"/>
    <col min="14682" max="14706" width="14.28515625" style="871" customWidth="1"/>
    <col min="14707" max="14769" width="15.5703125" style="871"/>
    <col min="14770" max="14770" width="44" style="871" customWidth="1"/>
    <col min="14771" max="14776" width="14.42578125" style="871" customWidth="1"/>
    <col min="14777" max="14854" width="15.7109375" style="871" customWidth="1"/>
    <col min="14855" max="14920" width="9.140625" style="871" customWidth="1"/>
    <col min="14921" max="14921" width="54.28515625" style="871" customWidth="1"/>
    <col min="14922" max="14932" width="14.28515625" style="871" customWidth="1"/>
    <col min="14933" max="14933" width="15.5703125" style="871" customWidth="1"/>
    <col min="14934" max="14934" width="14.28515625" style="871" customWidth="1"/>
    <col min="14935" max="14937" width="15.5703125" style="871" customWidth="1"/>
    <col min="14938" max="14962" width="14.28515625" style="871" customWidth="1"/>
    <col min="14963" max="15025" width="15.5703125" style="871"/>
    <col min="15026" max="15026" width="44" style="871" customWidth="1"/>
    <col min="15027" max="15032" width="14.42578125" style="871" customWidth="1"/>
    <col min="15033" max="15110" width="15.7109375" style="871" customWidth="1"/>
    <col min="15111" max="15176" width="9.140625" style="871" customWidth="1"/>
    <col min="15177" max="15177" width="54.28515625" style="871" customWidth="1"/>
    <col min="15178" max="15188" width="14.28515625" style="871" customWidth="1"/>
    <col min="15189" max="15189" width="15.5703125" style="871" customWidth="1"/>
    <col min="15190" max="15190" width="14.28515625" style="871" customWidth="1"/>
    <col min="15191" max="15193" width="15.5703125" style="871" customWidth="1"/>
    <col min="15194" max="15218" width="14.28515625" style="871" customWidth="1"/>
    <col min="15219" max="15281" width="15.5703125" style="871"/>
    <col min="15282" max="15282" width="44" style="871" customWidth="1"/>
    <col min="15283" max="15288" width="14.42578125" style="871" customWidth="1"/>
    <col min="15289" max="15366" width="15.7109375" style="871" customWidth="1"/>
    <col min="15367" max="15432" width="9.140625" style="871" customWidth="1"/>
    <col min="15433" max="15433" width="54.28515625" style="871" customWidth="1"/>
    <col min="15434" max="15444" width="14.28515625" style="871" customWidth="1"/>
    <col min="15445" max="15445" width="15.5703125" style="871" customWidth="1"/>
    <col min="15446" max="15446" width="14.28515625" style="871" customWidth="1"/>
    <col min="15447" max="15449" width="15.5703125" style="871" customWidth="1"/>
    <col min="15450" max="15474" width="14.28515625" style="871" customWidth="1"/>
    <col min="15475" max="15537" width="15.5703125" style="871"/>
    <col min="15538" max="15538" width="44" style="871" customWidth="1"/>
    <col min="15539" max="15544" width="14.42578125" style="871" customWidth="1"/>
    <col min="15545" max="15622" width="15.7109375" style="871" customWidth="1"/>
    <col min="15623" max="15688" width="9.140625" style="871" customWidth="1"/>
    <col min="15689" max="15689" width="54.28515625" style="871" customWidth="1"/>
    <col min="15690" max="15700" width="14.28515625" style="871" customWidth="1"/>
    <col min="15701" max="15701" width="15.5703125" style="871" customWidth="1"/>
    <col min="15702" max="15702" width="14.28515625" style="871" customWidth="1"/>
    <col min="15703" max="15705" width="15.5703125" style="871" customWidth="1"/>
    <col min="15706" max="15730" width="14.28515625" style="871" customWidth="1"/>
    <col min="15731" max="15793" width="15.5703125" style="871"/>
    <col min="15794" max="15794" width="44" style="871" customWidth="1"/>
    <col min="15795" max="15800" width="14.42578125" style="871" customWidth="1"/>
    <col min="15801" max="15878" width="15.7109375" style="871" customWidth="1"/>
    <col min="15879" max="15944" width="9.140625" style="871" customWidth="1"/>
    <col min="15945" max="15945" width="54.28515625" style="871" customWidth="1"/>
    <col min="15946" max="15956" width="14.28515625" style="871" customWidth="1"/>
    <col min="15957" max="15957" width="15.5703125" style="871" customWidth="1"/>
    <col min="15958" max="15958" width="14.28515625" style="871" customWidth="1"/>
    <col min="15959" max="15961" width="15.5703125" style="871" customWidth="1"/>
    <col min="15962" max="15986" width="14.28515625" style="871" customWidth="1"/>
    <col min="15987" max="16049" width="15.5703125" style="871"/>
    <col min="16050" max="16050" width="44" style="871" customWidth="1"/>
    <col min="16051" max="16056" width="14.42578125" style="871" customWidth="1"/>
    <col min="16057" max="16134" width="15.7109375" style="871" customWidth="1"/>
    <col min="16135" max="16200" width="9.140625" style="871" customWidth="1"/>
    <col min="16201" max="16201" width="54.28515625" style="871" customWidth="1"/>
    <col min="16202" max="16212" width="14.28515625" style="871" customWidth="1"/>
    <col min="16213" max="16213" width="15.5703125" style="871" customWidth="1"/>
    <col min="16214" max="16214" width="14.28515625" style="871" customWidth="1"/>
    <col min="16215" max="16217" width="15.5703125" style="871" customWidth="1"/>
    <col min="16218" max="16242" width="14.28515625" style="871" customWidth="1"/>
    <col min="16243" max="16384" width="15.5703125" style="871"/>
  </cols>
  <sheetData>
    <row r="1" spans="1:35" ht="25.5">
      <c r="A1" s="1172" t="s">
        <v>322</v>
      </c>
    </row>
    <row r="2" spans="1:35" ht="54.75" thickBot="1">
      <c r="A2" s="925" t="s">
        <v>786</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t="s">
        <v>801</v>
      </c>
    </row>
    <row r="3" spans="1:35" ht="16.5" thickBot="1">
      <c r="A3" s="940"/>
      <c r="B3" s="929">
        <v>41699</v>
      </c>
      <c r="C3" s="929">
        <v>41730</v>
      </c>
      <c r="D3" s="929">
        <v>41760</v>
      </c>
      <c r="E3" s="929">
        <v>41791</v>
      </c>
      <c r="F3" s="929">
        <v>41821</v>
      </c>
      <c r="G3" s="929">
        <v>41852</v>
      </c>
      <c r="H3" s="929">
        <v>41883</v>
      </c>
      <c r="I3" s="929">
        <v>41913</v>
      </c>
      <c r="J3" s="929">
        <v>41944</v>
      </c>
      <c r="K3" s="929">
        <v>41974</v>
      </c>
      <c r="L3" s="929">
        <v>42005</v>
      </c>
      <c r="M3" s="929">
        <v>42036</v>
      </c>
      <c r="N3" s="929">
        <v>42064</v>
      </c>
      <c r="O3" s="929">
        <v>42095</v>
      </c>
      <c r="P3" s="929">
        <v>42125</v>
      </c>
      <c r="Q3" s="929">
        <v>42156</v>
      </c>
      <c r="R3" s="929">
        <v>42186</v>
      </c>
      <c r="S3" s="929">
        <v>42217</v>
      </c>
      <c r="T3" s="929">
        <v>42248</v>
      </c>
      <c r="U3" s="929">
        <v>42278</v>
      </c>
      <c r="V3" s="929">
        <v>42309</v>
      </c>
      <c r="W3" s="929">
        <v>42339</v>
      </c>
      <c r="X3" s="929">
        <v>42370</v>
      </c>
      <c r="Y3" s="929">
        <v>42401</v>
      </c>
      <c r="Z3" s="929">
        <v>42430</v>
      </c>
      <c r="AA3" s="929">
        <v>42461</v>
      </c>
      <c r="AB3" s="929">
        <v>42491</v>
      </c>
      <c r="AC3" s="929">
        <v>42522</v>
      </c>
      <c r="AD3" s="929">
        <v>42552</v>
      </c>
      <c r="AE3" s="929">
        <v>42583</v>
      </c>
      <c r="AF3" s="929">
        <v>42614</v>
      </c>
      <c r="AG3" s="929">
        <v>42644</v>
      </c>
      <c r="AH3" s="929">
        <v>42675</v>
      </c>
      <c r="AI3" s="929">
        <v>42705</v>
      </c>
    </row>
    <row r="4" spans="1:35">
      <c r="A4" s="930" t="s">
        <v>468</v>
      </c>
      <c r="B4" s="879">
        <v>4665783.4505371209</v>
      </c>
      <c r="C4" s="879">
        <v>5342756.6290191198</v>
      </c>
      <c r="D4" s="879">
        <v>5123110.2834243812</v>
      </c>
      <c r="E4" s="879">
        <v>4786356.0202353504</v>
      </c>
      <c r="F4" s="879">
        <v>4833288.1989182299</v>
      </c>
      <c r="G4" s="879">
        <v>4791799.1506369002</v>
      </c>
      <c r="H4" s="879">
        <v>4943049.2781730499</v>
      </c>
      <c r="I4" s="879">
        <v>5144971.5120316092</v>
      </c>
      <c r="J4" s="879">
        <v>5130223.3022382297</v>
      </c>
      <c r="K4" s="879">
        <v>5930945.9599828999</v>
      </c>
      <c r="L4" s="879">
        <v>5443529.29498161</v>
      </c>
      <c r="M4" s="879">
        <v>5675431.7864496103</v>
      </c>
      <c r="N4" s="879">
        <v>5907178.2304220907</v>
      </c>
      <c r="O4" s="879">
        <v>5342751.3006627401</v>
      </c>
      <c r="P4" s="879">
        <v>6163325.5269684596</v>
      </c>
      <c r="Q4" s="879">
        <v>5945762.0876092911</v>
      </c>
      <c r="R4" s="879">
        <v>5931397.4377477495</v>
      </c>
      <c r="S4" s="879">
        <v>5895617.7422670294</v>
      </c>
      <c r="T4" s="879">
        <v>5788272.3127664495</v>
      </c>
      <c r="U4" s="879">
        <v>5546543.5248453403</v>
      </c>
      <c r="V4" s="879">
        <v>5639628.9762807898</v>
      </c>
      <c r="W4" s="879">
        <v>5812744.3451288501</v>
      </c>
      <c r="X4" s="879">
        <v>5751089.7761071408</v>
      </c>
      <c r="Y4" s="879">
        <v>5097186.8004371403</v>
      </c>
      <c r="Z4" s="879">
        <v>5760440.6429574713</v>
      </c>
      <c r="AA4" s="879">
        <v>5587673.3418879602</v>
      </c>
      <c r="AB4" s="879">
        <v>5496708.44560517</v>
      </c>
      <c r="AC4" s="879">
        <v>5371863.6750963405</v>
      </c>
      <c r="AD4" s="879">
        <v>5270612.8946483899</v>
      </c>
      <c r="AE4" s="879">
        <v>5215450.8122991296</v>
      </c>
      <c r="AF4" s="879">
        <v>5197108.1602111794</v>
      </c>
      <c r="AG4" s="879">
        <v>5202080.9871773403</v>
      </c>
      <c r="AH4" s="879">
        <v>5357858.5571871307</v>
      </c>
      <c r="AI4" s="879">
        <v>5830245.0186606599</v>
      </c>
    </row>
    <row r="5" spans="1:35">
      <c r="A5" s="930" t="s">
        <v>469</v>
      </c>
      <c r="B5" s="879">
        <v>1573957.6044834401</v>
      </c>
      <c r="C5" s="879">
        <v>1569240.69685859</v>
      </c>
      <c r="D5" s="879">
        <v>1517240.24390445</v>
      </c>
      <c r="E5" s="879">
        <v>1496742.06397082</v>
      </c>
      <c r="F5" s="879">
        <v>1567795.4244635</v>
      </c>
      <c r="G5" s="879">
        <v>1501114.6417075801</v>
      </c>
      <c r="H5" s="879">
        <v>1547922.93090493</v>
      </c>
      <c r="I5" s="879">
        <v>1533609.4771323798</v>
      </c>
      <c r="J5" s="879">
        <v>1577889.3563343701</v>
      </c>
      <c r="K5" s="879">
        <v>1797978.8705901799</v>
      </c>
      <c r="L5" s="879">
        <v>1661692.84120784</v>
      </c>
      <c r="M5" s="879">
        <v>1622701.0564766398</v>
      </c>
      <c r="N5" s="879">
        <v>1818420.4202331002</v>
      </c>
      <c r="O5" s="879">
        <v>1569240.69685859</v>
      </c>
      <c r="P5" s="879">
        <v>1671335.16236698</v>
      </c>
      <c r="Q5" s="879">
        <v>1562346.0781205802</v>
      </c>
      <c r="R5" s="879">
        <v>1574525.3191177801</v>
      </c>
      <c r="S5" s="879">
        <v>1544559.6548384901</v>
      </c>
      <c r="T5" s="879">
        <v>1637495.6106295399</v>
      </c>
      <c r="U5" s="879">
        <v>1560385.5653285801</v>
      </c>
      <c r="V5" s="879">
        <v>1633209.9978032401</v>
      </c>
      <c r="W5" s="879">
        <v>1857941.79329125</v>
      </c>
      <c r="X5" s="879">
        <v>1725128.38280394</v>
      </c>
      <c r="Y5" s="879">
        <v>1711623.5076063201</v>
      </c>
      <c r="Z5" s="879">
        <v>1811090.4794451201</v>
      </c>
      <c r="AA5" s="879">
        <v>1763533.1660470201</v>
      </c>
      <c r="AB5" s="879">
        <v>1746717.8508449299</v>
      </c>
      <c r="AC5" s="879">
        <v>1684583.12315547</v>
      </c>
      <c r="AD5" s="879">
        <v>1664658.2869493898</v>
      </c>
      <c r="AE5" s="879">
        <v>1679477.2831456498</v>
      </c>
      <c r="AF5" s="879">
        <v>1794287.8404756002</v>
      </c>
      <c r="AG5" s="879">
        <v>1825664.5137813101</v>
      </c>
      <c r="AH5" s="879">
        <v>1907863.8395091898</v>
      </c>
      <c r="AI5" s="879">
        <v>2179174.2779064598</v>
      </c>
    </row>
    <row r="6" spans="1:35">
      <c r="A6" s="931" t="s">
        <v>470</v>
      </c>
      <c r="B6" s="882">
        <v>1573957.6044834401</v>
      </c>
      <c r="C6" s="882">
        <v>1569240.69685859</v>
      </c>
      <c r="D6" s="882">
        <v>1517240.24390445</v>
      </c>
      <c r="E6" s="882">
        <v>1496742.06397082</v>
      </c>
      <c r="F6" s="882">
        <v>1567795.4244635</v>
      </c>
      <c r="G6" s="882">
        <v>1501114.6417075801</v>
      </c>
      <c r="H6" s="882">
        <v>1547922.93090493</v>
      </c>
      <c r="I6" s="882">
        <v>1533609.4771323798</v>
      </c>
      <c r="J6" s="882">
        <v>1577889.3563343701</v>
      </c>
      <c r="K6" s="882">
        <v>1797978.8705901799</v>
      </c>
      <c r="L6" s="882">
        <v>1661692.84120784</v>
      </c>
      <c r="M6" s="882">
        <v>1622701.0564766398</v>
      </c>
      <c r="N6" s="882">
        <v>1818420.4202331002</v>
      </c>
      <c r="O6" s="882">
        <v>1569240.69685859</v>
      </c>
      <c r="P6" s="882">
        <v>1671335.16236698</v>
      </c>
      <c r="Q6" s="882">
        <v>1562346.0781205802</v>
      </c>
      <c r="R6" s="882">
        <v>1574525.3191177801</v>
      </c>
      <c r="S6" s="882">
        <v>1544559.6548384901</v>
      </c>
      <c r="T6" s="882">
        <v>1637495.6106295399</v>
      </c>
      <c r="U6" s="882">
        <v>1560385.5653285801</v>
      </c>
      <c r="V6" s="882">
        <v>1633209.9978032401</v>
      </c>
      <c r="W6" s="882">
        <v>1857941.79329125</v>
      </c>
      <c r="X6" s="882">
        <v>1725128.38280394</v>
      </c>
      <c r="Y6" s="882">
        <v>1711623.5076063201</v>
      </c>
      <c r="Z6" s="882">
        <v>1811090.4794451201</v>
      </c>
      <c r="AA6" s="882">
        <v>1763533.1660470201</v>
      </c>
      <c r="AB6" s="882">
        <v>1746717.8508449299</v>
      </c>
      <c r="AC6" s="882">
        <v>1684583.12315547</v>
      </c>
      <c r="AD6" s="882">
        <v>1664658.2869493898</v>
      </c>
      <c r="AE6" s="882">
        <v>1679477.2831456498</v>
      </c>
      <c r="AF6" s="882">
        <v>1794287.8404756002</v>
      </c>
      <c r="AG6" s="882">
        <v>1825664.5137813101</v>
      </c>
      <c r="AH6" s="882">
        <v>1907863.8395091898</v>
      </c>
      <c r="AI6" s="882">
        <v>2179174.2779064598</v>
      </c>
    </row>
    <row r="7" spans="1:35">
      <c r="A7" s="930"/>
      <c r="B7" s="882"/>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row>
    <row r="8" spans="1:35">
      <c r="A8" s="930" t="s">
        <v>471</v>
      </c>
      <c r="B8" s="879">
        <v>3091825.8460536804</v>
      </c>
      <c r="C8" s="879">
        <v>3773515.9321605298</v>
      </c>
      <c r="D8" s="879">
        <v>3605870.0395199307</v>
      </c>
      <c r="E8" s="879">
        <v>3289613.9562645303</v>
      </c>
      <c r="F8" s="879">
        <v>3265492.7744547301</v>
      </c>
      <c r="G8" s="879">
        <v>3290684.5089293197</v>
      </c>
      <c r="H8" s="879">
        <v>3395126.3472681199</v>
      </c>
      <c r="I8" s="879">
        <v>3611362.0348992292</v>
      </c>
      <c r="J8" s="879">
        <v>3552333.9459038591</v>
      </c>
      <c r="K8" s="879">
        <v>4132967.0893927198</v>
      </c>
      <c r="L8" s="879">
        <v>3781836.45377377</v>
      </c>
      <c r="M8" s="879">
        <v>4052730.7299729702</v>
      </c>
      <c r="N8" s="879">
        <v>4088757.8101889901</v>
      </c>
      <c r="O8" s="879">
        <v>3773510.6038041501</v>
      </c>
      <c r="P8" s="879">
        <v>4491990.3646014798</v>
      </c>
      <c r="Q8" s="879">
        <v>4383416.0094887111</v>
      </c>
      <c r="R8" s="879">
        <v>4356872.1186299697</v>
      </c>
      <c r="S8" s="879">
        <v>4351058.0874285391</v>
      </c>
      <c r="T8" s="879">
        <v>4150776.7021369101</v>
      </c>
      <c r="U8" s="879">
        <v>3986157.9595167604</v>
      </c>
      <c r="V8" s="879">
        <v>4006418.9784775502</v>
      </c>
      <c r="W8" s="879">
        <v>3954802.5518375998</v>
      </c>
      <c r="X8" s="879">
        <v>4025961.3933032006</v>
      </c>
      <c r="Y8" s="879">
        <v>3385563.2928308202</v>
      </c>
      <c r="Z8" s="879">
        <v>3949350.163512351</v>
      </c>
      <c r="AA8" s="879">
        <v>3824140.1758409403</v>
      </c>
      <c r="AB8" s="879">
        <v>3749990.5947602401</v>
      </c>
      <c r="AC8" s="879">
        <v>3687280.55194087</v>
      </c>
      <c r="AD8" s="879">
        <v>3605954.6076990003</v>
      </c>
      <c r="AE8" s="879">
        <v>3535973.5291534797</v>
      </c>
      <c r="AF8" s="879">
        <v>3402820.3197355797</v>
      </c>
      <c r="AG8" s="879">
        <v>3376416.4733960303</v>
      </c>
      <c r="AH8" s="879">
        <v>3449994.7176779406</v>
      </c>
      <c r="AI8" s="879">
        <v>3651070.7407542001</v>
      </c>
    </row>
    <row r="9" spans="1:35">
      <c r="A9" s="931" t="s">
        <v>472</v>
      </c>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row>
    <row r="10" spans="1:35">
      <c r="A10" s="931" t="s">
        <v>473</v>
      </c>
      <c r="B10" s="882">
        <v>368232.95011879998</v>
      </c>
      <c r="C10" s="882">
        <v>731126.29295173998</v>
      </c>
      <c r="D10" s="882">
        <v>586588.35519169993</v>
      </c>
      <c r="E10" s="882">
        <v>348877.83760035998</v>
      </c>
      <c r="F10" s="882">
        <v>423206.54460078001</v>
      </c>
      <c r="G10" s="882">
        <v>449216.13969320996</v>
      </c>
      <c r="H10" s="882">
        <v>624740.94282249</v>
      </c>
      <c r="I10" s="882">
        <v>838001.83607925999</v>
      </c>
      <c r="J10" s="882">
        <v>243495.48806730998</v>
      </c>
      <c r="K10" s="882">
        <v>547138.21007601998</v>
      </c>
      <c r="L10" s="882">
        <v>292816.08921683999</v>
      </c>
      <c r="M10" s="882">
        <v>316379.64055731002</v>
      </c>
      <c r="N10" s="882">
        <v>201288.22286760999</v>
      </c>
      <c r="O10" s="882">
        <v>731120.96459535998</v>
      </c>
      <c r="P10" s="882">
        <v>321216.88533536997</v>
      </c>
      <c r="Q10" s="882">
        <v>303109.15065220994</v>
      </c>
      <c r="R10" s="882">
        <v>316575.94421390002</v>
      </c>
      <c r="S10" s="882">
        <v>258380.96131210998</v>
      </c>
      <c r="T10" s="882">
        <v>211668.50065553997</v>
      </c>
      <c r="U10" s="882">
        <v>887024.36354281008</v>
      </c>
      <c r="V10" s="882">
        <v>905471.46860221995</v>
      </c>
      <c r="W10" s="882">
        <v>1115642.5419803599</v>
      </c>
      <c r="X10" s="882">
        <v>970441.80787808995</v>
      </c>
      <c r="Y10" s="882">
        <v>380895.98902485997</v>
      </c>
      <c r="Z10" s="882">
        <v>569812.59164613998</v>
      </c>
      <c r="AA10" s="882">
        <v>417551.96064486</v>
      </c>
      <c r="AB10" s="882">
        <v>402321.32477261999</v>
      </c>
      <c r="AC10" s="882">
        <v>381034.23654728004</v>
      </c>
      <c r="AD10" s="882">
        <v>413593.13112156</v>
      </c>
      <c r="AE10" s="882">
        <v>392212.95236386999</v>
      </c>
      <c r="AF10" s="882">
        <v>249445.246514</v>
      </c>
      <c r="AG10" s="882">
        <v>256298.79696410001</v>
      </c>
      <c r="AH10" s="882">
        <v>316520.80690667004</v>
      </c>
      <c r="AI10" s="882">
        <v>367672.58722716005</v>
      </c>
    </row>
    <row r="11" spans="1:35">
      <c r="A11" s="931" t="s">
        <v>474</v>
      </c>
      <c r="B11" s="882"/>
      <c r="C11" s="882"/>
      <c r="D11" s="882"/>
      <c r="E11" s="882"/>
      <c r="F11" s="882"/>
      <c r="G11" s="882"/>
      <c r="H11" s="882"/>
      <c r="I11" s="882"/>
      <c r="J11" s="882"/>
      <c r="K11" s="882"/>
      <c r="L11" s="882"/>
      <c r="M11" s="882"/>
      <c r="N11" s="882"/>
      <c r="O11" s="882"/>
      <c r="P11" s="882"/>
      <c r="Q11" s="882"/>
      <c r="R11" s="882"/>
      <c r="S11" s="882"/>
      <c r="T11" s="882"/>
      <c r="U11" s="882"/>
      <c r="V11" s="882"/>
      <c r="W11" s="882"/>
      <c r="X11" s="882">
        <v>340496.84398058004</v>
      </c>
      <c r="Y11" s="882">
        <v>340496.84398058004</v>
      </c>
      <c r="Z11" s="882">
        <v>337996.84398058004</v>
      </c>
      <c r="AA11" s="882">
        <v>337996.84398058004</v>
      </c>
      <c r="AB11" s="882">
        <v>337996.84398058004</v>
      </c>
      <c r="AC11" s="882">
        <v>337996.84398058004</v>
      </c>
      <c r="AD11" s="882">
        <v>337996.84398058004</v>
      </c>
      <c r="AE11" s="882">
        <v>337996.84398058004</v>
      </c>
      <c r="AF11" s="882">
        <v>337996.84398058004</v>
      </c>
      <c r="AG11" s="882">
        <v>337996.84398058004</v>
      </c>
      <c r="AH11" s="882">
        <v>337996.84398058004</v>
      </c>
      <c r="AI11" s="882">
        <v>337996.84398058004</v>
      </c>
    </row>
    <row r="12" spans="1:35" s="883" customFormat="1">
      <c r="A12" s="930" t="s">
        <v>475</v>
      </c>
      <c r="B12" s="879">
        <v>2702615.1200359999</v>
      </c>
      <c r="C12" s="879">
        <v>3020877.0682307002</v>
      </c>
      <c r="D12" s="879">
        <v>2999580.8869474903</v>
      </c>
      <c r="E12" s="879">
        <v>2928449.4242954501</v>
      </c>
      <c r="F12" s="879">
        <v>2831786.1053234302</v>
      </c>
      <c r="G12" s="879">
        <v>2830144.7382595199</v>
      </c>
      <c r="H12" s="879">
        <v>2759001.5104052699</v>
      </c>
      <c r="I12" s="879">
        <v>2761616.7450652597</v>
      </c>
      <c r="J12" s="879">
        <v>3295567.5776806897</v>
      </c>
      <c r="K12" s="879">
        <v>3572608.7847354999</v>
      </c>
      <c r="L12" s="879">
        <v>3474552.9256581902</v>
      </c>
      <c r="M12" s="879">
        <v>3720186.7843218399</v>
      </c>
      <c r="N12" s="879">
        <v>3870649.7043107501</v>
      </c>
      <c r="O12" s="879">
        <v>3020877.0682307002</v>
      </c>
      <c r="P12" s="879">
        <v>4147392.6945936298</v>
      </c>
      <c r="Q12" s="879">
        <v>4060134.6343041803</v>
      </c>
      <c r="R12" s="879">
        <v>4021409.6153318998</v>
      </c>
      <c r="S12" s="879">
        <v>4072310.15944668</v>
      </c>
      <c r="T12" s="879">
        <v>3919751.2381784599</v>
      </c>
      <c r="U12" s="879">
        <v>3068687.6915363702</v>
      </c>
      <c r="V12" s="879">
        <v>3076929.0266961097</v>
      </c>
      <c r="W12" s="879">
        <v>2818380.9249899504</v>
      </c>
      <c r="X12" s="879">
        <v>2684852.9562567701</v>
      </c>
      <c r="Y12" s="879">
        <v>2643095.7921821298</v>
      </c>
      <c r="Z12" s="879">
        <v>3008534.6636543903</v>
      </c>
      <c r="AA12" s="879">
        <v>3045434.77212071</v>
      </c>
      <c r="AB12" s="879">
        <v>2985530.8447007402</v>
      </c>
      <c r="AC12" s="879">
        <v>2940249.8956061299</v>
      </c>
      <c r="AD12" s="879">
        <v>2831660.2465966297</v>
      </c>
      <c r="AE12" s="879">
        <v>2786935.1195373302</v>
      </c>
      <c r="AF12" s="879">
        <v>2792881.5260612499</v>
      </c>
      <c r="AG12" s="879">
        <v>2761300.2901912499</v>
      </c>
      <c r="AH12" s="879">
        <v>2774944.37620772</v>
      </c>
      <c r="AI12" s="879">
        <v>2921336.13599728</v>
      </c>
    </row>
    <row r="13" spans="1:35">
      <c r="A13" s="930" t="s">
        <v>476</v>
      </c>
      <c r="B13" s="879"/>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row>
    <row r="14" spans="1:35">
      <c r="A14" s="930" t="s">
        <v>477</v>
      </c>
      <c r="B14" s="879">
        <v>2596.5720624299997</v>
      </c>
      <c r="C14" s="879">
        <v>2368.4926426900001</v>
      </c>
      <c r="D14" s="879">
        <v>4539.5840463800005</v>
      </c>
      <c r="E14" s="879">
        <v>3440.2487254899997</v>
      </c>
      <c r="F14" s="879">
        <v>2400.6355191500002</v>
      </c>
      <c r="G14" s="879">
        <v>2248.14422208</v>
      </c>
      <c r="H14" s="879">
        <v>2323.1030214899997</v>
      </c>
      <c r="I14" s="879">
        <v>2327.4351156299999</v>
      </c>
      <c r="J14" s="879">
        <v>2391.2007536599999</v>
      </c>
      <c r="K14" s="879">
        <v>802.80646436000006</v>
      </c>
      <c r="L14" s="879">
        <v>120.81211326</v>
      </c>
      <c r="M14" s="879">
        <v>1323.6797216</v>
      </c>
      <c r="N14" s="879">
        <v>1358.90223735</v>
      </c>
      <c r="O14" s="879">
        <v>2368.4926426900001</v>
      </c>
      <c r="P14" s="879">
        <v>1105.9712871500001</v>
      </c>
      <c r="Q14" s="879">
        <v>1833.0466137599999</v>
      </c>
      <c r="R14" s="879">
        <v>1670.3553674000002</v>
      </c>
      <c r="S14" s="879">
        <v>54.535564489999999</v>
      </c>
      <c r="T14" s="879">
        <v>747.07625057000007</v>
      </c>
      <c r="U14" s="879">
        <v>12967.330148370002</v>
      </c>
      <c r="V14" s="879">
        <v>6607.8094335900005</v>
      </c>
      <c r="W14" s="879">
        <v>1793.7914800899998</v>
      </c>
      <c r="X14" s="879">
        <v>8035.13779918</v>
      </c>
      <c r="Y14" s="879">
        <v>135.65905015999999</v>
      </c>
      <c r="Z14" s="879">
        <v>11091.755483930001</v>
      </c>
      <c r="AA14" s="879">
        <v>336.31339942</v>
      </c>
      <c r="AB14" s="879">
        <v>3897.2543850399998</v>
      </c>
      <c r="AC14" s="879">
        <v>2763.75140603</v>
      </c>
      <c r="AD14" s="879">
        <v>512.55028905000006</v>
      </c>
      <c r="AE14" s="879">
        <v>205.16321522999999</v>
      </c>
      <c r="AF14" s="879">
        <v>630.13589794000006</v>
      </c>
      <c r="AG14" s="879">
        <v>270.03400285000004</v>
      </c>
      <c r="AH14" s="879">
        <v>554.06106832</v>
      </c>
      <c r="AI14" s="879">
        <v>195.36323165000002</v>
      </c>
    </row>
    <row r="15" spans="1:35">
      <c r="A15" s="930" t="s">
        <v>793</v>
      </c>
      <c r="B15" s="879"/>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row>
    <row r="16" spans="1:35">
      <c r="A16" s="930" t="s">
        <v>478</v>
      </c>
      <c r="B16" s="879">
        <v>1150.9325995300001</v>
      </c>
      <c r="C16" s="879">
        <v>1167.5960145500001</v>
      </c>
      <c r="D16" s="879">
        <v>915.67511294000008</v>
      </c>
      <c r="E16" s="879">
        <v>1128.2571344600001</v>
      </c>
      <c r="F16" s="879">
        <v>851.82067830999995</v>
      </c>
      <c r="G16" s="879">
        <v>923.68086377999998</v>
      </c>
      <c r="H16" s="879">
        <v>992.54822173000002</v>
      </c>
      <c r="I16" s="879">
        <v>846.27606273000004</v>
      </c>
      <c r="J16" s="879">
        <v>1263.2385405</v>
      </c>
      <c r="K16" s="879">
        <v>1548.94602549</v>
      </c>
      <c r="L16" s="879">
        <v>1307.62764795</v>
      </c>
      <c r="M16" s="879">
        <v>1255.7819699200002</v>
      </c>
      <c r="N16" s="879">
        <v>1830.4684985699998</v>
      </c>
      <c r="O16" s="879">
        <v>1167.5960145500001</v>
      </c>
      <c r="P16" s="879">
        <v>1129.29178802</v>
      </c>
      <c r="Q16" s="879">
        <v>1156.1186141600001</v>
      </c>
      <c r="R16" s="879">
        <v>1206.1677852400001</v>
      </c>
      <c r="S16" s="879">
        <v>1206.0008393399999</v>
      </c>
      <c r="T16" s="879">
        <v>1177.5503731800002</v>
      </c>
      <c r="U16" s="879">
        <v>1771.87263747</v>
      </c>
      <c r="V16" s="879">
        <v>1856.1014170899998</v>
      </c>
      <c r="W16" s="879">
        <v>1856.1014170899998</v>
      </c>
      <c r="X16" s="879">
        <v>1175.5853824200001</v>
      </c>
      <c r="Y16" s="879">
        <v>1162.8823670199999</v>
      </c>
      <c r="Z16" s="879">
        <v>1039.4928346900001</v>
      </c>
      <c r="AA16" s="879">
        <v>1325.3441928</v>
      </c>
      <c r="AB16" s="879">
        <v>1571.1369981099999</v>
      </c>
      <c r="AC16" s="879">
        <v>1548.5146885300001</v>
      </c>
      <c r="AD16" s="879">
        <v>1686.7783609200001</v>
      </c>
      <c r="AE16" s="879">
        <v>2012.0137050000001</v>
      </c>
      <c r="AF16" s="879">
        <v>1938.80857771</v>
      </c>
      <c r="AG16" s="879">
        <v>1564.9484840999999</v>
      </c>
      <c r="AH16" s="879">
        <v>1559.4347284600001</v>
      </c>
      <c r="AI16" s="879">
        <v>1804.8000356</v>
      </c>
    </row>
    <row r="17" spans="1:35">
      <c r="A17" s="931" t="s">
        <v>479</v>
      </c>
      <c r="B17" s="882"/>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row>
    <row r="18" spans="1:35">
      <c r="A18" s="930" t="s">
        <v>480</v>
      </c>
      <c r="B18" s="882">
        <v>12760.43851102</v>
      </c>
      <c r="C18" s="882">
        <v>12501.047525780001</v>
      </c>
      <c r="D18" s="882">
        <v>8925.6730153400003</v>
      </c>
      <c r="E18" s="882">
        <v>2455.6301533600003</v>
      </c>
      <c r="F18" s="882">
        <v>2090.7627681099998</v>
      </c>
      <c r="G18" s="882">
        <v>2663.37716323</v>
      </c>
      <c r="H18" s="882">
        <v>2433.0096548800002</v>
      </c>
      <c r="I18" s="882">
        <v>3116.32786343</v>
      </c>
      <c r="J18" s="882">
        <v>2820.2809722399998</v>
      </c>
      <c r="K18" s="882">
        <v>3895.2951119999998</v>
      </c>
      <c r="L18" s="882">
        <v>6701.5312065899998</v>
      </c>
      <c r="M18" s="882">
        <v>5709.5692692700004</v>
      </c>
      <c r="N18" s="882">
        <v>5731.6470023900001</v>
      </c>
      <c r="O18" s="882">
        <v>12501.047525780001</v>
      </c>
      <c r="P18" s="882">
        <v>8798.0277201900008</v>
      </c>
      <c r="Q18" s="882">
        <v>4801.6445431800003</v>
      </c>
      <c r="R18" s="882">
        <v>3026.28139788</v>
      </c>
      <c r="S18" s="882">
        <v>6310.7706750100006</v>
      </c>
      <c r="T18" s="882">
        <v>4996.5759066700002</v>
      </c>
      <c r="U18" s="882">
        <v>5886.0316920600008</v>
      </c>
      <c r="V18" s="882">
        <v>5943.0068916099999</v>
      </c>
      <c r="W18" s="882">
        <v>9112.7175619999998</v>
      </c>
      <c r="X18" s="882">
        <v>9960.7260630000001</v>
      </c>
      <c r="Y18" s="882">
        <v>8405.0166878300006</v>
      </c>
      <c r="Z18" s="882">
        <v>7845.4181043500002</v>
      </c>
      <c r="AA18" s="882">
        <v>8248.2561484500002</v>
      </c>
      <c r="AB18" s="882">
        <v>5378.7184466999997</v>
      </c>
      <c r="AC18" s="882">
        <v>10536.441681030001</v>
      </c>
      <c r="AD18" s="882">
        <v>7451.44051571</v>
      </c>
      <c r="AE18" s="882">
        <v>3642.21605735</v>
      </c>
      <c r="AF18" s="882">
        <v>6838.4294786999999</v>
      </c>
      <c r="AG18" s="882">
        <v>6039.1413899700001</v>
      </c>
      <c r="AH18" s="882">
        <v>5149.4749283700003</v>
      </c>
      <c r="AI18" s="882">
        <v>8411.2984262800001</v>
      </c>
    </row>
    <row r="19" spans="1:35">
      <c r="A19" s="930" t="s">
        <v>794</v>
      </c>
      <c r="B19" s="882"/>
      <c r="C19" s="882"/>
      <c r="D19" s="882"/>
      <c r="E19" s="882"/>
      <c r="F19" s="882"/>
      <c r="G19" s="882"/>
      <c r="H19" s="882"/>
      <c r="I19" s="882"/>
      <c r="J19" s="882"/>
      <c r="K19" s="882"/>
      <c r="L19" s="882"/>
      <c r="M19" s="882"/>
      <c r="N19" s="882"/>
      <c r="O19" s="882"/>
      <c r="P19" s="882"/>
      <c r="Q19" s="882"/>
      <c r="R19" s="882"/>
      <c r="S19" s="882"/>
      <c r="T19" s="882"/>
      <c r="U19" s="882"/>
      <c r="V19" s="882"/>
      <c r="W19" s="882"/>
      <c r="X19" s="882">
        <v>1806.5727968199999</v>
      </c>
      <c r="Y19" s="882">
        <v>1806.5727968199999</v>
      </c>
      <c r="Z19" s="882">
        <v>1806.5727968199999</v>
      </c>
      <c r="AA19" s="882">
        <v>1806.5727968199999</v>
      </c>
      <c r="AB19" s="882">
        <v>1806.5727968199999</v>
      </c>
      <c r="AC19" s="882">
        <v>1806.5727968199999</v>
      </c>
      <c r="AD19" s="882">
        <v>1806.5727968199999</v>
      </c>
      <c r="AE19" s="882">
        <v>1806.5727968199999</v>
      </c>
      <c r="AF19" s="882">
        <v>1806.5727968199999</v>
      </c>
      <c r="AG19" s="882">
        <v>1806.5727968199999</v>
      </c>
      <c r="AH19" s="882">
        <v>1806.5727968199999</v>
      </c>
      <c r="AI19" s="882">
        <v>1806.5727968199999</v>
      </c>
    </row>
    <row r="20" spans="1:35">
      <c r="A20" s="930" t="s">
        <v>898</v>
      </c>
      <c r="B20" s="882">
        <v>4469.8327258999998</v>
      </c>
      <c r="C20" s="882">
        <v>5475.4347950699994</v>
      </c>
      <c r="D20" s="882">
        <v>5319.8652060799996</v>
      </c>
      <c r="E20" s="882">
        <v>5262.5583554099994</v>
      </c>
      <c r="F20" s="882">
        <v>5156.9055649499996</v>
      </c>
      <c r="G20" s="882">
        <v>5488.4287274999997</v>
      </c>
      <c r="H20" s="882">
        <v>5635.23314226</v>
      </c>
      <c r="I20" s="882">
        <v>5453.4147129200001</v>
      </c>
      <c r="J20" s="882">
        <v>6636.0147733599997</v>
      </c>
      <c r="K20" s="882">
        <v>6668.942524</v>
      </c>
      <c r="L20" s="882">
        <v>5998.4359650299994</v>
      </c>
      <c r="M20" s="882">
        <v>7536.0421671200002</v>
      </c>
      <c r="N20" s="882">
        <v>7552.8976690700001</v>
      </c>
      <c r="O20" s="882">
        <v>5475.4347950699994</v>
      </c>
      <c r="P20" s="882">
        <v>11871.430125530002</v>
      </c>
      <c r="Q20" s="882">
        <v>11905.35100963</v>
      </c>
      <c r="R20" s="882">
        <v>12480.05308082</v>
      </c>
      <c r="S20" s="882">
        <v>12291.958138079999</v>
      </c>
      <c r="T20" s="882">
        <v>11882.05931966</v>
      </c>
      <c r="U20" s="882">
        <v>9266.9685068500003</v>
      </c>
      <c r="V20" s="882">
        <v>9032.8639841000004</v>
      </c>
      <c r="W20" s="882">
        <v>7226.2911872799996</v>
      </c>
      <c r="X20" s="882">
        <v>8227.57879288</v>
      </c>
      <c r="Y20" s="882">
        <v>8598.4501519599999</v>
      </c>
      <c r="Z20" s="882">
        <v>10253.59225299</v>
      </c>
      <c r="AA20" s="882">
        <v>10443.93672213</v>
      </c>
      <c r="AB20" s="882">
        <v>10479.65919151</v>
      </c>
      <c r="AC20" s="882">
        <v>10325.400361549999</v>
      </c>
      <c r="AD20" s="882">
        <v>10220.920551219999</v>
      </c>
      <c r="AE20" s="882">
        <v>10125.829764540002</v>
      </c>
      <c r="AF20" s="882">
        <v>10244.78643582</v>
      </c>
      <c r="AG20" s="882">
        <v>10125.83316848</v>
      </c>
      <c r="AH20" s="882">
        <v>10439.13464312</v>
      </c>
      <c r="AI20" s="882">
        <v>10818.12664095</v>
      </c>
    </row>
    <row r="21" spans="1:35">
      <c r="A21" s="930" t="s">
        <v>482</v>
      </c>
      <c r="B21" s="882"/>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row>
    <row r="22" spans="1:35">
      <c r="A22" s="930" t="s">
        <v>483</v>
      </c>
      <c r="B22" s="882">
        <v>0</v>
      </c>
      <c r="C22" s="882">
        <v>0</v>
      </c>
      <c r="D22" s="882">
        <v>0</v>
      </c>
      <c r="E22" s="882">
        <v>0</v>
      </c>
      <c r="F22" s="882">
        <v>0</v>
      </c>
      <c r="G22" s="882">
        <v>0</v>
      </c>
      <c r="H22" s="882">
        <v>0</v>
      </c>
      <c r="I22" s="882">
        <v>0</v>
      </c>
      <c r="J22" s="882">
        <v>142.01414786999999</v>
      </c>
      <c r="K22" s="882">
        <v>280.93527836999999</v>
      </c>
      <c r="L22" s="882">
        <v>280.93527836999999</v>
      </c>
      <c r="M22" s="882">
        <v>280.93527836999999</v>
      </c>
      <c r="N22" s="882">
        <v>287.67091570999997</v>
      </c>
      <c r="O22" s="882">
        <v>0</v>
      </c>
      <c r="P22" s="882">
        <v>362.20225016000001</v>
      </c>
      <c r="Q22" s="882">
        <v>362.20225016000001</v>
      </c>
      <c r="R22" s="882">
        <v>389.83995139999996</v>
      </c>
      <c r="S22" s="882">
        <v>389.83995139999996</v>
      </c>
      <c r="T22" s="882">
        <v>389.83995139999996</v>
      </c>
      <c r="U22" s="882">
        <v>389.83995139999996</v>
      </c>
      <c r="V22" s="882">
        <v>389.83995139999996</v>
      </c>
      <c r="W22" s="882">
        <v>592.02171939999994</v>
      </c>
      <c r="X22" s="882">
        <v>735.83853779999993</v>
      </c>
      <c r="Y22" s="882">
        <v>735.83853779999993</v>
      </c>
      <c r="Z22" s="882">
        <v>735.83853779999993</v>
      </c>
      <c r="AA22" s="882">
        <v>762.78161450999994</v>
      </c>
      <c r="AB22" s="882">
        <v>771.66973546999998</v>
      </c>
      <c r="AC22" s="882">
        <v>776.66973546999998</v>
      </c>
      <c r="AD22" s="882">
        <v>779.17792550000001</v>
      </c>
      <c r="AE22" s="882">
        <v>789.87217175000001</v>
      </c>
      <c r="AF22" s="882">
        <v>789.87217175000001</v>
      </c>
      <c r="AG22" s="882">
        <v>789.87217175000001</v>
      </c>
      <c r="AH22" s="882">
        <v>799.87217175000001</v>
      </c>
      <c r="AI22" s="882">
        <v>804.87217175000001</v>
      </c>
    </row>
    <row r="23" spans="1:35">
      <c r="A23" s="930" t="s">
        <v>795</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row>
    <row r="24" spans="1:35">
      <c r="A24" s="930" t="s">
        <v>484</v>
      </c>
      <c r="B24" s="882">
        <v>0</v>
      </c>
      <c r="C24" s="882">
        <v>0</v>
      </c>
      <c r="D24" s="882">
        <v>0</v>
      </c>
      <c r="E24" s="882">
        <v>0</v>
      </c>
      <c r="F24" s="882">
        <v>0</v>
      </c>
      <c r="G24" s="882">
        <v>0</v>
      </c>
      <c r="H24" s="882">
        <v>0</v>
      </c>
      <c r="I24" s="882">
        <v>0</v>
      </c>
      <c r="J24" s="882">
        <v>18.130968230000001</v>
      </c>
      <c r="K24" s="882">
        <v>23.16917698</v>
      </c>
      <c r="L24" s="882">
        <v>58.096687539999998</v>
      </c>
      <c r="M24" s="882">
        <v>58.296687540000001</v>
      </c>
      <c r="N24" s="882">
        <v>58.296687540000001</v>
      </c>
      <c r="O24" s="882">
        <v>0</v>
      </c>
      <c r="P24" s="882">
        <v>113.86150143</v>
      </c>
      <c r="Q24" s="882">
        <v>113.86150143</v>
      </c>
      <c r="R24" s="882">
        <v>113.86150143</v>
      </c>
      <c r="S24" s="882">
        <v>113.86150143</v>
      </c>
      <c r="T24" s="882">
        <v>163.86150143</v>
      </c>
      <c r="U24" s="882">
        <v>163.86150143</v>
      </c>
      <c r="V24" s="882">
        <v>188.86150143</v>
      </c>
      <c r="W24" s="882">
        <v>198.16150143000002</v>
      </c>
      <c r="X24" s="882">
        <v>228.34581566</v>
      </c>
      <c r="Y24" s="882">
        <v>230.24805165999999</v>
      </c>
      <c r="Z24" s="882">
        <v>233.39422066</v>
      </c>
      <c r="AA24" s="882">
        <v>233.39422066</v>
      </c>
      <c r="AB24" s="882">
        <v>236.56975265</v>
      </c>
      <c r="AC24" s="882">
        <v>242.22513744999998</v>
      </c>
      <c r="AD24" s="882">
        <v>246.94556100999998</v>
      </c>
      <c r="AE24" s="882">
        <v>246.94556100999998</v>
      </c>
      <c r="AF24" s="882">
        <v>248.09782100999999</v>
      </c>
      <c r="AG24" s="882">
        <v>224.14024613000001</v>
      </c>
      <c r="AH24" s="882">
        <v>224.14024613000001</v>
      </c>
      <c r="AI24" s="882">
        <v>224.14024613000001</v>
      </c>
    </row>
    <row r="25" spans="1:35">
      <c r="A25" s="930"/>
      <c r="B25" s="882"/>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row>
    <row r="26" spans="1:35">
      <c r="A26" s="930" t="s">
        <v>485</v>
      </c>
      <c r="B26" s="882">
        <v>3238737.8957014503</v>
      </c>
      <c r="C26" s="882">
        <v>2819676.4600002798</v>
      </c>
      <c r="D26" s="882">
        <v>2827165.6415061899</v>
      </c>
      <c r="E26" s="882">
        <v>3422338.2164811897</v>
      </c>
      <c r="F26" s="882">
        <v>3680009.4414811898</v>
      </c>
      <c r="G26" s="882">
        <v>3721870.50248119</v>
      </c>
      <c r="H26" s="882">
        <v>3832745.7394815297</v>
      </c>
      <c r="I26" s="882">
        <v>3481981.6004815297</v>
      </c>
      <c r="J26" s="882">
        <v>3449904.3284815298</v>
      </c>
      <c r="K26" s="882">
        <v>2809394.1640006201</v>
      </c>
      <c r="L26" s="882">
        <v>3287990.1080006203</v>
      </c>
      <c r="M26" s="882">
        <v>3004402.534</v>
      </c>
      <c r="N26" s="882">
        <v>3116621.3660006202</v>
      </c>
      <c r="O26" s="882">
        <v>2819676.4600002798</v>
      </c>
      <c r="P26" s="882">
        <v>3337722.25700062</v>
      </c>
      <c r="Q26" s="882">
        <v>3548991.9310006201</v>
      </c>
      <c r="R26" s="882">
        <v>3833351.5220006201</v>
      </c>
      <c r="S26" s="882">
        <v>3618056.4099237099</v>
      </c>
      <c r="T26" s="882">
        <v>3267018.6450006203</v>
      </c>
      <c r="U26" s="882">
        <v>2598174.07500062</v>
      </c>
      <c r="V26" s="882">
        <v>2256136.4820006201</v>
      </c>
      <c r="W26" s="882">
        <v>2313016.1500006202</v>
      </c>
      <c r="X26" s="882">
        <v>2429916.3340006201</v>
      </c>
      <c r="Y26" s="882">
        <v>2446769.8730006199</v>
      </c>
      <c r="Z26" s="882">
        <v>2489364.47000062</v>
      </c>
      <c r="AA26" s="882">
        <v>2687548.5970006203</v>
      </c>
      <c r="AB26" s="882">
        <v>2637333.6280006203</v>
      </c>
      <c r="AC26" s="882">
        <v>2530720.7999999998</v>
      </c>
      <c r="AD26" s="882">
        <v>2731802.88500062</v>
      </c>
      <c r="AE26" s="882">
        <v>4360917.5680006202</v>
      </c>
      <c r="AF26" s="882">
        <v>4712001.3739999998</v>
      </c>
      <c r="AG26" s="882">
        <v>4979107.8279999997</v>
      </c>
      <c r="AH26" s="882">
        <v>5449056.3839999996</v>
      </c>
      <c r="AI26" s="882">
        <v>5644066.5449999999</v>
      </c>
    </row>
    <row r="27" spans="1:35">
      <c r="A27" s="941" t="s">
        <v>486</v>
      </c>
      <c r="B27" s="882">
        <v>3238737.8957014503</v>
      </c>
      <c r="C27" s="882">
        <v>2819676.4600002798</v>
      </c>
      <c r="D27" s="882">
        <v>2827165.6415061899</v>
      </c>
      <c r="E27" s="882">
        <v>3422338.2164811897</v>
      </c>
      <c r="F27" s="882">
        <v>3680009.4414811898</v>
      </c>
      <c r="G27" s="882">
        <v>3721870.50248119</v>
      </c>
      <c r="H27" s="882">
        <v>3832745.7394815297</v>
      </c>
      <c r="I27" s="882">
        <v>3481981.6004815297</v>
      </c>
      <c r="J27" s="882">
        <v>3449904.3284815298</v>
      </c>
      <c r="K27" s="882">
        <v>2809394.1640006201</v>
      </c>
      <c r="L27" s="882">
        <v>3287990.1080006203</v>
      </c>
      <c r="M27" s="882">
        <v>3004402.534</v>
      </c>
      <c r="N27" s="882">
        <v>3116621.3660006202</v>
      </c>
      <c r="O27" s="882">
        <v>2819676.4600002798</v>
      </c>
      <c r="P27" s="882">
        <v>3337722.25700062</v>
      </c>
      <c r="Q27" s="882">
        <v>3548991.9310006201</v>
      </c>
      <c r="R27" s="882">
        <v>3833351.5220006201</v>
      </c>
      <c r="S27" s="882">
        <v>3618056.4099237099</v>
      </c>
      <c r="T27" s="882">
        <v>3267018.6450006203</v>
      </c>
      <c r="U27" s="882">
        <v>2598174.07500062</v>
      </c>
      <c r="V27" s="882">
        <v>2256136.4820006201</v>
      </c>
      <c r="W27" s="882">
        <v>2313016.1500006202</v>
      </c>
      <c r="X27" s="882">
        <v>2429916.3340006201</v>
      </c>
      <c r="Y27" s="882">
        <v>2446769.8730006199</v>
      </c>
      <c r="Z27" s="882">
        <v>2489364.47000062</v>
      </c>
      <c r="AA27" s="882">
        <v>2687548.5970006203</v>
      </c>
      <c r="AB27" s="882">
        <v>2637333.6280006203</v>
      </c>
      <c r="AC27" s="882">
        <v>2530720.7999999998</v>
      </c>
      <c r="AD27" s="882">
        <v>2731802.88500062</v>
      </c>
      <c r="AE27" s="882">
        <v>4360917.5680006202</v>
      </c>
      <c r="AF27" s="882">
        <v>4712001.3739999998</v>
      </c>
      <c r="AG27" s="882">
        <v>4979107.8279999997</v>
      </c>
      <c r="AH27" s="882">
        <v>5449056.3839999996</v>
      </c>
      <c r="AI27" s="882">
        <v>5644066.5449999999</v>
      </c>
    </row>
    <row r="28" spans="1:35">
      <c r="A28" s="930"/>
      <c r="B28" s="882"/>
      <c r="C28" s="882"/>
      <c r="D28" s="882"/>
      <c r="E28" s="882"/>
      <c r="F28" s="882"/>
      <c r="G28" s="882"/>
      <c r="H28" s="882"/>
      <c r="I28" s="882"/>
      <c r="J28" s="882"/>
      <c r="K28" s="882"/>
      <c r="L28" s="882"/>
      <c r="M28" s="882"/>
      <c r="N28" s="882"/>
      <c r="O28" s="882"/>
      <c r="P28" s="882"/>
      <c r="Q28" s="882"/>
      <c r="R28" s="882"/>
      <c r="S28" s="882"/>
      <c r="T28" s="882"/>
      <c r="U28" s="882"/>
      <c r="V28" s="882"/>
      <c r="W28" s="882"/>
      <c r="X28" s="882"/>
      <c r="Y28" s="882"/>
      <c r="Z28" s="882"/>
      <c r="AA28" s="882"/>
      <c r="AB28" s="882"/>
      <c r="AC28" s="882"/>
      <c r="AD28" s="882"/>
      <c r="AE28" s="882"/>
      <c r="AF28" s="882"/>
      <c r="AG28" s="882"/>
      <c r="AH28" s="882"/>
      <c r="AI28" s="882"/>
    </row>
    <row r="29" spans="1:35">
      <c r="A29" s="930" t="s">
        <v>487</v>
      </c>
      <c r="B29" s="879">
        <v>627896.93991719</v>
      </c>
      <c r="C29" s="879">
        <v>639280.13768822001</v>
      </c>
      <c r="D29" s="879">
        <v>730791.88436652999</v>
      </c>
      <c r="E29" s="879">
        <v>532371.94774853997</v>
      </c>
      <c r="F29" s="879">
        <v>635857.40417949995</v>
      </c>
      <c r="G29" s="879">
        <v>570196.06581835006</v>
      </c>
      <c r="H29" s="879">
        <v>546116.98145923996</v>
      </c>
      <c r="I29" s="879">
        <v>578985.69939117006</v>
      </c>
      <c r="J29" s="879">
        <v>533339.85095643997</v>
      </c>
      <c r="K29" s="879">
        <v>217048.83966209</v>
      </c>
      <c r="L29" s="879">
        <v>269574.84512039</v>
      </c>
      <c r="M29" s="879">
        <v>99562.774602520003</v>
      </c>
      <c r="N29" s="879">
        <v>135700.25241124001</v>
      </c>
      <c r="O29" s="879">
        <v>639539.99696903001</v>
      </c>
      <c r="P29" s="879">
        <v>185029.85559368003</v>
      </c>
      <c r="Q29" s="879">
        <v>228130.86897434999</v>
      </c>
      <c r="R29" s="879">
        <v>225008.14645125001</v>
      </c>
      <c r="S29" s="879">
        <v>518925.82519984001</v>
      </c>
      <c r="T29" s="879">
        <v>544319.32430429</v>
      </c>
      <c r="U29" s="879">
        <v>439390.98024609004</v>
      </c>
      <c r="V29" s="879">
        <v>513895.27302458999</v>
      </c>
      <c r="W29" s="879">
        <v>1229747.9242163401</v>
      </c>
      <c r="X29" s="879">
        <v>1155065.9684458401</v>
      </c>
      <c r="Y29" s="879">
        <v>1925711.9505866901</v>
      </c>
      <c r="Z29" s="879">
        <v>1606348.4371456299</v>
      </c>
      <c r="AA29" s="879">
        <v>1836005.8555593702</v>
      </c>
      <c r="AB29" s="879">
        <v>2259588.3847062895</v>
      </c>
      <c r="AC29" s="879">
        <v>2187222.6575536095</v>
      </c>
      <c r="AD29" s="879">
        <v>2197341.7250149902</v>
      </c>
      <c r="AE29" s="879">
        <v>2166918.1030337699</v>
      </c>
      <c r="AF29" s="879">
        <v>2493421.3573104399</v>
      </c>
      <c r="AG29" s="879">
        <v>2616128.1402831599</v>
      </c>
      <c r="AH29" s="879">
        <v>2841093.5478672003</v>
      </c>
      <c r="AI29" s="879">
        <v>3382801.0025107199</v>
      </c>
    </row>
    <row r="30" spans="1:35">
      <c r="A30" s="931" t="s">
        <v>488</v>
      </c>
      <c r="B30" s="882">
        <v>32666.246722749998</v>
      </c>
      <c r="C30" s="882">
        <v>15965.07061189</v>
      </c>
      <c r="D30" s="882">
        <v>14321.708395110001</v>
      </c>
      <c r="E30" s="882">
        <v>60297.162663230003</v>
      </c>
      <c r="F30" s="882">
        <v>69874.69246944999</v>
      </c>
      <c r="G30" s="882">
        <v>66424.685676940004</v>
      </c>
      <c r="H30" s="882">
        <v>39793.075048980005</v>
      </c>
      <c r="I30" s="882">
        <v>35451.386677210001</v>
      </c>
      <c r="J30" s="882">
        <v>25911.683446849998</v>
      </c>
      <c r="K30" s="882">
        <v>64221.246160269999</v>
      </c>
      <c r="L30" s="882">
        <v>23011.813924300001</v>
      </c>
      <c r="M30" s="882">
        <v>15645.44023022</v>
      </c>
      <c r="N30" s="882">
        <v>14993.602316620001</v>
      </c>
      <c r="O30" s="882">
        <v>15965.07061189</v>
      </c>
      <c r="P30" s="882">
        <v>23520.381142189999</v>
      </c>
      <c r="Q30" s="882">
        <v>17290.416828270001</v>
      </c>
      <c r="R30" s="882">
        <v>45132.928336839999</v>
      </c>
      <c r="S30" s="882">
        <v>265817.15846829</v>
      </c>
      <c r="T30" s="882">
        <v>143669.24750130999</v>
      </c>
      <c r="U30" s="882">
        <v>157376.66630048002</v>
      </c>
      <c r="V30" s="882">
        <v>278896.67211725999</v>
      </c>
      <c r="W30" s="882">
        <v>872207.67439389997</v>
      </c>
      <c r="X30" s="882">
        <v>786924.19971594994</v>
      </c>
      <c r="Y30" s="882">
        <v>792983.13099612005</v>
      </c>
      <c r="Z30" s="882">
        <v>735392.50216806994</v>
      </c>
      <c r="AA30" s="882">
        <v>844111.11628555006</v>
      </c>
      <c r="AB30" s="882">
        <v>1056383.0270241501</v>
      </c>
      <c r="AC30" s="882">
        <v>1446718.9586346499</v>
      </c>
      <c r="AD30" s="882">
        <v>1496267.5204044599</v>
      </c>
      <c r="AE30" s="882">
        <v>1420395.11702057</v>
      </c>
      <c r="AF30" s="882">
        <v>1632994.13830972</v>
      </c>
      <c r="AG30" s="882">
        <v>1666709.7914561201</v>
      </c>
      <c r="AH30" s="882">
        <v>1764867.9171003702</v>
      </c>
      <c r="AI30" s="882">
        <v>2226781.93110759</v>
      </c>
    </row>
    <row r="31" spans="1:35">
      <c r="A31" s="931" t="s">
        <v>489</v>
      </c>
      <c r="B31" s="882">
        <v>32666.246722749998</v>
      </c>
      <c r="C31" s="882">
        <v>15965.07061189</v>
      </c>
      <c r="D31" s="882">
        <v>14321.708395110001</v>
      </c>
      <c r="E31" s="882">
        <v>60297.162663230003</v>
      </c>
      <c r="F31" s="882">
        <v>69874.69246944999</v>
      </c>
      <c r="G31" s="882">
        <v>66424.685676940004</v>
      </c>
      <c r="H31" s="882">
        <v>39793.075048980005</v>
      </c>
      <c r="I31" s="882">
        <v>35451.386677210001</v>
      </c>
      <c r="J31" s="882">
        <v>25911.683446849998</v>
      </c>
      <c r="K31" s="882">
        <v>64221.246160269999</v>
      </c>
      <c r="L31" s="882">
        <v>23011.813924300001</v>
      </c>
      <c r="M31" s="882">
        <v>15645.44023022</v>
      </c>
      <c r="N31" s="882">
        <v>14993.602316620001</v>
      </c>
      <c r="O31" s="882">
        <v>15965.07061189</v>
      </c>
      <c r="P31" s="882">
        <v>23520.381142189999</v>
      </c>
      <c r="Q31" s="882">
        <v>17290.416828270001</v>
      </c>
      <c r="R31" s="882">
        <v>45132.928336839999</v>
      </c>
      <c r="S31" s="882">
        <v>265817.15846829</v>
      </c>
      <c r="T31" s="882">
        <v>143669.24750130999</v>
      </c>
      <c r="U31" s="882">
        <v>157376.66630048002</v>
      </c>
      <c r="V31" s="882">
        <v>278896.67211725999</v>
      </c>
      <c r="W31" s="882">
        <v>872207.67439389997</v>
      </c>
      <c r="X31" s="882">
        <v>786924.19971594994</v>
      </c>
      <c r="Y31" s="882">
        <v>792983.13099612005</v>
      </c>
      <c r="Z31" s="882">
        <v>735392.50216806994</v>
      </c>
      <c r="AA31" s="882">
        <v>844111.11628555006</v>
      </c>
      <c r="AB31" s="882">
        <v>1056383.0270241501</v>
      </c>
      <c r="AC31" s="882">
        <v>1446718.9586346499</v>
      </c>
      <c r="AD31" s="882">
        <v>1496267.5204044599</v>
      </c>
      <c r="AE31" s="882">
        <v>1420395.11702057</v>
      </c>
      <c r="AF31" s="882">
        <v>1632994.13830972</v>
      </c>
      <c r="AG31" s="882">
        <v>1666709.7914561201</v>
      </c>
      <c r="AH31" s="882">
        <v>1764867.9171003702</v>
      </c>
      <c r="AI31" s="882">
        <v>2226781.93110759</v>
      </c>
    </row>
    <row r="32" spans="1:35">
      <c r="A32" s="931" t="s">
        <v>490</v>
      </c>
      <c r="B32" s="882">
        <v>50.335288599999998</v>
      </c>
      <c r="C32" s="882">
        <v>67.458813620000001</v>
      </c>
      <c r="D32" s="882">
        <v>73.71090593000001</v>
      </c>
      <c r="E32" s="882">
        <v>67.907878940000003</v>
      </c>
      <c r="F32" s="882">
        <v>132.71561674</v>
      </c>
      <c r="G32" s="882">
        <v>112.97379962000001</v>
      </c>
      <c r="H32" s="882">
        <v>41.850579850000003</v>
      </c>
      <c r="I32" s="882">
        <v>23.776061550000001</v>
      </c>
      <c r="J32" s="882">
        <v>28.707985559999997</v>
      </c>
      <c r="K32" s="882">
        <v>14.382246109999999</v>
      </c>
      <c r="L32" s="882">
        <v>198.93843654</v>
      </c>
      <c r="M32" s="882">
        <v>170.35197753999998</v>
      </c>
      <c r="N32" s="882">
        <v>104.79021609999999</v>
      </c>
      <c r="O32" s="882">
        <v>327.31809443000003</v>
      </c>
      <c r="P32" s="882">
        <v>87.36598973000001</v>
      </c>
      <c r="Q32" s="882">
        <v>64.998151250000006</v>
      </c>
      <c r="R32" s="882">
        <v>132.28472254000002</v>
      </c>
      <c r="S32" s="882">
        <v>268.12330445999999</v>
      </c>
      <c r="T32" s="882">
        <v>72.264348999999996</v>
      </c>
      <c r="U32" s="882">
        <v>81.167514180000012</v>
      </c>
      <c r="V32" s="882">
        <v>58.905733789999999</v>
      </c>
      <c r="W32" s="882">
        <v>18.92718528</v>
      </c>
      <c r="X32" s="882">
        <v>119.77557304999999</v>
      </c>
      <c r="Y32" s="882">
        <v>430.24901076999998</v>
      </c>
      <c r="Z32" s="882">
        <v>32.579845329999998</v>
      </c>
      <c r="AA32" s="882">
        <v>163.11060330000001</v>
      </c>
      <c r="AB32" s="882">
        <v>10351.88057127</v>
      </c>
      <c r="AC32" s="882">
        <v>10323.248326120001</v>
      </c>
      <c r="AD32" s="882">
        <v>10491.301829649999</v>
      </c>
      <c r="AE32" s="882">
        <v>10405.636350379998</v>
      </c>
      <c r="AF32" s="882">
        <v>10060.18941325</v>
      </c>
      <c r="AG32" s="882">
        <v>10644.333519469999</v>
      </c>
      <c r="AH32" s="882">
        <v>10406.014902749999</v>
      </c>
      <c r="AI32" s="882">
        <v>10793.564730579999</v>
      </c>
    </row>
    <row r="33" spans="1:35">
      <c r="A33" s="931" t="s">
        <v>491</v>
      </c>
      <c r="B33" s="882">
        <v>5346.1879999299999</v>
      </c>
      <c r="C33" s="882">
        <v>5836.9601649400001</v>
      </c>
      <c r="D33" s="882">
        <v>5330.6232701999998</v>
      </c>
      <c r="E33" s="882">
        <v>5283.4906582999993</v>
      </c>
      <c r="F33" s="882">
        <v>5967.7378718</v>
      </c>
      <c r="G33" s="882">
        <v>5835.5511481699996</v>
      </c>
      <c r="H33" s="882">
        <v>5474.0517611699997</v>
      </c>
      <c r="I33" s="882">
        <v>4921.1345824500004</v>
      </c>
      <c r="J33" s="882">
        <v>4963.4396487199992</v>
      </c>
      <c r="K33" s="882">
        <v>3857.5558466099997</v>
      </c>
      <c r="L33" s="882">
        <v>3632.4294049700002</v>
      </c>
      <c r="M33" s="882">
        <v>3597.5230647200001</v>
      </c>
      <c r="N33" s="882">
        <v>3570.5601384700003</v>
      </c>
      <c r="O33" s="882">
        <v>5836.9601649400001</v>
      </c>
      <c r="P33" s="882">
        <v>3463.9768963100005</v>
      </c>
      <c r="Q33" s="882">
        <v>3366.6194485000001</v>
      </c>
      <c r="R33" s="882">
        <v>3878.7229333400001</v>
      </c>
      <c r="S33" s="882">
        <v>29117.641056419998</v>
      </c>
      <c r="T33" s="882">
        <v>16399.609387159999</v>
      </c>
      <c r="U33" s="882">
        <v>24366.625235390002</v>
      </c>
      <c r="V33" s="882">
        <v>13061.51782653</v>
      </c>
      <c r="W33" s="882">
        <v>33326.283715520003</v>
      </c>
      <c r="X33" s="882">
        <v>39879.248677579999</v>
      </c>
      <c r="Y33" s="882">
        <v>49927.95577316</v>
      </c>
      <c r="Z33" s="882">
        <v>24826.334442949999</v>
      </c>
      <c r="AA33" s="882">
        <v>15368.261520370001</v>
      </c>
      <c r="AB33" s="882">
        <v>29648.950182979999</v>
      </c>
      <c r="AC33" s="882">
        <v>28263.044556769997</v>
      </c>
      <c r="AD33" s="882">
        <v>36822.405877990001</v>
      </c>
      <c r="AE33" s="882">
        <v>31665.577520930001</v>
      </c>
      <c r="AF33" s="882">
        <v>27394.437545870001</v>
      </c>
      <c r="AG33" s="882">
        <v>41212.813759829995</v>
      </c>
      <c r="AH33" s="882">
        <v>42676.254618579995</v>
      </c>
      <c r="AI33" s="882">
        <v>34209.291417699998</v>
      </c>
    </row>
    <row r="34" spans="1:35">
      <c r="A34" s="931" t="s">
        <v>492</v>
      </c>
      <c r="B34" s="882"/>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row>
    <row r="35" spans="1:35">
      <c r="A35" s="931" t="s">
        <v>493</v>
      </c>
      <c r="B35" s="882">
        <v>3014.2081253699998</v>
      </c>
      <c r="C35" s="882">
        <v>3472.5771273800001</v>
      </c>
      <c r="D35" s="882">
        <v>3162.6551216399998</v>
      </c>
      <c r="E35" s="882">
        <v>3115.5225097399998</v>
      </c>
      <c r="F35" s="882">
        <v>3799.7697232399996</v>
      </c>
      <c r="G35" s="882">
        <v>3667.5829996100001</v>
      </c>
      <c r="H35" s="882">
        <v>3306.0836126100003</v>
      </c>
      <c r="I35" s="882">
        <v>2660.53358789</v>
      </c>
      <c r="J35" s="882">
        <v>2795.4715001599998</v>
      </c>
      <c r="K35" s="882">
        <v>2210.0345804699996</v>
      </c>
      <c r="L35" s="882">
        <v>2058.2220308299998</v>
      </c>
      <c r="M35" s="882">
        <v>2023.3156905799999</v>
      </c>
      <c r="N35" s="882">
        <v>1996.3527643299999</v>
      </c>
      <c r="O35" s="882">
        <v>3472.5771273800001</v>
      </c>
      <c r="P35" s="882">
        <v>1790.6605771700001</v>
      </c>
      <c r="Q35" s="882">
        <v>1792.4120743599999</v>
      </c>
      <c r="R35" s="882">
        <v>1804.5155592000001</v>
      </c>
      <c r="S35" s="882">
        <v>26643.43368228</v>
      </c>
      <c r="T35" s="882">
        <v>15189.499631909999</v>
      </c>
      <c r="U35" s="882">
        <v>23242.982466540001</v>
      </c>
      <c r="V35" s="882">
        <v>11960.21415012</v>
      </c>
      <c r="W35" s="882">
        <v>32224.98003911</v>
      </c>
      <c r="X35" s="882">
        <v>38777.945001169996</v>
      </c>
      <c r="Y35" s="882">
        <v>48731.476969750001</v>
      </c>
      <c r="Z35" s="882">
        <v>23589.03076654</v>
      </c>
      <c r="AA35" s="882">
        <v>13795.70257877</v>
      </c>
      <c r="AB35" s="882">
        <v>27893.40531808</v>
      </c>
      <c r="AC35" s="882">
        <v>26507.499691869998</v>
      </c>
      <c r="AD35" s="882">
        <v>35066.861013089998</v>
      </c>
      <c r="AE35" s="882">
        <v>31192.80104685</v>
      </c>
      <c r="AF35" s="882">
        <v>26921.66107179</v>
      </c>
      <c r="AG35" s="882">
        <v>40740.037285749997</v>
      </c>
      <c r="AH35" s="882">
        <v>42203.478144499997</v>
      </c>
      <c r="AI35" s="882">
        <v>33736.514943620001</v>
      </c>
    </row>
    <row r="36" spans="1:35">
      <c r="A36" s="931" t="s">
        <v>494</v>
      </c>
      <c r="B36" s="882">
        <v>2331.9798745600001</v>
      </c>
      <c r="C36" s="882">
        <v>2364.38303756</v>
      </c>
      <c r="D36" s="882">
        <v>2167.9681485599999</v>
      </c>
      <c r="E36" s="882">
        <v>2167.9681485599999</v>
      </c>
      <c r="F36" s="882">
        <v>2167.9681485599999</v>
      </c>
      <c r="G36" s="882">
        <v>2167.9681485599999</v>
      </c>
      <c r="H36" s="882">
        <v>2167.9681485599999</v>
      </c>
      <c r="I36" s="882">
        <v>2260.6009945599999</v>
      </c>
      <c r="J36" s="882">
        <v>2167.9681485599999</v>
      </c>
      <c r="K36" s="882">
        <v>1647.5212661400001</v>
      </c>
      <c r="L36" s="882">
        <v>1574.2073741400002</v>
      </c>
      <c r="M36" s="882">
        <v>1574.2073741400002</v>
      </c>
      <c r="N36" s="882">
        <v>1574.2073741400002</v>
      </c>
      <c r="O36" s="882">
        <v>2364.38303756</v>
      </c>
      <c r="P36" s="882">
        <v>1673.3163191400001</v>
      </c>
      <c r="Q36" s="882">
        <v>1574.2073741400002</v>
      </c>
      <c r="R36" s="882">
        <v>2074.20737414</v>
      </c>
      <c r="S36" s="882">
        <v>2474.20737414</v>
      </c>
      <c r="T36" s="882">
        <v>1210.10975525</v>
      </c>
      <c r="U36" s="882">
        <v>1123.6427688499998</v>
      </c>
      <c r="V36" s="882">
        <v>1101.30367641</v>
      </c>
      <c r="W36" s="882">
        <v>1101.30367641</v>
      </c>
      <c r="X36" s="882">
        <v>1101.30367641</v>
      </c>
      <c r="Y36" s="882">
        <v>1196.4788034100002</v>
      </c>
      <c r="Z36" s="882">
        <v>1237.30367641</v>
      </c>
      <c r="AA36" s="882">
        <v>1572.5589415999998</v>
      </c>
      <c r="AB36" s="882">
        <v>1755.5448649</v>
      </c>
      <c r="AC36" s="882">
        <v>1755.5448649</v>
      </c>
      <c r="AD36" s="882">
        <v>1755.5448649</v>
      </c>
      <c r="AE36" s="882">
        <v>472.77647407999996</v>
      </c>
      <c r="AF36" s="882">
        <v>472.77647407999996</v>
      </c>
      <c r="AG36" s="882">
        <v>472.77647407999996</v>
      </c>
      <c r="AH36" s="882">
        <v>472.77647407999996</v>
      </c>
      <c r="AI36" s="882">
        <v>472.77647407999996</v>
      </c>
    </row>
    <row r="37" spans="1:35">
      <c r="A37" s="931" t="s">
        <v>495</v>
      </c>
      <c r="B37" s="882">
        <v>589834.16990591004</v>
      </c>
      <c r="C37" s="882">
        <v>617410.64809777006</v>
      </c>
      <c r="D37" s="882">
        <v>711065.84179529001</v>
      </c>
      <c r="E37" s="882">
        <v>466723.38654807</v>
      </c>
      <c r="F37" s="882">
        <v>559882.25822150998</v>
      </c>
      <c r="G37" s="882">
        <v>497822.85519362002</v>
      </c>
      <c r="H37" s="882">
        <v>500808.00406923995</v>
      </c>
      <c r="I37" s="882">
        <v>538589.40206996002</v>
      </c>
      <c r="J37" s="882">
        <v>502436.01987531001</v>
      </c>
      <c r="K37" s="882">
        <v>148955.6554091</v>
      </c>
      <c r="L37" s="882">
        <v>242731.66335458</v>
      </c>
      <c r="M37" s="882">
        <v>80149.459330040001</v>
      </c>
      <c r="N37" s="882">
        <v>117031.29974005</v>
      </c>
      <c r="O37" s="882">
        <v>617410.64809777006</v>
      </c>
      <c r="P37" s="882">
        <v>157958.13156545002</v>
      </c>
      <c r="Q37" s="882">
        <v>207408.83454632998</v>
      </c>
      <c r="R37" s="882">
        <v>175864.21045853</v>
      </c>
      <c r="S37" s="882">
        <v>223722.90237067</v>
      </c>
      <c r="T37" s="882">
        <v>384178.20306681999</v>
      </c>
      <c r="U37" s="882">
        <v>257566.52119604</v>
      </c>
      <c r="V37" s="882">
        <v>221878.17734701</v>
      </c>
      <c r="W37" s="882">
        <v>324195.03892164002</v>
      </c>
      <c r="X37" s="882">
        <v>328142.74447926006</v>
      </c>
      <c r="Y37" s="882">
        <v>1082370.61480664</v>
      </c>
      <c r="Z37" s="882">
        <v>846097.02068928001</v>
      </c>
      <c r="AA37" s="882">
        <v>976363.36715015012</v>
      </c>
      <c r="AB37" s="882">
        <v>1163204.5269278898</v>
      </c>
      <c r="AC37" s="882">
        <v>701917.40603606985</v>
      </c>
      <c r="AD37" s="882">
        <v>653760.49690289004</v>
      </c>
      <c r="AE37" s="882">
        <v>704451.77214189002</v>
      </c>
      <c r="AF37" s="882">
        <v>822972.59204159991</v>
      </c>
      <c r="AG37" s="882">
        <v>897561.20154774003</v>
      </c>
      <c r="AH37" s="882">
        <v>1023143.3612454999</v>
      </c>
      <c r="AI37" s="882">
        <v>1111016.21525485</v>
      </c>
    </row>
    <row r="38" spans="1:35">
      <c r="A38" s="931" t="s">
        <v>496</v>
      </c>
      <c r="B38" s="882">
        <v>106024.93802679</v>
      </c>
      <c r="C38" s="882">
        <v>111707.65561603</v>
      </c>
      <c r="D38" s="882">
        <v>107534.12271832001</v>
      </c>
      <c r="E38" s="882">
        <v>105049.41196698</v>
      </c>
      <c r="F38" s="882">
        <v>106263.66519108</v>
      </c>
      <c r="G38" s="882">
        <v>76672.769104000006</v>
      </c>
      <c r="H38" s="882">
        <v>78393.44513891</v>
      </c>
      <c r="I38" s="882">
        <v>76495.538962530001</v>
      </c>
      <c r="J38" s="882">
        <v>79351.304573200003</v>
      </c>
      <c r="K38" s="882">
        <v>75331.670957640003</v>
      </c>
      <c r="L38" s="882">
        <v>56077.897935829998</v>
      </c>
      <c r="M38" s="882">
        <v>65314.86317561</v>
      </c>
      <c r="N38" s="882">
        <v>90253.723863020001</v>
      </c>
      <c r="O38" s="882">
        <v>111707.65561603</v>
      </c>
      <c r="P38" s="882">
        <v>98015.192996380007</v>
      </c>
      <c r="Q38" s="882">
        <v>101001.42759344001</v>
      </c>
      <c r="R38" s="882">
        <v>98177.341641079998</v>
      </c>
      <c r="S38" s="882">
        <v>98857.453762749996</v>
      </c>
      <c r="T38" s="882">
        <v>124605.10805763</v>
      </c>
      <c r="U38" s="882">
        <v>140765.28625467001</v>
      </c>
      <c r="V38" s="882">
        <v>140597.17165206</v>
      </c>
      <c r="W38" s="882">
        <v>148631.56768104999</v>
      </c>
      <c r="X38" s="882">
        <v>147013.96113059</v>
      </c>
      <c r="Y38" s="882">
        <v>144954.57382222</v>
      </c>
      <c r="Z38" s="882">
        <v>129647.36549978</v>
      </c>
      <c r="AA38" s="882">
        <v>137390.04217830999</v>
      </c>
      <c r="AB38" s="882">
        <v>233433.74275357</v>
      </c>
      <c r="AC38" s="882">
        <v>329018.18882801</v>
      </c>
      <c r="AD38" s="882">
        <v>339719.91394463001</v>
      </c>
      <c r="AE38" s="882">
        <v>164502.84769726999</v>
      </c>
      <c r="AF38" s="882">
        <v>161922.52106343</v>
      </c>
      <c r="AG38" s="882">
        <v>163378.04873910997</v>
      </c>
      <c r="AH38" s="882">
        <v>177612.29740941001</v>
      </c>
      <c r="AI38" s="882">
        <v>172559.50047261998</v>
      </c>
    </row>
    <row r="39" spans="1:35">
      <c r="A39" s="931" t="s">
        <v>497</v>
      </c>
      <c r="B39" s="882">
        <v>483809.23187912005</v>
      </c>
      <c r="C39" s="882">
        <v>505702.99248174002</v>
      </c>
      <c r="D39" s="882">
        <v>603531.71907697001</v>
      </c>
      <c r="E39" s="882">
        <v>361673.97458109003</v>
      </c>
      <c r="F39" s="882">
        <v>453618.59303042997</v>
      </c>
      <c r="G39" s="882">
        <v>421150.08608962002</v>
      </c>
      <c r="H39" s="882">
        <v>422414.55893032998</v>
      </c>
      <c r="I39" s="882">
        <v>462093.86310743005</v>
      </c>
      <c r="J39" s="882">
        <v>423084.71530211001</v>
      </c>
      <c r="K39" s="882">
        <v>73623.984451460012</v>
      </c>
      <c r="L39" s="882">
        <v>186653.76541875</v>
      </c>
      <c r="M39" s="882">
        <v>14834.596154429993</v>
      </c>
      <c r="N39" s="882">
        <v>26777.575877029998</v>
      </c>
      <c r="O39" s="882">
        <v>505702.99248174002</v>
      </c>
      <c r="P39" s="882">
        <v>59942.938569070007</v>
      </c>
      <c r="Q39" s="882">
        <v>106407.40695288999</v>
      </c>
      <c r="R39" s="882">
        <v>77686.868817449998</v>
      </c>
      <c r="S39" s="882">
        <v>124865.44860792001</v>
      </c>
      <c r="T39" s="882">
        <v>259573.09500919</v>
      </c>
      <c r="U39" s="882">
        <v>116801.23494137</v>
      </c>
      <c r="V39" s="882">
        <v>81281.005694950014</v>
      </c>
      <c r="W39" s="882">
        <v>175563.47124059004</v>
      </c>
      <c r="X39" s="882">
        <v>181128.78334867003</v>
      </c>
      <c r="Y39" s="882">
        <v>937416.04098441999</v>
      </c>
      <c r="Z39" s="882">
        <v>716449.65518949996</v>
      </c>
      <c r="AA39" s="882">
        <v>838973.32497184013</v>
      </c>
      <c r="AB39" s="882">
        <v>929770.78417431982</v>
      </c>
      <c r="AC39" s="882">
        <v>372899.21720805991</v>
      </c>
      <c r="AD39" s="882">
        <v>314040.58295826003</v>
      </c>
      <c r="AE39" s="882">
        <v>539948.92444462003</v>
      </c>
      <c r="AF39" s="882">
        <v>661050.07097816991</v>
      </c>
      <c r="AG39" s="882">
        <v>734183.15280863002</v>
      </c>
      <c r="AH39" s="882">
        <v>845531.06383608992</v>
      </c>
      <c r="AI39" s="882">
        <v>938456.71478223009</v>
      </c>
    </row>
    <row r="40" spans="1:35">
      <c r="A40" s="930"/>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row>
    <row r="41" spans="1:35">
      <c r="A41" s="935"/>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row>
    <row r="42" spans="1:35">
      <c r="A42" s="930" t="s">
        <v>498</v>
      </c>
      <c r="B42" s="879">
        <v>1034433.2434438099</v>
      </c>
      <c r="C42" s="879">
        <v>1008732.6436250301</v>
      </c>
      <c r="D42" s="879">
        <v>1027596.47814565</v>
      </c>
      <c r="E42" s="879">
        <v>380362.54534448998</v>
      </c>
      <c r="F42" s="879">
        <v>107131.98363475999</v>
      </c>
      <c r="G42" s="879">
        <v>51.129026889999999</v>
      </c>
      <c r="H42" s="879">
        <v>107.5136311</v>
      </c>
      <c r="I42" s="879">
        <v>340.00468050000001</v>
      </c>
      <c r="J42" s="879">
        <v>22110.477837549999</v>
      </c>
      <c r="K42" s="879">
        <v>1E-8</v>
      </c>
      <c r="L42" s="879">
        <v>2.5003015</v>
      </c>
      <c r="M42" s="879">
        <v>180211.08373046</v>
      </c>
      <c r="N42" s="879">
        <v>92814.591309470008</v>
      </c>
      <c r="O42" s="879">
        <v>1008732.37644945</v>
      </c>
      <c r="P42" s="879">
        <v>11582.967385290001</v>
      </c>
      <c r="Q42" s="879">
        <v>1850694.85501945</v>
      </c>
      <c r="R42" s="879">
        <v>232421.28576683</v>
      </c>
      <c r="S42" s="879">
        <v>272278.34854535002</v>
      </c>
      <c r="T42" s="879">
        <v>333717.09830930002</v>
      </c>
      <c r="U42" s="879">
        <v>507810.38661422004</v>
      </c>
      <c r="V42" s="879">
        <v>98859.102579880011</v>
      </c>
      <c r="W42" s="879">
        <v>79371.517646179986</v>
      </c>
      <c r="X42" s="879">
        <v>254082.79528926002</v>
      </c>
      <c r="Y42" s="879">
        <v>236029.49426105001</v>
      </c>
      <c r="Z42" s="879">
        <v>293015.21350799</v>
      </c>
      <c r="AA42" s="879">
        <v>736549.16315909999</v>
      </c>
      <c r="AB42" s="879">
        <v>317705.72038990998</v>
      </c>
      <c r="AC42" s="879">
        <v>1181682.49483978</v>
      </c>
      <c r="AD42" s="879">
        <v>1297933.60755171</v>
      </c>
      <c r="AE42" s="879">
        <v>896760.36696402007</v>
      </c>
      <c r="AF42" s="879">
        <v>421143.95844855998</v>
      </c>
      <c r="AG42" s="879">
        <v>660128.85981643002</v>
      </c>
      <c r="AH42" s="879">
        <v>672709.55964028998</v>
      </c>
      <c r="AI42" s="879">
        <v>424394.74025073001</v>
      </c>
    </row>
    <row r="43" spans="1:35">
      <c r="A43" s="930" t="s">
        <v>499</v>
      </c>
      <c r="B43" s="879">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0</v>
      </c>
      <c r="Z43" s="879">
        <v>0</v>
      </c>
      <c r="AA43" s="879">
        <v>0</v>
      </c>
      <c r="AB43" s="879">
        <v>0</v>
      </c>
      <c r="AC43" s="879">
        <v>0</v>
      </c>
      <c r="AD43" s="879">
        <v>0</v>
      </c>
      <c r="AE43" s="879">
        <v>0</v>
      </c>
      <c r="AF43" s="879">
        <v>0</v>
      </c>
      <c r="AG43" s="879">
        <v>0</v>
      </c>
      <c r="AH43" s="879">
        <v>0</v>
      </c>
      <c r="AI43" s="879">
        <v>0</v>
      </c>
    </row>
    <row r="44" spans="1:35">
      <c r="A44" s="931" t="s">
        <v>500</v>
      </c>
      <c r="B44" s="882"/>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row>
    <row r="45" spans="1:35">
      <c r="A45" s="931" t="s">
        <v>501</v>
      </c>
      <c r="B45" s="882"/>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row>
    <row r="46" spans="1:35">
      <c r="A46" s="931" t="s">
        <v>502</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row>
    <row r="47" spans="1:35">
      <c r="A47" s="931" t="s">
        <v>503</v>
      </c>
      <c r="B47" s="882"/>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row>
    <row r="48" spans="1:35">
      <c r="A48" s="930" t="s">
        <v>504</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row>
    <row r="49" spans="1:35">
      <c r="A49" s="931" t="s">
        <v>505</v>
      </c>
      <c r="B49" s="882"/>
      <c r="C49" s="882"/>
      <c r="D49" s="882"/>
      <c r="E49" s="882"/>
      <c r="F49" s="882"/>
      <c r="G49" s="882"/>
      <c r="H49" s="882"/>
      <c r="I49" s="882"/>
      <c r="J49" s="882"/>
      <c r="K49" s="882"/>
      <c r="L49" s="882"/>
      <c r="M49" s="882"/>
      <c r="N49" s="882"/>
      <c r="O49" s="882"/>
      <c r="P49" s="882"/>
      <c r="Q49" s="882"/>
      <c r="R49" s="882"/>
      <c r="S49" s="882"/>
      <c r="T49" s="882"/>
      <c r="U49" s="882"/>
      <c r="V49" s="882"/>
      <c r="W49" s="882"/>
      <c r="X49" s="882"/>
      <c r="Y49" s="882"/>
      <c r="Z49" s="882"/>
      <c r="AA49" s="882"/>
      <c r="AB49" s="882"/>
      <c r="AC49" s="882"/>
      <c r="AD49" s="882"/>
      <c r="AE49" s="882"/>
      <c r="AF49" s="882"/>
      <c r="AG49" s="882"/>
      <c r="AH49" s="882"/>
      <c r="AI49" s="882"/>
    </row>
    <row r="50" spans="1:35">
      <c r="A50" s="885" t="s">
        <v>506</v>
      </c>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row>
    <row r="51" spans="1:35">
      <c r="A51" s="885" t="s">
        <v>507</v>
      </c>
      <c r="B51" s="882"/>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row>
    <row r="52" spans="1:35">
      <c r="A52" s="930" t="s">
        <v>508</v>
      </c>
      <c r="B52" s="879">
        <v>1034433.2434438099</v>
      </c>
      <c r="C52" s="879">
        <v>1008732.6436250301</v>
      </c>
      <c r="D52" s="879">
        <v>1027596.47814565</v>
      </c>
      <c r="E52" s="879">
        <v>380362.54534448998</v>
      </c>
      <c r="F52" s="879">
        <v>107131.98363475999</v>
      </c>
      <c r="G52" s="879">
        <v>51.129026889999999</v>
      </c>
      <c r="H52" s="879">
        <v>107.5136311</v>
      </c>
      <c r="I52" s="879">
        <v>340.00468050000001</v>
      </c>
      <c r="J52" s="879">
        <v>22110.477837549999</v>
      </c>
      <c r="K52" s="879">
        <v>1E-8</v>
      </c>
      <c r="L52" s="879">
        <v>2.5003015</v>
      </c>
      <c r="M52" s="879">
        <v>180211.08373046</v>
      </c>
      <c r="N52" s="879">
        <v>92814.591309470008</v>
      </c>
      <c r="O52" s="879">
        <v>1008732.37644945</v>
      </c>
      <c r="P52" s="879">
        <v>11582.967385290001</v>
      </c>
      <c r="Q52" s="879">
        <v>1850694.85501945</v>
      </c>
      <c r="R52" s="879">
        <v>232421.28576683</v>
      </c>
      <c r="S52" s="879">
        <v>272278.34854535002</v>
      </c>
      <c r="T52" s="879">
        <v>333717.09830930002</v>
      </c>
      <c r="U52" s="879">
        <v>507810.38661422004</v>
      </c>
      <c r="V52" s="879">
        <v>98859.102579880011</v>
      </c>
      <c r="W52" s="879">
        <v>79371.517646179986</v>
      </c>
      <c r="X52" s="879">
        <v>254082.79528926002</v>
      </c>
      <c r="Y52" s="879">
        <v>236029.49426105001</v>
      </c>
      <c r="Z52" s="879">
        <v>293015.21350799</v>
      </c>
      <c r="AA52" s="879">
        <v>736549.16315909999</v>
      </c>
      <c r="AB52" s="879">
        <v>317705.72038990998</v>
      </c>
      <c r="AC52" s="879">
        <v>1181682.49483978</v>
      </c>
      <c r="AD52" s="879">
        <v>1297933.60755171</v>
      </c>
      <c r="AE52" s="879">
        <v>896760.36696402007</v>
      </c>
      <c r="AF52" s="879">
        <v>421143.95844855998</v>
      </c>
      <c r="AG52" s="879">
        <v>660128.85981643002</v>
      </c>
      <c r="AH52" s="879">
        <v>672709.55964028998</v>
      </c>
      <c r="AI52" s="879">
        <v>424394.74025073001</v>
      </c>
    </row>
    <row r="53" spans="1:35">
      <c r="A53" s="935"/>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row>
    <row r="54" spans="1:35">
      <c r="A54" s="930" t="s">
        <v>509</v>
      </c>
      <c r="B54" s="879">
        <v>0</v>
      </c>
      <c r="C54" s="879">
        <v>0</v>
      </c>
      <c r="D54" s="879">
        <v>0</v>
      </c>
      <c r="E54" s="879">
        <v>0</v>
      </c>
      <c r="F54" s="879">
        <v>0</v>
      </c>
      <c r="G54" s="879">
        <v>0</v>
      </c>
      <c r="H54" s="879">
        <v>0</v>
      </c>
      <c r="I54" s="879">
        <v>0</v>
      </c>
      <c r="J54" s="879">
        <v>0</v>
      </c>
      <c r="K54" s="879">
        <v>0</v>
      </c>
      <c r="L54" s="879">
        <v>0</v>
      </c>
      <c r="M54" s="879">
        <v>0</v>
      </c>
      <c r="N54" s="879">
        <v>0</v>
      </c>
      <c r="O54" s="879">
        <v>0</v>
      </c>
      <c r="P54" s="879">
        <v>0</v>
      </c>
      <c r="Q54" s="879">
        <v>0</v>
      </c>
      <c r="R54" s="879">
        <v>0</v>
      </c>
      <c r="S54" s="879">
        <v>0</v>
      </c>
      <c r="T54" s="879">
        <v>0</v>
      </c>
      <c r="U54" s="879">
        <v>0</v>
      </c>
      <c r="V54" s="879">
        <v>0</v>
      </c>
      <c r="W54" s="879">
        <v>0</v>
      </c>
      <c r="X54" s="879">
        <v>0</v>
      </c>
      <c r="Y54" s="879">
        <v>0</v>
      </c>
      <c r="Z54" s="879">
        <v>0</v>
      </c>
      <c r="AA54" s="879">
        <v>0.63098267000000008</v>
      </c>
      <c r="AB54" s="879">
        <v>0</v>
      </c>
      <c r="AC54" s="879">
        <v>0</v>
      </c>
      <c r="AD54" s="879">
        <v>0</v>
      </c>
      <c r="AE54" s="879">
        <v>0</v>
      </c>
      <c r="AF54" s="879">
        <v>0</v>
      </c>
      <c r="AG54" s="879">
        <v>0</v>
      </c>
      <c r="AH54" s="879">
        <v>0</v>
      </c>
      <c r="AI54" s="879">
        <v>0</v>
      </c>
    </row>
    <row r="55" spans="1:35">
      <c r="A55" s="930" t="s">
        <v>510</v>
      </c>
      <c r="B55" s="879">
        <v>0</v>
      </c>
      <c r="C55" s="879">
        <v>0</v>
      </c>
      <c r="D55" s="879">
        <v>0</v>
      </c>
      <c r="E55" s="879">
        <v>0</v>
      </c>
      <c r="F55" s="879">
        <v>0</v>
      </c>
      <c r="G55" s="879">
        <v>0</v>
      </c>
      <c r="H55" s="879">
        <v>0</v>
      </c>
      <c r="I55" s="879">
        <v>0</v>
      </c>
      <c r="J55" s="879">
        <v>0</v>
      </c>
      <c r="K55" s="879">
        <v>0</v>
      </c>
      <c r="L55" s="879">
        <v>0</v>
      </c>
      <c r="M55" s="879">
        <v>0</v>
      </c>
      <c r="N55" s="879">
        <v>0</v>
      </c>
      <c r="O55" s="879">
        <v>0</v>
      </c>
      <c r="P55" s="879">
        <v>0</v>
      </c>
      <c r="Q55" s="879">
        <v>0</v>
      </c>
      <c r="R55" s="879">
        <v>0</v>
      </c>
      <c r="S55" s="879">
        <v>0</v>
      </c>
      <c r="T55" s="879">
        <v>0</v>
      </c>
      <c r="U55" s="879">
        <v>0</v>
      </c>
      <c r="V55" s="879">
        <v>0</v>
      </c>
      <c r="W55" s="879">
        <v>0</v>
      </c>
      <c r="X55" s="879">
        <v>0</v>
      </c>
      <c r="Y55" s="879">
        <v>0</v>
      </c>
      <c r="Z55" s="879">
        <v>0</v>
      </c>
      <c r="AA55" s="879">
        <v>0.63098267000000008</v>
      </c>
      <c r="AB55" s="879">
        <v>0</v>
      </c>
      <c r="AC55" s="879">
        <v>0</v>
      </c>
      <c r="AD55" s="879">
        <v>0</v>
      </c>
      <c r="AE55" s="879">
        <v>0</v>
      </c>
      <c r="AF55" s="879">
        <v>0</v>
      </c>
      <c r="AG55" s="879">
        <v>0</v>
      </c>
      <c r="AH55" s="879">
        <v>0</v>
      </c>
      <c r="AI55" s="879">
        <v>0</v>
      </c>
    </row>
    <row r="56" spans="1:35">
      <c r="A56" s="931" t="s">
        <v>511</v>
      </c>
      <c r="B56" s="882"/>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row>
    <row r="57" spans="1:35">
      <c r="A57" s="935"/>
      <c r="B57" s="882"/>
      <c r="C57" s="882"/>
      <c r="D57" s="882"/>
      <c r="E57" s="882"/>
      <c r="F57" s="882"/>
      <c r="G57" s="882"/>
      <c r="H57" s="882"/>
      <c r="I57" s="882"/>
      <c r="J57" s="882"/>
      <c r="K57" s="882"/>
      <c r="L57" s="882"/>
      <c r="M57" s="882"/>
      <c r="N57" s="882"/>
      <c r="O57" s="882"/>
      <c r="P57" s="882"/>
      <c r="Q57" s="882"/>
      <c r="R57" s="882"/>
      <c r="S57" s="882"/>
      <c r="T57" s="882"/>
      <c r="U57" s="882"/>
      <c r="V57" s="882"/>
      <c r="W57" s="882"/>
      <c r="X57" s="882"/>
      <c r="Y57" s="882"/>
      <c r="Z57" s="882"/>
      <c r="AA57" s="882"/>
      <c r="AB57" s="882"/>
      <c r="AC57" s="882"/>
      <c r="AD57" s="882"/>
      <c r="AE57" s="882"/>
      <c r="AF57" s="882"/>
      <c r="AG57" s="882"/>
      <c r="AH57" s="882"/>
      <c r="AI57" s="882"/>
    </row>
    <row r="58" spans="1:35">
      <c r="A58" s="930" t="s">
        <v>512</v>
      </c>
      <c r="B58" s="879">
        <v>2870305.3656626297</v>
      </c>
      <c r="C58" s="879">
        <v>3271547.58025984</v>
      </c>
      <c r="D58" s="879">
        <v>3448910.8397856103</v>
      </c>
      <c r="E58" s="879">
        <v>3455663.84291822</v>
      </c>
      <c r="F58" s="879">
        <v>3415096.3451114502</v>
      </c>
      <c r="G58" s="879">
        <v>3327198.1270927601</v>
      </c>
      <c r="H58" s="879">
        <v>3173489.2331012604</v>
      </c>
      <c r="I58" s="879">
        <v>3201938.2536994899</v>
      </c>
      <c r="J58" s="879">
        <v>3318761.0574356001</v>
      </c>
      <c r="K58" s="879">
        <v>3064063.44435242</v>
      </c>
      <c r="L58" s="879">
        <v>2623904.4147710698</v>
      </c>
      <c r="M58" s="879">
        <v>2609844.9987946502</v>
      </c>
      <c r="N58" s="879">
        <v>2826776.2418744098</v>
      </c>
      <c r="O58" s="879">
        <v>3271268.7536273506</v>
      </c>
      <c r="P58" s="879">
        <v>2343100.3561087698</v>
      </c>
      <c r="Q58" s="879">
        <v>2296927.4797739303</v>
      </c>
      <c r="R58" s="879">
        <v>2169195.2657938199</v>
      </c>
      <c r="S58" s="879">
        <v>2222107.9409909002</v>
      </c>
      <c r="T58" s="879">
        <v>2623658.6112131998</v>
      </c>
      <c r="U58" s="879">
        <v>3365747.6496264003</v>
      </c>
      <c r="V58" s="879">
        <v>4720055.6368730003</v>
      </c>
      <c r="W58" s="879">
        <v>4167049.2897642003</v>
      </c>
      <c r="X58" s="879">
        <v>4164423.1840702598</v>
      </c>
      <c r="Y58" s="879">
        <v>3907893.3331773598</v>
      </c>
      <c r="Z58" s="879">
        <v>4158747.9324765401</v>
      </c>
      <c r="AA58" s="879">
        <v>3992150.9609892401</v>
      </c>
      <c r="AB58" s="879">
        <v>3868500.07114643</v>
      </c>
      <c r="AC58" s="879">
        <v>4715082.7331975102</v>
      </c>
      <c r="AD58" s="879">
        <v>5141160.7715357803</v>
      </c>
      <c r="AE58" s="879">
        <v>4764492.71493115</v>
      </c>
      <c r="AF58" s="879">
        <v>5073078.6248153709</v>
      </c>
      <c r="AG58" s="879">
        <v>5227169.0391259296</v>
      </c>
      <c r="AH58" s="879">
        <v>5156430.5418989509</v>
      </c>
      <c r="AI58" s="879">
        <v>5003147.3394750711</v>
      </c>
    </row>
    <row r="59" spans="1:35">
      <c r="A59" s="931" t="s">
        <v>513</v>
      </c>
      <c r="B59" s="882">
        <v>280433.92046721996</v>
      </c>
      <c r="C59" s="882">
        <v>269438.67077910999</v>
      </c>
      <c r="D59" s="882">
        <v>298506.25923343998</v>
      </c>
      <c r="E59" s="882">
        <v>428592.34236596001</v>
      </c>
      <c r="F59" s="882">
        <v>361607.00732071995</v>
      </c>
      <c r="G59" s="882">
        <v>256547.35005645998</v>
      </c>
      <c r="H59" s="882">
        <v>230600.13791664</v>
      </c>
      <c r="I59" s="882">
        <v>215460.15368613001</v>
      </c>
      <c r="J59" s="882">
        <v>242951.67767301999</v>
      </c>
      <c r="K59" s="882">
        <v>304246.13479489001</v>
      </c>
      <c r="L59" s="882">
        <v>319221.13705768</v>
      </c>
      <c r="M59" s="882">
        <v>265040.23687860003</v>
      </c>
      <c r="N59" s="882">
        <v>251169.33993714</v>
      </c>
      <c r="O59" s="882">
        <v>496090.76170931</v>
      </c>
      <c r="P59" s="882">
        <v>252251.04971893999</v>
      </c>
      <c r="Q59" s="882">
        <v>219260.72590411999</v>
      </c>
      <c r="R59" s="882">
        <v>227560.01183884</v>
      </c>
      <c r="S59" s="882">
        <v>216040.46989211999</v>
      </c>
      <c r="T59" s="882">
        <v>267868.74116139999</v>
      </c>
      <c r="U59" s="882">
        <v>349405.03466494003</v>
      </c>
      <c r="V59" s="882">
        <v>350921.09044599999</v>
      </c>
      <c r="W59" s="882">
        <v>322720.43782334001</v>
      </c>
      <c r="X59" s="882">
        <v>324866.48710758</v>
      </c>
      <c r="Y59" s="882">
        <v>392046.35527432</v>
      </c>
      <c r="Z59" s="882">
        <v>409608.54079137999</v>
      </c>
      <c r="AA59" s="882">
        <v>327282.96223412</v>
      </c>
      <c r="AB59" s="882">
        <v>318898.88790294999</v>
      </c>
      <c r="AC59" s="882">
        <v>279760.88087598997</v>
      </c>
      <c r="AD59" s="882">
        <v>344342.26651088003</v>
      </c>
      <c r="AE59" s="882">
        <v>326170.56336286</v>
      </c>
      <c r="AF59" s="882">
        <v>281909.57534067001</v>
      </c>
      <c r="AG59" s="882">
        <v>327991.47968365002</v>
      </c>
      <c r="AH59" s="882">
        <v>374492.97022472997</v>
      </c>
      <c r="AI59" s="882">
        <v>245549.11764769</v>
      </c>
    </row>
    <row r="60" spans="1:35">
      <c r="A60" s="931" t="s">
        <v>514</v>
      </c>
      <c r="B60" s="882">
        <v>42668.359582190002</v>
      </c>
      <c r="C60" s="882">
        <v>179492.75797621999</v>
      </c>
      <c r="D60" s="882">
        <v>110590.62493291001</v>
      </c>
      <c r="E60" s="882">
        <v>61647.126896220005</v>
      </c>
      <c r="F60" s="882">
        <v>79754.986130070014</v>
      </c>
      <c r="G60" s="882">
        <v>192102.86237779001</v>
      </c>
      <c r="H60" s="882">
        <v>201734.69769315</v>
      </c>
      <c r="I60" s="882">
        <v>363512.30716862</v>
      </c>
      <c r="J60" s="882">
        <v>422652.2936342</v>
      </c>
      <c r="K60" s="882">
        <v>489291.51719333004</v>
      </c>
      <c r="L60" s="882">
        <v>399078.75870110997</v>
      </c>
      <c r="M60" s="882">
        <v>430212.02232573001</v>
      </c>
      <c r="N60" s="882">
        <v>634767.37710198003</v>
      </c>
      <c r="O60" s="882">
        <v>179266.49997621999</v>
      </c>
      <c r="P60" s="882">
        <v>140087.05286464002</v>
      </c>
      <c r="Q60" s="882">
        <v>200983.47596615</v>
      </c>
      <c r="R60" s="882">
        <v>168201.91162104</v>
      </c>
      <c r="S60" s="882">
        <v>251470.21908834</v>
      </c>
      <c r="T60" s="882">
        <v>290342.15530390997</v>
      </c>
      <c r="U60" s="882">
        <v>429389.07312351</v>
      </c>
      <c r="V60" s="882">
        <v>521762.62650071003</v>
      </c>
      <c r="W60" s="882">
        <v>589236.00409290998</v>
      </c>
      <c r="X60" s="882">
        <v>592682.32436623995</v>
      </c>
      <c r="Y60" s="882">
        <v>165241.37132004998</v>
      </c>
      <c r="Z60" s="882">
        <v>316171.71607336</v>
      </c>
      <c r="AA60" s="882">
        <v>493907.21813455998</v>
      </c>
      <c r="AB60" s="882">
        <v>404454.18217286997</v>
      </c>
      <c r="AC60" s="882">
        <v>463463.49293265003</v>
      </c>
      <c r="AD60" s="882">
        <v>712370.74747909</v>
      </c>
      <c r="AE60" s="882">
        <v>193654.94120768999</v>
      </c>
      <c r="AF60" s="882">
        <v>270409.61264542997</v>
      </c>
      <c r="AG60" s="882">
        <v>280168.46323892998</v>
      </c>
      <c r="AH60" s="882">
        <v>231199.54716108998</v>
      </c>
      <c r="AI60" s="882">
        <v>267622.97845498001</v>
      </c>
    </row>
    <row r="61" spans="1:35">
      <c r="A61" s="931" t="s">
        <v>515</v>
      </c>
      <c r="B61" s="882">
        <v>36.967582549999996</v>
      </c>
      <c r="C61" s="882">
        <v>36.967582549999996</v>
      </c>
      <c r="D61" s="882">
        <v>36.90664537</v>
      </c>
      <c r="E61" s="882">
        <v>36.90664537</v>
      </c>
      <c r="F61" s="882">
        <v>36.905895369999996</v>
      </c>
      <c r="G61" s="882">
        <v>36.905895369999996</v>
      </c>
      <c r="H61" s="882">
        <v>36.905895369999996</v>
      </c>
      <c r="I61" s="882">
        <v>36.905895369999996</v>
      </c>
      <c r="J61" s="882">
        <v>36.905895369999996</v>
      </c>
      <c r="K61" s="882">
        <v>36.90579537</v>
      </c>
      <c r="L61" s="882">
        <v>36.90579537</v>
      </c>
      <c r="M61" s="882">
        <v>36.160508590000006</v>
      </c>
      <c r="N61" s="882">
        <v>36.160508590000006</v>
      </c>
      <c r="O61" s="882">
        <v>36.967582549999996</v>
      </c>
      <c r="P61" s="882">
        <v>36.610508590000002</v>
      </c>
      <c r="Q61" s="882">
        <v>36.160508590000006</v>
      </c>
      <c r="R61" s="882">
        <v>36.160508590000006</v>
      </c>
      <c r="S61" s="882">
        <v>36.160508590000006</v>
      </c>
      <c r="T61" s="882">
        <v>36.160508590000006</v>
      </c>
      <c r="U61" s="882">
        <v>36.156758590000003</v>
      </c>
      <c r="V61" s="882">
        <v>36.156758590000003</v>
      </c>
      <c r="W61" s="882">
        <v>36.156758590000003</v>
      </c>
      <c r="X61" s="882">
        <v>36.156758590000003</v>
      </c>
      <c r="Y61" s="882">
        <v>36.156758590000003</v>
      </c>
      <c r="Z61" s="882">
        <v>36.156758590000003</v>
      </c>
      <c r="AA61" s="882">
        <v>36.156758590000003</v>
      </c>
      <c r="AB61" s="882">
        <v>36.131758189999999</v>
      </c>
      <c r="AC61" s="882">
        <v>30.194258190000003</v>
      </c>
      <c r="AD61" s="882">
        <v>30.194258190000003</v>
      </c>
      <c r="AE61" s="882">
        <v>23.695036250000001</v>
      </c>
      <c r="AF61" s="882">
        <v>23.695036250000001</v>
      </c>
      <c r="AG61" s="882">
        <v>23.695036250000001</v>
      </c>
      <c r="AH61" s="882">
        <v>23.695036250000001</v>
      </c>
      <c r="AI61" s="882">
        <v>23.695036250000001</v>
      </c>
    </row>
    <row r="62" spans="1:35">
      <c r="A62" s="931" t="s">
        <v>698</v>
      </c>
      <c r="B62" s="882">
        <v>60674.430570509998</v>
      </c>
      <c r="C62" s="882">
        <v>8288.9222425099997</v>
      </c>
      <c r="D62" s="882">
        <v>6842.6012288100001</v>
      </c>
      <c r="E62" s="882">
        <v>7828.4062711399993</v>
      </c>
      <c r="F62" s="882">
        <v>6253.3302656599999</v>
      </c>
      <c r="G62" s="882">
        <v>6252.6687368899993</v>
      </c>
      <c r="H62" s="882">
        <v>5660.93263484</v>
      </c>
      <c r="I62" s="882">
        <v>5584.23627115</v>
      </c>
      <c r="J62" s="882">
        <v>6553.7658845100004</v>
      </c>
      <c r="K62" s="882">
        <v>6517.8299146899999</v>
      </c>
      <c r="L62" s="882">
        <v>6802.9370585200004</v>
      </c>
      <c r="M62" s="882">
        <v>7214.1405085100005</v>
      </c>
      <c r="N62" s="882">
        <v>4271.12594592</v>
      </c>
      <c r="O62" s="882">
        <v>8288.9222425099997</v>
      </c>
      <c r="P62" s="882">
        <v>4465.0190135800003</v>
      </c>
      <c r="Q62" s="882">
        <v>4400.4840780699997</v>
      </c>
      <c r="R62" s="882">
        <v>4650.2457766999996</v>
      </c>
      <c r="S62" s="882">
        <v>5045.8541294200004</v>
      </c>
      <c r="T62" s="882">
        <v>4567.8046924</v>
      </c>
      <c r="U62" s="882">
        <v>5992.66407807</v>
      </c>
      <c r="V62" s="882">
        <v>5662.8750780699993</v>
      </c>
      <c r="W62" s="882">
        <v>5667.0610424899996</v>
      </c>
      <c r="X62" s="882">
        <v>5842.5135784899994</v>
      </c>
      <c r="Y62" s="882">
        <v>6132.8034419199994</v>
      </c>
      <c r="Z62" s="882">
        <v>5808.9853556899998</v>
      </c>
      <c r="AA62" s="882">
        <v>5986.3095011300002</v>
      </c>
      <c r="AB62" s="882">
        <v>5968.3997047100002</v>
      </c>
      <c r="AC62" s="882">
        <v>5834.3506951499994</v>
      </c>
      <c r="AD62" s="882">
        <v>6799.3925891700001</v>
      </c>
      <c r="AE62" s="882">
        <v>7442.6726401099995</v>
      </c>
      <c r="AF62" s="882">
        <v>6488.40934784</v>
      </c>
      <c r="AG62" s="882">
        <v>6502.9909885699999</v>
      </c>
      <c r="AH62" s="882">
        <v>6734.1655250399999</v>
      </c>
      <c r="AI62" s="882">
        <v>8312.2548671700006</v>
      </c>
    </row>
    <row r="63" spans="1:35">
      <c r="A63" s="931" t="s">
        <v>516</v>
      </c>
      <c r="B63" s="879">
        <v>589883.79759713996</v>
      </c>
      <c r="C63" s="879">
        <v>567035.03022660001</v>
      </c>
      <c r="D63" s="879">
        <v>545522.39594659</v>
      </c>
      <c r="E63" s="879">
        <v>626199.7980823199</v>
      </c>
      <c r="F63" s="879">
        <v>648173.90209005005</v>
      </c>
      <c r="G63" s="879">
        <v>706804.41703018988</v>
      </c>
      <c r="H63" s="879">
        <v>562514.94950019999</v>
      </c>
      <c r="I63" s="879">
        <v>522518.75879852002</v>
      </c>
      <c r="J63" s="879">
        <v>470174.79221419001</v>
      </c>
      <c r="K63" s="879">
        <v>242544.48066307997</v>
      </c>
      <c r="L63" s="879">
        <v>227786.63236270999</v>
      </c>
      <c r="M63" s="879">
        <v>210326.2685911</v>
      </c>
      <c r="N63" s="879">
        <v>218182.45667051998</v>
      </c>
      <c r="O63" s="879">
        <v>339110.62304159999</v>
      </c>
      <c r="P63" s="879">
        <v>228747.27235402999</v>
      </c>
      <c r="Q63" s="879">
        <v>248030.35063764002</v>
      </c>
      <c r="R63" s="879">
        <v>351806.71034687001</v>
      </c>
      <c r="S63" s="879">
        <v>405339.75959134998</v>
      </c>
      <c r="T63" s="879">
        <v>621779.42253613996</v>
      </c>
      <c r="U63" s="879">
        <v>1201689.85304623</v>
      </c>
      <c r="V63" s="879">
        <v>1443715.7768765101</v>
      </c>
      <c r="W63" s="879">
        <v>1664194.18943337</v>
      </c>
      <c r="X63" s="879">
        <v>1841340.8974349699</v>
      </c>
      <c r="Y63" s="879">
        <v>1957739.65495048</v>
      </c>
      <c r="Z63" s="879">
        <v>1849936.28125972</v>
      </c>
      <c r="AA63" s="879">
        <v>1816208.84606626</v>
      </c>
      <c r="AB63" s="879">
        <v>1744146.6713699901</v>
      </c>
      <c r="AC63" s="879">
        <v>1849015.6291354198</v>
      </c>
      <c r="AD63" s="879">
        <v>1828349.3830057299</v>
      </c>
      <c r="AE63" s="879">
        <v>1888405.8021809</v>
      </c>
      <c r="AF63" s="879">
        <v>2040667.1669449999</v>
      </c>
      <c r="AG63" s="879">
        <v>2048259.4275976899</v>
      </c>
      <c r="AH63" s="879">
        <v>2122238.09154103</v>
      </c>
      <c r="AI63" s="879">
        <v>1830502.4117698201</v>
      </c>
    </row>
    <row r="64" spans="1:35">
      <c r="A64" s="930" t="s">
        <v>517</v>
      </c>
      <c r="B64" s="879">
        <v>1896607.88986302</v>
      </c>
      <c r="C64" s="879">
        <v>2247255.2314528502</v>
      </c>
      <c r="D64" s="879">
        <v>2487412.0517984903</v>
      </c>
      <c r="E64" s="879">
        <v>2331359.2626572098</v>
      </c>
      <c r="F64" s="879">
        <v>2319270.2134095803</v>
      </c>
      <c r="G64" s="879">
        <v>2165453.92299606</v>
      </c>
      <c r="H64" s="879">
        <v>2172941.6094610603</v>
      </c>
      <c r="I64" s="879">
        <v>2094825.8918796999</v>
      </c>
      <c r="J64" s="879">
        <v>2176391.6221343102</v>
      </c>
      <c r="K64" s="879">
        <v>2021426.5759910601</v>
      </c>
      <c r="L64" s="879">
        <v>1670978.0437956799</v>
      </c>
      <c r="M64" s="879">
        <v>1697016.1699821202</v>
      </c>
      <c r="N64" s="879">
        <v>1718349.7817102601</v>
      </c>
      <c r="O64" s="879">
        <v>2248474.9790751603</v>
      </c>
      <c r="P64" s="879">
        <v>1717513.3516489901</v>
      </c>
      <c r="Q64" s="879">
        <v>1624216.2826793601</v>
      </c>
      <c r="R64" s="879">
        <v>1416940.2257017801</v>
      </c>
      <c r="S64" s="879">
        <v>1344175.4777810802</v>
      </c>
      <c r="T64" s="879">
        <v>1439064.3270107601</v>
      </c>
      <c r="U64" s="879">
        <v>1379234.86795506</v>
      </c>
      <c r="V64" s="879">
        <v>2397957.1112131202</v>
      </c>
      <c r="W64" s="879">
        <v>1585195.4406135001</v>
      </c>
      <c r="X64" s="879">
        <v>1399654.80482439</v>
      </c>
      <c r="Y64" s="879">
        <v>1386696.991432</v>
      </c>
      <c r="Z64" s="879">
        <v>1577186.2522378</v>
      </c>
      <c r="AA64" s="879">
        <v>1348729.46829458</v>
      </c>
      <c r="AB64" s="879">
        <v>1394995.79823772</v>
      </c>
      <c r="AC64" s="879">
        <v>2116978.1853001099</v>
      </c>
      <c r="AD64" s="879">
        <v>2249268.7876927201</v>
      </c>
      <c r="AE64" s="879">
        <v>2348795.0405033398</v>
      </c>
      <c r="AF64" s="879">
        <v>2473580.1655001803</v>
      </c>
      <c r="AG64" s="879">
        <v>2564222.9825808397</v>
      </c>
      <c r="AH64" s="879">
        <v>2421742.0724108103</v>
      </c>
      <c r="AI64" s="879">
        <v>2651136.8816991602</v>
      </c>
    </row>
    <row r="65" spans="1:35">
      <c r="A65" s="942" t="s">
        <v>518</v>
      </c>
      <c r="B65" s="882"/>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row>
    <row r="66" spans="1:35">
      <c r="A66" s="943" t="s">
        <v>519</v>
      </c>
      <c r="B66" s="882">
        <v>184577.79969759003</v>
      </c>
      <c r="C66" s="882">
        <v>258074.09652546002</v>
      </c>
      <c r="D66" s="882">
        <v>257324.42548683</v>
      </c>
      <c r="E66" s="882">
        <v>257341.28095470002</v>
      </c>
      <c r="F66" s="882">
        <v>300164.69398245006</v>
      </c>
      <c r="G66" s="882">
        <v>309234.03744798002</v>
      </c>
      <c r="H66" s="882">
        <v>304675.88162817003</v>
      </c>
      <c r="I66" s="882">
        <v>304700.18389061996</v>
      </c>
      <c r="J66" s="882">
        <v>285399.92629926</v>
      </c>
      <c r="K66" s="882">
        <v>240254.57915508002</v>
      </c>
      <c r="L66" s="882">
        <v>151790.14085925001</v>
      </c>
      <c r="M66" s="882">
        <v>187399.11057675001</v>
      </c>
      <c r="N66" s="882">
        <v>186470.94204528001</v>
      </c>
      <c r="O66" s="882">
        <v>186772.86412913998</v>
      </c>
      <c r="P66" s="882">
        <v>186779.19404208002</v>
      </c>
      <c r="Q66" s="882">
        <v>186750.63974337</v>
      </c>
      <c r="R66" s="882">
        <v>186802.37896440001</v>
      </c>
      <c r="S66" s="882">
        <v>202960.64401590003</v>
      </c>
      <c r="T66" s="882">
        <v>202947.20980041003</v>
      </c>
      <c r="U66" s="882">
        <v>203020.12529907003</v>
      </c>
      <c r="V66" s="882">
        <v>203041.91182689002</v>
      </c>
      <c r="W66" s="882">
        <v>203056.75131423003</v>
      </c>
      <c r="X66" s="882">
        <v>203118.12799506</v>
      </c>
      <c r="Y66" s="882">
        <v>203166.19058478001</v>
      </c>
      <c r="Z66" s="882">
        <v>203243.34849141</v>
      </c>
      <c r="AA66" s="882">
        <v>203307.19276542004</v>
      </c>
      <c r="AB66" s="882">
        <v>203377.39262781001</v>
      </c>
      <c r="AC66" s="882">
        <v>292197.74249745003</v>
      </c>
      <c r="AD66" s="882">
        <v>323416.22527116002</v>
      </c>
      <c r="AE66" s="882">
        <v>419933.48793654004</v>
      </c>
      <c r="AF66" s="882">
        <v>396028.27049069997</v>
      </c>
      <c r="AG66" s="882">
        <v>396028.27049069997</v>
      </c>
      <c r="AH66" s="882">
        <v>371115.82983363001</v>
      </c>
      <c r="AI66" s="882">
        <v>339339.25010742003</v>
      </c>
    </row>
    <row r="67" spans="1:35">
      <c r="A67" s="943" t="s">
        <v>520</v>
      </c>
      <c r="B67" s="882">
        <v>217999.79130241001</v>
      </c>
      <c r="C67" s="882">
        <v>304804.25747454003</v>
      </c>
      <c r="D67" s="882">
        <v>303918.84151316999</v>
      </c>
      <c r="E67" s="882">
        <v>303938.74904530001</v>
      </c>
      <c r="F67" s="882">
        <v>354516.31101755006</v>
      </c>
      <c r="G67" s="882">
        <v>365227.86455201998</v>
      </c>
      <c r="H67" s="882">
        <v>359844.35137183004</v>
      </c>
      <c r="I67" s="882">
        <v>359873.05410938</v>
      </c>
      <c r="J67" s="882">
        <v>337078.04770073993</v>
      </c>
      <c r="K67" s="882">
        <v>283758.11284492002</v>
      </c>
      <c r="L67" s="882">
        <v>179275.18414075</v>
      </c>
      <c r="M67" s="882">
        <v>221331.96442325</v>
      </c>
      <c r="N67" s="882">
        <v>220235.72995471998</v>
      </c>
      <c r="O67" s="882">
        <v>220592.32187085997</v>
      </c>
      <c r="P67" s="882">
        <v>220599.79795792003</v>
      </c>
      <c r="Q67" s="882">
        <v>220566.07325663001</v>
      </c>
      <c r="R67" s="882">
        <v>220627.18103560002</v>
      </c>
      <c r="S67" s="882">
        <v>239711.2659841</v>
      </c>
      <c r="T67" s="882">
        <v>239695.39919959003</v>
      </c>
      <c r="U67" s="882">
        <v>239781.51770093001</v>
      </c>
      <c r="V67" s="882">
        <v>239807.24917311</v>
      </c>
      <c r="W67" s="882">
        <v>239824.77568577</v>
      </c>
      <c r="X67" s="882">
        <v>239897.26600494</v>
      </c>
      <c r="Y67" s="882">
        <v>239954.03141522</v>
      </c>
      <c r="Z67" s="882">
        <v>240045.16050858999</v>
      </c>
      <c r="AA67" s="882">
        <v>240120.56523458005</v>
      </c>
      <c r="AB67" s="882">
        <v>240203.47637219002</v>
      </c>
      <c r="AC67" s="882">
        <v>345106.76250255003</v>
      </c>
      <c r="AD67" s="882">
        <v>381978.05872884003</v>
      </c>
      <c r="AE67" s="882">
        <v>495971.95806346001</v>
      </c>
      <c r="AF67" s="882">
        <v>467738.15950929996</v>
      </c>
      <c r="AG67" s="882">
        <v>467738.15950929996</v>
      </c>
      <c r="AH67" s="882">
        <v>438314.75716636999</v>
      </c>
      <c r="AI67" s="882">
        <v>400784.30789257999</v>
      </c>
    </row>
    <row r="68" spans="1:35">
      <c r="A68" s="943" t="s">
        <v>521</v>
      </c>
      <c r="B68" s="882">
        <v>45.994999999999997</v>
      </c>
      <c r="C68" s="882">
        <v>45.993000000000002</v>
      </c>
      <c r="D68" s="882">
        <v>45.993000000000002</v>
      </c>
      <c r="E68" s="882">
        <v>45.994</v>
      </c>
      <c r="F68" s="882">
        <v>45.994999999999997</v>
      </c>
      <c r="G68" s="882">
        <v>45.997</v>
      </c>
      <c r="H68" s="882">
        <v>46.003</v>
      </c>
      <c r="I68" s="882">
        <v>46.006999999999998</v>
      </c>
      <c r="J68" s="882">
        <v>48.737000000000002</v>
      </c>
      <c r="K68" s="882">
        <v>49.625</v>
      </c>
      <c r="L68" s="882">
        <v>49.625</v>
      </c>
      <c r="M68" s="882">
        <v>58.488</v>
      </c>
      <c r="N68" s="882">
        <v>58.195</v>
      </c>
      <c r="O68" s="882">
        <v>52.424999999999997</v>
      </c>
      <c r="P68" s="882">
        <v>58.2</v>
      </c>
      <c r="Q68" s="882">
        <v>58.189</v>
      </c>
      <c r="R68" s="882">
        <v>58.207000000000001</v>
      </c>
      <c r="S68" s="882">
        <v>58.212000000000003</v>
      </c>
      <c r="T68" s="882">
        <v>58.203000000000003</v>
      </c>
      <c r="U68" s="882">
        <v>58.222999999999999</v>
      </c>
      <c r="V68" s="882">
        <v>58.226999999999997</v>
      </c>
      <c r="W68" s="882">
        <v>58.237000000000002</v>
      </c>
      <c r="X68" s="882">
        <v>58.253</v>
      </c>
      <c r="Y68" s="882">
        <v>58.27</v>
      </c>
      <c r="Z68" s="882">
        <v>58.286999999999999</v>
      </c>
      <c r="AA68" s="882">
        <v>58.304000000000002</v>
      </c>
      <c r="AB68" s="882">
        <v>58.320999999999998</v>
      </c>
      <c r="AC68" s="882">
        <v>83.807000000000002</v>
      </c>
      <c r="AD68" s="882">
        <v>92.722999999999999</v>
      </c>
      <c r="AE68" s="882">
        <v>90.680999999999997</v>
      </c>
      <c r="AF68" s="882">
        <v>90.49</v>
      </c>
      <c r="AG68" s="882">
        <v>90.49</v>
      </c>
      <c r="AH68" s="882">
        <v>90.48</v>
      </c>
      <c r="AI68" s="882">
        <v>90.52</v>
      </c>
    </row>
    <row r="69" spans="1:35">
      <c r="A69" s="930" t="s">
        <v>522</v>
      </c>
      <c r="B69" s="879">
        <v>731767.82753514999</v>
      </c>
      <c r="C69" s="879">
        <v>734920.79616824002</v>
      </c>
      <c r="D69" s="879">
        <v>727153.48195053008</v>
      </c>
      <c r="E69" s="879">
        <v>734301.08131364011</v>
      </c>
      <c r="F69" s="879">
        <v>723167.56120414997</v>
      </c>
      <c r="G69" s="879">
        <v>714507.82250019012</v>
      </c>
      <c r="H69" s="879">
        <v>715286.17899907008</v>
      </c>
      <c r="I69" s="879">
        <v>716054.62144826015</v>
      </c>
      <c r="J69" s="879">
        <v>935850.06078752992</v>
      </c>
      <c r="K69" s="879">
        <v>966311.14775864</v>
      </c>
      <c r="L69" s="879">
        <v>742748.73440627998</v>
      </c>
      <c r="M69" s="879">
        <v>1461935.5081223999</v>
      </c>
      <c r="N69" s="879">
        <v>1383208.6991987699</v>
      </c>
      <c r="O69" s="879">
        <v>734195.37168362003</v>
      </c>
      <c r="P69" s="879">
        <v>1386719.7750405599</v>
      </c>
      <c r="Q69" s="879">
        <v>1413457.99645858</v>
      </c>
      <c r="R69" s="879">
        <v>1403851.80195757</v>
      </c>
      <c r="S69" s="879">
        <v>1401382.7879403499</v>
      </c>
      <c r="T69" s="879">
        <v>1395335.2325965299</v>
      </c>
      <c r="U69" s="879">
        <v>1395366.4876840699</v>
      </c>
      <c r="V69" s="879">
        <v>1360967.96311304</v>
      </c>
      <c r="W69" s="879">
        <v>1200325.3567321701</v>
      </c>
      <c r="X69" s="879">
        <v>1165040.21626482</v>
      </c>
      <c r="Y69" s="879">
        <v>1165040.21626482</v>
      </c>
      <c r="Z69" s="879">
        <v>830438.62191233994</v>
      </c>
      <c r="AA69" s="879">
        <v>833865.74528717995</v>
      </c>
      <c r="AB69" s="879">
        <v>649193.43712482997</v>
      </c>
      <c r="AC69" s="879">
        <v>2243755.62538643</v>
      </c>
      <c r="AD69" s="879">
        <v>2244294.9679752402</v>
      </c>
      <c r="AE69" s="879">
        <v>2429073.5777725503</v>
      </c>
      <c r="AF69" s="879">
        <v>2409439.14167357</v>
      </c>
      <c r="AG69" s="879">
        <v>2379169.27422615</v>
      </c>
      <c r="AH69" s="879">
        <v>2358086.0176846399</v>
      </c>
      <c r="AI69" s="879">
        <v>2358224.8031917098</v>
      </c>
    </row>
    <row r="70" spans="1:35">
      <c r="A70" s="931" t="s">
        <v>523</v>
      </c>
      <c r="B70" s="882">
        <v>5000</v>
      </c>
      <c r="C70" s="882">
        <v>5000</v>
      </c>
      <c r="D70" s="882">
        <v>5000</v>
      </c>
      <c r="E70" s="882">
        <v>5000</v>
      </c>
      <c r="F70" s="882">
        <v>5000</v>
      </c>
      <c r="G70" s="882">
        <v>5000</v>
      </c>
      <c r="H70" s="882">
        <v>5000</v>
      </c>
      <c r="I70" s="882">
        <v>5000</v>
      </c>
      <c r="J70" s="882">
        <v>5000</v>
      </c>
      <c r="K70" s="882">
        <v>5000</v>
      </c>
      <c r="L70" s="882">
        <v>5000</v>
      </c>
      <c r="M70" s="882">
        <v>5000</v>
      </c>
      <c r="N70" s="882">
        <v>5000</v>
      </c>
      <c r="O70" s="882">
        <v>5000</v>
      </c>
      <c r="P70" s="882">
        <v>5000</v>
      </c>
      <c r="Q70" s="882">
        <v>5000</v>
      </c>
      <c r="R70" s="882">
        <v>5000</v>
      </c>
      <c r="S70" s="882">
        <v>5000</v>
      </c>
      <c r="T70" s="882">
        <v>5000</v>
      </c>
      <c r="U70" s="882">
        <v>5000</v>
      </c>
      <c r="V70" s="882">
        <v>5000</v>
      </c>
      <c r="W70" s="882">
        <v>5000</v>
      </c>
      <c r="X70" s="882">
        <v>5000</v>
      </c>
      <c r="Y70" s="882">
        <v>5000</v>
      </c>
      <c r="Z70" s="882">
        <v>5000</v>
      </c>
      <c r="AA70" s="882">
        <v>5000</v>
      </c>
      <c r="AB70" s="882">
        <v>5000</v>
      </c>
      <c r="AC70" s="882">
        <v>5000</v>
      </c>
      <c r="AD70" s="882">
        <v>5000</v>
      </c>
      <c r="AE70" s="882">
        <v>5000</v>
      </c>
      <c r="AF70" s="882">
        <v>5000</v>
      </c>
      <c r="AG70" s="882">
        <v>5000</v>
      </c>
      <c r="AH70" s="882">
        <v>5000</v>
      </c>
      <c r="AI70" s="882">
        <v>5000</v>
      </c>
    </row>
    <row r="71" spans="1:35">
      <c r="A71" s="931" t="s">
        <v>154</v>
      </c>
      <c r="B71" s="882">
        <v>324340.54262650001</v>
      </c>
      <c r="C71" s="882">
        <v>324340.54262650001</v>
      </c>
      <c r="D71" s="882">
        <v>324340.54262650001</v>
      </c>
      <c r="E71" s="882">
        <v>324340.54262650001</v>
      </c>
      <c r="F71" s="882">
        <v>324340.54262650001</v>
      </c>
      <c r="G71" s="882">
        <v>324340.54262650001</v>
      </c>
      <c r="H71" s="882">
        <v>324340.54262650001</v>
      </c>
      <c r="I71" s="882">
        <v>324340.54262650001</v>
      </c>
      <c r="J71" s="882">
        <v>324340.54262650001</v>
      </c>
      <c r="K71" s="882">
        <v>323994.52006128005</v>
      </c>
      <c r="L71" s="882">
        <v>379924.26384163002</v>
      </c>
      <c r="M71" s="882">
        <v>379924.26384163002</v>
      </c>
      <c r="N71" s="882">
        <v>379924.26384163002</v>
      </c>
      <c r="O71" s="882">
        <v>323615.11814188003</v>
      </c>
      <c r="P71" s="882">
        <v>379178.99681213003</v>
      </c>
      <c r="Q71" s="882">
        <v>379178.99681213003</v>
      </c>
      <c r="R71" s="882">
        <v>379178.99681213003</v>
      </c>
      <c r="S71" s="882">
        <v>379924.26384163002</v>
      </c>
      <c r="T71" s="882">
        <v>379979.54304163001</v>
      </c>
      <c r="U71" s="882">
        <v>379979.54304163001</v>
      </c>
      <c r="V71" s="882">
        <v>379979.54304163001</v>
      </c>
      <c r="W71" s="882">
        <v>212662.09832563001</v>
      </c>
      <c r="X71" s="882">
        <v>177376.95785827999</v>
      </c>
      <c r="Y71" s="882">
        <v>177376.95785827999</v>
      </c>
      <c r="Z71" s="882">
        <v>177376.95785827999</v>
      </c>
      <c r="AA71" s="882">
        <v>177376.95785827999</v>
      </c>
      <c r="AB71" s="882">
        <v>285941.50788902002</v>
      </c>
      <c r="AC71" s="882">
        <v>285941.50788902002</v>
      </c>
      <c r="AD71" s="882">
        <v>285941.50788902002</v>
      </c>
      <c r="AE71" s="882">
        <v>285941.50788902002</v>
      </c>
      <c r="AF71" s="882">
        <v>285941.50788902002</v>
      </c>
      <c r="AG71" s="882">
        <v>285941.50788902002</v>
      </c>
      <c r="AH71" s="882">
        <v>285941.50788902002</v>
      </c>
      <c r="AI71" s="882">
        <v>285941.50788902002</v>
      </c>
    </row>
    <row r="72" spans="1:35">
      <c r="A72" s="931" t="s">
        <v>524</v>
      </c>
      <c r="B72" s="882">
        <v>340374.16954305</v>
      </c>
      <c r="C72" s="882">
        <v>341194.48546115996</v>
      </c>
      <c r="D72" s="882">
        <v>342006.19617707003</v>
      </c>
      <c r="E72" s="882">
        <v>342812.95835315</v>
      </c>
      <c r="F72" s="882">
        <v>343610.96411437</v>
      </c>
      <c r="G72" s="882">
        <v>344403.09317551</v>
      </c>
      <c r="H72" s="882">
        <v>345181.44967439002</v>
      </c>
      <c r="I72" s="882">
        <v>345949.89212358004</v>
      </c>
      <c r="J72" s="882">
        <v>346809.45426759002</v>
      </c>
      <c r="K72" s="882">
        <v>316150.87210424</v>
      </c>
      <c r="L72" s="882">
        <v>317060.28386646998</v>
      </c>
      <c r="M72" s="882">
        <v>317947.74628431001</v>
      </c>
      <c r="N72" s="882">
        <v>318829.77741765999</v>
      </c>
      <c r="O72" s="882">
        <v>341194.48546115996</v>
      </c>
      <c r="P72" s="882">
        <v>320571.00758457003</v>
      </c>
      <c r="Q72" s="882">
        <v>321387.97110918001</v>
      </c>
      <c r="R72" s="882">
        <v>321387.97110918001</v>
      </c>
      <c r="S72" s="882">
        <v>322897.87497445004</v>
      </c>
      <c r="T72" s="882">
        <v>323714.30256479996</v>
      </c>
      <c r="U72" s="882">
        <v>323745.55765234004</v>
      </c>
      <c r="V72" s="882">
        <v>325210.28530346998</v>
      </c>
      <c r="W72" s="882">
        <v>325893.96357570001</v>
      </c>
      <c r="X72" s="882">
        <v>325893.96357570001</v>
      </c>
      <c r="Y72" s="882">
        <v>325893.96357570001</v>
      </c>
      <c r="Z72" s="882">
        <v>304334.97132019</v>
      </c>
      <c r="AA72" s="882">
        <v>307762.09469503001</v>
      </c>
      <c r="AB72" s="882">
        <v>310291.00262444001</v>
      </c>
      <c r="AC72" s="882">
        <v>311064.82128889003</v>
      </c>
      <c r="AD72" s="882">
        <v>311109.02591776004</v>
      </c>
      <c r="AE72" s="882">
        <v>312603.10463803005</v>
      </c>
      <c r="AF72" s="882">
        <v>313282.51472853997</v>
      </c>
      <c r="AG72" s="882">
        <v>313330.81636614003</v>
      </c>
      <c r="AH72" s="882">
        <v>313491.93149421003</v>
      </c>
      <c r="AI72" s="882">
        <v>313658.14400128002</v>
      </c>
    </row>
    <row r="73" spans="1:35">
      <c r="A73" s="931" t="s">
        <v>525</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row>
    <row r="74" spans="1:35">
      <c r="A74" s="931" t="s">
        <v>526</v>
      </c>
      <c r="B74" s="882">
        <v>62053.115365600002</v>
      </c>
      <c r="C74" s="882">
        <v>64385.768080580005</v>
      </c>
      <c r="D74" s="882">
        <v>55806.743146960005</v>
      </c>
      <c r="E74" s="882">
        <v>62147.580333990001</v>
      </c>
      <c r="F74" s="882">
        <v>50216.054463280001</v>
      </c>
      <c r="G74" s="882">
        <v>40764.186698180005</v>
      </c>
      <c r="H74" s="882">
        <v>40764.186698180005</v>
      </c>
      <c r="I74" s="882">
        <v>40764.186698180005</v>
      </c>
      <c r="J74" s="882">
        <v>259700.06389344</v>
      </c>
      <c r="K74" s="882">
        <v>321165.75559312</v>
      </c>
      <c r="L74" s="882">
        <v>40764.186698180005</v>
      </c>
      <c r="M74" s="882">
        <v>759063.49799645995</v>
      </c>
      <c r="N74" s="882">
        <v>679454.65793947992</v>
      </c>
      <c r="O74" s="882">
        <v>64385.768080580005</v>
      </c>
      <c r="P74" s="882">
        <v>681969.77064385999</v>
      </c>
      <c r="Q74" s="882">
        <v>707891.02853726991</v>
      </c>
      <c r="R74" s="882">
        <v>698284.83403625991</v>
      </c>
      <c r="S74" s="882">
        <v>693560.64912426996</v>
      </c>
      <c r="T74" s="882">
        <v>686641.38699009991</v>
      </c>
      <c r="U74" s="882">
        <v>686641.38699009991</v>
      </c>
      <c r="V74" s="882">
        <v>650778.13476794004</v>
      </c>
      <c r="W74" s="882">
        <v>656769.29483083996</v>
      </c>
      <c r="X74" s="882">
        <v>656769.29483083996</v>
      </c>
      <c r="Y74" s="882">
        <v>656769.29483083996</v>
      </c>
      <c r="Z74" s="882">
        <v>343726.69273387</v>
      </c>
      <c r="AA74" s="882">
        <v>343726.69273387</v>
      </c>
      <c r="AB74" s="882">
        <v>47960.92661137</v>
      </c>
      <c r="AC74" s="882">
        <v>1641749.29620852</v>
      </c>
      <c r="AD74" s="882">
        <v>1642244.4341684598</v>
      </c>
      <c r="AE74" s="882">
        <v>1825528.9652455</v>
      </c>
      <c r="AF74" s="882">
        <v>1805215.1190560099</v>
      </c>
      <c r="AG74" s="882">
        <v>1774896.94997099</v>
      </c>
      <c r="AH74" s="882">
        <v>1753652.57830141</v>
      </c>
      <c r="AI74" s="882">
        <v>1753625.1513014098</v>
      </c>
    </row>
    <row r="75" spans="1:35">
      <c r="A75" s="931" t="s">
        <v>527</v>
      </c>
      <c r="B75" s="882">
        <v>21288.92866759</v>
      </c>
      <c r="C75" s="882">
        <v>23621.581382569999</v>
      </c>
      <c r="D75" s="882">
        <v>15042.556448950001</v>
      </c>
      <c r="E75" s="882">
        <v>21383.393635979999</v>
      </c>
      <c r="F75" s="882">
        <v>9451.8677652700007</v>
      </c>
      <c r="G75" s="882">
        <v>1.7000000000000001E-7</v>
      </c>
      <c r="H75" s="882">
        <v>1.7000000000000001E-7</v>
      </c>
      <c r="I75" s="882">
        <v>1.7000000000000001E-7</v>
      </c>
      <c r="J75" s="882">
        <v>218935.87719542999</v>
      </c>
      <c r="K75" s="882">
        <v>280401.56889510999</v>
      </c>
      <c r="L75" s="882">
        <v>1.7000000000000001E-7</v>
      </c>
      <c r="M75" s="882">
        <v>718299.31129844999</v>
      </c>
      <c r="N75" s="882">
        <v>638690.47124146996</v>
      </c>
      <c r="O75" s="882">
        <v>23621.581382569999</v>
      </c>
      <c r="P75" s="882">
        <v>641205.58394585003</v>
      </c>
      <c r="Q75" s="882">
        <v>667126.84183925996</v>
      </c>
      <c r="R75" s="882">
        <v>657520.64733824995</v>
      </c>
      <c r="S75" s="882">
        <v>652796.46242626</v>
      </c>
      <c r="T75" s="882">
        <v>645877.20029208995</v>
      </c>
      <c r="U75" s="882">
        <v>645877.20029208995</v>
      </c>
      <c r="V75" s="882">
        <v>610013.94806993008</v>
      </c>
      <c r="W75" s="882">
        <v>616005.10813283001</v>
      </c>
      <c r="X75" s="882">
        <v>616005.10813283001</v>
      </c>
      <c r="Y75" s="882">
        <v>616005.10813283001</v>
      </c>
      <c r="Z75" s="882">
        <v>302962.50603585999</v>
      </c>
      <c r="AA75" s="882">
        <v>302962.50603585999</v>
      </c>
      <c r="AB75" s="882">
        <v>7196.7399133599993</v>
      </c>
      <c r="AC75" s="882">
        <v>1600985.10951051</v>
      </c>
      <c r="AD75" s="882">
        <v>1601480.2474704499</v>
      </c>
      <c r="AE75" s="882">
        <v>1784764.77854749</v>
      </c>
      <c r="AF75" s="882">
        <v>1764450.932358</v>
      </c>
      <c r="AG75" s="882">
        <v>1734132.76327298</v>
      </c>
      <c r="AH75" s="882">
        <v>1712888.3916034</v>
      </c>
      <c r="AI75" s="882">
        <v>1712860.9646033999</v>
      </c>
    </row>
    <row r="76" spans="1:35">
      <c r="A76" s="937" t="s">
        <v>697</v>
      </c>
      <c r="B76" s="882">
        <v>40764.186698010002</v>
      </c>
      <c r="C76" s="882">
        <v>40764.186698010002</v>
      </c>
      <c r="D76" s="882">
        <v>40764.186698010002</v>
      </c>
      <c r="E76" s="882">
        <v>40764.186698010002</v>
      </c>
      <c r="F76" s="882">
        <v>40764.186698010002</v>
      </c>
      <c r="G76" s="882">
        <v>40764.186698010002</v>
      </c>
      <c r="H76" s="882">
        <v>40764.186698010002</v>
      </c>
      <c r="I76" s="882">
        <v>40764.186698010002</v>
      </c>
      <c r="J76" s="882">
        <v>40764.186698010002</v>
      </c>
      <c r="K76" s="882">
        <v>40764.186698010002</v>
      </c>
      <c r="L76" s="882">
        <v>40764.186698010002</v>
      </c>
      <c r="M76" s="882">
        <v>40764.186698010002</v>
      </c>
      <c r="N76" s="882">
        <v>40764.186698010002</v>
      </c>
      <c r="O76" s="882">
        <v>40764.186698010002</v>
      </c>
      <c r="P76" s="882">
        <v>40764.186698010002</v>
      </c>
      <c r="Q76" s="882">
        <v>40764.186698010002</v>
      </c>
      <c r="R76" s="882">
        <v>40764.186698010002</v>
      </c>
      <c r="S76" s="882">
        <v>40764.186698010002</v>
      </c>
      <c r="T76" s="882">
        <v>40764.186698010002</v>
      </c>
      <c r="U76" s="882">
        <v>40764.186698010002</v>
      </c>
      <c r="V76" s="882">
        <v>40764.186698010002</v>
      </c>
      <c r="W76" s="882">
        <v>40764.186698010002</v>
      </c>
      <c r="X76" s="882">
        <v>40764.186698010002</v>
      </c>
      <c r="Y76" s="882">
        <v>40764.186698010002</v>
      </c>
      <c r="Z76" s="882">
        <v>40764.186698010002</v>
      </c>
      <c r="AA76" s="882">
        <v>40764.186698010002</v>
      </c>
      <c r="AB76" s="882">
        <v>40764.186698010002</v>
      </c>
      <c r="AC76" s="882">
        <v>40764.186698010002</v>
      </c>
      <c r="AD76" s="882">
        <v>40764.186698010002</v>
      </c>
      <c r="AE76" s="882">
        <v>40764.186698010002</v>
      </c>
      <c r="AF76" s="882">
        <v>40764.186698010002</v>
      </c>
      <c r="AG76" s="882">
        <v>40764.186698010002</v>
      </c>
      <c r="AH76" s="882">
        <v>40764.186698010002</v>
      </c>
      <c r="AI76" s="882">
        <v>40764.186698010002</v>
      </c>
    </row>
    <row r="77" spans="1:35">
      <c r="A77" s="930" t="s">
        <v>528</v>
      </c>
      <c r="B77" s="879">
        <v>2877433.6056083101</v>
      </c>
      <c r="C77" s="879">
        <v>1442924.62040684</v>
      </c>
      <c r="D77" s="879">
        <v>1299053.0011209499</v>
      </c>
      <c r="E77" s="879">
        <v>1194421.62084</v>
      </c>
      <c r="F77" s="879">
        <v>1200627.1132902896</v>
      </c>
      <c r="G77" s="879">
        <v>1243818.8043175798</v>
      </c>
      <c r="H77" s="879">
        <v>1281004.0609618998</v>
      </c>
      <c r="I77" s="879">
        <v>1316744.7094823702</v>
      </c>
      <c r="J77" s="879">
        <v>1380538.37959117</v>
      </c>
      <c r="K77" s="879">
        <v>1595592.75954712</v>
      </c>
      <c r="L77" s="879">
        <v>1127996.6152678998</v>
      </c>
      <c r="M77" s="879">
        <v>1226184.0448318699</v>
      </c>
      <c r="N77" s="879">
        <v>1151352.9239134397</v>
      </c>
      <c r="O77" s="879">
        <v>1442949.8696534303</v>
      </c>
      <c r="P77" s="879">
        <v>1810699.1278353599</v>
      </c>
      <c r="Q77" s="879">
        <v>2024527.0593051999</v>
      </c>
      <c r="R77" s="879">
        <v>1726675.4839886199</v>
      </c>
      <c r="S77" s="879">
        <v>1498208.9324122199</v>
      </c>
      <c r="T77" s="879">
        <v>1561192.00173807</v>
      </c>
      <c r="U77" s="879">
        <v>1553270.57258348</v>
      </c>
      <c r="V77" s="879">
        <v>1523638.37229868</v>
      </c>
      <c r="W77" s="879">
        <v>1690016.3745047201</v>
      </c>
      <c r="X77" s="879">
        <v>1168868.0031967699</v>
      </c>
      <c r="Y77" s="879">
        <v>1441192.4797632999</v>
      </c>
      <c r="Z77" s="879">
        <v>1436197.4984504101</v>
      </c>
      <c r="AA77" s="879">
        <v>1397018.4030138399</v>
      </c>
      <c r="AB77" s="879">
        <v>1562163.2947040598</v>
      </c>
      <c r="AC77" s="879">
        <v>1731075.1002033998</v>
      </c>
      <c r="AD77" s="879">
        <v>1913516.6277833302</v>
      </c>
      <c r="AE77" s="879">
        <v>1716366.7789227802</v>
      </c>
      <c r="AF77" s="879">
        <v>1995927.8692057901</v>
      </c>
      <c r="AG77" s="879">
        <v>2409977.21571723</v>
      </c>
      <c r="AH77" s="879">
        <v>3781567.8161791107</v>
      </c>
      <c r="AI77" s="879">
        <v>1552689.8846192099</v>
      </c>
    </row>
    <row r="78" spans="1:35">
      <c r="A78" s="931" t="s">
        <v>529</v>
      </c>
      <c r="B78" s="882">
        <v>1725202.4057157801</v>
      </c>
      <c r="C78" s="882">
        <v>319347.01310134004</v>
      </c>
      <c r="D78" s="882">
        <v>70693.939918110002</v>
      </c>
      <c r="E78" s="882">
        <v>72224.448634589993</v>
      </c>
      <c r="F78" s="882">
        <v>77627.251211179988</v>
      </c>
      <c r="G78" s="882">
        <v>78049.7906946</v>
      </c>
      <c r="H78" s="882">
        <v>74104.391594679997</v>
      </c>
      <c r="I78" s="882">
        <v>72395.397214609999</v>
      </c>
      <c r="J78" s="882">
        <v>87594.098175039995</v>
      </c>
      <c r="K78" s="882">
        <v>2105.0821463100001</v>
      </c>
      <c r="L78" s="882">
        <v>1923.6708883199999</v>
      </c>
      <c r="M78" s="882">
        <v>44055.620137290003</v>
      </c>
      <c r="N78" s="882">
        <v>1684.1333000899999</v>
      </c>
      <c r="O78" s="882">
        <v>319347.01310134004</v>
      </c>
      <c r="P78" s="882">
        <v>501359.68068064004</v>
      </c>
      <c r="Q78" s="882">
        <v>584851.32275707996</v>
      </c>
      <c r="R78" s="882">
        <v>295869.05891467998</v>
      </c>
      <c r="S78" s="882">
        <v>34742.159171580002</v>
      </c>
      <c r="T78" s="882">
        <v>101505.10537821001</v>
      </c>
      <c r="U78" s="882">
        <v>75790.810897399992</v>
      </c>
      <c r="V78" s="882">
        <v>38166.687072460001</v>
      </c>
      <c r="W78" s="882">
        <v>2110.4959314900002</v>
      </c>
      <c r="X78" s="882">
        <v>2441.9355225900003</v>
      </c>
      <c r="Y78" s="882">
        <v>2148.5466696200001</v>
      </c>
      <c r="Z78" s="882">
        <v>2006.96899459</v>
      </c>
      <c r="AA78" s="882">
        <v>4103.7384410300001</v>
      </c>
      <c r="AB78" s="882">
        <v>3784.68882166</v>
      </c>
      <c r="AC78" s="882">
        <v>13648.691643049999</v>
      </c>
      <c r="AD78" s="882">
        <v>168685.2913178</v>
      </c>
      <c r="AE78" s="882">
        <v>3534.22143658</v>
      </c>
      <c r="AF78" s="882">
        <v>280089.92539083003</v>
      </c>
      <c r="AG78" s="882">
        <v>744288.08841298998</v>
      </c>
      <c r="AH78" s="882">
        <v>2150719.6981988102</v>
      </c>
      <c r="AI78" s="882">
        <v>3063.5882484399999</v>
      </c>
    </row>
    <row r="79" spans="1:35">
      <c r="A79" s="931" t="s">
        <v>530</v>
      </c>
      <c r="B79" s="882">
        <v>0</v>
      </c>
      <c r="C79" s="882">
        <v>0</v>
      </c>
      <c r="D79" s="882">
        <v>0</v>
      </c>
      <c r="E79" s="882">
        <v>0</v>
      </c>
      <c r="F79" s="882">
        <v>0</v>
      </c>
      <c r="G79" s="882">
        <v>0</v>
      </c>
      <c r="H79" s="882">
        <v>0</v>
      </c>
      <c r="I79" s="882">
        <v>0</v>
      </c>
      <c r="J79" s="882">
        <v>0</v>
      </c>
      <c r="K79" s="882">
        <v>0</v>
      </c>
      <c r="L79" s="882">
        <v>0</v>
      </c>
      <c r="M79" s="882">
        <v>0</v>
      </c>
      <c r="N79" s="882">
        <v>0</v>
      </c>
      <c r="O79" s="882">
        <v>0</v>
      </c>
      <c r="P79" s="882">
        <v>0</v>
      </c>
      <c r="Q79" s="882">
        <v>0</v>
      </c>
      <c r="R79" s="882">
        <v>0</v>
      </c>
      <c r="S79" s="882">
        <v>0</v>
      </c>
      <c r="T79" s="882">
        <v>0</v>
      </c>
      <c r="U79" s="882">
        <v>0</v>
      </c>
      <c r="V79" s="882">
        <v>0</v>
      </c>
      <c r="W79" s="882">
        <v>0</v>
      </c>
      <c r="X79" s="882">
        <v>0</v>
      </c>
      <c r="Y79" s="882">
        <v>0</v>
      </c>
      <c r="Z79" s="882">
        <v>0</v>
      </c>
      <c r="AA79" s="882">
        <v>0</v>
      </c>
      <c r="AB79" s="882">
        <v>0</v>
      </c>
      <c r="AC79" s="882">
        <v>0</v>
      </c>
      <c r="AD79" s="882">
        <v>0</v>
      </c>
      <c r="AE79" s="882">
        <v>0</v>
      </c>
      <c r="AF79" s="882">
        <v>0</v>
      </c>
      <c r="AG79" s="882">
        <v>0</v>
      </c>
      <c r="AH79" s="882">
        <v>0</v>
      </c>
      <c r="AI79" s="882">
        <v>0</v>
      </c>
    </row>
    <row r="80" spans="1:35">
      <c r="A80" s="931" t="s">
        <v>531</v>
      </c>
      <c r="B80" s="882">
        <v>235155.50067452999</v>
      </c>
      <c r="C80" s="882">
        <v>175923.09575370999</v>
      </c>
      <c r="D80" s="882">
        <v>190094.52087122001</v>
      </c>
      <c r="E80" s="882">
        <v>204036.11271004</v>
      </c>
      <c r="F80" s="882">
        <v>202703.00228407999</v>
      </c>
      <c r="G80" s="882">
        <v>216079.26373991001</v>
      </c>
      <c r="H80" s="882">
        <v>222850.95577463001</v>
      </c>
      <c r="I80" s="882">
        <v>256335.49090488002</v>
      </c>
      <c r="J80" s="882">
        <v>297194.31298041996</v>
      </c>
      <c r="K80" s="882">
        <v>617092.06069894996</v>
      </c>
      <c r="L80" s="882">
        <v>159531.76267629</v>
      </c>
      <c r="M80" s="882">
        <v>218890.35314204</v>
      </c>
      <c r="N80" s="882">
        <v>200657.65213268</v>
      </c>
      <c r="O80" s="882">
        <v>176149.35375370999</v>
      </c>
      <c r="P80" s="882">
        <v>232069.46694119001</v>
      </c>
      <c r="Q80" s="882">
        <v>371053.14393372997</v>
      </c>
      <c r="R80" s="882">
        <v>380037.22045960999</v>
      </c>
      <c r="S80" s="882">
        <v>433485.52868953004</v>
      </c>
      <c r="T80" s="882">
        <v>441176.20439771004</v>
      </c>
      <c r="U80" s="882">
        <v>441921.14445720002</v>
      </c>
      <c r="V80" s="882">
        <v>458393.03384115</v>
      </c>
      <c r="W80" s="882">
        <v>611214.51486170001</v>
      </c>
      <c r="X80" s="882">
        <v>147665.09032116001</v>
      </c>
      <c r="Y80" s="882">
        <v>155971.56885495002</v>
      </c>
      <c r="Z80" s="882">
        <v>182454.36741054</v>
      </c>
      <c r="AA80" s="882">
        <v>186421.19069068</v>
      </c>
      <c r="AB80" s="882">
        <v>215276.11685507998</v>
      </c>
      <c r="AC80" s="882">
        <v>255376.19660410998</v>
      </c>
      <c r="AD80" s="882">
        <v>264045.88566547999</v>
      </c>
      <c r="AE80" s="882">
        <v>284226.76975416997</v>
      </c>
      <c r="AF80" s="882">
        <v>297857.44282323</v>
      </c>
      <c r="AG80" s="882">
        <v>305152.04255375999</v>
      </c>
      <c r="AH80" s="882">
        <v>286975.8211532</v>
      </c>
      <c r="AI80" s="882">
        <v>325472.48225955997</v>
      </c>
    </row>
    <row r="81" spans="1:35">
      <c r="A81" s="931" t="s">
        <v>532</v>
      </c>
      <c r="B81" s="882">
        <v>82994.099107729999</v>
      </c>
      <c r="C81" s="882">
        <v>109911.45749199</v>
      </c>
      <c r="D81" s="882">
        <v>183320.47328768999</v>
      </c>
      <c r="E81" s="882">
        <v>74197.217020429991</v>
      </c>
      <c r="F81" s="882">
        <v>77350.130868549997</v>
      </c>
      <c r="G81" s="882">
        <v>78186.53830606</v>
      </c>
      <c r="H81" s="882">
        <v>112904.20100399001</v>
      </c>
      <c r="I81" s="882">
        <v>117601.66464577</v>
      </c>
      <c r="J81" s="882">
        <v>124680.09753878</v>
      </c>
      <c r="K81" s="882">
        <v>70185.375985039995</v>
      </c>
      <c r="L81" s="882">
        <v>73077.995647500007</v>
      </c>
      <c r="M81" s="882">
        <v>78360.62039899001</v>
      </c>
      <c r="N81" s="882">
        <v>74770.024955479996</v>
      </c>
      <c r="O81" s="882">
        <v>109710.44873858</v>
      </c>
      <c r="P81" s="882">
        <v>141523.23189170001</v>
      </c>
      <c r="Q81" s="882">
        <v>131326.17054507</v>
      </c>
      <c r="R81" s="882">
        <v>113588.78270708</v>
      </c>
      <c r="S81" s="882">
        <v>94464.512245089994</v>
      </c>
      <c r="T81" s="882">
        <v>75815.150860189999</v>
      </c>
      <c r="U81" s="882">
        <v>91015.299765179996</v>
      </c>
      <c r="V81" s="882">
        <v>80967.822908670001</v>
      </c>
      <c r="W81" s="882">
        <v>116086.13284814999</v>
      </c>
      <c r="X81" s="882">
        <v>79447.309173310001</v>
      </c>
      <c r="Y81" s="882">
        <v>196411.72366766</v>
      </c>
      <c r="Z81" s="882">
        <v>111799.82488771999</v>
      </c>
      <c r="AA81" s="882">
        <v>68935.25724639</v>
      </c>
      <c r="AB81" s="882">
        <v>197905.45425864001</v>
      </c>
      <c r="AC81" s="882">
        <v>160175.45146010001</v>
      </c>
      <c r="AD81" s="882">
        <v>179425.25486970998</v>
      </c>
      <c r="AE81" s="882">
        <v>147247.86897926999</v>
      </c>
      <c r="AF81" s="882">
        <v>149024.04400781001</v>
      </c>
      <c r="AG81" s="882">
        <v>125021.62385672001</v>
      </c>
      <c r="AH81" s="882">
        <v>128992.21823142999</v>
      </c>
      <c r="AI81" s="882">
        <v>78189.970239850009</v>
      </c>
    </row>
    <row r="82" spans="1:35">
      <c r="A82" s="931" t="s">
        <v>533</v>
      </c>
      <c r="B82" s="882">
        <v>412028.29414707003</v>
      </c>
      <c r="C82" s="882">
        <v>412028.29414707003</v>
      </c>
      <c r="D82" s="882">
        <v>421726.89072776999</v>
      </c>
      <c r="E82" s="882">
        <v>421726.89072776999</v>
      </c>
      <c r="F82" s="882">
        <v>421726.89072776999</v>
      </c>
      <c r="G82" s="882">
        <v>421726.89072776999</v>
      </c>
      <c r="H82" s="882">
        <v>421726.89072776999</v>
      </c>
      <c r="I82" s="882">
        <v>421726.89072776999</v>
      </c>
      <c r="J82" s="882">
        <v>421726.89072776999</v>
      </c>
      <c r="K82" s="882">
        <v>421726.89072776999</v>
      </c>
      <c r="L82" s="882">
        <v>421726.89072776999</v>
      </c>
      <c r="M82" s="882">
        <v>421726.89072776999</v>
      </c>
      <c r="N82" s="882">
        <v>421726.89072776999</v>
      </c>
      <c r="O82" s="882">
        <v>412028.29414707003</v>
      </c>
      <c r="P82" s="882">
        <v>484491.87445012998</v>
      </c>
      <c r="Q82" s="882">
        <v>484491.87445012998</v>
      </c>
      <c r="R82" s="882">
        <v>484491.87445012998</v>
      </c>
      <c r="S82" s="882">
        <v>484491.87445012998</v>
      </c>
      <c r="T82" s="882">
        <v>484491.87445012998</v>
      </c>
      <c r="U82" s="882">
        <v>484491.87445012998</v>
      </c>
      <c r="V82" s="882">
        <v>484491.87445012998</v>
      </c>
      <c r="W82" s="882">
        <v>484491.87445012998</v>
      </c>
      <c r="X82" s="882">
        <v>484491.87445012998</v>
      </c>
      <c r="Y82" s="882">
        <v>629850.67349723994</v>
      </c>
      <c r="Z82" s="882">
        <v>629850.67349723994</v>
      </c>
      <c r="AA82" s="882">
        <v>629850.67349723994</v>
      </c>
      <c r="AB82" s="882">
        <v>634737.77843792003</v>
      </c>
      <c r="AC82" s="882">
        <v>634737.77843792003</v>
      </c>
      <c r="AD82" s="882">
        <v>634737.77843792003</v>
      </c>
      <c r="AE82" s="882">
        <v>634737.77843792003</v>
      </c>
      <c r="AF82" s="882">
        <v>634737.77843792003</v>
      </c>
      <c r="AG82" s="882">
        <v>634737.77843792003</v>
      </c>
      <c r="AH82" s="882">
        <v>634737.77843792003</v>
      </c>
      <c r="AI82" s="882">
        <v>634737.77843792003</v>
      </c>
    </row>
    <row r="83" spans="1:35">
      <c r="A83" s="931" t="s">
        <v>534</v>
      </c>
      <c r="B83" s="882">
        <v>86.07864696</v>
      </c>
      <c r="C83" s="882">
        <v>86.07864696</v>
      </c>
      <c r="D83" s="882">
        <v>86.07864696</v>
      </c>
      <c r="E83" s="882">
        <v>86.07864696</v>
      </c>
      <c r="F83" s="882">
        <v>86.07864696</v>
      </c>
      <c r="G83" s="882">
        <v>86.07864696</v>
      </c>
      <c r="H83" s="882">
        <v>86.07864696</v>
      </c>
      <c r="I83" s="882">
        <v>86.07864696</v>
      </c>
      <c r="J83" s="882">
        <v>86.07864696</v>
      </c>
      <c r="K83" s="882">
        <v>86.07864696</v>
      </c>
      <c r="L83" s="882">
        <v>86.07864696</v>
      </c>
      <c r="M83" s="882">
        <v>86.07864696</v>
      </c>
      <c r="N83" s="882">
        <v>86.07864696</v>
      </c>
      <c r="O83" s="882">
        <v>86.07864696</v>
      </c>
      <c r="P83" s="882">
        <v>86.07864696</v>
      </c>
      <c r="Q83" s="882">
        <v>86.07864696</v>
      </c>
      <c r="R83" s="882">
        <v>86.07864696</v>
      </c>
      <c r="S83" s="882">
        <v>86.07864696</v>
      </c>
      <c r="T83" s="882">
        <v>86.07864696</v>
      </c>
      <c r="U83" s="882">
        <v>86.07864696</v>
      </c>
      <c r="V83" s="882">
        <v>86.07864696</v>
      </c>
      <c r="W83" s="882">
        <v>86.07864696</v>
      </c>
      <c r="X83" s="882">
        <v>86.07864696</v>
      </c>
      <c r="Y83" s="882">
        <v>86.07864696</v>
      </c>
      <c r="Z83" s="882">
        <v>86.07864696</v>
      </c>
      <c r="AA83" s="882">
        <v>86.07864696</v>
      </c>
      <c r="AB83" s="882">
        <v>86.07864696</v>
      </c>
      <c r="AC83" s="882">
        <v>86.07864696</v>
      </c>
      <c r="AD83" s="882">
        <v>86.07864696</v>
      </c>
      <c r="AE83" s="882">
        <v>86.07864696</v>
      </c>
      <c r="AF83" s="882">
        <v>86.07864696</v>
      </c>
      <c r="AG83" s="882">
        <v>86.07864696</v>
      </c>
      <c r="AH83" s="882">
        <v>86.07864696</v>
      </c>
      <c r="AI83" s="882">
        <v>86.07864696</v>
      </c>
    </row>
    <row r="84" spans="1:35">
      <c r="A84" s="892" t="s">
        <v>535</v>
      </c>
      <c r="B84" s="882">
        <v>400402.17679373</v>
      </c>
      <c r="C84" s="882">
        <v>400402.17679373</v>
      </c>
      <c r="D84" s="882">
        <v>400402.17679373</v>
      </c>
      <c r="E84" s="882">
        <v>400402.17679373</v>
      </c>
      <c r="F84" s="882">
        <v>400402.17679373</v>
      </c>
      <c r="G84" s="882">
        <v>400402.17679373</v>
      </c>
      <c r="H84" s="882">
        <v>400402.17679373</v>
      </c>
      <c r="I84" s="882">
        <v>400402.17679373</v>
      </c>
      <c r="J84" s="882">
        <v>400402.17679373</v>
      </c>
      <c r="K84" s="882">
        <v>406457.82150272996</v>
      </c>
      <c r="L84" s="882">
        <v>406457.82150272996</v>
      </c>
      <c r="M84" s="882">
        <v>406457.82150272996</v>
      </c>
      <c r="N84" s="882">
        <v>406457.82150272996</v>
      </c>
      <c r="O84" s="882">
        <v>400402.17679373</v>
      </c>
      <c r="P84" s="882">
        <v>406457.82150272996</v>
      </c>
      <c r="Q84" s="882">
        <v>406457.82150272996</v>
      </c>
      <c r="R84" s="882">
        <v>406457.82150272996</v>
      </c>
      <c r="S84" s="882">
        <v>406457.82150272996</v>
      </c>
      <c r="T84" s="882">
        <v>406457.82150272996</v>
      </c>
      <c r="U84" s="882">
        <v>406457.82150272996</v>
      </c>
      <c r="V84" s="882">
        <v>406457.82150272996</v>
      </c>
      <c r="W84" s="882">
        <v>406457.82150272996</v>
      </c>
      <c r="X84" s="882">
        <v>406457.82150272996</v>
      </c>
      <c r="Y84" s="882">
        <v>406457.82150272996</v>
      </c>
      <c r="Z84" s="882">
        <v>456550.20835334004</v>
      </c>
      <c r="AA84" s="882">
        <v>456550.20835334004</v>
      </c>
      <c r="AB84" s="882">
        <v>456550.20835334004</v>
      </c>
      <c r="AC84" s="882">
        <v>456550.20835334004</v>
      </c>
      <c r="AD84" s="882">
        <v>456550.20835334004</v>
      </c>
      <c r="AE84" s="882">
        <v>456550.20835334004</v>
      </c>
      <c r="AF84" s="882">
        <v>456550.20835334004</v>
      </c>
      <c r="AG84" s="882">
        <v>456550.20835334004</v>
      </c>
      <c r="AH84" s="882">
        <v>456550.20835334004</v>
      </c>
      <c r="AI84" s="882">
        <v>456550.20835334004</v>
      </c>
    </row>
    <row r="85" spans="1:35">
      <c r="A85" s="931" t="s">
        <v>536</v>
      </c>
      <c r="B85" s="882">
        <v>21565.050522509999</v>
      </c>
      <c r="C85" s="882">
        <v>25226.50447204</v>
      </c>
      <c r="D85" s="882">
        <v>32728.920875470001</v>
      </c>
      <c r="E85" s="882">
        <v>21748.69630648</v>
      </c>
      <c r="F85" s="882">
        <v>20731.582758019998</v>
      </c>
      <c r="G85" s="882">
        <v>49288.065408549999</v>
      </c>
      <c r="H85" s="882">
        <v>48929.366420139995</v>
      </c>
      <c r="I85" s="882">
        <v>48197.010548650003</v>
      </c>
      <c r="J85" s="882">
        <v>48854.724728469999</v>
      </c>
      <c r="K85" s="882">
        <v>77939.449839359993</v>
      </c>
      <c r="L85" s="882">
        <v>65192.39517833</v>
      </c>
      <c r="M85" s="882">
        <v>56606.660276089999</v>
      </c>
      <c r="N85" s="882">
        <v>45970.32264772999</v>
      </c>
      <c r="O85" s="882">
        <v>25226.50447204</v>
      </c>
      <c r="P85" s="882">
        <v>44710.97372201</v>
      </c>
      <c r="Q85" s="882">
        <v>46260.6474695</v>
      </c>
      <c r="R85" s="882">
        <v>46144.647307430001</v>
      </c>
      <c r="S85" s="882">
        <v>44480.957706200003</v>
      </c>
      <c r="T85" s="882">
        <v>51659.766502139988</v>
      </c>
      <c r="U85" s="882">
        <v>53507.54286388</v>
      </c>
      <c r="V85" s="882">
        <v>55075.053876580001</v>
      </c>
      <c r="W85" s="882">
        <v>69569.456263560001</v>
      </c>
      <c r="X85" s="882">
        <v>48277.893579890006</v>
      </c>
      <c r="Y85" s="882">
        <v>50266.066924140003</v>
      </c>
      <c r="Z85" s="882">
        <v>53449.376660019996</v>
      </c>
      <c r="AA85" s="882">
        <v>51071.256138199999</v>
      </c>
      <c r="AB85" s="882">
        <v>53822.969330460008</v>
      </c>
      <c r="AC85" s="882">
        <v>210500.69505792001</v>
      </c>
      <c r="AD85" s="882">
        <v>209986.13049211999</v>
      </c>
      <c r="AE85" s="882">
        <v>189983.85331454003</v>
      </c>
      <c r="AF85" s="882">
        <v>177582.39154570003</v>
      </c>
      <c r="AG85" s="882">
        <v>144141.39545554001</v>
      </c>
      <c r="AH85" s="882">
        <v>123506.01315745001</v>
      </c>
      <c r="AI85" s="882">
        <v>54589.77843313996</v>
      </c>
    </row>
    <row r="86" spans="1:35">
      <c r="A86" s="931" t="s">
        <v>537</v>
      </c>
      <c r="B86" s="882">
        <v>21565.050522509999</v>
      </c>
      <c r="C86" s="882">
        <v>25226.50447204</v>
      </c>
      <c r="D86" s="882">
        <v>32728.920875470001</v>
      </c>
      <c r="E86" s="882">
        <v>21748.69630648</v>
      </c>
      <c r="F86" s="882">
        <v>20731.582758019998</v>
      </c>
      <c r="G86" s="882">
        <v>49288.065408549999</v>
      </c>
      <c r="H86" s="882">
        <v>48929.366420139995</v>
      </c>
      <c r="I86" s="882">
        <v>48197.010548650003</v>
      </c>
      <c r="J86" s="882">
        <v>48854.724728469999</v>
      </c>
      <c r="K86" s="882">
        <v>77939.449839359993</v>
      </c>
      <c r="L86" s="882">
        <v>65192.39517833</v>
      </c>
      <c r="M86" s="882">
        <v>56606.660276089999</v>
      </c>
      <c r="N86" s="882">
        <v>45970.32264772999</v>
      </c>
      <c r="O86" s="882">
        <v>25226.50447204</v>
      </c>
      <c r="P86" s="882">
        <v>44710.97372201</v>
      </c>
      <c r="Q86" s="882">
        <v>46260.6474695</v>
      </c>
      <c r="R86" s="882">
        <v>46144.647307430001</v>
      </c>
      <c r="S86" s="882">
        <v>44480.957706200003</v>
      </c>
      <c r="T86" s="882">
        <v>51659.766502139988</v>
      </c>
      <c r="U86" s="882">
        <v>53507.54286388</v>
      </c>
      <c r="V86" s="882">
        <v>55075.053876580001</v>
      </c>
      <c r="W86" s="882">
        <v>69569.456263560001</v>
      </c>
      <c r="X86" s="882">
        <v>48277.893579890006</v>
      </c>
      <c r="Y86" s="882">
        <v>50266.066924140003</v>
      </c>
      <c r="Z86" s="882">
        <v>53449.376660019996</v>
      </c>
      <c r="AA86" s="882">
        <v>51071.256138199999</v>
      </c>
      <c r="AB86" s="882">
        <v>53822.969330460008</v>
      </c>
      <c r="AC86" s="882">
        <v>210500.69505792001</v>
      </c>
      <c r="AD86" s="882">
        <v>209986.13049211999</v>
      </c>
      <c r="AE86" s="882">
        <v>189983.85331454003</v>
      </c>
      <c r="AF86" s="882">
        <v>177582.39154570003</v>
      </c>
      <c r="AG86" s="882">
        <v>144141.39545554001</v>
      </c>
      <c r="AH86" s="882">
        <v>123506.01315745001</v>
      </c>
      <c r="AI86" s="882">
        <v>54589.77843313996</v>
      </c>
    </row>
    <row r="87" spans="1:35">
      <c r="A87" s="930"/>
      <c r="B87" s="882"/>
      <c r="C87" s="882"/>
      <c r="D87" s="882"/>
      <c r="E87" s="882"/>
      <c r="F87" s="882"/>
      <c r="G87" s="882"/>
      <c r="H87" s="882"/>
      <c r="I87" s="882"/>
      <c r="J87" s="882"/>
      <c r="K87" s="882"/>
      <c r="L87" s="882"/>
      <c r="M87" s="882"/>
      <c r="N87" s="882"/>
      <c r="O87" s="882"/>
      <c r="P87" s="882"/>
      <c r="Q87" s="882"/>
      <c r="R87" s="882"/>
      <c r="S87" s="882"/>
      <c r="T87" s="882"/>
      <c r="U87" s="882"/>
      <c r="V87" s="882"/>
      <c r="W87" s="882"/>
      <c r="X87" s="882"/>
      <c r="Y87" s="882"/>
      <c r="Z87" s="882"/>
      <c r="AA87" s="882"/>
      <c r="AB87" s="882"/>
      <c r="AC87" s="882"/>
      <c r="AD87" s="882"/>
      <c r="AE87" s="882"/>
      <c r="AF87" s="882"/>
      <c r="AG87" s="882"/>
      <c r="AH87" s="882"/>
      <c r="AI87" s="882"/>
    </row>
    <row r="88" spans="1:35">
      <c r="A88" s="944" t="s">
        <v>538</v>
      </c>
      <c r="B88" s="882"/>
      <c r="C88" s="882"/>
      <c r="D88" s="882"/>
      <c r="E88" s="882"/>
      <c r="F88" s="882"/>
      <c r="G88" s="882"/>
      <c r="H88" s="882"/>
      <c r="I88" s="882"/>
      <c r="J88" s="882"/>
      <c r="K88" s="882"/>
      <c r="L88" s="882"/>
      <c r="M88" s="882"/>
      <c r="N88" s="882"/>
      <c r="O88" s="882"/>
      <c r="P88" s="882"/>
      <c r="Q88" s="882"/>
      <c r="R88" s="882"/>
      <c r="S88" s="882"/>
      <c r="T88" s="882"/>
      <c r="U88" s="882"/>
      <c r="V88" s="882"/>
      <c r="W88" s="882"/>
      <c r="X88" s="882"/>
      <c r="Y88" s="882"/>
      <c r="Z88" s="882"/>
      <c r="AA88" s="882"/>
      <c r="AB88" s="882"/>
      <c r="AC88" s="882"/>
      <c r="AD88" s="882"/>
      <c r="AE88" s="882"/>
      <c r="AF88" s="882"/>
      <c r="AG88" s="882"/>
      <c r="AH88" s="882"/>
      <c r="AI88" s="882"/>
    </row>
    <row r="89" spans="1:35">
      <c r="A89" s="930" t="s">
        <v>539</v>
      </c>
      <c r="B89" s="882">
        <v>8513.7126908499995</v>
      </c>
      <c r="C89" s="882">
        <v>7891.5533138999999</v>
      </c>
      <c r="D89" s="882">
        <v>8664.5960460099996</v>
      </c>
      <c r="E89" s="882">
        <v>7933.9970941199999</v>
      </c>
      <c r="F89" s="882">
        <v>8150.1859866099994</v>
      </c>
      <c r="G89" s="882">
        <v>7932.6128581000003</v>
      </c>
      <c r="H89" s="882">
        <v>7879.2685677600002</v>
      </c>
      <c r="I89" s="882">
        <v>7856.5890396300001</v>
      </c>
      <c r="J89" s="882">
        <v>7719.4193367200005</v>
      </c>
      <c r="K89" s="882">
        <v>7721.0048478799999</v>
      </c>
      <c r="L89" s="882">
        <v>7900.7906665699993</v>
      </c>
      <c r="M89" s="882">
        <v>7719.3402845200008</v>
      </c>
      <c r="N89" s="882">
        <v>7920.9717961800006</v>
      </c>
      <c r="O89" s="882">
        <v>7891.5533138999999</v>
      </c>
      <c r="P89" s="882">
        <v>8406.9577436399995</v>
      </c>
      <c r="Q89" s="882">
        <v>7891.2254171099994</v>
      </c>
      <c r="R89" s="882">
        <v>7893.0170789899994</v>
      </c>
      <c r="S89" s="882">
        <v>7838.0491277000001</v>
      </c>
      <c r="T89" s="882">
        <v>7709.3272151299998</v>
      </c>
      <c r="U89" s="882">
        <v>8785.1313077300001</v>
      </c>
      <c r="V89" s="882">
        <v>10031.826080069999</v>
      </c>
      <c r="W89" s="882">
        <v>10540.271130319999</v>
      </c>
      <c r="X89" s="882">
        <v>7941.1092056499992</v>
      </c>
      <c r="Y89" s="882">
        <v>8773.0261370400003</v>
      </c>
      <c r="Z89" s="882">
        <v>12829.948865819999</v>
      </c>
      <c r="AA89" s="882">
        <v>7990.3563063599995</v>
      </c>
      <c r="AB89" s="882">
        <v>7879.4232905600002</v>
      </c>
      <c r="AC89" s="882">
        <v>164722.39404395001</v>
      </c>
      <c r="AD89" s="882">
        <v>165249.38976205999</v>
      </c>
      <c r="AE89" s="882">
        <v>141750.61981582001</v>
      </c>
      <c r="AF89" s="882">
        <v>125714.81358669</v>
      </c>
      <c r="AG89" s="882">
        <v>92167.80492486</v>
      </c>
      <c r="AH89" s="882">
        <v>73316.203061139997</v>
      </c>
      <c r="AI89" s="882">
        <v>5331.9826938299557</v>
      </c>
    </row>
    <row r="90" spans="1:35">
      <c r="A90" s="930" t="s">
        <v>540</v>
      </c>
      <c r="B90" s="882">
        <v>3283.00006884</v>
      </c>
      <c r="C90" s="882">
        <v>1407.06280204</v>
      </c>
      <c r="D90" s="882">
        <v>12018.70986993</v>
      </c>
      <c r="E90" s="882">
        <v>2229.7856208600001</v>
      </c>
      <c r="F90" s="882">
        <v>5143.1684410500002</v>
      </c>
      <c r="G90" s="882">
        <v>1598.8296707100001</v>
      </c>
      <c r="H90" s="882">
        <v>1070.6187376099999</v>
      </c>
      <c r="I90" s="882">
        <v>1470.8908529600001</v>
      </c>
      <c r="J90" s="882">
        <v>1560.7325196099998</v>
      </c>
      <c r="K90" s="882">
        <v>957.80716455999993</v>
      </c>
      <c r="L90" s="882">
        <v>1015.6918048700001</v>
      </c>
      <c r="M90" s="882">
        <v>963.02178417999994</v>
      </c>
      <c r="N90" s="882">
        <v>1286.2347295899999</v>
      </c>
      <c r="O90" s="882">
        <v>1407.06280204</v>
      </c>
      <c r="P90" s="882">
        <v>267.75270116999997</v>
      </c>
      <c r="Q90" s="882">
        <v>2744.8038937399997</v>
      </c>
      <c r="R90" s="882">
        <v>682.97077114000001</v>
      </c>
      <c r="S90" s="882">
        <v>1036.8807883500001</v>
      </c>
      <c r="T90" s="882">
        <v>5155.4500991999994</v>
      </c>
      <c r="U90" s="882">
        <v>10808.29566845</v>
      </c>
      <c r="V90" s="882">
        <v>9645.2598132700004</v>
      </c>
      <c r="W90" s="882">
        <v>13854.235717</v>
      </c>
      <c r="X90" s="882">
        <v>1249.5807058099999</v>
      </c>
      <c r="Y90" s="882">
        <v>2753.0441918500001</v>
      </c>
      <c r="Z90" s="882">
        <v>360.86885274000002</v>
      </c>
      <c r="AA90" s="882">
        <v>279.78816117000002</v>
      </c>
      <c r="AB90" s="882">
        <v>433.39537666000001</v>
      </c>
      <c r="AC90" s="882">
        <v>347.31522097999999</v>
      </c>
      <c r="AD90" s="882">
        <v>252.44226280000001</v>
      </c>
      <c r="AE90" s="882">
        <v>217.73507118000001</v>
      </c>
      <c r="AF90" s="882">
        <v>2858.7302548600001</v>
      </c>
      <c r="AG90" s="882">
        <v>565.39558015</v>
      </c>
      <c r="AH90" s="882">
        <v>649.51262165000003</v>
      </c>
      <c r="AI90" s="882">
        <v>530.94614786</v>
      </c>
    </row>
    <row r="91" spans="1:35">
      <c r="A91" s="930" t="s">
        <v>176</v>
      </c>
      <c r="B91" s="891">
        <v>16046358.328405662</v>
      </c>
      <c r="C91" s="891">
        <v>15259838.867167568</v>
      </c>
      <c r="D91" s="891">
        <v>15183781.610299841</v>
      </c>
      <c r="E91" s="891">
        <v>14505815.274881432</v>
      </c>
      <c r="F91" s="891">
        <v>14595178.04781957</v>
      </c>
      <c r="G91" s="891">
        <v>14369441.601873862</v>
      </c>
      <c r="H91" s="891">
        <v>14491798.985807149</v>
      </c>
      <c r="I91" s="891">
        <v>14441016.401214929</v>
      </c>
      <c r="J91" s="891">
        <v>14770727.457328049</v>
      </c>
      <c r="K91" s="891">
        <v>14583356.315303801</v>
      </c>
      <c r="L91" s="891">
        <v>13495746.512849372</v>
      </c>
      <c r="M91" s="891">
        <v>14257572.730531508</v>
      </c>
      <c r="N91" s="891">
        <v>14613652.30513004</v>
      </c>
      <c r="O91" s="891">
        <v>15259114.1290459</v>
      </c>
      <c r="P91" s="891">
        <v>15238179.865932738</v>
      </c>
      <c r="Q91" s="891">
        <v>17308492.278141424</v>
      </c>
      <c r="R91" s="891">
        <v>15521900.94370646</v>
      </c>
      <c r="S91" s="891">
        <v>15426577.9872794</v>
      </c>
      <c r="T91" s="891">
        <v>15513513.225928459</v>
      </c>
      <c r="U91" s="891">
        <v>15406303.67660022</v>
      </c>
      <c r="V91" s="891">
        <v>16113181.806170601</v>
      </c>
      <c r="W91" s="891">
        <v>16492270.957993081</v>
      </c>
      <c r="X91" s="891">
        <v>16088486.277374709</v>
      </c>
      <c r="Y91" s="891">
        <v>16219824.147490978</v>
      </c>
      <c r="Z91" s="891">
        <v>16574552.816451</v>
      </c>
      <c r="AA91" s="891">
        <v>17070812.697879978</v>
      </c>
      <c r="AB91" s="891">
        <v>16791192.981677309</v>
      </c>
      <c r="AC91" s="891">
        <v>19961403.086277071</v>
      </c>
      <c r="AD91" s="891">
        <v>20796663.479510061</v>
      </c>
      <c r="AE91" s="891">
        <v>21549979.921924021</v>
      </c>
      <c r="AF91" s="891">
        <v>22302120.485664912</v>
      </c>
      <c r="AG91" s="891">
        <v>23473761.34434624</v>
      </c>
      <c r="AH91" s="891">
        <v>25616802.424457323</v>
      </c>
      <c r="AI91" s="891">
        <v>24195569.3337081</v>
      </c>
    </row>
    <row r="92" spans="1:35">
      <c r="A92" s="877"/>
      <c r="B92" s="889"/>
      <c r="C92" s="889"/>
      <c r="D92" s="889"/>
      <c r="E92" s="889"/>
      <c r="F92" s="889"/>
      <c r="G92" s="889"/>
      <c r="H92" s="889"/>
      <c r="I92" s="889"/>
      <c r="J92" s="889"/>
      <c r="K92" s="889"/>
      <c r="L92" s="889"/>
      <c r="M92" s="889"/>
      <c r="N92" s="889"/>
      <c r="O92" s="889"/>
      <c r="P92" s="889"/>
      <c r="Q92" s="889"/>
      <c r="R92" s="889"/>
      <c r="S92" s="889"/>
      <c r="T92" s="889"/>
      <c r="U92" s="889"/>
      <c r="V92" s="889"/>
      <c r="W92" s="889"/>
      <c r="X92" s="889"/>
      <c r="Y92" s="889"/>
      <c r="Z92" s="889"/>
      <c r="AA92" s="889"/>
      <c r="AB92" s="889"/>
      <c r="AC92" s="889"/>
      <c r="AD92" s="889"/>
      <c r="AE92" s="889"/>
      <c r="AF92" s="889"/>
      <c r="AG92" s="889"/>
      <c r="AH92" s="889"/>
      <c r="AI92" s="889"/>
    </row>
    <row r="93" spans="1:35">
      <c r="A93" s="885" t="s">
        <v>541</v>
      </c>
      <c r="B93" s="887">
        <v>4665783.4505371209</v>
      </c>
      <c r="C93" s="887">
        <v>5342756.6290191207</v>
      </c>
      <c r="D93" s="887">
        <v>5123110.2834243802</v>
      </c>
      <c r="E93" s="887">
        <v>4786356.0202353504</v>
      </c>
      <c r="F93" s="887">
        <v>4833288.1989182299</v>
      </c>
      <c r="G93" s="887">
        <v>4791799.1506369002</v>
      </c>
      <c r="H93" s="887">
        <v>4943049.2781730499</v>
      </c>
      <c r="I93" s="887">
        <v>5144971.5120316092</v>
      </c>
      <c r="J93" s="887">
        <v>5130223.3022382297</v>
      </c>
      <c r="K93" s="887">
        <v>5930945.9599828999</v>
      </c>
      <c r="L93" s="887">
        <v>5443529.29498161</v>
      </c>
      <c r="M93" s="887">
        <v>5675431.7864496103</v>
      </c>
      <c r="N93" s="887">
        <v>5907178.2304220907</v>
      </c>
      <c r="O93" s="887">
        <v>5342751.3006627401</v>
      </c>
      <c r="P93" s="887">
        <v>6163325.5269684596</v>
      </c>
      <c r="Q93" s="887">
        <v>5945762.0876092901</v>
      </c>
      <c r="R93" s="887">
        <v>5931397.4377477495</v>
      </c>
      <c r="S93" s="887">
        <v>5895617.7422670303</v>
      </c>
      <c r="T93" s="887">
        <v>5788272.3127664495</v>
      </c>
      <c r="U93" s="887">
        <v>5546543.5248453403</v>
      </c>
      <c r="V93" s="887">
        <v>5639628.9762807898</v>
      </c>
      <c r="W93" s="887">
        <v>5812744.3451288501</v>
      </c>
      <c r="X93" s="887">
        <v>5751089.7761071399</v>
      </c>
      <c r="Y93" s="887">
        <v>5097186.8004371403</v>
      </c>
      <c r="Z93" s="887">
        <v>5760440.6429574713</v>
      </c>
      <c r="AA93" s="887">
        <v>5587673.3418879602</v>
      </c>
      <c r="AB93" s="887">
        <v>5496708.44560517</v>
      </c>
      <c r="AC93" s="887">
        <v>5371863.6750963395</v>
      </c>
      <c r="AD93" s="887">
        <v>5270612.8946483899</v>
      </c>
      <c r="AE93" s="887">
        <v>5215450.8122991296</v>
      </c>
      <c r="AF93" s="887">
        <v>5197108.1602111803</v>
      </c>
      <c r="AG93" s="887">
        <v>5202080.9871773403</v>
      </c>
      <c r="AH93" s="887">
        <v>5357858.5571871307</v>
      </c>
      <c r="AI93" s="887">
        <v>5830245.0186606599</v>
      </c>
    </row>
    <row r="94" spans="1:35">
      <c r="A94" s="892" t="s">
        <v>542</v>
      </c>
      <c r="B94" s="889">
        <v>1573957.6044834401</v>
      </c>
      <c r="C94" s="889">
        <v>1569240.69685859</v>
      </c>
      <c r="D94" s="889">
        <v>1517240.24390445</v>
      </c>
      <c r="E94" s="889">
        <v>1496742.06397082</v>
      </c>
      <c r="F94" s="889">
        <v>1567795.4244635</v>
      </c>
      <c r="G94" s="889">
        <v>1501114.6417075801</v>
      </c>
      <c r="H94" s="889">
        <v>1547922.93090493</v>
      </c>
      <c r="I94" s="889">
        <v>1533609.4771323798</v>
      </c>
      <c r="J94" s="889">
        <v>1577889.3563343701</v>
      </c>
      <c r="K94" s="889">
        <v>1797978.8705901799</v>
      </c>
      <c r="L94" s="889">
        <v>1661692.84120784</v>
      </c>
      <c r="M94" s="889">
        <v>1622701.0564766398</v>
      </c>
      <c r="N94" s="889">
        <v>1818420.4202331002</v>
      </c>
      <c r="O94" s="889">
        <v>1569240.69685859</v>
      </c>
      <c r="P94" s="889">
        <v>1671335.16236698</v>
      </c>
      <c r="Q94" s="889">
        <v>1562346.0781205802</v>
      </c>
      <c r="R94" s="889">
        <v>1574525.3191177801</v>
      </c>
      <c r="S94" s="889">
        <v>1544559.6548384901</v>
      </c>
      <c r="T94" s="889">
        <v>1637495.6106295399</v>
      </c>
      <c r="U94" s="889">
        <v>1560385.5653285801</v>
      </c>
      <c r="V94" s="889">
        <v>1633209.9978032401</v>
      </c>
      <c r="W94" s="889">
        <v>1857941.79329125</v>
      </c>
      <c r="X94" s="889">
        <v>1725128.38280394</v>
      </c>
      <c r="Y94" s="889">
        <v>1711623.5076063201</v>
      </c>
      <c r="Z94" s="889">
        <v>1811090.4794451201</v>
      </c>
      <c r="AA94" s="889">
        <v>1763533.1660470201</v>
      </c>
      <c r="AB94" s="889">
        <v>1746717.8508449299</v>
      </c>
      <c r="AC94" s="889">
        <v>1684583.12315547</v>
      </c>
      <c r="AD94" s="889">
        <v>1664658.2869493898</v>
      </c>
      <c r="AE94" s="889">
        <v>1679477.2831456498</v>
      </c>
      <c r="AF94" s="889">
        <v>1794287.8404756002</v>
      </c>
      <c r="AG94" s="889">
        <v>1825664.5137813101</v>
      </c>
      <c r="AH94" s="889">
        <v>1907863.8395091898</v>
      </c>
      <c r="AI94" s="889">
        <v>2179174.2779064598</v>
      </c>
    </row>
    <row r="95" spans="1:35">
      <c r="A95" s="892" t="s">
        <v>543</v>
      </c>
      <c r="B95" s="887">
        <v>3091825.8460536804</v>
      </c>
      <c r="C95" s="887">
        <v>3773515.9321605302</v>
      </c>
      <c r="D95" s="887">
        <v>3605870.0395199303</v>
      </c>
      <c r="E95" s="887">
        <v>3289613.9562645303</v>
      </c>
      <c r="F95" s="887">
        <v>3265492.7744547301</v>
      </c>
      <c r="G95" s="887">
        <v>3290684.5089293201</v>
      </c>
      <c r="H95" s="887">
        <v>3395126.3472681204</v>
      </c>
      <c r="I95" s="887">
        <v>3611362.0348992292</v>
      </c>
      <c r="J95" s="887">
        <v>3552333.9459038596</v>
      </c>
      <c r="K95" s="887">
        <v>4132967.0893927198</v>
      </c>
      <c r="L95" s="887">
        <v>3781836.45377377</v>
      </c>
      <c r="M95" s="887">
        <v>4052730.7299729702</v>
      </c>
      <c r="N95" s="887">
        <v>4088757.8101889901</v>
      </c>
      <c r="O95" s="887">
        <v>3773510.6038041501</v>
      </c>
      <c r="P95" s="887">
        <v>4491990.3646014798</v>
      </c>
      <c r="Q95" s="887">
        <v>4383416.0094887102</v>
      </c>
      <c r="R95" s="887">
        <v>4356872.1186299697</v>
      </c>
      <c r="S95" s="887">
        <v>4351058.08742854</v>
      </c>
      <c r="T95" s="887">
        <v>4150776.7021369101</v>
      </c>
      <c r="U95" s="887">
        <v>3986157.95951676</v>
      </c>
      <c r="V95" s="887">
        <v>4006418.9784775497</v>
      </c>
      <c r="W95" s="887">
        <v>3954802.5518375998</v>
      </c>
      <c r="X95" s="887">
        <v>3683657.9765257998</v>
      </c>
      <c r="Y95" s="887">
        <v>3043259.8760534199</v>
      </c>
      <c r="Z95" s="887">
        <v>3609546.7467349507</v>
      </c>
      <c r="AA95" s="887">
        <v>3484336.75906354</v>
      </c>
      <c r="AB95" s="887">
        <v>3410187.1779828402</v>
      </c>
      <c r="AC95" s="887">
        <v>3347477.1351634697</v>
      </c>
      <c r="AD95" s="887">
        <v>3266151.1909215995</v>
      </c>
      <c r="AE95" s="887">
        <v>3196170.1123760799</v>
      </c>
      <c r="AF95" s="887">
        <v>3063016.9029581798</v>
      </c>
      <c r="AG95" s="887">
        <v>3036613.05661863</v>
      </c>
      <c r="AH95" s="887">
        <v>3110191.3009005403</v>
      </c>
      <c r="AI95" s="887">
        <v>3311267.3239767998</v>
      </c>
    </row>
    <row r="96" spans="1:35">
      <c r="A96" s="892" t="s">
        <v>544</v>
      </c>
      <c r="B96" s="889">
        <v>2708235.8853614302</v>
      </c>
      <c r="C96" s="889">
        <v>3027520.0990403201</v>
      </c>
      <c r="D96" s="889">
        <v>3005816.4272665102</v>
      </c>
      <c r="E96" s="889">
        <v>2934840.2397853201</v>
      </c>
      <c r="F96" s="889">
        <v>2837794.83156669</v>
      </c>
      <c r="G96" s="889">
        <v>2836556.8478508</v>
      </c>
      <c r="H96" s="889">
        <v>2765629.2917692601</v>
      </c>
      <c r="I96" s="889">
        <v>2767916.4358409094</v>
      </c>
      <c r="J96" s="889">
        <v>3303484.9619627795</v>
      </c>
      <c r="K96" s="889">
        <v>3580849.8424619697</v>
      </c>
      <c r="L96" s="889">
        <v>3481917.0859587099</v>
      </c>
      <c r="M96" s="889">
        <v>3729036.90514642</v>
      </c>
      <c r="N96" s="889">
        <v>3880091.3671659301</v>
      </c>
      <c r="O96" s="889">
        <v>3027520.0990403201</v>
      </c>
      <c r="P96" s="889">
        <v>4160507.27800861</v>
      </c>
      <c r="Q96" s="889">
        <v>4073309.9654294006</v>
      </c>
      <c r="R96" s="889">
        <v>4035209.6976993899</v>
      </c>
      <c r="S96" s="889">
        <v>4085921.97992553</v>
      </c>
      <c r="T96" s="889">
        <v>3932974.70937273</v>
      </c>
      <c r="U96" s="889">
        <v>3079890.39418212</v>
      </c>
      <c r="V96" s="889">
        <v>3088006.8535987297</v>
      </c>
      <c r="W96" s="889">
        <v>2827661.47909575</v>
      </c>
      <c r="X96" s="889">
        <v>2694484.46624773</v>
      </c>
      <c r="Y96" s="889">
        <v>2653087.3727527699</v>
      </c>
      <c r="Z96" s="889">
        <v>3020061.1429627305</v>
      </c>
      <c r="AA96" s="889">
        <v>3057437.4472563001</v>
      </c>
      <c r="AB96" s="889">
        <v>2997818.2106430102</v>
      </c>
      <c r="AC96" s="889">
        <v>2952366.0357936597</v>
      </c>
      <c r="AD96" s="889">
        <v>2843814.8910697796</v>
      </c>
      <c r="AE96" s="889">
        <v>2799319.9085678798</v>
      </c>
      <c r="AF96" s="889">
        <v>2805313.2188957897</v>
      </c>
      <c r="AG96" s="889">
        <v>2773215.21208996</v>
      </c>
      <c r="AH96" s="889">
        <v>2787167.0858254302</v>
      </c>
      <c r="AI96" s="889">
        <v>2934183.20291996</v>
      </c>
    </row>
    <row r="97" spans="1:35">
      <c r="A97" s="892" t="s">
        <v>545</v>
      </c>
      <c r="B97" s="889">
        <v>383589.96069224994</v>
      </c>
      <c r="C97" s="889">
        <v>745995.83312020998</v>
      </c>
      <c r="D97" s="889">
        <v>600053.61225341994</v>
      </c>
      <c r="E97" s="889">
        <v>354773.71647921001</v>
      </c>
      <c r="F97" s="889">
        <v>427697.94288804004</v>
      </c>
      <c r="G97" s="889">
        <v>454127.66107851994</v>
      </c>
      <c r="H97" s="889">
        <v>629497.05549886008</v>
      </c>
      <c r="I97" s="889">
        <v>843445.59905832005</v>
      </c>
      <c r="J97" s="889">
        <v>248848.98394107999</v>
      </c>
      <c r="K97" s="889">
        <v>552117.24693074997</v>
      </c>
      <c r="L97" s="889">
        <v>299919.36781505996</v>
      </c>
      <c r="M97" s="889">
        <v>323693.82482655003</v>
      </c>
      <c r="N97" s="889">
        <v>208666.44302306001</v>
      </c>
      <c r="O97" s="889">
        <v>745990.50476382999</v>
      </c>
      <c r="P97" s="889">
        <v>331483.08659286995</v>
      </c>
      <c r="Q97" s="889">
        <v>310106.04405930993</v>
      </c>
      <c r="R97" s="889">
        <v>321662.42093058</v>
      </c>
      <c r="S97" s="889">
        <v>265136.10750301002</v>
      </c>
      <c r="T97" s="889">
        <v>217801.99276418</v>
      </c>
      <c r="U97" s="889">
        <v>906267.56533463998</v>
      </c>
      <c r="V97" s="889">
        <v>918412.12487881992</v>
      </c>
      <c r="W97" s="889">
        <v>1127141.07274185</v>
      </c>
      <c r="X97" s="889">
        <v>989173.51027807</v>
      </c>
      <c r="Y97" s="889">
        <v>390172.50330064993</v>
      </c>
      <c r="Z97" s="889">
        <v>589485.60377221997</v>
      </c>
      <c r="AA97" s="889">
        <v>426899.31180724001</v>
      </c>
      <c r="AB97" s="889">
        <v>412368.96733983001</v>
      </c>
      <c r="AC97" s="889">
        <v>395111.09936980996</v>
      </c>
      <c r="AD97" s="889">
        <v>422336.29985181993</v>
      </c>
      <c r="AE97" s="889">
        <v>396850.20380819996</v>
      </c>
      <c r="AF97" s="889">
        <v>257703.68406239001</v>
      </c>
      <c r="AG97" s="889">
        <v>263397.84452867002</v>
      </c>
      <c r="AH97" s="889">
        <v>323024.21507511003</v>
      </c>
      <c r="AI97" s="889">
        <v>377084.12105684</v>
      </c>
    </row>
    <row r="98" spans="1:35">
      <c r="A98" s="1370" t="s">
        <v>802</v>
      </c>
      <c r="B98" s="889"/>
      <c r="C98" s="889"/>
      <c r="D98" s="889"/>
      <c r="E98" s="889"/>
      <c r="F98" s="889"/>
      <c r="G98" s="889"/>
      <c r="H98" s="889"/>
      <c r="I98" s="889"/>
      <c r="J98" s="889"/>
      <c r="K98" s="889"/>
      <c r="L98" s="889"/>
      <c r="M98" s="889"/>
      <c r="N98" s="889"/>
      <c r="O98" s="889"/>
      <c r="P98" s="889"/>
      <c r="Q98" s="889"/>
      <c r="R98" s="889"/>
      <c r="S98" s="889"/>
      <c r="T98" s="889"/>
      <c r="U98" s="889"/>
      <c r="V98" s="889"/>
      <c r="W98" s="889">
        <v>0</v>
      </c>
      <c r="X98" s="889">
        <v>342303.41677740007</v>
      </c>
      <c r="Y98" s="889">
        <v>342303.41677740007</v>
      </c>
      <c r="Z98" s="889">
        <v>339803.41677740007</v>
      </c>
      <c r="AA98" s="889">
        <v>339803.41677740007</v>
      </c>
      <c r="AB98" s="889">
        <v>339803.41677740007</v>
      </c>
      <c r="AC98" s="889">
        <v>339803.41677740007</v>
      </c>
      <c r="AD98" s="889">
        <v>339803.41677740007</v>
      </c>
      <c r="AE98" s="889">
        <v>339803.41677740007</v>
      </c>
      <c r="AF98" s="889">
        <v>339803.41677740007</v>
      </c>
      <c r="AG98" s="889">
        <v>339803.41677740007</v>
      </c>
      <c r="AH98" s="889">
        <v>339803.41677740007</v>
      </c>
      <c r="AI98" s="889">
        <v>339803.41677740007</v>
      </c>
    </row>
    <row r="99" spans="1:35" ht="16.5" thickBot="1">
      <c r="A99" s="945" t="s">
        <v>546</v>
      </c>
      <c r="B99" s="947">
        <v>205446.09589020998</v>
      </c>
      <c r="C99" s="947">
        <v>484573.21917788003</v>
      </c>
      <c r="D99" s="947">
        <v>283440.21917788003</v>
      </c>
      <c r="E99" s="947">
        <v>145240.21098784998</v>
      </c>
      <c r="F99" s="947">
        <v>202394.07378884</v>
      </c>
      <c r="G99" s="947">
        <v>232859.33770017998</v>
      </c>
      <c r="H99" s="947">
        <v>422732.68770017999</v>
      </c>
      <c r="I99" s="947">
        <v>620901.08770038001</v>
      </c>
      <c r="J99" s="947">
        <v>195.21917808000001</v>
      </c>
      <c r="K99" s="947">
        <v>135798</v>
      </c>
      <c r="L99" s="947">
        <v>152152.39988039999</v>
      </c>
      <c r="M99" s="947">
        <v>84876</v>
      </c>
      <c r="N99" s="947">
        <v>52950</v>
      </c>
      <c r="O99" s="947">
        <v>484377.9999998</v>
      </c>
      <c r="P99" s="947">
        <v>148531</v>
      </c>
      <c r="Q99" s="947">
        <v>129985</v>
      </c>
      <c r="R99" s="947">
        <v>147022</v>
      </c>
      <c r="S99" s="947">
        <v>118731</v>
      </c>
      <c r="T99" s="947">
        <v>95620</v>
      </c>
      <c r="U99" s="947">
        <v>157426</v>
      </c>
      <c r="V99" s="947">
        <v>150000</v>
      </c>
      <c r="W99" s="947">
        <v>186700</v>
      </c>
      <c r="X99" s="947">
        <v>116499.95532595</v>
      </c>
      <c r="Y99" s="947">
        <v>126471</v>
      </c>
      <c r="Z99" s="947">
        <v>112907</v>
      </c>
      <c r="AA99" s="947">
        <v>130560</v>
      </c>
      <c r="AB99" s="947">
        <v>111140</v>
      </c>
      <c r="AC99" s="947">
        <v>0</v>
      </c>
      <c r="AD99" s="947">
        <v>96313</v>
      </c>
      <c r="AE99" s="947">
        <v>50800</v>
      </c>
      <c r="AF99" s="947">
        <v>140836</v>
      </c>
      <c r="AG99" s="947">
        <v>48485</v>
      </c>
      <c r="AH99" s="947">
        <v>71950</v>
      </c>
      <c r="AI99" s="947">
        <v>97700</v>
      </c>
    </row>
    <row r="100" spans="1:35" ht="15" thickTop="1">
      <c r="A100" s="871"/>
    </row>
    <row r="101" spans="1:35" ht="14.25">
      <c r="A101" s="897" t="s">
        <v>771</v>
      </c>
    </row>
    <row r="102" spans="1:35" ht="14.25">
      <c r="A102" s="897" t="s">
        <v>781</v>
      </c>
    </row>
    <row r="103" spans="1:35" ht="14.25">
      <c r="A103" s="897" t="s">
        <v>783</v>
      </c>
    </row>
    <row r="104" spans="1:35" ht="14.25">
      <c r="A104"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45" firstPageNumber="182" orientation="portrait" useFirstPageNumber="1" r:id="rId1"/>
  <headerFooter alignWithMargins="0"/>
  <colBreaks count="1" manualBreakCount="1">
    <brk id="11" max="103"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J101"/>
  <sheetViews>
    <sheetView view="pageBreakPreview" zoomScaleSheetLayoutView="100" workbookViewId="0">
      <pane xSplit="1" ySplit="3" topLeftCell="B80"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1.28515625" style="896" customWidth="1"/>
    <col min="2" max="87" width="15.7109375" style="871" customWidth="1"/>
    <col min="88" max="243" width="16.5703125" style="871"/>
    <col min="244" max="244" width="45" style="871" customWidth="1"/>
    <col min="245" max="328" width="15.7109375" style="871" customWidth="1"/>
    <col min="329" max="499" width="16.5703125" style="871"/>
    <col min="500" max="500" width="45" style="871" customWidth="1"/>
    <col min="501" max="584" width="15.7109375" style="871" customWidth="1"/>
    <col min="585" max="755" width="16.5703125" style="871"/>
    <col min="756" max="756" width="45" style="871" customWidth="1"/>
    <col min="757" max="840" width="15.7109375" style="871" customWidth="1"/>
    <col min="841" max="1011" width="16.5703125" style="871"/>
    <col min="1012" max="1012" width="45" style="871" customWidth="1"/>
    <col min="1013" max="1096" width="15.7109375" style="871" customWidth="1"/>
    <col min="1097" max="1267" width="16.5703125" style="871"/>
    <col min="1268" max="1268" width="45" style="871" customWidth="1"/>
    <col min="1269" max="1352" width="15.7109375" style="871" customWidth="1"/>
    <col min="1353" max="1523" width="16.5703125" style="871"/>
    <col min="1524" max="1524" width="45" style="871" customWidth="1"/>
    <col min="1525" max="1608" width="15.7109375" style="871" customWidth="1"/>
    <col min="1609" max="1779" width="16.5703125" style="871"/>
    <col min="1780" max="1780" width="45" style="871" customWidth="1"/>
    <col min="1781" max="1864" width="15.7109375" style="871" customWidth="1"/>
    <col min="1865" max="2035" width="16.5703125" style="871"/>
    <col min="2036" max="2036" width="45" style="871" customWidth="1"/>
    <col min="2037" max="2120" width="15.7109375" style="871" customWidth="1"/>
    <col min="2121" max="2291" width="16.5703125" style="871"/>
    <col min="2292" max="2292" width="45" style="871" customWidth="1"/>
    <col min="2293" max="2376" width="15.7109375" style="871" customWidth="1"/>
    <col min="2377" max="2547" width="16.5703125" style="871"/>
    <col min="2548" max="2548" width="45" style="871" customWidth="1"/>
    <col min="2549" max="2632" width="15.7109375" style="871" customWidth="1"/>
    <col min="2633" max="2803" width="16.5703125" style="871"/>
    <col min="2804" max="2804" width="45" style="871" customWidth="1"/>
    <col min="2805" max="2888" width="15.7109375" style="871" customWidth="1"/>
    <col min="2889" max="3059" width="16.5703125" style="871"/>
    <col min="3060" max="3060" width="45" style="871" customWidth="1"/>
    <col min="3061" max="3144" width="15.7109375" style="871" customWidth="1"/>
    <col min="3145" max="3315" width="16.5703125" style="871"/>
    <col min="3316" max="3316" width="45" style="871" customWidth="1"/>
    <col min="3317" max="3400" width="15.7109375" style="871" customWidth="1"/>
    <col min="3401" max="3571" width="16.5703125" style="871"/>
    <col min="3572" max="3572" width="45" style="871" customWidth="1"/>
    <col min="3573" max="3656" width="15.7109375" style="871" customWidth="1"/>
    <col min="3657" max="3827" width="16.5703125" style="871"/>
    <col min="3828" max="3828" width="45" style="871" customWidth="1"/>
    <col min="3829" max="3912" width="15.7109375" style="871" customWidth="1"/>
    <col min="3913" max="4083" width="16.5703125" style="871"/>
    <col min="4084" max="4084" width="45" style="871" customWidth="1"/>
    <col min="4085" max="4168" width="15.7109375" style="871" customWidth="1"/>
    <col min="4169" max="4339" width="16.5703125" style="871"/>
    <col min="4340" max="4340" width="45" style="871" customWidth="1"/>
    <col min="4341" max="4424" width="15.7109375" style="871" customWidth="1"/>
    <col min="4425" max="4595" width="16.5703125" style="871"/>
    <col min="4596" max="4596" width="45" style="871" customWidth="1"/>
    <col min="4597" max="4680" width="15.7109375" style="871" customWidth="1"/>
    <col min="4681" max="4851" width="16.5703125" style="871"/>
    <col min="4852" max="4852" width="45" style="871" customWidth="1"/>
    <col min="4853" max="4936" width="15.7109375" style="871" customWidth="1"/>
    <col min="4937" max="5107" width="16.5703125" style="871"/>
    <col min="5108" max="5108" width="45" style="871" customWidth="1"/>
    <col min="5109" max="5192" width="15.7109375" style="871" customWidth="1"/>
    <col min="5193" max="5363" width="16.5703125" style="871"/>
    <col min="5364" max="5364" width="45" style="871" customWidth="1"/>
    <col min="5365" max="5448" width="15.7109375" style="871" customWidth="1"/>
    <col min="5449" max="5619" width="16.5703125" style="871"/>
    <col min="5620" max="5620" width="45" style="871" customWidth="1"/>
    <col min="5621" max="5704" width="15.7109375" style="871" customWidth="1"/>
    <col min="5705" max="5875" width="16.5703125" style="871"/>
    <col min="5876" max="5876" width="45" style="871" customWidth="1"/>
    <col min="5877" max="5960" width="15.7109375" style="871" customWidth="1"/>
    <col min="5961" max="6131" width="16.5703125" style="871"/>
    <col min="6132" max="6132" width="45" style="871" customWidth="1"/>
    <col min="6133" max="6216" width="15.7109375" style="871" customWidth="1"/>
    <col min="6217" max="6387" width="16.5703125" style="871"/>
    <col min="6388" max="6388" width="45" style="871" customWidth="1"/>
    <col min="6389" max="6472" width="15.7109375" style="871" customWidth="1"/>
    <col min="6473" max="6643" width="16.5703125" style="871"/>
    <col min="6644" max="6644" width="45" style="871" customWidth="1"/>
    <col min="6645" max="6728" width="15.7109375" style="871" customWidth="1"/>
    <col min="6729" max="6899" width="16.5703125" style="871"/>
    <col min="6900" max="6900" width="45" style="871" customWidth="1"/>
    <col min="6901" max="6984" width="15.7109375" style="871" customWidth="1"/>
    <col min="6985" max="7155" width="16.5703125" style="871"/>
    <col min="7156" max="7156" width="45" style="871" customWidth="1"/>
    <col min="7157" max="7240" width="15.7109375" style="871" customWidth="1"/>
    <col min="7241" max="7411" width="16.5703125" style="871"/>
    <col min="7412" max="7412" width="45" style="871" customWidth="1"/>
    <col min="7413" max="7496" width="15.7109375" style="871" customWidth="1"/>
    <col min="7497" max="7667" width="16.5703125" style="871"/>
    <col min="7668" max="7668" width="45" style="871" customWidth="1"/>
    <col min="7669" max="7752" width="15.7109375" style="871" customWidth="1"/>
    <col min="7753" max="7923" width="16.5703125" style="871"/>
    <col min="7924" max="7924" width="45" style="871" customWidth="1"/>
    <col min="7925" max="8008" width="15.7109375" style="871" customWidth="1"/>
    <col min="8009" max="8179" width="16.5703125" style="871"/>
    <col min="8180" max="8180" width="45" style="871" customWidth="1"/>
    <col min="8181" max="8264" width="15.7109375" style="871" customWidth="1"/>
    <col min="8265" max="8435" width="16.5703125" style="871"/>
    <col min="8436" max="8436" width="45" style="871" customWidth="1"/>
    <col min="8437" max="8520" width="15.7109375" style="871" customWidth="1"/>
    <col min="8521" max="8691" width="16.5703125" style="871"/>
    <col min="8692" max="8692" width="45" style="871" customWidth="1"/>
    <col min="8693" max="8776" width="15.7109375" style="871" customWidth="1"/>
    <col min="8777" max="8947" width="16.5703125" style="871"/>
    <col min="8948" max="8948" width="45" style="871" customWidth="1"/>
    <col min="8949" max="9032" width="15.7109375" style="871" customWidth="1"/>
    <col min="9033" max="9203" width="16.5703125" style="871"/>
    <col min="9204" max="9204" width="45" style="871" customWidth="1"/>
    <col min="9205" max="9288" width="15.7109375" style="871" customWidth="1"/>
    <col min="9289" max="9459" width="16.5703125" style="871"/>
    <col min="9460" max="9460" width="45" style="871" customWidth="1"/>
    <col min="9461" max="9544" width="15.7109375" style="871" customWidth="1"/>
    <col min="9545" max="9715" width="16.5703125" style="871"/>
    <col min="9716" max="9716" width="45" style="871" customWidth="1"/>
    <col min="9717" max="9800" width="15.7109375" style="871" customWidth="1"/>
    <col min="9801" max="9971" width="16.5703125" style="871"/>
    <col min="9972" max="9972" width="45" style="871" customWidth="1"/>
    <col min="9973" max="10056" width="15.7109375" style="871" customWidth="1"/>
    <col min="10057" max="10227" width="16.5703125" style="871"/>
    <col min="10228" max="10228" width="45" style="871" customWidth="1"/>
    <col min="10229" max="10312" width="15.7109375" style="871" customWidth="1"/>
    <col min="10313" max="10483" width="16.5703125" style="871"/>
    <col min="10484" max="10484" width="45" style="871" customWidth="1"/>
    <col min="10485" max="10568" width="15.7109375" style="871" customWidth="1"/>
    <col min="10569" max="10739" width="16.5703125" style="871"/>
    <col min="10740" max="10740" width="45" style="871" customWidth="1"/>
    <col min="10741" max="10824" width="15.7109375" style="871" customWidth="1"/>
    <col min="10825" max="10995" width="16.5703125" style="871"/>
    <col min="10996" max="10996" width="45" style="871" customWidth="1"/>
    <col min="10997" max="11080" width="15.7109375" style="871" customWidth="1"/>
    <col min="11081" max="11251" width="16.5703125" style="871"/>
    <col min="11252" max="11252" width="45" style="871" customWidth="1"/>
    <col min="11253" max="11336" width="15.7109375" style="871" customWidth="1"/>
    <col min="11337" max="11507" width="16.5703125" style="871"/>
    <col min="11508" max="11508" width="45" style="871" customWidth="1"/>
    <col min="11509" max="11592" width="15.7109375" style="871" customWidth="1"/>
    <col min="11593" max="11763" width="16.5703125" style="871"/>
    <col min="11764" max="11764" width="45" style="871" customWidth="1"/>
    <col min="11765" max="11848" width="15.7109375" style="871" customWidth="1"/>
    <col min="11849" max="12019" width="16.5703125" style="871"/>
    <col min="12020" max="12020" width="45" style="871" customWidth="1"/>
    <col min="12021" max="12104" width="15.7109375" style="871" customWidth="1"/>
    <col min="12105" max="12275" width="16.5703125" style="871"/>
    <col min="12276" max="12276" width="45" style="871" customWidth="1"/>
    <col min="12277" max="12360" width="15.7109375" style="871" customWidth="1"/>
    <col min="12361" max="12531" width="16.5703125" style="871"/>
    <col min="12532" max="12532" width="45" style="871" customWidth="1"/>
    <col min="12533" max="12616" width="15.7109375" style="871" customWidth="1"/>
    <col min="12617" max="12787" width="16.5703125" style="871"/>
    <col min="12788" max="12788" width="45" style="871" customWidth="1"/>
    <col min="12789" max="12872" width="15.7109375" style="871" customWidth="1"/>
    <col min="12873" max="13043" width="16.5703125" style="871"/>
    <col min="13044" max="13044" width="45" style="871" customWidth="1"/>
    <col min="13045" max="13128" width="15.7109375" style="871" customWidth="1"/>
    <col min="13129" max="13299" width="16.5703125" style="871"/>
    <col min="13300" max="13300" width="45" style="871" customWidth="1"/>
    <col min="13301" max="13384" width="15.7109375" style="871" customWidth="1"/>
    <col min="13385" max="13555" width="16.5703125" style="871"/>
    <col min="13556" max="13556" width="45" style="871" customWidth="1"/>
    <col min="13557" max="13640" width="15.7109375" style="871" customWidth="1"/>
    <col min="13641" max="13811" width="16.5703125" style="871"/>
    <col min="13812" max="13812" width="45" style="871" customWidth="1"/>
    <col min="13813" max="13896" width="15.7109375" style="871" customWidth="1"/>
    <col min="13897" max="14067" width="16.5703125" style="871"/>
    <col min="14068" max="14068" width="45" style="871" customWidth="1"/>
    <col min="14069" max="14152" width="15.7109375" style="871" customWidth="1"/>
    <col min="14153" max="14323" width="16.5703125" style="871"/>
    <col min="14324" max="14324" width="45" style="871" customWidth="1"/>
    <col min="14325" max="14408" width="15.7109375" style="871" customWidth="1"/>
    <col min="14409" max="14579" width="16.5703125" style="871"/>
    <col min="14580" max="14580" width="45" style="871" customWidth="1"/>
    <col min="14581" max="14664" width="15.7109375" style="871" customWidth="1"/>
    <col min="14665" max="14835" width="16.5703125" style="871"/>
    <col min="14836" max="14836" width="45" style="871" customWidth="1"/>
    <col min="14837" max="14920" width="15.7109375" style="871" customWidth="1"/>
    <col min="14921" max="15091" width="16.5703125" style="871"/>
    <col min="15092" max="15092" width="45" style="871" customWidth="1"/>
    <col min="15093" max="15176" width="15.7109375" style="871" customWidth="1"/>
    <col min="15177" max="15347" width="16.5703125" style="871"/>
    <col min="15348" max="15348" width="45" style="871" customWidth="1"/>
    <col min="15349" max="15432" width="15.7109375" style="871" customWidth="1"/>
    <col min="15433" max="15603" width="16.5703125" style="871"/>
    <col min="15604" max="15604" width="45" style="871" customWidth="1"/>
    <col min="15605" max="15688" width="15.7109375" style="871" customWidth="1"/>
    <col min="15689" max="15859" width="16.5703125" style="871"/>
    <col min="15860" max="15860" width="45" style="871" customWidth="1"/>
    <col min="15861" max="15944" width="15.7109375" style="871" customWidth="1"/>
    <col min="15945" max="16115" width="16.5703125" style="871"/>
    <col min="16116" max="16116" width="45" style="871" customWidth="1"/>
    <col min="16117" max="16200" width="15.7109375" style="871" customWidth="1"/>
    <col min="16201" max="16384" width="16.5703125" style="871"/>
  </cols>
  <sheetData>
    <row r="1" spans="1:88" ht="25.5">
      <c r="A1" s="1172" t="s">
        <v>322</v>
      </c>
    </row>
    <row r="2" spans="1:88" ht="40.5" customHeight="1" thickBot="1">
      <c r="A2" s="1151" t="s">
        <v>860</v>
      </c>
      <c r="B2" s="949"/>
      <c r="C2" s="950"/>
      <c r="D2" s="950"/>
      <c r="E2" s="950"/>
      <c r="F2" s="950"/>
      <c r="G2" s="950"/>
      <c r="H2" s="950"/>
      <c r="I2" s="950"/>
      <c r="J2" s="950"/>
      <c r="K2" s="950"/>
      <c r="L2" s="950"/>
      <c r="M2" s="950"/>
      <c r="N2" s="950"/>
      <c r="O2" s="950"/>
      <c r="P2" s="950"/>
      <c r="Q2" s="950"/>
      <c r="R2" s="950"/>
      <c r="S2" s="950"/>
      <c r="T2" s="950"/>
      <c r="U2" s="950"/>
      <c r="V2" s="950"/>
      <c r="W2" s="950"/>
      <c r="X2" s="950"/>
      <c r="Y2" s="950"/>
      <c r="Z2" s="950"/>
      <c r="AA2" s="950"/>
      <c r="AB2" s="950"/>
      <c r="AC2" s="950"/>
      <c r="AD2" s="950"/>
      <c r="AE2" s="950"/>
      <c r="AF2" s="950"/>
      <c r="AG2" s="950"/>
      <c r="AH2" s="950"/>
      <c r="AI2" s="950"/>
      <c r="AJ2" s="950"/>
      <c r="AK2" s="950"/>
      <c r="AL2" s="950"/>
      <c r="AM2" s="950"/>
      <c r="AN2" s="950"/>
      <c r="AO2" s="950"/>
      <c r="AP2" s="950"/>
      <c r="AQ2" s="950"/>
      <c r="AR2" s="950"/>
      <c r="AS2" s="950"/>
      <c r="AT2" s="950"/>
      <c r="AU2" s="950"/>
      <c r="AV2" s="950"/>
      <c r="AW2" s="950"/>
      <c r="AX2" s="950"/>
      <c r="AY2" s="950"/>
      <c r="AZ2" s="950"/>
      <c r="BA2" s="950"/>
      <c r="BB2" s="950"/>
      <c r="BC2" s="950"/>
      <c r="BD2" s="950"/>
      <c r="BE2" s="950"/>
      <c r="BF2" s="950"/>
      <c r="BG2" s="950"/>
      <c r="BH2" s="950"/>
      <c r="BI2" s="950"/>
      <c r="BJ2" s="950"/>
      <c r="BK2" s="950"/>
      <c r="BL2" s="950"/>
      <c r="BM2" s="950"/>
      <c r="BN2" s="950"/>
      <c r="BO2" s="950"/>
      <c r="BP2" s="950"/>
      <c r="BQ2" s="950"/>
      <c r="BR2" s="950"/>
      <c r="BS2" s="950"/>
      <c r="BT2" s="950"/>
      <c r="BU2" s="950"/>
      <c r="BV2" s="950"/>
      <c r="BW2" s="950"/>
      <c r="BX2" s="950"/>
      <c r="BY2" s="950"/>
      <c r="BZ2" s="950"/>
      <c r="CA2" s="950"/>
      <c r="CB2" s="950"/>
      <c r="CC2" s="950"/>
      <c r="CD2" s="950"/>
      <c r="CE2" s="950"/>
      <c r="CF2" s="950"/>
      <c r="CG2" s="950"/>
      <c r="CH2" s="950"/>
      <c r="CI2" s="950"/>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57" t="s">
        <v>769</v>
      </c>
    </row>
    <row r="4" spans="1:88" s="883" customFormat="1" ht="15.75" customHeight="1">
      <c r="A4" s="955" t="s">
        <v>548</v>
      </c>
      <c r="B4" s="956">
        <v>633492.38985408994</v>
      </c>
      <c r="C4" s="957">
        <v>737136.13481474004</v>
      </c>
      <c r="D4" s="957">
        <v>799269.33872857003</v>
      </c>
      <c r="E4" s="957">
        <v>900305.16435202002</v>
      </c>
      <c r="F4" s="957">
        <v>951337.26271535002</v>
      </c>
      <c r="G4" s="957">
        <v>1188974.5714849199</v>
      </c>
      <c r="H4" s="957">
        <v>868048.07704225997</v>
      </c>
      <c r="I4" s="957">
        <v>815072.90840874997</v>
      </c>
      <c r="J4" s="957">
        <v>919352.84081885999</v>
      </c>
      <c r="K4" s="957">
        <v>702711.00585961994</v>
      </c>
      <c r="L4" s="957">
        <v>789096.99133351003</v>
      </c>
      <c r="M4" s="957">
        <v>910673.44901247008</v>
      </c>
      <c r="N4" s="957">
        <v>898082.39482928021</v>
      </c>
      <c r="O4" s="957">
        <v>843928.29229443008</v>
      </c>
      <c r="P4" s="957">
        <v>977028.15751827997</v>
      </c>
      <c r="Q4" s="957">
        <v>920906.46738718997</v>
      </c>
      <c r="R4" s="957">
        <v>843729.10900368995</v>
      </c>
      <c r="S4" s="957">
        <v>718062.86158397002</v>
      </c>
      <c r="T4" s="957">
        <v>807364.05199535005</v>
      </c>
      <c r="U4" s="957">
        <v>730138.65827828005</v>
      </c>
      <c r="V4" s="957">
        <v>557597.74792431993</v>
      </c>
      <c r="W4" s="957">
        <v>611136.24411037995</v>
      </c>
      <c r="X4" s="957">
        <v>587478.62434084003</v>
      </c>
      <c r="Y4" s="957">
        <v>521798.24655330996</v>
      </c>
      <c r="Z4" s="957">
        <v>478794.35467731999</v>
      </c>
      <c r="AA4" s="957">
        <v>510356.81749382999</v>
      </c>
      <c r="AB4" s="957">
        <v>538713.31717200996</v>
      </c>
      <c r="AC4" s="957">
        <v>489525.26278843998</v>
      </c>
      <c r="AD4" s="957">
        <v>528166.52172744006</v>
      </c>
      <c r="AE4" s="957">
        <v>549929.34475747007</v>
      </c>
      <c r="AF4" s="957">
        <v>510606.90118570998</v>
      </c>
      <c r="AG4" s="957">
        <v>514353.71193768998</v>
      </c>
      <c r="AH4" s="957">
        <v>560822.9735039901</v>
      </c>
      <c r="AI4" s="957">
        <v>576315.6246026</v>
      </c>
      <c r="AJ4" s="957">
        <v>574204.65190279996</v>
      </c>
      <c r="AK4" s="957">
        <v>531404.88897251</v>
      </c>
      <c r="AL4" s="957">
        <v>476532.99174859992</v>
      </c>
      <c r="AM4" s="957">
        <v>578937.22707078001</v>
      </c>
      <c r="AN4" s="957">
        <v>519125.52402387001</v>
      </c>
      <c r="AO4" s="957">
        <v>551351.43812502001</v>
      </c>
      <c r="AP4" s="957">
        <v>602898.95337155007</v>
      </c>
      <c r="AQ4" s="957">
        <v>856031.30197586003</v>
      </c>
      <c r="AR4" s="957">
        <v>1063065.2857754598</v>
      </c>
      <c r="AS4" s="957">
        <v>697974.57122188993</v>
      </c>
      <c r="AT4" s="957">
        <v>907067.56412266009</v>
      </c>
      <c r="AU4" s="957">
        <v>1158291.6316474699</v>
      </c>
      <c r="AV4" s="957">
        <v>1185022.2337549198</v>
      </c>
      <c r="AW4" s="957">
        <v>1222473.1725447499</v>
      </c>
      <c r="AX4" s="957">
        <v>1445500.63169127</v>
      </c>
      <c r="AY4" s="957">
        <v>1425287.1044774998</v>
      </c>
      <c r="AZ4" s="957">
        <v>1345205.5223024101</v>
      </c>
      <c r="BA4" s="957">
        <v>1268034.5475499199</v>
      </c>
      <c r="BB4" s="957">
        <v>1205854.5705845898</v>
      </c>
      <c r="BC4" s="957">
        <v>1316473.2257328501</v>
      </c>
      <c r="BD4" s="957">
        <v>1710527.27640925</v>
      </c>
      <c r="BE4" s="957">
        <v>1614449.83246358</v>
      </c>
      <c r="BF4" s="957">
        <v>1663231.0099183298</v>
      </c>
      <c r="BG4" s="957">
        <v>1725254.3515608702</v>
      </c>
      <c r="BH4" s="957">
        <v>1733452.9036350001</v>
      </c>
      <c r="BI4" s="957">
        <v>1849831.4627052301</v>
      </c>
      <c r="BJ4" s="957">
        <v>1840982.72985497</v>
      </c>
      <c r="BK4" s="957">
        <v>1843519.28944324</v>
      </c>
      <c r="BL4" s="957">
        <v>2035654.8838491503</v>
      </c>
      <c r="BM4" s="957">
        <v>1818446.6034679699</v>
      </c>
      <c r="BN4" s="957">
        <v>1820631.10894578</v>
      </c>
      <c r="BO4" s="957">
        <v>1875659.9211608698</v>
      </c>
      <c r="BP4" s="957">
        <v>1865162.4462280497</v>
      </c>
      <c r="BQ4" s="957">
        <v>2770958.6210804302</v>
      </c>
      <c r="BR4" s="957">
        <v>2853515.3213307001</v>
      </c>
      <c r="BS4" s="957">
        <v>2672196.5285054198</v>
      </c>
      <c r="BT4" s="957">
        <v>2655223.8232079502</v>
      </c>
      <c r="BU4" s="957">
        <v>3213889.2953932798</v>
      </c>
      <c r="BV4" s="957">
        <v>2876054.5410637497</v>
      </c>
      <c r="BW4" s="957">
        <v>3467063.7375944797</v>
      </c>
      <c r="BX4" s="957">
        <v>3247965.726453661</v>
      </c>
      <c r="BY4" s="957">
        <v>3551179.4131312296</v>
      </c>
      <c r="BZ4" s="957">
        <v>3535576.6385192405</v>
      </c>
      <c r="CA4" s="957">
        <v>3467273.9368029605</v>
      </c>
      <c r="CB4" s="957">
        <v>3335377.8873297898</v>
      </c>
      <c r="CC4" s="957">
        <v>3292464.5353009799</v>
      </c>
      <c r="CD4" s="957">
        <v>3187684.2125001699</v>
      </c>
      <c r="CE4" s="957">
        <v>3266949.0887289196</v>
      </c>
      <c r="CF4" s="957">
        <v>3953052.0776125193</v>
      </c>
      <c r="CG4" s="957">
        <v>4508479.1315695401</v>
      </c>
      <c r="CH4" s="957">
        <v>4107364.0224350602</v>
      </c>
      <c r="CI4" s="957">
        <v>4391529.0998545904</v>
      </c>
      <c r="CJ4" s="1252"/>
    </row>
    <row r="5" spans="1:88" ht="15.75" customHeight="1">
      <c r="A5" s="958" t="s">
        <v>549</v>
      </c>
      <c r="B5" s="959">
        <v>197947.33375935999</v>
      </c>
      <c r="C5" s="960">
        <v>179125.46594498001</v>
      </c>
      <c r="D5" s="960">
        <v>229027.23532704002</v>
      </c>
      <c r="E5" s="960">
        <v>224133.63747826</v>
      </c>
      <c r="F5" s="960">
        <v>256746.90766398</v>
      </c>
      <c r="G5" s="960">
        <v>245227.47105558999</v>
      </c>
      <c r="H5" s="960">
        <v>231774.07936245002</v>
      </c>
      <c r="I5" s="960">
        <v>221259.03363176002</v>
      </c>
      <c r="J5" s="960">
        <v>219576.28619360001</v>
      </c>
      <c r="K5" s="960">
        <v>222983.75374372001</v>
      </c>
      <c r="L5" s="960">
        <v>243838.89075595999</v>
      </c>
      <c r="M5" s="960">
        <v>262658.96548791003</v>
      </c>
      <c r="N5" s="960">
        <v>225417.03304892001</v>
      </c>
      <c r="O5" s="960">
        <v>209269.29121564003</v>
      </c>
      <c r="P5" s="960">
        <v>233692.89031432002</v>
      </c>
      <c r="Q5" s="960">
        <v>224364.85913539003</v>
      </c>
      <c r="R5" s="960">
        <v>262525.79316976003</v>
      </c>
      <c r="S5" s="960">
        <v>260135.03142167002</v>
      </c>
      <c r="T5" s="960">
        <v>241402.41268893</v>
      </c>
      <c r="U5" s="960">
        <v>259566.52772864001</v>
      </c>
      <c r="V5" s="960">
        <v>253127.45506279002</v>
      </c>
      <c r="W5" s="960">
        <v>238811.22496215999</v>
      </c>
      <c r="X5" s="960">
        <v>257222.82574620002</v>
      </c>
      <c r="Y5" s="960">
        <v>254305.48468057998</v>
      </c>
      <c r="Z5" s="960">
        <v>247677.76926336999</v>
      </c>
      <c r="AA5" s="960">
        <v>237278.49442983</v>
      </c>
      <c r="AB5" s="960">
        <v>252900.01991919</v>
      </c>
      <c r="AC5" s="960">
        <v>241316.41543949</v>
      </c>
      <c r="AD5" s="960">
        <v>239316.75309119001</v>
      </c>
      <c r="AE5" s="960">
        <v>268220.92622433999</v>
      </c>
      <c r="AF5" s="960">
        <v>271241.88051654998</v>
      </c>
      <c r="AG5" s="960">
        <v>272478.23931217997</v>
      </c>
      <c r="AH5" s="960">
        <v>244530.75734289002</v>
      </c>
      <c r="AI5" s="960">
        <v>278277.17972202</v>
      </c>
      <c r="AJ5" s="960">
        <v>335309.00129211001</v>
      </c>
      <c r="AK5" s="960">
        <v>295839.36021416</v>
      </c>
      <c r="AL5" s="960">
        <v>306987.10562840995</v>
      </c>
      <c r="AM5" s="960">
        <v>312156.59870784997</v>
      </c>
      <c r="AN5" s="960">
        <v>303694.89381302003</v>
      </c>
      <c r="AO5" s="960">
        <v>351213.29163012002</v>
      </c>
      <c r="AP5" s="960">
        <v>346576.74867156002</v>
      </c>
      <c r="AQ5" s="960">
        <v>337532.68690874998</v>
      </c>
      <c r="AR5" s="960">
        <v>303850.66060037998</v>
      </c>
      <c r="AS5" s="960">
        <v>319174.40472891997</v>
      </c>
      <c r="AT5" s="960">
        <v>330601.81124196004</v>
      </c>
      <c r="AU5" s="960">
        <v>321364.45227981999</v>
      </c>
      <c r="AV5" s="960">
        <v>321563.93235443998</v>
      </c>
      <c r="AW5" s="960">
        <v>320911.08694292</v>
      </c>
      <c r="AX5" s="960">
        <v>382334.80321435997</v>
      </c>
      <c r="AY5" s="960">
        <v>356935.83236063999</v>
      </c>
      <c r="AZ5" s="960">
        <v>291484.22417663003</v>
      </c>
      <c r="BA5" s="960">
        <v>311340.39595937997</v>
      </c>
      <c r="BB5" s="960">
        <v>277372.08941115998</v>
      </c>
      <c r="BC5" s="960">
        <v>275404.72902879003</v>
      </c>
      <c r="BD5" s="960">
        <v>285782.12182828999</v>
      </c>
      <c r="BE5" s="960">
        <v>287436.76172384998</v>
      </c>
      <c r="BF5" s="960">
        <v>278665.72202624002</v>
      </c>
      <c r="BG5" s="960">
        <v>304659.21310065995</v>
      </c>
      <c r="BH5" s="960">
        <v>290363.93258934002</v>
      </c>
      <c r="BI5" s="960">
        <v>330556.52542604</v>
      </c>
      <c r="BJ5" s="960">
        <v>301459.22559712001</v>
      </c>
      <c r="BK5" s="960">
        <v>273737.53883525997</v>
      </c>
      <c r="BL5" s="960">
        <v>265878.69752097997</v>
      </c>
      <c r="BM5" s="960">
        <v>284823.04809932003</v>
      </c>
      <c r="BN5" s="960">
        <v>297042.95652035001</v>
      </c>
      <c r="BO5" s="960">
        <v>297701.68566763995</v>
      </c>
      <c r="BP5" s="960">
        <v>315712.73887447</v>
      </c>
      <c r="BQ5" s="960">
        <v>290759.99694791</v>
      </c>
      <c r="BR5" s="960">
        <v>305871.24287689</v>
      </c>
      <c r="BS5" s="960">
        <v>300019.81877622998</v>
      </c>
      <c r="BT5" s="960">
        <v>272500.18258071999</v>
      </c>
      <c r="BU5" s="960">
        <v>329751.94877035002</v>
      </c>
      <c r="BV5" s="960">
        <v>255189.45451235003</v>
      </c>
      <c r="BW5" s="960">
        <v>299704.54934785003</v>
      </c>
      <c r="BX5" s="960">
        <v>347802.54010338004</v>
      </c>
      <c r="BY5" s="960">
        <v>341534.78435005998</v>
      </c>
      <c r="BZ5" s="960">
        <v>312484.38309742999</v>
      </c>
      <c r="CA5" s="960">
        <v>334761.30849525996</v>
      </c>
      <c r="CB5" s="960">
        <v>331233.31426193001</v>
      </c>
      <c r="CC5" s="960">
        <v>286586.07189180999</v>
      </c>
      <c r="CD5" s="960">
        <v>305124.30119747005</v>
      </c>
      <c r="CE5" s="960">
        <v>348379.01141820994</v>
      </c>
      <c r="CF5" s="960">
        <v>346882.97071518004</v>
      </c>
      <c r="CG5" s="960">
        <v>431315.97837436007</v>
      </c>
      <c r="CH5" s="960">
        <v>341376.82132623997</v>
      </c>
      <c r="CI5" s="960">
        <v>389476.28346374998</v>
      </c>
      <c r="CJ5" s="1253"/>
    </row>
    <row r="6" spans="1:88" ht="15.75" customHeight="1">
      <c r="A6" s="958" t="s">
        <v>550</v>
      </c>
      <c r="B6" s="959">
        <v>435545.05609472998</v>
      </c>
      <c r="C6" s="960">
        <v>558010.66886976</v>
      </c>
      <c r="D6" s="960">
        <v>570242.10340153007</v>
      </c>
      <c r="E6" s="960">
        <v>676171.52687376004</v>
      </c>
      <c r="F6" s="960">
        <v>694590.35505136999</v>
      </c>
      <c r="G6" s="960">
        <v>943747.1004293299</v>
      </c>
      <c r="H6" s="960">
        <v>636273.99767980992</v>
      </c>
      <c r="I6" s="960">
        <v>593813.87477699004</v>
      </c>
      <c r="J6" s="960">
        <v>699776.55462526006</v>
      </c>
      <c r="K6" s="960">
        <v>479727.25211589999</v>
      </c>
      <c r="L6" s="960">
        <v>545258.10057755001</v>
      </c>
      <c r="M6" s="960">
        <v>648014.48352456011</v>
      </c>
      <c r="N6" s="960">
        <v>672665.36178036011</v>
      </c>
      <c r="O6" s="960">
        <v>634659.00107879005</v>
      </c>
      <c r="P6" s="960">
        <v>743335.26720395999</v>
      </c>
      <c r="Q6" s="960">
        <v>696541.60825179995</v>
      </c>
      <c r="R6" s="960">
        <v>581203.31583392993</v>
      </c>
      <c r="S6" s="960">
        <v>457927.83016229997</v>
      </c>
      <c r="T6" s="960">
        <v>565961.63930641999</v>
      </c>
      <c r="U6" s="960">
        <v>470572.13054963999</v>
      </c>
      <c r="V6" s="960">
        <v>304470.29286152998</v>
      </c>
      <c r="W6" s="960">
        <v>372325.01914821996</v>
      </c>
      <c r="X6" s="960">
        <v>330255.79859463999</v>
      </c>
      <c r="Y6" s="960">
        <v>267492.76187272999</v>
      </c>
      <c r="Z6" s="960">
        <v>231116.58541395</v>
      </c>
      <c r="AA6" s="960">
        <v>273078.323064</v>
      </c>
      <c r="AB6" s="960">
        <v>285813.29725281999</v>
      </c>
      <c r="AC6" s="960">
        <v>248208.84734894999</v>
      </c>
      <c r="AD6" s="960">
        <v>288849.76863625005</v>
      </c>
      <c r="AE6" s="960">
        <v>281708.41853313003</v>
      </c>
      <c r="AF6" s="960">
        <v>239365.02066916</v>
      </c>
      <c r="AG6" s="960">
        <v>241875.47262551001</v>
      </c>
      <c r="AH6" s="960">
        <v>316292.21616110002</v>
      </c>
      <c r="AI6" s="960">
        <v>298038.44488058001</v>
      </c>
      <c r="AJ6" s="960">
        <v>238895.65061069001</v>
      </c>
      <c r="AK6" s="960">
        <v>235565.52875835</v>
      </c>
      <c r="AL6" s="960">
        <v>169545.88612019</v>
      </c>
      <c r="AM6" s="960">
        <v>266780.62836293003</v>
      </c>
      <c r="AN6" s="960">
        <v>215430.63021085001</v>
      </c>
      <c r="AO6" s="960">
        <v>200138.14649489999</v>
      </c>
      <c r="AP6" s="960">
        <v>256322.20469999002</v>
      </c>
      <c r="AQ6" s="960">
        <v>518498.61506711005</v>
      </c>
      <c r="AR6" s="960">
        <v>759214.62517507991</v>
      </c>
      <c r="AS6" s="960">
        <v>378800.16649296996</v>
      </c>
      <c r="AT6" s="960">
        <v>576465.75288070005</v>
      </c>
      <c r="AU6" s="960">
        <v>836927.17936764995</v>
      </c>
      <c r="AV6" s="960">
        <v>863458.30140047998</v>
      </c>
      <c r="AW6" s="960">
        <v>901562.08560182992</v>
      </c>
      <c r="AX6" s="960">
        <v>1063165.82847691</v>
      </c>
      <c r="AY6" s="960">
        <v>1068351.2721168599</v>
      </c>
      <c r="AZ6" s="960">
        <v>1053721.29812578</v>
      </c>
      <c r="BA6" s="960">
        <v>956694.15159053996</v>
      </c>
      <c r="BB6" s="960">
        <v>928482.48117342987</v>
      </c>
      <c r="BC6" s="960">
        <v>1041068.4967040601</v>
      </c>
      <c r="BD6" s="960">
        <v>1424745.1545809601</v>
      </c>
      <c r="BE6" s="960">
        <v>1327013.0707397298</v>
      </c>
      <c r="BF6" s="960">
        <v>1384565.2878920897</v>
      </c>
      <c r="BG6" s="960">
        <v>1420595.1384602103</v>
      </c>
      <c r="BH6" s="960">
        <v>1443088.9710456599</v>
      </c>
      <c r="BI6" s="960">
        <v>1519274.9372791902</v>
      </c>
      <c r="BJ6" s="960">
        <v>1539523.5042578499</v>
      </c>
      <c r="BK6" s="960">
        <v>1569781.7506079802</v>
      </c>
      <c r="BL6" s="960">
        <v>1769776.1863281699</v>
      </c>
      <c r="BM6" s="960">
        <v>1533623.5553686498</v>
      </c>
      <c r="BN6" s="960">
        <v>1523588.1524254298</v>
      </c>
      <c r="BO6" s="960">
        <v>1577958.2354932299</v>
      </c>
      <c r="BP6" s="960">
        <v>1549449.7073535798</v>
      </c>
      <c r="BQ6" s="960">
        <v>2480198.6241325201</v>
      </c>
      <c r="BR6" s="960">
        <v>2547644.0784538104</v>
      </c>
      <c r="BS6" s="960">
        <v>2372176.70972919</v>
      </c>
      <c r="BT6" s="960">
        <v>2382723.6406272301</v>
      </c>
      <c r="BU6" s="960">
        <v>2884137.3466229299</v>
      </c>
      <c r="BV6" s="960">
        <v>2620865.0865513994</v>
      </c>
      <c r="BW6" s="960">
        <v>3167359.1882466301</v>
      </c>
      <c r="BX6" s="960">
        <v>2900163.1863502804</v>
      </c>
      <c r="BY6" s="960">
        <v>3209644.6287811697</v>
      </c>
      <c r="BZ6" s="960">
        <v>3223092.2554218103</v>
      </c>
      <c r="CA6" s="960">
        <v>3132512.6283077002</v>
      </c>
      <c r="CB6" s="960">
        <v>3004144.5730678597</v>
      </c>
      <c r="CC6" s="960">
        <v>3005878.46340917</v>
      </c>
      <c r="CD6" s="960">
        <v>2882559.9113026992</v>
      </c>
      <c r="CE6" s="960">
        <v>2918570.0773107097</v>
      </c>
      <c r="CF6" s="960">
        <v>3606169.1068973392</v>
      </c>
      <c r="CG6" s="960">
        <v>4077163.1531951805</v>
      </c>
      <c r="CH6" s="960">
        <v>3765987.2011088207</v>
      </c>
      <c r="CI6" s="960">
        <v>4002052.8163908403</v>
      </c>
      <c r="CJ6" s="1253"/>
    </row>
    <row r="7" spans="1:88" ht="15.75" customHeight="1">
      <c r="A7" s="1183" t="s">
        <v>551</v>
      </c>
      <c r="B7" s="959">
        <v>151907.93148557999</v>
      </c>
      <c r="C7" s="960">
        <v>170025.61152119</v>
      </c>
      <c r="D7" s="960">
        <v>185324.32284725</v>
      </c>
      <c r="E7" s="960">
        <v>208325.26432734</v>
      </c>
      <c r="F7" s="960">
        <v>194944.69616082002</v>
      </c>
      <c r="G7" s="960">
        <v>247982.79782358999</v>
      </c>
      <c r="H7" s="960">
        <v>287807.03994637</v>
      </c>
      <c r="I7" s="960">
        <v>288761.15736314002</v>
      </c>
      <c r="J7" s="960">
        <v>159006.12751045998</v>
      </c>
      <c r="K7" s="960">
        <v>151054.85373626999</v>
      </c>
      <c r="L7" s="960">
        <v>140264.80788010999</v>
      </c>
      <c r="M7" s="960">
        <v>150706.80765209001</v>
      </c>
      <c r="N7" s="960">
        <v>156922.04522004002</v>
      </c>
      <c r="O7" s="960">
        <v>159222.42665998</v>
      </c>
      <c r="P7" s="960">
        <v>153140.92130317999</v>
      </c>
      <c r="Q7" s="960">
        <v>80564.037067979996</v>
      </c>
      <c r="R7" s="960">
        <v>77384.937392439999</v>
      </c>
      <c r="S7" s="960">
        <v>75597.055997240008</v>
      </c>
      <c r="T7" s="960">
        <v>78579.42492224001</v>
      </c>
      <c r="U7" s="960">
        <v>77261.124571309992</v>
      </c>
      <c r="V7" s="960">
        <v>80675.62507786999</v>
      </c>
      <c r="W7" s="960">
        <v>83143.101943070011</v>
      </c>
      <c r="X7" s="960">
        <v>85073.566654320006</v>
      </c>
      <c r="Y7" s="960">
        <v>87026.346138139997</v>
      </c>
      <c r="Z7" s="960">
        <v>88540.424262960005</v>
      </c>
      <c r="AA7" s="960">
        <v>90384.040490960004</v>
      </c>
      <c r="AB7" s="960">
        <v>92730.146923960012</v>
      </c>
      <c r="AC7" s="960">
        <v>94443.560684960001</v>
      </c>
      <c r="AD7" s="960">
        <v>91553.153775960003</v>
      </c>
      <c r="AE7" s="960">
        <v>92597.67351696</v>
      </c>
      <c r="AF7" s="960">
        <v>92873.985149960004</v>
      </c>
      <c r="AG7" s="960">
        <v>95936.24464496001</v>
      </c>
      <c r="AH7" s="960">
        <v>95765.264329960002</v>
      </c>
      <c r="AI7" s="960">
        <v>94184.762191960006</v>
      </c>
      <c r="AJ7" s="960">
        <v>94102.118896960004</v>
      </c>
      <c r="AK7" s="960">
        <v>95645.991251960004</v>
      </c>
      <c r="AL7" s="960">
        <v>97546.009357729999</v>
      </c>
      <c r="AM7" s="960">
        <v>188055.38602545002</v>
      </c>
      <c r="AN7" s="960">
        <v>17539.381958959999</v>
      </c>
      <c r="AO7" s="960">
        <v>3.7579599999999999E-3</v>
      </c>
      <c r="AP7" s="960">
        <v>3.7679599999999999E-3</v>
      </c>
      <c r="AQ7" s="960">
        <v>3.7679599999999999E-3</v>
      </c>
      <c r="AR7" s="960">
        <v>-39.32552037</v>
      </c>
      <c r="AS7" s="960">
        <v>3.7679299999999996E-3</v>
      </c>
      <c r="AT7" s="960">
        <v>3.7681900000000003E-3</v>
      </c>
      <c r="AU7" s="960">
        <v>723688.75250006991</v>
      </c>
      <c r="AV7" s="960">
        <v>783070.13913886994</v>
      </c>
      <c r="AW7" s="960">
        <v>770052.49643271999</v>
      </c>
      <c r="AX7" s="960">
        <v>851459.37160880002</v>
      </c>
      <c r="AY7" s="960">
        <v>817752.64901275001</v>
      </c>
      <c r="AZ7" s="960">
        <v>836044.31524569995</v>
      </c>
      <c r="BA7" s="960">
        <v>822926.62724445993</v>
      </c>
      <c r="BB7" s="960">
        <v>831763.28665450995</v>
      </c>
      <c r="BC7" s="960">
        <v>842451.22050803003</v>
      </c>
      <c r="BD7" s="960">
        <v>1218378.23799054</v>
      </c>
      <c r="BE7" s="960">
        <v>1246198.79239804</v>
      </c>
      <c r="BF7" s="960">
        <v>1254334.7406764699</v>
      </c>
      <c r="BG7" s="960">
        <v>1280612.3489587901</v>
      </c>
      <c r="BH7" s="960">
        <v>1338392.0351829799</v>
      </c>
      <c r="BI7" s="960">
        <v>1340047.9720399901</v>
      </c>
      <c r="BJ7" s="960">
        <v>1397935.5848941002</v>
      </c>
      <c r="BK7" s="960">
        <v>1415563.1658136998</v>
      </c>
      <c r="BL7" s="960">
        <v>1430083.94373585</v>
      </c>
      <c r="BM7" s="960">
        <v>1446515.2135209001</v>
      </c>
      <c r="BN7" s="960">
        <v>1452448.9499556299</v>
      </c>
      <c r="BO7" s="960">
        <v>1452930.7546097701</v>
      </c>
      <c r="BP7" s="960">
        <v>1444950.1308295</v>
      </c>
      <c r="BQ7" s="960">
        <v>2341296.17372092</v>
      </c>
      <c r="BR7" s="960">
        <v>2399956.5449010003</v>
      </c>
      <c r="BS7" s="960">
        <v>2158880.6722036297</v>
      </c>
      <c r="BT7" s="960">
        <v>2279816.6525778202</v>
      </c>
      <c r="BU7" s="960">
        <v>2273651.4400925697</v>
      </c>
      <c r="BV7" s="960">
        <v>2378896.6121098697</v>
      </c>
      <c r="BW7" s="960">
        <v>2902008.11992977</v>
      </c>
      <c r="BX7" s="960">
        <v>2706351.0497653503</v>
      </c>
      <c r="BY7" s="960">
        <v>2978424.2759409901</v>
      </c>
      <c r="BZ7" s="960">
        <v>3004364.1825530101</v>
      </c>
      <c r="CA7" s="960">
        <v>2932978.08565273</v>
      </c>
      <c r="CB7" s="960">
        <v>2836209.1078897496</v>
      </c>
      <c r="CC7" s="960">
        <v>2835028.9311141903</v>
      </c>
      <c r="CD7" s="960">
        <v>2763902.8405517498</v>
      </c>
      <c r="CE7" s="960">
        <v>2766336.2567823399</v>
      </c>
      <c r="CF7" s="960">
        <v>3295133.4387174998</v>
      </c>
      <c r="CG7" s="960">
        <v>3578543.8242631904</v>
      </c>
      <c r="CH7" s="960">
        <v>3479807.4586247606</v>
      </c>
      <c r="CI7" s="960">
        <v>3729731.0970745301</v>
      </c>
      <c r="CJ7" s="1253"/>
    </row>
    <row r="8" spans="1:88" ht="15.75" customHeight="1">
      <c r="A8" s="1183" t="s">
        <v>552</v>
      </c>
      <c r="B8" s="959">
        <v>240937.94830223999</v>
      </c>
      <c r="C8" s="960">
        <v>352556.92987423</v>
      </c>
      <c r="D8" s="960">
        <v>344785.55734894</v>
      </c>
      <c r="E8" s="960">
        <v>435453.52882508002</v>
      </c>
      <c r="F8" s="960">
        <v>472358.60759221</v>
      </c>
      <c r="G8" s="960">
        <v>667141.96026024001</v>
      </c>
      <c r="H8" s="960">
        <v>326688.21897118998</v>
      </c>
      <c r="I8" s="960">
        <v>285367.72916059999</v>
      </c>
      <c r="J8" s="960">
        <v>519974.70862824999</v>
      </c>
      <c r="K8" s="960">
        <v>308824.72927908</v>
      </c>
      <c r="L8" s="960">
        <v>367144.86083365005</v>
      </c>
      <c r="M8" s="960">
        <v>453808.78007727</v>
      </c>
      <c r="N8" s="960">
        <v>478195.53929578001</v>
      </c>
      <c r="O8" s="960">
        <v>440601.66655852</v>
      </c>
      <c r="P8" s="960">
        <v>540088.07843151002</v>
      </c>
      <c r="Q8" s="960">
        <v>589975.41789619997</v>
      </c>
      <c r="R8" s="960">
        <v>468525.36660825001</v>
      </c>
      <c r="S8" s="960">
        <v>342231.68726034003</v>
      </c>
      <c r="T8" s="960">
        <v>459399.24370746</v>
      </c>
      <c r="U8" s="960">
        <v>262473.38489132997</v>
      </c>
      <c r="V8" s="960">
        <v>190446.04911478001</v>
      </c>
      <c r="W8" s="960">
        <v>222339.73212429998</v>
      </c>
      <c r="X8" s="960">
        <v>179275.29858849</v>
      </c>
      <c r="Y8" s="960">
        <v>180466.41573459</v>
      </c>
      <c r="Z8" s="960">
        <v>142576.16115099</v>
      </c>
      <c r="AA8" s="960">
        <v>182694.28257304002</v>
      </c>
      <c r="AB8" s="960">
        <v>193083.15032885998</v>
      </c>
      <c r="AC8" s="960">
        <v>153765.28666399</v>
      </c>
      <c r="AD8" s="960">
        <v>197296.61486029002</v>
      </c>
      <c r="AE8" s="960">
        <v>189110.74501617003</v>
      </c>
      <c r="AF8" s="960">
        <v>146491.0355192</v>
      </c>
      <c r="AG8" s="960">
        <v>145939.22798055</v>
      </c>
      <c r="AH8" s="960">
        <v>220526.95183114</v>
      </c>
      <c r="AI8" s="960">
        <v>203853.68268862</v>
      </c>
      <c r="AJ8" s="960">
        <v>144793.53171373002</v>
      </c>
      <c r="AK8" s="960">
        <v>139919.53750639001</v>
      </c>
      <c r="AL8" s="960">
        <v>71999.87676246</v>
      </c>
      <c r="AM8" s="960">
        <v>78725.242337479998</v>
      </c>
      <c r="AN8" s="960">
        <v>197891.24825189001</v>
      </c>
      <c r="AO8" s="960">
        <v>200138.14273694</v>
      </c>
      <c r="AP8" s="960">
        <v>256322.20093203001</v>
      </c>
      <c r="AQ8" s="960">
        <v>518498.61129915004</v>
      </c>
      <c r="AR8" s="960">
        <v>759253.95069544995</v>
      </c>
      <c r="AS8" s="960">
        <v>378800.16272503999</v>
      </c>
      <c r="AT8" s="960">
        <v>576465.74911251001</v>
      </c>
      <c r="AU8" s="960">
        <v>113238.42686758</v>
      </c>
      <c r="AV8" s="960">
        <v>80388.162261610007</v>
      </c>
      <c r="AW8" s="960">
        <v>131509.58916911</v>
      </c>
      <c r="AX8" s="960">
        <v>211706.45686810999</v>
      </c>
      <c r="AY8" s="960">
        <v>250598.62310410998</v>
      </c>
      <c r="AZ8" s="960">
        <v>217676.98288007997</v>
      </c>
      <c r="BA8" s="960">
        <v>133767.52434608</v>
      </c>
      <c r="BB8" s="960">
        <v>96719.194518920005</v>
      </c>
      <c r="BC8" s="960">
        <v>198617.27619603</v>
      </c>
      <c r="BD8" s="960">
        <v>206366.91659042001</v>
      </c>
      <c r="BE8" s="960">
        <v>80814.278341690006</v>
      </c>
      <c r="BF8" s="960">
        <v>130230.54721562</v>
      </c>
      <c r="BG8" s="960">
        <v>139982.78950142002</v>
      </c>
      <c r="BH8" s="960">
        <v>104696.93586267999</v>
      </c>
      <c r="BI8" s="960">
        <v>179226.96523920001</v>
      </c>
      <c r="BJ8" s="960">
        <v>141587.91936375</v>
      </c>
      <c r="BK8" s="960">
        <v>154218.58479428003</v>
      </c>
      <c r="BL8" s="960">
        <v>339692.24259232002</v>
      </c>
      <c r="BM8" s="960">
        <v>87108.341847750009</v>
      </c>
      <c r="BN8" s="960">
        <v>71139.202469800002</v>
      </c>
      <c r="BO8" s="960">
        <v>125027.48088346</v>
      </c>
      <c r="BP8" s="960">
        <v>104499.57652408</v>
      </c>
      <c r="BQ8" s="960">
        <v>138902.4504116</v>
      </c>
      <c r="BR8" s="960">
        <v>147687.53355281003</v>
      </c>
      <c r="BS8" s="960">
        <v>213296.03752556001</v>
      </c>
      <c r="BT8" s="960">
        <v>102906.98804940999</v>
      </c>
      <c r="BU8" s="960">
        <v>610485.90653035988</v>
      </c>
      <c r="BV8" s="960">
        <v>241968.47444152995</v>
      </c>
      <c r="BW8" s="960">
        <v>265351.06831686001</v>
      </c>
      <c r="BX8" s="960">
        <v>193812.13658493001</v>
      </c>
      <c r="BY8" s="960">
        <v>231220.35284018001</v>
      </c>
      <c r="BZ8" s="960">
        <v>218728.07286880002</v>
      </c>
      <c r="CA8" s="960">
        <v>199534.54265496999</v>
      </c>
      <c r="CB8" s="960">
        <v>167935.46517811</v>
      </c>
      <c r="CC8" s="960">
        <v>170849.53229498002</v>
      </c>
      <c r="CD8" s="960">
        <v>118657.07075094999</v>
      </c>
      <c r="CE8" s="960">
        <v>152233.82052836998</v>
      </c>
      <c r="CF8" s="960">
        <v>311035.66817983991</v>
      </c>
      <c r="CG8" s="960">
        <v>498619.32893198996</v>
      </c>
      <c r="CH8" s="960">
        <v>286179.74248406</v>
      </c>
      <c r="CI8" s="960">
        <v>272321.71931630996</v>
      </c>
      <c r="CJ8" s="1253"/>
    </row>
    <row r="9" spans="1:88" ht="15.75" customHeight="1">
      <c r="A9" s="1183" t="s">
        <v>699</v>
      </c>
      <c r="B9" s="959"/>
      <c r="C9" s="1182"/>
      <c r="D9" s="1182"/>
      <c r="E9" s="1182"/>
      <c r="F9" s="1182"/>
      <c r="G9" s="1182"/>
      <c r="H9" s="1182"/>
      <c r="I9" s="1182"/>
      <c r="J9" s="1182"/>
      <c r="K9" s="1182"/>
      <c r="L9" s="1182"/>
      <c r="M9" s="1182"/>
      <c r="N9" s="1182"/>
      <c r="O9" s="1182"/>
      <c r="P9" s="1182"/>
      <c r="Q9" s="1182"/>
      <c r="R9" s="1182"/>
      <c r="S9" s="1182"/>
      <c r="T9" s="1182"/>
      <c r="U9" s="1182"/>
      <c r="V9" s="1182"/>
      <c r="W9" s="1182"/>
      <c r="X9" s="1182"/>
      <c r="Y9" s="960"/>
      <c r="Z9" s="960"/>
      <c r="AA9" s="960"/>
      <c r="AB9" s="960"/>
      <c r="AC9" s="960"/>
      <c r="AD9" s="960"/>
      <c r="AE9" s="960"/>
      <c r="AF9" s="960"/>
      <c r="AG9" s="960"/>
      <c r="AH9" s="960"/>
      <c r="AI9" s="960"/>
      <c r="AJ9" s="960"/>
      <c r="AK9" s="960"/>
      <c r="AL9" s="960"/>
      <c r="AM9" s="960"/>
      <c r="AN9" s="960"/>
      <c r="AO9" s="960"/>
      <c r="AP9" s="960"/>
      <c r="AQ9" s="960"/>
      <c r="AR9" s="960"/>
      <c r="AS9" s="960"/>
      <c r="AT9" s="960"/>
      <c r="AU9" s="960"/>
      <c r="AV9" s="960"/>
      <c r="AW9" s="960"/>
      <c r="AX9" s="960"/>
      <c r="AY9" s="960"/>
      <c r="AZ9" s="960">
        <v>0</v>
      </c>
      <c r="BA9" s="960">
        <v>0</v>
      </c>
      <c r="BB9" s="960">
        <v>0</v>
      </c>
      <c r="BC9" s="960">
        <v>0</v>
      </c>
      <c r="BD9" s="960">
        <v>0</v>
      </c>
      <c r="BE9" s="960">
        <v>0</v>
      </c>
      <c r="BF9" s="960">
        <v>0</v>
      </c>
      <c r="BG9" s="960">
        <v>0</v>
      </c>
      <c r="BH9" s="960">
        <v>0</v>
      </c>
      <c r="BI9" s="960">
        <v>0</v>
      </c>
      <c r="BJ9" s="960">
        <v>0</v>
      </c>
      <c r="BK9" s="960">
        <v>0</v>
      </c>
      <c r="BL9" s="960">
        <v>0</v>
      </c>
      <c r="BM9" s="960">
        <v>0</v>
      </c>
      <c r="BN9" s="960">
        <v>0</v>
      </c>
      <c r="BO9" s="960">
        <v>0</v>
      </c>
      <c r="BP9" s="960">
        <v>0</v>
      </c>
      <c r="BQ9" s="960">
        <v>0</v>
      </c>
      <c r="BR9" s="960">
        <v>0</v>
      </c>
      <c r="BS9" s="960">
        <v>0</v>
      </c>
      <c r="BT9" s="960">
        <v>0</v>
      </c>
      <c r="BU9" s="960">
        <v>0</v>
      </c>
      <c r="BV9" s="960">
        <v>0</v>
      </c>
      <c r="BW9" s="960">
        <v>0</v>
      </c>
      <c r="BX9" s="960">
        <v>0</v>
      </c>
      <c r="BY9" s="960">
        <v>0</v>
      </c>
      <c r="BZ9" s="960">
        <v>0</v>
      </c>
      <c r="CA9" s="960">
        <v>0</v>
      </c>
      <c r="CB9" s="960">
        <v>0</v>
      </c>
      <c r="CC9" s="960">
        <v>0</v>
      </c>
      <c r="CD9" s="960">
        <v>0</v>
      </c>
      <c r="CE9" s="960">
        <v>0</v>
      </c>
      <c r="CF9" s="960">
        <v>0</v>
      </c>
      <c r="CG9" s="960">
        <v>0</v>
      </c>
      <c r="CH9" s="960">
        <v>0</v>
      </c>
      <c r="CI9" s="960">
        <v>0</v>
      </c>
      <c r="CJ9" s="1253"/>
    </row>
    <row r="10" spans="1:88" ht="15.75" customHeight="1">
      <c r="A10" s="1183"/>
      <c r="B10" s="959"/>
      <c r="C10" s="1182"/>
      <c r="D10" s="1182"/>
      <c r="E10" s="1182"/>
      <c r="F10" s="1182"/>
      <c r="G10" s="1182"/>
      <c r="H10" s="1182"/>
      <c r="I10" s="1182"/>
      <c r="J10" s="1182"/>
      <c r="K10" s="1182"/>
      <c r="L10" s="1182"/>
      <c r="M10" s="1182"/>
      <c r="N10" s="1182"/>
      <c r="O10" s="1182"/>
      <c r="P10" s="1182"/>
      <c r="Q10" s="1182"/>
      <c r="R10" s="1182"/>
      <c r="S10" s="1182"/>
      <c r="T10" s="1182"/>
      <c r="U10" s="1182"/>
      <c r="V10" s="1182"/>
      <c r="W10" s="1182"/>
      <c r="X10" s="1182"/>
      <c r="Y10" s="960"/>
      <c r="Z10" s="960"/>
      <c r="AA10" s="960"/>
      <c r="AB10" s="960"/>
      <c r="AC10" s="960"/>
      <c r="AD10" s="960"/>
      <c r="AE10" s="960"/>
      <c r="AF10" s="960"/>
      <c r="AG10" s="960"/>
      <c r="AH10" s="960"/>
      <c r="AI10" s="960"/>
      <c r="AJ10" s="960"/>
      <c r="AK10" s="960"/>
      <c r="AL10" s="960"/>
      <c r="AM10" s="960"/>
      <c r="AN10" s="960"/>
      <c r="AO10" s="960"/>
      <c r="AP10" s="960"/>
      <c r="AQ10" s="960"/>
      <c r="AR10" s="960"/>
      <c r="AS10" s="960"/>
      <c r="AT10" s="960"/>
      <c r="AU10" s="960"/>
      <c r="AV10" s="960"/>
      <c r="AW10" s="960"/>
      <c r="AX10" s="960"/>
      <c r="AY10" s="960"/>
      <c r="AZ10" s="960"/>
      <c r="BA10" s="960"/>
      <c r="BB10" s="960"/>
      <c r="BC10" s="960"/>
      <c r="BD10" s="960"/>
      <c r="BE10" s="960"/>
      <c r="BF10" s="960"/>
      <c r="BG10" s="960"/>
      <c r="BH10" s="960"/>
      <c r="BI10" s="960"/>
      <c r="BJ10" s="960"/>
      <c r="BK10" s="960"/>
      <c r="BL10" s="960"/>
      <c r="BM10" s="960"/>
      <c r="BN10" s="960"/>
      <c r="BO10" s="960"/>
      <c r="BP10" s="960"/>
      <c r="BQ10" s="960"/>
      <c r="BR10" s="960"/>
      <c r="BS10" s="960"/>
      <c r="BT10" s="960"/>
      <c r="BU10" s="960"/>
      <c r="BV10" s="960"/>
      <c r="BW10" s="960"/>
      <c r="BX10" s="960"/>
      <c r="BY10" s="960"/>
      <c r="BZ10" s="960"/>
      <c r="CA10" s="960"/>
      <c r="CB10" s="960"/>
      <c r="CC10" s="960"/>
      <c r="CD10" s="960"/>
      <c r="CE10" s="960"/>
      <c r="CF10" s="960"/>
      <c r="CG10" s="960"/>
      <c r="CH10" s="960"/>
      <c r="CI10" s="960"/>
      <c r="CJ10" s="1253"/>
    </row>
    <row r="11" spans="1:88" ht="15.75" customHeight="1">
      <c r="A11" s="958"/>
      <c r="B11" s="959"/>
      <c r="C11" s="1182"/>
      <c r="D11" s="1182"/>
      <c r="E11" s="1182"/>
      <c r="F11" s="1182"/>
      <c r="G11" s="1182"/>
      <c r="H11" s="1182"/>
      <c r="I11" s="1182"/>
      <c r="J11" s="1182"/>
      <c r="K11" s="1182"/>
      <c r="L11" s="1182"/>
      <c r="M11" s="1182"/>
      <c r="N11" s="1182"/>
      <c r="O11" s="1182"/>
      <c r="P11" s="1182"/>
      <c r="Q11" s="1182"/>
      <c r="R11" s="1182"/>
      <c r="S11" s="1182"/>
      <c r="T11" s="1182"/>
      <c r="U11" s="1182"/>
      <c r="V11" s="1182"/>
      <c r="W11" s="1182"/>
      <c r="X11" s="1182"/>
      <c r="Y11" s="960"/>
      <c r="Z11" s="960"/>
      <c r="AA11" s="960"/>
      <c r="AB11" s="960"/>
      <c r="AC11" s="960"/>
      <c r="AD11" s="960"/>
      <c r="AE11" s="960"/>
      <c r="AF11" s="960"/>
      <c r="AG11" s="960"/>
      <c r="AH11" s="960"/>
      <c r="AI11" s="960"/>
      <c r="AJ11" s="960"/>
      <c r="AK11" s="960"/>
      <c r="AL11" s="960"/>
      <c r="AM11" s="960"/>
      <c r="AN11" s="960"/>
      <c r="AO11" s="960"/>
      <c r="AP11" s="960"/>
      <c r="AQ11" s="960"/>
      <c r="AR11" s="960"/>
      <c r="AS11" s="960"/>
      <c r="AT11" s="960"/>
      <c r="AU11" s="960"/>
      <c r="AV11" s="960"/>
      <c r="AW11" s="960"/>
      <c r="AX11" s="960"/>
      <c r="AY11" s="960"/>
      <c r="AZ11" s="960"/>
      <c r="BA11" s="960"/>
      <c r="BB11" s="960"/>
      <c r="BC11" s="960"/>
      <c r="BD11" s="960"/>
      <c r="BE11" s="960"/>
      <c r="BF11" s="960"/>
      <c r="BG11" s="960"/>
      <c r="BH11" s="960"/>
      <c r="BI11" s="960"/>
      <c r="BJ11" s="960"/>
      <c r="BK11" s="960"/>
      <c r="BL11" s="960"/>
      <c r="BM11" s="960"/>
      <c r="BN11" s="960"/>
      <c r="BO11" s="960"/>
      <c r="BP11" s="960"/>
      <c r="BQ11" s="960"/>
      <c r="BR11" s="960"/>
      <c r="BS11" s="960"/>
      <c r="BT11" s="960"/>
      <c r="BU11" s="960"/>
      <c r="BV11" s="960"/>
      <c r="BW11" s="960"/>
      <c r="BX11" s="960"/>
      <c r="BY11" s="960"/>
      <c r="BZ11" s="960"/>
      <c r="CA11" s="960"/>
      <c r="CB11" s="960"/>
      <c r="CC11" s="960"/>
      <c r="CD11" s="960"/>
      <c r="CE11" s="960"/>
      <c r="CF11" s="960"/>
      <c r="CG11" s="960"/>
      <c r="CH11" s="960"/>
      <c r="CI11" s="960"/>
      <c r="CJ11" s="1254"/>
    </row>
    <row r="12" spans="1:88" s="883" customFormat="1" ht="15.75" customHeight="1">
      <c r="A12" s="955" t="s">
        <v>553</v>
      </c>
      <c r="B12" s="956">
        <v>42699.176306909998</v>
      </c>
      <c r="C12" s="956">
        <v>35428.127474339999</v>
      </c>
      <c r="D12" s="956">
        <v>40132.22320534</v>
      </c>
      <c r="E12" s="956">
        <v>32392.733721340002</v>
      </c>
      <c r="F12" s="956">
        <v>27287.05129834</v>
      </c>
      <c r="G12" s="956">
        <v>28622.342345500001</v>
      </c>
      <c r="H12" s="956">
        <v>21778.738762250003</v>
      </c>
      <c r="I12" s="956">
        <v>19684.988253249998</v>
      </c>
      <c r="J12" s="956">
        <v>20795.718486550002</v>
      </c>
      <c r="K12" s="956">
        <v>19847.669100549996</v>
      </c>
      <c r="L12" s="956">
        <v>37848.43186379</v>
      </c>
      <c r="M12" s="956">
        <v>43498.895795199998</v>
      </c>
      <c r="N12" s="956">
        <v>37547.777264539996</v>
      </c>
      <c r="O12" s="956">
        <v>34834.907860289997</v>
      </c>
      <c r="P12" s="956">
        <v>50106.267469270002</v>
      </c>
      <c r="Q12" s="956">
        <v>26002.15328762</v>
      </c>
      <c r="R12" s="956">
        <v>35293.011833240002</v>
      </c>
      <c r="S12" s="956">
        <v>40099.086904720003</v>
      </c>
      <c r="T12" s="956">
        <v>27982.97067672</v>
      </c>
      <c r="U12" s="956">
        <v>130837.62108699999</v>
      </c>
      <c r="V12" s="956">
        <v>33348.618668880001</v>
      </c>
      <c r="W12" s="956">
        <v>66842.185080850002</v>
      </c>
      <c r="X12" s="956">
        <v>65906.933351829997</v>
      </c>
      <c r="Y12" s="957">
        <v>188466.2033262701</v>
      </c>
      <c r="Z12" s="957">
        <v>212223.92395139998</v>
      </c>
      <c r="AA12" s="957">
        <v>379781.69509151997</v>
      </c>
      <c r="AB12" s="957">
        <v>393542.77788035001</v>
      </c>
      <c r="AC12" s="957">
        <v>485806.72451958002</v>
      </c>
      <c r="AD12" s="957">
        <v>450065.67811055994</v>
      </c>
      <c r="AE12" s="957">
        <v>175385.45369921997</v>
      </c>
      <c r="AF12" s="957">
        <v>372095.71788544999</v>
      </c>
      <c r="AG12" s="957">
        <v>307151.92361252999</v>
      </c>
      <c r="AH12" s="957">
        <v>332454.27190778998</v>
      </c>
      <c r="AI12" s="957">
        <v>201673.35122327995</v>
      </c>
      <c r="AJ12" s="957">
        <v>264863.04974034004</v>
      </c>
      <c r="AK12" s="957">
        <v>262316.23451600014</v>
      </c>
      <c r="AL12" s="957">
        <v>177048.32450100995</v>
      </c>
      <c r="AM12" s="957">
        <v>225637.40890813168</v>
      </c>
      <c r="AN12" s="957">
        <v>215974.63993217261</v>
      </c>
      <c r="AO12" s="957">
        <v>228774.83117134782</v>
      </c>
      <c r="AP12" s="957">
        <v>206475.05748598938</v>
      </c>
      <c r="AQ12" s="957">
        <v>300828.39302055596</v>
      </c>
      <c r="AR12" s="957">
        <v>233818.19365238395</v>
      </c>
      <c r="AS12" s="957">
        <v>300120.59284306993</v>
      </c>
      <c r="AT12" s="957">
        <v>81485.617592130031</v>
      </c>
      <c r="AU12" s="957">
        <v>501619.71155782987</v>
      </c>
      <c r="AV12" s="957">
        <v>422699.56114702998</v>
      </c>
      <c r="AW12" s="957">
        <v>598463.08621022012</v>
      </c>
      <c r="AX12" s="957">
        <v>818244.38641015009</v>
      </c>
      <c r="AY12" s="957">
        <v>659514.43721721007</v>
      </c>
      <c r="AZ12" s="957">
        <v>429195.45909445011</v>
      </c>
      <c r="BA12" s="957">
        <v>484795.49759301008</v>
      </c>
      <c r="BB12" s="957">
        <v>655480.13729067007</v>
      </c>
      <c r="BC12" s="957">
        <v>564006.21253001993</v>
      </c>
      <c r="BD12" s="957">
        <v>469753.57760103123</v>
      </c>
      <c r="BE12" s="957">
        <v>574018.07152172597</v>
      </c>
      <c r="BF12" s="957">
        <v>554042.40154695394</v>
      </c>
      <c r="BG12" s="957">
        <v>158035.98030641006</v>
      </c>
      <c r="BH12" s="957">
        <v>562221.0576777301</v>
      </c>
      <c r="BI12" s="957">
        <v>1693550.1936759399</v>
      </c>
      <c r="BJ12" s="957">
        <v>2165326.7404189701</v>
      </c>
      <c r="BK12" s="957">
        <v>2249933.2886092099</v>
      </c>
      <c r="BL12" s="957">
        <v>2306943.1959659602</v>
      </c>
      <c r="BM12" s="957">
        <v>2688132.4723845897</v>
      </c>
      <c r="BN12" s="957">
        <v>2548590.6252774401</v>
      </c>
      <c r="BO12" s="957">
        <v>2110074.35773473</v>
      </c>
      <c r="BP12" s="957">
        <v>1187062.3396904299</v>
      </c>
      <c r="BQ12" s="957">
        <v>924036.66436121997</v>
      </c>
      <c r="BR12" s="957">
        <v>985605.90877395996</v>
      </c>
      <c r="BS12" s="957">
        <v>949796.71833129006</v>
      </c>
      <c r="BT12" s="957">
        <v>1015070.99443874</v>
      </c>
      <c r="BU12" s="957">
        <v>912718.12227053999</v>
      </c>
      <c r="BV12" s="957">
        <v>1119896.38320813</v>
      </c>
      <c r="BW12" s="957">
        <v>900929.27496476006</v>
      </c>
      <c r="BX12" s="957">
        <v>782114.04481784999</v>
      </c>
      <c r="BY12" s="957">
        <v>638384.74925422994</v>
      </c>
      <c r="BZ12" s="957">
        <v>673890.8184467</v>
      </c>
      <c r="CA12" s="957">
        <v>699971.44859808998</v>
      </c>
      <c r="CB12" s="957">
        <v>927836.09728161001</v>
      </c>
      <c r="CC12" s="957">
        <v>994608.35644736001</v>
      </c>
      <c r="CD12" s="957">
        <v>1201578.6313866999</v>
      </c>
      <c r="CE12" s="957">
        <v>1395754.6887753399</v>
      </c>
      <c r="CF12" s="957">
        <v>1122294.21322172</v>
      </c>
      <c r="CG12" s="957">
        <v>1031003.56459022</v>
      </c>
      <c r="CH12" s="957">
        <v>1147555.2401066599</v>
      </c>
      <c r="CI12" s="957">
        <v>955908.55047164997</v>
      </c>
      <c r="CJ12" s="1255"/>
    </row>
    <row r="13" spans="1:88" ht="15.75" customHeight="1">
      <c r="A13" s="958" t="s">
        <v>554</v>
      </c>
      <c r="B13" s="959">
        <v>7483.7796950000002</v>
      </c>
      <c r="C13" s="960">
        <v>6489.0970070000003</v>
      </c>
      <c r="D13" s="960">
        <v>6569.4095369999995</v>
      </c>
      <c r="E13" s="960">
        <v>6569.4095369999995</v>
      </c>
      <c r="F13" s="960">
        <v>3569.409537</v>
      </c>
      <c r="G13" s="960">
        <v>187.31253000000001</v>
      </c>
      <c r="H13" s="960">
        <v>80.312529999999995</v>
      </c>
      <c r="I13" s="960">
        <v>80.312529999999995</v>
      </c>
      <c r="J13" s="960">
        <v>562.60033199999998</v>
      </c>
      <c r="K13" s="960">
        <v>659.23872200000005</v>
      </c>
      <c r="L13" s="960">
        <v>659.23872200000005</v>
      </c>
      <c r="M13" s="960">
        <v>3379.2387220000001</v>
      </c>
      <c r="N13" s="960">
        <v>3789.2712160000001</v>
      </c>
      <c r="O13" s="960">
        <v>3789.2712160000001</v>
      </c>
      <c r="P13" s="960">
        <v>3708.9586859999999</v>
      </c>
      <c r="Q13" s="960">
        <v>4859.24396299</v>
      </c>
      <c r="R13" s="960">
        <v>4859.2439619999996</v>
      </c>
      <c r="S13" s="960">
        <v>4710.0239620000002</v>
      </c>
      <c r="T13" s="960">
        <v>4263.6525600000004</v>
      </c>
      <c r="U13" s="960">
        <v>4314.1797446299997</v>
      </c>
      <c r="V13" s="960">
        <v>4215.2883045100007</v>
      </c>
      <c r="W13" s="960">
        <v>4218.1463709899999</v>
      </c>
      <c r="X13" s="960">
        <v>23597.68</v>
      </c>
      <c r="Y13" s="960">
        <v>42000</v>
      </c>
      <c r="Z13" s="960">
        <v>37400.947503150004</v>
      </c>
      <c r="AA13" s="960">
        <v>43400.947503150004</v>
      </c>
      <c r="AB13" s="960">
        <v>40400.947503150004</v>
      </c>
      <c r="AC13" s="960">
        <v>28104.27315144</v>
      </c>
      <c r="AD13" s="960">
        <v>20854.27315144</v>
      </c>
      <c r="AE13" s="960">
        <v>21354.27315144</v>
      </c>
      <c r="AF13" s="960">
        <v>23482.811005720003</v>
      </c>
      <c r="AG13" s="960">
        <v>4961.7218905200007</v>
      </c>
      <c r="AH13" s="960">
        <v>6054.6350172100001</v>
      </c>
      <c r="AI13" s="960">
        <v>18715.299799419998</v>
      </c>
      <c r="AJ13" s="960">
        <v>12278.019974629999</v>
      </c>
      <c r="AK13" s="960">
        <v>1231.52081864</v>
      </c>
      <c r="AL13" s="960">
        <v>0</v>
      </c>
      <c r="AM13" s="960">
        <v>0</v>
      </c>
      <c r="AN13" s="960">
        <v>0</v>
      </c>
      <c r="AO13" s="960">
        <v>0</v>
      </c>
      <c r="AP13" s="960">
        <v>0</v>
      </c>
      <c r="AQ13" s="960">
        <v>0</v>
      </c>
      <c r="AR13" s="960">
        <v>0</v>
      </c>
      <c r="AS13" s="960">
        <v>0</v>
      </c>
      <c r="AT13" s="960">
        <v>0</v>
      </c>
      <c r="AU13" s="960">
        <v>0</v>
      </c>
      <c r="AV13" s="960">
        <v>0</v>
      </c>
      <c r="AW13" s="960">
        <v>0</v>
      </c>
      <c r="AX13" s="960">
        <v>0</v>
      </c>
      <c r="AY13" s="960">
        <v>0</v>
      </c>
      <c r="AZ13" s="960">
        <v>0</v>
      </c>
      <c r="BA13" s="960">
        <v>0</v>
      </c>
      <c r="BB13" s="960">
        <v>0</v>
      </c>
      <c r="BC13" s="960">
        <v>0</v>
      </c>
      <c r="BD13" s="960">
        <v>0</v>
      </c>
      <c r="BE13" s="960">
        <v>0</v>
      </c>
      <c r="BF13" s="960">
        <v>0</v>
      </c>
      <c r="BG13" s="960">
        <v>0</v>
      </c>
      <c r="BH13" s="960">
        <v>0</v>
      </c>
      <c r="BI13" s="960">
        <v>0</v>
      </c>
      <c r="BJ13" s="960">
        <v>0</v>
      </c>
      <c r="BK13" s="960">
        <v>0</v>
      </c>
      <c r="BL13" s="960">
        <v>0</v>
      </c>
      <c r="BM13" s="960">
        <v>0</v>
      </c>
      <c r="BN13" s="960">
        <v>0</v>
      </c>
      <c r="BO13" s="960">
        <v>0</v>
      </c>
      <c r="BP13" s="960">
        <v>0</v>
      </c>
      <c r="BQ13" s="960">
        <v>0</v>
      </c>
      <c r="BR13" s="960">
        <v>0</v>
      </c>
      <c r="BS13" s="960">
        <v>0</v>
      </c>
      <c r="BT13" s="960">
        <v>0</v>
      </c>
      <c r="BU13" s="960">
        <v>0</v>
      </c>
      <c r="BV13" s="960">
        <v>0</v>
      </c>
      <c r="BW13" s="960">
        <v>0</v>
      </c>
      <c r="BX13" s="960">
        <v>0</v>
      </c>
      <c r="BY13" s="960">
        <v>0</v>
      </c>
      <c r="BZ13" s="960">
        <v>0</v>
      </c>
      <c r="CA13" s="960">
        <v>0</v>
      </c>
      <c r="CB13" s="960">
        <v>0</v>
      </c>
      <c r="CC13" s="960">
        <v>0</v>
      </c>
      <c r="CD13" s="960">
        <v>0</v>
      </c>
      <c r="CE13" s="960">
        <v>0</v>
      </c>
      <c r="CF13" s="960">
        <v>0</v>
      </c>
      <c r="CG13" s="960">
        <v>0</v>
      </c>
      <c r="CH13" s="960">
        <v>0</v>
      </c>
      <c r="CI13" s="960">
        <v>0</v>
      </c>
      <c r="CJ13" s="1253"/>
    </row>
    <row r="14" spans="1:88" s="883" customFormat="1" ht="15.75" customHeight="1">
      <c r="A14" s="961" t="s">
        <v>555</v>
      </c>
      <c r="B14" s="959">
        <v>5612.5382920900001</v>
      </c>
      <c r="C14" s="960">
        <v>5612.5382920900001</v>
      </c>
      <c r="D14" s="960">
        <v>5612.5382920900001</v>
      </c>
      <c r="E14" s="960">
        <v>5612.5382920900001</v>
      </c>
      <c r="F14" s="960">
        <v>5612.5382920900001</v>
      </c>
      <c r="G14" s="960">
        <v>5612.5382920900001</v>
      </c>
      <c r="H14" s="960">
        <v>5612.5382920900001</v>
      </c>
      <c r="I14" s="960">
        <v>5612.5382920900001</v>
      </c>
      <c r="J14" s="960">
        <v>2500</v>
      </c>
      <c r="K14" s="960">
        <v>2500</v>
      </c>
      <c r="L14" s="960">
        <v>2500</v>
      </c>
      <c r="M14" s="960">
        <v>6.2284974100000001</v>
      </c>
      <c r="N14" s="960">
        <v>6.2284974100000001</v>
      </c>
      <c r="O14" s="960">
        <v>6.2284974100000001</v>
      </c>
      <c r="P14" s="960">
        <v>4806.2284974100003</v>
      </c>
      <c r="Q14" s="960">
        <v>4852.4306574100001</v>
      </c>
      <c r="R14" s="960">
        <v>4852.4306574100001</v>
      </c>
      <c r="S14" s="960">
        <v>4852.4306574100001</v>
      </c>
      <c r="T14" s="960">
        <v>4852.4306574100001</v>
      </c>
      <c r="U14" s="960">
        <v>1927.91260072</v>
      </c>
      <c r="V14" s="960">
        <v>1941.91260072</v>
      </c>
      <c r="W14" s="960">
        <v>1941.91260072</v>
      </c>
      <c r="X14" s="960">
        <v>0</v>
      </c>
      <c r="Y14" s="960">
        <v>54400.035121270106</v>
      </c>
      <c r="Z14" s="960">
        <v>18556.647538249963</v>
      </c>
      <c r="AA14" s="960">
        <v>115727.24914336996</v>
      </c>
      <c r="AB14" s="960">
        <v>132776.5573942</v>
      </c>
      <c r="AC14" s="960">
        <v>361964.61762182997</v>
      </c>
      <c r="AD14" s="960">
        <v>334688.29729480995</v>
      </c>
      <c r="AE14" s="960">
        <v>96044.354731469997</v>
      </c>
      <c r="AF14" s="960">
        <v>251245.03467610001</v>
      </c>
      <c r="AG14" s="960">
        <v>192718.40310837998</v>
      </c>
      <c r="AH14" s="960">
        <v>323639.59307594999</v>
      </c>
      <c r="AI14" s="960">
        <v>170437.48093222996</v>
      </c>
      <c r="AJ14" s="960">
        <v>247623.03535908001</v>
      </c>
      <c r="AK14" s="960">
        <v>209899.03575125011</v>
      </c>
      <c r="AL14" s="960">
        <v>104897.06644374994</v>
      </c>
      <c r="AM14" s="960">
        <v>205928.88172439169</v>
      </c>
      <c r="AN14" s="960">
        <v>213208.40538975262</v>
      </c>
      <c r="AO14" s="960">
        <v>219673.78033965782</v>
      </c>
      <c r="AP14" s="960">
        <v>207578.93151641937</v>
      </c>
      <c r="AQ14" s="960">
        <v>196749.20531849595</v>
      </c>
      <c r="AR14" s="960">
        <v>203561.49907680394</v>
      </c>
      <c r="AS14" s="960">
        <v>281432.39890229993</v>
      </c>
      <c r="AT14" s="960">
        <v>67763.33029699004</v>
      </c>
      <c r="AU14" s="960">
        <v>500442.12932553986</v>
      </c>
      <c r="AV14" s="960">
        <v>362340.52986757999</v>
      </c>
      <c r="AW14" s="960">
        <v>533976.06810499006</v>
      </c>
      <c r="AX14" s="960">
        <v>791828.83167628013</v>
      </c>
      <c r="AY14" s="960">
        <v>628364.83111653011</v>
      </c>
      <c r="AZ14" s="960">
        <v>423064.8840077701</v>
      </c>
      <c r="BA14" s="960">
        <v>480006.3802213301</v>
      </c>
      <c r="BB14" s="960">
        <v>651508.00401167013</v>
      </c>
      <c r="BC14" s="960">
        <v>556890.79697273998</v>
      </c>
      <c r="BD14" s="960">
        <v>461757.96472775121</v>
      </c>
      <c r="BE14" s="960">
        <v>474178.84039644594</v>
      </c>
      <c r="BF14" s="960">
        <v>490238.92257567396</v>
      </c>
      <c r="BG14" s="960">
        <v>142461.98796260005</v>
      </c>
      <c r="BH14" s="960">
        <v>530848.02051150007</v>
      </c>
      <c r="BI14" s="960">
        <v>1631580.9792401299</v>
      </c>
      <c r="BJ14" s="960">
        <v>2136485.5396163301</v>
      </c>
      <c r="BK14" s="960">
        <v>2215971.7404595697</v>
      </c>
      <c r="BL14" s="960">
        <v>2450772.3877557903</v>
      </c>
      <c r="BM14" s="960">
        <v>2684871.1715819496</v>
      </c>
      <c r="BN14" s="960">
        <v>2525228.4562907997</v>
      </c>
      <c r="BO14" s="960">
        <v>2086880.1792840902</v>
      </c>
      <c r="BP14" s="960">
        <v>1072949.88704279</v>
      </c>
      <c r="BQ14" s="960">
        <v>867812.11107957992</v>
      </c>
      <c r="BR14" s="960">
        <v>678777.02792982</v>
      </c>
      <c r="BS14" s="960">
        <v>818910.04750711995</v>
      </c>
      <c r="BT14" s="960">
        <v>891273.60125463002</v>
      </c>
      <c r="BU14" s="960">
        <v>529432.84771569003</v>
      </c>
      <c r="BV14" s="960">
        <v>775696.74951532006</v>
      </c>
      <c r="BW14" s="960">
        <v>707975.95156475005</v>
      </c>
      <c r="BX14" s="960">
        <v>636323.26231483999</v>
      </c>
      <c r="BY14" s="960">
        <v>416000.15570022998</v>
      </c>
      <c r="BZ14" s="960">
        <v>488878.15912770003</v>
      </c>
      <c r="CA14" s="960">
        <v>648311.98449208995</v>
      </c>
      <c r="CB14" s="960">
        <v>809677.13592060993</v>
      </c>
      <c r="CC14" s="960">
        <v>840383.31764436001</v>
      </c>
      <c r="CD14" s="960">
        <v>987583.73073168995</v>
      </c>
      <c r="CE14" s="960">
        <v>1035494.57514834</v>
      </c>
      <c r="CF14" s="960">
        <v>1109474.3107177201</v>
      </c>
      <c r="CG14" s="960">
        <v>1006083.1146542199</v>
      </c>
      <c r="CH14" s="960">
        <v>1109496.05631766</v>
      </c>
      <c r="CI14" s="960">
        <v>928392.39178665006</v>
      </c>
      <c r="CJ14" s="1252"/>
    </row>
    <row r="15" spans="1:88" ht="15.75" customHeight="1">
      <c r="A15" s="961" t="s">
        <v>556</v>
      </c>
      <c r="B15" s="959">
        <v>29602.858319819999</v>
      </c>
      <c r="C15" s="960">
        <v>23326.492175250001</v>
      </c>
      <c r="D15" s="960">
        <v>27950.27537625</v>
      </c>
      <c r="E15" s="960">
        <v>20210.785892250002</v>
      </c>
      <c r="F15" s="960">
        <v>18105.10346925</v>
      </c>
      <c r="G15" s="960">
        <v>22822.491523410001</v>
      </c>
      <c r="H15" s="960">
        <v>16085.887940160001</v>
      </c>
      <c r="I15" s="960">
        <v>13992.137431159999</v>
      </c>
      <c r="J15" s="960">
        <v>17733.11815455</v>
      </c>
      <c r="K15" s="960">
        <v>16688.430378549998</v>
      </c>
      <c r="L15" s="960">
        <v>34689.193141789998</v>
      </c>
      <c r="M15" s="960">
        <v>40113.42857579</v>
      </c>
      <c r="N15" s="960">
        <v>33752.277551129999</v>
      </c>
      <c r="O15" s="960">
        <v>31039.40814688</v>
      </c>
      <c r="P15" s="960">
        <v>41591.08028586</v>
      </c>
      <c r="Q15" s="960">
        <v>16290.478667219999</v>
      </c>
      <c r="R15" s="960">
        <v>25581.33721383</v>
      </c>
      <c r="S15" s="960">
        <v>30536.632285310003</v>
      </c>
      <c r="T15" s="960">
        <v>18866.887459310001</v>
      </c>
      <c r="U15" s="960">
        <v>124595.52874164999</v>
      </c>
      <c r="V15" s="960">
        <v>27191.417763650003</v>
      </c>
      <c r="W15" s="960">
        <v>60682.126109140001</v>
      </c>
      <c r="X15" s="960">
        <v>42309.253351830004</v>
      </c>
      <c r="Y15" s="960">
        <v>92066.168204999994</v>
      </c>
      <c r="Z15" s="960">
        <v>156266.32891000001</v>
      </c>
      <c r="AA15" s="960">
        <v>220653.498445</v>
      </c>
      <c r="AB15" s="960">
        <v>220365.272983</v>
      </c>
      <c r="AC15" s="960">
        <v>95737.833746310003</v>
      </c>
      <c r="AD15" s="960">
        <v>94523.107664309995</v>
      </c>
      <c r="AE15" s="960">
        <v>57986.825816309996</v>
      </c>
      <c r="AF15" s="960">
        <v>97367.872203630002</v>
      </c>
      <c r="AG15" s="960">
        <v>109471.79861363</v>
      </c>
      <c r="AH15" s="960">
        <v>2760.0438146300003</v>
      </c>
      <c r="AI15" s="960">
        <v>12520.570491629998</v>
      </c>
      <c r="AJ15" s="960">
        <v>4961.9944066300004</v>
      </c>
      <c r="AK15" s="960">
        <v>51185.677946110001</v>
      </c>
      <c r="AL15" s="960">
        <v>72151.258057259998</v>
      </c>
      <c r="AM15" s="960">
        <v>19708.527183740003</v>
      </c>
      <c r="AN15" s="960">
        <v>2766.2345424200003</v>
      </c>
      <c r="AO15" s="960">
        <v>9101.0508316900014</v>
      </c>
      <c r="AP15" s="960">
        <v>-1103.8740304300002</v>
      </c>
      <c r="AQ15" s="960">
        <v>104079.18770205999</v>
      </c>
      <c r="AR15" s="960">
        <v>30256.694575580001</v>
      </c>
      <c r="AS15" s="960">
        <v>18688.193940770001</v>
      </c>
      <c r="AT15" s="960">
        <v>13722.287295139999</v>
      </c>
      <c r="AU15" s="960">
        <v>1177.5822322899999</v>
      </c>
      <c r="AV15" s="960">
        <v>60359.031279449999</v>
      </c>
      <c r="AW15" s="960">
        <v>64487.018105230003</v>
      </c>
      <c r="AX15" s="960">
        <v>26415.554733869998</v>
      </c>
      <c r="AY15" s="960">
        <v>31149.606100680001</v>
      </c>
      <c r="AZ15" s="960">
        <v>6130.5750866799999</v>
      </c>
      <c r="BA15" s="960">
        <v>4789.1173716800004</v>
      </c>
      <c r="BB15" s="960">
        <v>3972.1332790000001</v>
      </c>
      <c r="BC15" s="960">
        <v>7115.41555728</v>
      </c>
      <c r="BD15" s="960">
        <v>7995.6128732799998</v>
      </c>
      <c r="BE15" s="960">
        <v>99839.231125279999</v>
      </c>
      <c r="BF15" s="960">
        <v>63803.478971279997</v>
      </c>
      <c r="BG15" s="960">
        <v>15573.99234381</v>
      </c>
      <c r="BH15" s="960">
        <v>31373.037166229999</v>
      </c>
      <c r="BI15" s="960">
        <v>61969.214435809998</v>
      </c>
      <c r="BJ15" s="960">
        <v>28841.20080264</v>
      </c>
      <c r="BK15" s="960">
        <v>33961.548149639981</v>
      </c>
      <c r="BL15" s="960">
        <v>-143829.19178982999</v>
      </c>
      <c r="BM15" s="960">
        <v>3261.3008026399843</v>
      </c>
      <c r="BN15" s="960">
        <v>23362.168986640016</v>
      </c>
      <c r="BO15" s="960">
        <v>23194.17845064</v>
      </c>
      <c r="BP15" s="960">
        <v>114112.45264764001</v>
      </c>
      <c r="BQ15" s="960">
        <v>56224.553281640001</v>
      </c>
      <c r="BR15" s="960">
        <v>306828.88084414002</v>
      </c>
      <c r="BS15" s="960">
        <v>130886.67082417</v>
      </c>
      <c r="BT15" s="960">
        <v>123797.39318411</v>
      </c>
      <c r="BU15" s="960">
        <v>383285.27455484995</v>
      </c>
      <c r="BV15" s="960">
        <v>344199.63369281002</v>
      </c>
      <c r="BW15" s="960">
        <v>192953.32340001001</v>
      </c>
      <c r="BX15" s="960">
        <v>145790.78250301001</v>
      </c>
      <c r="BY15" s="960">
        <v>222384.59355399999</v>
      </c>
      <c r="BZ15" s="960">
        <v>185012.659319</v>
      </c>
      <c r="CA15" s="960">
        <v>51659.464105999999</v>
      </c>
      <c r="CB15" s="960">
        <v>118158.96136099999</v>
      </c>
      <c r="CC15" s="960">
        <v>154225.038803</v>
      </c>
      <c r="CD15" s="960">
        <v>213994.90065501002</v>
      </c>
      <c r="CE15" s="960">
        <v>360260.11362700001</v>
      </c>
      <c r="CF15" s="960">
        <v>12819.902504</v>
      </c>
      <c r="CG15" s="960">
        <v>24920.449936000001</v>
      </c>
      <c r="CH15" s="960">
        <v>38059.183789000002</v>
      </c>
      <c r="CI15" s="960">
        <v>27516.158684999999</v>
      </c>
      <c r="CJ15" s="1253"/>
    </row>
    <row r="16" spans="1:88" ht="15.75" customHeight="1">
      <c r="A16" s="955" t="s">
        <v>557</v>
      </c>
      <c r="B16" s="956">
        <v>875440.66634007008</v>
      </c>
      <c r="C16" s="957">
        <v>909496.01999108994</v>
      </c>
      <c r="D16" s="957">
        <v>940915.70142646006</v>
      </c>
      <c r="E16" s="957">
        <v>902202.70364493993</v>
      </c>
      <c r="F16" s="957">
        <v>1140765.36349787</v>
      </c>
      <c r="G16" s="957">
        <v>1082967.95355201</v>
      </c>
      <c r="H16" s="957">
        <v>959974.78580607998</v>
      </c>
      <c r="I16" s="957">
        <v>1141884.3546966799</v>
      </c>
      <c r="J16" s="957">
        <v>1250559.0559159799</v>
      </c>
      <c r="K16" s="957">
        <v>1162103.6650378201</v>
      </c>
      <c r="L16" s="957">
        <v>1006689.1076695999</v>
      </c>
      <c r="M16" s="957">
        <v>1506845.9077412297</v>
      </c>
      <c r="N16" s="957">
        <v>1482944.10670507</v>
      </c>
      <c r="O16" s="957">
        <v>1521495.62610773</v>
      </c>
      <c r="P16" s="957">
        <v>1358811.1737218502</v>
      </c>
      <c r="Q16" s="957">
        <v>1265782.7998217801</v>
      </c>
      <c r="R16" s="957">
        <v>1251610.0365725001</v>
      </c>
      <c r="S16" s="957">
        <v>1192194.2923171299</v>
      </c>
      <c r="T16" s="957">
        <v>1140616.8557935702</v>
      </c>
      <c r="U16" s="957">
        <v>1178960.3893164399</v>
      </c>
      <c r="V16" s="957">
        <v>1237253.18560278</v>
      </c>
      <c r="W16" s="957">
        <v>1275125.0123765201</v>
      </c>
      <c r="X16" s="957">
        <v>1252559.2539189798</v>
      </c>
      <c r="Y16" s="957">
        <v>1265643.4158166798</v>
      </c>
      <c r="Z16" s="957">
        <v>1193941.65628954</v>
      </c>
      <c r="AA16" s="957">
        <v>1246070.5588081903</v>
      </c>
      <c r="AB16" s="957">
        <v>1321719.04384301</v>
      </c>
      <c r="AC16" s="957">
        <v>1243397.0092609001</v>
      </c>
      <c r="AD16" s="957">
        <v>1206627.10402818</v>
      </c>
      <c r="AE16" s="957">
        <v>1251451.93970958</v>
      </c>
      <c r="AF16" s="957">
        <v>1237042.5552062599</v>
      </c>
      <c r="AG16" s="957">
        <v>1263122.18207728</v>
      </c>
      <c r="AH16" s="957">
        <v>1398336.8637319996</v>
      </c>
      <c r="AI16" s="957">
        <v>1420220.5813881101</v>
      </c>
      <c r="AJ16" s="957">
        <v>1307520.99510264</v>
      </c>
      <c r="AK16" s="957">
        <v>1296356.87979186</v>
      </c>
      <c r="AL16" s="957">
        <v>1391324.3340574899</v>
      </c>
      <c r="AM16" s="957">
        <v>1438893.44548795</v>
      </c>
      <c r="AN16" s="957">
        <v>1520166.29365882</v>
      </c>
      <c r="AO16" s="957">
        <v>1625420.1319976998</v>
      </c>
      <c r="AP16" s="957">
        <v>1831788.39222098</v>
      </c>
      <c r="AQ16" s="957">
        <v>1758153.02824644</v>
      </c>
      <c r="AR16" s="957">
        <v>1814257.2363966899</v>
      </c>
      <c r="AS16" s="957">
        <v>1864093.5547358801</v>
      </c>
      <c r="AT16" s="957">
        <v>1737871.8277114001</v>
      </c>
      <c r="AU16" s="957">
        <v>1740740.0089953898</v>
      </c>
      <c r="AV16" s="957">
        <v>1827540.0911832701</v>
      </c>
      <c r="AW16" s="957">
        <v>1702513.4802470102</v>
      </c>
      <c r="AX16" s="957">
        <v>1836381.8391959902</v>
      </c>
      <c r="AY16" s="957">
        <v>1940861.7634397103</v>
      </c>
      <c r="AZ16" s="957">
        <v>1892419.5277099102</v>
      </c>
      <c r="BA16" s="957">
        <v>2006664.26482858</v>
      </c>
      <c r="BB16" s="957">
        <v>2038560.8374145101</v>
      </c>
      <c r="BC16" s="957">
        <v>1863594.1279024403</v>
      </c>
      <c r="BD16" s="957">
        <v>1879881.36650674</v>
      </c>
      <c r="BE16" s="957">
        <v>2125777.1012797002</v>
      </c>
      <c r="BF16" s="957">
        <v>2211834.1365785003</v>
      </c>
      <c r="BG16" s="957">
        <v>2187615.08049291</v>
      </c>
      <c r="BH16" s="957">
        <v>2124035.11860089</v>
      </c>
      <c r="BI16" s="957">
        <v>2007637.6016949001</v>
      </c>
      <c r="BJ16" s="957">
        <v>2000683.1779108201</v>
      </c>
      <c r="BK16" s="957">
        <v>2113353.1192568201</v>
      </c>
      <c r="BL16" s="957">
        <v>2027197.6801791401</v>
      </c>
      <c r="BM16" s="957">
        <v>2110378.81805802</v>
      </c>
      <c r="BN16" s="957">
        <v>2039873.0003622801</v>
      </c>
      <c r="BO16" s="957">
        <v>1984175.7583953398</v>
      </c>
      <c r="BP16" s="957">
        <v>2013278.55706216</v>
      </c>
      <c r="BQ16" s="957">
        <v>2086301.3319701499</v>
      </c>
      <c r="BR16" s="957">
        <v>2110691.6192254801</v>
      </c>
      <c r="BS16" s="957">
        <v>2171993.0432769298</v>
      </c>
      <c r="BT16" s="957">
        <v>2089830.0191833398</v>
      </c>
      <c r="BU16" s="957">
        <v>2105181.7799842097</v>
      </c>
      <c r="BV16" s="957">
        <v>2266288.55365064</v>
      </c>
      <c r="BW16" s="957">
        <v>2048424.6220849399</v>
      </c>
      <c r="BX16" s="957">
        <v>2176912.5498375301</v>
      </c>
      <c r="BY16" s="957">
        <v>2162837.3497296101</v>
      </c>
      <c r="BZ16" s="957">
        <v>2209357.8206945495</v>
      </c>
      <c r="CA16" s="957">
        <v>2225791.31342379</v>
      </c>
      <c r="CB16" s="957">
        <v>2216216.97906391</v>
      </c>
      <c r="CC16" s="957">
        <v>2049242.3872142201</v>
      </c>
      <c r="CD16" s="957">
        <v>2135702.97807028</v>
      </c>
      <c r="CE16" s="957">
        <v>2022691.0607843702</v>
      </c>
      <c r="CF16" s="957">
        <v>2210717.7564303796</v>
      </c>
      <c r="CG16" s="957">
        <v>2109056.2141718999</v>
      </c>
      <c r="CH16" s="957">
        <v>1970325.8397246399</v>
      </c>
      <c r="CI16" s="957">
        <v>2309947.87955601</v>
      </c>
      <c r="CJ16" s="1254"/>
    </row>
    <row r="17" spans="1:88" ht="15.75" customHeight="1">
      <c r="A17" s="958" t="s">
        <v>700</v>
      </c>
      <c r="B17" s="956"/>
      <c r="C17" s="957"/>
      <c r="D17" s="957"/>
      <c r="E17" s="957"/>
      <c r="F17" s="957"/>
      <c r="G17" s="957"/>
      <c r="H17" s="957"/>
      <c r="I17" s="957"/>
      <c r="J17" s="957"/>
      <c r="K17" s="957"/>
      <c r="L17" s="957"/>
      <c r="M17" s="957"/>
      <c r="N17" s="957"/>
      <c r="O17" s="957"/>
      <c r="P17" s="957"/>
      <c r="Q17" s="957"/>
      <c r="R17" s="957"/>
      <c r="S17" s="957"/>
      <c r="T17" s="957"/>
      <c r="U17" s="957"/>
      <c r="V17" s="957"/>
      <c r="W17" s="957"/>
      <c r="X17" s="957"/>
      <c r="Y17" s="957"/>
      <c r="Z17" s="957"/>
      <c r="AA17" s="957"/>
      <c r="AB17" s="957"/>
      <c r="AC17" s="957"/>
      <c r="AD17" s="957"/>
      <c r="AE17" s="957"/>
      <c r="AF17" s="957"/>
      <c r="AG17" s="957"/>
      <c r="AH17" s="957"/>
      <c r="AI17" s="957"/>
      <c r="AJ17" s="957"/>
      <c r="AK17" s="957"/>
      <c r="AL17" s="957"/>
      <c r="AM17" s="957"/>
      <c r="AN17" s="957"/>
      <c r="AO17" s="957"/>
      <c r="AP17" s="957"/>
      <c r="AQ17" s="957"/>
      <c r="AR17" s="957"/>
      <c r="AS17" s="957"/>
      <c r="AT17" s="957"/>
      <c r="AU17" s="957"/>
      <c r="AV17" s="957"/>
      <c r="AW17" s="957"/>
      <c r="AX17" s="957"/>
      <c r="AY17" s="957"/>
      <c r="AZ17" s="957">
        <v>0</v>
      </c>
      <c r="BA17" s="957">
        <v>0</v>
      </c>
      <c r="BB17" s="957">
        <v>0</v>
      </c>
      <c r="BC17" s="957">
        <v>0</v>
      </c>
      <c r="BD17" s="957">
        <v>0</v>
      </c>
      <c r="BE17" s="957">
        <v>0</v>
      </c>
      <c r="BF17" s="957">
        <v>0</v>
      </c>
      <c r="BG17" s="957">
        <v>0</v>
      </c>
      <c r="BH17" s="957">
        <v>0</v>
      </c>
      <c r="BI17" s="957">
        <v>0</v>
      </c>
      <c r="BJ17" s="957">
        <v>0</v>
      </c>
      <c r="BK17" s="957">
        <v>0</v>
      </c>
      <c r="BL17" s="957">
        <v>0</v>
      </c>
      <c r="BM17" s="957">
        <v>0</v>
      </c>
      <c r="BN17" s="957">
        <v>0</v>
      </c>
      <c r="BO17" s="957">
        <v>0</v>
      </c>
      <c r="BP17" s="957">
        <v>0</v>
      </c>
      <c r="BQ17" s="957">
        <v>0</v>
      </c>
      <c r="BR17" s="957">
        <v>0</v>
      </c>
      <c r="BS17" s="957">
        <v>0</v>
      </c>
      <c r="BT17" s="957">
        <v>0</v>
      </c>
      <c r="BU17" s="957">
        <v>0</v>
      </c>
      <c r="BV17" s="957">
        <v>0</v>
      </c>
      <c r="BW17" s="957">
        <v>0</v>
      </c>
      <c r="BX17" s="957">
        <v>0</v>
      </c>
      <c r="BY17" s="957">
        <v>0</v>
      </c>
      <c r="BZ17" s="957">
        <v>0</v>
      </c>
      <c r="CA17" s="957">
        <v>0</v>
      </c>
      <c r="CB17" s="957">
        <v>0</v>
      </c>
      <c r="CC17" s="957">
        <v>0</v>
      </c>
      <c r="CD17" s="957">
        <v>0</v>
      </c>
      <c r="CE17" s="957">
        <v>0</v>
      </c>
      <c r="CF17" s="957">
        <v>0</v>
      </c>
      <c r="CG17" s="957">
        <v>0</v>
      </c>
      <c r="CH17" s="957">
        <v>0</v>
      </c>
      <c r="CI17" s="957">
        <v>0</v>
      </c>
      <c r="CJ17" s="1254"/>
    </row>
    <row r="18" spans="1:88" ht="15.75" customHeight="1">
      <c r="A18" s="958" t="s">
        <v>558</v>
      </c>
      <c r="B18" s="959">
        <v>875435.29169207008</v>
      </c>
      <c r="C18" s="960">
        <v>909496.01999108994</v>
      </c>
      <c r="D18" s="960">
        <v>940915.70142646006</v>
      </c>
      <c r="E18" s="960">
        <v>902202.70364493993</v>
      </c>
      <c r="F18" s="960">
        <v>1140765.36349787</v>
      </c>
      <c r="G18" s="960">
        <v>1082967.95355201</v>
      </c>
      <c r="H18" s="960">
        <v>959974.78580607998</v>
      </c>
      <c r="I18" s="960">
        <v>1141884.3546966799</v>
      </c>
      <c r="J18" s="960">
        <v>1250559.0559159799</v>
      </c>
      <c r="K18" s="960">
        <v>1162103.6650378201</v>
      </c>
      <c r="L18" s="960">
        <v>1006689.1076695999</v>
      </c>
      <c r="M18" s="960">
        <v>1506845.9077412297</v>
      </c>
      <c r="N18" s="960">
        <v>1482944.10670507</v>
      </c>
      <c r="O18" s="960">
        <v>1521495.62610773</v>
      </c>
      <c r="P18" s="960">
        <v>1358811.1737218502</v>
      </c>
      <c r="Q18" s="960">
        <v>1265772.0289197799</v>
      </c>
      <c r="R18" s="960">
        <v>1251599.2656705002</v>
      </c>
      <c r="S18" s="960">
        <v>1192183.5214151298</v>
      </c>
      <c r="T18" s="960">
        <v>1140606.08489157</v>
      </c>
      <c r="U18" s="960">
        <v>1178949.61841444</v>
      </c>
      <c r="V18" s="960">
        <v>1237241.6102001201</v>
      </c>
      <c r="W18" s="960">
        <v>1275097.3048845201</v>
      </c>
      <c r="X18" s="960">
        <v>1252531.8456307198</v>
      </c>
      <c r="Y18" s="960">
        <v>1265628.4732997299</v>
      </c>
      <c r="Z18" s="960">
        <v>1193926.56056048</v>
      </c>
      <c r="AA18" s="960">
        <v>1246018.0648619502</v>
      </c>
      <c r="AB18" s="960">
        <v>1321697.64041899</v>
      </c>
      <c r="AC18" s="960">
        <v>1243386.1941919001</v>
      </c>
      <c r="AD18" s="960">
        <v>1206616.28895918</v>
      </c>
      <c r="AE18" s="960">
        <v>1251441.12464058</v>
      </c>
      <c r="AF18" s="960">
        <v>1237031.7401372599</v>
      </c>
      <c r="AG18" s="960">
        <v>1263111.36700828</v>
      </c>
      <c r="AH18" s="960">
        <v>1398326.0486629996</v>
      </c>
      <c r="AI18" s="960">
        <v>1420207.0306883501</v>
      </c>
      <c r="AJ18" s="960">
        <v>1307510.18003364</v>
      </c>
      <c r="AK18" s="960">
        <v>1296346.06472286</v>
      </c>
      <c r="AL18" s="960">
        <v>1391313.5189884901</v>
      </c>
      <c r="AM18" s="960">
        <v>1438882.63041895</v>
      </c>
      <c r="AN18" s="960">
        <v>1520155.47858982</v>
      </c>
      <c r="AO18" s="960">
        <v>1625409.3169286998</v>
      </c>
      <c r="AP18" s="960">
        <v>1831777.57715198</v>
      </c>
      <c r="AQ18" s="960">
        <v>1758142.21317744</v>
      </c>
      <c r="AR18" s="960">
        <v>1814246.4213276899</v>
      </c>
      <c r="AS18" s="960">
        <v>1864079.48501758</v>
      </c>
      <c r="AT18" s="960">
        <v>1737861.0126424001</v>
      </c>
      <c r="AU18" s="960">
        <v>1740729.1939263898</v>
      </c>
      <c r="AV18" s="960">
        <v>1827529.2761142701</v>
      </c>
      <c r="AW18" s="960">
        <v>1702511.7971400102</v>
      </c>
      <c r="AX18" s="960">
        <v>1836380.1560889902</v>
      </c>
      <c r="AY18" s="960">
        <v>1940860.0803327102</v>
      </c>
      <c r="AZ18" s="960">
        <v>1892417.8446029101</v>
      </c>
      <c r="BA18" s="960">
        <v>2006662.5817215801</v>
      </c>
      <c r="BB18" s="960">
        <v>2038559.15430751</v>
      </c>
      <c r="BC18" s="960">
        <v>1863592.4447954402</v>
      </c>
      <c r="BD18" s="960">
        <v>1879879.6833997399</v>
      </c>
      <c r="BE18" s="960">
        <v>2125775.4181726999</v>
      </c>
      <c r="BF18" s="960">
        <v>2211832.4534715</v>
      </c>
      <c r="BG18" s="960">
        <v>2187613.3973859102</v>
      </c>
      <c r="BH18" s="960">
        <v>2124033.4354938902</v>
      </c>
      <c r="BI18" s="960">
        <v>2007635.9185879</v>
      </c>
      <c r="BJ18" s="960">
        <v>2000681.4948038203</v>
      </c>
      <c r="BK18" s="960">
        <v>2113353.1192568201</v>
      </c>
      <c r="BL18" s="960">
        <v>2027197.6801791401</v>
      </c>
      <c r="BM18" s="960">
        <v>2110378.81805802</v>
      </c>
      <c r="BN18" s="960">
        <v>2039873.0003622801</v>
      </c>
      <c r="BO18" s="960">
        <v>1984175.7583953398</v>
      </c>
      <c r="BP18" s="960">
        <v>2013278.55706216</v>
      </c>
      <c r="BQ18" s="960">
        <v>2086301.3319701499</v>
      </c>
      <c r="BR18" s="960">
        <v>2110691.6192254801</v>
      </c>
      <c r="BS18" s="960">
        <v>2171993.0432769298</v>
      </c>
      <c r="BT18" s="960">
        <v>2089830.0191833398</v>
      </c>
      <c r="BU18" s="960">
        <v>2105181.7799842097</v>
      </c>
      <c r="BV18" s="960">
        <v>2266288.55365064</v>
      </c>
      <c r="BW18" s="960">
        <v>2048424.6220849399</v>
      </c>
      <c r="BX18" s="960">
        <v>2176912.5498375301</v>
      </c>
      <c r="BY18" s="960">
        <v>2162837.3497296101</v>
      </c>
      <c r="BZ18" s="960">
        <v>2209357.8206945495</v>
      </c>
      <c r="CA18" s="960">
        <v>2225791.31342379</v>
      </c>
      <c r="CB18" s="960">
        <v>2216216.97906391</v>
      </c>
      <c r="CC18" s="960">
        <v>2049242.3872142201</v>
      </c>
      <c r="CD18" s="960">
        <v>2135702.97807028</v>
      </c>
      <c r="CE18" s="960">
        <v>2022691.0607843702</v>
      </c>
      <c r="CF18" s="960">
        <v>2210717.7564303796</v>
      </c>
      <c r="CG18" s="960">
        <v>2109056.2141718999</v>
      </c>
      <c r="CH18" s="960">
        <v>1970325.8397246399</v>
      </c>
      <c r="CI18" s="960">
        <v>2309947.87955601</v>
      </c>
      <c r="CJ18" s="1253"/>
    </row>
    <row r="19" spans="1:88" ht="15.75" customHeight="1">
      <c r="A19" s="1183" t="s">
        <v>559</v>
      </c>
      <c r="B19" s="959">
        <v>828478.66582680005</v>
      </c>
      <c r="C19" s="960">
        <v>854060.35899204994</v>
      </c>
      <c r="D19" s="960">
        <v>887074.9776959701</v>
      </c>
      <c r="E19" s="960">
        <v>850524.99171683996</v>
      </c>
      <c r="F19" s="960">
        <v>1090797.5886570301</v>
      </c>
      <c r="G19" s="960">
        <v>1036824.71047977</v>
      </c>
      <c r="H19" s="960">
        <v>901057.99320250005</v>
      </c>
      <c r="I19" s="960">
        <v>1099458.15618917</v>
      </c>
      <c r="J19" s="960">
        <v>1199679.44774601</v>
      </c>
      <c r="K19" s="960">
        <v>1120978.57885247</v>
      </c>
      <c r="L19" s="960">
        <v>962765.33910340001</v>
      </c>
      <c r="M19" s="960">
        <v>1459161.8222660699</v>
      </c>
      <c r="N19" s="960">
        <v>1430412.9443973901</v>
      </c>
      <c r="O19" s="960">
        <v>1470306.4187224</v>
      </c>
      <c r="P19" s="960">
        <v>1294258.53989626</v>
      </c>
      <c r="Q19" s="960">
        <v>1200770.3604375601</v>
      </c>
      <c r="R19" s="960">
        <v>1182313.8407239302</v>
      </c>
      <c r="S19" s="960">
        <v>1133547.48409819</v>
      </c>
      <c r="T19" s="960">
        <v>1091156.4524125799</v>
      </c>
      <c r="U19" s="960">
        <v>1126804.8441071999</v>
      </c>
      <c r="V19" s="960">
        <v>1179606.7043596902</v>
      </c>
      <c r="W19" s="960">
        <v>1219429.09334822</v>
      </c>
      <c r="X19" s="960">
        <v>1198771.8650405898</v>
      </c>
      <c r="Y19" s="960">
        <v>1208802.8603608699</v>
      </c>
      <c r="Z19" s="960">
        <v>1134275.8189226498</v>
      </c>
      <c r="AA19" s="960">
        <v>1191762.0729911302</v>
      </c>
      <c r="AB19" s="960">
        <v>1258110.10663391</v>
      </c>
      <c r="AC19" s="960">
        <v>1167711.1803110801</v>
      </c>
      <c r="AD19" s="960">
        <v>1134276.74914972</v>
      </c>
      <c r="AE19" s="960">
        <v>1176828.8110494101</v>
      </c>
      <c r="AF19" s="960">
        <v>1164862.1143877199</v>
      </c>
      <c r="AG19" s="960">
        <v>1169133.1011945901</v>
      </c>
      <c r="AH19" s="960">
        <v>1279590.9857973398</v>
      </c>
      <c r="AI19" s="960">
        <v>1302772.5707292701</v>
      </c>
      <c r="AJ19" s="960">
        <v>1213936.8612657499</v>
      </c>
      <c r="AK19" s="960">
        <v>1210521.5817033302</v>
      </c>
      <c r="AL19" s="960">
        <v>1311789.2585233501</v>
      </c>
      <c r="AM19" s="960">
        <v>1366127.9266973899</v>
      </c>
      <c r="AN19" s="960">
        <v>1434735.9026653701</v>
      </c>
      <c r="AO19" s="960">
        <v>1523615.0293099799</v>
      </c>
      <c r="AP19" s="960">
        <v>1660123.3244507599</v>
      </c>
      <c r="AQ19" s="960">
        <v>1554766.3036380599</v>
      </c>
      <c r="AR19" s="960">
        <v>1624452.4226055599</v>
      </c>
      <c r="AS19" s="960">
        <v>1722777.88035281</v>
      </c>
      <c r="AT19" s="960">
        <v>1655943.34847211</v>
      </c>
      <c r="AU19" s="960">
        <v>1649695.3738532998</v>
      </c>
      <c r="AV19" s="960">
        <v>1743196.8855324099</v>
      </c>
      <c r="AW19" s="960">
        <v>1606494.3916237003</v>
      </c>
      <c r="AX19" s="960">
        <v>1727881.0200708802</v>
      </c>
      <c r="AY19" s="960">
        <v>1796134.0428823801</v>
      </c>
      <c r="AZ19" s="960">
        <v>1770607.7533516302</v>
      </c>
      <c r="BA19" s="960">
        <v>1875876.3355565399</v>
      </c>
      <c r="BB19" s="960">
        <v>1889881.43216768</v>
      </c>
      <c r="BC19" s="960">
        <v>1731677.06113833</v>
      </c>
      <c r="BD19" s="960">
        <v>1731791.2810664901</v>
      </c>
      <c r="BE19" s="960">
        <v>1937019.90467668</v>
      </c>
      <c r="BF19" s="960">
        <v>2081479.9392059902</v>
      </c>
      <c r="BG19" s="960">
        <v>2051474.4098993998</v>
      </c>
      <c r="BH19" s="960">
        <v>1994703.08788121</v>
      </c>
      <c r="BI19" s="960">
        <v>1887345.26434954</v>
      </c>
      <c r="BJ19" s="960">
        <v>1915692.1664273601</v>
      </c>
      <c r="BK19" s="960">
        <v>2002804.2754633001</v>
      </c>
      <c r="BL19" s="960">
        <v>1950760.4597323402</v>
      </c>
      <c r="BM19" s="960">
        <v>2016950.8557406501</v>
      </c>
      <c r="BN19" s="960">
        <v>2073723.55139064</v>
      </c>
      <c r="BO19" s="960">
        <v>1980683.6969991999</v>
      </c>
      <c r="BP19" s="960">
        <v>2009924.7990130899</v>
      </c>
      <c r="BQ19" s="960">
        <v>2081591.2418344899</v>
      </c>
      <c r="BR19" s="960">
        <v>2105253.3185320403</v>
      </c>
      <c r="BS19" s="960">
        <v>2167767.6345590199</v>
      </c>
      <c r="BT19" s="960">
        <v>2088168.1670803498</v>
      </c>
      <c r="BU19" s="960">
        <v>2103248.23122579</v>
      </c>
      <c r="BV19" s="960">
        <v>2264354.5334254103</v>
      </c>
      <c r="BW19" s="960">
        <v>2045732.0638878199</v>
      </c>
      <c r="BX19" s="960">
        <v>2175639.2718938305</v>
      </c>
      <c r="BY19" s="960">
        <v>2160966.35537261</v>
      </c>
      <c r="BZ19" s="960">
        <v>2208965.1870867996</v>
      </c>
      <c r="CA19" s="960">
        <v>2224421.4460275997</v>
      </c>
      <c r="CB19" s="960">
        <v>2215137.80105945</v>
      </c>
      <c r="CC19" s="960">
        <v>2047266.2490874501</v>
      </c>
      <c r="CD19" s="960">
        <v>2133044.96690768</v>
      </c>
      <c r="CE19" s="960">
        <v>2020666.5643169098</v>
      </c>
      <c r="CF19" s="960">
        <v>2206192.3303700294</v>
      </c>
      <c r="CG19" s="960">
        <v>2092113.6414776798</v>
      </c>
      <c r="CH19" s="960">
        <v>1954492.9005072</v>
      </c>
      <c r="CI19" s="960">
        <v>2291648.8486044602</v>
      </c>
      <c r="CJ19" s="1253"/>
    </row>
    <row r="20" spans="1:88" ht="15.75" customHeight="1">
      <c r="A20" s="1183" t="s">
        <v>560</v>
      </c>
      <c r="B20" s="959">
        <v>46956.625865269998</v>
      </c>
      <c r="C20" s="960">
        <v>55435.660999040003</v>
      </c>
      <c r="D20" s="960">
        <v>53840.723730489997</v>
      </c>
      <c r="E20" s="960">
        <v>51677.711928099998</v>
      </c>
      <c r="F20" s="960">
        <v>49967.774840839993</v>
      </c>
      <c r="G20" s="960">
        <v>46143.243072239995</v>
      </c>
      <c r="H20" s="960">
        <v>58916.792603580005</v>
      </c>
      <c r="I20" s="960">
        <v>42426.198507510002</v>
      </c>
      <c r="J20" s="960">
        <v>50879.608169970001</v>
      </c>
      <c r="K20" s="960">
        <v>41125.086185349996</v>
      </c>
      <c r="L20" s="960">
        <v>43923.7685662</v>
      </c>
      <c r="M20" s="960">
        <v>47684.085475160005</v>
      </c>
      <c r="N20" s="960">
        <v>52531.162307680002</v>
      </c>
      <c r="O20" s="960">
        <v>51189.207385330003</v>
      </c>
      <c r="P20" s="960">
        <v>64552.633825589997</v>
      </c>
      <c r="Q20" s="960">
        <v>65001.668482220004</v>
      </c>
      <c r="R20" s="960">
        <v>69285.424946570012</v>
      </c>
      <c r="S20" s="960">
        <v>58636.037316940005</v>
      </c>
      <c r="T20" s="960">
        <v>49449.632478989995</v>
      </c>
      <c r="U20" s="960">
        <v>52144.774307239997</v>
      </c>
      <c r="V20" s="960">
        <v>57634.905840430001</v>
      </c>
      <c r="W20" s="960">
        <v>55668.211536300005</v>
      </c>
      <c r="X20" s="960">
        <v>53759.980590129999</v>
      </c>
      <c r="Y20" s="960">
        <v>56825.612938860002</v>
      </c>
      <c r="Z20" s="960">
        <v>59650.741637830004</v>
      </c>
      <c r="AA20" s="960">
        <v>54255.991870819998</v>
      </c>
      <c r="AB20" s="960">
        <v>63587.533785079999</v>
      </c>
      <c r="AC20" s="960">
        <v>75675.013880820014</v>
      </c>
      <c r="AD20" s="960">
        <v>72339.53980946001</v>
      </c>
      <c r="AE20" s="960">
        <v>74612.313591169994</v>
      </c>
      <c r="AF20" s="960">
        <v>72169.625749539991</v>
      </c>
      <c r="AG20" s="960">
        <v>93978.265813689999</v>
      </c>
      <c r="AH20" s="960">
        <v>118735.06286566</v>
      </c>
      <c r="AI20" s="960">
        <v>117434.45995908001</v>
      </c>
      <c r="AJ20" s="960">
        <v>93573.318767889999</v>
      </c>
      <c r="AK20" s="960">
        <v>85824.483019530002</v>
      </c>
      <c r="AL20" s="960">
        <v>79524.260465140003</v>
      </c>
      <c r="AM20" s="960">
        <v>72754.703721559999</v>
      </c>
      <c r="AN20" s="960">
        <v>85419.575924449993</v>
      </c>
      <c r="AO20" s="960">
        <v>101794.28761872</v>
      </c>
      <c r="AP20" s="960">
        <v>171654.25270122002</v>
      </c>
      <c r="AQ20" s="960">
        <v>203375.90953937999</v>
      </c>
      <c r="AR20" s="960">
        <v>189793.99872213</v>
      </c>
      <c r="AS20" s="960">
        <v>141301.60466476998</v>
      </c>
      <c r="AT20" s="960">
        <v>81917.664170289994</v>
      </c>
      <c r="AU20" s="960">
        <v>91033.820073089999</v>
      </c>
      <c r="AV20" s="960">
        <v>84332.390581860003</v>
      </c>
      <c r="AW20" s="960">
        <v>96017.405516309998</v>
      </c>
      <c r="AX20" s="960">
        <v>108499.13601811</v>
      </c>
      <c r="AY20" s="960">
        <v>144726.03745032998</v>
      </c>
      <c r="AZ20" s="960">
        <v>121810.09125128</v>
      </c>
      <c r="BA20" s="960">
        <v>130786.24616503999</v>
      </c>
      <c r="BB20" s="960">
        <v>148677.72213982997</v>
      </c>
      <c r="BC20" s="960">
        <v>131915.38365711001</v>
      </c>
      <c r="BD20" s="960">
        <v>148088.40233325001</v>
      </c>
      <c r="BE20" s="960">
        <v>188755.51349601999</v>
      </c>
      <c r="BF20" s="960">
        <v>130352.51426550999</v>
      </c>
      <c r="BG20" s="960">
        <v>136138.98748650998</v>
      </c>
      <c r="BH20" s="960">
        <v>129330.34761267999</v>
      </c>
      <c r="BI20" s="960">
        <v>120290.65423836</v>
      </c>
      <c r="BJ20" s="960">
        <v>84989.328376460006</v>
      </c>
      <c r="BK20" s="960">
        <v>110548.84379352001</v>
      </c>
      <c r="BL20" s="960">
        <v>76437.220446799998</v>
      </c>
      <c r="BM20" s="960">
        <v>93427.962317369995</v>
      </c>
      <c r="BN20" s="960">
        <v>-33850.551028360002</v>
      </c>
      <c r="BO20" s="960">
        <v>3492.0613961399999</v>
      </c>
      <c r="BP20" s="960">
        <v>3353.7580490700002</v>
      </c>
      <c r="BQ20" s="960">
        <v>4710.0901356599998</v>
      </c>
      <c r="BR20" s="960">
        <v>5438.30069344</v>
      </c>
      <c r="BS20" s="960">
        <v>4225.4087179099997</v>
      </c>
      <c r="BT20" s="960">
        <v>1661.85210299</v>
      </c>
      <c r="BU20" s="960">
        <v>1933.54875842</v>
      </c>
      <c r="BV20" s="960">
        <v>1934.0202252300001</v>
      </c>
      <c r="BW20" s="960">
        <v>2692.5581971199999</v>
      </c>
      <c r="BX20" s="960">
        <v>1273.2779437000002</v>
      </c>
      <c r="BY20" s="960">
        <v>1870.994357</v>
      </c>
      <c r="BZ20" s="960">
        <v>392.63360775000001</v>
      </c>
      <c r="CA20" s="960">
        <v>1369.8673961900001</v>
      </c>
      <c r="CB20" s="960">
        <v>1079.17800446</v>
      </c>
      <c r="CC20" s="960">
        <v>1976.1381267699999</v>
      </c>
      <c r="CD20" s="960">
        <v>2658.0111625999998</v>
      </c>
      <c r="CE20" s="960">
        <v>2024.4964674600001</v>
      </c>
      <c r="CF20" s="960">
        <v>4525.4260603500006</v>
      </c>
      <c r="CG20" s="960">
        <v>2401.3701942199996</v>
      </c>
      <c r="CH20" s="960">
        <v>1708.0792174400001</v>
      </c>
      <c r="CI20" s="960">
        <v>2675.7084515500001</v>
      </c>
      <c r="CJ20" s="1253"/>
    </row>
    <row r="21" spans="1:88" ht="15.75" customHeight="1">
      <c r="A21" s="1183" t="s">
        <v>561</v>
      </c>
      <c r="B21" s="959">
        <v>0</v>
      </c>
      <c r="C21" s="960">
        <v>0</v>
      </c>
      <c r="D21" s="960">
        <v>0</v>
      </c>
      <c r="E21" s="960">
        <v>0</v>
      </c>
      <c r="F21" s="960">
        <v>0</v>
      </c>
      <c r="G21" s="960">
        <v>0</v>
      </c>
      <c r="H21" s="960">
        <v>0</v>
      </c>
      <c r="I21" s="960">
        <v>0</v>
      </c>
      <c r="J21" s="960">
        <v>0</v>
      </c>
      <c r="K21" s="960">
        <v>0</v>
      </c>
      <c r="L21" s="960">
        <v>0</v>
      </c>
      <c r="M21" s="960">
        <v>0</v>
      </c>
      <c r="N21" s="960">
        <v>0</v>
      </c>
      <c r="O21" s="960">
        <v>0</v>
      </c>
      <c r="P21" s="960">
        <v>0</v>
      </c>
      <c r="Q21" s="960">
        <v>0</v>
      </c>
      <c r="R21" s="960">
        <v>0</v>
      </c>
      <c r="S21" s="960">
        <v>0</v>
      </c>
      <c r="T21" s="960">
        <v>0</v>
      </c>
      <c r="U21" s="960">
        <v>0</v>
      </c>
      <c r="V21" s="960">
        <v>0</v>
      </c>
      <c r="W21" s="960">
        <v>0</v>
      </c>
      <c r="X21" s="960">
        <v>0</v>
      </c>
      <c r="Y21" s="960">
        <v>0</v>
      </c>
      <c r="Z21" s="960">
        <v>0</v>
      </c>
      <c r="AA21" s="960">
        <v>0</v>
      </c>
      <c r="AB21" s="960">
        <v>0</v>
      </c>
      <c r="AC21" s="960">
        <v>0</v>
      </c>
      <c r="AD21" s="960">
        <v>0</v>
      </c>
      <c r="AE21" s="960">
        <v>0</v>
      </c>
      <c r="AF21" s="960"/>
      <c r="AG21" s="960"/>
      <c r="AH21" s="960"/>
      <c r="AI21" s="960"/>
      <c r="AJ21" s="960"/>
      <c r="AK21" s="960"/>
      <c r="AL21" s="960"/>
      <c r="AM21" s="960"/>
      <c r="AN21" s="960"/>
      <c r="AO21" s="960"/>
      <c r="AP21" s="960"/>
      <c r="AQ21" s="960"/>
      <c r="AR21" s="960"/>
      <c r="AS21" s="960"/>
      <c r="AT21" s="960"/>
      <c r="AU21" s="960"/>
      <c r="AV21" s="960"/>
      <c r="AW21" s="960"/>
      <c r="AX21" s="960"/>
      <c r="AY21" s="960"/>
      <c r="AZ21" s="960"/>
      <c r="BA21" s="960"/>
      <c r="BB21" s="960"/>
      <c r="BC21" s="960"/>
      <c r="BD21" s="960"/>
      <c r="BE21" s="960"/>
      <c r="BF21" s="960"/>
      <c r="BG21" s="960"/>
      <c r="BH21" s="960"/>
      <c r="BI21" s="960"/>
      <c r="BJ21" s="960"/>
      <c r="BK21" s="960"/>
      <c r="BL21" s="960"/>
      <c r="BM21" s="960"/>
      <c r="BN21" s="960"/>
      <c r="BO21" s="960"/>
      <c r="BP21" s="960"/>
      <c r="BQ21" s="960"/>
      <c r="BR21" s="960"/>
      <c r="BS21" s="960"/>
      <c r="BT21" s="960"/>
      <c r="BU21" s="960"/>
      <c r="BV21" s="960"/>
      <c r="BW21" s="960"/>
      <c r="BX21" s="960"/>
      <c r="BY21" s="960"/>
      <c r="BZ21" s="960"/>
      <c r="CA21" s="960"/>
      <c r="CB21" s="960"/>
      <c r="CC21" s="960"/>
      <c r="CD21" s="960"/>
      <c r="CE21" s="960"/>
      <c r="CF21" s="960"/>
      <c r="CG21" s="960"/>
      <c r="CH21" s="960"/>
      <c r="CI21" s="960"/>
      <c r="CJ21" s="1253"/>
    </row>
    <row r="22" spans="1:88" s="883" customFormat="1" ht="15.75" customHeight="1">
      <c r="A22" s="958" t="s">
        <v>562</v>
      </c>
      <c r="B22" s="959">
        <v>5.3746479999999996</v>
      </c>
      <c r="C22" s="960">
        <v>0</v>
      </c>
      <c r="D22" s="960">
        <v>0</v>
      </c>
      <c r="E22" s="960">
        <v>0</v>
      </c>
      <c r="F22" s="960">
        <v>0</v>
      </c>
      <c r="G22" s="960">
        <v>0</v>
      </c>
      <c r="H22" s="960"/>
      <c r="I22" s="960">
        <v>0</v>
      </c>
      <c r="J22" s="960">
        <v>0</v>
      </c>
      <c r="K22" s="960">
        <v>0</v>
      </c>
      <c r="L22" s="960">
        <v>0</v>
      </c>
      <c r="M22" s="960">
        <v>0</v>
      </c>
      <c r="N22" s="960">
        <v>0</v>
      </c>
      <c r="O22" s="960">
        <v>0</v>
      </c>
      <c r="P22" s="960">
        <v>0</v>
      </c>
      <c r="Q22" s="960">
        <v>10.770902</v>
      </c>
      <c r="R22" s="960">
        <v>10.770902</v>
      </c>
      <c r="S22" s="960">
        <v>10.770902</v>
      </c>
      <c r="T22" s="960">
        <v>10.770902</v>
      </c>
      <c r="U22" s="960">
        <v>10.770902</v>
      </c>
      <c r="V22" s="960">
        <v>11.57540266</v>
      </c>
      <c r="W22" s="960">
        <v>27.707491999999998</v>
      </c>
      <c r="X22" s="960">
        <v>27.408288260000003</v>
      </c>
      <c r="Y22" s="960">
        <v>14.94251695</v>
      </c>
      <c r="Z22" s="960">
        <v>15.09572906</v>
      </c>
      <c r="AA22" s="960">
        <v>52.49394624</v>
      </c>
      <c r="AB22" s="960">
        <v>21.403424019999999</v>
      </c>
      <c r="AC22" s="960">
        <v>10.815068999999999</v>
      </c>
      <c r="AD22" s="960">
        <v>10.815068999999999</v>
      </c>
      <c r="AE22" s="960">
        <v>10.815068999999999</v>
      </c>
      <c r="AF22" s="960">
        <v>10.815068999999999</v>
      </c>
      <c r="AG22" s="960">
        <v>10.815068999999999</v>
      </c>
      <c r="AH22" s="960">
        <v>10.815068999999999</v>
      </c>
      <c r="AI22" s="960">
        <v>13.550699760000001</v>
      </c>
      <c r="AJ22" s="960">
        <v>10.815068999999999</v>
      </c>
      <c r="AK22" s="960">
        <v>10.815068999999999</v>
      </c>
      <c r="AL22" s="960">
        <v>10.815068999999999</v>
      </c>
      <c r="AM22" s="960">
        <v>10.815068999999999</v>
      </c>
      <c r="AN22" s="960">
        <v>10.815068999999999</v>
      </c>
      <c r="AO22" s="960">
        <v>10.815068999999999</v>
      </c>
      <c r="AP22" s="960">
        <v>10.815068999999999</v>
      </c>
      <c r="AQ22" s="960">
        <v>10.815068999999999</v>
      </c>
      <c r="AR22" s="960">
        <v>10.815068999999999</v>
      </c>
      <c r="AS22" s="960">
        <v>14.0697183</v>
      </c>
      <c r="AT22" s="960">
        <v>10.815068999999999</v>
      </c>
      <c r="AU22" s="960">
        <v>10.815068999999999</v>
      </c>
      <c r="AV22" s="960">
        <v>10.815068999999999</v>
      </c>
      <c r="AW22" s="960">
        <v>1.6831069999999999</v>
      </c>
      <c r="AX22" s="960">
        <v>1.6831069999999999</v>
      </c>
      <c r="AY22" s="960">
        <v>1.6831069999999999</v>
      </c>
      <c r="AZ22" s="960">
        <v>1.6831069999999999</v>
      </c>
      <c r="BA22" s="960">
        <v>1.6831069999999999</v>
      </c>
      <c r="BB22" s="960">
        <v>1.6831069999999999</v>
      </c>
      <c r="BC22" s="960">
        <v>1.6831069999999999</v>
      </c>
      <c r="BD22" s="960">
        <v>1.6831069999999999</v>
      </c>
      <c r="BE22" s="960">
        <v>1.6831069999999999</v>
      </c>
      <c r="BF22" s="960">
        <v>1.6831069999999999</v>
      </c>
      <c r="BG22" s="960">
        <v>1.6831069999999999</v>
      </c>
      <c r="BH22" s="960">
        <v>1.6831069999999999</v>
      </c>
      <c r="BI22" s="960">
        <v>1.6831069999999999</v>
      </c>
      <c r="BJ22" s="960">
        <v>1.6831069999999999</v>
      </c>
      <c r="BK22" s="960">
        <v>0</v>
      </c>
      <c r="BL22" s="960">
        <v>0</v>
      </c>
      <c r="BM22" s="960">
        <v>0</v>
      </c>
      <c r="BN22" s="960">
        <v>0</v>
      </c>
      <c r="BO22" s="960">
        <v>0</v>
      </c>
      <c r="BP22" s="960">
        <v>0</v>
      </c>
      <c r="BQ22" s="960">
        <v>0</v>
      </c>
      <c r="BR22" s="960">
        <v>0</v>
      </c>
      <c r="BS22" s="960">
        <v>0</v>
      </c>
      <c r="BT22" s="960">
        <v>0</v>
      </c>
      <c r="BU22" s="960">
        <v>0</v>
      </c>
      <c r="BV22" s="960">
        <v>0</v>
      </c>
      <c r="BW22" s="960">
        <v>0</v>
      </c>
      <c r="BX22" s="960">
        <v>0</v>
      </c>
      <c r="BY22" s="960">
        <v>0</v>
      </c>
      <c r="BZ22" s="960">
        <v>0</v>
      </c>
      <c r="CA22" s="960">
        <v>0</v>
      </c>
      <c r="CB22" s="960">
        <v>0</v>
      </c>
      <c r="CC22" s="960">
        <v>0</v>
      </c>
      <c r="CD22" s="960">
        <v>0</v>
      </c>
      <c r="CE22" s="960">
        <v>0</v>
      </c>
      <c r="CF22" s="960">
        <v>0</v>
      </c>
      <c r="CG22" s="960">
        <v>0</v>
      </c>
      <c r="CH22" s="960">
        <v>0</v>
      </c>
      <c r="CI22" s="960">
        <v>0</v>
      </c>
      <c r="CJ22" s="1252"/>
    </row>
    <row r="23" spans="1:88" ht="15.75" customHeight="1">
      <c r="A23" s="958"/>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c r="BA23" s="960"/>
      <c r="BB23" s="960"/>
      <c r="BC23" s="960"/>
      <c r="BD23" s="960"/>
      <c r="BE23" s="960"/>
      <c r="BF23" s="960"/>
      <c r="BG23" s="960"/>
      <c r="BH23" s="960"/>
      <c r="BI23" s="960"/>
      <c r="BJ23" s="960"/>
      <c r="BK23" s="960"/>
      <c r="BL23" s="960"/>
      <c r="BM23" s="960"/>
      <c r="BN23" s="960"/>
      <c r="BO23" s="960"/>
      <c r="BP23" s="960"/>
      <c r="BQ23" s="960"/>
      <c r="BR23" s="960"/>
      <c r="BS23" s="960"/>
      <c r="BT23" s="960"/>
      <c r="BU23" s="960"/>
      <c r="BV23" s="960"/>
      <c r="BW23" s="960"/>
      <c r="BX23" s="960"/>
      <c r="BY23" s="960"/>
      <c r="BZ23" s="960"/>
      <c r="CA23" s="960"/>
      <c r="CB23" s="960"/>
      <c r="CC23" s="960"/>
      <c r="CD23" s="960"/>
      <c r="CE23" s="960"/>
      <c r="CF23" s="960"/>
      <c r="CG23" s="960"/>
      <c r="CH23" s="960"/>
      <c r="CI23" s="960"/>
      <c r="CJ23" s="1253"/>
    </row>
    <row r="24" spans="1:88" ht="15.75" customHeight="1">
      <c r="A24" s="955" t="s">
        <v>563</v>
      </c>
      <c r="B24" s="956">
        <v>2002206.44238402</v>
      </c>
      <c r="C24" s="957">
        <v>2189190.2945855199</v>
      </c>
      <c r="D24" s="957">
        <v>2268747.9050285299</v>
      </c>
      <c r="E24" s="957">
        <v>2229447.6602802598</v>
      </c>
      <c r="F24" s="957">
        <v>1961034.4221912299</v>
      </c>
      <c r="G24" s="957">
        <v>2062705.3037123801</v>
      </c>
      <c r="H24" s="957">
        <v>2354990.2630297299</v>
      </c>
      <c r="I24" s="957">
        <v>2291651.6983818798</v>
      </c>
      <c r="J24" s="957">
        <v>2221931.0927529302</v>
      </c>
      <c r="K24" s="957">
        <v>2043342.5330196202</v>
      </c>
      <c r="L24" s="957">
        <v>1897600.7477413102</v>
      </c>
      <c r="M24" s="957">
        <v>1717149.8822397897</v>
      </c>
      <c r="N24" s="957">
        <v>1326743.0753673299</v>
      </c>
      <c r="O24" s="957">
        <v>1245057.60026558</v>
      </c>
      <c r="P24" s="957">
        <v>1380936.41414456</v>
      </c>
      <c r="Q24" s="957">
        <v>1345742.2799297301</v>
      </c>
      <c r="R24" s="957">
        <v>1423661.3998879201</v>
      </c>
      <c r="S24" s="957">
        <v>1571590.01766166</v>
      </c>
      <c r="T24" s="957">
        <v>1472285.7435919701</v>
      </c>
      <c r="U24" s="957">
        <v>1416974.21065772</v>
      </c>
      <c r="V24" s="957">
        <v>1505459.84567063</v>
      </c>
      <c r="W24" s="957">
        <v>1744581.13355268</v>
      </c>
      <c r="X24" s="957">
        <v>1845832.42185338</v>
      </c>
      <c r="Y24" s="957">
        <v>1826681.0958260701</v>
      </c>
      <c r="Z24" s="957">
        <v>1972903.5639944198</v>
      </c>
      <c r="AA24" s="957">
        <v>2015907.6256355902</v>
      </c>
      <c r="AB24" s="957">
        <v>2110722.9768513697</v>
      </c>
      <c r="AC24" s="957">
        <v>2012353.1401807</v>
      </c>
      <c r="AD24" s="957">
        <v>2118551.4552456001</v>
      </c>
      <c r="AE24" s="957">
        <v>2364845.3575541098</v>
      </c>
      <c r="AF24" s="957">
        <v>2351806.1250829701</v>
      </c>
      <c r="AG24" s="957">
        <v>2481899.3253073599</v>
      </c>
      <c r="AH24" s="957">
        <v>2393540.1615488902</v>
      </c>
      <c r="AI24" s="957">
        <v>2471452.58529111</v>
      </c>
      <c r="AJ24" s="957">
        <v>2355360.8316949699</v>
      </c>
      <c r="AK24" s="957">
        <v>2377945.2784951199</v>
      </c>
      <c r="AL24" s="957">
        <v>2803630.8781665601</v>
      </c>
      <c r="AM24" s="957">
        <v>2934615.8760539982</v>
      </c>
      <c r="AN24" s="957">
        <v>2842360.4808644578</v>
      </c>
      <c r="AO24" s="957">
        <v>2324353.3000504123</v>
      </c>
      <c r="AP24" s="957">
        <v>2310212.0978040011</v>
      </c>
      <c r="AQ24" s="957">
        <v>2243870.4600698836</v>
      </c>
      <c r="AR24" s="957">
        <v>2446358.870097836</v>
      </c>
      <c r="AS24" s="957">
        <v>2712814.7134385696</v>
      </c>
      <c r="AT24" s="957">
        <v>2905630.4968862203</v>
      </c>
      <c r="AU24" s="957">
        <v>2851893.16694566</v>
      </c>
      <c r="AV24" s="957">
        <v>2956405.91218737</v>
      </c>
      <c r="AW24" s="957">
        <v>3162431.5399983097</v>
      </c>
      <c r="AX24" s="957">
        <v>2952843.98194905</v>
      </c>
      <c r="AY24" s="957">
        <v>2996196.59151959</v>
      </c>
      <c r="AZ24" s="957">
        <v>3299512.7516863598</v>
      </c>
      <c r="BA24" s="957">
        <v>3106359.1523970794</v>
      </c>
      <c r="BB24" s="957">
        <v>3017610.0919918693</v>
      </c>
      <c r="BC24" s="957">
        <v>2888605.46396313</v>
      </c>
      <c r="BD24" s="957">
        <v>2686311.1779303486</v>
      </c>
      <c r="BE24" s="957">
        <v>2413547.8056859644</v>
      </c>
      <c r="BF24" s="957">
        <v>2467074.4732845561</v>
      </c>
      <c r="BG24" s="957">
        <v>3234775.7876132703</v>
      </c>
      <c r="BH24" s="957">
        <v>3295952.4930925504</v>
      </c>
      <c r="BI24" s="957">
        <v>2233805.1636441196</v>
      </c>
      <c r="BJ24" s="957">
        <v>2194739.8309637201</v>
      </c>
      <c r="BK24" s="957">
        <v>2229382.5184450708</v>
      </c>
      <c r="BL24" s="957">
        <v>2049376.0876269999</v>
      </c>
      <c r="BM24" s="957">
        <v>2063303.6467402205</v>
      </c>
      <c r="BN24" s="957">
        <v>2047755.75001729</v>
      </c>
      <c r="BO24" s="957">
        <v>2095608.8667136698</v>
      </c>
      <c r="BP24" s="957">
        <v>3013857.9151912797</v>
      </c>
      <c r="BQ24" s="957">
        <v>2711861.4736362402</v>
      </c>
      <c r="BR24" s="957">
        <v>2706757.9322359501</v>
      </c>
      <c r="BS24" s="957">
        <v>2967399.6465149499</v>
      </c>
      <c r="BT24" s="957">
        <v>3046003.2081851796</v>
      </c>
      <c r="BU24" s="957">
        <v>3528587.9392101998</v>
      </c>
      <c r="BV24" s="957">
        <v>3482718.4332493697</v>
      </c>
      <c r="BW24" s="957">
        <v>3219379.1750462502</v>
      </c>
      <c r="BX24" s="957">
        <v>3251177.9297550702</v>
      </c>
      <c r="BY24" s="957">
        <v>3050784.5758049502</v>
      </c>
      <c r="BZ24" s="957">
        <v>2974040.8024893301</v>
      </c>
      <c r="CA24" s="957">
        <v>3137435.0257352204</v>
      </c>
      <c r="CB24" s="957">
        <v>3242052.4190245103</v>
      </c>
      <c r="CC24" s="957">
        <v>3055943.0927032707</v>
      </c>
      <c r="CD24" s="957">
        <v>3083604.2017186601</v>
      </c>
      <c r="CE24" s="957">
        <v>3310811.6711979304</v>
      </c>
      <c r="CF24" s="957">
        <v>3437264.5421888302</v>
      </c>
      <c r="CG24" s="957">
        <v>3213400.8723973599</v>
      </c>
      <c r="CH24" s="957">
        <v>3518935.5665322598</v>
      </c>
      <c r="CI24" s="957">
        <v>3496048.4329817304</v>
      </c>
      <c r="CJ24" s="1254"/>
    </row>
    <row r="25" spans="1:88" ht="15.75" customHeight="1">
      <c r="A25" s="958" t="s">
        <v>564</v>
      </c>
      <c r="B25" s="959">
        <v>1227011.0869913001</v>
      </c>
      <c r="C25" s="960">
        <v>1415197.53953878</v>
      </c>
      <c r="D25" s="960">
        <v>1555708.8108943501</v>
      </c>
      <c r="E25" s="960">
        <v>1502099.34176522</v>
      </c>
      <c r="F25" s="960">
        <v>1197495.22578298</v>
      </c>
      <c r="G25" s="960">
        <v>1218181.0121358701</v>
      </c>
      <c r="H25" s="960">
        <v>1523763.1718742701</v>
      </c>
      <c r="I25" s="960">
        <v>1428183.2179946299</v>
      </c>
      <c r="J25" s="960">
        <v>1293474.40840231</v>
      </c>
      <c r="K25" s="960">
        <v>1067810.64860998</v>
      </c>
      <c r="L25" s="960">
        <v>913095.9758699399</v>
      </c>
      <c r="M25" s="960">
        <v>749326.00667193008</v>
      </c>
      <c r="N25" s="960">
        <v>382982.61858118995</v>
      </c>
      <c r="O25" s="960">
        <v>376983.53349592997</v>
      </c>
      <c r="P25" s="960">
        <v>405764.74349408009</v>
      </c>
      <c r="Q25" s="960">
        <v>360448.23835227004</v>
      </c>
      <c r="R25" s="960">
        <v>407616.70031275001</v>
      </c>
      <c r="S25" s="960">
        <v>445159.89560618007</v>
      </c>
      <c r="T25" s="960">
        <v>483880.17785502004</v>
      </c>
      <c r="U25" s="960">
        <v>428038.85931659996</v>
      </c>
      <c r="V25" s="960">
        <v>405142.35204342997</v>
      </c>
      <c r="W25" s="960">
        <v>578707.98410581006</v>
      </c>
      <c r="X25" s="960">
        <v>596935.70909031003</v>
      </c>
      <c r="Y25" s="960">
        <v>585445.19999999995</v>
      </c>
      <c r="Z25" s="960">
        <v>710970</v>
      </c>
      <c r="AA25" s="960">
        <v>645320</v>
      </c>
      <c r="AB25" s="960">
        <v>634300</v>
      </c>
      <c r="AC25" s="960">
        <v>511340</v>
      </c>
      <c r="AD25" s="960">
        <v>578960</v>
      </c>
      <c r="AE25" s="960">
        <v>785230</v>
      </c>
      <c r="AF25" s="960">
        <v>679850</v>
      </c>
      <c r="AG25" s="960">
        <v>764250</v>
      </c>
      <c r="AH25" s="960">
        <v>658320</v>
      </c>
      <c r="AI25" s="960">
        <v>729580</v>
      </c>
      <c r="AJ25" s="960">
        <v>698250</v>
      </c>
      <c r="AK25" s="960">
        <v>925320</v>
      </c>
      <c r="AL25" s="960">
        <v>1156240</v>
      </c>
      <c r="AM25" s="960">
        <v>925448.48220917827</v>
      </c>
      <c r="AN25" s="960">
        <v>977363.57849631726</v>
      </c>
      <c r="AO25" s="960">
        <v>813321.22364682227</v>
      </c>
      <c r="AP25" s="960">
        <v>661015.49846562068</v>
      </c>
      <c r="AQ25" s="960">
        <v>672075.63890617399</v>
      </c>
      <c r="AR25" s="960">
        <v>937672.74281269615</v>
      </c>
      <c r="AS25" s="960">
        <v>1198260</v>
      </c>
      <c r="AT25" s="960">
        <v>1235420</v>
      </c>
      <c r="AU25" s="960">
        <v>1258640</v>
      </c>
      <c r="AV25" s="960">
        <v>1354270</v>
      </c>
      <c r="AW25" s="960">
        <v>1458250</v>
      </c>
      <c r="AX25" s="960">
        <v>1252472.56</v>
      </c>
      <c r="AY25" s="960">
        <v>1304988.3799999999</v>
      </c>
      <c r="AZ25" s="960">
        <v>1647932.686</v>
      </c>
      <c r="BA25" s="960">
        <v>1487486.7660000001</v>
      </c>
      <c r="BB25" s="960">
        <v>1499827.0959999999</v>
      </c>
      <c r="BC25" s="960">
        <v>1345783.25623421</v>
      </c>
      <c r="BD25" s="960">
        <v>1162001.0005845889</v>
      </c>
      <c r="BE25" s="960">
        <v>830355.09809295391</v>
      </c>
      <c r="BF25" s="960">
        <v>939820.88668402587</v>
      </c>
      <c r="BG25" s="960">
        <v>1693622.2859999998</v>
      </c>
      <c r="BH25" s="960">
        <v>1636332.91</v>
      </c>
      <c r="BI25" s="960">
        <v>641048.19646829984</v>
      </c>
      <c r="BJ25" s="960">
        <v>690266.72337350005</v>
      </c>
      <c r="BK25" s="960">
        <v>917728.72036295023</v>
      </c>
      <c r="BL25" s="960">
        <v>812184.47003950004</v>
      </c>
      <c r="BM25" s="960">
        <v>814142.52361542045</v>
      </c>
      <c r="BN25" s="960">
        <v>799841.98891473003</v>
      </c>
      <c r="BO25" s="960">
        <v>860871.03588288999</v>
      </c>
      <c r="BP25" s="960">
        <v>1843942.8537925</v>
      </c>
      <c r="BQ25" s="960">
        <v>1551339.02201105</v>
      </c>
      <c r="BR25" s="960">
        <v>1520630.6604955301</v>
      </c>
      <c r="BS25" s="960">
        <v>1780120.5624627699</v>
      </c>
      <c r="BT25" s="960">
        <v>1878001.5542358099</v>
      </c>
      <c r="BU25" s="960">
        <v>2393555.65354391</v>
      </c>
      <c r="BV25" s="960">
        <v>2317974.6050576498</v>
      </c>
      <c r="BW25" s="960">
        <v>2029540.33199074</v>
      </c>
      <c r="BX25" s="960">
        <v>2138773.0303811599</v>
      </c>
      <c r="BY25" s="960">
        <v>1918623.43257601</v>
      </c>
      <c r="BZ25" s="960">
        <v>1833768.78986468</v>
      </c>
      <c r="CA25" s="960">
        <v>1992462.01915195</v>
      </c>
      <c r="CB25" s="960">
        <v>2038403.6621068302</v>
      </c>
      <c r="CC25" s="960">
        <v>1843632.26406241</v>
      </c>
      <c r="CD25" s="960">
        <v>1857975.0251972901</v>
      </c>
      <c r="CE25" s="960">
        <v>2118773.8458557902</v>
      </c>
      <c r="CF25" s="960">
        <v>2149181.1359619298</v>
      </c>
      <c r="CG25" s="960">
        <v>1827756.2917090999</v>
      </c>
      <c r="CH25" s="960">
        <v>2156587.09263406</v>
      </c>
      <c r="CI25" s="960">
        <v>2011824.3035556902</v>
      </c>
      <c r="CJ25" s="1253"/>
    </row>
    <row r="26" spans="1:88" ht="15.75" customHeight="1">
      <c r="A26" s="958" t="s">
        <v>409</v>
      </c>
      <c r="B26" s="959">
        <v>0</v>
      </c>
      <c r="C26" s="960">
        <v>0</v>
      </c>
      <c r="D26" s="960">
        <v>0</v>
      </c>
      <c r="E26" s="960">
        <v>0</v>
      </c>
      <c r="F26" s="960">
        <v>0</v>
      </c>
      <c r="G26" s="960">
        <v>0</v>
      </c>
      <c r="H26" s="960">
        <v>0</v>
      </c>
      <c r="I26" s="960">
        <v>0</v>
      </c>
      <c r="J26" s="960">
        <v>0</v>
      </c>
      <c r="K26" s="960">
        <v>0</v>
      </c>
      <c r="L26" s="960">
        <v>0</v>
      </c>
      <c r="M26" s="960">
        <v>39705.900692000003</v>
      </c>
      <c r="N26" s="960">
        <v>0</v>
      </c>
      <c r="O26" s="960">
        <v>0</v>
      </c>
      <c r="P26" s="960">
        <v>0</v>
      </c>
      <c r="Q26" s="960">
        <v>0</v>
      </c>
      <c r="R26" s="960">
        <v>0</v>
      </c>
      <c r="S26" s="960">
        <v>0</v>
      </c>
      <c r="T26" s="960">
        <v>0</v>
      </c>
      <c r="U26" s="960">
        <v>0</v>
      </c>
      <c r="V26" s="960">
        <v>0</v>
      </c>
      <c r="W26" s="960">
        <v>0</v>
      </c>
      <c r="X26" s="960">
        <v>0</v>
      </c>
      <c r="Y26" s="960">
        <v>0</v>
      </c>
      <c r="Z26" s="960">
        <v>0</v>
      </c>
      <c r="AA26" s="960">
        <v>0</v>
      </c>
      <c r="AB26" s="960">
        <v>0</v>
      </c>
      <c r="AC26" s="960">
        <v>0</v>
      </c>
      <c r="AD26" s="960">
        <v>0</v>
      </c>
      <c r="AE26" s="960">
        <v>0</v>
      </c>
      <c r="AF26" s="960">
        <v>0</v>
      </c>
      <c r="AG26" s="960">
        <v>0</v>
      </c>
      <c r="AH26" s="960">
        <v>0</v>
      </c>
      <c r="AI26" s="960">
        <v>0</v>
      </c>
      <c r="AJ26" s="960">
        <v>0</v>
      </c>
      <c r="AK26" s="960">
        <v>0</v>
      </c>
      <c r="AL26" s="960">
        <v>0</v>
      </c>
      <c r="AM26" s="960">
        <v>0</v>
      </c>
      <c r="AN26" s="960">
        <v>0</v>
      </c>
      <c r="AO26" s="960">
        <v>0</v>
      </c>
      <c r="AP26" s="960">
        <v>0</v>
      </c>
      <c r="AQ26" s="960">
        <v>0</v>
      </c>
      <c r="AR26" s="960">
        <v>0</v>
      </c>
      <c r="AS26" s="960">
        <v>0</v>
      </c>
      <c r="AT26" s="960">
        <v>0</v>
      </c>
      <c r="AU26" s="960">
        <v>0</v>
      </c>
      <c r="AV26" s="960">
        <v>0</v>
      </c>
      <c r="AW26" s="960">
        <v>0</v>
      </c>
      <c r="AX26" s="960">
        <v>0</v>
      </c>
      <c r="AY26" s="960">
        <v>0</v>
      </c>
      <c r="AZ26" s="960">
        <v>0</v>
      </c>
      <c r="BA26" s="960">
        <v>0</v>
      </c>
      <c r="BB26" s="960">
        <v>0</v>
      </c>
      <c r="BC26" s="960">
        <v>0</v>
      </c>
      <c r="BD26" s="960">
        <v>0</v>
      </c>
      <c r="BE26" s="960">
        <v>0</v>
      </c>
      <c r="BF26" s="960">
        <v>0</v>
      </c>
      <c r="BG26" s="960">
        <v>0</v>
      </c>
      <c r="BH26" s="960">
        <v>0</v>
      </c>
      <c r="BI26" s="960">
        <v>0</v>
      </c>
      <c r="BJ26" s="960">
        <v>0</v>
      </c>
      <c r="BK26" s="960">
        <v>0</v>
      </c>
      <c r="BL26" s="960">
        <v>0</v>
      </c>
      <c r="BM26" s="960">
        <v>0</v>
      </c>
      <c r="BN26" s="960">
        <v>0</v>
      </c>
      <c r="BO26" s="960">
        <v>0</v>
      </c>
      <c r="BP26" s="960">
        <v>0</v>
      </c>
      <c r="BQ26" s="960">
        <v>0</v>
      </c>
      <c r="BR26" s="960">
        <v>0</v>
      </c>
      <c r="BS26" s="960">
        <v>0</v>
      </c>
      <c r="BT26" s="960">
        <v>0</v>
      </c>
      <c r="BU26" s="960">
        <v>0</v>
      </c>
      <c r="BV26" s="960">
        <v>0</v>
      </c>
      <c r="BW26" s="960">
        <v>0</v>
      </c>
      <c r="BX26" s="960">
        <v>0</v>
      </c>
      <c r="BY26" s="960">
        <v>0</v>
      </c>
      <c r="BZ26" s="960">
        <v>0</v>
      </c>
      <c r="CA26" s="960">
        <v>0</v>
      </c>
      <c r="CB26" s="960">
        <v>0</v>
      </c>
      <c r="CC26" s="960">
        <v>0</v>
      </c>
      <c r="CD26" s="960">
        <v>0</v>
      </c>
      <c r="CE26" s="960">
        <v>0</v>
      </c>
      <c r="CF26" s="960">
        <v>0</v>
      </c>
      <c r="CG26" s="960">
        <v>0</v>
      </c>
      <c r="CH26" s="960">
        <v>0</v>
      </c>
      <c r="CI26" s="960">
        <v>0</v>
      </c>
      <c r="CJ26" s="1253"/>
    </row>
    <row r="27" spans="1:88" ht="15.75" customHeight="1">
      <c r="A27" s="958" t="s">
        <v>565</v>
      </c>
      <c r="B27" s="959">
        <v>772216.63033691002</v>
      </c>
      <c r="C27" s="960">
        <v>771628.65922858997</v>
      </c>
      <c r="D27" s="960">
        <v>708649.05177963001</v>
      </c>
      <c r="E27" s="960">
        <v>724446.94506587007</v>
      </c>
      <c r="F27" s="960">
        <v>756560.61475679011</v>
      </c>
      <c r="G27" s="960">
        <v>833661.21596341999</v>
      </c>
      <c r="H27" s="960">
        <v>823818.19114299002</v>
      </c>
      <c r="I27" s="960">
        <v>852128.25687714003</v>
      </c>
      <c r="J27" s="960">
        <v>917079.73862672993</v>
      </c>
      <c r="K27" s="960">
        <v>964880.67890405015</v>
      </c>
      <c r="L27" s="960">
        <v>974245.17384283</v>
      </c>
      <c r="M27" s="960">
        <v>914106.05709844991</v>
      </c>
      <c r="N27" s="960">
        <v>926824.45237446995</v>
      </c>
      <c r="O27" s="960">
        <v>856988.70764468005</v>
      </c>
      <c r="P27" s="960">
        <v>962091.29577906011</v>
      </c>
      <c r="Q27" s="960">
        <v>969821.23420734995</v>
      </c>
      <c r="R27" s="960">
        <v>1000086.7723055601</v>
      </c>
      <c r="S27" s="960">
        <v>1107227.26870601</v>
      </c>
      <c r="T27" s="960">
        <v>966481.36183578998</v>
      </c>
      <c r="U27" s="960">
        <v>974644.07450690004</v>
      </c>
      <c r="V27" s="960">
        <v>1094947.7904052499</v>
      </c>
      <c r="W27" s="960">
        <v>1153452.1128499499</v>
      </c>
      <c r="X27" s="960">
        <v>1236183.36797096</v>
      </c>
      <c r="Y27" s="960">
        <v>1229049.6664531101</v>
      </c>
      <c r="Z27" s="960">
        <v>1251701.3361269499</v>
      </c>
      <c r="AA27" s="960">
        <v>1358725.7198898301</v>
      </c>
      <c r="AB27" s="960">
        <v>1471774.8795246298</v>
      </c>
      <c r="AC27" s="960">
        <v>1496632.90283534</v>
      </c>
      <c r="AD27" s="960">
        <v>1527086.41497834</v>
      </c>
      <c r="AE27" s="960">
        <v>1568810.0235013999</v>
      </c>
      <c r="AF27" s="960">
        <v>1662079.4031541299</v>
      </c>
      <c r="AG27" s="960">
        <v>1713066.9291739799</v>
      </c>
      <c r="AH27" s="960">
        <v>1730069.38325146</v>
      </c>
      <c r="AI27" s="960">
        <v>1736212.82850968</v>
      </c>
      <c r="AJ27" s="960">
        <v>1652541.12909479</v>
      </c>
      <c r="AK27" s="960">
        <v>1448129.8867604898</v>
      </c>
      <c r="AL27" s="960">
        <v>1642597.12569549</v>
      </c>
      <c r="AM27" s="960">
        <v>2004038.10526945</v>
      </c>
      <c r="AN27" s="960">
        <v>1860342.5977955102</v>
      </c>
      <c r="AO27" s="960">
        <v>1506598.99803462</v>
      </c>
      <c r="AP27" s="960">
        <v>1644220.355792</v>
      </c>
      <c r="AQ27" s="960">
        <v>1553746.5954503999</v>
      </c>
      <c r="AR27" s="960">
        <v>1491591.52161162</v>
      </c>
      <c r="AS27" s="960">
        <v>1499674.0477626298</v>
      </c>
      <c r="AT27" s="960">
        <v>1656849.7736603501</v>
      </c>
      <c r="AU27" s="960">
        <v>1580004.2592831999</v>
      </c>
      <c r="AV27" s="960">
        <v>1588954.9862380701</v>
      </c>
      <c r="AW27" s="960">
        <v>1697671.9463584099</v>
      </c>
      <c r="AX27" s="960">
        <v>1690980.8895866398</v>
      </c>
      <c r="AY27" s="960">
        <v>1669693.8246222099</v>
      </c>
      <c r="AZ27" s="960">
        <v>1645042.9996809599</v>
      </c>
      <c r="BA27" s="960">
        <v>1616039.18307552</v>
      </c>
      <c r="BB27" s="960">
        <v>1515567.4263255401</v>
      </c>
      <c r="BC27" s="960">
        <v>1539920.8251693898</v>
      </c>
      <c r="BD27" s="960">
        <v>1523092.4113787101</v>
      </c>
      <c r="BE27" s="960">
        <v>1582326.4131498202</v>
      </c>
      <c r="BF27" s="960">
        <v>1526385.7313793502</v>
      </c>
      <c r="BG27" s="960">
        <v>1539422.21786819</v>
      </c>
      <c r="BH27" s="960">
        <v>1658699.1479390301</v>
      </c>
      <c r="BI27" s="960">
        <v>1591833.0066834299</v>
      </c>
      <c r="BJ27" s="960">
        <v>1502895.4412676499</v>
      </c>
      <c r="BK27" s="960">
        <v>1310694.4426744801</v>
      </c>
      <c r="BL27" s="960">
        <v>1236262.4136352299</v>
      </c>
      <c r="BM27" s="960">
        <v>1248215.07786826</v>
      </c>
      <c r="BN27" s="960">
        <v>1246818.5067619001</v>
      </c>
      <c r="BO27" s="960">
        <v>1233593.3171771499</v>
      </c>
      <c r="BP27" s="960">
        <v>1167358.8722417599</v>
      </c>
      <c r="BQ27" s="960">
        <v>1157896.4032755101</v>
      </c>
      <c r="BR27" s="960">
        <v>1183508.8280684899</v>
      </c>
      <c r="BS27" s="960">
        <v>1184850.6408944002</v>
      </c>
      <c r="BT27" s="960">
        <v>1165533.0466573399</v>
      </c>
      <c r="BU27" s="960">
        <v>1134367.9937995998</v>
      </c>
      <c r="BV27" s="960">
        <v>1164076.9785815899</v>
      </c>
      <c r="BW27" s="960">
        <v>1188323.85836817</v>
      </c>
      <c r="BX27" s="960">
        <v>1110790.0409329999</v>
      </c>
      <c r="BY27" s="960">
        <v>1130527.0848555199</v>
      </c>
      <c r="BZ27" s="960">
        <v>1137697.44563403</v>
      </c>
      <c r="CA27" s="960">
        <v>1140259.28933767</v>
      </c>
      <c r="CB27" s="960">
        <v>1200579.5698438298</v>
      </c>
      <c r="CC27" s="960">
        <v>1209822.2418537003</v>
      </c>
      <c r="CD27" s="960">
        <v>1221341.21319099</v>
      </c>
      <c r="CE27" s="960">
        <v>1185620.2103124</v>
      </c>
      <c r="CF27" s="960">
        <v>1282459.2358657201</v>
      </c>
      <c r="CG27" s="960">
        <v>1376922.00455583</v>
      </c>
      <c r="CH27" s="960">
        <v>1352027.066958</v>
      </c>
      <c r="CI27" s="960">
        <v>1473885.9531976299</v>
      </c>
      <c r="CJ27" s="1253"/>
    </row>
    <row r="28" spans="1:88" ht="15.75" customHeight="1">
      <c r="A28" s="958" t="s">
        <v>566</v>
      </c>
      <c r="B28" s="959">
        <v>2978.72505581</v>
      </c>
      <c r="C28" s="960">
        <v>2364.09581815</v>
      </c>
      <c r="D28" s="960">
        <v>4390.0423545499998</v>
      </c>
      <c r="E28" s="960">
        <v>2901.3734491700002</v>
      </c>
      <c r="F28" s="960">
        <v>6978.5816514600001</v>
      </c>
      <c r="G28" s="960">
        <v>10863.075613090001</v>
      </c>
      <c r="H28" s="960">
        <v>7408.9000124700005</v>
      </c>
      <c r="I28" s="960">
        <v>11340.223510110001</v>
      </c>
      <c r="J28" s="960">
        <v>11376.945723889999</v>
      </c>
      <c r="K28" s="960">
        <v>10651.20550559</v>
      </c>
      <c r="L28" s="960">
        <v>10259.59802854</v>
      </c>
      <c r="M28" s="960">
        <v>14011.917777409999</v>
      </c>
      <c r="N28" s="960">
        <v>16936.004411670001</v>
      </c>
      <c r="O28" s="960">
        <v>11085.359124969998</v>
      </c>
      <c r="P28" s="960">
        <v>13080.374871419999</v>
      </c>
      <c r="Q28" s="960">
        <v>15472.80737011</v>
      </c>
      <c r="R28" s="960">
        <v>15957.92726961</v>
      </c>
      <c r="S28" s="960">
        <v>19202.853349470002</v>
      </c>
      <c r="T28" s="960">
        <v>21924.203901159999</v>
      </c>
      <c r="U28" s="960">
        <v>14291.27683422</v>
      </c>
      <c r="V28" s="960">
        <v>5369.7032219499997</v>
      </c>
      <c r="W28" s="960">
        <v>12421.036596919999</v>
      </c>
      <c r="X28" s="960">
        <v>12713.344792110001</v>
      </c>
      <c r="Y28" s="960">
        <v>12186.229372959999</v>
      </c>
      <c r="Z28" s="960">
        <v>10232.227867469999</v>
      </c>
      <c r="AA28" s="960">
        <v>11861.905745760001</v>
      </c>
      <c r="AB28" s="960">
        <v>4648.0973267399995</v>
      </c>
      <c r="AC28" s="960">
        <v>4380.2373453599994</v>
      </c>
      <c r="AD28" s="960">
        <v>12505.040267259999</v>
      </c>
      <c r="AE28" s="960">
        <v>10805.334052709999</v>
      </c>
      <c r="AF28" s="960">
        <v>9876.7219288400011</v>
      </c>
      <c r="AG28" s="960">
        <v>4582.3961333799998</v>
      </c>
      <c r="AH28" s="960">
        <v>5150.7782974300007</v>
      </c>
      <c r="AI28" s="960">
        <v>5659.75678143</v>
      </c>
      <c r="AJ28" s="960">
        <v>4569.7026001800004</v>
      </c>
      <c r="AK28" s="960">
        <v>4495.3917346300004</v>
      </c>
      <c r="AL28" s="960">
        <v>4793.75247107</v>
      </c>
      <c r="AM28" s="960">
        <v>5129.2885753700002</v>
      </c>
      <c r="AN28" s="960">
        <v>4654.3045726299997</v>
      </c>
      <c r="AO28" s="960">
        <v>4433.0783689700002</v>
      </c>
      <c r="AP28" s="960">
        <v>4976.2435463800002</v>
      </c>
      <c r="AQ28" s="960">
        <v>18048.225713310003</v>
      </c>
      <c r="AR28" s="960">
        <v>17094.60567352</v>
      </c>
      <c r="AS28" s="960">
        <v>14880.665675940001</v>
      </c>
      <c r="AT28" s="960">
        <v>13360.723225870001</v>
      </c>
      <c r="AU28" s="960">
        <v>13248.907662459998</v>
      </c>
      <c r="AV28" s="960">
        <v>13180.925949299999</v>
      </c>
      <c r="AW28" s="960">
        <v>6509.5936398999993</v>
      </c>
      <c r="AX28" s="960">
        <v>9390.5323624100001</v>
      </c>
      <c r="AY28" s="960">
        <v>21514.386897380002</v>
      </c>
      <c r="AZ28" s="960">
        <v>6537.0660054</v>
      </c>
      <c r="BA28" s="960">
        <v>2833.2033215599999</v>
      </c>
      <c r="BB28" s="960">
        <v>2215.56966633</v>
      </c>
      <c r="BC28" s="960">
        <v>2901.3825595300004</v>
      </c>
      <c r="BD28" s="960">
        <v>1217.76596705</v>
      </c>
      <c r="BE28" s="960">
        <v>866.29444319000004</v>
      </c>
      <c r="BF28" s="960">
        <v>867.85522117999994</v>
      </c>
      <c r="BG28" s="960">
        <v>1731.28374508</v>
      </c>
      <c r="BH28" s="960">
        <v>920.43515351999997</v>
      </c>
      <c r="BI28" s="960">
        <v>923.96049239000001</v>
      </c>
      <c r="BJ28" s="960">
        <v>1577.6663225699999</v>
      </c>
      <c r="BK28" s="960">
        <v>959.35540763999995</v>
      </c>
      <c r="BL28" s="960">
        <v>929.20395226999995</v>
      </c>
      <c r="BM28" s="960">
        <v>946.04525653999997</v>
      </c>
      <c r="BN28" s="960">
        <v>1095.25434066</v>
      </c>
      <c r="BO28" s="960">
        <v>1144.5136536300001</v>
      </c>
      <c r="BP28" s="960">
        <v>2556.18915702</v>
      </c>
      <c r="BQ28" s="960">
        <v>2626.0483496799998</v>
      </c>
      <c r="BR28" s="960">
        <v>2618.4436719299997</v>
      </c>
      <c r="BS28" s="960">
        <v>2428.4431577800001</v>
      </c>
      <c r="BT28" s="960">
        <v>2468.6072920300003</v>
      </c>
      <c r="BU28" s="960">
        <v>664.29186669000001</v>
      </c>
      <c r="BV28" s="960">
        <v>666.84961012999997</v>
      </c>
      <c r="BW28" s="960">
        <v>1514.9846873399999</v>
      </c>
      <c r="BX28" s="960">
        <v>1614.8584409100001</v>
      </c>
      <c r="BY28" s="960">
        <v>1634.0583734200002</v>
      </c>
      <c r="BZ28" s="960">
        <v>2574.5669906200001</v>
      </c>
      <c r="CA28" s="960">
        <v>4713.7172456000008</v>
      </c>
      <c r="CB28" s="960">
        <v>3069.1870738499997</v>
      </c>
      <c r="CC28" s="960">
        <v>2488.5867871599999</v>
      </c>
      <c r="CD28" s="960">
        <v>4287.9633303800001</v>
      </c>
      <c r="CE28" s="960">
        <v>6417.61502974</v>
      </c>
      <c r="CF28" s="960">
        <v>5624.1703611800003</v>
      </c>
      <c r="CG28" s="960">
        <v>8722.5761324300001</v>
      </c>
      <c r="CH28" s="960">
        <v>10321.4069402</v>
      </c>
      <c r="CI28" s="960">
        <v>10338.17622841</v>
      </c>
      <c r="CJ28" s="1253"/>
    </row>
    <row r="29" spans="1:88" s="883" customFormat="1" ht="15.75" customHeight="1">
      <c r="A29" s="958" t="s">
        <v>567</v>
      </c>
      <c r="B29" s="959"/>
      <c r="C29" s="960"/>
      <c r="D29" s="960"/>
      <c r="E29" s="960"/>
      <c r="F29" s="960"/>
      <c r="G29" s="960"/>
      <c r="H29" s="960"/>
      <c r="I29" s="960"/>
      <c r="J29" s="960"/>
      <c r="K29" s="960"/>
      <c r="L29" s="960"/>
      <c r="M29" s="960"/>
      <c r="N29" s="960"/>
      <c r="O29" s="960"/>
      <c r="P29" s="960"/>
      <c r="Q29" s="960"/>
      <c r="R29" s="960"/>
      <c r="S29" s="960"/>
      <c r="T29" s="960"/>
      <c r="U29" s="960"/>
      <c r="V29" s="960"/>
      <c r="W29" s="960"/>
      <c r="X29" s="960"/>
      <c r="Y29" s="960"/>
      <c r="Z29" s="960"/>
      <c r="AA29" s="960"/>
      <c r="AB29" s="960"/>
      <c r="AC29" s="960"/>
      <c r="AD29" s="960"/>
      <c r="AE29" s="960"/>
      <c r="AF29" s="960"/>
      <c r="AG29" s="960"/>
      <c r="AH29" s="960"/>
      <c r="AI29" s="960"/>
      <c r="AJ29" s="960"/>
      <c r="AK29" s="960"/>
      <c r="AL29" s="960"/>
      <c r="AM29" s="960"/>
      <c r="AN29" s="960"/>
      <c r="AO29" s="960"/>
      <c r="AP29" s="960"/>
      <c r="AQ29" s="960"/>
      <c r="AR29" s="960"/>
      <c r="AS29" s="960"/>
      <c r="AT29" s="960"/>
      <c r="AU29" s="960"/>
      <c r="AV29" s="960"/>
      <c r="AW29" s="960"/>
      <c r="AX29" s="960"/>
      <c r="AY29" s="960"/>
      <c r="AZ29" s="960">
        <v>0</v>
      </c>
      <c r="BA29" s="960">
        <v>0</v>
      </c>
      <c r="BB29" s="960">
        <v>0</v>
      </c>
      <c r="BC29" s="960">
        <v>0</v>
      </c>
      <c r="BD29" s="960">
        <v>0</v>
      </c>
      <c r="BE29" s="960">
        <v>0</v>
      </c>
      <c r="BF29" s="960">
        <v>0</v>
      </c>
      <c r="BG29" s="960">
        <v>0</v>
      </c>
      <c r="BH29" s="960">
        <v>0</v>
      </c>
      <c r="BI29" s="960">
        <v>0</v>
      </c>
      <c r="BJ29" s="960">
        <v>0</v>
      </c>
      <c r="BK29" s="960">
        <v>0</v>
      </c>
      <c r="BL29" s="960">
        <v>0</v>
      </c>
      <c r="BM29" s="960">
        <v>0</v>
      </c>
      <c r="BN29" s="960">
        <v>0</v>
      </c>
      <c r="BO29" s="960">
        <v>0</v>
      </c>
      <c r="BP29" s="960">
        <v>0</v>
      </c>
      <c r="BQ29" s="960">
        <v>0</v>
      </c>
      <c r="BR29" s="960">
        <v>0</v>
      </c>
      <c r="BS29" s="960">
        <v>0</v>
      </c>
      <c r="BT29" s="960">
        <v>0</v>
      </c>
      <c r="BU29" s="960">
        <v>0</v>
      </c>
      <c r="BV29" s="960">
        <v>0</v>
      </c>
      <c r="BW29" s="960">
        <v>0</v>
      </c>
      <c r="BX29" s="960">
        <v>0</v>
      </c>
      <c r="BY29" s="960">
        <v>0</v>
      </c>
      <c r="BZ29" s="960">
        <v>0</v>
      </c>
      <c r="CA29" s="960">
        <v>0</v>
      </c>
      <c r="CB29" s="960">
        <v>0</v>
      </c>
      <c r="CC29" s="960">
        <v>0</v>
      </c>
      <c r="CD29" s="960">
        <v>0</v>
      </c>
      <c r="CE29" s="960">
        <v>0</v>
      </c>
      <c r="CF29" s="960">
        <v>0</v>
      </c>
      <c r="CG29" s="960">
        <v>0</v>
      </c>
      <c r="CH29" s="960">
        <v>0</v>
      </c>
      <c r="CI29" s="960">
        <v>0</v>
      </c>
      <c r="CJ29" s="1252"/>
    </row>
    <row r="30" spans="1:88" ht="15.75" customHeight="1">
      <c r="A30" s="961"/>
      <c r="B30" s="959"/>
      <c r="C30" s="960"/>
      <c r="D30" s="960"/>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960"/>
      <c r="AM30" s="960"/>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c r="BP30" s="960"/>
      <c r="BQ30" s="960"/>
      <c r="BR30" s="960"/>
      <c r="BS30" s="960"/>
      <c r="BT30" s="960"/>
      <c r="BU30" s="960"/>
      <c r="BV30" s="960"/>
      <c r="BW30" s="960"/>
      <c r="BX30" s="960"/>
      <c r="BY30" s="960"/>
      <c r="BZ30" s="960"/>
      <c r="CA30" s="960"/>
      <c r="CB30" s="960"/>
      <c r="CC30" s="960"/>
      <c r="CD30" s="960"/>
      <c r="CE30" s="960"/>
      <c r="CF30" s="960"/>
      <c r="CG30" s="960"/>
      <c r="CH30" s="960"/>
      <c r="CI30" s="960"/>
      <c r="CJ30" s="1253"/>
    </row>
    <row r="31" spans="1:88" ht="15.75" customHeight="1">
      <c r="A31" s="955" t="s">
        <v>568</v>
      </c>
      <c r="B31" s="956">
        <v>104540.37660727001</v>
      </c>
      <c r="C31" s="957">
        <v>94935.782819279993</v>
      </c>
      <c r="D31" s="957">
        <v>101999.67517284001</v>
      </c>
      <c r="E31" s="957">
        <v>82508.688750360001</v>
      </c>
      <c r="F31" s="957">
        <v>109331.70259118</v>
      </c>
      <c r="G31" s="957">
        <v>99399.909910790011</v>
      </c>
      <c r="H31" s="957">
        <v>127555.14914827002</v>
      </c>
      <c r="I31" s="957">
        <v>99602.503443080001</v>
      </c>
      <c r="J31" s="957">
        <v>96140.291416309992</v>
      </c>
      <c r="K31" s="957">
        <v>115024.79328760001</v>
      </c>
      <c r="L31" s="957">
        <v>149033.15632561001</v>
      </c>
      <c r="M31" s="957">
        <v>149765.13917076</v>
      </c>
      <c r="N31" s="957">
        <v>264287.94118036999</v>
      </c>
      <c r="O31" s="957">
        <v>260251.60284081</v>
      </c>
      <c r="P31" s="957">
        <v>210869.76057035002</v>
      </c>
      <c r="Q31" s="957">
        <v>213669.96069437001</v>
      </c>
      <c r="R31" s="957">
        <v>250069.40114440996</v>
      </c>
      <c r="S31" s="957">
        <v>251661.16444734001</v>
      </c>
      <c r="T31" s="957">
        <v>274338.81750733999</v>
      </c>
      <c r="U31" s="957">
        <v>280416.19818431995</v>
      </c>
      <c r="V31" s="957">
        <v>294951.66490983998</v>
      </c>
      <c r="W31" s="957">
        <v>282892.81605882</v>
      </c>
      <c r="X31" s="957">
        <v>302620.25746736006</v>
      </c>
      <c r="Y31" s="957">
        <v>310324.27024071</v>
      </c>
      <c r="Z31" s="957">
        <v>310251.10507818998</v>
      </c>
      <c r="AA31" s="957">
        <v>304693.26736996003</v>
      </c>
      <c r="AB31" s="957">
        <v>321814.42092116998</v>
      </c>
      <c r="AC31" s="957">
        <v>331350.28731235</v>
      </c>
      <c r="AD31" s="957">
        <v>315763.89854491997</v>
      </c>
      <c r="AE31" s="957">
        <v>319167.11097302998</v>
      </c>
      <c r="AF31" s="957">
        <v>286697.27627594001</v>
      </c>
      <c r="AG31" s="957">
        <v>294724.90876518999</v>
      </c>
      <c r="AH31" s="957">
        <v>341241.20105281001</v>
      </c>
      <c r="AI31" s="957">
        <v>384831.23338324996</v>
      </c>
      <c r="AJ31" s="957">
        <v>365652.01314108004</v>
      </c>
      <c r="AK31" s="957">
        <v>369809.82430045994</v>
      </c>
      <c r="AL31" s="957">
        <v>391043.66034855007</v>
      </c>
      <c r="AM31" s="957">
        <v>355550.53775865003</v>
      </c>
      <c r="AN31" s="957">
        <v>376771.66840172996</v>
      </c>
      <c r="AO31" s="957">
        <v>364193.44795211998</v>
      </c>
      <c r="AP31" s="957">
        <v>379327.50104117999</v>
      </c>
      <c r="AQ31" s="957">
        <v>420237.94762073999</v>
      </c>
      <c r="AR31" s="957">
        <v>369903.89106727001</v>
      </c>
      <c r="AS31" s="957">
        <v>411873.81203785003</v>
      </c>
      <c r="AT31" s="957">
        <v>400160.82640396</v>
      </c>
      <c r="AU31" s="957">
        <v>432826.19910632994</v>
      </c>
      <c r="AV31" s="957">
        <v>405516.97287321003</v>
      </c>
      <c r="AW31" s="957">
        <v>513218.65656525001</v>
      </c>
      <c r="AX31" s="957">
        <v>494149.62717514997</v>
      </c>
      <c r="AY31" s="957">
        <v>508129.64254354994</v>
      </c>
      <c r="AZ31" s="957">
        <v>538114.32943554001</v>
      </c>
      <c r="BA31" s="957">
        <v>552117.24670875003</v>
      </c>
      <c r="BB31" s="957">
        <v>572132.30166155996</v>
      </c>
      <c r="BC31" s="957">
        <v>586273.65203652985</v>
      </c>
      <c r="BD31" s="957">
        <v>592398.44531167997</v>
      </c>
      <c r="BE31" s="957">
        <v>580624.47234760993</v>
      </c>
      <c r="BF31" s="957">
        <v>599030.74312776991</v>
      </c>
      <c r="BG31" s="957">
        <v>615248.10507714003</v>
      </c>
      <c r="BH31" s="957">
        <v>644846.78718244005</v>
      </c>
      <c r="BI31" s="957">
        <v>665879.27111208998</v>
      </c>
      <c r="BJ31" s="957">
        <v>680302.31545266998</v>
      </c>
      <c r="BK31" s="957">
        <v>649543.40437338001</v>
      </c>
      <c r="BL31" s="957">
        <v>661772.42846730002</v>
      </c>
      <c r="BM31" s="957">
        <v>690177.39317390998</v>
      </c>
      <c r="BN31" s="957">
        <v>651449.14613094006</v>
      </c>
      <c r="BO31" s="957">
        <v>660341.01818162005</v>
      </c>
      <c r="BP31" s="957">
        <v>722704.19551794999</v>
      </c>
      <c r="BQ31" s="957">
        <v>724228.32782334008</v>
      </c>
      <c r="BR31" s="957">
        <v>704227.58286947</v>
      </c>
      <c r="BS31" s="957">
        <v>708058.65221066005</v>
      </c>
      <c r="BT31" s="957">
        <v>730773.70305551006</v>
      </c>
      <c r="BU31" s="957">
        <v>777698.03139722988</v>
      </c>
      <c r="BV31" s="957">
        <v>789806.17314770992</v>
      </c>
      <c r="BW31" s="957">
        <v>748611.16604231007</v>
      </c>
      <c r="BX31" s="957">
        <v>756726.51293771993</v>
      </c>
      <c r="BY31" s="957">
        <v>758162.55573248013</v>
      </c>
      <c r="BZ31" s="957">
        <v>760566.42490504996</v>
      </c>
      <c r="CA31" s="957">
        <v>733441.15538857994</v>
      </c>
      <c r="CB31" s="957">
        <v>740748.26930567005</v>
      </c>
      <c r="CC31" s="957">
        <v>735423.11673926003</v>
      </c>
      <c r="CD31" s="957">
        <v>726150.21885165991</v>
      </c>
      <c r="CE31" s="957">
        <v>763930.84981737996</v>
      </c>
      <c r="CF31" s="957">
        <v>727620.16610865993</v>
      </c>
      <c r="CG31" s="957">
        <v>734194.85708205006</v>
      </c>
      <c r="CH31" s="957">
        <v>705964.30390434002</v>
      </c>
      <c r="CI31" s="957">
        <v>709834.02093471005</v>
      </c>
      <c r="CJ31" s="1254"/>
    </row>
    <row r="32" spans="1:88" ht="15.75" customHeight="1">
      <c r="A32" s="958" t="s">
        <v>569</v>
      </c>
      <c r="B32" s="959">
        <v>94687.809717400014</v>
      </c>
      <c r="C32" s="960">
        <v>84104.836625800002</v>
      </c>
      <c r="D32" s="960">
        <v>83905.272390930011</v>
      </c>
      <c r="E32" s="960">
        <v>64071.080246119993</v>
      </c>
      <c r="F32" s="960">
        <v>72829.844411650003</v>
      </c>
      <c r="G32" s="960">
        <v>78652.937831070012</v>
      </c>
      <c r="H32" s="960">
        <v>108108.77762089002</v>
      </c>
      <c r="I32" s="960">
        <v>84022.472831070001</v>
      </c>
      <c r="J32" s="960">
        <v>80967.453328000003</v>
      </c>
      <c r="K32" s="960">
        <v>100260.83885014002</v>
      </c>
      <c r="L32" s="960">
        <v>134007.28886099</v>
      </c>
      <c r="M32" s="960">
        <v>129739.13061521</v>
      </c>
      <c r="N32" s="960">
        <v>245859.45402169001</v>
      </c>
      <c r="O32" s="960">
        <v>246500.83546363999</v>
      </c>
      <c r="P32" s="960">
        <v>194620.16925042999</v>
      </c>
      <c r="Q32" s="960">
        <v>181692.54660741001</v>
      </c>
      <c r="R32" s="960">
        <v>218958.24168698999</v>
      </c>
      <c r="S32" s="960">
        <v>229868.832815</v>
      </c>
      <c r="T32" s="960">
        <v>251084.46482095998</v>
      </c>
      <c r="U32" s="960">
        <v>258864.69356703997</v>
      </c>
      <c r="V32" s="960">
        <v>281684.41151884996</v>
      </c>
      <c r="W32" s="960">
        <v>262399.27979679999</v>
      </c>
      <c r="X32" s="960">
        <v>280734.35384484002</v>
      </c>
      <c r="Y32" s="960">
        <v>292010.82727255998</v>
      </c>
      <c r="Z32" s="960">
        <v>293539.19295082003</v>
      </c>
      <c r="AA32" s="960">
        <v>286999.71442295</v>
      </c>
      <c r="AB32" s="960">
        <v>304233.76511020993</v>
      </c>
      <c r="AC32" s="960">
        <v>313889.11344957998</v>
      </c>
      <c r="AD32" s="960">
        <v>297422.72217955999</v>
      </c>
      <c r="AE32" s="960">
        <v>301173.79580362001</v>
      </c>
      <c r="AF32" s="960">
        <v>271654.79997852002</v>
      </c>
      <c r="AG32" s="960">
        <v>280602.49684676999</v>
      </c>
      <c r="AH32" s="960">
        <v>314500.81484665995</v>
      </c>
      <c r="AI32" s="960">
        <v>369067.39487458998</v>
      </c>
      <c r="AJ32" s="960">
        <v>350152.82399194001</v>
      </c>
      <c r="AK32" s="960">
        <v>354522.36950580002</v>
      </c>
      <c r="AL32" s="960">
        <v>378449.16583179001</v>
      </c>
      <c r="AM32" s="960">
        <v>344228.89888903004</v>
      </c>
      <c r="AN32" s="960">
        <v>364189.58916760999</v>
      </c>
      <c r="AO32" s="960">
        <v>346688.18687490997</v>
      </c>
      <c r="AP32" s="960">
        <v>345814.28376699</v>
      </c>
      <c r="AQ32" s="960">
        <v>407274.28985696996</v>
      </c>
      <c r="AR32" s="960">
        <v>357937.13203750999</v>
      </c>
      <c r="AS32" s="960">
        <v>399201.30838626</v>
      </c>
      <c r="AT32" s="960">
        <v>387688.06692294002</v>
      </c>
      <c r="AU32" s="960">
        <v>420024.23720619996</v>
      </c>
      <c r="AV32" s="960">
        <v>392519.38350087998</v>
      </c>
      <c r="AW32" s="960">
        <v>497830.21031157003</v>
      </c>
      <c r="AX32" s="960">
        <v>478078.38499606994</v>
      </c>
      <c r="AY32" s="960">
        <v>496136.40487044997</v>
      </c>
      <c r="AZ32" s="960">
        <v>526067.09568725002</v>
      </c>
      <c r="BA32" s="960">
        <v>539309.00845791993</v>
      </c>
      <c r="BB32" s="960">
        <v>560034.35165835998</v>
      </c>
      <c r="BC32" s="960">
        <v>573416.25808329997</v>
      </c>
      <c r="BD32" s="960">
        <v>574897.12303886004</v>
      </c>
      <c r="BE32" s="960">
        <v>566743.37751600996</v>
      </c>
      <c r="BF32" s="960">
        <v>585905.80334157997</v>
      </c>
      <c r="BG32" s="960">
        <v>604237.10597328003</v>
      </c>
      <c r="BH32" s="960">
        <v>634234.89114816999</v>
      </c>
      <c r="BI32" s="960">
        <v>655020.83352125005</v>
      </c>
      <c r="BJ32" s="960">
        <v>670030.21029434993</v>
      </c>
      <c r="BK32" s="960">
        <v>638917.65965495992</v>
      </c>
      <c r="BL32" s="960">
        <v>651144.50193165999</v>
      </c>
      <c r="BM32" s="960">
        <v>678491.05657640006</v>
      </c>
      <c r="BN32" s="960">
        <v>640767.88572157011</v>
      </c>
      <c r="BO32" s="960">
        <v>649149.56527165999</v>
      </c>
      <c r="BP32" s="960">
        <v>710186.86895746994</v>
      </c>
      <c r="BQ32" s="960">
        <v>706882.71259893</v>
      </c>
      <c r="BR32" s="960">
        <v>686720.0656187</v>
      </c>
      <c r="BS32" s="960">
        <v>691002.17445904005</v>
      </c>
      <c r="BT32" s="960">
        <v>714075.18282703008</v>
      </c>
      <c r="BU32" s="960">
        <v>758724.36419465987</v>
      </c>
      <c r="BV32" s="960">
        <v>773381.18531639001</v>
      </c>
      <c r="BW32" s="960">
        <v>731882.77824676002</v>
      </c>
      <c r="BX32" s="960">
        <v>740739.63380077004</v>
      </c>
      <c r="BY32" s="960">
        <v>742273.65195218008</v>
      </c>
      <c r="BZ32" s="960">
        <v>743858.01129868999</v>
      </c>
      <c r="CA32" s="960">
        <v>682392.89006296999</v>
      </c>
      <c r="CB32" s="960">
        <v>718675.15374982008</v>
      </c>
      <c r="CC32" s="960">
        <v>713778.06461566</v>
      </c>
      <c r="CD32" s="960">
        <v>704770.73708882998</v>
      </c>
      <c r="CE32" s="960">
        <v>744606.13751617004</v>
      </c>
      <c r="CF32" s="960">
        <v>709445.09492080996</v>
      </c>
      <c r="CG32" s="960">
        <v>718108.14780903002</v>
      </c>
      <c r="CH32" s="960">
        <v>690451.92369343003</v>
      </c>
      <c r="CI32" s="960">
        <v>695021.12297014007</v>
      </c>
      <c r="CJ32" s="1253"/>
    </row>
    <row r="33" spans="1:88" s="883" customFormat="1" ht="15.75" customHeight="1">
      <c r="A33" s="958" t="s">
        <v>570</v>
      </c>
      <c r="B33" s="959">
        <v>9852.5668898700005</v>
      </c>
      <c r="C33" s="960">
        <v>10830.94619348</v>
      </c>
      <c r="D33" s="960">
        <v>18094.402781910001</v>
      </c>
      <c r="E33" s="960">
        <v>18437.608504240001</v>
      </c>
      <c r="F33" s="960">
        <v>36501.858179529998</v>
      </c>
      <c r="G33" s="960">
        <v>20746.972079720003</v>
      </c>
      <c r="H33" s="960">
        <v>19446.371527380001</v>
      </c>
      <c r="I33" s="960">
        <v>15580.030612009999</v>
      </c>
      <c r="J33" s="960">
        <v>15172.83808831</v>
      </c>
      <c r="K33" s="960">
        <v>14763.954437459999</v>
      </c>
      <c r="L33" s="960">
        <v>15025.867464620002</v>
      </c>
      <c r="M33" s="960">
        <v>20026.008555550001</v>
      </c>
      <c r="N33" s="960">
        <v>18428.48715868</v>
      </c>
      <c r="O33" s="960">
        <v>13750.767377169999</v>
      </c>
      <c r="P33" s="960">
        <v>16249.59131992</v>
      </c>
      <c r="Q33" s="960">
        <v>31977.414086959998</v>
      </c>
      <c r="R33" s="960">
        <v>31111.159457419999</v>
      </c>
      <c r="S33" s="960">
        <v>21792.331632339999</v>
      </c>
      <c r="T33" s="960">
        <v>23254.35268638</v>
      </c>
      <c r="U33" s="960">
        <v>21551.504617279999</v>
      </c>
      <c r="V33" s="960">
        <v>13267.253390989999</v>
      </c>
      <c r="W33" s="960">
        <v>20493.536262019999</v>
      </c>
      <c r="X33" s="960">
        <v>21885.90362252</v>
      </c>
      <c r="Y33" s="960">
        <v>18313.442968150001</v>
      </c>
      <c r="Z33" s="960">
        <v>16711.91212737</v>
      </c>
      <c r="AA33" s="960">
        <v>17693.552947009997</v>
      </c>
      <c r="AB33" s="960">
        <v>17580.655810959997</v>
      </c>
      <c r="AC33" s="960">
        <v>17461.17386277</v>
      </c>
      <c r="AD33" s="960">
        <v>18341.176365359999</v>
      </c>
      <c r="AE33" s="960">
        <v>17993.315169410002</v>
      </c>
      <c r="AF33" s="960">
        <v>15042.47629742</v>
      </c>
      <c r="AG33" s="960">
        <v>14122.411918420001</v>
      </c>
      <c r="AH33" s="960">
        <v>26740.38620615</v>
      </c>
      <c r="AI33" s="960">
        <v>15763.838508659999</v>
      </c>
      <c r="AJ33" s="960">
        <v>15499.18914914</v>
      </c>
      <c r="AK33" s="960">
        <v>15287.45479466</v>
      </c>
      <c r="AL33" s="960">
        <v>12594.49451676</v>
      </c>
      <c r="AM33" s="960">
        <v>11321.638869620001</v>
      </c>
      <c r="AN33" s="960">
        <v>12582.079234120001</v>
      </c>
      <c r="AO33" s="960">
        <v>17505.261077209998</v>
      </c>
      <c r="AP33" s="960">
        <v>33513.217274189999</v>
      </c>
      <c r="AQ33" s="960">
        <v>12963.657763770001</v>
      </c>
      <c r="AR33" s="960">
        <v>11966.75902976</v>
      </c>
      <c r="AS33" s="960">
        <v>12672.503651590001</v>
      </c>
      <c r="AT33" s="960">
        <v>12472.759481020001</v>
      </c>
      <c r="AU33" s="960">
        <v>12801.96190013</v>
      </c>
      <c r="AV33" s="960">
        <v>12997.58937233</v>
      </c>
      <c r="AW33" s="960">
        <v>15388.44625368</v>
      </c>
      <c r="AX33" s="960">
        <v>16071.24217908</v>
      </c>
      <c r="AY33" s="960">
        <v>11993.2376731</v>
      </c>
      <c r="AZ33" s="960">
        <v>12047.23374829</v>
      </c>
      <c r="BA33" s="960">
        <v>12808.23825083</v>
      </c>
      <c r="BB33" s="960">
        <v>12097.950003200001</v>
      </c>
      <c r="BC33" s="960">
        <v>12857.393953229999</v>
      </c>
      <c r="BD33" s="960">
        <v>17501.322272819998</v>
      </c>
      <c r="BE33" s="960">
        <v>13881.094831600001</v>
      </c>
      <c r="BF33" s="960">
        <v>13124.93978619</v>
      </c>
      <c r="BG33" s="960">
        <v>11010.99910386</v>
      </c>
      <c r="BH33" s="960">
        <v>10611.896034270001</v>
      </c>
      <c r="BI33" s="960">
        <v>10858.43759084</v>
      </c>
      <c r="BJ33" s="960">
        <v>10272.105158320001</v>
      </c>
      <c r="BK33" s="960">
        <v>10625.744718420001</v>
      </c>
      <c r="BL33" s="960">
        <v>10627.926535639999</v>
      </c>
      <c r="BM33" s="960">
        <v>11686.336597510001</v>
      </c>
      <c r="BN33" s="960">
        <v>10681.260409370001</v>
      </c>
      <c r="BO33" s="960">
        <v>11191.452909959999</v>
      </c>
      <c r="BP33" s="960">
        <v>12517.32656048</v>
      </c>
      <c r="BQ33" s="960">
        <v>17345.615224410001</v>
      </c>
      <c r="BR33" s="960">
        <v>17507.517250770001</v>
      </c>
      <c r="BS33" s="960">
        <v>17056.477751620001</v>
      </c>
      <c r="BT33" s="960">
        <v>16698.52022848</v>
      </c>
      <c r="BU33" s="960">
        <v>18973.667202569999</v>
      </c>
      <c r="BV33" s="960">
        <v>16424.987831319999</v>
      </c>
      <c r="BW33" s="960">
        <v>16728.387795549999</v>
      </c>
      <c r="BX33" s="960">
        <v>15986.879136950001</v>
      </c>
      <c r="BY33" s="960">
        <v>15888.903780299999</v>
      </c>
      <c r="BZ33" s="960">
        <v>16708.413606360002</v>
      </c>
      <c r="CA33" s="960">
        <v>51048.265325610002</v>
      </c>
      <c r="CB33" s="960">
        <v>22073.11555585</v>
      </c>
      <c r="CC33" s="960">
        <v>21645.052123599999</v>
      </c>
      <c r="CD33" s="960">
        <v>21379.481762830001</v>
      </c>
      <c r="CE33" s="960">
        <v>19324.712301209998</v>
      </c>
      <c r="CF33" s="960">
        <v>18175.071187849997</v>
      </c>
      <c r="CG33" s="960">
        <v>16086.70927302</v>
      </c>
      <c r="CH33" s="960">
        <v>15512.38021091</v>
      </c>
      <c r="CI33" s="960">
        <v>14812.89796457</v>
      </c>
      <c r="CJ33" s="1252"/>
    </row>
    <row r="34" spans="1:88" s="883" customFormat="1" ht="15.75" customHeight="1">
      <c r="A34" s="958" t="s">
        <v>701</v>
      </c>
      <c r="B34" s="959"/>
      <c r="C34" s="960"/>
      <c r="D34" s="960"/>
      <c r="E34" s="960"/>
      <c r="F34" s="960"/>
      <c r="G34" s="960"/>
      <c r="H34" s="960"/>
      <c r="I34" s="960"/>
      <c r="J34" s="960"/>
      <c r="K34" s="960"/>
      <c r="L34" s="960"/>
      <c r="M34" s="960"/>
      <c r="N34" s="960"/>
      <c r="O34" s="960"/>
      <c r="P34" s="960"/>
      <c r="Q34" s="960"/>
      <c r="R34" s="960"/>
      <c r="S34" s="960"/>
      <c r="T34" s="960"/>
      <c r="U34" s="960"/>
      <c r="V34" s="960"/>
      <c r="W34" s="960"/>
      <c r="X34" s="960"/>
      <c r="Y34" s="960"/>
      <c r="Z34" s="960"/>
      <c r="AA34" s="960"/>
      <c r="AB34" s="960"/>
      <c r="AC34" s="960"/>
      <c r="AD34" s="960"/>
      <c r="AE34" s="960"/>
      <c r="AF34" s="960"/>
      <c r="AG34" s="960"/>
      <c r="AH34" s="960"/>
      <c r="AI34" s="960"/>
      <c r="AJ34" s="960"/>
      <c r="AK34" s="960"/>
      <c r="AL34" s="960"/>
      <c r="AM34" s="960"/>
      <c r="AN34" s="960"/>
      <c r="AO34" s="960"/>
      <c r="AP34" s="960"/>
      <c r="AQ34" s="960"/>
      <c r="AR34" s="960"/>
      <c r="AS34" s="960"/>
      <c r="AT34" s="960"/>
      <c r="AU34" s="960"/>
      <c r="AV34" s="960"/>
      <c r="AW34" s="960"/>
      <c r="AX34" s="960"/>
      <c r="AY34" s="960"/>
      <c r="AZ34" s="960">
        <v>0</v>
      </c>
      <c r="BA34" s="960">
        <v>0</v>
      </c>
      <c r="BB34" s="960">
        <v>0</v>
      </c>
      <c r="BC34" s="960">
        <v>0</v>
      </c>
      <c r="BD34" s="960">
        <v>0</v>
      </c>
      <c r="BE34" s="960">
        <v>0</v>
      </c>
      <c r="BF34" s="960">
        <v>0</v>
      </c>
      <c r="BG34" s="960">
        <v>0</v>
      </c>
      <c r="BH34" s="960">
        <v>0</v>
      </c>
      <c r="BI34" s="960">
        <v>0</v>
      </c>
      <c r="BJ34" s="960">
        <v>0</v>
      </c>
      <c r="BK34" s="960">
        <v>0</v>
      </c>
      <c r="BL34" s="960">
        <v>0</v>
      </c>
      <c r="BM34" s="960">
        <v>0</v>
      </c>
      <c r="BN34" s="960">
        <v>0</v>
      </c>
      <c r="BO34" s="960">
        <v>0</v>
      </c>
      <c r="BP34" s="960">
        <v>0</v>
      </c>
      <c r="BQ34" s="960">
        <v>0</v>
      </c>
      <c r="BR34" s="960">
        <v>0</v>
      </c>
      <c r="BS34" s="960">
        <v>0</v>
      </c>
      <c r="BT34" s="960">
        <v>0</v>
      </c>
      <c r="BU34" s="960">
        <v>0</v>
      </c>
      <c r="BV34" s="960">
        <v>0</v>
      </c>
      <c r="BW34" s="960">
        <v>0</v>
      </c>
      <c r="BX34" s="960">
        <v>0</v>
      </c>
      <c r="BY34" s="960">
        <v>0</v>
      </c>
      <c r="BZ34" s="960">
        <v>0</v>
      </c>
      <c r="CA34" s="960">
        <v>0</v>
      </c>
      <c r="CB34" s="960">
        <v>0</v>
      </c>
      <c r="CC34" s="960">
        <v>0</v>
      </c>
      <c r="CD34" s="960">
        <v>0</v>
      </c>
      <c r="CE34" s="960">
        <v>0</v>
      </c>
      <c r="CF34" s="960">
        <v>0</v>
      </c>
      <c r="CG34" s="960">
        <v>0</v>
      </c>
      <c r="CH34" s="960">
        <v>0</v>
      </c>
      <c r="CI34" s="960">
        <v>0</v>
      </c>
      <c r="CJ34" s="1252"/>
    </row>
    <row r="35" spans="1:88" s="883" customFormat="1" ht="15.75" customHeight="1">
      <c r="A35" s="958" t="s">
        <v>702</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960">
        <v>0</v>
      </c>
      <c r="BX35" s="960">
        <v>0</v>
      </c>
      <c r="BY35" s="960">
        <v>0</v>
      </c>
      <c r="BZ35" s="960">
        <v>0</v>
      </c>
      <c r="CA35" s="960">
        <v>0</v>
      </c>
      <c r="CB35" s="960">
        <v>0</v>
      </c>
      <c r="CC35" s="960">
        <v>0</v>
      </c>
      <c r="CD35" s="960">
        <v>0</v>
      </c>
      <c r="CE35" s="960">
        <v>0</v>
      </c>
      <c r="CF35" s="960">
        <v>0</v>
      </c>
      <c r="CG35" s="960">
        <v>0</v>
      </c>
      <c r="CH35" s="960">
        <v>0</v>
      </c>
      <c r="CI35" s="960">
        <v>0</v>
      </c>
      <c r="CJ35" s="1252"/>
    </row>
    <row r="36" spans="1:88" ht="15.75" customHeight="1">
      <c r="A36" s="961"/>
      <c r="B36" s="959"/>
      <c r="C36" s="960"/>
      <c r="D36" s="960"/>
      <c r="E36" s="960"/>
      <c r="F36" s="960"/>
      <c r="G36" s="960"/>
      <c r="H36" s="960"/>
      <c r="I36" s="960"/>
      <c r="J36" s="960"/>
      <c r="K36" s="960"/>
      <c r="L36" s="960"/>
      <c r="M36" s="960"/>
      <c r="N36" s="960"/>
      <c r="O36" s="960"/>
      <c r="P36" s="960"/>
      <c r="Q36" s="960"/>
      <c r="R36" s="960"/>
      <c r="S36" s="960"/>
      <c r="T36" s="960"/>
      <c r="U36" s="960"/>
      <c r="V36" s="960"/>
      <c r="W36" s="960"/>
      <c r="X36" s="960"/>
      <c r="Y36" s="960"/>
      <c r="Z36" s="960"/>
      <c r="AA36" s="960"/>
      <c r="AB36" s="960"/>
      <c r="AC36" s="960"/>
      <c r="AD36" s="960"/>
      <c r="AE36" s="960"/>
      <c r="AF36" s="960"/>
      <c r="AG36" s="960"/>
      <c r="AH36" s="960"/>
      <c r="AI36" s="960"/>
      <c r="AJ36" s="960"/>
      <c r="AK36" s="960"/>
      <c r="AL36" s="960"/>
      <c r="AM36" s="960"/>
      <c r="AN36" s="960"/>
      <c r="AO36" s="960"/>
      <c r="AP36" s="960"/>
      <c r="AQ36" s="960"/>
      <c r="AR36" s="960"/>
      <c r="AS36" s="960"/>
      <c r="AT36" s="960"/>
      <c r="AU36" s="960"/>
      <c r="AV36" s="960"/>
      <c r="AW36" s="960"/>
      <c r="AX36" s="960"/>
      <c r="AY36" s="960"/>
      <c r="AZ36" s="960"/>
      <c r="BA36" s="960"/>
      <c r="BB36" s="960"/>
      <c r="BC36" s="960"/>
      <c r="BD36" s="960"/>
      <c r="BE36" s="960"/>
      <c r="BF36" s="960"/>
      <c r="BG36" s="960"/>
      <c r="BH36" s="960"/>
      <c r="BI36" s="960"/>
      <c r="BJ36" s="960"/>
      <c r="BK36" s="960"/>
      <c r="BL36" s="960"/>
      <c r="BM36" s="960"/>
      <c r="BN36" s="960"/>
      <c r="BO36" s="960"/>
      <c r="BP36" s="960"/>
      <c r="BQ36" s="960"/>
      <c r="BR36" s="960"/>
      <c r="BS36" s="960"/>
      <c r="BT36" s="960"/>
      <c r="BU36" s="960"/>
      <c r="BV36" s="960"/>
      <c r="BW36" s="960"/>
      <c r="BX36" s="960"/>
      <c r="BY36" s="960"/>
      <c r="BZ36" s="960"/>
      <c r="CA36" s="960"/>
      <c r="CB36" s="960"/>
      <c r="CC36" s="960"/>
      <c r="CD36" s="960"/>
      <c r="CE36" s="960"/>
      <c r="CF36" s="960"/>
      <c r="CG36" s="960"/>
      <c r="CH36" s="960"/>
      <c r="CI36" s="960"/>
      <c r="CJ36" s="1253"/>
    </row>
    <row r="37" spans="1:88" ht="15.75" customHeight="1">
      <c r="A37" s="955" t="s">
        <v>571</v>
      </c>
      <c r="B37" s="956">
        <v>5082239.5036887303</v>
      </c>
      <c r="C37" s="957">
        <v>5479682.6919475105</v>
      </c>
      <c r="D37" s="957">
        <v>5716909.2059234604</v>
      </c>
      <c r="E37" s="957">
        <v>6244316.9555870993</v>
      </c>
      <c r="F37" s="957">
        <v>6528674.7097816998</v>
      </c>
      <c r="G37" s="957">
        <v>6541244.5498852096</v>
      </c>
      <c r="H37" s="957">
        <v>7123699.7466135593</v>
      </c>
      <c r="I37" s="957">
        <v>7085608.9536214098</v>
      </c>
      <c r="J37" s="957">
        <v>7206679.7206830904</v>
      </c>
      <c r="K37" s="957">
        <v>7350287.2540429803</v>
      </c>
      <c r="L37" s="957">
        <v>7576785.7840359407</v>
      </c>
      <c r="M37" s="957">
        <v>7649634.9740902791</v>
      </c>
      <c r="N37" s="957">
        <v>7949074.048767739</v>
      </c>
      <c r="O37" s="957">
        <v>7866802.3015554398</v>
      </c>
      <c r="P37" s="957">
        <v>7701961.1720015388</v>
      </c>
      <c r="Q37" s="957">
        <v>7841483.1499701189</v>
      </c>
      <c r="R37" s="957">
        <v>7937778.9331230316</v>
      </c>
      <c r="S37" s="957">
        <v>7969158.5338292494</v>
      </c>
      <c r="T37" s="957">
        <v>8327925.828886061</v>
      </c>
      <c r="U37" s="957">
        <v>8926222.7062499411</v>
      </c>
      <c r="V37" s="957">
        <v>9070724.7534547299</v>
      </c>
      <c r="W37" s="957">
        <v>9208347.0659819692</v>
      </c>
      <c r="X37" s="957">
        <v>9288460.351164449</v>
      </c>
      <c r="Y37" s="957">
        <v>9357552.407259468</v>
      </c>
      <c r="Z37" s="957">
        <v>9269298.5290937703</v>
      </c>
      <c r="AA37" s="957">
        <v>9345931.8706573211</v>
      </c>
      <c r="AB37" s="957">
        <v>9290175.5657837223</v>
      </c>
      <c r="AC37" s="957">
        <v>9358797.6896781698</v>
      </c>
      <c r="AD37" s="957">
        <v>9335720.8470825516</v>
      </c>
      <c r="AE37" s="957">
        <v>9387105.1158842985</v>
      </c>
      <c r="AF37" s="957">
        <v>9135826.8832915798</v>
      </c>
      <c r="AG37" s="957">
        <v>9324912.4110496715</v>
      </c>
      <c r="AH37" s="957">
        <v>9430092.6581663899</v>
      </c>
      <c r="AI37" s="957">
        <v>9485470.8238354791</v>
      </c>
      <c r="AJ37" s="957">
        <v>9699145.5620516613</v>
      </c>
      <c r="AK37" s="957">
        <v>8828363.2332206182</v>
      </c>
      <c r="AL37" s="957">
        <v>8493104.8718413487</v>
      </c>
      <c r="AM37" s="957">
        <v>8398368.4359052684</v>
      </c>
      <c r="AN37" s="957">
        <v>8632667.1873641405</v>
      </c>
      <c r="AO37" s="957">
        <v>9088388.948152259</v>
      </c>
      <c r="AP37" s="957">
        <v>8836103.1112620104</v>
      </c>
      <c r="AQ37" s="957">
        <v>8811319.438487228</v>
      </c>
      <c r="AR37" s="957">
        <v>8789295.6455390491</v>
      </c>
      <c r="AS37" s="957">
        <v>9648999.3017554395</v>
      </c>
      <c r="AT37" s="957">
        <v>9840242.6601730417</v>
      </c>
      <c r="AU37" s="957">
        <v>9060085.4660683889</v>
      </c>
      <c r="AV37" s="957">
        <v>9307872.37897663</v>
      </c>
      <c r="AW37" s="957">
        <v>9101227.141923869</v>
      </c>
      <c r="AX37" s="957">
        <v>9562461.4268665817</v>
      </c>
      <c r="AY37" s="957">
        <v>8923533.6354225911</v>
      </c>
      <c r="AZ37" s="957">
        <v>8982437.6431837082</v>
      </c>
      <c r="BA37" s="957">
        <v>8998122.1446753796</v>
      </c>
      <c r="BB37" s="957">
        <v>9169841.8520676401</v>
      </c>
      <c r="BC37" s="957">
        <v>9462134.3647869583</v>
      </c>
      <c r="BD37" s="957">
        <v>9642800.2206169013</v>
      </c>
      <c r="BE37" s="957">
        <v>9678545.0501818098</v>
      </c>
      <c r="BF37" s="957">
        <v>9676770.0848979596</v>
      </c>
      <c r="BG37" s="957">
        <v>9705955.8717380092</v>
      </c>
      <c r="BH37" s="957">
        <v>9956620.5183592103</v>
      </c>
      <c r="BI37" s="957">
        <v>9777571.0521722026</v>
      </c>
      <c r="BJ37" s="957">
        <v>9605691.5549837109</v>
      </c>
      <c r="BK37" s="957">
        <v>9686061.7545296997</v>
      </c>
      <c r="BL37" s="957">
        <v>9833802.9318368938</v>
      </c>
      <c r="BM37" s="957">
        <v>9897918.4292644598</v>
      </c>
      <c r="BN37" s="957">
        <v>10112086.30116732</v>
      </c>
      <c r="BO37" s="957">
        <v>10296164.595889</v>
      </c>
      <c r="BP37" s="957">
        <v>10387936.12562889</v>
      </c>
      <c r="BQ37" s="957">
        <v>10701912.938161138</v>
      </c>
      <c r="BR37" s="957">
        <v>10723698.853577033</v>
      </c>
      <c r="BS37" s="957">
        <v>10702120.987518888</v>
      </c>
      <c r="BT37" s="957">
        <v>10859631.615034541</v>
      </c>
      <c r="BU37" s="957">
        <v>10776464.515913822</v>
      </c>
      <c r="BV37" s="957">
        <v>10624910.09509315</v>
      </c>
      <c r="BW37" s="957">
        <v>10962929.74068976</v>
      </c>
      <c r="BX37" s="957">
        <v>11080893.772507919</v>
      </c>
      <c r="BY37" s="957">
        <v>11264815.254913181</v>
      </c>
      <c r="BZ37" s="957">
        <v>11230458.543367101</v>
      </c>
      <c r="CA37" s="957">
        <v>11505067.013244759</v>
      </c>
      <c r="CB37" s="957">
        <v>11787973.63524111</v>
      </c>
      <c r="CC37" s="957">
        <v>11937143.665688649</v>
      </c>
      <c r="CD37" s="957">
        <v>12214557.062503492</v>
      </c>
      <c r="CE37" s="957">
        <v>12113688.521276308</v>
      </c>
      <c r="CF37" s="957">
        <v>12468245.942447828</v>
      </c>
      <c r="CG37" s="957">
        <v>12498149.58576029</v>
      </c>
      <c r="CH37" s="957">
        <v>12561085.409948362</v>
      </c>
      <c r="CI37" s="957">
        <v>13014604.800548989</v>
      </c>
      <c r="CJ37" s="1254"/>
    </row>
    <row r="38" spans="1:88" ht="15.75" customHeight="1">
      <c r="A38" s="958" t="s">
        <v>572</v>
      </c>
      <c r="B38" s="959">
        <v>4158059.5480538099</v>
      </c>
      <c r="C38" s="960">
        <v>4275172.8677826701</v>
      </c>
      <c r="D38" s="960">
        <v>4554824.1320721591</v>
      </c>
      <c r="E38" s="960">
        <v>4905967.6796486303</v>
      </c>
      <c r="F38" s="960">
        <v>5173636.2303644801</v>
      </c>
      <c r="G38" s="960">
        <v>5170418.5422329996</v>
      </c>
      <c r="H38" s="960">
        <v>5744771.1946113193</v>
      </c>
      <c r="I38" s="960">
        <v>5677022.0383424601</v>
      </c>
      <c r="J38" s="960">
        <v>5700769.9555871198</v>
      </c>
      <c r="K38" s="960">
        <v>5855051.2557276199</v>
      </c>
      <c r="L38" s="960">
        <v>6049862.0661166701</v>
      </c>
      <c r="M38" s="960">
        <v>6051683.9610053701</v>
      </c>
      <c r="N38" s="960">
        <v>6326097.5144559601</v>
      </c>
      <c r="O38" s="960">
        <v>6309562.4089767691</v>
      </c>
      <c r="P38" s="960">
        <v>6178412.9945783895</v>
      </c>
      <c r="Q38" s="960">
        <v>6204310.0703932699</v>
      </c>
      <c r="R38" s="960">
        <v>6360057.4356719302</v>
      </c>
      <c r="S38" s="960">
        <v>6381165.1238913191</v>
      </c>
      <c r="T38" s="960">
        <v>6572854.6512706699</v>
      </c>
      <c r="U38" s="960">
        <v>6877350.9294876205</v>
      </c>
      <c r="V38" s="960">
        <v>7069786.1923083803</v>
      </c>
      <c r="W38" s="960">
        <v>7244171.2814070499</v>
      </c>
      <c r="X38" s="960">
        <v>7399645.4752610894</v>
      </c>
      <c r="Y38" s="960">
        <v>7385758.62506021</v>
      </c>
      <c r="Z38" s="960">
        <v>7478021.1505871108</v>
      </c>
      <c r="AA38" s="960">
        <v>7510381.3849800695</v>
      </c>
      <c r="AB38" s="960">
        <v>7581709.9366770601</v>
      </c>
      <c r="AC38" s="960">
        <v>7684306.7265745401</v>
      </c>
      <c r="AD38" s="960">
        <v>7694278.64801371</v>
      </c>
      <c r="AE38" s="960">
        <v>7869701.7807952501</v>
      </c>
      <c r="AF38" s="960">
        <v>7806990.9712087996</v>
      </c>
      <c r="AG38" s="960">
        <v>7921430.8804289401</v>
      </c>
      <c r="AH38" s="960">
        <v>8009869.2915604506</v>
      </c>
      <c r="AI38" s="960">
        <v>8110391.2688349597</v>
      </c>
      <c r="AJ38" s="960">
        <v>8263924.785904631</v>
      </c>
      <c r="AK38" s="960">
        <v>6359620.8673594408</v>
      </c>
      <c r="AL38" s="960">
        <v>6081950.7186916796</v>
      </c>
      <c r="AM38" s="960">
        <v>6165854.86815322</v>
      </c>
      <c r="AN38" s="960">
        <v>6409412.1862538606</v>
      </c>
      <c r="AO38" s="960">
        <v>6368818.3471981892</v>
      </c>
      <c r="AP38" s="960">
        <v>6086020.4206497595</v>
      </c>
      <c r="AQ38" s="960">
        <v>6102926.3779635197</v>
      </c>
      <c r="AR38" s="960">
        <v>6180845.2664790004</v>
      </c>
      <c r="AS38" s="960">
        <v>6281884.8067749506</v>
      </c>
      <c r="AT38" s="960">
        <v>6411512.1629308797</v>
      </c>
      <c r="AU38" s="960">
        <v>6473586.5980738802</v>
      </c>
      <c r="AV38" s="960">
        <v>6661306.5969346007</v>
      </c>
      <c r="AW38" s="960">
        <v>6098513.4777912199</v>
      </c>
      <c r="AX38" s="960">
        <v>6102769.065294181</v>
      </c>
      <c r="AY38" s="960">
        <v>6009723.517785931</v>
      </c>
      <c r="AZ38" s="960">
        <v>6053885.0166564798</v>
      </c>
      <c r="BA38" s="960">
        <v>6157765.1911736298</v>
      </c>
      <c r="BB38" s="960">
        <v>6345844.0186385401</v>
      </c>
      <c r="BC38" s="960">
        <v>6840456.4794688104</v>
      </c>
      <c r="BD38" s="960">
        <v>6893478.5259185508</v>
      </c>
      <c r="BE38" s="960">
        <v>6980544.9656184996</v>
      </c>
      <c r="BF38" s="960">
        <v>6951239.17398459</v>
      </c>
      <c r="BG38" s="960">
        <v>6937077.0590429101</v>
      </c>
      <c r="BH38" s="960">
        <v>7147140.1162375305</v>
      </c>
      <c r="BI38" s="960">
        <v>7036546.6945489198</v>
      </c>
      <c r="BJ38" s="960">
        <v>6886568.27953347</v>
      </c>
      <c r="BK38" s="960">
        <v>7025762.9120470202</v>
      </c>
      <c r="BL38" s="960">
        <v>7156959.1334005902</v>
      </c>
      <c r="BM38" s="960">
        <v>7218861.4538902296</v>
      </c>
      <c r="BN38" s="960">
        <v>7430078.4414840601</v>
      </c>
      <c r="BO38" s="960">
        <v>7648707.9411722189</v>
      </c>
      <c r="BP38" s="960">
        <v>7618989.5367192002</v>
      </c>
      <c r="BQ38" s="960">
        <v>7983085.3808197407</v>
      </c>
      <c r="BR38" s="960">
        <v>8175929.6931436099</v>
      </c>
      <c r="BS38" s="960">
        <v>8209784.5101588592</v>
      </c>
      <c r="BT38" s="960">
        <v>8377048.5365391606</v>
      </c>
      <c r="BU38" s="960">
        <v>8740146.0890680607</v>
      </c>
      <c r="BV38" s="960">
        <v>8705574.0822627414</v>
      </c>
      <c r="BW38" s="960">
        <v>9029497.1726024598</v>
      </c>
      <c r="BX38" s="960">
        <v>9130668.9615273997</v>
      </c>
      <c r="BY38" s="960">
        <v>9316290.10763238</v>
      </c>
      <c r="BZ38" s="960">
        <v>9274240.9225359112</v>
      </c>
      <c r="CA38" s="960">
        <v>9520995.9470548704</v>
      </c>
      <c r="CB38" s="960">
        <v>9771452.5830222704</v>
      </c>
      <c r="CC38" s="960">
        <v>9901056.5454051197</v>
      </c>
      <c r="CD38" s="960">
        <v>10215925.137569791</v>
      </c>
      <c r="CE38" s="960">
        <v>10644261.636596469</v>
      </c>
      <c r="CF38" s="960">
        <v>11180052.253493369</v>
      </c>
      <c r="CG38" s="960">
        <v>11240317.90751465</v>
      </c>
      <c r="CH38" s="960">
        <v>11311728.389083862</v>
      </c>
      <c r="CI38" s="960">
        <v>11868509.462853901</v>
      </c>
      <c r="CJ38" s="1253"/>
    </row>
    <row r="39" spans="1:88" ht="15.75" customHeight="1">
      <c r="A39" s="958" t="s">
        <v>573</v>
      </c>
      <c r="B39" s="959">
        <v>90625</v>
      </c>
      <c r="C39" s="960">
        <v>115425</v>
      </c>
      <c r="D39" s="960">
        <v>32000</v>
      </c>
      <c r="E39" s="960">
        <v>131600</v>
      </c>
      <c r="F39" s="960">
        <v>118808.431</v>
      </c>
      <c r="G39" s="960">
        <v>130827.096254</v>
      </c>
      <c r="H39" s="960">
        <v>112946.58181941</v>
      </c>
      <c r="I39" s="960">
        <v>118461.07169553</v>
      </c>
      <c r="J39" s="960">
        <v>192600.71051295998</v>
      </c>
      <c r="K39" s="960">
        <v>164299.44025342999</v>
      </c>
      <c r="L39" s="960">
        <v>158479.28181026998</v>
      </c>
      <c r="M39" s="960">
        <v>116359.08255178999</v>
      </c>
      <c r="N39" s="960">
        <v>144356.37171959999</v>
      </c>
      <c r="O39" s="960">
        <v>109557.76902192</v>
      </c>
      <c r="P39" s="960">
        <v>45967.668351589993</v>
      </c>
      <c r="Q39" s="960">
        <v>101939.43475802</v>
      </c>
      <c r="R39" s="960">
        <v>96940.228162970001</v>
      </c>
      <c r="S39" s="960">
        <v>85065.621269659998</v>
      </c>
      <c r="T39" s="960">
        <v>79650.912682410009</v>
      </c>
      <c r="U39" s="960">
        <v>131833.47449212</v>
      </c>
      <c r="V39" s="960">
        <v>114831.05343176</v>
      </c>
      <c r="W39" s="960">
        <v>106855.89783321001</v>
      </c>
      <c r="X39" s="960">
        <v>234945.11465588</v>
      </c>
      <c r="Y39" s="960">
        <v>330691.82170884998</v>
      </c>
      <c r="Z39" s="960">
        <v>189539.50740937001</v>
      </c>
      <c r="AA39" s="960">
        <v>273731.28123745002</v>
      </c>
      <c r="AB39" s="960">
        <v>282472.05007085996</v>
      </c>
      <c r="AC39" s="960">
        <v>257991.11146776998</v>
      </c>
      <c r="AD39" s="960">
        <v>206624.75975360998</v>
      </c>
      <c r="AE39" s="960">
        <v>251212.33994268</v>
      </c>
      <c r="AF39" s="960">
        <v>245223.88084515001</v>
      </c>
      <c r="AG39" s="960">
        <v>266980.91242442001</v>
      </c>
      <c r="AH39" s="960">
        <v>243992.00221353001</v>
      </c>
      <c r="AI39" s="960">
        <v>166703.35462783999</v>
      </c>
      <c r="AJ39" s="960">
        <v>184804.69920014002</v>
      </c>
      <c r="AK39" s="960">
        <v>195896.34154192999</v>
      </c>
      <c r="AL39" s="960">
        <v>175532.74571305999</v>
      </c>
      <c r="AM39" s="960">
        <v>173906.41972536998</v>
      </c>
      <c r="AN39" s="960">
        <v>183414.87106506</v>
      </c>
      <c r="AO39" s="960">
        <v>168902.74351020998</v>
      </c>
      <c r="AP39" s="960">
        <v>168891.66961122002</v>
      </c>
      <c r="AQ39" s="960">
        <v>131368.01215200999</v>
      </c>
      <c r="AR39" s="960">
        <v>75483.931146050003</v>
      </c>
      <c r="AS39" s="960">
        <v>116009.34587047</v>
      </c>
      <c r="AT39" s="960">
        <v>89366.581449780002</v>
      </c>
      <c r="AU39" s="960">
        <v>56879.267414599999</v>
      </c>
      <c r="AV39" s="960">
        <v>30240.84673981</v>
      </c>
      <c r="AW39" s="960">
        <v>24504.25279834</v>
      </c>
      <c r="AX39" s="960">
        <v>16651.801759760001</v>
      </c>
      <c r="AY39" s="960">
        <v>11056.75047078</v>
      </c>
      <c r="AZ39" s="960">
        <v>3448.8617763000002</v>
      </c>
      <c r="BA39" s="960">
        <v>3619.9515586100001</v>
      </c>
      <c r="BB39" s="960">
        <v>3356.88137198</v>
      </c>
      <c r="BC39" s="960">
        <v>1850.9536450799999</v>
      </c>
      <c r="BD39" s="960">
        <v>1830.7267094700001</v>
      </c>
      <c r="BE39" s="960">
        <v>1866.2656243699998</v>
      </c>
      <c r="BF39" s="960">
        <v>1916.0768162699999</v>
      </c>
      <c r="BG39" s="960">
        <v>1926.8519128099999</v>
      </c>
      <c r="BH39" s="960">
        <v>1932.33397947</v>
      </c>
      <c r="BI39" s="960">
        <v>1974.5837001099999</v>
      </c>
      <c r="BJ39" s="960">
        <v>2017.4005310999999</v>
      </c>
      <c r="BK39" s="960">
        <v>1949.1582530200001</v>
      </c>
      <c r="BL39" s="960">
        <v>1908.4208266199998</v>
      </c>
      <c r="BM39" s="960">
        <v>1957.1923162200001</v>
      </c>
      <c r="BN39" s="960">
        <v>1927.3245047600001</v>
      </c>
      <c r="BO39" s="960">
        <v>1977.7753660899998</v>
      </c>
      <c r="BP39" s="960">
        <v>1967.8728943699998</v>
      </c>
      <c r="BQ39" s="960">
        <v>1961.35112542</v>
      </c>
      <c r="BR39" s="960">
        <v>2010.40617019</v>
      </c>
      <c r="BS39" s="960">
        <v>2030.7276241900001</v>
      </c>
      <c r="BT39" s="960">
        <v>2022.12645064</v>
      </c>
      <c r="BU39" s="960">
        <v>2049.5367839400001</v>
      </c>
      <c r="BV39" s="960">
        <v>2008.5158023800002</v>
      </c>
      <c r="BW39" s="960">
        <v>2053.6010747400001</v>
      </c>
      <c r="BX39" s="960">
        <v>2155.22373844</v>
      </c>
      <c r="BY39" s="960">
        <v>2158.9975151399999</v>
      </c>
      <c r="BZ39" s="960">
        <v>2128.8073015</v>
      </c>
      <c r="CA39" s="960">
        <v>2030.82214258</v>
      </c>
      <c r="CB39" s="960">
        <v>1964.75378748</v>
      </c>
      <c r="CC39" s="960">
        <v>1964.75378748</v>
      </c>
      <c r="CD39" s="960">
        <v>1964.75378748</v>
      </c>
      <c r="CE39" s="960">
        <v>1964.75378748</v>
      </c>
      <c r="CF39" s="960">
        <v>1966.4551185099999</v>
      </c>
      <c r="CG39" s="960">
        <v>1952.8444702500001</v>
      </c>
      <c r="CH39" s="960">
        <v>1815.60376696</v>
      </c>
      <c r="CI39" s="960">
        <v>2139.6128102799998</v>
      </c>
      <c r="CJ39" s="1253"/>
    </row>
    <row r="40" spans="1:88" ht="15.75" customHeight="1">
      <c r="A40" s="958" t="s">
        <v>574</v>
      </c>
      <c r="B40" s="959">
        <v>0</v>
      </c>
      <c r="C40" s="960">
        <v>0</v>
      </c>
      <c r="D40" s="960">
        <v>0</v>
      </c>
      <c r="E40" s="960">
        <v>0</v>
      </c>
      <c r="F40" s="960">
        <v>0</v>
      </c>
      <c r="G40" s="960">
        <v>0</v>
      </c>
      <c r="H40" s="960">
        <v>0</v>
      </c>
      <c r="I40" s="960">
        <v>0</v>
      </c>
      <c r="J40" s="960">
        <v>0</v>
      </c>
      <c r="K40" s="960">
        <v>0</v>
      </c>
      <c r="L40" s="960">
        <v>0</v>
      </c>
      <c r="M40" s="960">
        <v>0</v>
      </c>
      <c r="N40" s="960">
        <v>0</v>
      </c>
      <c r="O40" s="960">
        <v>0</v>
      </c>
      <c r="P40" s="960">
        <v>0</v>
      </c>
      <c r="Q40" s="960">
        <v>0</v>
      </c>
      <c r="R40" s="960">
        <v>0</v>
      </c>
      <c r="S40" s="960">
        <v>0</v>
      </c>
      <c r="T40" s="960">
        <v>68335.88582204</v>
      </c>
      <c r="U40" s="960">
        <v>102754.48784982001</v>
      </c>
      <c r="V40" s="960">
        <v>98033.616200379998</v>
      </c>
      <c r="W40" s="960">
        <v>57110.029219060001</v>
      </c>
      <c r="X40" s="960">
        <v>43577.245939169996</v>
      </c>
      <c r="Y40" s="960">
        <v>49990.837342999999</v>
      </c>
      <c r="Z40" s="960">
        <v>40570.850075219998</v>
      </c>
      <c r="AA40" s="960">
        <v>41372.976830719999</v>
      </c>
      <c r="AB40" s="960">
        <v>5315.0450394</v>
      </c>
      <c r="AC40" s="960">
        <v>64.753140000000002</v>
      </c>
      <c r="AD40" s="960">
        <v>55.832070000000002</v>
      </c>
      <c r="AE40" s="960">
        <v>105.694231</v>
      </c>
      <c r="AF40" s="960">
        <v>153.94147599999999</v>
      </c>
      <c r="AG40" s="960">
        <v>120.01185599999999</v>
      </c>
      <c r="AH40" s="960">
        <v>194.54228319999999</v>
      </c>
      <c r="AI40" s="960">
        <v>218.64734319999999</v>
      </c>
      <c r="AJ40" s="960">
        <v>122.082511</v>
      </c>
      <c r="AK40" s="960">
        <v>142.101934</v>
      </c>
      <c r="AL40" s="960">
        <v>109.157163</v>
      </c>
      <c r="AM40" s="960">
        <v>221.50718080000001</v>
      </c>
      <c r="AN40" s="960">
        <v>355.28200399999997</v>
      </c>
      <c r="AO40" s="960">
        <v>338.45894516999999</v>
      </c>
      <c r="AP40" s="960">
        <v>359.82290011000003</v>
      </c>
      <c r="AQ40" s="960">
        <v>363.32424723000003</v>
      </c>
      <c r="AR40" s="960">
        <v>136.36696823</v>
      </c>
      <c r="AS40" s="960">
        <v>140.124335</v>
      </c>
      <c r="AT40" s="960">
        <v>54.939295200000004</v>
      </c>
      <c r="AU40" s="960">
        <v>312.47674518999997</v>
      </c>
      <c r="AV40" s="960">
        <v>314.19705038999996</v>
      </c>
      <c r="AW40" s="960">
        <v>3080.7992952300001</v>
      </c>
      <c r="AX40" s="960">
        <v>153.39063328</v>
      </c>
      <c r="AY40" s="960">
        <v>277.91150927999996</v>
      </c>
      <c r="AZ40" s="960">
        <v>231.68626890000002</v>
      </c>
      <c r="BA40" s="960">
        <v>253.67474665999998</v>
      </c>
      <c r="BB40" s="960">
        <v>263.41219355999999</v>
      </c>
      <c r="BC40" s="960">
        <v>1042.7658173099999</v>
      </c>
      <c r="BD40" s="960">
        <v>232.59737928999999</v>
      </c>
      <c r="BE40" s="960">
        <v>194.129437</v>
      </c>
      <c r="BF40" s="960">
        <v>1364.2685398900001</v>
      </c>
      <c r="BG40" s="960">
        <v>1856.38703566</v>
      </c>
      <c r="BH40" s="960">
        <v>2442.9325048699998</v>
      </c>
      <c r="BI40" s="960">
        <v>3404.95841449</v>
      </c>
      <c r="BJ40" s="960">
        <v>811.03641741000001</v>
      </c>
      <c r="BK40" s="960">
        <v>302.69049945</v>
      </c>
      <c r="BL40" s="960">
        <v>2666.2468556500003</v>
      </c>
      <c r="BM40" s="960">
        <v>286.02053510000002</v>
      </c>
      <c r="BN40" s="960">
        <v>203.10533472</v>
      </c>
      <c r="BO40" s="960">
        <v>1375.9657632799999</v>
      </c>
      <c r="BP40" s="960">
        <v>271.08316264000001</v>
      </c>
      <c r="BQ40" s="960">
        <v>174.46557063</v>
      </c>
      <c r="BR40" s="960">
        <v>668.72082573</v>
      </c>
      <c r="BS40" s="960">
        <v>439.06289476999996</v>
      </c>
      <c r="BT40" s="960">
        <v>333.09974162000003</v>
      </c>
      <c r="BU40" s="960">
        <v>1905.3098080100001</v>
      </c>
      <c r="BV40" s="960">
        <v>1154.3878927200001</v>
      </c>
      <c r="BW40" s="960">
        <v>237.82775814999999</v>
      </c>
      <c r="BX40" s="960">
        <v>328.33865757000001</v>
      </c>
      <c r="BY40" s="960">
        <v>362.60849208999997</v>
      </c>
      <c r="BZ40" s="960">
        <v>534.24029992999999</v>
      </c>
      <c r="CA40" s="960">
        <v>1122.5566623299999</v>
      </c>
      <c r="CB40" s="960">
        <v>445.24852304000001</v>
      </c>
      <c r="CC40" s="960">
        <v>472.98247343000003</v>
      </c>
      <c r="CD40" s="960">
        <v>527.98634011000001</v>
      </c>
      <c r="CE40" s="960">
        <v>704.74624692999998</v>
      </c>
      <c r="CF40" s="960">
        <v>717.28199396000002</v>
      </c>
      <c r="CG40" s="960">
        <v>1685.1444020199999</v>
      </c>
      <c r="CH40" s="960">
        <v>1001.03660587</v>
      </c>
      <c r="CI40" s="960">
        <v>1060.7067240900001</v>
      </c>
      <c r="CJ40" s="1253"/>
    </row>
    <row r="41" spans="1:88" ht="15.75" customHeight="1">
      <c r="A41" s="958" t="s">
        <v>575</v>
      </c>
      <c r="B41" s="959">
        <v>267213.35632376</v>
      </c>
      <c r="C41" s="960">
        <v>334302.97400608001</v>
      </c>
      <c r="D41" s="960">
        <v>356946.08011730999</v>
      </c>
      <c r="E41" s="960">
        <v>364890.67425049999</v>
      </c>
      <c r="F41" s="960">
        <v>368176.39792952995</v>
      </c>
      <c r="G41" s="960">
        <v>375880.78086271998</v>
      </c>
      <c r="H41" s="960">
        <v>370637.81797133997</v>
      </c>
      <c r="I41" s="960">
        <v>381075.16781037999</v>
      </c>
      <c r="J41" s="960">
        <v>394291.62999923999</v>
      </c>
      <c r="K41" s="960">
        <v>399865.77355998004</v>
      </c>
      <c r="L41" s="960">
        <v>413678.84199378005</v>
      </c>
      <c r="M41" s="960">
        <v>480718.56183528993</v>
      </c>
      <c r="N41" s="960">
        <v>491017.20086623001</v>
      </c>
      <c r="O41" s="960">
        <v>490112.55472856999</v>
      </c>
      <c r="P41" s="960">
        <v>544079.49656222004</v>
      </c>
      <c r="Q41" s="960">
        <v>562202.00651712995</v>
      </c>
      <c r="R41" s="960">
        <v>581882.6250335701</v>
      </c>
      <c r="S41" s="960">
        <v>670775.87310389988</v>
      </c>
      <c r="T41" s="960">
        <v>655628.87916532997</v>
      </c>
      <c r="U41" s="960">
        <v>821455.72579007002</v>
      </c>
      <c r="V41" s="960">
        <v>820657.12373243994</v>
      </c>
      <c r="W41" s="960">
        <v>905112.28960269992</v>
      </c>
      <c r="X41" s="960">
        <v>861063.05776373995</v>
      </c>
      <c r="Y41" s="960">
        <v>890332.63819541014</v>
      </c>
      <c r="Z41" s="960">
        <v>895354.86218980991</v>
      </c>
      <c r="AA41" s="960">
        <v>892482.02657631005</v>
      </c>
      <c r="AB41" s="960">
        <v>896197.31936244993</v>
      </c>
      <c r="AC41" s="960">
        <v>892376.56049623003</v>
      </c>
      <c r="AD41" s="960">
        <v>917410.08597821009</v>
      </c>
      <c r="AE41" s="960">
        <v>924568.50502513</v>
      </c>
      <c r="AF41" s="960">
        <v>750542.10918253986</v>
      </c>
      <c r="AG41" s="960">
        <v>788550.57164812996</v>
      </c>
      <c r="AH41" s="960">
        <v>802083.17928058002</v>
      </c>
      <c r="AI41" s="960">
        <v>806871.62301977002</v>
      </c>
      <c r="AJ41" s="960">
        <v>819834.5830768001</v>
      </c>
      <c r="AK41" s="960">
        <v>1869132.3925907202</v>
      </c>
      <c r="AL41" s="960">
        <v>1863362.0627655601</v>
      </c>
      <c r="AM41" s="960">
        <v>1651889.6474115381</v>
      </c>
      <c r="AN41" s="960">
        <v>1676351.0230251201</v>
      </c>
      <c r="AO41" s="960">
        <v>2175905.1935642702</v>
      </c>
      <c r="AP41" s="960">
        <v>2228045.9104714501</v>
      </c>
      <c r="AQ41" s="960">
        <v>2210226.9935608502</v>
      </c>
      <c r="AR41" s="960">
        <v>2146642.6564858397</v>
      </c>
      <c r="AS41" s="960">
        <v>2890988.7305510896</v>
      </c>
      <c r="AT41" s="960">
        <v>2929605.7513117702</v>
      </c>
      <c r="AU41" s="960">
        <v>2102097.8260351298</v>
      </c>
      <c r="AV41" s="960">
        <v>2217318.4515287899</v>
      </c>
      <c r="AW41" s="960">
        <v>2574658.9062888701</v>
      </c>
      <c r="AX41" s="960">
        <v>3048672.9990898003</v>
      </c>
      <c r="AY41" s="960">
        <v>2527616.32759212</v>
      </c>
      <c r="AZ41" s="960">
        <v>2584248.8523518997</v>
      </c>
      <c r="BA41" s="960">
        <v>2504847.9270639298</v>
      </c>
      <c r="BB41" s="960">
        <v>2493233.1099128197</v>
      </c>
      <c r="BC41" s="960">
        <v>2455803.2338978099</v>
      </c>
      <c r="BD41" s="960">
        <v>2591838.1697864695</v>
      </c>
      <c r="BE41" s="960">
        <v>2543899.7273856103</v>
      </c>
      <c r="BF41" s="960">
        <v>2550187.8879144499</v>
      </c>
      <c r="BG41" s="960">
        <v>2596535.49712223</v>
      </c>
      <c r="BH41" s="960">
        <v>2633919.3774455399</v>
      </c>
      <c r="BI41" s="960">
        <v>2551176.1428286503</v>
      </c>
      <c r="BJ41" s="960">
        <v>2532729.5033840099</v>
      </c>
      <c r="BK41" s="960">
        <v>2486188.2270986699</v>
      </c>
      <c r="BL41" s="960">
        <v>2492135.9265283598</v>
      </c>
      <c r="BM41" s="960">
        <v>2499996.9996012999</v>
      </c>
      <c r="BN41" s="960">
        <v>2495841.8590795402</v>
      </c>
      <c r="BO41" s="960">
        <v>2458172.29242846</v>
      </c>
      <c r="BP41" s="960">
        <v>2567742.9221383301</v>
      </c>
      <c r="BQ41" s="960">
        <v>2514684.0850340696</v>
      </c>
      <c r="BR41" s="960">
        <v>2335818.2611301099</v>
      </c>
      <c r="BS41" s="960">
        <v>2298709.94102237</v>
      </c>
      <c r="BT41" s="960">
        <v>2275531.1134362598</v>
      </c>
      <c r="BU41" s="960">
        <v>1836906.6996955702</v>
      </c>
      <c r="BV41" s="960">
        <v>1718436.4451524999</v>
      </c>
      <c r="BW41" s="960">
        <v>1733099.5596555998</v>
      </c>
      <c r="BX41" s="960">
        <v>1746746.2781405</v>
      </c>
      <c r="BY41" s="960">
        <v>1745603.0712315601</v>
      </c>
      <c r="BZ41" s="960">
        <v>1753823.5871896099</v>
      </c>
      <c r="CA41" s="960">
        <v>1781823.5255258398</v>
      </c>
      <c r="CB41" s="960">
        <v>1808079.81981551</v>
      </c>
      <c r="CC41" s="960">
        <v>1833245.52692036</v>
      </c>
      <c r="CD41" s="960">
        <v>1796221.7407228902</v>
      </c>
      <c r="CE41" s="960">
        <v>1263377.88438385</v>
      </c>
      <c r="CF41" s="960">
        <v>1067786.2683973301</v>
      </c>
      <c r="CG41" s="960">
        <v>1046096.30427938</v>
      </c>
      <c r="CH41" s="960">
        <v>1036009.9873819099</v>
      </c>
      <c r="CI41" s="960">
        <v>914915.10264043999</v>
      </c>
      <c r="CJ41" s="1253"/>
    </row>
    <row r="42" spans="1:88" ht="15.75" customHeight="1">
      <c r="A42" s="958" t="s">
        <v>576</v>
      </c>
      <c r="B42" s="959">
        <v>176818.07145851999</v>
      </c>
      <c r="C42" s="960">
        <v>205347.89631664002</v>
      </c>
      <c r="D42" s="960">
        <v>218567.32316214999</v>
      </c>
      <c r="E42" s="960">
        <v>214959.05832633999</v>
      </c>
      <c r="F42" s="960">
        <v>218155.70769094001</v>
      </c>
      <c r="G42" s="960">
        <v>218907.62862393999</v>
      </c>
      <c r="H42" s="960">
        <v>223330.04070258999</v>
      </c>
      <c r="I42" s="960">
        <v>233839.97651437001</v>
      </c>
      <c r="J42" s="960">
        <v>235699.17077551997</v>
      </c>
      <c r="K42" s="960">
        <v>244262.57538226002</v>
      </c>
      <c r="L42" s="960">
        <v>256635.52754436</v>
      </c>
      <c r="M42" s="960">
        <v>317505.09818040999</v>
      </c>
      <c r="N42" s="960">
        <v>322122.92938534997</v>
      </c>
      <c r="O42" s="960">
        <v>326008.23445723997</v>
      </c>
      <c r="P42" s="960">
        <v>358538.96453015</v>
      </c>
      <c r="Q42" s="960">
        <v>375619.89807138999</v>
      </c>
      <c r="R42" s="960">
        <v>391682.15947438002</v>
      </c>
      <c r="S42" s="960">
        <v>472140.06621605001</v>
      </c>
      <c r="T42" s="960">
        <v>371191.34329212998</v>
      </c>
      <c r="U42" s="960">
        <v>552399.11281477998</v>
      </c>
      <c r="V42" s="960">
        <v>562256.30829177005</v>
      </c>
      <c r="W42" s="960">
        <v>581073.02308894997</v>
      </c>
      <c r="X42" s="960">
        <v>599551.54209402006</v>
      </c>
      <c r="Y42" s="960">
        <v>611965.07468531001</v>
      </c>
      <c r="Z42" s="960">
        <v>611084.81187447999</v>
      </c>
      <c r="AA42" s="960">
        <v>607852.36682781007</v>
      </c>
      <c r="AB42" s="960">
        <v>608527.36681673001</v>
      </c>
      <c r="AC42" s="960">
        <v>605859.58658677002</v>
      </c>
      <c r="AD42" s="960">
        <v>615866.28008006001</v>
      </c>
      <c r="AE42" s="960">
        <v>626393.60547556006</v>
      </c>
      <c r="AF42" s="960">
        <v>444120.69641648</v>
      </c>
      <c r="AG42" s="960">
        <v>523607.47304300999</v>
      </c>
      <c r="AH42" s="960">
        <v>481847.75243256002</v>
      </c>
      <c r="AI42" s="960">
        <v>487243.34789500001</v>
      </c>
      <c r="AJ42" s="960">
        <v>492169.68199721002</v>
      </c>
      <c r="AK42" s="960">
        <v>485987.68811489001</v>
      </c>
      <c r="AL42" s="960">
        <v>479441.64125276002</v>
      </c>
      <c r="AM42" s="960">
        <v>465158.36360765004</v>
      </c>
      <c r="AN42" s="960">
        <v>462038.41421940998</v>
      </c>
      <c r="AO42" s="960">
        <v>458106.85968878999</v>
      </c>
      <c r="AP42" s="960">
        <v>489297.35160078004</v>
      </c>
      <c r="AQ42" s="960">
        <v>471343.90490659996</v>
      </c>
      <c r="AR42" s="960">
        <v>465635.47646546998</v>
      </c>
      <c r="AS42" s="960">
        <v>464934.41572142998</v>
      </c>
      <c r="AT42" s="960">
        <v>465589.71031142998</v>
      </c>
      <c r="AU42" s="960">
        <v>430315.09230483003</v>
      </c>
      <c r="AV42" s="960">
        <v>442914.20123990998</v>
      </c>
      <c r="AW42" s="960">
        <v>355812.40457115998</v>
      </c>
      <c r="AX42" s="960">
        <v>395179.27572765003</v>
      </c>
      <c r="AY42" s="960">
        <v>316519.92495283001</v>
      </c>
      <c r="AZ42" s="960">
        <v>326062.63206771004</v>
      </c>
      <c r="BA42" s="960">
        <v>316069.89580106002</v>
      </c>
      <c r="BB42" s="960">
        <v>321501.18569772999</v>
      </c>
      <c r="BC42" s="960">
        <v>323805.49736159999</v>
      </c>
      <c r="BD42" s="960">
        <v>319742.98065759998</v>
      </c>
      <c r="BE42" s="960">
        <v>318556.84192271996</v>
      </c>
      <c r="BF42" s="960">
        <v>307522.30896196002</v>
      </c>
      <c r="BG42" s="960">
        <v>307680.97563045</v>
      </c>
      <c r="BH42" s="960">
        <v>306576.61996680999</v>
      </c>
      <c r="BI42" s="960">
        <v>287089.18453465</v>
      </c>
      <c r="BJ42" s="960">
        <v>289780.68886942999</v>
      </c>
      <c r="BK42" s="960">
        <v>289048.34985736001</v>
      </c>
      <c r="BL42" s="960">
        <v>285464.28867651999</v>
      </c>
      <c r="BM42" s="960">
        <v>289087.76540233003</v>
      </c>
      <c r="BN42" s="960">
        <v>287692.77470646997</v>
      </c>
      <c r="BO42" s="960">
        <v>286402.00838140002</v>
      </c>
      <c r="BP42" s="960">
        <v>278505.77792362001</v>
      </c>
      <c r="BQ42" s="960">
        <v>273952.02817852999</v>
      </c>
      <c r="BR42" s="960">
        <v>275353.04046304</v>
      </c>
      <c r="BS42" s="960">
        <v>278273.93975222996</v>
      </c>
      <c r="BT42" s="960">
        <v>276294.80859222997</v>
      </c>
      <c r="BU42" s="960">
        <v>274040.73832733999</v>
      </c>
      <c r="BV42" s="960">
        <v>274294.90367657004</v>
      </c>
      <c r="BW42" s="960">
        <v>274542.21778860997</v>
      </c>
      <c r="BX42" s="960">
        <v>281259.13237318001</v>
      </c>
      <c r="BY42" s="960">
        <v>275364.71961755998</v>
      </c>
      <c r="BZ42" s="960">
        <v>281054.60337854997</v>
      </c>
      <c r="CA42" s="960">
        <v>277554.20713667996</v>
      </c>
      <c r="CB42" s="960">
        <v>278300.70745508</v>
      </c>
      <c r="CC42" s="960">
        <v>278339.77798468998</v>
      </c>
      <c r="CD42" s="960">
        <v>286229.9744453</v>
      </c>
      <c r="CE42" s="960">
        <v>295349.53457601002</v>
      </c>
      <c r="CF42" s="960">
        <v>295800.89360698999</v>
      </c>
      <c r="CG42" s="960">
        <v>289980.40773460997</v>
      </c>
      <c r="CH42" s="960">
        <v>286782.73452883004</v>
      </c>
      <c r="CI42" s="960">
        <v>287097.78911268001</v>
      </c>
      <c r="CJ42" s="1253"/>
    </row>
    <row r="43" spans="1:88" ht="15.75" customHeight="1">
      <c r="A43" s="958" t="s">
        <v>577</v>
      </c>
      <c r="B43" s="959">
        <v>0</v>
      </c>
      <c r="C43" s="960">
        <v>0</v>
      </c>
      <c r="D43" s="960">
        <v>0</v>
      </c>
      <c r="E43" s="960">
        <v>0</v>
      </c>
      <c r="F43" s="960">
        <v>0</v>
      </c>
      <c r="G43" s="960">
        <v>0</v>
      </c>
      <c r="H43" s="960">
        <v>0</v>
      </c>
      <c r="I43" s="960">
        <v>0</v>
      </c>
      <c r="J43" s="960">
        <v>0</v>
      </c>
      <c r="K43" s="960">
        <v>0</v>
      </c>
      <c r="L43" s="960">
        <v>0</v>
      </c>
      <c r="M43" s="960">
        <v>0</v>
      </c>
      <c r="N43" s="960">
        <v>0</v>
      </c>
      <c r="O43" s="960">
        <v>0</v>
      </c>
      <c r="P43" s="960">
        <v>0</v>
      </c>
      <c r="Q43" s="960">
        <v>0</v>
      </c>
      <c r="R43" s="960">
        <v>0</v>
      </c>
      <c r="S43" s="960">
        <v>0</v>
      </c>
      <c r="T43" s="960">
        <v>0</v>
      </c>
      <c r="U43" s="960">
        <v>0</v>
      </c>
      <c r="V43" s="960">
        <v>0</v>
      </c>
      <c r="W43" s="960">
        <v>0</v>
      </c>
      <c r="X43" s="960">
        <v>0</v>
      </c>
      <c r="Y43" s="960">
        <v>0</v>
      </c>
      <c r="Z43" s="960">
        <v>0</v>
      </c>
      <c r="AA43" s="960">
        <v>0</v>
      </c>
      <c r="AB43" s="960">
        <v>0</v>
      </c>
      <c r="AC43" s="960">
        <v>0</v>
      </c>
      <c r="AD43" s="960">
        <v>0</v>
      </c>
      <c r="AE43" s="960">
        <v>0</v>
      </c>
      <c r="AF43" s="960">
        <v>0</v>
      </c>
      <c r="AG43" s="960"/>
      <c r="AH43" s="960"/>
      <c r="AI43" s="960"/>
      <c r="AJ43" s="960"/>
      <c r="AK43" s="960"/>
      <c r="AL43" s="960"/>
      <c r="AM43" s="960"/>
      <c r="AN43" s="960"/>
      <c r="AO43" s="960"/>
      <c r="AP43" s="960"/>
      <c r="AQ43" s="960"/>
      <c r="AR43" s="960"/>
      <c r="AS43" s="960"/>
      <c r="AT43" s="960"/>
      <c r="AU43" s="960"/>
      <c r="AV43" s="960"/>
      <c r="AW43" s="960"/>
      <c r="AX43" s="960"/>
      <c r="AY43" s="960"/>
      <c r="AZ43" s="960">
        <v>0</v>
      </c>
      <c r="BA43" s="960">
        <v>0</v>
      </c>
      <c r="BB43" s="960">
        <v>0</v>
      </c>
      <c r="BC43" s="960">
        <v>0</v>
      </c>
      <c r="BD43" s="960">
        <v>0</v>
      </c>
      <c r="BE43" s="960">
        <v>0</v>
      </c>
      <c r="BF43" s="960">
        <v>0</v>
      </c>
      <c r="BG43" s="960">
        <v>0</v>
      </c>
      <c r="BH43" s="960">
        <v>0</v>
      </c>
      <c r="BI43" s="960">
        <v>0</v>
      </c>
      <c r="BJ43" s="960">
        <v>0</v>
      </c>
      <c r="BK43" s="960">
        <v>0</v>
      </c>
      <c r="BL43" s="960">
        <v>0</v>
      </c>
      <c r="BM43" s="960">
        <v>0</v>
      </c>
      <c r="BN43" s="960">
        <v>0</v>
      </c>
      <c r="BO43" s="960">
        <v>0</v>
      </c>
      <c r="BP43" s="960">
        <v>0</v>
      </c>
      <c r="BQ43" s="960">
        <v>0</v>
      </c>
      <c r="BR43" s="960">
        <v>0</v>
      </c>
      <c r="BS43" s="960">
        <v>0</v>
      </c>
      <c r="BT43" s="960">
        <v>0</v>
      </c>
      <c r="BU43" s="960">
        <v>0</v>
      </c>
      <c r="BV43" s="960">
        <v>0</v>
      </c>
      <c r="BW43" s="960">
        <v>0</v>
      </c>
      <c r="BX43" s="960">
        <v>0</v>
      </c>
      <c r="BY43" s="960">
        <v>0</v>
      </c>
      <c r="BZ43" s="960">
        <v>0</v>
      </c>
      <c r="CA43" s="960">
        <v>0</v>
      </c>
      <c r="CB43" s="960">
        <v>0</v>
      </c>
      <c r="CC43" s="960">
        <v>0</v>
      </c>
      <c r="CD43" s="960">
        <v>0</v>
      </c>
      <c r="CE43" s="960">
        <v>0</v>
      </c>
      <c r="CF43" s="960">
        <v>0</v>
      </c>
      <c r="CG43" s="960">
        <v>0</v>
      </c>
      <c r="CH43" s="960">
        <v>0</v>
      </c>
      <c r="CI43" s="960">
        <v>0</v>
      </c>
      <c r="CJ43" s="1253"/>
    </row>
    <row r="44" spans="1:88" ht="15.75" customHeight="1">
      <c r="A44" s="958" t="s">
        <v>578</v>
      </c>
      <c r="B44" s="959">
        <v>631.81676500000003</v>
      </c>
      <c r="C44" s="960">
        <v>624.51676499999996</v>
      </c>
      <c r="D44" s="960">
        <v>623.57926499999996</v>
      </c>
      <c r="E44" s="960">
        <v>1254.626765</v>
      </c>
      <c r="F44" s="960">
        <v>1254.626765</v>
      </c>
      <c r="G44" s="960">
        <v>1247.326765</v>
      </c>
      <c r="H44" s="960">
        <v>1231.7614628199999</v>
      </c>
      <c r="I44" s="960">
        <v>1233.495165</v>
      </c>
      <c r="J44" s="960">
        <v>1232.557665</v>
      </c>
      <c r="K44" s="960">
        <v>1232.557665</v>
      </c>
      <c r="L44" s="960">
        <v>1276.0763939999999</v>
      </c>
      <c r="M44" s="960">
        <v>1252.580794</v>
      </c>
      <c r="N44" s="960">
        <v>2752.580794</v>
      </c>
      <c r="O44" s="960">
        <v>2752.580794</v>
      </c>
      <c r="P44" s="960">
        <v>2736.0794190000001</v>
      </c>
      <c r="Q44" s="960">
        <v>2716.0794190000001</v>
      </c>
      <c r="R44" s="960">
        <v>2716.0794190000001</v>
      </c>
      <c r="S44" s="960">
        <v>11030.780258549999</v>
      </c>
      <c r="T44" s="960">
        <v>17023.79721723</v>
      </c>
      <c r="U44" s="960">
        <v>18196.863218999999</v>
      </c>
      <c r="V44" s="960">
        <v>18176.534718999999</v>
      </c>
      <c r="W44" s="960">
        <v>19595.091819000001</v>
      </c>
      <c r="X44" s="960">
        <v>21959.773218999999</v>
      </c>
      <c r="Y44" s="960">
        <v>27587.782219000001</v>
      </c>
      <c r="Z44" s="960">
        <v>29492.197918999998</v>
      </c>
      <c r="AA44" s="960">
        <v>30517.32675</v>
      </c>
      <c r="AB44" s="960">
        <v>30507.213749999999</v>
      </c>
      <c r="AC44" s="960">
        <v>30517.32675</v>
      </c>
      <c r="AD44" s="960">
        <v>31033.690259139999</v>
      </c>
      <c r="AE44" s="960">
        <v>31489.95956539</v>
      </c>
      <c r="AF44" s="960">
        <v>31495.016065389998</v>
      </c>
      <c r="AG44" s="960">
        <v>32821.319649999998</v>
      </c>
      <c r="AH44" s="960">
        <v>35006.669292140003</v>
      </c>
      <c r="AI44" s="960">
        <v>34870.143792139999</v>
      </c>
      <c r="AJ44" s="960">
        <v>34586.763102140001</v>
      </c>
      <c r="AK44" s="960">
        <v>56559.82836</v>
      </c>
      <c r="AL44" s="960">
        <v>56675.116560000002</v>
      </c>
      <c r="AM44" s="960">
        <v>56689.27476</v>
      </c>
      <c r="AN44" s="960">
        <v>56797.48386</v>
      </c>
      <c r="AO44" s="960">
        <v>58323.333583500003</v>
      </c>
      <c r="AP44" s="960">
        <v>67765.225361999997</v>
      </c>
      <c r="AQ44" s="960">
        <v>67508.401362000004</v>
      </c>
      <c r="AR44" s="960">
        <v>67448.142913069998</v>
      </c>
      <c r="AS44" s="960">
        <v>70725.482525039988</v>
      </c>
      <c r="AT44" s="960">
        <v>71693.110363970001</v>
      </c>
      <c r="AU44" s="960">
        <v>73812.114555449996</v>
      </c>
      <c r="AV44" s="960">
        <v>76373.776826009998</v>
      </c>
      <c r="AW44" s="960">
        <v>74769.416555449992</v>
      </c>
      <c r="AX44" s="960">
        <v>64981.989735279996</v>
      </c>
      <c r="AY44" s="960">
        <v>59616.364723760002</v>
      </c>
      <c r="AZ44" s="960">
        <v>59672.540674589996</v>
      </c>
      <c r="BA44" s="960">
        <v>44756.936016539999</v>
      </c>
      <c r="BB44" s="960">
        <v>54174.19771737</v>
      </c>
      <c r="BC44" s="960">
        <v>56225.090706760006</v>
      </c>
      <c r="BD44" s="960">
        <v>68314.211157589991</v>
      </c>
      <c r="BE44" s="960">
        <v>65240.336348500001</v>
      </c>
      <c r="BF44" s="960">
        <v>65282.732897679998</v>
      </c>
      <c r="BG44" s="960">
        <v>65250.375348510002</v>
      </c>
      <c r="BH44" s="960">
        <v>45784.627397690005</v>
      </c>
      <c r="BI44" s="960">
        <v>46702.753460269996</v>
      </c>
      <c r="BJ44" s="960">
        <v>45778.136193890001</v>
      </c>
      <c r="BK44" s="960">
        <v>45634.452149720004</v>
      </c>
      <c r="BL44" s="960">
        <v>45626.782982830002</v>
      </c>
      <c r="BM44" s="960">
        <v>45588.504294290004</v>
      </c>
      <c r="BN44" s="960">
        <v>45514.116639349995</v>
      </c>
      <c r="BO44" s="960">
        <v>53412.978284199999</v>
      </c>
      <c r="BP44" s="960">
        <v>54098.32737947</v>
      </c>
      <c r="BQ44" s="960">
        <v>55569.214738309995</v>
      </c>
      <c r="BR44" s="960">
        <v>55542.570599220002</v>
      </c>
      <c r="BS44" s="960">
        <v>56300.851643099995</v>
      </c>
      <c r="BT44" s="960">
        <v>56377.111419120003</v>
      </c>
      <c r="BU44" s="960">
        <v>55768.385945739996</v>
      </c>
      <c r="BV44" s="960">
        <v>55860.835534739999</v>
      </c>
      <c r="BW44" s="960">
        <v>55734.253021129996</v>
      </c>
      <c r="BX44" s="960">
        <v>55764.623465819997</v>
      </c>
      <c r="BY44" s="960">
        <v>55759.666070599997</v>
      </c>
      <c r="BZ44" s="960">
        <v>55769.756919680003</v>
      </c>
      <c r="CA44" s="960">
        <v>55064.008183099999</v>
      </c>
      <c r="CB44" s="960">
        <v>54939.877720709999</v>
      </c>
      <c r="CC44" s="960">
        <v>54823.670743369999</v>
      </c>
      <c r="CD44" s="960">
        <v>54765.929637010006</v>
      </c>
      <c r="CE44" s="960">
        <v>52141.575074820001</v>
      </c>
      <c r="CF44" s="960">
        <v>52475.585701330005</v>
      </c>
      <c r="CG44" s="960">
        <v>52592.074673880001</v>
      </c>
      <c r="CH44" s="960">
        <v>52827.303088529996</v>
      </c>
      <c r="CI44" s="960">
        <v>58450.055529230005</v>
      </c>
      <c r="CJ44" s="1254"/>
    </row>
    <row r="45" spans="1:88" ht="15.75" customHeight="1">
      <c r="A45" s="958" t="s">
        <v>703</v>
      </c>
      <c r="B45" s="959"/>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0"/>
      <c r="AB45" s="960"/>
      <c r="AC45" s="960"/>
      <c r="AD45" s="960"/>
      <c r="AE45" s="960"/>
      <c r="AF45" s="960"/>
      <c r="AG45" s="960"/>
      <c r="AH45" s="960"/>
      <c r="AI45" s="960"/>
      <c r="AJ45" s="960"/>
      <c r="AK45" s="960"/>
      <c r="AL45" s="960"/>
      <c r="AM45" s="960"/>
      <c r="AN45" s="960"/>
      <c r="AO45" s="960"/>
      <c r="AP45" s="960"/>
      <c r="AQ45" s="960"/>
      <c r="AR45" s="960"/>
      <c r="AS45" s="960"/>
      <c r="AT45" s="960"/>
      <c r="AU45" s="960"/>
      <c r="AV45" s="960"/>
      <c r="AW45" s="960"/>
      <c r="AX45" s="960"/>
      <c r="AY45" s="960"/>
      <c r="AZ45" s="960">
        <v>0</v>
      </c>
      <c r="BA45" s="960">
        <v>0</v>
      </c>
      <c r="BB45" s="960">
        <v>0</v>
      </c>
      <c r="BC45" s="960">
        <v>0</v>
      </c>
      <c r="BD45" s="960">
        <v>0</v>
      </c>
      <c r="BE45" s="960">
        <v>0</v>
      </c>
      <c r="BF45" s="960">
        <v>0</v>
      </c>
      <c r="BG45" s="960">
        <v>0</v>
      </c>
      <c r="BH45" s="960">
        <v>0</v>
      </c>
      <c r="BI45" s="960">
        <v>0</v>
      </c>
      <c r="BJ45" s="960">
        <v>0</v>
      </c>
      <c r="BK45" s="960">
        <v>0</v>
      </c>
      <c r="BL45" s="960">
        <v>0</v>
      </c>
      <c r="BM45" s="960">
        <v>0</v>
      </c>
      <c r="BN45" s="960">
        <v>0</v>
      </c>
      <c r="BO45" s="960">
        <v>0</v>
      </c>
      <c r="BP45" s="960">
        <v>0</v>
      </c>
      <c r="BQ45" s="960">
        <v>0</v>
      </c>
      <c r="BR45" s="960">
        <v>0</v>
      </c>
      <c r="BS45" s="960">
        <v>0</v>
      </c>
      <c r="BT45" s="960">
        <v>0</v>
      </c>
      <c r="BU45" s="960">
        <v>0</v>
      </c>
      <c r="BV45" s="960">
        <v>0</v>
      </c>
      <c r="BW45" s="960">
        <v>0</v>
      </c>
      <c r="BX45" s="960">
        <v>0</v>
      </c>
      <c r="BY45" s="960">
        <v>0</v>
      </c>
      <c r="BZ45" s="960">
        <v>0</v>
      </c>
      <c r="CA45" s="960">
        <v>0</v>
      </c>
      <c r="CB45" s="960">
        <v>0</v>
      </c>
      <c r="CC45" s="960">
        <v>0</v>
      </c>
      <c r="CD45" s="960">
        <v>0</v>
      </c>
      <c r="CE45" s="960">
        <v>0</v>
      </c>
      <c r="CF45" s="960">
        <v>0</v>
      </c>
      <c r="CG45" s="960">
        <v>0</v>
      </c>
      <c r="CH45" s="960">
        <v>0</v>
      </c>
      <c r="CI45" s="960">
        <v>0</v>
      </c>
      <c r="CJ45" s="1254"/>
    </row>
    <row r="46" spans="1:88" ht="15.75" customHeight="1">
      <c r="A46" s="958" t="s">
        <v>704</v>
      </c>
      <c r="B46" s="959">
        <v>43834.303127010004</v>
      </c>
      <c r="C46" s="960">
        <v>48563.803127010004</v>
      </c>
      <c r="D46" s="960">
        <v>55527.061326480005</v>
      </c>
      <c r="E46" s="960">
        <v>55544.362826480006</v>
      </c>
      <c r="F46" s="960">
        <v>56444.674009910006</v>
      </c>
      <c r="G46" s="960">
        <v>45267.72909103</v>
      </c>
      <c r="H46" s="960">
        <v>66039.281479910002</v>
      </c>
      <c r="I46" s="960">
        <v>67589.281479910002</v>
      </c>
      <c r="J46" s="960">
        <v>53627.72909103</v>
      </c>
      <c r="K46" s="960">
        <v>82385.281479910002</v>
      </c>
      <c r="L46" s="960">
        <v>82385.281479910002</v>
      </c>
      <c r="M46" s="960">
        <v>84493.533236160001</v>
      </c>
      <c r="N46" s="960">
        <v>85993.533236160001</v>
      </c>
      <c r="O46" s="960">
        <v>85993.532936160002</v>
      </c>
      <c r="P46" s="960">
        <v>93433.635936160004</v>
      </c>
      <c r="Q46" s="960">
        <v>94283.643136159997</v>
      </c>
      <c r="R46" s="960">
        <v>96283.643136159997</v>
      </c>
      <c r="S46" s="960">
        <v>96349.469192960009</v>
      </c>
      <c r="T46" s="960">
        <v>148898.08409673002</v>
      </c>
      <c r="U46" s="960">
        <v>149327.42874385</v>
      </c>
      <c r="V46" s="960">
        <v>157202.48419385002</v>
      </c>
      <c r="W46" s="960">
        <v>153276.24419385</v>
      </c>
      <c r="X46" s="960">
        <v>153321.24419385</v>
      </c>
      <c r="Y46" s="960">
        <v>155970.94699467003</v>
      </c>
      <c r="Z46" s="960">
        <v>156666.45391486998</v>
      </c>
      <c r="AA46" s="960">
        <v>157177.10691487</v>
      </c>
      <c r="AB46" s="960">
        <v>158206.00277229</v>
      </c>
      <c r="AC46" s="960">
        <v>157607.46045210998</v>
      </c>
      <c r="AD46" s="960">
        <v>158540.06045210999</v>
      </c>
      <c r="AE46" s="960">
        <v>159424.21092483</v>
      </c>
      <c r="AF46" s="960">
        <v>161855.30378684</v>
      </c>
      <c r="AG46" s="960">
        <v>99789.015942580008</v>
      </c>
      <c r="AH46" s="960">
        <v>152014.59679409</v>
      </c>
      <c r="AI46" s="960">
        <v>153014.59679409</v>
      </c>
      <c r="AJ46" s="960">
        <v>156293.81315065001</v>
      </c>
      <c r="AK46" s="960">
        <v>156293.81285064999</v>
      </c>
      <c r="AL46" s="960">
        <v>157828.90047341</v>
      </c>
      <c r="AM46" s="960">
        <v>157828.90047341</v>
      </c>
      <c r="AN46" s="960">
        <v>162702.73073569001</v>
      </c>
      <c r="AO46" s="960">
        <v>162805.22973568999</v>
      </c>
      <c r="AP46" s="960">
        <v>162805.22973568999</v>
      </c>
      <c r="AQ46" s="960">
        <v>162901.76774769</v>
      </c>
      <c r="AR46" s="960">
        <v>159617.83321479001</v>
      </c>
      <c r="AS46" s="960">
        <v>159341.59571479002</v>
      </c>
      <c r="AT46" s="960">
        <v>159341.59571479002</v>
      </c>
      <c r="AU46" s="960">
        <v>249940.93190360998</v>
      </c>
      <c r="AV46" s="960">
        <v>232814.13191207001</v>
      </c>
      <c r="AW46" s="960">
        <v>226036.41610107</v>
      </c>
      <c r="AX46" s="960">
        <v>199462.63161412999</v>
      </c>
      <c r="AY46" s="960">
        <v>210305.34078658</v>
      </c>
      <c r="AZ46" s="960">
        <v>210141.34078658</v>
      </c>
      <c r="BA46" s="960">
        <v>217393.1101923</v>
      </c>
      <c r="BB46" s="960">
        <v>217393.1101923</v>
      </c>
      <c r="BC46" s="960">
        <v>215715.98035870001</v>
      </c>
      <c r="BD46" s="960">
        <v>212864.58482726</v>
      </c>
      <c r="BE46" s="960">
        <v>212692.21882726002</v>
      </c>
      <c r="BF46" s="960">
        <v>219139.25938726001</v>
      </c>
      <c r="BG46" s="960">
        <v>218839.25938726001</v>
      </c>
      <c r="BH46" s="960">
        <v>207314.07635095002</v>
      </c>
      <c r="BI46" s="960">
        <v>207771.81256530999</v>
      </c>
      <c r="BJ46" s="960">
        <v>204379.95426054002</v>
      </c>
      <c r="BK46" s="960">
        <v>210468.09094152</v>
      </c>
      <c r="BL46" s="960">
        <v>210468.09094152</v>
      </c>
      <c r="BM46" s="960">
        <v>242907.38730830999</v>
      </c>
      <c r="BN46" s="960">
        <v>242214.01848478001</v>
      </c>
      <c r="BO46" s="960">
        <v>217837.69644177999</v>
      </c>
      <c r="BP46" s="960">
        <v>217335.72651848002</v>
      </c>
      <c r="BQ46" s="960">
        <v>217686.48027248002</v>
      </c>
      <c r="BR46" s="960">
        <v>212565.36093488001</v>
      </c>
      <c r="BS46" s="960">
        <v>212065.360935</v>
      </c>
      <c r="BT46" s="960">
        <v>212065.360935</v>
      </c>
      <c r="BU46" s="960">
        <v>239209.1236084</v>
      </c>
      <c r="BV46" s="960">
        <v>239410.10771526999</v>
      </c>
      <c r="BW46" s="960">
        <v>238641.59412696</v>
      </c>
      <c r="BX46" s="960">
        <v>236203.66646295</v>
      </c>
      <c r="BY46" s="960">
        <v>236173.66646295</v>
      </c>
      <c r="BZ46" s="960">
        <v>236965.59083095001</v>
      </c>
      <c r="CA46" s="960">
        <v>239138.39083095003</v>
      </c>
      <c r="CB46" s="960">
        <v>239008.83108246</v>
      </c>
      <c r="CC46" s="960">
        <v>239008.83108246</v>
      </c>
      <c r="CD46" s="960">
        <v>238958.83108246</v>
      </c>
      <c r="CE46" s="960">
        <v>241635.83108246</v>
      </c>
      <c r="CF46" s="960">
        <v>241635.83108242002</v>
      </c>
      <c r="CG46" s="960">
        <v>239566.79051542003</v>
      </c>
      <c r="CH46" s="960">
        <v>239876.00312948998</v>
      </c>
      <c r="CI46" s="960">
        <v>239891.94163448</v>
      </c>
      <c r="CJ46" s="1253"/>
    </row>
    <row r="47" spans="1:88" ht="15.75" customHeight="1">
      <c r="A47" s="958" t="s">
        <v>706</v>
      </c>
      <c r="B47" s="959">
        <v>45929.164973229999</v>
      </c>
      <c r="C47" s="960">
        <v>79766.757797429993</v>
      </c>
      <c r="D47" s="960">
        <v>82228.11636367999</v>
      </c>
      <c r="E47" s="960">
        <v>93132.626332679996</v>
      </c>
      <c r="F47" s="960">
        <v>92321.389463679996</v>
      </c>
      <c r="G47" s="960">
        <v>110458.09638274999</v>
      </c>
      <c r="H47" s="960">
        <v>80036.734326019985</v>
      </c>
      <c r="I47" s="960">
        <v>78412.4146511</v>
      </c>
      <c r="J47" s="960">
        <v>103732.17246769</v>
      </c>
      <c r="K47" s="960">
        <v>71985.359032809996</v>
      </c>
      <c r="L47" s="960">
        <v>73381.956575510005</v>
      </c>
      <c r="M47" s="960">
        <v>77467.349624719995</v>
      </c>
      <c r="N47" s="960">
        <v>80148.157450719998</v>
      </c>
      <c r="O47" s="960">
        <v>75358.206541170002</v>
      </c>
      <c r="P47" s="960">
        <v>89370.816676910006</v>
      </c>
      <c r="Q47" s="960">
        <v>89582.385890580001</v>
      </c>
      <c r="R47" s="960">
        <v>91200.743004029995</v>
      </c>
      <c r="S47" s="960">
        <v>91255.557436339994</v>
      </c>
      <c r="T47" s="960">
        <v>118515.65455923999</v>
      </c>
      <c r="U47" s="960">
        <v>101532.32101244001</v>
      </c>
      <c r="V47" s="960">
        <v>83021.796527820014</v>
      </c>
      <c r="W47" s="960">
        <v>151167.93050089999</v>
      </c>
      <c r="X47" s="960">
        <v>86230.498256869992</v>
      </c>
      <c r="Y47" s="960">
        <v>94808.834296429995</v>
      </c>
      <c r="Z47" s="960">
        <v>98111.398481460012</v>
      </c>
      <c r="AA47" s="960">
        <v>96935.226083630012</v>
      </c>
      <c r="AB47" s="960">
        <v>98956.736023429999</v>
      </c>
      <c r="AC47" s="960">
        <v>98392.186707350003</v>
      </c>
      <c r="AD47" s="960">
        <v>111970.0551869</v>
      </c>
      <c r="AE47" s="960">
        <v>107260.72905935001</v>
      </c>
      <c r="AF47" s="960">
        <v>113071.09291383</v>
      </c>
      <c r="AG47" s="960">
        <v>132332.76301254</v>
      </c>
      <c r="AH47" s="960">
        <v>133214.16076179</v>
      </c>
      <c r="AI47" s="960">
        <v>131743.53453854</v>
      </c>
      <c r="AJ47" s="960">
        <v>136784.32482679997</v>
      </c>
      <c r="AK47" s="960">
        <v>1170291.0632651802</v>
      </c>
      <c r="AL47" s="960">
        <v>1169416.4044793902</v>
      </c>
      <c r="AM47" s="960">
        <v>972213.10857047804</v>
      </c>
      <c r="AN47" s="960">
        <v>994812.3942100202</v>
      </c>
      <c r="AO47" s="960">
        <v>1496669.7705562899</v>
      </c>
      <c r="AP47" s="960">
        <v>1508178.1037729799</v>
      </c>
      <c r="AQ47" s="960">
        <v>1508472.9195445601</v>
      </c>
      <c r="AR47" s="960">
        <v>1453941.2038925099</v>
      </c>
      <c r="AS47" s="960">
        <v>2195987.2365898299</v>
      </c>
      <c r="AT47" s="960">
        <v>2232981.3349215803</v>
      </c>
      <c r="AU47" s="960">
        <v>1348029.6872712399</v>
      </c>
      <c r="AV47" s="960">
        <v>1465216.3415508</v>
      </c>
      <c r="AW47" s="960">
        <v>1918040.66906119</v>
      </c>
      <c r="AX47" s="960">
        <v>2389049.1020127404</v>
      </c>
      <c r="AY47" s="960">
        <v>1941174.6971289502</v>
      </c>
      <c r="AZ47" s="960">
        <v>1988372.33882302</v>
      </c>
      <c r="BA47" s="960">
        <v>1926627.9850540299</v>
      </c>
      <c r="BB47" s="960">
        <v>1900164.6163054199</v>
      </c>
      <c r="BC47" s="960">
        <v>1860056.6654707501</v>
      </c>
      <c r="BD47" s="960">
        <v>1990916.3931440201</v>
      </c>
      <c r="BE47" s="960">
        <v>1947410.3302871301</v>
      </c>
      <c r="BF47" s="960">
        <v>1958243.5866675498</v>
      </c>
      <c r="BG47" s="960">
        <v>2004764.8867560101</v>
      </c>
      <c r="BH47" s="960">
        <v>2074244.0537300899</v>
      </c>
      <c r="BI47" s="960">
        <v>2009612.3922684202</v>
      </c>
      <c r="BJ47" s="960">
        <v>1992790.7240601499</v>
      </c>
      <c r="BK47" s="960">
        <v>1941037.3341500701</v>
      </c>
      <c r="BL47" s="960">
        <v>1950576.76392749</v>
      </c>
      <c r="BM47" s="960">
        <v>1922413.3425963698</v>
      </c>
      <c r="BN47" s="960">
        <v>1920420.94924894</v>
      </c>
      <c r="BO47" s="960">
        <v>1900519.6093210799</v>
      </c>
      <c r="BP47" s="960">
        <v>2017803.0903167601</v>
      </c>
      <c r="BQ47" s="960">
        <v>1967476.3618447499</v>
      </c>
      <c r="BR47" s="960">
        <v>1792357.2891329699</v>
      </c>
      <c r="BS47" s="960">
        <v>1752069.7886920401</v>
      </c>
      <c r="BT47" s="960">
        <v>1730793.8324899098</v>
      </c>
      <c r="BU47" s="960">
        <v>1267888.4518140901</v>
      </c>
      <c r="BV47" s="960">
        <v>1148870.59822592</v>
      </c>
      <c r="BW47" s="960">
        <v>1164181.4947189</v>
      </c>
      <c r="BX47" s="960">
        <v>1173518.85583855</v>
      </c>
      <c r="BY47" s="960">
        <v>1178305.0190804501</v>
      </c>
      <c r="BZ47" s="960">
        <v>1180033.63606043</v>
      </c>
      <c r="CA47" s="960">
        <v>1210066.91937511</v>
      </c>
      <c r="CB47" s="960">
        <v>1235830.4035572601</v>
      </c>
      <c r="CC47" s="960">
        <v>1261073.2471098402</v>
      </c>
      <c r="CD47" s="960">
        <v>1216267.0055581201</v>
      </c>
      <c r="CE47" s="960">
        <v>674250.9436505601</v>
      </c>
      <c r="CF47" s="960">
        <v>477873.95800659002</v>
      </c>
      <c r="CG47" s="960">
        <v>463957.03135546995</v>
      </c>
      <c r="CH47" s="960">
        <v>456523.94663506001</v>
      </c>
      <c r="CI47" s="960">
        <v>329475.31636404997</v>
      </c>
      <c r="CJ47" s="1253"/>
    </row>
    <row r="48" spans="1:88" ht="15.75" customHeight="1">
      <c r="A48" s="958" t="s">
        <v>705</v>
      </c>
      <c r="B48" s="959"/>
      <c r="C48" s="960"/>
      <c r="D48" s="960"/>
      <c r="E48" s="960"/>
      <c r="F48" s="960"/>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c r="AL48" s="960"/>
      <c r="AM48" s="960"/>
      <c r="AN48" s="960"/>
      <c r="AO48" s="960"/>
      <c r="AP48" s="960"/>
      <c r="AQ48" s="960"/>
      <c r="AR48" s="960"/>
      <c r="AS48" s="960"/>
      <c r="AT48" s="960"/>
      <c r="AU48" s="960"/>
      <c r="AV48" s="960"/>
      <c r="AW48" s="960"/>
      <c r="AX48" s="960"/>
      <c r="AY48" s="960"/>
      <c r="AZ48" s="960">
        <v>0</v>
      </c>
      <c r="BA48" s="960">
        <v>0</v>
      </c>
      <c r="BB48" s="960">
        <v>0</v>
      </c>
      <c r="BC48" s="960">
        <v>0</v>
      </c>
      <c r="BD48" s="960">
        <v>0</v>
      </c>
      <c r="BE48" s="960">
        <v>0</v>
      </c>
      <c r="BF48" s="960">
        <v>0</v>
      </c>
      <c r="BG48" s="960">
        <v>0</v>
      </c>
      <c r="BH48" s="960">
        <v>0</v>
      </c>
      <c r="BI48" s="960">
        <v>0</v>
      </c>
      <c r="BJ48" s="960">
        <v>0</v>
      </c>
      <c r="BK48" s="960">
        <v>0</v>
      </c>
      <c r="BL48" s="960">
        <v>0</v>
      </c>
      <c r="BM48" s="960">
        <v>0</v>
      </c>
      <c r="BN48" s="960">
        <v>0</v>
      </c>
      <c r="BO48" s="960">
        <v>0</v>
      </c>
      <c r="BP48" s="960">
        <v>0</v>
      </c>
      <c r="BQ48" s="960">
        <v>0</v>
      </c>
      <c r="BR48" s="960">
        <v>0</v>
      </c>
      <c r="BS48" s="960">
        <v>0</v>
      </c>
      <c r="BT48" s="960">
        <v>0</v>
      </c>
      <c r="BU48" s="960">
        <v>0</v>
      </c>
      <c r="BV48" s="960">
        <v>0</v>
      </c>
      <c r="BW48" s="960">
        <v>0</v>
      </c>
      <c r="BX48" s="960">
        <v>0</v>
      </c>
      <c r="BY48" s="960">
        <v>0</v>
      </c>
      <c r="BZ48" s="960">
        <v>0</v>
      </c>
      <c r="CA48" s="960">
        <v>0</v>
      </c>
      <c r="CB48" s="960">
        <v>0</v>
      </c>
      <c r="CC48" s="960">
        <v>0</v>
      </c>
      <c r="CD48" s="960">
        <v>0</v>
      </c>
      <c r="CE48" s="960">
        <v>0</v>
      </c>
      <c r="CF48" s="960">
        <v>0</v>
      </c>
      <c r="CG48" s="960">
        <v>0</v>
      </c>
      <c r="CH48" s="960">
        <v>0</v>
      </c>
      <c r="CI48" s="960">
        <v>0</v>
      </c>
      <c r="CJ48" s="1253"/>
    </row>
    <row r="49" spans="1:88" ht="15.75" customHeight="1">
      <c r="A49" s="958" t="s">
        <v>579</v>
      </c>
      <c r="B49" s="959">
        <v>387897.46747432003</v>
      </c>
      <c r="C49" s="960">
        <v>566690.15887145</v>
      </c>
      <c r="D49" s="960">
        <v>533964.92445090006</v>
      </c>
      <c r="E49" s="960">
        <v>566273.41025617009</v>
      </c>
      <c r="F49" s="960">
        <v>619791.20546181011</v>
      </c>
      <c r="G49" s="960">
        <v>620591.61690713</v>
      </c>
      <c r="H49" s="960">
        <v>640563.94744631997</v>
      </c>
      <c r="I49" s="960">
        <v>659007.31703778007</v>
      </c>
      <c r="J49" s="960">
        <v>697527.5503505799</v>
      </c>
      <c r="K49" s="960">
        <v>765128.73153896001</v>
      </c>
      <c r="L49" s="960">
        <v>784091.64979353</v>
      </c>
      <c r="M49" s="960">
        <v>822700.90232520993</v>
      </c>
      <c r="N49" s="960">
        <v>790622.75843116001</v>
      </c>
      <c r="O49" s="960">
        <v>756758.53586676007</v>
      </c>
      <c r="P49" s="960">
        <v>748295.45784265001</v>
      </c>
      <c r="Q49" s="960">
        <v>753380.66064234998</v>
      </c>
      <c r="R49" s="960">
        <v>678423.95785606001</v>
      </c>
      <c r="S49" s="960">
        <v>602465.91779056995</v>
      </c>
      <c r="T49" s="960">
        <v>737064.49601419992</v>
      </c>
      <c r="U49" s="960">
        <v>747957.85211506998</v>
      </c>
      <c r="V49" s="960">
        <v>722521.76346582</v>
      </c>
      <c r="W49" s="960">
        <v>655429.07015731011</v>
      </c>
      <c r="X49" s="960">
        <v>552031.64203639003</v>
      </c>
      <c r="Y49" s="960">
        <v>509079.11652690003</v>
      </c>
      <c r="Z49" s="960">
        <v>487161.53514211997</v>
      </c>
      <c r="AA49" s="960">
        <v>462300.24212071003</v>
      </c>
      <c r="AB49" s="960">
        <v>365267.90371016</v>
      </c>
      <c r="AC49" s="960">
        <v>363032.09625974001</v>
      </c>
      <c r="AD49" s="960">
        <v>356881.16168691998</v>
      </c>
      <c r="AE49" s="960">
        <v>188204.27750237001</v>
      </c>
      <c r="AF49" s="960">
        <v>183254.63086892999</v>
      </c>
      <c r="AG49" s="960">
        <v>202022.65978864001</v>
      </c>
      <c r="AH49" s="960">
        <v>210549.79995557998</v>
      </c>
      <c r="AI49" s="960">
        <v>217700.85198728001</v>
      </c>
      <c r="AJ49" s="960">
        <v>218705.18684496</v>
      </c>
      <c r="AK49" s="960">
        <v>189216.42235347</v>
      </c>
      <c r="AL49" s="960">
        <v>195110.17479018</v>
      </c>
      <c r="AM49" s="960">
        <v>219702.09692085997</v>
      </c>
      <c r="AN49" s="960">
        <v>201050.49331160999</v>
      </c>
      <c r="AO49" s="960">
        <v>201651.55851626</v>
      </c>
      <c r="AP49" s="960">
        <v>188635.63226690001</v>
      </c>
      <c r="AQ49" s="960">
        <v>199469.24419870001</v>
      </c>
      <c r="AR49" s="960">
        <v>211902.62806376</v>
      </c>
      <c r="AS49" s="960">
        <v>183699.85652519</v>
      </c>
      <c r="AT49" s="960">
        <v>209287.28226728001</v>
      </c>
      <c r="AU49" s="960">
        <v>211768.87219612001</v>
      </c>
      <c r="AV49" s="960">
        <v>200488.12956582999</v>
      </c>
      <c r="AW49" s="960">
        <v>203008.28520982998</v>
      </c>
      <c r="AX49" s="960">
        <v>212263.92185757001</v>
      </c>
      <c r="AY49" s="960">
        <v>206825.68396532998</v>
      </c>
      <c r="AZ49" s="960">
        <v>195818.04224578</v>
      </c>
      <c r="BA49" s="960">
        <v>184901.29254577999</v>
      </c>
      <c r="BB49" s="960">
        <v>178860.53116554001</v>
      </c>
      <c r="BC49" s="960">
        <v>2039.05596554</v>
      </c>
      <c r="BD49" s="960">
        <v>2039.05596554</v>
      </c>
      <c r="BE49" s="960">
        <v>1919.7074852999999</v>
      </c>
      <c r="BF49" s="960">
        <v>1169.7074852999999</v>
      </c>
      <c r="BG49" s="960">
        <v>1169.7074852999999</v>
      </c>
      <c r="BH49" s="960">
        <v>1050.35900507</v>
      </c>
      <c r="BI49" s="960">
        <v>1050.35900507</v>
      </c>
      <c r="BJ49" s="960">
        <v>1050.35900507</v>
      </c>
      <c r="BK49" s="960">
        <v>931.01052481999989</v>
      </c>
      <c r="BL49" s="960">
        <v>7893.9010029600004</v>
      </c>
      <c r="BM49" s="960">
        <v>7397.8568739499988</v>
      </c>
      <c r="BN49" s="960">
        <v>6466.4311423199997</v>
      </c>
      <c r="BO49" s="960">
        <v>6466.8464241499996</v>
      </c>
      <c r="BP49" s="960">
        <v>9134.2129690100028</v>
      </c>
      <c r="BQ49" s="960">
        <v>9134.2130440100009</v>
      </c>
      <c r="BR49" s="960">
        <v>21667.9854658</v>
      </c>
      <c r="BS49" s="960">
        <v>9243.5094123300005</v>
      </c>
      <c r="BT49" s="960">
        <v>9208.6719908600007</v>
      </c>
      <c r="BU49" s="960">
        <v>9324.7964040799998</v>
      </c>
      <c r="BV49" s="960">
        <v>10591.814687510001</v>
      </c>
      <c r="BW49" s="960">
        <v>10807.042449019998</v>
      </c>
      <c r="BX49" s="960">
        <v>10761.38807537</v>
      </c>
      <c r="BY49" s="960">
        <v>10474.417726689999</v>
      </c>
      <c r="BZ49" s="960">
        <v>10614.641874340001</v>
      </c>
      <c r="CA49" s="960">
        <v>10630.94700779</v>
      </c>
      <c r="CB49" s="960">
        <v>10552.896321350001</v>
      </c>
      <c r="CC49" s="960">
        <v>10566.906649410001</v>
      </c>
      <c r="CD49" s="960">
        <v>10673.259503469999</v>
      </c>
      <c r="CE49" s="960">
        <v>10803.86057105</v>
      </c>
      <c r="CF49" s="960">
        <v>9989.9289272700007</v>
      </c>
      <c r="CG49" s="960">
        <v>9848.1185039599986</v>
      </c>
      <c r="CH49" s="960">
        <v>10164.028669399999</v>
      </c>
      <c r="CI49" s="960">
        <v>10047.603605459999</v>
      </c>
      <c r="CJ49" s="1253"/>
    </row>
    <row r="50" spans="1:88" ht="15.75" customHeight="1">
      <c r="A50" s="958" t="s">
        <v>580</v>
      </c>
      <c r="B50" s="959">
        <v>99249.220056770006</v>
      </c>
      <c r="C50" s="960">
        <v>105900.12110258</v>
      </c>
      <c r="D50" s="960">
        <v>154573.41567215</v>
      </c>
      <c r="E50" s="960">
        <v>186770.21880259999</v>
      </c>
      <c r="F50" s="960">
        <v>159952.08347888</v>
      </c>
      <c r="G50" s="960">
        <v>153685.65776823001</v>
      </c>
      <c r="H50" s="960">
        <v>157812.54288164002</v>
      </c>
      <c r="I50" s="960">
        <v>150559.49404210001</v>
      </c>
      <c r="J50" s="960">
        <v>127529.06957369001</v>
      </c>
      <c r="K50" s="960">
        <v>64255.010444830004</v>
      </c>
      <c r="L50" s="960">
        <v>65063.544350739998</v>
      </c>
      <c r="M50" s="960">
        <v>66398.676437809991</v>
      </c>
      <c r="N50" s="960">
        <v>74666.826921150001</v>
      </c>
      <c r="O50" s="960">
        <v>77093.57668192999</v>
      </c>
      <c r="P50" s="960">
        <v>77513.736000179997</v>
      </c>
      <c r="Q50" s="960">
        <v>67753.194716989994</v>
      </c>
      <c r="R50" s="960">
        <v>65839.341446570004</v>
      </c>
      <c r="S50" s="960">
        <v>74215.717754119993</v>
      </c>
      <c r="T50" s="960">
        <v>62998.855794410003</v>
      </c>
      <c r="U50" s="960">
        <v>95982.600968460014</v>
      </c>
      <c r="V50" s="960">
        <v>109361.77160088001</v>
      </c>
      <c r="W50" s="960">
        <v>98253.509127779995</v>
      </c>
      <c r="X50" s="960">
        <v>63651.0507621</v>
      </c>
      <c r="Y50" s="960">
        <v>62243.6317394</v>
      </c>
      <c r="Z50" s="960">
        <v>49049.73541098</v>
      </c>
      <c r="AA50" s="960">
        <v>41215.414812129995</v>
      </c>
      <c r="AB50" s="960">
        <v>38760.420981069998</v>
      </c>
      <c r="AC50" s="960">
        <v>43516.068276999998</v>
      </c>
      <c r="AD50" s="960">
        <v>44612.129963580002</v>
      </c>
      <c r="AE50" s="960">
        <v>41312.043814019999</v>
      </c>
      <c r="AF50" s="960">
        <v>44784.094177879997</v>
      </c>
      <c r="AG50" s="960">
        <v>43630.018667050004</v>
      </c>
      <c r="AH50" s="960">
        <v>61077.252962929997</v>
      </c>
      <c r="AI50" s="960">
        <v>74398.014940669993</v>
      </c>
      <c r="AJ50" s="960">
        <v>83137.981885000001</v>
      </c>
      <c r="AK50" s="960">
        <v>79172.308919310002</v>
      </c>
      <c r="AL50" s="960">
        <v>58540.477778139997</v>
      </c>
      <c r="AM50" s="960">
        <v>67432.922952859997</v>
      </c>
      <c r="AN50" s="960">
        <v>60208.865914640002</v>
      </c>
      <c r="AO50" s="960">
        <v>63422.151112749998</v>
      </c>
      <c r="AP50" s="960">
        <v>59961.156045060001</v>
      </c>
      <c r="AQ50" s="960">
        <v>62258.274906800005</v>
      </c>
      <c r="AR50" s="960">
        <v>62217.004810309998</v>
      </c>
      <c r="AS50" s="960">
        <v>66387.487738390002</v>
      </c>
      <c r="AT50" s="960">
        <v>86996.429097800006</v>
      </c>
      <c r="AU50" s="960">
        <v>103987.20245611</v>
      </c>
      <c r="AV50" s="960">
        <v>85554.51777808</v>
      </c>
      <c r="AW50" s="960">
        <v>73406.101362939997</v>
      </c>
      <c r="AX50" s="960">
        <v>52690.609965519994</v>
      </c>
      <c r="AY50" s="960">
        <v>38143.214036639998</v>
      </c>
      <c r="AZ50" s="960">
        <v>28377.884526620001</v>
      </c>
      <c r="BA50" s="960">
        <v>20232.85183177</v>
      </c>
      <c r="BB50" s="960">
        <v>16118.095968629999</v>
      </c>
      <c r="BC50" s="960">
        <v>23722.341342349999</v>
      </c>
      <c r="BD50" s="960">
        <v>21153.74619555</v>
      </c>
      <c r="BE50" s="960">
        <v>16962.190190429999</v>
      </c>
      <c r="BF50" s="960">
        <v>17076.022141090001</v>
      </c>
      <c r="BG50" s="960">
        <v>14687.01586311</v>
      </c>
      <c r="BH50" s="960">
        <v>11227.20225765</v>
      </c>
      <c r="BI50" s="960">
        <v>9863.8236190499993</v>
      </c>
      <c r="BJ50" s="960">
        <v>8640.3443804599992</v>
      </c>
      <c r="BK50" s="960">
        <v>8956.9584767699998</v>
      </c>
      <c r="BL50" s="960">
        <v>10125.182049409999</v>
      </c>
      <c r="BM50" s="960">
        <v>11644.74705365</v>
      </c>
      <c r="BN50" s="960">
        <v>13862.627343919999</v>
      </c>
      <c r="BO50" s="960">
        <v>16012.33637811</v>
      </c>
      <c r="BP50" s="960">
        <v>24857.85692523</v>
      </c>
      <c r="BQ50" s="960">
        <v>23773.844593869999</v>
      </c>
      <c r="BR50" s="960">
        <v>24518.57011628</v>
      </c>
      <c r="BS50" s="960">
        <v>19549.123979689997</v>
      </c>
      <c r="BT50" s="960">
        <v>28354.643463529999</v>
      </c>
      <c r="BU50" s="960">
        <v>20469.957069069998</v>
      </c>
      <c r="BV50" s="960">
        <v>20343.864037489999</v>
      </c>
      <c r="BW50" s="960">
        <v>20690.119916979998</v>
      </c>
      <c r="BX50" s="960">
        <v>30664.349468249999</v>
      </c>
      <c r="BY50" s="960">
        <v>30334.635648990003</v>
      </c>
      <c r="BZ50" s="960">
        <v>24839.835702150001</v>
      </c>
      <c r="CA50" s="960">
        <v>28151.687832150001</v>
      </c>
      <c r="CB50" s="960">
        <v>30405.710238330001</v>
      </c>
      <c r="CC50" s="960">
        <v>28109.878905689999</v>
      </c>
      <c r="CD50" s="960">
        <v>29384.800430070001</v>
      </c>
      <c r="CE50" s="960">
        <v>30535.784658749999</v>
      </c>
      <c r="CF50" s="960">
        <v>36741.090025559999</v>
      </c>
      <c r="CG50" s="960">
        <v>36644.5795125</v>
      </c>
      <c r="CH50" s="960">
        <v>41328.139440320003</v>
      </c>
      <c r="CI50" s="960">
        <v>60620.764736389996</v>
      </c>
      <c r="CJ50" s="1253"/>
    </row>
    <row r="51" spans="1:88" ht="15.75" customHeight="1">
      <c r="A51" s="958" t="s">
        <v>581</v>
      </c>
      <c r="B51" s="959">
        <v>0</v>
      </c>
      <c r="C51" s="960">
        <v>0</v>
      </c>
      <c r="D51" s="960">
        <v>0</v>
      </c>
      <c r="E51" s="960">
        <v>0</v>
      </c>
      <c r="F51" s="960">
        <v>0</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0</v>
      </c>
      <c r="AD51" s="960">
        <v>0</v>
      </c>
      <c r="AE51" s="960">
        <v>0</v>
      </c>
      <c r="AF51" s="960">
        <v>0</v>
      </c>
      <c r="AG51" s="960">
        <v>0</v>
      </c>
      <c r="AH51" s="960">
        <v>0</v>
      </c>
      <c r="AI51" s="960">
        <v>0</v>
      </c>
      <c r="AJ51" s="960">
        <v>0</v>
      </c>
      <c r="AK51" s="960">
        <v>0</v>
      </c>
      <c r="AL51" s="960">
        <v>0</v>
      </c>
      <c r="AM51" s="960">
        <v>0</v>
      </c>
      <c r="AN51" s="960">
        <v>0</v>
      </c>
      <c r="AO51" s="960">
        <v>0</v>
      </c>
      <c r="AP51" s="960">
        <v>0</v>
      </c>
      <c r="AQ51" s="960">
        <v>0</v>
      </c>
      <c r="AR51" s="960">
        <v>0</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960">
        <v>0</v>
      </c>
      <c r="BX51" s="960">
        <v>0</v>
      </c>
      <c r="BY51" s="960">
        <v>0</v>
      </c>
      <c r="BZ51" s="960">
        <v>0</v>
      </c>
      <c r="CA51" s="960">
        <v>0</v>
      </c>
      <c r="CB51" s="960">
        <v>0</v>
      </c>
      <c r="CC51" s="960">
        <v>0</v>
      </c>
      <c r="CD51" s="960">
        <v>0</v>
      </c>
      <c r="CE51" s="960">
        <v>0</v>
      </c>
      <c r="CF51" s="960">
        <v>0</v>
      </c>
      <c r="CG51" s="960">
        <v>0</v>
      </c>
      <c r="CH51" s="960">
        <v>0</v>
      </c>
      <c r="CI51" s="960">
        <v>0</v>
      </c>
      <c r="CJ51" s="1253"/>
    </row>
    <row r="52" spans="1:88" s="883" customFormat="1" ht="15.75" customHeight="1">
      <c r="A52" s="958" t="s">
        <v>582</v>
      </c>
      <c r="B52" s="959">
        <v>79194.911780070004</v>
      </c>
      <c r="C52" s="960">
        <v>82191.570184729993</v>
      </c>
      <c r="D52" s="960">
        <v>84600.653610940004</v>
      </c>
      <c r="E52" s="960">
        <v>88814.972629199998</v>
      </c>
      <c r="F52" s="960">
        <v>88310.361546999993</v>
      </c>
      <c r="G52" s="960">
        <v>89840.855860130003</v>
      </c>
      <c r="H52" s="960">
        <v>96967.661883530003</v>
      </c>
      <c r="I52" s="960">
        <v>99483.864693160009</v>
      </c>
      <c r="J52" s="960">
        <v>93960.804659500005</v>
      </c>
      <c r="K52" s="960">
        <v>101687.04251816</v>
      </c>
      <c r="L52" s="960">
        <v>105610.39997094999</v>
      </c>
      <c r="M52" s="960">
        <v>111773.78993481</v>
      </c>
      <c r="N52" s="960">
        <v>122313.37637364</v>
      </c>
      <c r="O52" s="960">
        <v>123717.45627949001</v>
      </c>
      <c r="P52" s="960">
        <v>107691.81866650999</v>
      </c>
      <c r="Q52" s="960">
        <v>151897.78294235998</v>
      </c>
      <c r="R52" s="960">
        <v>154635.34495192999</v>
      </c>
      <c r="S52" s="960">
        <v>155470.28001967998</v>
      </c>
      <c r="T52" s="960">
        <v>151392.14813700001</v>
      </c>
      <c r="U52" s="960">
        <v>148887.63554677999</v>
      </c>
      <c r="V52" s="960">
        <v>135533.23271507001</v>
      </c>
      <c r="W52" s="960">
        <v>141414.98863486</v>
      </c>
      <c r="X52" s="960">
        <v>133546.76474608001</v>
      </c>
      <c r="Y52" s="960">
        <v>129455.7366857</v>
      </c>
      <c r="Z52" s="960">
        <v>129600.88827916</v>
      </c>
      <c r="AA52" s="960">
        <v>124448.54409992999</v>
      </c>
      <c r="AB52" s="960">
        <v>120452.88994271999</v>
      </c>
      <c r="AC52" s="960">
        <v>117510.37346289</v>
      </c>
      <c r="AD52" s="960">
        <v>115858.22961652001</v>
      </c>
      <c r="AE52" s="960">
        <v>112000.47457385001</v>
      </c>
      <c r="AF52" s="960">
        <v>104877.25553228</v>
      </c>
      <c r="AG52" s="960">
        <v>102177.35623649</v>
      </c>
      <c r="AH52" s="960">
        <v>102326.58991011999</v>
      </c>
      <c r="AI52" s="960">
        <v>109187.06308175999</v>
      </c>
      <c r="AJ52" s="960">
        <v>128616.24262913001</v>
      </c>
      <c r="AK52" s="960">
        <v>135182.79852175</v>
      </c>
      <c r="AL52" s="960">
        <v>118499.53493973</v>
      </c>
      <c r="AM52" s="960">
        <v>119360.97356062</v>
      </c>
      <c r="AN52" s="960">
        <v>101874.46578985</v>
      </c>
      <c r="AO52" s="960">
        <v>109350.49530541</v>
      </c>
      <c r="AP52" s="960">
        <v>104188.49931751</v>
      </c>
      <c r="AQ52" s="960">
        <v>104707.21145812</v>
      </c>
      <c r="AR52" s="960">
        <v>112067.79158586</v>
      </c>
      <c r="AS52" s="960">
        <v>109888.94996035</v>
      </c>
      <c r="AT52" s="960">
        <v>113419.51382033</v>
      </c>
      <c r="AU52" s="960">
        <v>111453.22314736</v>
      </c>
      <c r="AV52" s="960">
        <v>112649.63937913001</v>
      </c>
      <c r="AW52" s="960">
        <v>124055.31917744</v>
      </c>
      <c r="AX52" s="960">
        <v>129259.63826647001</v>
      </c>
      <c r="AY52" s="960">
        <v>129890.23006250999</v>
      </c>
      <c r="AZ52" s="960">
        <v>116427.29935772999</v>
      </c>
      <c r="BA52" s="960">
        <v>126501.25575500001</v>
      </c>
      <c r="BB52" s="960">
        <v>132165.80281657001</v>
      </c>
      <c r="BC52" s="960">
        <v>137219.53465006</v>
      </c>
      <c r="BD52" s="960">
        <v>132227.39866203</v>
      </c>
      <c r="BE52" s="960">
        <v>133158.06444059999</v>
      </c>
      <c r="BF52" s="960">
        <v>153816.94801637001</v>
      </c>
      <c r="BG52" s="960">
        <v>152703.35327599</v>
      </c>
      <c r="BH52" s="960">
        <v>158908.19692907998</v>
      </c>
      <c r="BI52" s="960">
        <v>173554.49005590999</v>
      </c>
      <c r="BJ52" s="960">
        <v>173874.63173219</v>
      </c>
      <c r="BK52" s="960">
        <v>161970.79762995002</v>
      </c>
      <c r="BL52" s="960">
        <v>162114.12117329999</v>
      </c>
      <c r="BM52" s="960">
        <v>157774.15899401001</v>
      </c>
      <c r="BN52" s="960">
        <v>163706.51227800001</v>
      </c>
      <c r="BO52" s="960">
        <v>163451.43835668999</v>
      </c>
      <c r="BP52" s="960">
        <v>164972.64082010998</v>
      </c>
      <c r="BQ52" s="960">
        <v>169099.5979734</v>
      </c>
      <c r="BR52" s="960">
        <v>163085.21672530999</v>
      </c>
      <c r="BS52" s="960">
        <v>162364.11242667999</v>
      </c>
      <c r="BT52" s="960">
        <v>167133.42341247</v>
      </c>
      <c r="BU52" s="960">
        <v>165662.12708509</v>
      </c>
      <c r="BV52" s="960">
        <v>166800.98525780995</v>
      </c>
      <c r="BW52" s="960">
        <v>166544.41723281</v>
      </c>
      <c r="BX52" s="960">
        <v>159569.23290039002</v>
      </c>
      <c r="BY52" s="960">
        <v>159591.41666632998</v>
      </c>
      <c r="BZ52" s="960">
        <v>164276.50846365999</v>
      </c>
      <c r="CA52" s="960">
        <v>160311.5270192</v>
      </c>
      <c r="CB52" s="960">
        <v>165072.62353313001</v>
      </c>
      <c r="CC52" s="960">
        <v>161727.07154716001</v>
      </c>
      <c r="CD52" s="960">
        <v>159859.38414968</v>
      </c>
      <c r="CE52" s="960">
        <v>162039.85503178</v>
      </c>
      <c r="CF52" s="960">
        <v>170992.66449182999</v>
      </c>
      <c r="CG52" s="960">
        <v>161604.68707752999</v>
      </c>
      <c r="CH52" s="960">
        <v>159038.22500003999</v>
      </c>
      <c r="CI52" s="960">
        <v>157311.54717842999</v>
      </c>
      <c r="CJ52" s="1252"/>
    </row>
    <row r="53" spans="1:88" ht="15.75" customHeight="1">
      <c r="A53" s="961"/>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960"/>
      <c r="BX53" s="960"/>
      <c r="BY53" s="960"/>
      <c r="BZ53" s="960"/>
      <c r="CA53" s="960"/>
      <c r="CB53" s="960"/>
      <c r="CC53" s="960"/>
      <c r="CD53" s="960"/>
      <c r="CE53" s="960"/>
      <c r="CF53" s="960"/>
      <c r="CG53" s="960"/>
      <c r="CH53" s="960"/>
      <c r="CI53" s="960"/>
      <c r="CJ53" s="1253"/>
    </row>
    <row r="54" spans="1:88" ht="15.75" customHeight="1">
      <c r="A54" s="955" t="s">
        <v>707</v>
      </c>
      <c r="B54" s="956">
        <v>0</v>
      </c>
      <c r="C54" s="957">
        <v>0</v>
      </c>
      <c r="D54" s="957">
        <v>0</v>
      </c>
      <c r="E54" s="957">
        <v>0</v>
      </c>
      <c r="F54" s="957">
        <v>0</v>
      </c>
      <c r="G54" s="957">
        <v>0</v>
      </c>
      <c r="H54" s="957">
        <v>0</v>
      </c>
      <c r="I54" s="957">
        <v>0</v>
      </c>
      <c r="J54" s="957">
        <v>0</v>
      </c>
      <c r="K54" s="957">
        <v>0</v>
      </c>
      <c r="L54" s="957">
        <v>0</v>
      </c>
      <c r="M54" s="957">
        <v>0</v>
      </c>
      <c r="N54" s="957">
        <v>0</v>
      </c>
      <c r="O54" s="957">
        <v>0</v>
      </c>
      <c r="P54" s="957">
        <v>0</v>
      </c>
      <c r="Q54" s="957">
        <v>0</v>
      </c>
      <c r="R54" s="957">
        <v>0</v>
      </c>
      <c r="S54" s="957">
        <v>0</v>
      </c>
      <c r="T54" s="957">
        <v>0</v>
      </c>
      <c r="U54" s="957">
        <v>0</v>
      </c>
      <c r="V54" s="957">
        <v>0</v>
      </c>
      <c r="W54" s="957">
        <v>0</v>
      </c>
      <c r="X54" s="957">
        <v>0</v>
      </c>
      <c r="Y54" s="957">
        <v>0</v>
      </c>
      <c r="Z54" s="957">
        <v>0</v>
      </c>
      <c r="AA54" s="957">
        <v>0</v>
      </c>
      <c r="AB54" s="957">
        <v>0</v>
      </c>
      <c r="AC54" s="957">
        <v>0</v>
      </c>
      <c r="AD54" s="957">
        <v>0</v>
      </c>
      <c r="AE54" s="957">
        <v>0</v>
      </c>
      <c r="AF54" s="957">
        <v>0</v>
      </c>
      <c r="AG54" s="957">
        <v>0</v>
      </c>
      <c r="AH54" s="957">
        <v>0</v>
      </c>
      <c r="AI54" s="957">
        <v>0</v>
      </c>
      <c r="AJ54" s="957">
        <v>0</v>
      </c>
      <c r="AK54" s="957">
        <v>0</v>
      </c>
      <c r="AL54" s="957">
        <v>0</v>
      </c>
      <c r="AM54" s="957">
        <v>0</v>
      </c>
      <c r="AN54" s="957">
        <v>0</v>
      </c>
      <c r="AO54" s="957">
        <v>0</v>
      </c>
      <c r="AP54" s="957">
        <v>0</v>
      </c>
      <c r="AQ54" s="957">
        <v>0</v>
      </c>
      <c r="AR54" s="957">
        <v>0</v>
      </c>
      <c r="AS54" s="957">
        <v>0</v>
      </c>
      <c r="AT54" s="957">
        <v>0</v>
      </c>
      <c r="AU54" s="957">
        <v>0</v>
      </c>
      <c r="AV54" s="957">
        <v>0</v>
      </c>
      <c r="AW54" s="957">
        <v>0</v>
      </c>
      <c r="AX54" s="957">
        <v>0</v>
      </c>
      <c r="AY54" s="957">
        <v>0</v>
      </c>
      <c r="AZ54" s="957">
        <v>0</v>
      </c>
      <c r="BA54" s="957">
        <v>0</v>
      </c>
      <c r="BB54" s="957">
        <v>0</v>
      </c>
      <c r="BC54" s="957">
        <v>0</v>
      </c>
      <c r="BD54" s="957">
        <v>0</v>
      </c>
      <c r="BE54" s="957">
        <v>0</v>
      </c>
      <c r="BF54" s="957">
        <v>0</v>
      </c>
      <c r="BG54" s="957">
        <v>0</v>
      </c>
      <c r="BH54" s="957">
        <v>0</v>
      </c>
      <c r="BI54" s="957">
        <v>0</v>
      </c>
      <c r="BJ54" s="957">
        <v>0</v>
      </c>
      <c r="BK54" s="957">
        <v>0</v>
      </c>
      <c r="BL54" s="957">
        <v>0</v>
      </c>
      <c r="BM54" s="957">
        <v>0</v>
      </c>
      <c r="BN54" s="957">
        <v>0</v>
      </c>
      <c r="BO54" s="957">
        <v>0</v>
      </c>
      <c r="BP54" s="957">
        <v>0</v>
      </c>
      <c r="BQ54" s="957">
        <v>0</v>
      </c>
      <c r="BR54" s="957">
        <v>0</v>
      </c>
      <c r="BS54" s="957">
        <v>0</v>
      </c>
      <c r="BT54" s="957">
        <v>0</v>
      </c>
      <c r="BU54" s="957">
        <v>0</v>
      </c>
      <c r="BV54" s="957">
        <v>0</v>
      </c>
      <c r="BW54" s="957">
        <v>0</v>
      </c>
      <c r="BX54" s="957">
        <v>0</v>
      </c>
      <c r="BY54" s="957">
        <v>0</v>
      </c>
      <c r="BZ54" s="957">
        <v>0</v>
      </c>
      <c r="CA54" s="957">
        <v>0</v>
      </c>
      <c r="CB54" s="957">
        <v>0</v>
      </c>
      <c r="CC54" s="957">
        <v>0</v>
      </c>
      <c r="CD54" s="957">
        <v>0</v>
      </c>
      <c r="CE54" s="957">
        <v>0</v>
      </c>
      <c r="CF54" s="957">
        <v>0</v>
      </c>
      <c r="CG54" s="957">
        <v>0</v>
      </c>
      <c r="CH54" s="957">
        <v>0</v>
      </c>
      <c r="CI54" s="957">
        <v>0</v>
      </c>
      <c r="CJ54" s="1253"/>
    </row>
    <row r="55" spans="1:88" s="883" customFormat="1" ht="15.75" customHeight="1">
      <c r="A55" s="961" t="s">
        <v>708</v>
      </c>
      <c r="B55" s="959">
        <v>0</v>
      </c>
      <c r="C55" s="960">
        <v>0</v>
      </c>
      <c r="D55" s="960">
        <v>0</v>
      </c>
      <c r="E55" s="960">
        <v>0</v>
      </c>
      <c r="F55" s="960">
        <v>0</v>
      </c>
      <c r="G55" s="960">
        <v>0</v>
      </c>
      <c r="H55" s="960">
        <v>0</v>
      </c>
      <c r="I55" s="960">
        <v>0</v>
      </c>
      <c r="J55" s="960">
        <v>0</v>
      </c>
      <c r="K55" s="960">
        <v>0</v>
      </c>
      <c r="L55" s="960">
        <v>0</v>
      </c>
      <c r="M55" s="960">
        <v>0</v>
      </c>
      <c r="N55" s="960">
        <v>0</v>
      </c>
      <c r="O55" s="960">
        <v>0</v>
      </c>
      <c r="P55" s="960">
        <v>0</v>
      </c>
      <c r="Q55" s="960">
        <v>0</v>
      </c>
      <c r="R55" s="960">
        <v>0</v>
      </c>
      <c r="S55" s="960">
        <v>0</v>
      </c>
      <c r="T55" s="960">
        <v>0</v>
      </c>
      <c r="U55" s="960">
        <v>0</v>
      </c>
      <c r="V55" s="960">
        <v>0</v>
      </c>
      <c r="W55" s="960">
        <v>0</v>
      </c>
      <c r="X55" s="960">
        <v>0</v>
      </c>
      <c r="Y55" s="960">
        <v>0</v>
      </c>
      <c r="Z55" s="960">
        <v>0</v>
      </c>
      <c r="AA55" s="960">
        <v>0</v>
      </c>
      <c r="AB55" s="960">
        <v>0</v>
      </c>
      <c r="AC55" s="960">
        <v>0</v>
      </c>
      <c r="AD55" s="960">
        <v>0</v>
      </c>
      <c r="AE55" s="960">
        <v>0</v>
      </c>
      <c r="AF55" s="960"/>
      <c r="AG55" s="960"/>
      <c r="AH55" s="960"/>
      <c r="AI55" s="960"/>
      <c r="AJ55" s="960"/>
      <c r="AK55" s="960"/>
      <c r="AL55" s="960"/>
      <c r="AM55" s="960"/>
      <c r="AN55" s="960"/>
      <c r="AO55" s="960"/>
      <c r="AP55" s="960"/>
      <c r="AQ55" s="960"/>
      <c r="AR55" s="960"/>
      <c r="AS55" s="960"/>
      <c r="AT55" s="960"/>
      <c r="AU55" s="960"/>
      <c r="AV55" s="960"/>
      <c r="AW55" s="960"/>
      <c r="AX55" s="960"/>
      <c r="AY55" s="960"/>
      <c r="AZ55" s="960">
        <v>0</v>
      </c>
      <c r="BA55" s="960">
        <v>0</v>
      </c>
      <c r="BB55" s="960">
        <v>0</v>
      </c>
      <c r="BC55" s="960">
        <v>0</v>
      </c>
      <c r="BD55" s="960">
        <v>0</v>
      </c>
      <c r="BE55" s="960">
        <v>0</v>
      </c>
      <c r="BF55" s="960">
        <v>0</v>
      </c>
      <c r="BG55" s="960">
        <v>0</v>
      </c>
      <c r="BH55" s="960">
        <v>0</v>
      </c>
      <c r="BI55" s="960">
        <v>0</v>
      </c>
      <c r="BJ55" s="960">
        <v>0</v>
      </c>
      <c r="BK55" s="960">
        <v>0</v>
      </c>
      <c r="BL55" s="960">
        <v>0</v>
      </c>
      <c r="BM55" s="960">
        <v>0</v>
      </c>
      <c r="BN55" s="960">
        <v>0</v>
      </c>
      <c r="BO55" s="960">
        <v>0</v>
      </c>
      <c r="BP55" s="960">
        <v>0</v>
      </c>
      <c r="BQ55" s="960">
        <v>0</v>
      </c>
      <c r="BR55" s="960">
        <v>0</v>
      </c>
      <c r="BS55" s="960">
        <v>0</v>
      </c>
      <c r="BT55" s="960">
        <v>0</v>
      </c>
      <c r="BU55" s="960">
        <v>0</v>
      </c>
      <c r="BV55" s="960">
        <v>0</v>
      </c>
      <c r="BW55" s="960">
        <v>0</v>
      </c>
      <c r="BX55" s="960">
        <v>0</v>
      </c>
      <c r="BY55" s="960">
        <v>0</v>
      </c>
      <c r="BZ55" s="960">
        <v>0</v>
      </c>
      <c r="CA55" s="960">
        <v>0</v>
      </c>
      <c r="CB55" s="960">
        <v>0</v>
      </c>
      <c r="CC55" s="960">
        <v>0</v>
      </c>
      <c r="CD55" s="960">
        <v>0</v>
      </c>
      <c r="CE55" s="960">
        <v>0</v>
      </c>
      <c r="CF55" s="960">
        <v>0</v>
      </c>
      <c r="CG55" s="960">
        <v>0</v>
      </c>
      <c r="CH55" s="960">
        <v>0</v>
      </c>
      <c r="CI55" s="960">
        <v>0</v>
      </c>
      <c r="CJ55" s="1252"/>
    </row>
    <row r="56" spans="1:88" ht="15.75" customHeight="1">
      <c r="A56" s="961"/>
      <c r="B56" s="959"/>
      <c r="C56" s="960"/>
      <c r="D56" s="960"/>
      <c r="E56" s="960"/>
      <c r="F56" s="960"/>
      <c r="G56" s="960"/>
      <c r="H56" s="960"/>
      <c r="I56" s="960"/>
      <c r="J56" s="960"/>
      <c r="K56" s="960"/>
      <c r="L56" s="960"/>
      <c r="M56" s="960"/>
      <c r="N56" s="960"/>
      <c r="O56" s="960"/>
      <c r="P56" s="960"/>
      <c r="Q56" s="960"/>
      <c r="R56" s="960"/>
      <c r="S56" s="960"/>
      <c r="T56" s="960"/>
      <c r="U56" s="960"/>
      <c r="V56" s="960"/>
      <c r="W56" s="960"/>
      <c r="X56" s="960"/>
      <c r="Y56" s="960"/>
      <c r="Z56" s="960"/>
      <c r="AA56" s="960"/>
      <c r="AB56" s="960"/>
      <c r="AC56" s="960"/>
      <c r="AD56" s="960"/>
      <c r="AE56" s="960"/>
      <c r="AF56" s="960"/>
      <c r="AG56" s="960"/>
      <c r="AH56" s="960"/>
      <c r="AI56" s="960"/>
      <c r="AJ56" s="960"/>
      <c r="AK56" s="960"/>
      <c r="AL56" s="960"/>
      <c r="AM56" s="960"/>
      <c r="AN56" s="960"/>
      <c r="AO56" s="960"/>
      <c r="AP56" s="960"/>
      <c r="AQ56" s="960"/>
      <c r="AR56" s="960"/>
      <c r="AS56" s="960"/>
      <c r="AT56" s="960"/>
      <c r="AU56" s="960"/>
      <c r="AV56" s="960"/>
      <c r="AW56" s="960"/>
      <c r="AX56" s="960"/>
      <c r="AY56" s="960"/>
      <c r="AZ56" s="960"/>
      <c r="BA56" s="960"/>
      <c r="BB56" s="960"/>
      <c r="BC56" s="960"/>
      <c r="BD56" s="960"/>
      <c r="BE56" s="960"/>
      <c r="BF56" s="960"/>
      <c r="BG56" s="960"/>
      <c r="BH56" s="960"/>
      <c r="BI56" s="960"/>
      <c r="BJ56" s="960"/>
      <c r="BK56" s="960"/>
      <c r="BL56" s="960"/>
      <c r="BM56" s="960"/>
      <c r="BN56" s="960"/>
      <c r="BO56" s="960"/>
      <c r="BP56" s="960"/>
      <c r="BQ56" s="960"/>
      <c r="BR56" s="960"/>
      <c r="BS56" s="960"/>
      <c r="BT56" s="960"/>
      <c r="BU56" s="960"/>
      <c r="BV56" s="960"/>
      <c r="BW56" s="960"/>
      <c r="BX56" s="960"/>
      <c r="BY56" s="960"/>
      <c r="BZ56" s="960"/>
      <c r="CA56" s="960"/>
      <c r="CB56" s="960"/>
      <c r="CC56" s="960"/>
      <c r="CD56" s="960"/>
      <c r="CE56" s="960"/>
      <c r="CF56" s="960"/>
      <c r="CG56" s="960"/>
      <c r="CH56" s="960"/>
      <c r="CI56" s="960"/>
      <c r="CJ56" s="1253"/>
    </row>
    <row r="57" spans="1:88" ht="15.75" customHeight="1">
      <c r="A57" s="955" t="s">
        <v>435</v>
      </c>
      <c r="B57" s="956">
        <v>2977802.7644776697</v>
      </c>
      <c r="C57" s="957">
        <v>3168361.2100734399</v>
      </c>
      <c r="D57" s="957">
        <v>3499096.3601624798</v>
      </c>
      <c r="E57" s="957">
        <v>3448590.5709811901</v>
      </c>
      <c r="F57" s="957">
        <v>3214985.4062060602</v>
      </c>
      <c r="G57" s="957">
        <v>3850074.3846913399</v>
      </c>
      <c r="H57" s="957">
        <v>3531391.1544764899</v>
      </c>
      <c r="I57" s="957">
        <v>3550989.5245019794</v>
      </c>
      <c r="J57" s="957">
        <v>4231507.1191492602</v>
      </c>
      <c r="K57" s="957">
        <v>3590143.1581477001</v>
      </c>
      <c r="L57" s="957">
        <v>3494504.1696919901</v>
      </c>
      <c r="M57" s="957">
        <v>3985490.4726663399</v>
      </c>
      <c r="N57" s="957">
        <v>4001355.2111188099</v>
      </c>
      <c r="O57" s="957">
        <v>4215205.5827463903</v>
      </c>
      <c r="P57" s="957">
        <v>3913006.8295938801</v>
      </c>
      <c r="Q57" s="957">
        <v>3991089.7547451402</v>
      </c>
      <c r="R57" s="957">
        <v>3721296.61741604</v>
      </c>
      <c r="S57" s="957">
        <v>3817196.1048115199</v>
      </c>
      <c r="T57" s="957">
        <v>3828513.1351279295</v>
      </c>
      <c r="U57" s="957">
        <v>4015019.5845637498</v>
      </c>
      <c r="V57" s="957">
        <v>4065552.4437679304</v>
      </c>
      <c r="W57" s="957">
        <v>4098083.2304882705</v>
      </c>
      <c r="X57" s="957">
        <v>4165649.1355751604</v>
      </c>
      <c r="Y57" s="957">
        <v>4052392.6095728194</v>
      </c>
      <c r="Z57" s="957">
        <v>3923116.2500921297</v>
      </c>
      <c r="AA57" s="957">
        <v>3921442.4825980705</v>
      </c>
      <c r="AB57" s="957">
        <v>3868398.5309538003</v>
      </c>
      <c r="AC57" s="957">
        <v>3919374.9471730501</v>
      </c>
      <c r="AD57" s="957">
        <v>3658272.0766968299</v>
      </c>
      <c r="AE57" s="957">
        <v>4005274.4752407004</v>
      </c>
      <c r="AF57" s="957">
        <v>3787767.2049787706</v>
      </c>
      <c r="AG57" s="957">
        <v>3792021.5012330799</v>
      </c>
      <c r="AH57" s="957">
        <v>3567460.5204474297</v>
      </c>
      <c r="AI57" s="957">
        <v>3834145.9587583202</v>
      </c>
      <c r="AJ57" s="957">
        <v>3738844.4641596493</v>
      </c>
      <c r="AK57" s="957">
        <v>3665362.6831442597</v>
      </c>
      <c r="AL57" s="957">
        <v>3530631.2394553605</v>
      </c>
      <c r="AM57" s="957">
        <v>3582804.8976012403</v>
      </c>
      <c r="AN57" s="957">
        <v>3591679.3680216596</v>
      </c>
      <c r="AO57" s="957">
        <v>3678931.9830743899</v>
      </c>
      <c r="AP57" s="957">
        <v>3784036.7929889802</v>
      </c>
      <c r="AQ57" s="957">
        <v>3784970.4305745303</v>
      </c>
      <c r="AR57" s="957">
        <v>3962378.9035716299</v>
      </c>
      <c r="AS57" s="957">
        <v>3847115.3761917604</v>
      </c>
      <c r="AT57" s="957">
        <v>3926501.2000843696</v>
      </c>
      <c r="AU57" s="957">
        <v>3419324.7214621399</v>
      </c>
      <c r="AV57" s="957">
        <v>3166024.1176142404</v>
      </c>
      <c r="AW57" s="957">
        <v>3096306.6784983701</v>
      </c>
      <c r="AX57" s="957">
        <v>3309485.4431491499</v>
      </c>
      <c r="AY57" s="957">
        <v>3268165.44453777</v>
      </c>
      <c r="AZ57" s="957">
        <v>3366658.5048707197</v>
      </c>
      <c r="BA57" s="957">
        <v>3470609.7540982501</v>
      </c>
      <c r="BB57" s="957">
        <v>3203239.76752772</v>
      </c>
      <c r="BC57" s="957">
        <v>3285084.89327627</v>
      </c>
      <c r="BD57" s="957">
        <v>3353492.0112894</v>
      </c>
      <c r="BE57" s="957">
        <v>3503357.9400264802</v>
      </c>
      <c r="BF57" s="957">
        <v>3665004.57345933</v>
      </c>
      <c r="BG57" s="957">
        <v>3589422.9092122097</v>
      </c>
      <c r="BH57" s="957">
        <v>3545296.0414920496</v>
      </c>
      <c r="BI57" s="957">
        <v>3075677.0246093501</v>
      </c>
      <c r="BJ57" s="957">
        <v>3254885.3278556601</v>
      </c>
      <c r="BK57" s="957">
        <v>3285558.7446482601</v>
      </c>
      <c r="BL57" s="957">
        <v>3404332.2650523102</v>
      </c>
      <c r="BM57" s="957">
        <v>3249617.1547211595</v>
      </c>
      <c r="BN57" s="957">
        <v>3252989.0319096697</v>
      </c>
      <c r="BO57" s="957">
        <v>3517529.4541518195</v>
      </c>
      <c r="BP57" s="957">
        <v>3533869.8916221401</v>
      </c>
      <c r="BQ57" s="957">
        <v>3221963.8113938798</v>
      </c>
      <c r="BR57" s="957">
        <v>3216960.1354127801</v>
      </c>
      <c r="BS57" s="957">
        <v>3288959.1360542197</v>
      </c>
      <c r="BT57" s="957">
        <v>3126074.1336847092</v>
      </c>
      <c r="BU57" s="957">
        <v>3020248.8637541095</v>
      </c>
      <c r="BV57" s="957">
        <v>3249323.6091424702</v>
      </c>
      <c r="BW57" s="957">
        <v>2945561.2216540305</v>
      </c>
      <c r="BX57" s="957">
        <v>3178679.5523429899</v>
      </c>
      <c r="BY57" s="957">
        <v>3351777.8916787799</v>
      </c>
      <c r="BZ57" s="957">
        <v>3255014.4245917099</v>
      </c>
      <c r="CA57" s="957">
        <v>3332171.7808544505</v>
      </c>
      <c r="CB57" s="957">
        <v>3329210.9229857898</v>
      </c>
      <c r="CC57" s="957">
        <v>3371374.4310547109</v>
      </c>
      <c r="CD57" s="957">
        <v>3397922.8500711601</v>
      </c>
      <c r="CE57" s="957">
        <v>3462112.2754356498</v>
      </c>
      <c r="CF57" s="957">
        <v>3374991.3498371299</v>
      </c>
      <c r="CG57" s="957">
        <v>3319767.4308975697</v>
      </c>
      <c r="CH57" s="957">
        <v>3665005.2033480303</v>
      </c>
      <c r="CI57" s="957">
        <v>3608427.0734761697</v>
      </c>
      <c r="CJ57" s="1254"/>
    </row>
    <row r="58" spans="1:88" ht="15.75" customHeight="1">
      <c r="A58" s="958" t="s">
        <v>13</v>
      </c>
      <c r="B58" s="959">
        <v>673516.98024426005</v>
      </c>
      <c r="C58" s="960">
        <v>688449.64481070999</v>
      </c>
      <c r="D58" s="960">
        <v>671980.11155945994</v>
      </c>
      <c r="E58" s="960">
        <v>684050.18417529005</v>
      </c>
      <c r="F58" s="960">
        <v>701048.57030584</v>
      </c>
      <c r="G58" s="960">
        <v>714921.90224851004</v>
      </c>
      <c r="H58" s="960">
        <v>734673.87836859992</v>
      </c>
      <c r="I58" s="960">
        <v>756533.16634498001</v>
      </c>
      <c r="J58" s="960">
        <v>771870.33224423998</v>
      </c>
      <c r="K58" s="960">
        <v>788809.94703874004</v>
      </c>
      <c r="L58" s="960">
        <v>804449.11963978002</v>
      </c>
      <c r="M58" s="960">
        <v>834391.18687409</v>
      </c>
      <c r="N58" s="960">
        <v>844288.37647999998</v>
      </c>
      <c r="O58" s="960">
        <v>858716.73024907999</v>
      </c>
      <c r="P58" s="960">
        <v>883006.11210187001</v>
      </c>
      <c r="Q58" s="960">
        <v>900396.40633496002</v>
      </c>
      <c r="R58" s="960">
        <v>918030.70155632996</v>
      </c>
      <c r="S58" s="960">
        <v>935281.00555467</v>
      </c>
      <c r="T58" s="960">
        <v>960322.78813773999</v>
      </c>
      <c r="U58" s="960">
        <v>972304.75259377004</v>
      </c>
      <c r="V58" s="960">
        <v>986263.69586379</v>
      </c>
      <c r="W58" s="960">
        <v>1022416.94989472</v>
      </c>
      <c r="X58" s="960">
        <v>1033101.6716758299</v>
      </c>
      <c r="Y58" s="960">
        <v>1034914.7543272299</v>
      </c>
      <c r="Z58" s="960">
        <v>1038839.3730204101</v>
      </c>
      <c r="AA58" s="960">
        <v>1046703.6013501899</v>
      </c>
      <c r="AB58" s="960">
        <v>1053185.8270467101</v>
      </c>
      <c r="AC58" s="960">
        <v>1067726.1041772</v>
      </c>
      <c r="AD58" s="960">
        <v>1074657.0800940201</v>
      </c>
      <c r="AE58" s="960">
        <v>1073684.7374708999</v>
      </c>
      <c r="AF58" s="960">
        <v>1078776.38680258</v>
      </c>
      <c r="AG58" s="960">
        <v>1091895.68984186</v>
      </c>
      <c r="AH58" s="960">
        <v>1094539.9953673501</v>
      </c>
      <c r="AI58" s="960">
        <v>1093819.5806964899</v>
      </c>
      <c r="AJ58" s="960">
        <v>1102293.51553995</v>
      </c>
      <c r="AK58" s="960">
        <v>1110428.5028659299</v>
      </c>
      <c r="AL58" s="960">
        <v>1114602.3853009699</v>
      </c>
      <c r="AM58" s="960">
        <v>1114361.80269076</v>
      </c>
      <c r="AN58" s="960">
        <v>1121717.1297843601</v>
      </c>
      <c r="AO58" s="960">
        <v>1125097.01018992</v>
      </c>
      <c r="AP58" s="960">
        <v>1127675.10408476</v>
      </c>
      <c r="AQ58" s="960">
        <v>1137187.47604748</v>
      </c>
      <c r="AR58" s="960">
        <v>1140786.2999204099</v>
      </c>
      <c r="AS58" s="960">
        <v>1146155.10867578</v>
      </c>
      <c r="AT58" s="960">
        <v>1152675.3159061999</v>
      </c>
      <c r="AU58" s="960">
        <v>1155810.5798356298</v>
      </c>
      <c r="AV58" s="960">
        <v>1162436.5825700802</v>
      </c>
      <c r="AW58" s="960">
        <v>1169784.52450672</v>
      </c>
      <c r="AX58" s="960">
        <v>1261005.0543309699</v>
      </c>
      <c r="AY58" s="960">
        <v>1180267.6091014699</v>
      </c>
      <c r="AZ58" s="960">
        <v>1194919.7659656398</v>
      </c>
      <c r="BA58" s="960">
        <v>1176849.4795017699</v>
      </c>
      <c r="BB58" s="960">
        <v>1197914.4746358702</v>
      </c>
      <c r="BC58" s="960">
        <v>1201030.49272438</v>
      </c>
      <c r="BD58" s="960">
        <v>1206133.28590559</v>
      </c>
      <c r="BE58" s="960">
        <v>1211592.29763447</v>
      </c>
      <c r="BF58" s="960">
        <v>1218326.2757053201</v>
      </c>
      <c r="BG58" s="960">
        <v>1227481.5942856201</v>
      </c>
      <c r="BH58" s="960">
        <v>1315438.0118611499</v>
      </c>
      <c r="BI58" s="960">
        <v>1241250.00234984</v>
      </c>
      <c r="BJ58" s="960">
        <v>1246649.58892102</v>
      </c>
      <c r="BK58" s="960">
        <v>1248996.5437395698</v>
      </c>
      <c r="BL58" s="960">
        <v>1265760.4657623298</v>
      </c>
      <c r="BM58" s="960">
        <v>1273183.89615304</v>
      </c>
      <c r="BN58" s="960">
        <v>1263327.91613135</v>
      </c>
      <c r="BO58" s="960">
        <v>1253560.0662850498</v>
      </c>
      <c r="BP58" s="960">
        <v>1262452.1315705699</v>
      </c>
      <c r="BQ58" s="960">
        <v>1269851.9482582</v>
      </c>
      <c r="BR58" s="960">
        <v>1253993.40286351</v>
      </c>
      <c r="BS58" s="960">
        <v>1262650.9198115598</v>
      </c>
      <c r="BT58" s="960">
        <v>1268661.04802526</v>
      </c>
      <c r="BU58" s="960">
        <v>1265016.1382537598</v>
      </c>
      <c r="BV58" s="960">
        <v>1271307.00093353</v>
      </c>
      <c r="BW58" s="960">
        <v>1277618.26173783</v>
      </c>
      <c r="BX58" s="960">
        <v>1288643.86638594</v>
      </c>
      <c r="BY58" s="960">
        <v>1299904.1620209897</v>
      </c>
      <c r="BZ58" s="960">
        <v>1300690.38645372</v>
      </c>
      <c r="CA58" s="960">
        <v>1310387.6379564099</v>
      </c>
      <c r="CB58" s="960">
        <v>1319657.8377828</v>
      </c>
      <c r="CC58" s="960">
        <v>1330983.72240649</v>
      </c>
      <c r="CD58" s="960">
        <v>1338262.1287966401</v>
      </c>
      <c r="CE58" s="960">
        <v>1347948.3227272001</v>
      </c>
      <c r="CF58" s="960">
        <v>1356671.7311175298</v>
      </c>
      <c r="CG58" s="960">
        <v>1370295.85771649</v>
      </c>
      <c r="CH58" s="960">
        <v>1373413.2456404199</v>
      </c>
      <c r="CI58" s="960">
        <v>1384046.08724632</v>
      </c>
      <c r="CJ58" s="1253"/>
    </row>
    <row r="59" spans="1:88" ht="15.75" customHeight="1">
      <c r="A59" s="958" t="s">
        <v>709</v>
      </c>
      <c r="B59" s="959"/>
      <c r="C59" s="960"/>
      <c r="D59" s="960"/>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c r="AI59" s="960"/>
      <c r="AJ59" s="960"/>
      <c r="AK59" s="960"/>
      <c r="AL59" s="960"/>
      <c r="AM59" s="960"/>
      <c r="AN59" s="960"/>
      <c r="AO59" s="960"/>
      <c r="AP59" s="960"/>
      <c r="AQ59" s="960"/>
      <c r="AR59" s="960"/>
      <c r="AS59" s="960"/>
      <c r="AT59" s="960"/>
      <c r="AU59" s="960"/>
      <c r="AV59" s="960"/>
      <c r="AW59" s="960"/>
      <c r="AX59" s="960"/>
      <c r="AY59" s="960"/>
      <c r="AZ59" s="960">
        <v>0</v>
      </c>
      <c r="BA59" s="960">
        <v>0</v>
      </c>
      <c r="BB59" s="960">
        <v>0</v>
      </c>
      <c r="BC59" s="960">
        <v>0</v>
      </c>
      <c r="BD59" s="960">
        <v>0</v>
      </c>
      <c r="BE59" s="960">
        <v>0</v>
      </c>
      <c r="BF59" s="960">
        <v>0</v>
      </c>
      <c r="BG59" s="960">
        <v>0</v>
      </c>
      <c r="BH59" s="960">
        <v>0</v>
      </c>
      <c r="BI59" s="960">
        <v>0</v>
      </c>
      <c r="BJ59" s="960">
        <v>0</v>
      </c>
      <c r="BK59" s="960">
        <v>0</v>
      </c>
      <c r="BL59" s="960">
        <v>0</v>
      </c>
      <c r="BM59" s="960">
        <v>0</v>
      </c>
      <c r="BN59" s="960">
        <v>0</v>
      </c>
      <c r="BO59" s="960">
        <v>0</v>
      </c>
      <c r="BP59" s="960">
        <v>0</v>
      </c>
      <c r="BQ59" s="960">
        <v>0</v>
      </c>
      <c r="BR59" s="960">
        <v>0</v>
      </c>
      <c r="BS59" s="960">
        <v>0</v>
      </c>
      <c r="BT59" s="960">
        <v>0</v>
      </c>
      <c r="BU59" s="960">
        <v>0</v>
      </c>
      <c r="BV59" s="960">
        <v>0</v>
      </c>
      <c r="BW59" s="960">
        <v>0</v>
      </c>
      <c r="BX59" s="960">
        <v>0</v>
      </c>
      <c r="BY59" s="960">
        <v>0</v>
      </c>
      <c r="BZ59" s="960">
        <v>0</v>
      </c>
      <c r="CA59" s="960">
        <v>0</v>
      </c>
      <c r="CB59" s="960">
        <v>0</v>
      </c>
      <c r="CC59" s="960">
        <v>0</v>
      </c>
      <c r="CD59" s="960">
        <v>0</v>
      </c>
      <c r="CE59" s="960">
        <v>0</v>
      </c>
      <c r="CF59" s="960">
        <v>0</v>
      </c>
      <c r="CG59" s="960">
        <v>0</v>
      </c>
      <c r="CH59" s="960">
        <v>0</v>
      </c>
      <c r="CI59" s="960">
        <v>0</v>
      </c>
      <c r="CJ59" s="1253"/>
    </row>
    <row r="60" spans="1:88" ht="15.75" customHeight="1">
      <c r="A60" s="955" t="s">
        <v>584</v>
      </c>
      <c r="B60" s="959">
        <v>611044.73669835995</v>
      </c>
      <c r="C60" s="960">
        <v>583780.75911176996</v>
      </c>
      <c r="D60" s="960">
        <v>1063247.1299095799</v>
      </c>
      <c r="E60" s="960">
        <v>960078.48806374997</v>
      </c>
      <c r="F60" s="960">
        <v>857929.59879125003</v>
      </c>
      <c r="G60" s="960">
        <v>1311887.9483370401</v>
      </c>
      <c r="H60" s="960">
        <v>944128.85271721997</v>
      </c>
      <c r="I60" s="960">
        <v>920006.40873478004</v>
      </c>
      <c r="J60" s="960">
        <v>1189637.9288285901</v>
      </c>
      <c r="K60" s="960">
        <v>1071629.2302943501</v>
      </c>
      <c r="L60" s="960">
        <v>1027535.29861505</v>
      </c>
      <c r="M60" s="960">
        <v>1311149.58492272</v>
      </c>
      <c r="N60" s="960">
        <v>974480.80984796002</v>
      </c>
      <c r="O60" s="960">
        <v>1173406.45172002</v>
      </c>
      <c r="P60" s="960">
        <v>1021246.0953228001</v>
      </c>
      <c r="Q60" s="960">
        <v>944728.87785786006</v>
      </c>
      <c r="R60" s="960">
        <v>963938.97490136011</v>
      </c>
      <c r="S60" s="960">
        <v>1191814.94974753</v>
      </c>
      <c r="T60" s="960">
        <v>1189209.3139305301</v>
      </c>
      <c r="U60" s="960">
        <v>1156936.5524318798</v>
      </c>
      <c r="V60" s="960">
        <v>1221117.7686503101</v>
      </c>
      <c r="W60" s="960">
        <v>1251376.0140313602</v>
      </c>
      <c r="X60" s="960">
        <v>1209240.4958086801</v>
      </c>
      <c r="Y60" s="960">
        <v>1322513.9424831199</v>
      </c>
      <c r="Z60" s="960">
        <v>1281471.5254101702</v>
      </c>
      <c r="AA60" s="960">
        <v>1302505.5233582701</v>
      </c>
      <c r="AB60" s="960">
        <v>1142636.54684878</v>
      </c>
      <c r="AC60" s="960">
        <v>1110985.9664221299</v>
      </c>
      <c r="AD60" s="960">
        <v>965282.35532911995</v>
      </c>
      <c r="AE60" s="960">
        <v>1146968.3457655902</v>
      </c>
      <c r="AF60" s="960">
        <v>1036758.9367797701</v>
      </c>
      <c r="AG60" s="960">
        <v>1128166.6861902801</v>
      </c>
      <c r="AH60" s="960">
        <v>893089.65712323994</v>
      </c>
      <c r="AI60" s="960">
        <v>1053789.4085373601</v>
      </c>
      <c r="AJ60" s="960">
        <v>918070.91653134988</v>
      </c>
      <c r="AK60" s="960">
        <v>1097140.5821441801</v>
      </c>
      <c r="AL60" s="960">
        <v>1098363.43671036</v>
      </c>
      <c r="AM60" s="960">
        <v>1079544.5830532201</v>
      </c>
      <c r="AN60" s="960">
        <v>982033.39322014002</v>
      </c>
      <c r="AO60" s="960">
        <v>1022321.0399530901</v>
      </c>
      <c r="AP60" s="960">
        <v>974640.66463896993</v>
      </c>
      <c r="AQ60" s="960">
        <v>924236.67125463998</v>
      </c>
      <c r="AR60" s="960">
        <v>1070415.30411067</v>
      </c>
      <c r="AS60" s="960">
        <v>1061533.8922820901</v>
      </c>
      <c r="AT60" s="960">
        <v>1061309.2559883299</v>
      </c>
      <c r="AU60" s="960">
        <v>673274.61910303007</v>
      </c>
      <c r="AV60" s="960">
        <v>552208.30451818998</v>
      </c>
      <c r="AW60" s="960">
        <v>543839.99362865998</v>
      </c>
      <c r="AX60" s="960">
        <v>534888.58329715999</v>
      </c>
      <c r="AY60" s="960">
        <v>604102.82818431011</v>
      </c>
      <c r="AZ60" s="960">
        <v>518600.00751733995</v>
      </c>
      <c r="BA60" s="960">
        <v>619200.08246070007</v>
      </c>
      <c r="BB60" s="960">
        <v>420423.11883955006</v>
      </c>
      <c r="BC60" s="960">
        <v>409761.37768879998</v>
      </c>
      <c r="BD60" s="960">
        <v>542041.05887536996</v>
      </c>
      <c r="BE60" s="960">
        <v>743191.89230006002</v>
      </c>
      <c r="BF60" s="960">
        <v>805721.47654280998</v>
      </c>
      <c r="BG60" s="960">
        <v>737122.24582631001</v>
      </c>
      <c r="BH60" s="960">
        <v>609174.83463824005</v>
      </c>
      <c r="BI60" s="960">
        <v>412395.83685800002</v>
      </c>
      <c r="BJ60" s="960">
        <v>401811.67787687998</v>
      </c>
      <c r="BK60" s="960">
        <v>610169.25989993999</v>
      </c>
      <c r="BL60" s="960">
        <v>673552.25762757007</v>
      </c>
      <c r="BM60" s="960">
        <v>412769.75414666999</v>
      </c>
      <c r="BN60" s="960">
        <v>415118.32826899004</v>
      </c>
      <c r="BO60" s="960">
        <v>537042.85169748007</v>
      </c>
      <c r="BP60" s="960">
        <v>796112.97566498013</v>
      </c>
      <c r="BQ60" s="960">
        <v>543012.69299969007</v>
      </c>
      <c r="BR60" s="960">
        <v>465001.45366983995</v>
      </c>
      <c r="BS60" s="960">
        <v>598494.50700527988</v>
      </c>
      <c r="BT60" s="960">
        <v>445114.67711056001</v>
      </c>
      <c r="BU60" s="960">
        <v>534113.87504948</v>
      </c>
      <c r="BV60" s="960">
        <v>685349.48535405996</v>
      </c>
      <c r="BW60" s="960">
        <v>324618.68206227</v>
      </c>
      <c r="BX60" s="960">
        <v>527420.16103385005</v>
      </c>
      <c r="BY60" s="960">
        <v>669516.37546801998</v>
      </c>
      <c r="BZ60" s="960">
        <v>500318.70476754993</v>
      </c>
      <c r="CA60" s="960">
        <v>565577.83533570007</v>
      </c>
      <c r="CB60" s="960">
        <v>550534.93860330002</v>
      </c>
      <c r="CC60" s="960">
        <v>556979.93513044005</v>
      </c>
      <c r="CD60" s="960">
        <v>619846.4196119199</v>
      </c>
      <c r="CE60" s="960">
        <v>646957.29502671002</v>
      </c>
      <c r="CF60" s="960">
        <v>407838.05353546998</v>
      </c>
      <c r="CG60" s="960">
        <v>465276.09298781998</v>
      </c>
      <c r="CH60" s="960">
        <v>545170.66702160996</v>
      </c>
      <c r="CI60" s="960">
        <v>489049.26336556999</v>
      </c>
      <c r="CJ60" s="1253"/>
    </row>
    <row r="61" spans="1:88" ht="15.75" customHeight="1">
      <c r="A61" s="958" t="s">
        <v>585</v>
      </c>
      <c r="B61" s="959">
        <v>1.155149</v>
      </c>
      <c r="C61" s="960">
        <v>6.5297970000000003</v>
      </c>
      <c r="D61" s="960">
        <v>6.5253699999999997</v>
      </c>
      <c r="E61" s="960">
        <v>6.5253699999999997</v>
      </c>
      <c r="F61" s="960">
        <v>6.5253699999999997</v>
      </c>
      <c r="G61" s="960">
        <v>6.5253699999999997</v>
      </c>
      <c r="H61" s="960">
        <v>12.304605</v>
      </c>
      <c r="I61" s="960">
        <v>12.304605</v>
      </c>
      <c r="J61" s="960">
        <v>12.378397</v>
      </c>
      <c r="K61" s="960">
        <v>12.378397</v>
      </c>
      <c r="L61" s="960">
        <v>12.378397</v>
      </c>
      <c r="M61" s="960">
        <v>12.378397</v>
      </c>
      <c r="N61" s="960">
        <v>12.378397</v>
      </c>
      <c r="O61" s="960">
        <v>12.378397</v>
      </c>
      <c r="P61" s="960">
        <v>12.378397</v>
      </c>
      <c r="Q61" s="960">
        <v>1.155149</v>
      </c>
      <c r="R61" s="960">
        <v>1.155149</v>
      </c>
      <c r="S61" s="960">
        <v>1.155149</v>
      </c>
      <c r="T61" s="960">
        <v>20001.155148999998</v>
      </c>
      <c r="U61" s="960">
        <v>1.155149</v>
      </c>
      <c r="V61" s="960">
        <v>1.155149</v>
      </c>
      <c r="W61" s="960">
        <v>1.155149</v>
      </c>
      <c r="X61" s="960">
        <v>1.155149</v>
      </c>
      <c r="Y61" s="960">
        <v>1.155149</v>
      </c>
      <c r="Z61" s="960">
        <v>2881.5963849999998</v>
      </c>
      <c r="AA61" s="960">
        <v>2881.5963849999998</v>
      </c>
      <c r="AB61" s="960">
        <v>2881.5963849999998</v>
      </c>
      <c r="AC61" s="960">
        <v>1.155149</v>
      </c>
      <c r="AD61" s="960">
        <v>1.155149</v>
      </c>
      <c r="AE61" s="960">
        <v>1.155149</v>
      </c>
      <c r="AF61" s="960">
        <v>409.09488199999998</v>
      </c>
      <c r="AG61" s="960">
        <v>409.09488199999998</v>
      </c>
      <c r="AH61" s="960">
        <v>1.155149</v>
      </c>
      <c r="AI61" s="960">
        <v>1.155149</v>
      </c>
      <c r="AJ61" s="960">
        <v>1.155149</v>
      </c>
      <c r="AK61" s="960">
        <v>1.155149</v>
      </c>
      <c r="AL61" s="960">
        <v>1.155149</v>
      </c>
      <c r="AM61" s="960">
        <v>1.155149</v>
      </c>
      <c r="AN61" s="960">
        <v>1.155149</v>
      </c>
      <c r="AO61" s="960">
        <v>1.155149</v>
      </c>
      <c r="AP61" s="960">
        <v>1.155149</v>
      </c>
      <c r="AQ61" s="960">
        <v>1.155149</v>
      </c>
      <c r="AR61" s="960">
        <v>1.155149</v>
      </c>
      <c r="AS61" s="960">
        <v>1.155149</v>
      </c>
      <c r="AT61" s="960">
        <v>1.155149</v>
      </c>
      <c r="AU61" s="960">
        <v>1.155149</v>
      </c>
      <c r="AV61" s="960">
        <v>1.155149</v>
      </c>
      <c r="AW61" s="960">
        <v>0</v>
      </c>
      <c r="AX61" s="960">
        <v>0</v>
      </c>
      <c r="AY61" s="960">
        <v>0</v>
      </c>
      <c r="AZ61" s="960">
        <v>0</v>
      </c>
      <c r="BA61" s="960">
        <v>0</v>
      </c>
      <c r="BB61" s="960">
        <v>0</v>
      </c>
      <c r="BC61" s="960">
        <v>0</v>
      </c>
      <c r="BD61" s="960">
        <v>0</v>
      </c>
      <c r="BE61" s="960">
        <v>0</v>
      </c>
      <c r="BF61" s="960">
        <v>0</v>
      </c>
      <c r="BG61" s="960">
        <v>0</v>
      </c>
      <c r="BH61" s="960">
        <v>0</v>
      </c>
      <c r="BI61" s="960">
        <v>0</v>
      </c>
      <c r="BJ61" s="960">
        <v>0</v>
      </c>
      <c r="BK61" s="960">
        <v>0</v>
      </c>
      <c r="BL61" s="960">
        <v>0</v>
      </c>
      <c r="BM61" s="960">
        <v>0</v>
      </c>
      <c r="BN61" s="960">
        <v>0</v>
      </c>
      <c r="BO61" s="960">
        <v>0</v>
      </c>
      <c r="BP61" s="960">
        <v>0</v>
      </c>
      <c r="BQ61" s="960">
        <v>0</v>
      </c>
      <c r="BR61" s="960">
        <v>0</v>
      </c>
      <c r="BS61" s="960">
        <v>0</v>
      </c>
      <c r="BT61" s="960">
        <v>0</v>
      </c>
      <c r="BU61" s="960">
        <v>0</v>
      </c>
      <c r="BV61" s="960">
        <v>0</v>
      </c>
      <c r="BW61" s="960">
        <v>0</v>
      </c>
      <c r="BX61" s="960">
        <v>0</v>
      </c>
      <c r="BY61" s="960">
        <v>0</v>
      </c>
      <c r="BZ61" s="960">
        <v>0</v>
      </c>
      <c r="CA61" s="960">
        <v>0</v>
      </c>
      <c r="CB61" s="960">
        <v>0</v>
      </c>
      <c r="CC61" s="960">
        <v>0</v>
      </c>
      <c r="CD61" s="960">
        <v>0</v>
      </c>
      <c r="CE61" s="960">
        <v>0</v>
      </c>
      <c r="CF61" s="960">
        <v>0</v>
      </c>
      <c r="CG61" s="960">
        <v>0</v>
      </c>
      <c r="CH61" s="960">
        <v>0</v>
      </c>
      <c r="CI61" s="960">
        <v>0</v>
      </c>
      <c r="CJ61" s="1253"/>
    </row>
    <row r="62" spans="1:88" ht="15.75" customHeight="1">
      <c r="A62" s="958" t="s">
        <v>586</v>
      </c>
      <c r="B62" s="959">
        <v>149964.71085</v>
      </c>
      <c r="C62" s="960">
        <v>131691.37945000001</v>
      </c>
      <c r="D62" s="960">
        <v>123860</v>
      </c>
      <c r="E62" s="960">
        <v>218847.201</v>
      </c>
      <c r="F62" s="960">
        <v>178456.83249999999</v>
      </c>
      <c r="G62" s="960">
        <v>250890.106</v>
      </c>
      <c r="H62" s="960">
        <v>185718.245</v>
      </c>
      <c r="I62" s="960">
        <v>187346.875</v>
      </c>
      <c r="J62" s="960">
        <v>315702.34999999998</v>
      </c>
      <c r="K62" s="960">
        <v>255255.58249999999</v>
      </c>
      <c r="L62" s="960">
        <v>322730.64189999999</v>
      </c>
      <c r="M62" s="960">
        <v>163784.78592200001</v>
      </c>
      <c r="N62" s="960">
        <v>174770.82992554002</v>
      </c>
      <c r="O62" s="960">
        <v>238628.62443346001</v>
      </c>
      <c r="P62" s="960">
        <v>177397.43496007999</v>
      </c>
      <c r="Q62" s="960">
        <v>181581.14255813</v>
      </c>
      <c r="R62" s="960">
        <v>176524.92454424</v>
      </c>
      <c r="S62" s="960">
        <v>188527.83942064998</v>
      </c>
      <c r="T62" s="960">
        <v>302640.00648926001</v>
      </c>
      <c r="U62" s="960">
        <v>192534.13938289002</v>
      </c>
      <c r="V62" s="960">
        <v>256795.45426087</v>
      </c>
      <c r="W62" s="960">
        <v>249313.23</v>
      </c>
      <c r="X62" s="960">
        <v>241680</v>
      </c>
      <c r="Y62" s="960">
        <v>244855.1</v>
      </c>
      <c r="Z62" s="960">
        <v>204314.8995</v>
      </c>
      <c r="AA62" s="960">
        <v>162895.3505</v>
      </c>
      <c r="AB62" s="960">
        <v>179549.65049999999</v>
      </c>
      <c r="AC62" s="960">
        <v>300301.8</v>
      </c>
      <c r="AD62" s="960">
        <v>149601.35</v>
      </c>
      <c r="AE62" s="960">
        <v>189500.72</v>
      </c>
      <c r="AF62" s="960">
        <v>152600.48000000001</v>
      </c>
      <c r="AG62" s="960">
        <v>288304.68</v>
      </c>
      <c r="AH62" s="960">
        <v>139246.79927982</v>
      </c>
      <c r="AI62" s="960">
        <v>142996.83927982001</v>
      </c>
      <c r="AJ62" s="960">
        <v>119712.89927982001</v>
      </c>
      <c r="AK62" s="960">
        <v>140125.96128034001</v>
      </c>
      <c r="AL62" s="960">
        <v>124374.234</v>
      </c>
      <c r="AM62" s="960">
        <v>211423.255</v>
      </c>
      <c r="AN62" s="960">
        <v>179510.3</v>
      </c>
      <c r="AO62" s="960">
        <v>150111</v>
      </c>
      <c r="AP62" s="960">
        <v>148522.17319999999</v>
      </c>
      <c r="AQ62" s="960">
        <v>90063.104000000007</v>
      </c>
      <c r="AR62" s="960">
        <v>126721.5</v>
      </c>
      <c r="AS62" s="960">
        <v>109500</v>
      </c>
      <c r="AT62" s="960">
        <v>146522.85031129999</v>
      </c>
      <c r="AU62" s="960">
        <v>101379.28096963001</v>
      </c>
      <c r="AV62" s="960">
        <v>118295.235</v>
      </c>
      <c r="AW62" s="960">
        <v>116421.86519076</v>
      </c>
      <c r="AX62" s="960">
        <v>86168.282678570002</v>
      </c>
      <c r="AY62" s="960">
        <v>160483.83716617001</v>
      </c>
      <c r="AZ62" s="960">
        <v>185060.84070085001</v>
      </c>
      <c r="BA62" s="960">
        <v>225137.25715043</v>
      </c>
      <c r="BB62" s="960">
        <v>86982.642482179988</v>
      </c>
      <c r="BC62" s="960">
        <v>66361.372415239995</v>
      </c>
      <c r="BD62" s="960">
        <v>107525.37</v>
      </c>
      <c r="BE62" s="960">
        <v>195327.37098760999</v>
      </c>
      <c r="BF62" s="960">
        <v>196857.70093570001</v>
      </c>
      <c r="BG62" s="960">
        <v>206382.36257381001</v>
      </c>
      <c r="BH62" s="960">
        <v>46804.694499999998</v>
      </c>
      <c r="BI62" s="960">
        <v>72270.00209817999</v>
      </c>
      <c r="BJ62" s="960">
        <v>49520.551283199995</v>
      </c>
      <c r="BK62" s="960">
        <v>131664.35943255</v>
      </c>
      <c r="BL62" s="960">
        <v>264020.72215038002</v>
      </c>
      <c r="BM62" s="960">
        <v>128482.94553332</v>
      </c>
      <c r="BN62" s="960">
        <v>80410.256330479999</v>
      </c>
      <c r="BO62" s="960">
        <v>189505.39977663002</v>
      </c>
      <c r="BP62" s="960">
        <v>195754.30102896999</v>
      </c>
      <c r="BQ62" s="960">
        <v>227069.05768592999</v>
      </c>
      <c r="BR62" s="960">
        <v>160584.59732299999</v>
      </c>
      <c r="BS62" s="960">
        <v>222673.41890354999</v>
      </c>
      <c r="BT62" s="960">
        <v>155244.7427036</v>
      </c>
      <c r="BU62" s="960">
        <v>208439.79450121999</v>
      </c>
      <c r="BV62" s="960">
        <v>232217.22860834</v>
      </c>
      <c r="BW62" s="960">
        <v>113317.57880968</v>
      </c>
      <c r="BX62" s="960">
        <v>147051.02626538</v>
      </c>
      <c r="BY62" s="960">
        <v>147499.34204011998</v>
      </c>
      <c r="BZ62" s="960">
        <v>134377.19589986998</v>
      </c>
      <c r="CA62" s="960">
        <v>169237.96298248001</v>
      </c>
      <c r="CB62" s="960">
        <v>147321.10436757997</v>
      </c>
      <c r="CC62" s="960">
        <v>156420.48545981001</v>
      </c>
      <c r="CD62" s="960">
        <v>214416.45350576</v>
      </c>
      <c r="CE62" s="960">
        <v>241394.85355341001</v>
      </c>
      <c r="CF62" s="960">
        <v>98677.837098089993</v>
      </c>
      <c r="CG62" s="960">
        <v>140043.98610800001</v>
      </c>
      <c r="CH62" s="960">
        <v>163292.02929646999</v>
      </c>
      <c r="CI62" s="960">
        <v>196520.35668239999</v>
      </c>
      <c r="CJ62" s="1253"/>
    </row>
    <row r="63" spans="1:88" ht="15.75" customHeight="1">
      <c r="A63" s="958" t="s">
        <v>587</v>
      </c>
      <c r="B63" s="959">
        <v>136123.66197799999</v>
      </c>
      <c r="C63" s="960">
        <v>169646.26537099999</v>
      </c>
      <c r="D63" s="960">
        <v>268646.07565805002</v>
      </c>
      <c r="E63" s="960">
        <v>374805.99405659002</v>
      </c>
      <c r="F63" s="960">
        <v>364970.96246135997</v>
      </c>
      <c r="G63" s="960">
        <v>479668.24598675</v>
      </c>
      <c r="H63" s="960">
        <v>360422.47987071995</v>
      </c>
      <c r="I63" s="960">
        <v>315214.69157318998</v>
      </c>
      <c r="J63" s="960">
        <v>426240.47174548998</v>
      </c>
      <c r="K63" s="960">
        <v>390350.35106626002</v>
      </c>
      <c r="L63" s="960">
        <v>271141.4286555</v>
      </c>
      <c r="M63" s="960">
        <v>385866.03972505999</v>
      </c>
      <c r="N63" s="960">
        <v>330792.13213203999</v>
      </c>
      <c r="O63" s="960">
        <v>438525.48882919003</v>
      </c>
      <c r="P63" s="960">
        <v>429447.91913593002</v>
      </c>
      <c r="Q63" s="960">
        <v>322840.54044027004</v>
      </c>
      <c r="R63" s="960">
        <v>445042.33189829998</v>
      </c>
      <c r="S63" s="960">
        <v>349222.56699471001</v>
      </c>
      <c r="T63" s="960">
        <v>536519.56862686004</v>
      </c>
      <c r="U63" s="960">
        <v>695464.90359776001</v>
      </c>
      <c r="V63" s="960">
        <v>664905.08719982998</v>
      </c>
      <c r="W63" s="960">
        <v>724993.56135165005</v>
      </c>
      <c r="X63" s="960">
        <v>657453.77630803001</v>
      </c>
      <c r="Y63" s="960">
        <v>843943.46665069996</v>
      </c>
      <c r="Z63" s="960">
        <v>884278.85947073996</v>
      </c>
      <c r="AA63" s="960">
        <v>931989.37952217006</v>
      </c>
      <c r="AB63" s="960">
        <v>763630.31973015005</v>
      </c>
      <c r="AC63" s="960">
        <v>625893.2998561</v>
      </c>
      <c r="AD63" s="960">
        <v>646796.55210775998</v>
      </c>
      <c r="AE63" s="960">
        <v>765869.90032505</v>
      </c>
      <c r="AF63" s="960">
        <v>695288.98061303003</v>
      </c>
      <c r="AG63" s="960">
        <v>680502.34691600001</v>
      </c>
      <c r="AH63" s="960">
        <v>626678.09203344991</v>
      </c>
      <c r="AI63" s="960">
        <v>816561.50627570995</v>
      </c>
      <c r="AJ63" s="960">
        <v>648034.38328936999</v>
      </c>
      <c r="AK63" s="960">
        <v>763915.36216090003</v>
      </c>
      <c r="AL63" s="960">
        <v>749471.47822373</v>
      </c>
      <c r="AM63" s="960">
        <v>648112.38759251998</v>
      </c>
      <c r="AN63" s="960">
        <v>560934.65618587995</v>
      </c>
      <c r="AO63" s="960">
        <v>609312.13098704</v>
      </c>
      <c r="AP63" s="960">
        <v>555738.05066801002</v>
      </c>
      <c r="AQ63" s="960">
        <v>486924.93304241996</v>
      </c>
      <c r="AR63" s="960">
        <v>586062.18200000003</v>
      </c>
      <c r="AS63" s="960">
        <v>578761.78200000001</v>
      </c>
      <c r="AT63" s="960">
        <v>540597.93902100006</v>
      </c>
      <c r="AU63" s="960">
        <v>204604.26699999999</v>
      </c>
      <c r="AV63" s="960">
        <v>136559.88200000001</v>
      </c>
      <c r="AW63" s="960">
        <v>208869.33465567001</v>
      </c>
      <c r="AX63" s="960">
        <v>185912.05204800001</v>
      </c>
      <c r="AY63" s="960">
        <v>258435.13194799999</v>
      </c>
      <c r="AZ63" s="960">
        <v>191495.45062014001</v>
      </c>
      <c r="BA63" s="960">
        <v>178047.759448</v>
      </c>
      <c r="BB63" s="960">
        <v>141107.259448</v>
      </c>
      <c r="BC63" s="960">
        <v>142136.99694800001</v>
      </c>
      <c r="BD63" s="960">
        <v>212047.43760400001</v>
      </c>
      <c r="BE63" s="960">
        <v>341546.75082999998</v>
      </c>
      <c r="BF63" s="960">
        <v>407227.43832999998</v>
      </c>
      <c r="BG63" s="960">
        <v>337308.41134138999</v>
      </c>
      <c r="BH63" s="960">
        <v>341719.33015303005</v>
      </c>
      <c r="BI63" s="960">
        <v>124482.11210015</v>
      </c>
      <c r="BJ63" s="960">
        <v>139105.71299999999</v>
      </c>
      <c r="BK63" s="960">
        <v>259232.79781399999</v>
      </c>
      <c r="BL63" s="960">
        <v>168049.92990799999</v>
      </c>
      <c r="BM63" s="960">
        <v>88307.590498999998</v>
      </c>
      <c r="BN63" s="960">
        <v>138181.66760399999</v>
      </c>
      <c r="BO63" s="960">
        <v>168172.113442</v>
      </c>
      <c r="BP63" s="960">
        <v>391103.73138700001</v>
      </c>
      <c r="BQ63" s="960">
        <v>107539.12513577001</v>
      </c>
      <c r="BR63" s="960">
        <v>129633.79970033</v>
      </c>
      <c r="BS63" s="960">
        <v>182395.06315</v>
      </c>
      <c r="BT63" s="960">
        <v>106321.076888</v>
      </c>
      <c r="BU63" s="960">
        <v>164405.1942</v>
      </c>
      <c r="BV63" s="960">
        <v>382009.94270000001</v>
      </c>
      <c r="BW63" s="960">
        <v>73676.865550999995</v>
      </c>
      <c r="BX63" s="960">
        <v>203708.85780147</v>
      </c>
      <c r="BY63" s="960">
        <v>344984.66330000001</v>
      </c>
      <c r="BZ63" s="960">
        <v>208932.74098800001</v>
      </c>
      <c r="CA63" s="960">
        <v>235635.67835223002</v>
      </c>
      <c r="CB63" s="960">
        <v>232310.32310303001</v>
      </c>
      <c r="CC63" s="960">
        <v>252209.64128614002</v>
      </c>
      <c r="CD63" s="960">
        <v>262855.90990549</v>
      </c>
      <c r="CE63" s="960">
        <v>256260.10063363001</v>
      </c>
      <c r="CF63" s="960">
        <v>173511.28601400001</v>
      </c>
      <c r="CG63" s="960">
        <v>183918.106978</v>
      </c>
      <c r="CH63" s="960">
        <v>239761.34774599</v>
      </c>
      <c r="CI63" s="960">
        <v>174389.365789</v>
      </c>
      <c r="CJ63" s="1253"/>
    </row>
    <row r="64" spans="1:88" ht="15.75" customHeight="1">
      <c r="A64" s="958" t="s">
        <v>588</v>
      </c>
      <c r="B64" s="959">
        <v>142409.51128545002</v>
      </c>
      <c r="C64" s="960">
        <v>141997.75549092999</v>
      </c>
      <c r="D64" s="960">
        <v>532085.49987869</v>
      </c>
      <c r="E64" s="960">
        <v>281625.83753141999</v>
      </c>
      <c r="F64" s="960">
        <v>168947.24338742002</v>
      </c>
      <c r="G64" s="960">
        <v>354519.4429503</v>
      </c>
      <c r="H64" s="960">
        <v>211312.61875689001</v>
      </c>
      <c r="I64" s="960">
        <v>207328.31499726002</v>
      </c>
      <c r="J64" s="960">
        <v>248269.32766817001</v>
      </c>
      <c r="K64" s="960">
        <v>190665.96320101002</v>
      </c>
      <c r="L64" s="960">
        <v>161021.89434559</v>
      </c>
      <c r="M64" s="960">
        <v>476958.77283961</v>
      </c>
      <c r="N64" s="960">
        <v>228182.51355017003</v>
      </c>
      <c r="O64" s="960">
        <v>300009.26613311999</v>
      </c>
      <c r="P64" s="960">
        <v>265344.03667902999</v>
      </c>
      <c r="Q64" s="960">
        <v>279808.09750413999</v>
      </c>
      <c r="R64" s="960">
        <v>199519.68929583998</v>
      </c>
      <c r="S64" s="960">
        <v>386003.53312713001</v>
      </c>
      <c r="T64" s="960">
        <v>195411.68982538002</v>
      </c>
      <c r="U64" s="960">
        <v>157707.60148882002</v>
      </c>
      <c r="V64" s="960">
        <v>182272.59891818999</v>
      </c>
      <c r="W64" s="960">
        <v>174817.81332744</v>
      </c>
      <c r="X64" s="960">
        <v>171864.30053486998</v>
      </c>
      <c r="Y64" s="960">
        <v>160644.51220241</v>
      </c>
      <c r="Z64" s="960">
        <v>106164.9491953</v>
      </c>
      <c r="AA64" s="960">
        <v>111717.78439724</v>
      </c>
      <c r="AB64" s="960">
        <v>139649.90917018999</v>
      </c>
      <c r="AC64" s="960">
        <v>117826.32873121</v>
      </c>
      <c r="AD64" s="960">
        <v>113025.87736966999</v>
      </c>
      <c r="AE64" s="960">
        <v>130497.67378008</v>
      </c>
      <c r="AF64" s="960">
        <v>110464.85808999001</v>
      </c>
      <c r="AG64" s="960">
        <v>102546.05099465</v>
      </c>
      <c r="AH64" s="960">
        <v>82377.005715360006</v>
      </c>
      <c r="AI64" s="960">
        <v>27987.260519060001</v>
      </c>
      <c r="AJ64" s="960">
        <v>85812.177224690007</v>
      </c>
      <c r="AK64" s="960">
        <v>117530.10584882001</v>
      </c>
      <c r="AL64" s="960">
        <v>79203.239175149996</v>
      </c>
      <c r="AM64" s="960">
        <v>79894.441666829996</v>
      </c>
      <c r="AN64" s="960">
        <v>142586.00613722001</v>
      </c>
      <c r="AO64" s="960">
        <v>164731.67219956001</v>
      </c>
      <c r="AP64" s="960">
        <v>169005.86369303</v>
      </c>
      <c r="AQ64" s="960">
        <v>172657.25255681001</v>
      </c>
      <c r="AR64" s="960">
        <v>185999.12369461</v>
      </c>
      <c r="AS64" s="960">
        <v>209504.21258838</v>
      </c>
      <c r="AT64" s="960">
        <v>190043.76264823001</v>
      </c>
      <c r="AU64" s="960">
        <v>197778.91621757002</v>
      </c>
      <c r="AV64" s="960">
        <v>124102.11093168</v>
      </c>
      <c r="AW64" s="960">
        <v>120995.36169824001</v>
      </c>
      <c r="AX64" s="960">
        <v>187654.94789110997</v>
      </c>
      <c r="AY64" s="960">
        <v>110691.4208157</v>
      </c>
      <c r="AZ64" s="960">
        <v>62919.851198290002</v>
      </c>
      <c r="BA64" s="960">
        <v>99762.195008509996</v>
      </c>
      <c r="BB64" s="960">
        <v>71086.773357009995</v>
      </c>
      <c r="BC64" s="960">
        <v>80257.847313780003</v>
      </c>
      <c r="BD64" s="960">
        <v>100963.22695337</v>
      </c>
      <c r="BE64" s="960">
        <v>83777.491727510002</v>
      </c>
      <c r="BF64" s="960">
        <v>77975.552697149993</v>
      </c>
      <c r="BG64" s="960">
        <v>73862.431311189997</v>
      </c>
      <c r="BH64" s="960">
        <v>85980.861290999994</v>
      </c>
      <c r="BI64" s="960">
        <v>72731.495519639997</v>
      </c>
      <c r="BJ64" s="960">
        <v>75413.806535710013</v>
      </c>
      <c r="BK64" s="960">
        <v>66686.833208969998</v>
      </c>
      <c r="BL64" s="960">
        <v>78560.056451740005</v>
      </c>
      <c r="BM64" s="960">
        <v>80919.138989489991</v>
      </c>
      <c r="BN64" s="960">
        <v>126038.38856802002</v>
      </c>
      <c r="BO64" s="960">
        <v>112805.34367823999</v>
      </c>
      <c r="BP64" s="960">
        <v>136953.91244831</v>
      </c>
      <c r="BQ64" s="960">
        <v>136398.02809276001</v>
      </c>
      <c r="BR64" s="960">
        <v>104776.16935244999</v>
      </c>
      <c r="BS64" s="960">
        <v>121426.03222176999</v>
      </c>
      <c r="BT64" s="960">
        <v>102373.47534247</v>
      </c>
      <c r="BU64" s="960">
        <v>86242.62738713999</v>
      </c>
      <c r="BV64" s="960">
        <v>-1746.1476250699986</v>
      </c>
      <c r="BW64" s="960">
        <v>88282.068452120002</v>
      </c>
      <c r="BX64" s="960">
        <v>88339.900808699997</v>
      </c>
      <c r="BY64" s="960">
        <v>96620.761449969999</v>
      </c>
      <c r="BZ64" s="960">
        <v>77647.550640860005</v>
      </c>
      <c r="CA64" s="960">
        <v>80289.477690869986</v>
      </c>
      <c r="CB64" s="960">
        <v>90443.283253520014</v>
      </c>
      <c r="CC64" s="960">
        <v>67046.158439809995</v>
      </c>
      <c r="CD64" s="960">
        <v>71820.115718690009</v>
      </c>
      <c r="CE64" s="960">
        <v>78369.524982050003</v>
      </c>
      <c r="CF64" s="960">
        <v>66508.426190610015</v>
      </c>
      <c r="CG64" s="960">
        <v>72066.554076600019</v>
      </c>
      <c r="CH64" s="960">
        <v>74264.564054029994</v>
      </c>
      <c r="CI64" s="960">
        <v>59963.809801199997</v>
      </c>
      <c r="CJ64" s="1253"/>
    </row>
    <row r="65" spans="1:88" ht="15.75" customHeight="1">
      <c r="A65" s="958" t="s">
        <v>589</v>
      </c>
      <c r="B65" s="959">
        <v>2.7435910000000001E-2</v>
      </c>
      <c r="C65" s="960">
        <v>2.9002839999999998E-2</v>
      </c>
      <c r="D65" s="960">
        <v>2.9002839999999998E-2</v>
      </c>
      <c r="E65" s="960">
        <v>3.0105740000000002E-2</v>
      </c>
      <c r="F65" s="960">
        <v>3.0675099999999997E-2</v>
      </c>
      <c r="G65" s="960">
        <v>3.0675099999999997E-2</v>
      </c>
      <c r="H65" s="960">
        <v>3.4673820000000001E-2</v>
      </c>
      <c r="I65" s="960">
        <v>5.1900510000000004E-2</v>
      </c>
      <c r="J65" s="960">
        <v>3.6882330000000005E-2</v>
      </c>
      <c r="K65" s="960">
        <v>3.8766589999999997E-2</v>
      </c>
      <c r="L65" s="960">
        <v>5.5175550000000004E-2</v>
      </c>
      <c r="M65" s="960">
        <v>4.123988E-2</v>
      </c>
      <c r="N65" s="960">
        <v>5.4168980000000005E-2</v>
      </c>
      <c r="O65" s="960">
        <v>5.1240050000000002E-2</v>
      </c>
      <c r="P65" s="960">
        <v>4.2573690000000004E-2</v>
      </c>
      <c r="Q65" s="960">
        <v>5.3274429999999998E-2</v>
      </c>
      <c r="R65" s="960">
        <v>5.3274429999999998E-2</v>
      </c>
      <c r="S65" s="960">
        <v>5.3274429999999998E-2</v>
      </c>
      <c r="T65" s="960">
        <v>6.2816040000000004E-2</v>
      </c>
      <c r="U65" s="960">
        <v>6.2816040000000004E-2</v>
      </c>
      <c r="V65" s="960">
        <v>6.4281619999999998E-2</v>
      </c>
      <c r="W65" s="960">
        <v>6.5944329999999995E-2</v>
      </c>
      <c r="X65" s="960">
        <v>6.7283160000000009E-2</v>
      </c>
      <c r="Y65" s="960">
        <v>5.2147150000000003E-2</v>
      </c>
      <c r="Z65" s="960">
        <v>5.7485559999999998E-2</v>
      </c>
      <c r="AA65" s="960">
        <v>5.8597959999999998E-2</v>
      </c>
      <c r="AB65" s="960">
        <v>5.9854190000000002E-2</v>
      </c>
      <c r="AC65" s="960">
        <v>6.1338160000000003E-2</v>
      </c>
      <c r="AD65" s="960">
        <v>6.2710349999999998E-2</v>
      </c>
      <c r="AE65" s="960">
        <v>6.4068130000000001E-2</v>
      </c>
      <c r="AF65" s="960">
        <v>6.5503030000000004E-2</v>
      </c>
      <c r="AG65" s="960">
        <v>6.6970299999999996E-2</v>
      </c>
      <c r="AH65" s="960">
        <v>6.8422589999999991E-2</v>
      </c>
      <c r="AI65" s="960">
        <v>9.9977969999999999E-2</v>
      </c>
      <c r="AJ65" s="960">
        <v>0.10209732000000001</v>
      </c>
      <c r="AK65" s="960">
        <v>7.3134350000000001E-2</v>
      </c>
      <c r="AL65" s="960">
        <v>7.4798219999999999E-2</v>
      </c>
      <c r="AM65" s="960">
        <v>7.6335710000000001E-2</v>
      </c>
      <c r="AN65" s="960">
        <v>8.51383E-2</v>
      </c>
      <c r="AO65" s="960">
        <v>6.7038970000000003E-2</v>
      </c>
      <c r="AP65" s="960">
        <v>6.8559690000000006E-2</v>
      </c>
      <c r="AQ65" s="960">
        <v>6.9987889999999997E-2</v>
      </c>
      <c r="AR65" s="960">
        <v>6.9987889999999997E-2</v>
      </c>
      <c r="AS65" s="960">
        <v>7.3034769999999999E-2</v>
      </c>
      <c r="AT65" s="960">
        <v>7.4535690000000002E-2</v>
      </c>
      <c r="AU65" s="960">
        <v>7.5689359999999997E-2</v>
      </c>
      <c r="AV65" s="960">
        <v>7.7454670000000003E-2</v>
      </c>
      <c r="AW65" s="960">
        <v>7.9321589999999997E-2</v>
      </c>
      <c r="AX65" s="960">
        <v>8.0370220000000006E-2</v>
      </c>
      <c r="AY65" s="960">
        <v>8.3063740000000011E-2</v>
      </c>
      <c r="AZ65" s="960">
        <v>8.5063949999999999E-2</v>
      </c>
      <c r="BA65" s="960">
        <v>8.7045270000000008E-2</v>
      </c>
      <c r="BB65" s="960">
        <v>8.914314999999999E-2</v>
      </c>
      <c r="BC65" s="960">
        <v>9.1221490000000002E-2</v>
      </c>
      <c r="BD65" s="960">
        <v>9.3449160000000003E-2</v>
      </c>
      <c r="BE65" s="960">
        <v>9.5759250000000004E-2</v>
      </c>
      <c r="BF65" s="960">
        <v>9.8099789999999992E-2</v>
      </c>
      <c r="BG65" s="960">
        <v>0.10057735000000001</v>
      </c>
      <c r="BH65" s="960">
        <v>9.8099789999999992E-2</v>
      </c>
      <c r="BI65" s="960">
        <v>9.8099789999999992E-2</v>
      </c>
      <c r="BJ65" s="960">
        <v>9.8099789999999992E-2</v>
      </c>
      <c r="BK65" s="960">
        <v>9.8099789999999992E-2</v>
      </c>
      <c r="BL65" s="960">
        <v>9.8099789999999992E-2</v>
      </c>
      <c r="BM65" s="960">
        <v>0.11636739</v>
      </c>
      <c r="BN65" s="960">
        <v>0.11636739</v>
      </c>
      <c r="BO65" s="960">
        <v>0.11636739</v>
      </c>
      <c r="BP65" s="960">
        <v>0.11636739</v>
      </c>
      <c r="BQ65" s="960">
        <v>0.13008090999999999</v>
      </c>
      <c r="BR65" s="960">
        <v>0.13381947</v>
      </c>
      <c r="BS65" s="960">
        <v>0.13779392999999998</v>
      </c>
      <c r="BT65" s="960">
        <v>0.14175448000000002</v>
      </c>
      <c r="BU65" s="960">
        <v>0.14596464000000001</v>
      </c>
      <c r="BV65" s="960">
        <v>0.15029979000000002</v>
      </c>
      <c r="BW65" s="960">
        <v>0.154332</v>
      </c>
      <c r="BX65" s="960">
        <v>0.14634857000000001</v>
      </c>
      <c r="BY65" s="960">
        <v>0.15029979000000002</v>
      </c>
      <c r="BZ65" s="960">
        <v>0.15029979000000002</v>
      </c>
      <c r="CA65" s="960">
        <v>0.14634857000000001</v>
      </c>
      <c r="CB65" s="960">
        <v>0.14574719</v>
      </c>
      <c r="CC65" s="960">
        <v>0.10987276</v>
      </c>
      <c r="CD65" s="960">
        <v>0.15029979000000002</v>
      </c>
      <c r="CE65" s="960">
        <v>0.15029979000000002</v>
      </c>
      <c r="CF65" s="960">
        <v>0.15029979000000002</v>
      </c>
      <c r="CG65" s="960">
        <v>0.12330136</v>
      </c>
      <c r="CH65" s="960">
        <v>11470.431051330001</v>
      </c>
      <c r="CI65" s="960">
        <v>0.12330136</v>
      </c>
      <c r="CJ65" s="1253"/>
    </row>
    <row r="66" spans="1:88" ht="15.75" customHeight="1">
      <c r="A66" s="958" t="s">
        <v>590</v>
      </c>
      <c r="B66" s="959">
        <v>182545.67</v>
      </c>
      <c r="C66" s="960">
        <v>140438.79999999999</v>
      </c>
      <c r="D66" s="960">
        <v>138649</v>
      </c>
      <c r="E66" s="960">
        <v>84792.9</v>
      </c>
      <c r="F66" s="960">
        <v>145548.00439737001</v>
      </c>
      <c r="G66" s="960">
        <v>226803.59735489002</v>
      </c>
      <c r="H66" s="960">
        <v>186663.16981079002</v>
      </c>
      <c r="I66" s="960">
        <v>210104.17065882002</v>
      </c>
      <c r="J66" s="960">
        <v>199413.36413560002</v>
      </c>
      <c r="K66" s="960">
        <v>235344.91636348999</v>
      </c>
      <c r="L66" s="960">
        <v>272628.90014141001</v>
      </c>
      <c r="M66" s="960">
        <v>284527.56679916999</v>
      </c>
      <c r="N66" s="960">
        <v>240722.90167423</v>
      </c>
      <c r="O66" s="960">
        <v>196230.64268720002</v>
      </c>
      <c r="P66" s="960">
        <v>149044.28357707002</v>
      </c>
      <c r="Q66" s="960">
        <v>160497.88893189002</v>
      </c>
      <c r="R66" s="960">
        <v>142850.82073954999</v>
      </c>
      <c r="S66" s="960">
        <v>268059.80178161</v>
      </c>
      <c r="T66" s="960">
        <v>134636.83102399</v>
      </c>
      <c r="U66" s="960">
        <v>111228.68999736999</v>
      </c>
      <c r="V66" s="960">
        <v>117143.40884080001</v>
      </c>
      <c r="W66" s="960">
        <v>102250.18825894</v>
      </c>
      <c r="X66" s="960">
        <v>138241.19653362001</v>
      </c>
      <c r="Y66" s="960">
        <v>73069.656333859995</v>
      </c>
      <c r="Z66" s="960">
        <v>83831.163373570002</v>
      </c>
      <c r="AA66" s="960">
        <v>93021.353955899991</v>
      </c>
      <c r="AB66" s="960">
        <v>56925.011209249999</v>
      </c>
      <c r="AC66" s="960">
        <v>66963.321347660007</v>
      </c>
      <c r="AD66" s="960">
        <v>55857.357992339996</v>
      </c>
      <c r="AE66" s="960">
        <v>61098.83244333</v>
      </c>
      <c r="AF66" s="960">
        <v>77995.457691720003</v>
      </c>
      <c r="AG66" s="960">
        <v>56404.446427330004</v>
      </c>
      <c r="AH66" s="960">
        <v>44786.536523019997</v>
      </c>
      <c r="AI66" s="960">
        <v>66242.547335800002</v>
      </c>
      <c r="AJ66" s="960">
        <v>64510.199491150001</v>
      </c>
      <c r="AK66" s="960">
        <v>75567.924570770003</v>
      </c>
      <c r="AL66" s="960">
        <v>145313.25536426</v>
      </c>
      <c r="AM66" s="960">
        <v>140113.26730916</v>
      </c>
      <c r="AN66" s="960">
        <v>99001.190609740006</v>
      </c>
      <c r="AO66" s="960">
        <v>98165.01457852</v>
      </c>
      <c r="AP66" s="960">
        <v>101373.35336924001</v>
      </c>
      <c r="AQ66" s="960">
        <v>174590.15651852</v>
      </c>
      <c r="AR66" s="960">
        <v>171631.27327917001</v>
      </c>
      <c r="AS66" s="960">
        <v>163766.66950993999</v>
      </c>
      <c r="AT66" s="960">
        <v>184143.47432310999</v>
      </c>
      <c r="AU66" s="960">
        <v>169510.92407747</v>
      </c>
      <c r="AV66" s="960">
        <v>173249.84398283999</v>
      </c>
      <c r="AW66" s="960">
        <v>97553.352762399998</v>
      </c>
      <c r="AX66" s="960">
        <v>75153.220309259996</v>
      </c>
      <c r="AY66" s="960">
        <v>74492.355190699993</v>
      </c>
      <c r="AZ66" s="960">
        <v>79123.779934110004</v>
      </c>
      <c r="BA66" s="960">
        <v>116252.78380849</v>
      </c>
      <c r="BB66" s="960">
        <v>121246.35440921001</v>
      </c>
      <c r="BC66" s="960">
        <v>121005.06979029</v>
      </c>
      <c r="BD66" s="960">
        <v>121504.93086883999</v>
      </c>
      <c r="BE66" s="960">
        <v>122540.18299569</v>
      </c>
      <c r="BF66" s="960">
        <v>123660.68648017</v>
      </c>
      <c r="BG66" s="960">
        <v>119568.94002257001</v>
      </c>
      <c r="BH66" s="960">
        <v>134669.85059441999</v>
      </c>
      <c r="BI66" s="960">
        <v>142912.12904023999</v>
      </c>
      <c r="BJ66" s="960">
        <v>137771.50895818</v>
      </c>
      <c r="BK66" s="960">
        <v>152585.17134463001</v>
      </c>
      <c r="BL66" s="960">
        <v>162921.45101766</v>
      </c>
      <c r="BM66" s="960">
        <v>115059.96275747</v>
      </c>
      <c r="BN66" s="960">
        <v>70487.899399100002</v>
      </c>
      <c r="BO66" s="960">
        <v>66559.878433220001</v>
      </c>
      <c r="BP66" s="960">
        <v>72300.914433309998</v>
      </c>
      <c r="BQ66" s="960">
        <v>72006.352004320011</v>
      </c>
      <c r="BR66" s="960">
        <v>70006.75347458999</v>
      </c>
      <c r="BS66" s="960">
        <v>71999.854936029995</v>
      </c>
      <c r="BT66" s="960">
        <v>81175.24042201</v>
      </c>
      <c r="BU66" s="960">
        <v>75026.112996479991</v>
      </c>
      <c r="BV66" s="960">
        <v>72868.311371000003</v>
      </c>
      <c r="BW66" s="960">
        <v>49342.014917469998</v>
      </c>
      <c r="BX66" s="960">
        <v>88320.229809729994</v>
      </c>
      <c r="BY66" s="960">
        <v>80411.45837814</v>
      </c>
      <c r="BZ66" s="960">
        <v>79361.066939030003</v>
      </c>
      <c r="CA66" s="960">
        <v>80414.569961550005</v>
      </c>
      <c r="CB66" s="960">
        <v>80460.082131980002</v>
      </c>
      <c r="CC66" s="960">
        <v>81303.540071919997</v>
      </c>
      <c r="CD66" s="960">
        <v>70753.790182190001</v>
      </c>
      <c r="CE66" s="960">
        <v>70932.665557829998</v>
      </c>
      <c r="CF66" s="960">
        <v>69140.353932979997</v>
      </c>
      <c r="CG66" s="960">
        <v>69247.322523859999</v>
      </c>
      <c r="CH66" s="960">
        <v>56382.294873790001</v>
      </c>
      <c r="CI66" s="960">
        <v>58175.607791610004</v>
      </c>
      <c r="CJ66" s="1253"/>
    </row>
    <row r="67" spans="1:88" ht="15.75" customHeight="1">
      <c r="A67" s="958" t="s">
        <v>591</v>
      </c>
      <c r="B67" s="959"/>
      <c r="C67" s="960"/>
      <c r="D67" s="960"/>
      <c r="E67" s="960"/>
      <c r="F67" s="960"/>
      <c r="G67" s="960"/>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c r="AL67" s="960"/>
      <c r="AM67" s="960"/>
      <c r="AN67" s="960"/>
      <c r="AO67" s="960"/>
      <c r="AP67" s="960"/>
      <c r="AQ67" s="960"/>
      <c r="AR67" s="960"/>
      <c r="AS67" s="960"/>
      <c r="AT67" s="960"/>
      <c r="AU67" s="960"/>
      <c r="AV67" s="960"/>
      <c r="AW67" s="960"/>
      <c r="AX67" s="960"/>
      <c r="AY67" s="960"/>
      <c r="AZ67" s="960">
        <v>0</v>
      </c>
      <c r="BA67" s="960">
        <v>0</v>
      </c>
      <c r="BB67" s="960">
        <v>0</v>
      </c>
      <c r="BC67" s="960">
        <v>0</v>
      </c>
      <c r="BD67" s="960">
        <v>0</v>
      </c>
      <c r="BE67" s="960">
        <v>0</v>
      </c>
      <c r="BF67" s="960">
        <v>0</v>
      </c>
      <c r="BG67" s="960">
        <v>0</v>
      </c>
      <c r="BH67" s="960">
        <v>0</v>
      </c>
      <c r="BI67" s="960">
        <v>0</v>
      </c>
      <c r="BJ67" s="960">
        <v>0</v>
      </c>
      <c r="BK67" s="960">
        <v>0</v>
      </c>
      <c r="BL67" s="960">
        <v>0</v>
      </c>
      <c r="BM67" s="960">
        <v>0</v>
      </c>
      <c r="BN67" s="960">
        <v>0</v>
      </c>
      <c r="BO67" s="960">
        <v>0</v>
      </c>
      <c r="BP67" s="960">
        <v>0</v>
      </c>
      <c r="BQ67" s="960">
        <v>0</v>
      </c>
      <c r="BR67" s="960">
        <v>0</v>
      </c>
      <c r="BS67" s="960">
        <v>0</v>
      </c>
      <c r="BT67" s="960">
        <v>0</v>
      </c>
      <c r="BU67" s="960">
        <v>0</v>
      </c>
      <c r="BV67" s="960">
        <v>0</v>
      </c>
      <c r="BW67" s="960">
        <v>0</v>
      </c>
      <c r="BX67" s="960">
        <v>0</v>
      </c>
      <c r="BY67" s="960">
        <v>0</v>
      </c>
      <c r="BZ67" s="960">
        <v>0</v>
      </c>
      <c r="CA67" s="960">
        <v>0</v>
      </c>
      <c r="CB67" s="960">
        <v>0</v>
      </c>
      <c r="CC67" s="960">
        <v>0</v>
      </c>
      <c r="CD67" s="960">
        <v>0</v>
      </c>
      <c r="CE67" s="960">
        <v>0</v>
      </c>
      <c r="CF67" s="960">
        <v>0</v>
      </c>
      <c r="CG67" s="960">
        <v>0</v>
      </c>
      <c r="CH67" s="960">
        <v>0</v>
      </c>
      <c r="CI67" s="960">
        <v>0</v>
      </c>
      <c r="CJ67" s="1253"/>
    </row>
    <row r="68" spans="1:88" ht="15.75" customHeight="1">
      <c r="A68" s="958" t="s">
        <v>592</v>
      </c>
      <c r="B68" s="959">
        <v>2497.8909319999998</v>
      </c>
      <c r="C68" s="960">
        <v>0</v>
      </c>
      <c r="D68" s="960">
        <v>0</v>
      </c>
      <c r="E68" s="960">
        <v>0</v>
      </c>
      <c r="F68" s="960">
        <v>0</v>
      </c>
      <c r="G68" s="960">
        <v>0</v>
      </c>
      <c r="H68" s="960">
        <v>0</v>
      </c>
      <c r="I68" s="960">
        <v>0</v>
      </c>
      <c r="J68" s="960">
        <v>0</v>
      </c>
      <c r="K68" s="960">
        <v>0</v>
      </c>
      <c r="L68" s="960">
        <v>0</v>
      </c>
      <c r="M68" s="960">
        <v>0</v>
      </c>
      <c r="N68" s="960">
        <v>0</v>
      </c>
      <c r="O68" s="960">
        <v>0</v>
      </c>
      <c r="P68" s="960">
        <v>0</v>
      </c>
      <c r="Q68" s="960">
        <v>0</v>
      </c>
      <c r="R68" s="960">
        <v>0</v>
      </c>
      <c r="S68" s="960">
        <v>0</v>
      </c>
      <c r="T68" s="960">
        <v>0</v>
      </c>
      <c r="U68" s="960">
        <v>0</v>
      </c>
      <c r="V68" s="960">
        <v>0</v>
      </c>
      <c r="W68" s="960">
        <v>0</v>
      </c>
      <c r="X68" s="960">
        <v>69000</v>
      </c>
      <c r="Y68" s="960">
        <v>50500</v>
      </c>
      <c r="Z68" s="960">
        <v>30500</v>
      </c>
      <c r="AA68" s="960">
        <v>19500</v>
      </c>
      <c r="AB68" s="960">
        <v>35000</v>
      </c>
      <c r="AC68" s="960">
        <v>46000</v>
      </c>
      <c r="AD68" s="960">
        <v>30000</v>
      </c>
      <c r="AE68" s="960">
        <v>60000</v>
      </c>
      <c r="AF68" s="960">
        <v>47000</v>
      </c>
      <c r="AG68" s="960">
        <v>5000</v>
      </c>
      <c r="AH68" s="960">
        <v>0</v>
      </c>
      <c r="AI68" s="960">
        <v>0</v>
      </c>
      <c r="AJ68" s="960">
        <v>0</v>
      </c>
      <c r="AK68" s="960">
        <v>0</v>
      </c>
      <c r="AL68" s="960">
        <v>0</v>
      </c>
      <c r="AM68" s="960">
        <v>0</v>
      </c>
      <c r="AN68" s="960">
        <v>0</v>
      </c>
      <c r="AO68" s="960">
        <v>0</v>
      </c>
      <c r="AP68" s="960">
        <v>0</v>
      </c>
      <c r="AQ68" s="960">
        <v>0</v>
      </c>
      <c r="AR68" s="960">
        <v>0</v>
      </c>
      <c r="AS68" s="960">
        <v>0</v>
      </c>
      <c r="AT68" s="960">
        <v>0</v>
      </c>
      <c r="AU68" s="960">
        <v>0</v>
      </c>
      <c r="AV68" s="960">
        <v>0</v>
      </c>
      <c r="AW68" s="960">
        <v>0</v>
      </c>
      <c r="AX68" s="960">
        <v>0</v>
      </c>
      <c r="AY68" s="960">
        <v>0</v>
      </c>
      <c r="AZ68" s="960">
        <v>0</v>
      </c>
      <c r="BA68" s="960">
        <v>0</v>
      </c>
      <c r="BB68" s="960">
        <v>0</v>
      </c>
      <c r="BC68" s="960">
        <v>0</v>
      </c>
      <c r="BD68" s="960">
        <v>0</v>
      </c>
      <c r="BE68" s="960">
        <v>0</v>
      </c>
      <c r="BF68" s="960">
        <v>0</v>
      </c>
      <c r="BG68" s="960">
        <v>0</v>
      </c>
      <c r="BH68" s="960">
        <v>26000</v>
      </c>
      <c r="BI68" s="960">
        <v>34000</v>
      </c>
      <c r="BJ68" s="960">
        <v>21000</v>
      </c>
      <c r="BK68" s="960">
        <v>21000</v>
      </c>
      <c r="BL68" s="960">
        <v>20000</v>
      </c>
      <c r="BM68" s="960">
        <v>15000</v>
      </c>
      <c r="BN68" s="960">
        <v>12000</v>
      </c>
      <c r="BO68" s="960">
        <v>23000</v>
      </c>
      <c r="BP68" s="960">
        <v>28000</v>
      </c>
      <c r="BQ68" s="960">
        <v>7000</v>
      </c>
      <c r="BR68" s="960">
        <v>0</v>
      </c>
      <c r="BS68" s="960">
        <v>0</v>
      </c>
      <c r="BT68" s="960">
        <v>19000</v>
      </c>
      <c r="BU68" s="960">
        <v>20500</v>
      </c>
      <c r="BV68" s="960">
        <v>0</v>
      </c>
      <c r="BW68" s="960">
        <v>0</v>
      </c>
      <c r="BX68" s="960">
        <v>9000</v>
      </c>
      <c r="BY68" s="960">
        <v>34500</v>
      </c>
      <c r="BZ68" s="960">
        <v>36500</v>
      </c>
      <c r="CA68" s="960">
        <v>51500</v>
      </c>
      <c r="CB68" s="960">
        <v>24500</v>
      </c>
      <c r="CC68" s="960">
        <v>0</v>
      </c>
      <c r="CD68" s="960">
        <v>30555.599999999999</v>
      </c>
      <c r="CE68" s="960">
        <v>34622</v>
      </c>
      <c r="CF68" s="960">
        <v>21993.200000000001</v>
      </c>
      <c r="CG68" s="960">
        <v>50954</v>
      </c>
      <c r="CH68" s="960">
        <v>52576.5</v>
      </c>
      <c r="CI68" s="960">
        <v>41273</v>
      </c>
      <c r="CJ68" s="1253"/>
    </row>
    <row r="69" spans="1:88" ht="15.75" customHeight="1">
      <c r="A69" s="958" t="s">
        <v>583</v>
      </c>
      <c r="B69" s="959">
        <v>432620</v>
      </c>
      <c r="C69" s="960">
        <v>651662.37199999997</v>
      </c>
      <c r="D69" s="960">
        <v>619751.28990600002</v>
      </c>
      <c r="E69" s="960">
        <v>704719.22343500005</v>
      </c>
      <c r="F69" s="960">
        <v>497957.09841799998</v>
      </c>
      <c r="G69" s="960">
        <v>634879.64399999997</v>
      </c>
      <c r="H69" s="960">
        <v>580457.69499999995</v>
      </c>
      <c r="I69" s="960">
        <v>530460</v>
      </c>
      <c r="J69" s="960">
        <v>659431</v>
      </c>
      <c r="K69" s="960">
        <v>471840</v>
      </c>
      <c r="L69" s="960">
        <v>477453</v>
      </c>
      <c r="M69" s="960">
        <v>673971</v>
      </c>
      <c r="N69" s="960">
        <v>617883.26780820999</v>
      </c>
      <c r="O69" s="960">
        <v>735937.9</v>
      </c>
      <c r="P69" s="960">
        <v>656754.20091300004</v>
      </c>
      <c r="Q69" s="960">
        <v>610815.18684800004</v>
      </c>
      <c r="R69" s="960">
        <v>265637.596685</v>
      </c>
      <c r="S69" s="960">
        <v>348010</v>
      </c>
      <c r="T69" s="960">
        <v>314037.68524590001</v>
      </c>
      <c r="U69" s="960">
        <v>324967.658</v>
      </c>
      <c r="V69" s="960">
        <v>230408.6882536</v>
      </c>
      <c r="W69" s="960">
        <v>270141.28825360001</v>
      </c>
      <c r="X69" s="960">
        <v>245478.63025360001</v>
      </c>
      <c r="Y69" s="960">
        <v>242875.67025359999</v>
      </c>
      <c r="Z69" s="960">
        <v>280581.23825359996</v>
      </c>
      <c r="AA69" s="960">
        <v>279991.58715771005</v>
      </c>
      <c r="AB69" s="960">
        <v>270857.02125360002</v>
      </c>
      <c r="AC69" s="960">
        <v>280417.03825359995</v>
      </c>
      <c r="AD69" s="960">
        <v>237874.6882536</v>
      </c>
      <c r="AE69" s="960">
        <v>270564.2622536</v>
      </c>
      <c r="AF69" s="960">
        <v>202710.42925360001</v>
      </c>
      <c r="AG69" s="960">
        <v>215969.39038355</v>
      </c>
      <c r="AH69" s="960">
        <v>189815.78029732002</v>
      </c>
      <c r="AI69" s="960">
        <v>229792.29959426</v>
      </c>
      <c r="AJ69" s="960">
        <v>232922.16178107</v>
      </c>
      <c r="AK69" s="960">
        <v>256856.96588623998</v>
      </c>
      <c r="AL69" s="960">
        <v>145015.81725360002</v>
      </c>
      <c r="AM69" s="960">
        <v>160276.83914107998</v>
      </c>
      <c r="AN69" s="960">
        <v>138023.21141876001</v>
      </c>
      <c r="AO69" s="960">
        <v>149582.6882536</v>
      </c>
      <c r="AP69" s="960">
        <v>152765.6882536</v>
      </c>
      <c r="AQ69" s="960">
        <v>180220.53978329001</v>
      </c>
      <c r="AR69" s="960">
        <v>156848.15478329</v>
      </c>
      <c r="AS69" s="960">
        <v>150705.78034329001</v>
      </c>
      <c r="AT69" s="960">
        <v>163469.50134329</v>
      </c>
      <c r="AU69" s="960">
        <v>248131.78034329001</v>
      </c>
      <c r="AV69" s="960">
        <v>131541.78034328998</v>
      </c>
      <c r="AW69" s="960">
        <v>246227.78034329001</v>
      </c>
      <c r="AX69" s="960">
        <v>231003.37834329001</v>
      </c>
      <c r="AY69" s="960">
        <v>240872.84534329001</v>
      </c>
      <c r="AZ69" s="960">
        <v>209064.78034329001</v>
      </c>
      <c r="BA69" s="960">
        <v>277263.49970728997</v>
      </c>
      <c r="BB69" s="960">
        <v>303358.78034328995</v>
      </c>
      <c r="BC69" s="960">
        <v>274263.78034329001</v>
      </c>
      <c r="BD69" s="960">
        <v>182290.38934667001</v>
      </c>
      <c r="BE69" s="960">
        <v>238096.58034320001</v>
      </c>
      <c r="BF69" s="960">
        <v>270702.08034320001</v>
      </c>
      <c r="BG69" s="960">
        <v>323573.65668953001</v>
      </c>
      <c r="BH69" s="960">
        <v>260744.29061781001</v>
      </c>
      <c r="BI69" s="960">
        <v>229472.78034320002</v>
      </c>
      <c r="BJ69" s="960">
        <v>325134.78034328995</v>
      </c>
      <c r="BK69" s="960">
        <v>207806.20256669002</v>
      </c>
      <c r="BL69" s="960">
        <v>151973.81956618</v>
      </c>
      <c r="BM69" s="960">
        <v>213776.78034329001</v>
      </c>
      <c r="BN69" s="960">
        <v>239384.78034329001</v>
      </c>
      <c r="BO69" s="960">
        <v>252716.78034329001</v>
      </c>
      <c r="BP69" s="960">
        <v>128191.78034329</v>
      </c>
      <c r="BQ69" s="960">
        <v>111110.28034329</v>
      </c>
      <c r="BR69" s="960">
        <v>55662.093453289999</v>
      </c>
      <c r="BS69" s="960">
        <v>54873.624478999998</v>
      </c>
      <c r="BT69" s="960">
        <v>75427.565275200002</v>
      </c>
      <c r="BU69" s="960">
        <v>57424.081713199994</v>
      </c>
      <c r="BV69" s="960">
        <v>54849</v>
      </c>
      <c r="BW69" s="960">
        <v>38213</v>
      </c>
      <c r="BX69" s="960">
        <v>69713</v>
      </c>
      <c r="BY69" s="960">
        <v>11257</v>
      </c>
      <c r="BZ69" s="960">
        <v>50372</v>
      </c>
      <c r="CA69" s="960">
        <v>53110</v>
      </c>
      <c r="CB69" s="960">
        <v>56624</v>
      </c>
      <c r="CC69" s="960">
        <v>75142.201351580006</v>
      </c>
      <c r="CD69" s="960">
        <v>52960.045579999998</v>
      </c>
      <c r="CE69" s="960">
        <v>51424</v>
      </c>
      <c r="CF69" s="960">
        <v>73348</v>
      </c>
      <c r="CG69" s="960">
        <v>37820</v>
      </c>
      <c r="CH69" s="960">
        <v>107348.00000002001</v>
      </c>
      <c r="CI69" s="960">
        <v>45010</v>
      </c>
      <c r="CJ69" s="1253"/>
    </row>
    <row r="70" spans="1:88" ht="15.75" customHeight="1">
      <c r="A70" s="955" t="s">
        <v>593</v>
      </c>
      <c r="B70" s="959">
        <v>1258123.15660305</v>
      </c>
      <c r="C70" s="960">
        <v>1244468.4341509601</v>
      </c>
      <c r="D70" s="960">
        <v>1144117.82878744</v>
      </c>
      <c r="E70" s="960">
        <v>1099742.67530715</v>
      </c>
      <c r="F70" s="960">
        <v>1158050.1386909701</v>
      </c>
      <c r="G70" s="960">
        <v>1188384.89010579</v>
      </c>
      <c r="H70" s="960">
        <v>1272130.7283906699</v>
      </c>
      <c r="I70" s="960">
        <v>1343989.94942222</v>
      </c>
      <c r="J70" s="960">
        <v>1610567.8580764299</v>
      </c>
      <c r="K70" s="960">
        <v>1257863.9808146101</v>
      </c>
      <c r="L70" s="960">
        <v>1185066.7514371602</v>
      </c>
      <c r="M70" s="960">
        <v>1165978.70086953</v>
      </c>
      <c r="N70" s="960">
        <v>1564702.7569826401</v>
      </c>
      <c r="O70" s="960">
        <v>1447144.50077729</v>
      </c>
      <c r="P70" s="960">
        <v>1352000.42125621</v>
      </c>
      <c r="Q70" s="960">
        <v>1535149.2837043197</v>
      </c>
      <c r="R70" s="960">
        <v>1573689.34427335</v>
      </c>
      <c r="S70" s="960">
        <v>1342090.1495093198</v>
      </c>
      <c r="T70" s="960">
        <v>1364943.3478137599</v>
      </c>
      <c r="U70" s="960">
        <v>1560810.6215381001</v>
      </c>
      <c r="V70" s="960">
        <v>1627762.29100023</v>
      </c>
      <c r="W70" s="960">
        <v>1554148.9783085901</v>
      </c>
      <c r="X70" s="960">
        <v>1608828.3378370497</v>
      </c>
      <c r="Y70" s="960">
        <v>1401588.2425088699</v>
      </c>
      <c r="Z70" s="960">
        <v>1291724.1134079499</v>
      </c>
      <c r="AA70" s="960">
        <v>1272741.7707319001</v>
      </c>
      <c r="AB70" s="960">
        <v>1366719.13580471</v>
      </c>
      <c r="AC70" s="960">
        <v>1414245.83832012</v>
      </c>
      <c r="AD70" s="960">
        <v>1350457.9530200898</v>
      </c>
      <c r="AE70" s="960">
        <v>1454057.1297506099</v>
      </c>
      <c r="AF70" s="960">
        <v>1422521.45214282</v>
      </c>
      <c r="AG70" s="960">
        <v>1350989.7348173899</v>
      </c>
      <c r="AH70" s="960">
        <v>1390015.0876595201</v>
      </c>
      <c r="AI70" s="960">
        <v>1456744.6699302099</v>
      </c>
      <c r="AJ70" s="960">
        <v>1485557.87030728</v>
      </c>
      <c r="AK70" s="960">
        <v>1200936.6322479099</v>
      </c>
      <c r="AL70" s="960">
        <v>1172649.6001904299</v>
      </c>
      <c r="AM70" s="960">
        <v>1228621.6727161801</v>
      </c>
      <c r="AN70" s="960">
        <v>1349905.6335983998</v>
      </c>
      <c r="AO70" s="960">
        <v>1381931.24467778</v>
      </c>
      <c r="AP70" s="960">
        <v>1528955.3360116498</v>
      </c>
      <c r="AQ70" s="960">
        <v>1543325.7434891199</v>
      </c>
      <c r="AR70" s="960">
        <v>1594329.1447572601</v>
      </c>
      <c r="AS70" s="960">
        <v>1488720.5948906001</v>
      </c>
      <c r="AT70" s="960">
        <v>1549047.1268465498</v>
      </c>
      <c r="AU70" s="960">
        <v>1342107.74218019</v>
      </c>
      <c r="AV70" s="960">
        <v>1319837.45018268</v>
      </c>
      <c r="AW70" s="960">
        <v>1136454.3800197002</v>
      </c>
      <c r="AX70" s="960">
        <v>1282588.42717773</v>
      </c>
      <c r="AY70" s="960">
        <v>1242922.1619086999</v>
      </c>
      <c r="AZ70" s="960">
        <v>1444073.9510444498</v>
      </c>
      <c r="BA70" s="960">
        <v>1397296.6924284899</v>
      </c>
      <c r="BB70" s="960">
        <v>1281543.39370901</v>
      </c>
      <c r="BC70" s="960">
        <v>1400029.2425198001</v>
      </c>
      <c r="BD70" s="960">
        <v>1423027.27716177</v>
      </c>
      <c r="BE70" s="960">
        <v>1310477.16974875</v>
      </c>
      <c r="BF70" s="960">
        <v>1370254.7408680001</v>
      </c>
      <c r="BG70" s="960">
        <v>1301245.4124107501</v>
      </c>
      <c r="BH70" s="960">
        <v>1333938.9043748502</v>
      </c>
      <c r="BI70" s="960">
        <v>1158558.4050583099</v>
      </c>
      <c r="BJ70" s="960">
        <v>1260289.28071447</v>
      </c>
      <c r="BK70" s="960">
        <v>1197586.7384420603</v>
      </c>
      <c r="BL70" s="960">
        <v>1293045.7220962299</v>
      </c>
      <c r="BM70" s="960">
        <v>1334886.72407816</v>
      </c>
      <c r="BN70" s="960">
        <v>1323158.0071660399</v>
      </c>
      <c r="BO70" s="960">
        <v>1451209.7558259999</v>
      </c>
      <c r="BP70" s="960">
        <v>1319113.0040433002</v>
      </c>
      <c r="BQ70" s="960">
        <v>1290988.8897927001</v>
      </c>
      <c r="BR70" s="960">
        <v>1442303.18542614</v>
      </c>
      <c r="BS70" s="960">
        <v>1372940.0847583802</v>
      </c>
      <c r="BT70" s="960">
        <v>1317870.84327369</v>
      </c>
      <c r="BU70" s="960">
        <v>1143194.7687376698</v>
      </c>
      <c r="BV70" s="960">
        <v>1237818.1228548801</v>
      </c>
      <c r="BW70" s="960">
        <v>1305111.2778539301</v>
      </c>
      <c r="BX70" s="960">
        <v>1283902.5249232003</v>
      </c>
      <c r="BY70" s="960">
        <v>1336600.3541897701</v>
      </c>
      <c r="BZ70" s="960">
        <v>1367133.3333704397</v>
      </c>
      <c r="CA70" s="960">
        <v>1351596.3075623401</v>
      </c>
      <c r="CB70" s="960">
        <v>1377894.14659969</v>
      </c>
      <c r="CC70" s="960">
        <v>1408268.5721662</v>
      </c>
      <c r="CD70" s="960">
        <v>1356298.6560825999</v>
      </c>
      <c r="CE70" s="960">
        <v>1381160.6576817401</v>
      </c>
      <c r="CF70" s="960">
        <v>1515140.3651841299</v>
      </c>
      <c r="CG70" s="960">
        <v>1395421.4801932599</v>
      </c>
      <c r="CH70" s="960">
        <v>1586496.7906859801</v>
      </c>
      <c r="CI70" s="960">
        <v>1649048.7228642798</v>
      </c>
      <c r="CJ70" s="1253"/>
    </row>
    <row r="71" spans="1:88" ht="15.75" customHeight="1">
      <c r="A71" s="958" t="s">
        <v>447</v>
      </c>
      <c r="B71" s="959">
        <v>357425.788</v>
      </c>
      <c r="C71" s="960">
        <v>430226.7</v>
      </c>
      <c r="D71" s="960">
        <v>368216.1</v>
      </c>
      <c r="E71" s="960">
        <v>427871.3</v>
      </c>
      <c r="F71" s="960">
        <v>486764.98858547001</v>
      </c>
      <c r="G71" s="960">
        <v>504725.45028868999</v>
      </c>
      <c r="H71" s="960">
        <v>452389.34903304005</v>
      </c>
      <c r="I71" s="960">
        <v>546726.99950090004</v>
      </c>
      <c r="J71" s="960">
        <v>730486.23521079007</v>
      </c>
      <c r="K71" s="960">
        <v>562848.28581468004</v>
      </c>
      <c r="L71" s="960">
        <v>489375.17846402997</v>
      </c>
      <c r="M71" s="960">
        <v>562611.72231762996</v>
      </c>
      <c r="N71" s="960">
        <v>652998.34024625004</v>
      </c>
      <c r="O71" s="960">
        <v>602305.94393616007</v>
      </c>
      <c r="P71" s="960">
        <v>559790.40835867997</v>
      </c>
      <c r="Q71" s="960">
        <v>558179.73031671997</v>
      </c>
      <c r="R71" s="960">
        <v>600387.40862400003</v>
      </c>
      <c r="S71" s="960">
        <v>509615.17348061997</v>
      </c>
      <c r="T71" s="960">
        <v>510870.98228753003</v>
      </c>
      <c r="U71" s="960">
        <v>653748.89474396</v>
      </c>
      <c r="V71" s="960">
        <v>834887.45265433996</v>
      </c>
      <c r="W71" s="960">
        <v>837198.16125672008</v>
      </c>
      <c r="X71" s="960">
        <v>841541.62781304994</v>
      </c>
      <c r="Y71" s="960">
        <v>545715.91846140998</v>
      </c>
      <c r="Z71" s="960">
        <v>613502.33379621</v>
      </c>
      <c r="AA71" s="960">
        <v>610156.77465231996</v>
      </c>
      <c r="AB71" s="960">
        <v>661406.06913607998</v>
      </c>
      <c r="AC71" s="960">
        <v>721068.14405157999</v>
      </c>
      <c r="AD71" s="960">
        <v>657541.55138362001</v>
      </c>
      <c r="AE71" s="960">
        <v>788572.24456276</v>
      </c>
      <c r="AF71" s="960">
        <v>801325.09603026998</v>
      </c>
      <c r="AG71" s="960">
        <v>750522.43891824002</v>
      </c>
      <c r="AH71" s="960">
        <v>769629.99403773993</v>
      </c>
      <c r="AI71" s="960">
        <v>813406.16959941003</v>
      </c>
      <c r="AJ71" s="960">
        <v>782449.84044944996</v>
      </c>
      <c r="AK71" s="960">
        <v>700650.81302047998</v>
      </c>
      <c r="AL71" s="960">
        <v>584773.73056403</v>
      </c>
      <c r="AM71" s="960">
        <v>614360.61989723996</v>
      </c>
      <c r="AN71" s="960">
        <v>696969.54016182991</v>
      </c>
      <c r="AO71" s="960">
        <v>681946.70455674001</v>
      </c>
      <c r="AP71" s="960">
        <v>748423.22707599995</v>
      </c>
      <c r="AQ71" s="960">
        <v>888277.98879636999</v>
      </c>
      <c r="AR71" s="960">
        <v>784816.31682363001</v>
      </c>
      <c r="AS71" s="960">
        <v>818034.36345691001</v>
      </c>
      <c r="AT71" s="960">
        <v>803004.11730248004</v>
      </c>
      <c r="AU71" s="960">
        <v>640164.97127615998</v>
      </c>
      <c r="AV71" s="960">
        <v>619554.90997235011</v>
      </c>
      <c r="AW71" s="960">
        <v>620899.82409259013</v>
      </c>
      <c r="AX71" s="960">
        <v>711276.13867756992</v>
      </c>
      <c r="AY71" s="960">
        <v>705799.1100391699</v>
      </c>
      <c r="AZ71" s="960">
        <v>787568.85920204001</v>
      </c>
      <c r="BA71" s="960">
        <v>770170.48207535001</v>
      </c>
      <c r="BB71" s="960">
        <v>684674.79540821002</v>
      </c>
      <c r="BC71" s="960">
        <v>696675.39599401003</v>
      </c>
      <c r="BD71" s="960">
        <v>705830.48826120002</v>
      </c>
      <c r="BE71" s="960">
        <v>660966.79844773991</v>
      </c>
      <c r="BF71" s="960">
        <v>751399.61432312999</v>
      </c>
      <c r="BG71" s="960">
        <v>742980.65128155006</v>
      </c>
      <c r="BH71" s="960">
        <v>733974.07249375002</v>
      </c>
      <c r="BI71" s="960">
        <v>611425.80067112006</v>
      </c>
      <c r="BJ71" s="960">
        <v>643542.14854028006</v>
      </c>
      <c r="BK71" s="960">
        <v>612042.95744805993</v>
      </c>
      <c r="BL71" s="960">
        <v>643923.39365589002</v>
      </c>
      <c r="BM71" s="960">
        <v>638624.68426322995</v>
      </c>
      <c r="BN71" s="960">
        <v>643416.24061165017</v>
      </c>
      <c r="BO71" s="960">
        <v>764277.70535651001</v>
      </c>
      <c r="BP71" s="960">
        <v>622814.48774857004</v>
      </c>
      <c r="BQ71" s="960">
        <v>675500.47885438008</v>
      </c>
      <c r="BR71" s="960">
        <v>656186.43274590001</v>
      </c>
      <c r="BS71" s="960">
        <v>676301.34132454998</v>
      </c>
      <c r="BT71" s="960">
        <v>648046.47465789004</v>
      </c>
      <c r="BU71" s="960">
        <v>585325.11725596001</v>
      </c>
      <c r="BV71" s="960">
        <v>588444.23178060004</v>
      </c>
      <c r="BW71" s="960">
        <v>607118.6588206701</v>
      </c>
      <c r="BX71" s="960">
        <v>595669.63517731009</v>
      </c>
      <c r="BY71" s="960">
        <v>608784.21975830011</v>
      </c>
      <c r="BZ71" s="960">
        <v>628398.88643817999</v>
      </c>
      <c r="CA71" s="960">
        <v>614072.00261383003</v>
      </c>
      <c r="CB71" s="960">
        <v>630146.2823400799</v>
      </c>
      <c r="CC71" s="960">
        <v>657203.75190358993</v>
      </c>
      <c r="CD71" s="960">
        <v>615590.51734904002</v>
      </c>
      <c r="CE71" s="960">
        <v>724406.75296394003</v>
      </c>
      <c r="CF71" s="960">
        <v>843769.23387145007</v>
      </c>
      <c r="CG71" s="960">
        <v>791935.36849645991</v>
      </c>
      <c r="CH71" s="960">
        <v>870828.24312105984</v>
      </c>
      <c r="CI71" s="960">
        <v>950218.58750580007</v>
      </c>
      <c r="CJ71" s="1253"/>
    </row>
    <row r="72" spans="1:88" ht="15.75" customHeight="1">
      <c r="A72" s="958" t="s">
        <v>594</v>
      </c>
      <c r="B72" s="959">
        <v>260542.443</v>
      </c>
      <c r="C72" s="960">
        <v>254386.6</v>
      </c>
      <c r="D72" s="960">
        <v>282310.5</v>
      </c>
      <c r="E72" s="960">
        <v>334031.5</v>
      </c>
      <c r="F72" s="960">
        <v>377643.54814814002</v>
      </c>
      <c r="G72" s="960">
        <v>319334.07146701001</v>
      </c>
      <c r="H72" s="960">
        <v>440781.44680877001</v>
      </c>
      <c r="I72" s="960">
        <v>428632.09098654997</v>
      </c>
      <c r="J72" s="960">
        <v>332112.84568751999</v>
      </c>
      <c r="K72" s="960">
        <v>349836.48065332003</v>
      </c>
      <c r="L72" s="960">
        <v>320933.19393168</v>
      </c>
      <c r="M72" s="960">
        <v>302289.08859699999</v>
      </c>
      <c r="N72" s="960">
        <v>332373.54523728002</v>
      </c>
      <c r="O72" s="960">
        <v>320105.65570738999</v>
      </c>
      <c r="P72" s="960">
        <v>325610.82913057</v>
      </c>
      <c r="Q72" s="960">
        <v>389458.18862918002</v>
      </c>
      <c r="R72" s="960">
        <v>367681.01157168997</v>
      </c>
      <c r="S72" s="960">
        <v>350433.36423837999</v>
      </c>
      <c r="T72" s="960">
        <v>381402.93864197005</v>
      </c>
      <c r="U72" s="960">
        <v>405575.29024164996</v>
      </c>
      <c r="V72" s="960">
        <v>367769.88404489995</v>
      </c>
      <c r="W72" s="960">
        <v>355224.78166212002</v>
      </c>
      <c r="X72" s="960">
        <v>344330.62269434996</v>
      </c>
      <c r="Y72" s="960">
        <v>283567.22364971996</v>
      </c>
      <c r="Z72" s="960">
        <v>285012.01171324</v>
      </c>
      <c r="AA72" s="960">
        <v>270720.33465754002</v>
      </c>
      <c r="AB72" s="960">
        <v>320214.43367140001</v>
      </c>
      <c r="AC72" s="960">
        <v>311073.34538803005</v>
      </c>
      <c r="AD72" s="960">
        <v>313742.48162160005</v>
      </c>
      <c r="AE72" s="960">
        <v>323731.98809382995</v>
      </c>
      <c r="AF72" s="960">
        <v>293466.42414263997</v>
      </c>
      <c r="AG72" s="960">
        <v>281061.64868455997</v>
      </c>
      <c r="AH72" s="960">
        <v>289550.74503242999</v>
      </c>
      <c r="AI72" s="960">
        <v>285058.25180775003</v>
      </c>
      <c r="AJ72" s="960">
        <v>268169.77289851999</v>
      </c>
      <c r="AK72" s="960">
        <v>238644.43102173999</v>
      </c>
      <c r="AL72" s="960">
        <v>266873.40967398003</v>
      </c>
      <c r="AM72" s="960">
        <v>264480.62198404002</v>
      </c>
      <c r="AN72" s="960">
        <v>262497.23538606998</v>
      </c>
      <c r="AO72" s="960">
        <v>291006.11907080997</v>
      </c>
      <c r="AP72" s="960">
        <v>307281.62155948998</v>
      </c>
      <c r="AQ72" s="960">
        <v>279366.79999763001</v>
      </c>
      <c r="AR72" s="960">
        <v>280730.47553266998</v>
      </c>
      <c r="AS72" s="960">
        <v>279558.74279410002</v>
      </c>
      <c r="AT72" s="960">
        <v>270244.09752767999</v>
      </c>
      <c r="AU72" s="960">
        <v>261693.88385215</v>
      </c>
      <c r="AV72" s="960">
        <v>250428.32894519999</v>
      </c>
      <c r="AW72" s="960">
        <v>215740.71265936</v>
      </c>
      <c r="AX72" s="960">
        <v>249633.91021260998</v>
      </c>
      <c r="AY72" s="960">
        <v>240266.01217888997</v>
      </c>
      <c r="AZ72" s="960">
        <v>300471.07581047999</v>
      </c>
      <c r="BA72" s="960">
        <v>305523.46193197998</v>
      </c>
      <c r="BB72" s="960">
        <v>295580.07142083999</v>
      </c>
      <c r="BC72" s="960">
        <v>301614.36925349006</v>
      </c>
      <c r="BD72" s="960">
        <v>314307.46535209002</v>
      </c>
      <c r="BE72" s="960">
        <v>321774.88607619004</v>
      </c>
      <c r="BF72" s="960">
        <v>268102.07187171996</v>
      </c>
      <c r="BG72" s="960">
        <v>248152.88816328</v>
      </c>
      <c r="BH72" s="960">
        <v>248105.96787517</v>
      </c>
      <c r="BI72" s="960">
        <v>201902.22968506999</v>
      </c>
      <c r="BJ72" s="960">
        <v>236624.26270392002</v>
      </c>
      <c r="BK72" s="960">
        <v>203064.88961852997</v>
      </c>
      <c r="BL72" s="960">
        <v>272858.59879590996</v>
      </c>
      <c r="BM72" s="960">
        <v>276792.84388269996</v>
      </c>
      <c r="BN72" s="960">
        <v>272646.61670875998</v>
      </c>
      <c r="BO72" s="960">
        <v>262443.14160656999</v>
      </c>
      <c r="BP72" s="960">
        <v>266827.73403902998</v>
      </c>
      <c r="BQ72" s="960">
        <v>244778.32487147005</v>
      </c>
      <c r="BR72" s="960">
        <v>269365.43412963999</v>
      </c>
      <c r="BS72" s="960">
        <v>239000.33703292999</v>
      </c>
      <c r="BT72" s="960">
        <v>216104.81437273999</v>
      </c>
      <c r="BU72" s="960">
        <v>174444.48733303999</v>
      </c>
      <c r="BV72" s="960">
        <v>237346.31244654002</v>
      </c>
      <c r="BW72" s="960">
        <v>250828.54570761</v>
      </c>
      <c r="BX72" s="960">
        <v>302843.35187787999</v>
      </c>
      <c r="BY72" s="960">
        <v>305648.76236093004</v>
      </c>
      <c r="BZ72" s="960">
        <v>346106.46449619008</v>
      </c>
      <c r="CA72" s="960">
        <v>318839.04656861007</v>
      </c>
      <c r="CB72" s="960">
        <v>308553.82438787003</v>
      </c>
      <c r="CC72" s="960">
        <v>291736.46215618006</v>
      </c>
      <c r="CD72" s="960">
        <v>278770.65160675003</v>
      </c>
      <c r="CE72" s="960">
        <v>270134.67015990999</v>
      </c>
      <c r="CF72" s="960">
        <v>231589.91890392997</v>
      </c>
      <c r="CG72" s="960">
        <v>209465.97111527002</v>
      </c>
      <c r="CH72" s="960">
        <v>241105.00796433998</v>
      </c>
      <c r="CI72" s="960">
        <v>268842.47052778996</v>
      </c>
      <c r="CJ72" s="1253"/>
    </row>
    <row r="73" spans="1:88" ht="15.75" customHeight="1">
      <c r="A73" s="958" t="s">
        <v>595</v>
      </c>
      <c r="B73" s="959">
        <v>0</v>
      </c>
      <c r="C73" s="960">
        <v>0</v>
      </c>
      <c r="D73" s="960">
        <v>0</v>
      </c>
      <c r="E73" s="960">
        <v>0</v>
      </c>
      <c r="F73" s="960">
        <v>0</v>
      </c>
      <c r="G73" s="960">
        <v>0</v>
      </c>
      <c r="H73" s="960">
        <v>0</v>
      </c>
      <c r="I73" s="960">
        <v>0</v>
      </c>
      <c r="J73" s="960">
        <v>0</v>
      </c>
      <c r="K73" s="960">
        <v>0</v>
      </c>
      <c r="L73" s="960">
        <v>0</v>
      </c>
      <c r="M73" s="960">
        <v>0</v>
      </c>
      <c r="N73" s="960">
        <v>0</v>
      </c>
      <c r="O73" s="960">
        <v>0</v>
      </c>
      <c r="P73" s="960">
        <v>0</v>
      </c>
      <c r="Q73" s="960">
        <v>0</v>
      </c>
      <c r="R73" s="960">
        <v>0</v>
      </c>
      <c r="S73" s="960">
        <v>0</v>
      </c>
      <c r="T73" s="960">
        <v>0</v>
      </c>
      <c r="U73" s="960">
        <v>0</v>
      </c>
      <c r="V73" s="960">
        <v>0</v>
      </c>
      <c r="W73" s="960">
        <v>0</v>
      </c>
      <c r="X73" s="960">
        <v>0</v>
      </c>
      <c r="Y73" s="960">
        <v>0</v>
      </c>
      <c r="Z73" s="960">
        <v>0</v>
      </c>
      <c r="AA73" s="960">
        <v>0</v>
      </c>
      <c r="AB73" s="960">
        <v>0</v>
      </c>
      <c r="AC73" s="960">
        <v>0</v>
      </c>
      <c r="AD73" s="960">
        <v>0</v>
      </c>
      <c r="AE73" s="960">
        <v>0</v>
      </c>
      <c r="AF73" s="960">
        <v>0</v>
      </c>
      <c r="AG73" s="960">
        <v>0</v>
      </c>
      <c r="AH73" s="960">
        <v>0</v>
      </c>
      <c r="AI73" s="960">
        <v>0</v>
      </c>
      <c r="AJ73" s="960">
        <v>0</v>
      </c>
      <c r="AK73" s="960">
        <v>0</v>
      </c>
      <c r="AL73" s="960">
        <v>0</v>
      </c>
      <c r="AM73" s="960">
        <v>0</v>
      </c>
      <c r="AN73" s="960">
        <v>0</v>
      </c>
      <c r="AO73" s="960">
        <v>0</v>
      </c>
      <c r="AP73" s="960">
        <v>0</v>
      </c>
      <c r="AQ73" s="960">
        <v>0</v>
      </c>
      <c r="AR73" s="960">
        <v>0</v>
      </c>
      <c r="AS73" s="960">
        <v>0</v>
      </c>
      <c r="AT73" s="960">
        <v>0</v>
      </c>
      <c r="AU73" s="960">
        <v>0</v>
      </c>
      <c r="AV73" s="960">
        <v>0</v>
      </c>
      <c r="AW73" s="960">
        <v>0</v>
      </c>
      <c r="AX73" s="960">
        <v>0</v>
      </c>
      <c r="AY73" s="960">
        <v>0</v>
      </c>
      <c r="AZ73" s="960">
        <v>0</v>
      </c>
      <c r="BA73" s="960">
        <v>0</v>
      </c>
      <c r="BB73" s="960">
        <v>0</v>
      </c>
      <c r="BC73" s="960">
        <v>0</v>
      </c>
      <c r="BD73" s="960">
        <v>0</v>
      </c>
      <c r="BE73" s="960">
        <v>0</v>
      </c>
      <c r="BF73" s="960">
        <v>0</v>
      </c>
      <c r="BG73" s="960">
        <v>0</v>
      </c>
      <c r="BH73" s="960">
        <v>0</v>
      </c>
      <c r="BI73" s="960">
        <v>0</v>
      </c>
      <c r="BJ73" s="960">
        <v>0</v>
      </c>
      <c r="BK73" s="960">
        <v>0</v>
      </c>
      <c r="BL73" s="960">
        <v>0</v>
      </c>
      <c r="BM73" s="960">
        <v>0</v>
      </c>
      <c r="BN73" s="960">
        <v>0</v>
      </c>
      <c r="BO73" s="960">
        <v>0</v>
      </c>
      <c r="BP73" s="960">
        <v>0</v>
      </c>
      <c r="BQ73" s="960">
        <v>0</v>
      </c>
      <c r="BR73" s="960">
        <v>0</v>
      </c>
      <c r="BS73" s="960">
        <v>0</v>
      </c>
      <c r="BT73" s="960">
        <v>0</v>
      </c>
      <c r="BU73" s="960">
        <v>0</v>
      </c>
      <c r="BV73" s="960">
        <v>0</v>
      </c>
      <c r="BW73" s="960">
        <v>0</v>
      </c>
      <c r="BX73" s="960">
        <v>0</v>
      </c>
      <c r="BY73" s="960">
        <v>0</v>
      </c>
      <c r="BZ73" s="960">
        <v>0</v>
      </c>
      <c r="CA73" s="960">
        <v>0</v>
      </c>
      <c r="CB73" s="960">
        <v>0</v>
      </c>
      <c r="CC73" s="960">
        <v>0</v>
      </c>
      <c r="CD73" s="960">
        <v>0</v>
      </c>
      <c r="CE73" s="960">
        <v>0</v>
      </c>
      <c r="CF73" s="960">
        <v>0</v>
      </c>
      <c r="CG73" s="960">
        <v>0</v>
      </c>
      <c r="CH73" s="960">
        <v>0</v>
      </c>
      <c r="CI73" s="960">
        <v>0</v>
      </c>
      <c r="CJ73" s="1253"/>
    </row>
    <row r="74" spans="1:88" ht="15.75" customHeight="1">
      <c r="A74" s="958" t="s">
        <v>596</v>
      </c>
      <c r="B74" s="959">
        <v>70525.043999999994</v>
      </c>
      <c r="C74" s="960">
        <v>108828.7</v>
      </c>
      <c r="D74" s="960">
        <v>136093.4</v>
      </c>
      <c r="E74" s="960">
        <v>58431.1</v>
      </c>
      <c r="F74" s="960">
        <v>98507.132631149987</v>
      </c>
      <c r="G74" s="960">
        <v>103592.68668863999</v>
      </c>
      <c r="H74" s="960">
        <v>101693.28633872001</v>
      </c>
      <c r="I74" s="960">
        <v>103055.93333953999</v>
      </c>
      <c r="J74" s="960">
        <v>138144.94049848002</v>
      </c>
      <c r="K74" s="960">
        <v>129494.04943992999</v>
      </c>
      <c r="L74" s="960">
        <v>85627.477441530005</v>
      </c>
      <c r="M74" s="960">
        <v>70458.625656639997</v>
      </c>
      <c r="N74" s="960">
        <v>90386.618984600005</v>
      </c>
      <c r="O74" s="960">
        <v>78628.46162396</v>
      </c>
      <c r="P74" s="960">
        <v>58425.322737120005</v>
      </c>
      <c r="Q74" s="960">
        <v>77369.261233309997</v>
      </c>
      <c r="R74" s="960">
        <v>43440.774935709996</v>
      </c>
      <c r="S74" s="960">
        <v>52262.215039279996</v>
      </c>
      <c r="T74" s="960">
        <v>60733.43067401</v>
      </c>
      <c r="U74" s="960">
        <v>104823.73409503</v>
      </c>
      <c r="V74" s="960">
        <v>103303.13726425999</v>
      </c>
      <c r="W74" s="960">
        <v>92260.063640570006</v>
      </c>
      <c r="X74" s="960">
        <v>51089.756307849995</v>
      </c>
      <c r="Y74" s="960">
        <v>62791.177162660002</v>
      </c>
      <c r="Z74" s="960">
        <v>65261.347660599997</v>
      </c>
      <c r="AA74" s="960">
        <v>61258.985582360001</v>
      </c>
      <c r="AB74" s="960">
        <v>44242.134879800004</v>
      </c>
      <c r="AC74" s="960">
        <v>48057.868262050004</v>
      </c>
      <c r="AD74" s="960">
        <v>46451.931711339996</v>
      </c>
      <c r="AE74" s="960">
        <v>49046.934744869999</v>
      </c>
      <c r="AF74" s="960">
        <v>62281.893710360004</v>
      </c>
      <c r="AG74" s="960">
        <v>49382.872459329999</v>
      </c>
      <c r="AH74" s="960">
        <v>73101.252534059997</v>
      </c>
      <c r="AI74" s="960">
        <v>53910.450498669998</v>
      </c>
      <c r="AJ74" s="960">
        <v>148804.81217114002</v>
      </c>
      <c r="AK74" s="960">
        <v>30115.914153109999</v>
      </c>
      <c r="AL74" s="960">
        <v>82036.9952854</v>
      </c>
      <c r="AM74" s="960">
        <v>96219.268216429991</v>
      </c>
      <c r="AN74" s="960">
        <v>127451.88677349999</v>
      </c>
      <c r="AO74" s="960">
        <v>134051.18945251001</v>
      </c>
      <c r="AP74" s="960">
        <v>189966.73707876998</v>
      </c>
      <c r="AQ74" s="960">
        <v>215778.98576123</v>
      </c>
      <c r="AR74" s="960">
        <v>276777.79090287001</v>
      </c>
      <c r="AS74" s="960">
        <v>26878.115593639999</v>
      </c>
      <c r="AT74" s="960">
        <v>48324.976096209997</v>
      </c>
      <c r="AU74" s="960">
        <v>121764.47393722</v>
      </c>
      <c r="AV74" s="960">
        <v>125798.07839444</v>
      </c>
      <c r="AW74" s="960">
        <v>46746.722506639999</v>
      </c>
      <c r="AX74" s="960">
        <v>54171.33107529</v>
      </c>
      <c r="AY74" s="960">
        <v>44478.33012436</v>
      </c>
      <c r="AZ74" s="960">
        <v>77718.574116259988</v>
      </c>
      <c r="BA74" s="960">
        <v>54127.752141129997</v>
      </c>
      <c r="BB74" s="960">
        <v>55243.976117409999</v>
      </c>
      <c r="BC74" s="960">
        <v>98798.247832509995</v>
      </c>
      <c r="BD74" s="960">
        <v>73033.891378789995</v>
      </c>
      <c r="BE74" s="960">
        <v>62541.540790120001</v>
      </c>
      <c r="BF74" s="960">
        <v>80793.287467979986</v>
      </c>
      <c r="BG74" s="960">
        <v>61654.944867390004</v>
      </c>
      <c r="BH74" s="960">
        <v>63383.350005100001</v>
      </c>
      <c r="BI74" s="960">
        <v>73266.016012189997</v>
      </c>
      <c r="BJ74" s="960">
        <v>104873.79661193999</v>
      </c>
      <c r="BK74" s="960">
        <v>101021.05179482</v>
      </c>
      <c r="BL74" s="960">
        <v>89372.03758348999</v>
      </c>
      <c r="BM74" s="960">
        <v>115919.35267770001</v>
      </c>
      <c r="BN74" s="960">
        <v>92191.054442029999</v>
      </c>
      <c r="BO74" s="960">
        <v>86352.223042700003</v>
      </c>
      <c r="BP74" s="960">
        <v>98168.112410639995</v>
      </c>
      <c r="BQ74" s="960">
        <v>130348.41346546999</v>
      </c>
      <c r="BR74" s="960">
        <v>178785.51251427</v>
      </c>
      <c r="BS74" s="960">
        <v>184110.80340241999</v>
      </c>
      <c r="BT74" s="960">
        <v>211074.11521103999</v>
      </c>
      <c r="BU74" s="960">
        <v>142713.27886032002</v>
      </c>
      <c r="BV74" s="960">
        <v>148627.28131773</v>
      </c>
      <c r="BW74" s="960">
        <v>201257.1056141</v>
      </c>
      <c r="BX74" s="960">
        <v>117680.62095284001</v>
      </c>
      <c r="BY74" s="960">
        <v>153731.42287893</v>
      </c>
      <c r="BZ74" s="960">
        <v>145258.54883153</v>
      </c>
      <c r="CA74" s="960">
        <v>148782.66306011999</v>
      </c>
      <c r="CB74" s="960">
        <v>147835.60965756001</v>
      </c>
      <c r="CC74" s="960">
        <v>154638.73345865001</v>
      </c>
      <c r="CD74" s="960">
        <v>108991.25683226001</v>
      </c>
      <c r="CE74" s="960">
        <v>112418.23518446999</v>
      </c>
      <c r="CF74" s="960">
        <v>142549.71123208001</v>
      </c>
      <c r="CG74" s="960">
        <v>116892.20863412002</v>
      </c>
      <c r="CH74" s="960">
        <v>129126.73021256999</v>
      </c>
      <c r="CI74" s="960">
        <v>122745.15513409999</v>
      </c>
      <c r="CJ74" s="1253"/>
    </row>
    <row r="75" spans="1:88" ht="15.75" customHeight="1">
      <c r="A75" s="958" t="s">
        <v>140</v>
      </c>
      <c r="B75" s="959">
        <v>94836.04</v>
      </c>
      <c r="C75" s="960">
        <v>110827.3</v>
      </c>
      <c r="D75" s="960">
        <v>49278.7</v>
      </c>
      <c r="E75" s="960">
        <v>48312.9</v>
      </c>
      <c r="F75" s="960">
        <v>43682.745553460001</v>
      </c>
      <c r="G75" s="960">
        <v>42591.442498900004</v>
      </c>
      <c r="H75" s="960">
        <v>60145.357320300005</v>
      </c>
      <c r="I75" s="960">
        <v>72854.868444210006</v>
      </c>
      <c r="J75" s="960">
        <v>156424.28529502999</v>
      </c>
      <c r="K75" s="960">
        <v>85357.304641080002</v>
      </c>
      <c r="L75" s="960">
        <v>95900.62172761999</v>
      </c>
      <c r="M75" s="960">
        <v>68858.226654829996</v>
      </c>
      <c r="N75" s="960">
        <v>83012.188306190001</v>
      </c>
      <c r="O75" s="960">
        <v>107628.07897177001</v>
      </c>
      <c r="P75" s="960">
        <v>75744.681470710013</v>
      </c>
      <c r="Q75" s="960">
        <v>69497.692741639999</v>
      </c>
      <c r="R75" s="960">
        <v>79221.608309989999</v>
      </c>
      <c r="S75" s="960">
        <v>52901.213303470002</v>
      </c>
      <c r="T75" s="960">
        <v>51770.1751477</v>
      </c>
      <c r="U75" s="960">
        <v>44976.748999069998</v>
      </c>
      <c r="V75" s="960">
        <v>48534.078009069999</v>
      </c>
      <c r="W75" s="960">
        <v>68856.668502870001</v>
      </c>
      <c r="X75" s="960">
        <v>48412.237128739995</v>
      </c>
      <c r="Y75" s="960">
        <v>42100.499097089996</v>
      </c>
      <c r="Z75" s="960">
        <v>41582.722356959996</v>
      </c>
      <c r="AA75" s="960">
        <v>42236.539953940002</v>
      </c>
      <c r="AB75" s="960">
        <v>42523.355974410006</v>
      </c>
      <c r="AC75" s="960">
        <v>49008.763743429998</v>
      </c>
      <c r="AD75" s="960">
        <v>43137.556461660002</v>
      </c>
      <c r="AE75" s="960">
        <v>53033.390699949996</v>
      </c>
      <c r="AF75" s="960">
        <v>42248.75465363</v>
      </c>
      <c r="AG75" s="960">
        <v>42375.353073839993</v>
      </c>
      <c r="AH75" s="960">
        <v>39701.503668750003</v>
      </c>
      <c r="AI75" s="960">
        <v>61871.23255506</v>
      </c>
      <c r="AJ75" s="960">
        <v>56995.385043940005</v>
      </c>
      <c r="AK75" s="960">
        <v>23234.8496423</v>
      </c>
      <c r="AL75" s="960">
        <v>27457.459988529998</v>
      </c>
      <c r="AM75" s="960">
        <v>32625.260003669999</v>
      </c>
      <c r="AN75" s="960">
        <v>30201.066093380003</v>
      </c>
      <c r="AO75" s="960">
        <v>32280.03187327</v>
      </c>
      <c r="AP75" s="960">
        <v>38450.443009499999</v>
      </c>
      <c r="AQ75" s="960">
        <v>-75845.796986639994</v>
      </c>
      <c r="AR75" s="960">
        <v>36535.173253300003</v>
      </c>
      <c r="AS75" s="960">
        <v>26481.77671925</v>
      </c>
      <c r="AT75" s="960">
        <v>29236.132564979998</v>
      </c>
      <c r="AU75" s="960">
        <v>30413.515605369998</v>
      </c>
      <c r="AV75" s="960">
        <v>27091.162621990003</v>
      </c>
      <c r="AW75" s="960">
        <v>29572.974103509998</v>
      </c>
      <c r="AX75" s="960">
        <v>52503.139148540002</v>
      </c>
      <c r="AY75" s="960">
        <v>45803.32570311</v>
      </c>
      <c r="AZ75" s="960">
        <v>74599.176084410006</v>
      </c>
      <c r="BA75" s="960">
        <v>39500.959390300006</v>
      </c>
      <c r="BB75" s="960">
        <v>38179.15745739</v>
      </c>
      <c r="BC75" s="960">
        <v>44178.632089600003</v>
      </c>
      <c r="BD75" s="960">
        <v>58158.940326800002</v>
      </c>
      <c r="BE75" s="960">
        <v>34161.081274889999</v>
      </c>
      <c r="BF75" s="960">
        <v>38624.671827419996</v>
      </c>
      <c r="BG75" s="960">
        <v>34165.990157579996</v>
      </c>
      <c r="BH75" s="960">
        <v>42664.886428749996</v>
      </c>
      <c r="BI75" s="960">
        <v>49024.240868670007</v>
      </c>
      <c r="BJ75" s="960">
        <v>39790.474367969997</v>
      </c>
      <c r="BK75" s="960">
        <v>39284.92271382</v>
      </c>
      <c r="BL75" s="960">
        <v>42656.63438068</v>
      </c>
      <c r="BM75" s="960">
        <v>48938.308363719996</v>
      </c>
      <c r="BN75" s="960">
        <v>69051.962234489998</v>
      </c>
      <c r="BO75" s="960">
        <v>101911.38467862998</v>
      </c>
      <c r="BP75" s="960">
        <v>89919.184537470006</v>
      </c>
      <c r="BQ75" s="960">
        <v>20806.893319390005</v>
      </c>
      <c r="BR75" s="960">
        <v>97702.852788420001</v>
      </c>
      <c r="BS75" s="960">
        <v>35869.478860150004</v>
      </c>
      <c r="BT75" s="960">
        <v>16936.8810252</v>
      </c>
      <c r="BU75" s="960">
        <v>19027.150586170002</v>
      </c>
      <c r="BV75" s="960">
        <v>30895.721279139998</v>
      </c>
      <c r="BW75" s="960">
        <v>13589.576638389999</v>
      </c>
      <c r="BX75" s="960">
        <v>24610.510786940002</v>
      </c>
      <c r="BY75" s="960">
        <v>23306.862270140002</v>
      </c>
      <c r="BZ75" s="960">
        <v>16447.735968360001</v>
      </c>
      <c r="CA75" s="960">
        <v>25274.097597900003</v>
      </c>
      <c r="CB75" s="960">
        <v>36999.925630850004</v>
      </c>
      <c r="CC75" s="960">
        <v>52651.823842820006</v>
      </c>
      <c r="CD75" s="960">
        <v>105096.11260964</v>
      </c>
      <c r="CE75" s="960">
        <v>36157.877271930003</v>
      </c>
      <c r="CF75" s="960">
        <v>42393.170328010005</v>
      </c>
      <c r="CG75" s="960">
        <v>30924.313342699999</v>
      </c>
      <c r="CH75" s="960">
        <v>57274.112003640003</v>
      </c>
      <c r="CI75" s="960">
        <v>37972.174185980002</v>
      </c>
      <c r="CJ75" s="1253"/>
    </row>
    <row r="76" spans="1:88" ht="15.75" customHeight="1">
      <c r="A76" s="958" t="s">
        <v>597</v>
      </c>
      <c r="B76" s="959">
        <v>32058.562000000002</v>
      </c>
      <c r="C76" s="960">
        <v>31979.5</v>
      </c>
      <c r="D76" s="960">
        <v>31900.5</v>
      </c>
      <c r="E76" s="960">
        <v>31821.5</v>
      </c>
      <c r="F76" s="960">
        <v>31742.459967999999</v>
      </c>
      <c r="G76" s="960">
        <v>31663.434485000002</v>
      </c>
      <c r="H76" s="960">
        <v>31584.409070999998</v>
      </c>
      <c r="I76" s="960">
        <v>30280.488535</v>
      </c>
      <c r="J76" s="960">
        <v>29292.67</v>
      </c>
      <c r="K76" s="960">
        <v>16533.894</v>
      </c>
      <c r="L76" s="960">
        <v>16533.894</v>
      </c>
      <c r="M76" s="960">
        <v>16533.894</v>
      </c>
      <c r="N76" s="960">
        <v>17085.025521</v>
      </c>
      <c r="O76" s="960">
        <v>17085.025521</v>
      </c>
      <c r="P76" s="960">
        <v>17085.025521</v>
      </c>
      <c r="Q76" s="960">
        <v>69577.044521000003</v>
      </c>
      <c r="R76" s="960">
        <v>69577.044521000003</v>
      </c>
      <c r="S76" s="960">
        <v>17085.025521</v>
      </c>
      <c r="T76" s="960">
        <v>17085.025521</v>
      </c>
      <c r="U76" s="960">
        <v>17085.025521</v>
      </c>
      <c r="V76" s="960">
        <v>17085.025521</v>
      </c>
      <c r="W76" s="960">
        <v>17085.025521</v>
      </c>
      <c r="X76" s="960">
        <v>17085.025521</v>
      </c>
      <c r="Y76" s="960">
        <v>17085.025521</v>
      </c>
      <c r="Z76" s="960">
        <v>17085.025521</v>
      </c>
      <c r="AA76" s="960">
        <v>17085.025521</v>
      </c>
      <c r="AB76" s="960">
        <v>17085.025521</v>
      </c>
      <c r="AC76" s="960">
        <v>18694.025022999998</v>
      </c>
      <c r="AD76" s="960">
        <v>18587.682666000001</v>
      </c>
      <c r="AE76" s="960">
        <v>17085.025521</v>
      </c>
      <c r="AF76" s="960">
        <v>17085.025521</v>
      </c>
      <c r="AG76" s="960">
        <v>17085.025521</v>
      </c>
      <c r="AH76" s="960">
        <v>17085.025521</v>
      </c>
      <c r="AI76" s="960">
        <v>17085.025521</v>
      </c>
      <c r="AJ76" s="960">
        <v>17085.025521</v>
      </c>
      <c r="AK76" s="960">
        <v>17085.025521</v>
      </c>
      <c r="AL76" s="960">
        <v>21166.840198999998</v>
      </c>
      <c r="AM76" s="960">
        <v>21166.840198999998</v>
      </c>
      <c r="AN76" s="960">
        <v>21844.516312</v>
      </c>
      <c r="AO76" s="960">
        <v>21844.516312</v>
      </c>
      <c r="AP76" s="960">
        <v>21844.516312</v>
      </c>
      <c r="AQ76" s="960">
        <v>21844.516312</v>
      </c>
      <c r="AR76" s="960">
        <v>21844.516312</v>
      </c>
      <c r="AS76" s="960">
        <v>21844.516312</v>
      </c>
      <c r="AT76" s="960">
        <v>21844.516312</v>
      </c>
      <c r="AU76" s="960">
        <v>21919.434122029998</v>
      </c>
      <c r="AV76" s="960">
        <v>21874.480851990003</v>
      </c>
      <c r="AW76" s="960">
        <v>133587.99662152</v>
      </c>
      <c r="AX76" s="960">
        <v>133588.26993277</v>
      </c>
      <c r="AY76" s="960">
        <v>133592.84108314</v>
      </c>
      <c r="AZ76" s="960">
        <v>119064.84073905001</v>
      </c>
      <c r="BA76" s="960">
        <v>120542.29552671</v>
      </c>
      <c r="BB76" s="960">
        <v>120610.87373091001</v>
      </c>
      <c r="BC76" s="960">
        <v>121409.89406377</v>
      </c>
      <c r="BD76" s="960">
        <v>121444.05938423</v>
      </c>
      <c r="BE76" s="960">
        <v>121597.46614588001</v>
      </c>
      <c r="BF76" s="960">
        <v>121717.94361503</v>
      </c>
      <c r="BG76" s="960">
        <v>121869.76476442</v>
      </c>
      <c r="BH76" s="960">
        <v>134441.29780860999</v>
      </c>
      <c r="BI76" s="960">
        <v>122063.49932731</v>
      </c>
      <c r="BJ76" s="960">
        <v>128055.33459027001</v>
      </c>
      <c r="BK76" s="960">
        <v>128059.0342108</v>
      </c>
      <c r="BL76" s="960">
        <v>127212.34094349001</v>
      </c>
      <c r="BM76" s="960">
        <v>128095.91610012</v>
      </c>
      <c r="BN76" s="960">
        <v>128093.62095004</v>
      </c>
      <c r="BO76" s="960">
        <v>134974.43233368002</v>
      </c>
      <c r="BP76" s="960">
        <v>135242.76538043999</v>
      </c>
      <c r="BQ76" s="960">
        <v>137297.19316035</v>
      </c>
      <c r="BR76" s="960">
        <v>137210.15455931</v>
      </c>
      <c r="BS76" s="960">
        <v>137198.44672340999</v>
      </c>
      <c r="BT76" s="960">
        <v>137152.53455469999</v>
      </c>
      <c r="BU76" s="960">
        <v>137123.62784580002</v>
      </c>
      <c r="BV76" s="960">
        <v>137343.06773224002</v>
      </c>
      <c r="BW76" s="960">
        <v>137290.23491828999</v>
      </c>
      <c r="BX76" s="960">
        <v>137384.92303213</v>
      </c>
      <c r="BY76" s="960">
        <v>137740.72422105999</v>
      </c>
      <c r="BZ76" s="960">
        <v>137694.78043572998</v>
      </c>
      <c r="CA76" s="960">
        <v>137698.59764883999</v>
      </c>
      <c r="CB76" s="960">
        <v>137663.33994375999</v>
      </c>
      <c r="CC76" s="960">
        <v>138153.63719410999</v>
      </c>
      <c r="CD76" s="960">
        <v>138353.03811613997</v>
      </c>
      <c r="CE76" s="960">
        <v>138305.73872209998</v>
      </c>
      <c r="CF76" s="960">
        <v>138105.67047041998</v>
      </c>
      <c r="CG76" s="960">
        <v>138195.43362336999</v>
      </c>
      <c r="CH76" s="960">
        <v>138407.10158460998</v>
      </c>
      <c r="CI76" s="960">
        <v>139067.96673229997</v>
      </c>
      <c r="CJ76" s="1253"/>
    </row>
    <row r="77" spans="1:88" ht="15.75" customHeight="1">
      <c r="A77" s="958" t="s">
        <v>598</v>
      </c>
      <c r="B77" s="959">
        <v>20921.223000000002</v>
      </c>
      <c r="C77" s="960">
        <v>20916.2</v>
      </c>
      <c r="D77" s="960">
        <v>20836.099999999999</v>
      </c>
      <c r="E77" s="960">
        <v>20836</v>
      </c>
      <c r="F77" s="960">
        <v>20719.076086519999</v>
      </c>
      <c r="G77" s="960">
        <v>20707.476086520001</v>
      </c>
      <c r="H77" s="960">
        <v>20672.510193770002</v>
      </c>
      <c r="I77" s="960">
        <v>20662.510193770002</v>
      </c>
      <c r="J77" s="960">
        <v>17842.087927509998</v>
      </c>
      <c r="K77" s="960">
        <v>17838.988029099997</v>
      </c>
      <c r="L77" s="960">
        <v>17838.988029099997</v>
      </c>
      <c r="M77" s="960">
        <v>14061.2149821</v>
      </c>
      <c r="N77" s="960">
        <v>14061.2149821</v>
      </c>
      <c r="O77" s="960">
        <v>12498.54831541</v>
      </c>
      <c r="P77" s="960">
        <v>11399.64421033</v>
      </c>
      <c r="Q77" s="960">
        <v>10939.281547160001</v>
      </c>
      <c r="R77" s="960">
        <v>10157.948213829999</v>
      </c>
      <c r="S77" s="960">
        <v>9858.3926582900003</v>
      </c>
      <c r="T77" s="960">
        <v>9405.1943055800002</v>
      </c>
      <c r="U77" s="960">
        <v>8931.3609722500005</v>
      </c>
      <c r="V77" s="960">
        <v>8462.4276389200004</v>
      </c>
      <c r="W77" s="960">
        <v>7993.5943055899997</v>
      </c>
      <c r="X77" s="960">
        <v>7509.7662222600002</v>
      </c>
      <c r="Y77" s="960">
        <v>188439.16666292999</v>
      </c>
      <c r="Z77" s="960">
        <v>7040.9328889300004</v>
      </c>
      <c r="AA77" s="960">
        <v>5867.4440741099997</v>
      </c>
      <c r="AB77" s="960">
        <v>5130.7124167000002</v>
      </c>
      <c r="AC77" s="960">
        <v>4543.9680092899998</v>
      </c>
      <c r="AD77" s="960">
        <v>3948.6240462800001</v>
      </c>
      <c r="AE77" s="960">
        <v>3361.8796388699998</v>
      </c>
      <c r="AF77" s="960">
        <v>2774.9352314600001</v>
      </c>
      <c r="AG77" s="960">
        <v>2188.1908240500002</v>
      </c>
      <c r="AH77" s="960">
        <v>1601.4464166400001</v>
      </c>
      <c r="AI77" s="960">
        <v>1010.70200923</v>
      </c>
      <c r="AJ77" s="960">
        <v>373.97035232000002</v>
      </c>
      <c r="AK77" s="960">
        <v>0</v>
      </c>
      <c r="AL77" s="960">
        <v>0</v>
      </c>
      <c r="AM77" s="960">
        <v>0</v>
      </c>
      <c r="AN77" s="960">
        <v>-2</v>
      </c>
      <c r="AO77" s="960">
        <v>0</v>
      </c>
      <c r="AP77" s="960">
        <v>0</v>
      </c>
      <c r="AQ77" s="960">
        <v>0</v>
      </c>
      <c r="AR77" s="960">
        <v>0</v>
      </c>
      <c r="AS77" s="960">
        <v>0</v>
      </c>
      <c r="AT77" s="960">
        <v>0</v>
      </c>
      <c r="AU77" s="960">
        <v>0</v>
      </c>
      <c r="AV77" s="960">
        <v>0</v>
      </c>
      <c r="AW77" s="960">
        <v>4121.7372274199997</v>
      </c>
      <c r="AX77" s="960">
        <v>4100.7858115700001</v>
      </c>
      <c r="AY77" s="960">
        <v>4081.3037983099998</v>
      </c>
      <c r="AZ77" s="960">
        <v>4059.8531465700003</v>
      </c>
      <c r="BA77" s="960">
        <v>4038.86814018</v>
      </c>
      <c r="BB77" s="960">
        <v>4035.28991331</v>
      </c>
      <c r="BC77" s="960">
        <v>4034.4399133100001</v>
      </c>
      <c r="BD77" s="960">
        <v>3974.5110689499998</v>
      </c>
      <c r="BE77" s="960">
        <v>3954.11551014</v>
      </c>
      <c r="BF77" s="960">
        <v>3933.8449513099999</v>
      </c>
      <c r="BG77" s="960">
        <v>3913.97828149</v>
      </c>
      <c r="BH77" s="960">
        <v>3894.36161171</v>
      </c>
      <c r="BI77" s="960">
        <v>3881.00609966</v>
      </c>
      <c r="BJ77" s="960">
        <v>7168.8838129899996</v>
      </c>
      <c r="BK77" s="960">
        <v>3841.1480097499998</v>
      </c>
      <c r="BL77" s="960">
        <v>3820.6216632199998</v>
      </c>
      <c r="BM77" s="960">
        <v>3801.2736596499999</v>
      </c>
      <c r="BN77" s="960">
        <v>3780.8414282899998</v>
      </c>
      <c r="BO77" s="960">
        <v>3773.9091968899997</v>
      </c>
      <c r="BP77" s="960">
        <v>3740.1708911399996</v>
      </c>
      <c r="BQ77" s="960">
        <v>0</v>
      </c>
      <c r="BR77" s="960">
        <v>0</v>
      </c>
      <c r="BS77" s="960">
        <v>0</v>
      </c>
      <c r="BT77" s="960">
        <v>0</v>
      </c>
      <c r="BU77" s="960">
        <v>0</v>
      </c>
      <c r="BV77" s="960">
        <v>0</v>
      </c>
      <c r="BW77" s="960">
        <v>0</v>
      </c>
      <c r="BX77" s="960">
        <v>0</v>
      </c>
      <c r="BY77" s="960">
        <v>0</v>
      </c>
      <c r="BZ77" s="960">
        <v>0</v>
      </c>
      <c r="CA77" s="960">
        <v>0</v>
      </c>
      <c r="CB77" s="960">
        <v>0</v>
      </c>
      <c r="CC77" s="960">
        <v>0</v>
      </c>
      <c r="CD77" s="960">
        <v>0</v>
      </c>
      <c r="CE77" s="960">
        <v>0</v>
      </c>
      <c r="CF77" s="960">
        <v>0</v>
      </c>
      <c r="CG77" s="960">
        <v>0</v>
      </c>
      <c r="CH77" s="960">
        <v>0</v>
      </c>
      <c r="CI77" s="960">
        <v>0</v>
      </c>
      <c r="CJ77" s="1253"/>
    </row>
    <row r="78" spans="1:88" ht="15.75" customHeight="1">
      <c r="A78" s="958" t="s">
        <v>710</v>
      </c>
      <c r="B78" s="959"/>
      <c r="C78" s="960"/>
      <c r="D78" s="960"/>
      <c r="E78" s="960"/>
      <c r="F78" s="960"/>
      <c r="G78" s="960"/>
      <c r="H78" s="960"/>
      <c r="I78" s="960"/>
      <c r="J78" s="960"/>
      <c r="K78" s="960"/>
      <c r="L78" s="960"/>
      <c r="M78" s="960"/>
      <c r="N78" s="960"/>
      <c r="O78" s="960"/>
      <c r="P78" s="960"/>
      <c r="Q78" s="960"/>
      <c r="R78" s="960"/>
      <c r="S78" s="960"/>
      <c r="T78" s="960"/>
      <c r="U78" s="960"/>
      <c r="V78" s="960"/>
      <c r="W78" s="960"/>
      <c r="X78" s="960"/>
      <c r="Y78" s="960"/>
      <c r="Z78" s="960"/>
      <c r="AA78" s="960"/>
      <c r="AB78" s="960"/>
      <c r="AC78" s="960"/>
      <c r="AD78" s="960"/>
      <c r="AE78" s="960"/>
      <c r="AF78" s="960"/>
      <c r="AG78" s="960"/>
      <c r="AH78" s="960"/>
      <c r="AI78" s="960"/>
      <c r="AJ78" s="960"/>
      <c r="AK78" s="960"/>
      <c r="AL78" s="960"/>
      <c r="AM78" s="960"/>
      <c r="AN78" s="960"/>
      <c r="AO78" s="960"/>
      <c r="AP78" s="960"/>
      <c r="AQ78" s="960"/>
      <c r="AR78" s="960"/>
      <c r="AS78" s="960"/>
      <c r="AT78" s="960"/>
      <c r="AU78" s="960"/>
      <c r="AV78" s="960"/>
      <c r="AW78" s="960"/>
      <c r="AX78" s="960"/>
      <c r="AY78" s="960"/>
      <c r="AZ78" s="960"/>
      <c r="BA78" s="960"/>
      <c r="BB78" s="960"/>
      <c r="BC78" s="960"/>
      <c r="BD78" s="960"/>
      <c r="BE78" s="960"/>
      <c r="BF78" s="960"/>
      <c r="BG78" s="960"/>
      <c r="BH78" s="960"/>
      <c r="BI78" s="960"/>
      <c r="BJ78" s="960"/>
      <c r="BK78" s="960"/>
      <c r="BL78" s="960"/>
      <c r="BM78" s="960"/>
      <c r="BN78" s="960"/>
      <c r="BO78" s="960"/>
      <c r="BP78" s="960"/>
      <c r="BQ78" s="960"/>
      <c r="BR78" s="960"/>
      <c r="BS78" s="960"/>
      <c r="BT78" s="960"/>
      <c r="BU78" s="960"/>
      <c r="BV78" s="960"/>
      <c r="BW78" s="960"/>
      <c r="BX78" s="960"/>
      <c r="BY78" s="960"/>
      <c r="BZ78" s="960"/>
      <c r="CA78" s="960"/>
      <c r="CB78" s="960"/>
      <c r="CC78" s="960"/>
      <c r="CD78" s="960"/>
      <c r="CE78" s="960"/>
      <c r="CF78" s="960"/>
      <c r="CG78" s="960"/>
      <c r="CH78" s="960"/>
      <c r="CI78" s="960"/>
      <c r="CJ78" s="1253"/>
    </row>
    <row r="79" spans="1:88" ht="15.75" customHeight="1">
      <c r="A79" s="958" t="s">
        <v>599</v>
      </c>
      <c r="B79" s="959">
        <v>0</v>
      </c>
      <c r="C79" s="960">
        <v>0</v>
      </c>
      <c r="D79" s="960">
        <v>0</v>
      </c>
      <c r="E79" s="960">
        <v>0</v>
      </c>
      <c r="F79" s="960">
        <v>0</v>
      </c>
      <c r="G79" s="960">
        <v>0</v>
      </c>
      <c r="H79" s="960">
        <v>0</v>
      </c>
      <c r="I79" s="960">
        <v>0</v>
      </c>
      <c r="J79" s="960">
        <v>0</v>
      </c>
      <c r="K79" s="960">
        <v>0</v>
      </c>
      <c r="L79" s="960">
        <v>0</v>
      </c>
      <c r="M79" s="960">
        <v>0</v>
      </c>
      <c r="N79" s="960">
        <v>0</v>
      </c>
      <c r="O79" s="960">
        <v>0</v>
      </c>
      <c r="P79" s="960">
        <v>0</v>
      </c>
      <c r="Q79" s="960">
        <v>0</v>
      </c>
      <c r="R79" s="960">
        <v>0</v>
      </c>
      <c r="S79" s="960">
        <v>0</v>
      </c>
      <c r="T79" s="960">
        <v>0</v>
      </c>
      <c r="U79" s="960">
        <v>0</v>
      </c>
      <c r="V79" s="960">
        <v>0</v>
      </c>
      <c r="W79" s="960">
        <v>0</v>
      </c>
      <c r="X79" s="960">
        <v>0</v>
      </c>
      <c r="Y79" s="960">
        <v>0</v>
      </c>
      <c r="Z79" s="960">
        <v>0</v>
      </c>
      <c r="AA79" s="960">
        <v>0</v>
      </c>
      <c r="AB79" s="960">
        <v>0</v>
      </c>
      <c r="AC79" s="960">
        <v>0</v>
      </c>
      <c r="AD79" s="960">
        <v>0</v>
      </c>
      <c r="AE79" s="960">
        <v>0</v>
      </c>
      <c r="AF79" s="960">
        <v>0</v>
      </c>
      <c r="AG79" s="960">
        <v>0</v>
      </c>
      <c r="AH79" s="960">
        <v>0</v>
      </c>
      <c r="AI79" s="960">
        <v>0</v>
      </c>
      <c r="AJ79" s="960">
        <v>0</v>
      </c>
      <c r="AK79" s="960">
        <v>0</v>
      </c>
      <c r="AL79" s="960">
        <v>0</v>
      </c>
      <c r="AM79" s="960">
        <v>0</v>
      </c>
      <c r="AN79" s="960">
        <v>0</v>
      </c>
      <c r="AO79" s="960">
        <v>0</v>
      </c>
      <c r="AP79" s="960">
        <v>0</v>
      </c>
      <c r="AQ79" s="960">
        <v>0</v>
      </c>
      <c r="AR79" s="960">
        <v>0</v>
      </c>
      <c r="AS79" s="960">
        <v>0</v>
      </c>
      <c r="AT79" s="960">
        <v>0</v>
      </c>
      <c r="AU79" s="960">
        <v>0</v>
      </c>
      <c r="AV79" s="960">
        <v>0</v>
      </c>
      <c r="AW79" s="960">
        <v>0</v>
      </c>
      <c r="AX79" s="960">
        <v>0</v>
      </c>
      <c r="AY79" s="960">
        <v>0</v>
      </c>
      <c r="AZ79" s="960">
        <v>0</v>
      </c>
      <c r="BA79" s="960">
        <v>0</v>
      </c>
      <c r="BB79" s="960">
        <v>0</v>
      </c>
      <c r="BC79" s="960">
        <v>0</v>
      </c>
      <c r="BD79" s="960">
        <v>0</v>
      </c>
      <c r="BE79" s="960">
        <v>0</v>
      </c>
      <c r="BF79" s="960">
        <v>0</v>
      </c>
      <c r="BG79" s="960">
        <v>0</v>
      </c>
      <c r="BH79" s="960">
        <v>0</v>
      </c>
      <c r="BI79" s="960">
        <v>0</v>
      </c>
      <c r="BJ79" s="960">
        <v>0</v>
      </c>
      <c r="BK79" s="960">
        <v>0</v>
      </c>
      <c r="BL79" s="960">
        <v>0</v>
      </c>
      <c r="BM79" s="960">
        <v>0</v>
      </c>
      <c r="BN79" s="960">
        <v>0</v>
      </c>
      <c r="BO79" s="960">
        <v>0</v>
      </c>
      <c r="BP79" s="960">
        <v>0</v>
      </c>
      <c r="BQ79" s="960">
        <v>0</v>
      </c>
      <c r="BR79" s="960">
        <v>0</v>
      </c>
      <c r="BS79" s="960">
        <v>0</v>
      </c>
      <c r="BT79" s="960">
        <v>0</v>
      </c>
      <c r="BU79" s="960">
        <v>0</v>
      </c>
      <c r="BV79" s="960">
        <v>0</v>
      </c>
      <c r="BW79" s="960">
        <v>0</v>
      </c>
      <c r="BX79" s="960">
        <v>0</v>
      </c>
      <c r="BY79" s="960">
        <v>0</v>
      </c>
      <c r="BZ79" s="960">
        <v>0</v>
      </c>
      <c r="CA79" s="960">
        <v>0</v>
      </c>
      <c r="CB79" s="960">
        <v>0</v>
      </c>
      <c r="CC79" s="960">
        <v>0</v>
      </c>
      <c r="CD79" s="960">
        <v>0</v>
      </c>
      <c r="CE79" s="960">
        <v>0</v>
      </c>
      <c r="CF79" s="960">
        <v>0</v>
      </c>
      <c r="CG79" s="960">
        <v>0</v>
      </c>
      <c r="CH79" s="960">
        <v>0</v>
      </c>
      <c r="CI79" s="960">
        <v>0</v>
      </c>
      <c r="CJ79" s="1253"/>
    </row>
    <row r="80" spans="1:88" ht="15.75" customHeight="1">
      <c r="A80" s="962" t="s">
        <v>600</v>
      </c>
      <c r="B80" s="959">
        <v>299466.57202000002</v>
      </c>
      <c r="C80" s="960">
        <v>0</v>
      </c>
      <c r="D80" s="960">
        <v>0</v>
      </c>
      <c r="E80" s="960">
        <v>0</v>
      </c>
      <c r="F80" s="960"/>
      <c r="G80" s="960"/>
      <c r="H80" s="960"/>
      <c r="I80" s="960"/>
      <c r="J80" s="960"/>
      <c r="K80" s="960"/>
      <c r="L80" s="960"/>
      <c r="M80" s="960"/>
      <c r="N80" s="960"/>
      <c r="O80" s="960"/>
      <c r="P80" s="960"/>
      <c r="Q80" s="960"/>
      <c r="R80" s="960"/>
      <c r="S80" s="960"/>
      <c r="T80" s="960"/>
      <c r="U80" s="960"/>
      <c r="V80" s="960"/>
      <c r="W80" s="960"/>
      <c r="X80" s="960"/>
      <c r="Y80" s="960">
        <v>0</v>
      </c>
      <c r="Z80" s="960">
        <v>0</v>
      </c>
      <c r="AA80" s="960">
        <v>0</v>
      </c>
      <c r="AB80" s="960">
        <v>0</v>
      </c>
      <c r="AC80" s="960">
        <v>0</v>
      </c>
      <c r="AD80" s="960">
        <v>0</v>
      </c>
      <c r="AE80" s="960">
        <v>0</v>
      </c>
      <c r="AF80" s="960">
        <v>0</v>
      </c>
      <c r="AG80" s="960">
        <v>0</v>
      </c>
      <c r="AH80" s="960">
        <v>0</v>
      </c>
      <c r="AI80" s="960">
        <v>0</v>
      </c>
      <c r="AJ80" s="960">
        <v>0</v>
      </c>
      <c r="AK80" s="960">
        <v>0</v>
      </c>
      <c r="AL80" s="960">
        <v>0</v>
      </c>
      <c r="AM80" s="960">
        <v>0</v>
      </c>
      <c r="AN80" s="960">
        <v>0</v>
      </c>
      <c r="AO80" s="960">
        <v>0</v>
      </c>
      <c r="AP80" s="960">
        <v>0</v>
      </c>
      <c r="AQ80" s="960">
        <v>0</v>
      </c>
      <c r="AR80" s="960">
        <v>0</v>
      </c>
      <c r="AS80" s="960">
        <v>0</v>
      </c>
      <c r="AT80" s="960">
        <v>0</v>
      </c>
      <c r="AU80" s="960">
        <v>0</v>
      </c>
      <c r="AV80" s="960">
        <v>0</v>
      </c>
      <c r="AW80" s="960">
        <v>0</v>
      </c>
      <c r="AX80" s="960">
        <v>0</v>
      </c>
      <c r="AY80" s="960">
        <v>0</v>
      </c>
      <c r="AZ80" s="960">
        <v>0</v>
      </c>
      <c r="BA80" s="960">
        <v>0</v>
      </c>
      <c r="BB80" s="960">
        <v>0</v>
      </c>
      <c r="BC80" s="960">
        <v>0</v>
      </c>
      <c r="BD80" s="960">
        <v>0</v>
      </c>
      <c r="BE80" s="960">
        <v>0</v>
      </c>
      <c r="BF80" s="960">
        <v>0</v>
      </c>
      <c r="BG80" s="960">
        <v>0</v>
      </c>
      <c r="BH80" s="960">
        <v>0</v>
      </c>
      <c r="BI80" s="960">
        <v>0</v>
      </c>
      <c r="BJ80" s="960">
        <v>0</v>
      </c>
      <c r="BK80" s="960">
        <v>0</v>
      </c>
      <c r="BL80" s="960">
        <v>0</v>
      </c>
      <c r="BM80" s="960">
        <v>0</v>
      </c>
      <c r="BN80" s="960">
        <v>0</v>
      </c>
      <c r="BO80" s="960">
        <v>0</v>
      </c>
      <c r="BP80" s="960">
        <v>0</v>
      </c>
      <c r="BQ80" s="960">
        <v>0</v>
      </c>
      <c r="BR80" s="960">
        <v>0</v>
      </c>
      <c r="BS80" s="960">
        <v>0</v>
      </c>
      <c r="BT80" s="960">
        <v>0</v>
      </c>
      <c r="BU80" s="960">
        <v>0</v>
      </c>
      <c r="BV80" s="960">
        <v>0</v>
      </c>
      <c r="BW80" s="960">
        <v>0</v>
      </c>
      <c r="BX80" s="960">
        <v>0</v>
      </c>
      <c r="BY80" s="960">
        <v>0</v>
      </c>
      <c r="BZ80" s="960">
        <v>0</v>
      </c>
      <c r="CA80" s="960">
        <v>0</v>
      </c>
      <c r="CB80" s="960">
        <v>0</v>
      </c>
      <c r="CC80" s="960">
        <v>0</v>
      </c>
      <c r="CD80" s="960">
        <v>0</v>
      </c>
      <c r="CE80" s="960">
        <v>0</v>
      </c>
      <c r="CF80" s="960">
        <v>0</v>
      </c>
      <c r="CG80" s="960">
        <v>0</v>
      </c>
      <c r="CH80" s="960">
        <v>0</v>
      </c>
      <c r="CI80" s="960">
        <v>0</v>
      </c>
      <c r="CJ80" s="1253"/>
    </row>
    <row r="81" spans="1:88" s="883" customFormat="1" ht="16.5" customHeight="1">
      <c r="A81" s="958" t="s">
        <v>601</v>
      </c>
      <c r="B81" s="959">
        <v>122347.48458305004</v>
      </c>
      <c r="C81" s="960">
        <v>287303.43415095995</v>
      </c>
      <c r="D81" s="960">
        <v>255482.52878743995</v>
      </c>
      <c r="E81" s="960">
        <v>178438.37530714989</v>
      </c>
      <c r="F81" s="960">
        <v>98990.187718230096</v>
      </c>
      <c r="G81" s="960">
        <v>165770.32859103003</v>
      </c>
      <c r="H81" s="960">
        <v>164864.36962506981</v>
      </c>
      <c r="I81" s="960">
        <v>141777.05842225</v>
      </c>
      <c r="J81" s="960">
        <v>206264.79345709985</v>
      </c>
      <c r="K81" s="960">
        <v>95954.978236499999</v>
      </c>
      <c r="L81" s="960">
        <v>158857.39784320019</v>
      </c>
      <c r="M81" s="960">
        <v>131165.92866133008</v>
      </c>
      <c r="N81" s="960">
        <v>374785.82370521995</v>
      </c>
      <c r="O81" s="960">
        <v>308892.78670160013</v>
      </c>
      <c r="P81" s="960">
        <v>303944.50982780004</v>
      </c>
      <c r="Q81" s="960">
        <v>360128.08471530979</v>
      </c>
      <c r="R81" s="960">
        <v>403223.54809712991</v>
      </c>
      <c r="S81" s="960">
        <v>349934.76526827976</v>
      </c>
      <c r="T81" s="960">
        <v>333675.6012359701</v>
      </c>
      <c r="U81" s="960">
        <v>325669.56696514011</v>
      </c>
      <c r="V81" s="960">
        <v>247720.28586773999</v>
      </c>
      <c r="W81" s="960">
        <v>175530.68341971972</v>
      </c>
      <c r="X81" s="960">
        <v>298859.30214979983</v>
      </c>
      <c r="Y81" s="960">
        <v>261889.23195405983</v>
      </c>
      <c r="Z81" s="960">
        <v>262239.73947100999</v>
      </c>
      <c r="AA81" s="960">
        <v>265416.66629063024</v>
      </c>
      <c r="AB81" s="960">
        <v>276117.40420531994</v>
      </c>
      <c r="AC81" s="960">
        <v>261799.72384274</v>
      </c>
      <c r="AD81" s="960">
        <v>267048.12512958987</v>
      </c>
      <c r="AE81" s="960">
        <v>219225.66648932983</v>
      </c>
      <c r="AF81" s="960">
        <v>203339.32285346021</v>
      </c>
      <c r="AG81" s="960">
        <v>208374.20533636987</v>
      </c>
      <c r="AH81" s="960">
        <v>199345.12044890015</v>
      </c>
      <c r="AI81" s="960">
        <v>224402.83793908983</v>
      </c>
      <c r="AJ81" s="960">
        <v>211679.06387091015</v>
      </c>
      <c r="AK81" s="960">
        <v>191205.59888927991</v>
      </c>
      <c r="AL81" s="960">
        <v>190341.16447948987</v>
      </c>
      <c r="AM81" s="960">
        <v>199769.06241580017</v>
      </c>
      <c r="AN81" s="960">
        <v>210943.38887162012</v>
      </c>
      <c r="AO81" s="960">
        <v>220802.68341244996</v>
      </c>
      <c r="AP81" s="960">
        <v>222988.79097588989</v>
      </c>
      <c r="AQ81" s="960">
        <v>213903.24960852979</v>
      </c>
      <c r="AR81" s="960">
        <v>193624.87193279003</v>
      </c>
      <c r="AS81" s="960">
        <v>315923.08001470019</v>
      </c>
      <c r="AT81" s="960">
        <v>376393.28704319993</v>
      </c>
      <c r="AU81" s="960">
        <v>266151.46338725986</v>
      </c>
      <c r="AV81" s="960">
        <v>275090.48939670995</v>
      </c>
      <c r="AW81" s="960">
        <v>85784.412808660039</v>
      </c>
      <c r="AX81" s="960">
        <v>77314.852319379876</v>
      </c>
      <c r="AY81" s="960">
        <v>68901.238981719973</v>
      </c>
      <c r="AZ81" s="960">
        <v>80591.57194563988</v>
      </c>
      <c r="BA81" s="960">
        <v>103392.87322284009</v>
      </c>
      <c r="BB81" s="960">
        <v>83219.229660939935</v>
      </c>
      <c r="BC81" s="960">
        <v>133318.2633731098</v>
      </c>
      <c r="BD81" s="960">
        <v>146277.92138970998</v>
      </c>
      <c r="BE81" s="960">
        <v>105481.28150379028</v>
      </c>
      <c r="BF81" s="960">
        <v>105725.51981140992</v>
      </c>
      <c r="BG81" s="960">
        <v>88583.829895040035</v>
      </c>
      <c r="BH81" s="960">
        <v>107475.07198876001</v>
      </c>
      <c r="BI81" s="960">
        <v>96995.612394289914</v>
      </c>
      <c r="BJ81" s="960">
        <v>100234.38008710003</v>
      </c>
      <c r="BK81" s="960">
        <v>110272.73464628033</v>
      </c>
      <c r="BL81" s="960">
        <v>113202.09507354998</v>
      </c>
      <c r="BM81" s="960">
        <v>122714.3451310401</v>
      </c>
      <c r="BN81" s="960">
        <v>113977.67079078009</v>
      </c>
      <c r="BO81" s="960">
        <v>97476.959611020065</v>
      </c>
      <c r="BP81" s="960">
        <v>102400.54903601007</v>
      </c>
      <c r="BQ81" s="960">
        <v>82257.586121639702</v>
      </c>
      <c r="BR81" s="960">
        <v>103052.7986885999</v>
      </c>
      <c r="BS81" s="960">
        <v>100459.67741492027</v>
      </c>
      <c r="BT81" s="960">
        <v>88556.023452119975</v>
      </c>
      <c r="BU81" s="960">
        <v>84561.106856379731</v>
      </c>
      <c r="BV81" s="960">
        <v>95161.508298629924</v>
      </c>
      <c r="BW81" s="960">
        <v>95027.156154870027</v>
      </c>
      <c r="BX81" s="960">
        <v>105713.48309609991</v>
      </c>
      <c r="BY81" s="960">
        <v>107388.36270040985</v>
      </c>
      <c r="BZ81" s="960">
        <v>93226.917200449694</v>
      </c>
      <c r="CA81" s="960">
        <v>106929.9000730398</v>
      </c>
      <c r="CB81" s="960">
        <v>116695.16463957001</v>
      </c>
      <c r="CC81" s="960">
        <v>113884.16361084994</v>
      </c>
      <c r="CD81" s="960">
        <v>109497.0795687702</v>
      </c>
      <c r="CE81" s="960">
        <v>99737.383379390376</v>
      </c>
      <c r="CF81" s="960">
        <v>117484.51929650997</v>
      </c>
      <c r="CG81" s="960">
        <v>108008.18498133986</v>
      </c>
      <c r="CH81" s="960">
        <v>149755.59579976022</v>
      </c>
      <c r="CI81" s="960">
        <v>130202.3687783098</v>
      </c>
      <c r="CJ81" s="1252"/>
    </row>
    <row r="82" spans="1:88" ht="15.75" customHeight="1">
      <c r="A82" s="958"/>
      <c r="B82" s="959"/>
      <c r="C82" s="960"/>
      <c r="D82" s="960"/>
      <c r="E82" s="960"/>
      <c r="F82" s="960"/>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c r="AL82" s="960"/>
      <c r="AM82" s="960"/>
      <c r="AN82" s="960"/>
      <c r="AO82" s="960"/>
      <c r="AP82" s="960"/>
      <c r="AQ82" s="960"/>
      <c r="AR82" s="960"/>
      <c r="AS82" s="960"/>
      <c r="AT82" s="960"/>
      <c r="AU82" s="960"/>
      <c r="AV82" s="960"/>
      <c r="AW82" s="960"/>
      <c r="AX82" s="960"/>
      <c r="AY82" s="960"/>
      <c r="AZ82" s="960"/>
      <c r="BA82" s="960"/>
      <c r="BB82" s="960"/>
      <c r="BC82" s="960"/>
      <c r="BD82" s="960"/>
      <c r="BE82" s="960"/>
      <c r="BF82" s="960"/>
      <c r="BG82" s="960"/>
      <c r="BH82" s="960"/>
      <c r="BI82" s="960"/>
      <c r="BJ82" s="960"/>
      <c r="BK82" s="960"/>
      <c r="BL82" s="960"/>
      <c r="BM82" s="960"/>
      <c r="BN82" s="960"/>
      <c r="BO82" s="960"/>
      <c r="BP82" s="960"/>
      <c r="BQ82" s="960"/>
      <c r="BR82" s="960"/>
      <c r="BS82" s="960"/>
      <c r="BT82" s="960"/>
      <c r="BU82" s="960"/>
      <c r="BV82" s="960"/>
      <c r="BW82" s="960"/>
      <c r="BX82" s="960"/>
      <c r="BY82" s="960"/>
      <c r="BZ82" s="960"/>
      <c r="CA82" s="960"/>
      <c r="CB82" s="960"/>
      <c r="CC82" s="960"/>
      <c r="CD82" s="960"/>
      <c r="CE82" s="960"/>
      <c r="CF82" s="960"/>
      <c r="CG82" s="960"/>
      <c r="CH82" s="960"/>
      <c r="CI82" s="960"/>
      <c r="CJ82" s="1253"/>
    </row>
    <row r="83" spans="1:88">
      <c r="A83" s="955" t="s">
        <v>602</v>
      </c>
      <c r="B83" s="963">
        <v>11675722.143351851</v>
      </c>
      <c r="C83" s="964">
        <v>12578802.13423158</v>
      </c>
      <c r="D83" s="964">
        <v>13326938.18644234</v>
      </c>
      <c r="E83" s="964">
        <v>13807371.743595868</v>
      </c>
      <c r="F83" s="964">
        <v>13906128.866983389</v>
      </c>
      <c r="G83" s="964">
        <v>14825366.673236649</v>
      </c>
      <c r="H83" s="964">
        <v>14965659.176116388</v>
      </c>
      <c r="I83" s="964">
        <v>14984809.943053778</v>
      </c>
      <c r="J83" s="964">
        <v>15926170.120736431</v>
      </c>
      <c r="K83" s="964">
        <v>14963612.409395341</v>
      </c>
      <c r="L83" s="964">
        <v>14913709.956797961</v>
      </c>
      <c r="M83" s="964">
        <v>15919559.824920869</v>
      </c>
      <c r="N83" s="964">
        <v>15922486.7779686</v>
      </c>
      <c r="O83" s="964">
        <v>15952741.00581038</v>
      </c>
      <c r="P83" s="964">
        <v>15542613.507550457</v>
      </c>
      <c r="Q83" s="964">
        <v>15578674.41254833</v>
      </c>
      <c r="R83" s="964">
        <v>15428145.49714759</v>
      </c>
      <c r="S83" s="964">
        <v>15519862.974650867</v>
      </c>
      <c r="T83" s="964">
        <v>15851044.432902221</v>
      </c>
      <c r="U83" s="964">
        <v>16547731.747250451</v>
      </c>
      <c r="V83" s="964">
        <v>16731539.641330231</v>
      </c>
      <c r="W83" s="964">
        <v>17220165.50256864</v>
      </c>
      <c r="X83" s="964">
        <v>17442600.04432017</v>
      </c>
      <c r="Y83" s="964">
        <v>17522858.248595327</v>
      </c>
      <c r="Z83" s="964">
        <v>17360529.38317677</v>
      </c>
      <c r="AA83" s="964">
        <v>17724184.317654479</v>
      </c>
      <c r="AB83" s="964">
        <v>17845086.633405432</v>
      </c>
      <c r="AC83" s="964">
        <v>17840605.06091319</v>
      </c>
      <c r="AD83" s="964">
        <v>17613167.581436079</v>
      </c>
      <c r="AE83" s="964">
        <v>18053158.797818411</v>
      </c>
      <c r="AF83" s="964">
        <v>17681842.663906679</v>
      </c>
      <c r="AG83" s="964">
        <v>17978185.963982806</v>
      </c>
      <c r="AH83" s="964">
        <v>18023948.650359299</v>
      </c>
      <c r="AI83" s="964">
        <v>18374110.158482149</v>
      </c>
      <c r="AJ83" s="964">
        <v>18305591.567793142</v>
      </c>
      <c r="AK83" s="964">
        <v>17331559.022440828</v>
      </c>
      <c r="AL83" s="964">
        <v>17263316.300118919</v>
      </c>
      <c r="AM83" s="964">
        <v>17514807.828786019</v>
      </c>
      <c r="AN83" s="964">
        <v>17698745.16226685</v>
      </c>
      <c r="AO83" s="964">
        <v>17861414.080523249</v>
      </c>
      <c r="AP83" s="964">
        <v>17950841.906174686</v>
      </c>
      <c r="AQ83" s="964">
        <v>18175410.999995239</v>
      </c>
      <c r="AR83" s="964">
        <v>18679078.026100315</v>
      </c>
      <c r="AS83" s="964">
        <v>19482991.922224462</v>
      </c>
      <c r="AT83" s="964">
        <v>19798960.192973781</v>
      </c>
      <c r="AU83" s="964">
        <v>19164780.905783206</v>
      </c>
      <c r="AV83" s="964">
        <v>19271081.267736673</v>
      </c>
      <c r="AW83" s="964">
        <v>19396633.755987782</v>
      </c>
      <c r="AX83" s="964">
        <v>20419067.336437345</v>
      </c>
      <c r="AY83" s="964">
        <v>19721688.619157922</v>
      </c>
      <c r="AZ83" s="964">
        <v>19853543.738283098</v>
      </c>
      <c r="BA83" s="964">
        <v>19886702.607850969</v>
      </c>
      <c r="BB83" s="964">
        <v>19862719.55853856</v>
      </c>
      <c r="BC83" s="964">
        <v>19966171.940228198</v>
      </c>
      <c r="BD83" s="964">
        <v>20335164.075665347</v>
      </c>
      <c r="BE83" s="964">
        <v>20490320.273506872</v>
      </c>
      <c r="BF83" s="964">
        <v>20836987.422813397</v>
      </c>
      <c r="BG83" s="964">
        <v>21216308.086000819</v>
      </c>
      <c r="BH83" s="964">
        <v>21862424.92003987</v>
      </c>
      <c r="BI83" s="964">
        <v>21303951.769613832</v>
      </c>
      <c r="BJ83" s="964">
        <v>21742611.67744052</v>
      </c>
      <c r="BK83" s="964">
        <v>22057352.119305681</v>
      </c>
      <c r="BL83" s="964">
        <v>22319079.47297775</v>
      </c>
      <c r="BM83" s="964">
        <v>22517974.517810326</v>
      </c>
      <c r="BN83" s="964">
        <v>22473374.963810723</v>
      </c>
      <c r="BO83" s="964">
        <v>22539553.972227048</v>
      </c>
      <c r="BP83" s="964">
        <v>22723871.470940895</v>
      </c>
      <c r="BQ83" s="964">
        <v>23141263.168426394</v>
      </c>
      <c r="BR83" s="964">
        <v>23301457.353425372</v>
      </c>
      <c r="BS83" s="964">
        <v>23460524.712412357</v>
      </c>
      <c r="BT83" s="964">
        <v>23522607.49678997</v>
      </c>
      <c r="BU83" s="964">
        <v>24334788.54792339</v>
      </c>
      <c r="BV83" s="964">
        <v>24408997.788555223</v>
      </c>
      <c r="BW83" s="964">
        <v>24292898.938076526</v>
      </c>
      <c r="BX83" s="964">
        <v>24474470.088652741</v>
      </c>
      <c r="BY83" s="964">
        <v>24777941.79024446</v>
      </c>
      <c r="BZ83" s="964">
        <v>24638905.47301368</v>
      </c>
      <c r="CA83" s="964">
        <v>25101151.67404785</v>
      </c>
      <c r="CB83" s="964">
        <v>25579416.210232388</v>
      </c>
      <c r="CC83" s="964">
        <v>25436199.58514845</v>
      </c>
      <c r="CD83" s="964">
        <v>25947200.155102123</v>
      </c>
      <c r="CE83" s="964">
        <v>26335938.156015899</v>
      </c>
      <c r="CF83" s="964">
        <v>27294186.047847066</v>
      </c>
      <c r="CG83" s="964">
        <v>27414051.656468928</v>
      </c>
      <c r="CH83" s="964">
        <v>27676235.585999351</v>
      </c>
      <c r="CI83" s="964">
        <v>28486299.857823849</v>
      </c>
      <c r="CJ83" s="1254"/>
    </row>
    <row r="84" spans="1:88" ht="16.5" thickBot="1">
      <c r="A84" s="965" t="s">
        <v>431</v>
      </c>
      <c r="B84" s="966"/>
      <c r="C84" s="967"/>
      <c r="D84" s="967"/>
      <c r="E84" s="967"/>
      <c r="F84" s="967"/>
      <c r="G84" s="967"/>
      <c r="H84" s="967"/>
      <c r="I84" s="967"/>
      <c r="J84" s="967"/>
      <c r="K84" s="967"/>
      <c r="L84" s="967"/>
      <c r="M84" s="967"/>
      <c r="N84" s="967"/>
      <c r="O84" s="967"/>
      <c r="P84" s="967"/>
      <c r="Q84" s="967"/>
      <c r="R84" s="967"/>
      <c r="S84" s="967"/>
      <c r="T84" s="967"/>
      <c r="U84" s="967"/>
      <c r="V84" s="967"/>
      <c r="W84" s="967"/>
      <c r="X84" s="967"/>
      <c r="Y84" s="967"/>
      <c r="Z84" s="967"/>
      <c r="AA84" s="967"/>
      <c r="AB84" s="967"/>
      <c r="AC84" s="967"/>
      <c r="AD84" s="967"/>
      <c r="AE84" s="967"/>
      <c r="AF84" s="967"/>
      <c r="AG84" s="967"/>
      <c r="AH84" s="967"/>
      <c r="AI84" s="967"/>
      <c r="AJ84" s="967"/>
      <c r="AK84" s="967">
        <v>853968.5662484701</v>
      </c>
      <c r="AL84" s="967">
        <v>853968.5662484701</v>
      </c>
      <c r="AM84" s="967">
        <v>853968.5662484701</v>
      </c>
      <c r="AN84" s="967">
        <v>874373.58592014585</v>
      </c>
      <c r="AO84" s="967">
        <v>1377459.4602500899</v>
      </c>
      <c r="AP84" s="967">
        <v>1390117.0888458537</v>
      </c>
      <c r="AQ84" s="967">
        <v>1384083.7231086176</v>
      </c>
      <c r="AR84" s="967">
        <v>1332408.7860000001</v>
      </c>
      <c r="AS84" s="967">
        <v>2068456.3643944999</v>
      </c>
      <c r="AT84" s="967">
        <v>2087736.5742982</v>
      </c>
      <c r="AU84" s="967">
        <v>1190107.5486661699</v>
      </c>
      <c r="AV84" s="967">
        <v>1308326.18365536</v>
      </c>
      <c r="AW84" s="967">
        <v>1726382.33040346</v>
      </c>
      <c r="AX84" s="967">
        <v>2208816.8817967498</v>
      </c>
      <c r="AY84" s="967">
        <v>1758540.7135213402</v>
      </c>
      <c r="AZ84" s="967">
        <v>1775469.1228801499</v>
      </c>
      <c r="BA84" s="967">
        <v>1670010.2484941999</v>
      </c>
      <c r="BB84" s="967">
        <v>1666909.1923297499</v>
      </c>
      <c r="BC84" s="967">
        <v>1643520.2389598</v>
      </c>
      <c r="BD84" s="967">
        <v>1779318.53028888</v>
      </c>
      <c r="BE84" s="967">
        <v>1734754.8307020601</v>
      </c>
      <c r="BF84" s="967">
        <v>1748851.80283638</v>
      </c>
      <c r="BG84" s="967">
        <v>1790473.9970255701</v>
      </c>
      <c r="BH84" s="967">
        <v>1862098.86339666</v>
      </c>
      <c r="BI84" s="967">
        <v>1796990.8018708401</v>
      </c>
      <c r="BJ84" s="967">
        <v>1777794.1679319199</v>
      </c>
      <c r="BK84" s="967">
        <v>1687521.99156752</v>
      </c>
      <c r="BL84" s="967">
        <v>1696706.3162577699</v>
      </c>
      <c r="BM84" s="967">
        <v>1684835.9001271399</v>
      </c>
      <c r="BN84" s="967">
        <v>1680849.4353107701</v>
      </c>
      <c r="BO84" s="967">
        <v>1669981.0180794098</v>
      </c>
      <c r="BP84" s="967">
        <v>1739801.86325498</v>
      </c>
      <c r="BQ84" s="967">
        <v>1687614.8596508501</v>
      </c>
      <c r="BR84" s="967">
        <v>1518364.1556587901</v>
      </c>
      <c r="BS84" s="967">
        <v>1482626.86614728</v>
      </c>
      <c r="BT84" s="967">
        <v>1471058.7264537399</v>
      </c>
      <c r="BU84" s="967">
        <v>1025470.1701593599</v>
      </c>
      <c r="BV84" s="967">
        <v>902111.94955576002</v>
      </c>
      <c r="BW84" s="967">
        <v>916753.72519521997</v>
      </c>
      <c r="BX84" s="967">
        <v>926839.13061461004</v>
      </c>
      <c r="BY84" s="967">
        <v>928626.25382548</v>
      </c>
      <c r="BZ84" s="967">
        <v>933545.91035576002</v>
      </c>
      <c r="CA84" s="967">
        <v>934434.69676313002</v>
      </c>
      <c r="CB84" s="967">
        <v>959746.00002893992</v>
      </c>
      <c r="CC84" s="967">
        <v>972864.64399406011</v>
      </c>
      <c r="CD84" s="967">
        <v>927153.5179313001</v>
      </c>
      <c r="CE84" s="967">
        <v>364011.75168396003</v>
      </c>
      <c r="CF84" s="967">
        <v>162266.89057089001</v>
      </c>
      <c r="CG84" s="967">
        <v>159152.24335499</v>
      </c>
      <c r="CH84" s="967">
        <v>162771.13807874999</v>
      </c>
      <c r="CI84" s="967">
        <v>24279.146952040002</v>
      </c>
      <c r="CJ84" s="1253"/>
    </row>
    <row r="85" spans="1:88" ht="15" thickTop="1">
      <c r="A85" s="897"/>
      <c r="B85" s="1256"/>
      <c r="C85" s="1256"/>
      <c r="D85" s="1256"/>
      <c r="E85" s="1256"/>
      <c r="F85" s="1256"/>
      <c r="G85" s="1256"/>
      <c r="H85" s="1256"/>
      <c r="I85" s="1256"/>
      <c r="J85" s="1256"/>
      <c r="K85" s="1256"/>
      <c r="L85" s="1256"/>
      <c r="M85" s="1256"/>
      <c r="N85" s="1256"/>
      <c r="O85" s="1256"/>
      <c r="P85" s="1256"/>
      <c r="Q85" s="1256"/>
      <c r="R85" s="1256"/>
      <c r="S85" s="1256"/>
      <c r="T85" s="1256"/>
      <c r="U85" s="1256"/>
      <c r="V85" s="1256"/>
      <c r="W85" s="1256"/>
      <c r="X85" s="1256"/>
      <c r="Y85" s="1256"/>
      <c r="Z85" s="1256"/>
      <c r="AA85" s="1256"/>
      <c r="AB85" s="1256"/>
      <c r="AC85" s="1256"/>
      <c r="AD85" s="1256"/>
      <c r="AE85" s="1256"/>
      <c r="AF85" s="1256"/>
      <c r="AG85" s="1256"/>
      <c r="AH85" s="1256"/>
      <c r="AI85" s="1256"/>
      <c r="AJ85" s="1256"/>
      <c r="AK85" s="1256"/>
      <c r="AL85" s="1256"/>
      <c r="AM85" s="1256"/>
      <c r="AN85" s="1256"/>
      <c r="AO85" s="1256"/>
      <c r="AP85" s="1256"/>
      <c r="AQ85" s="1256"/>
      <c r="AR85" s="1256"/>
      <c r="AS85" s="1256"/>
      <c r="AT85" s="1256"/>
      <c r="AU85" s="1256"/>
      <c r="AV85" s="1256"/>
      <c r="AW85" s="1256"/>
      <c r="AX85" s="1256"/>
      <c r="AY85" s="1256"/>
      <c r="AZ85" s="1256"/>
      <c r="BA85" s="1256"/>
      <c r="BB85" s="1256"/>
      <c r="BC85" s="1256"/>
      <c r="BD85" s="1256"/>
      <c r="BE85" s="1256"/>
      <c r="BF85" s="1256"/>
      <c r="BG85" s="1256"/>
      <c r="BH85" s="1256"/>
      <c r="BI85" s="1256"/>
      <c r="BJ85" s="1256"/>
      <c r="BK85" s="1256"/>
      <c r="BL85" s="1256"/>
      <c r="BM85" s="1256"/>
      <c r="BN85" s="1256"/>
      <c r="BO85" s="1256"/>
      <c r="BP85" s="1256"/>
      <c r="BQ85" s="1256"/>
      <c r="BR85" s="1256"/>
      <c r="BS85" s="1256"/>
      <c r="BT85" s="1256"/>
      <c r="BU85" s="1256"/>
      <c r="BV85" s="1256"/>
      <c r="BW85" s="1256"/>
      <c r="BX85" s="1256"/>
      <c r="BY85" s="1256"/>
      <c r="BZ85" s="1256"/>
      <c r="CA85" s="1256"/>
      <c r="CB85" s="1256"/>
      <c r="CC85" s="1256"/>
      <c r="CD85" s="1256"/>
      <c r="CE85" s="1256"/>
      <c r="CF85" s="1256"/>
      <c r="CG85" s="1256"/>
      <c r="CH85" s="1256"/>
      <c r="CI85" s="1256"/>
      <c r="CJ85" s="1253"/>
    </row>
    <row r="86" spans="1:88" ht="14.25">
      <c r="A86" s="897" t="s">
        <v>772</v>
      </c>
      <c r="B86" s="1256"/>
      <c r="C86" s="1256"/>
      <c r="D86" s="1256"/>
      <c r="E86" s="1256"/>
      <c r="F86" s="1256"/>
      <c r="G86" s="1256"/>
      <c r="H86" s="1256"/>
      <c r="I86" s="1256"/>
      <c r="J86" s="1256"/>
      <c r="K86" s="1256"/>
      <c r="L86" s="1256"/>
      <c r="M86" s="1256"/>
      <c r="N86" s="1256"/>
      <c r="O86" s="1256"/>
      <c r="P86" s="1256"/>
      <c r="Q86" s="1256"/>
      <c r="R86" s="1256"/>
      <c r="S86" s="1256"/>
      <c r="T86" s="1256"/>
      <c r="U86" s="1256"/>
      <c r="V86" s="1256"/>
      <c r="W86" s="1256"/>
      <c r="X86" s="1256"/>
      <c r="Y86" s="1256"/>
      <c r="Z86" s="1256"/>
      <c r="AA86" s="1256"/>
      <c r="AB86" s="1256"/>
      <c r="AC86" s="1256"/>
      <c r="AD86" s="1256"/>
      <c r="AE86" s="1256"/>
      <c r="AF86" s="1256"/>
      <c r="AG86" s="1256"/>
      <c r="AH86" s="1256"/>
      <c r="AI86" s="1256"/>
      <c r="AJ86" s="1256"/>
      <c r="AK86" s="1256"/>
      <c r="AL86" s="1256"/>
      <c r="AM86" s="1256"/>
      <c r="AN86" s="1256"/>
      <c r="AO86" s="1256"/>
      <c r="AP86" s="1256"/>
      <c r="AQ86" s="1256"/>
      <c r="AR86" s="1256"/>
      <c r="AS86" s="1256"/>
      <c r="AT86" s="1256"/>
      <c r="AU86" s="1256"/>
      <c r="AV86" s="1256"/>
      <c r="AW86" s="1256"/>
      <c r="AX86" s="1256"/>
      <c r="AY86" s="1256"/>
      <c r="AZ86" s="1256"/>
      <c r="BA86" s="1256"/>
      <c r="BB86" s="1256"/>
      <c r="BC86" s="1256"/>
      <c r="BD86" s="1256"/>
      <c r="BE86" s="1256"/>
      <c r="BF86" s="1256"/>
      <c r="BG86" s="1256"/>
      <c r="BH86" s="1256"/>
      <c r="BI86" s="1256"/>
      <c r="BJ86" s="1256"/>
      <c r="BK86" s="1256"/>
      <c r="BL86" s="1256"/>
      <c r="BM86" s="1256"/>
      <c r="BN86" s="1256"/>
      <c r="BO86" s="1256"/>
      <c r="BP86" s="1256"/>
      <c r="BQ86" s="1256"/>
      <c r="BR86" s="1256"/>
      <c r="BS86" s="1256"/>
      <c r="BT86" s="1256"/>
      <c r="BU86" s="1256"/>
      <c r="BV86" s="1256"/>
      <c r="BW86" s="1256"/>
      <c r="BX86" s="1256"/>
      <c r="BY86" s="1256"/>
      <c r="BZ86" s="1256"/>
      <c r="CA86" s="1256"/>
      <c r="CB86" s="1256"/>
      <c r="CC86" s="1256"/>
      <c r="CD86" s="1256"/>
      <c r="CE86" s="1256"/>
      <c r="CF86" s="1256"/>
      <c r="CG86" s="1256"/>
      <c r="CH86" s="1256"/>
      <c r="CI86" s="1256"/>
      <c r="CJ86" s="1253"/>
    </row>
    <row r="87" spans="1:88" ht="14.25">
      <c r="A87" s="968" t="s">
        <v>784</v>
      </c>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8" ht="14.25">
      <c r="A88" s="897" t="s">
        <v>369</v>
      </c>
      <c r="B88" s="939"/>
      <c r="C88" s="939"/>
      <c r="D88" s="939"/>
      <c r="E88" s="939"/>
      <c r="F88" s="939"/>
      <c r="G88" s="939"/>
      <c r="H88" s="939"/>
      <c r="I88" s="939"/>
      <c r="J88" s="939"/>
      <c r="K88" s="939"/>
      <c r="L88" s="939"/>
      <c r="M88" s="939"/>
      <c r="N88" s="939"/>
      <c r="O88" s="939"/>
      <c r="P88" s="939"/>
      <c r="Q88" s="939"/>
      <c r="R88" s="939"/>
      <c r="S88" s="939"/>
      <c r="T88" s="939"/>
      <c r="U88" s="939"/>
      <c r="V88" s="939"/>
      <c r="W88" s="939"/>
      <c r="X88" s="939"/>
      <c r="Y88" s="939"/>
      <c r="Z88" s="939"/>
      <c r="AA88" s="939"/>
      <c r="AB88" s="939"/>
      <c r="AC88" s="939"/>
      <c r="AD88" s="939"/>
      <c r="AE88" s="939"/>
      <c r="AF88" s="939"/>
      <c r="AG88" s="939"/>
      <c r="AH88" s="939"/>
      <c r="AI88" s="939"/>
      <c r="AJ88" s="939"/>
      <c r="AK88" s="939"/>
      <c r="AL88" s="939"/>
      <c r="AM88" s="939"/>
      <c r="AN88" s="939"/>
      <c r="AO88" s="939"/>
      <c r="AP88" s="939"/>
      <c r="AQ88" s="939"/>
      <c r="AR88" s="939"/>
      <c r="AS88" s="939"/>
      <c r="AT88" s="939"/>
      <c r="AU88" s="939"/>
      <c r="AV88" s="939"/>
      <c r="AW88" s="939"/>
      <c r="AX88" s="939"/>
      <c r="AY88" s="939"/>
      <c r="AZ88" s="939"/>
      <c r="BA88" s="939"/>
      <c r="BB88" s="939"/>
      <c r="BC88" s="939"/>
      <c r="BD88" s="939"/>
      <c r="BE88" s="939"/>
      <c r="BF88" s="939"/>
      <c r="BG88" s="939"/>
      <c r="BH88" s="939"/>
      <c r="BI88" s="939"/>
      <c r="BJ88" s="939"/>
      <c r="BK88" s="939"/>
      <c r="BL88" s="939"/>
      <c r="BM88" s="939"/>
      <c r="BN88" s="939"/>
      <c r="BO88" s="939"/>
      <c r="BP88" s="939"/>
      <c r="BQ88" s="939"/>
      <c r="BR88" s="939"/>
      <c r="BS88" s="939"/>
      <c r="BT88" s="939"/>
      <c r="BU88" s="939"/>
      <c r="BV88" s="939"/>
      <c r="BW88" s="939"/>
      <c r="BX88" s="939"/>
      <c r="BY88" s="939"/>
      <c r="BZ88" s="939"/>
      <c r="CA88" s="939"/>
      <c r="CB88" s="939"/>
      <c r="CC88" s="939"/>
      <c r="CD88" s="939"/>
      <c r="CE88" s="939"/>
      <c r="CF88" s="939"/>
      <c r="CG88" s="939"/>
      <c r="CH88" s="939"/>
      <c r="CI88" s="939"/>
    </row>
    <row r="89" spans="1:88" ht="14.25">
      <c r="A89" s="968"/>
      <c r="B89" s="969"/>
      <c r="C89" s="969"/>
      <c r="D89" s="969"/>
      <c r="E89" s="969"/>
      <c r="F89" s="969"/>
      <c r="G89" s="969"/>
      <c r="H89" s="969"/>
      <c r="I89" s="969"/>
      <c r="J89" s="969"/>
      <c r="K89" s="969"/>
      <c r="L89" s="969"/>
      <c r="M89" s="969"/>
      <c r="N89" s="969"/>
      <c r="O89" s="969"/>
      <c r="P89" s="969"/>
      <c r="Q89" s="969"/>
      <c r="R89" s="969"/>
      <c r="S89" s="969"/>
      <c r="T89" s="969"/>
      <c r="U89" s="969"/>
      <c r="V89" s="969"/>
      <c r="W89" s="969"/>
      <c r="X89" s="969"/>
      <c r="Y89" s="969"/>
      <c r="Z89" s="969"/>
      <c r="AA89" s="969"/>
      <c r="AB89" s="969"/>
      <c r="AC89" s="969"/>
      <c r="AD89" s="969"/>
      <c r="AE89" s="969"/>
      <c r="AF89" s="969"/>
      <c r="AG89" s="969"/>
      <c r="AH89" s="969"/>
      <c r="AI89" s="969"/>
      <c r="AJ89" s="969"/>
      <c r="AK89" s="969"/>
      <c r="AL89" s="969"/>
      <c r="AM89" s="969"/>
      <c r="AN89" s="969"/>
      <c r="AO89" s="969"/>
      <c r="AP89" s="969"/>
      <c r="AQ89" s="969"/>
      <c r="AR89" s="969"/>
      <c r="AS89" s="969"/>
      <c r="AT89" s="969"/>
      <c r="AU89" s="969"/>
      <c r="AV89" s="969"/>
      <c r="AW89" s="969"/>
      <c r="AX89" s="969"/>
      <c r="AY89" s="969"/>
      <c r="AZ89" s="969"/>
      <c r="BA89" s="969"/>
      <c r="BB89" s="969"/>
      <c r="BC89" s="969"/>
      <c r="BD89" s="969"/>
      <c r="BE89" s="969"/>
      <c r="BF89" s="969"/>
      <c r="BG89" s="969"/>
      <c r="BH89" s="969"/>
      <c r="BI89" s="969"/>
      <c r="BJ89" s="969"/>
      <c r="BK89" s="969"/>
      <c r="BL89" s="969"/>
      <c r="BM89" s="969"/>
      <c r="BN89" s="969"/>
      <c r="BO89" s="969"/>
      <c r="BP89" s="969"/>
      <c r="BQ89" s="969"/>
      <c r="BR89" s="969"/>
      <c r="BS89" s="969"/>
      <c r="BT89" s="969"/>
      <c r="BU89" s="969"/>
      <c r="BV89" s="969"/>
      <c r="BW89" s="969"/>
      <c r="BX89" s="969"/>
      <c r="BY89" s="969"/>
      <c r="BZ89" s="969"/>
      <c r="CA89" s="969"/>
      <c r="CB89" s="969"/>
      <c r="CC89" s="969"/>
      <c r="CD89" s="969"/>
      <c r="CE89" s="969"/>
      <c r="CF89" s="969"/>
      <c r="CG89" s="969"/>
      <c r="CH89" s="969"/>
      <c r="CI89" s="969"/>
    </row>
    <row r="90" spans="1:88">
      <c r="A90" s="970"/>
      <c r="B90" s="971"/>
      <c r="C90" s="971"/>
      <c r="D90" s="971"/>
      <c r="E90" s="971"/>
      <c r="F90" s="971"/>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971"/>
      <c r="BG90" s="971"/>
      <c r="BH90" s="971"/>
      <c r="BI90" s="971"/>
      <c r="BJ90" s="971"/>
      <c r="BK90" s="971"/>
      <c r="BL90" s="971"/>
      <c r="BM90" s="971"/>
      <c r="BN90" s="971"/>
      <c r="BO90" s="971"/>
      <c r="BP90" s="971"/>
      <c r="BQ90" s="971"/>
      <c r="BR90" s="971"/>
      <c r="BS90" s="971"/>
      <c r="BT90" s="971"/>
      <c r="BU90" s="971"/>
      <c r="BV90" s="971"/>
      <c r="BW90" s="971"/>
      <c r="BX90" s="971"/>
      <c r="BY90" s="971"/>
      <c r="BZ90" s="971"/>
      <c r="CA90" s="971"/>
      <c r="CB90" s="971"/>
      <c r="CC90" s="971"/>
      <c r="CD90" s="971"/>
      <c r="CE90" s="971"/>
      <c r="CF90" s="971"/>
      <c r="CG90" s="971"/>
      <c r="CH90" s="971"/>
      <c r="CI90" s="971"/>
    </row>
    <row r="91" spans="1:88">
      <c r="A91" s="972"/>
      <c r="B91" s="973"/>
      <c r="C91" s="973"/>
      <c r="D91" s="973"/>
      <c r="E91" s="973"/>
      <c r="F91" s="973"/>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c r="AL91" s="973"/>
      <c r="AM91" s="973"/>
      <c r="AN91" s="973"/>
      <c r="AO91" s="973"/>
      <c r="AP91" s="973"/>
      <c r="AQ91" s="973"/>
      <c r="AR91" s="973"/>
      <c r="AS91" s="973"/>
      <c r="AT91" s="973"/>
      <c r="AU91" s="973"/>
      <c r="AV91" s="973"/>
      <c r="AW91" s="973"/>
      <c r="AX91" s="973"/>
      <c r="AY91" s="973"/>
      <c r="AZ91" s="973"/>
      <c r="BA91" s="973"/>
      <c r="BB91" s="973"/>
      <c r="BC91" s="973"/>
      <c r="BD91" s="973"/>
      <c r="BE91" s="973"/>
      <c r="BF91" s="973"/>
      <c r="BG91" s="973"/>
      <c r="BH91" s="973"/>
      <c r="BI91" s="973"/>
      <c r="BJ91" s="973"/>
      <c r="BK91" s="973"/>
      <c r="BL91" s="973"/>
      <c r="BM91" s="973"/>
      <c r="BN91" s="973"/>
      <c r="BO91" s="973"/>
      <c r="BP91" s="973"/>
      <c r="BQ91" s="973"/>
      <c r="BR91" s="973"/>
      <c r="BS91" s="973"/>
      <c r="BT91" s="973"/>
      <c r="BU91" s="973"/>
      <c r="BV91" s="973"/>
      <c r="BW91" s="973"/>
      <c r="BX91" s="973"/>
      <c r="BY91" s="973"/>
      <c r="BZ91" s="973"/>
      <c r="CA91" s="973"/>
      <c r="CB91" s="973"/>
      <c r="CC91" s="973"/>
      <c r="CD91" s="973"/>
      <c r="CE91" s="973"/>
      <c r="CF91" s="973"/>
      <c r="CG91" s="973"/>
      <c r="CH91" s="973"/>
      <c r="CI91" s="973"/>
    </row>
    <row r="92" spans="1:88">
      <c r="A92" s="974"/>
      <c r="B92" s="975"/>
      <c r="C92" s="975"/>
      <c r="D92" s="975"/>
      <c r="E92" s="975"/>
      <c r="F92" s="97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c r="AL92" s="975"/>
      <c r="AM92" s="975"/>
      <c r="AN92" s="975"/>
      <c r="AO92" s="975"/>
      <c r="AP92" s="975"/>
      <c r="AQ92" s="975"/>
      <c r="AR92" s="975"/>
      <c r="AS92" s="975"/>
      <c r="AT92" s="975"/>
      <c r="AU92" s="975"/>
      <c r="AV92" s="975"/>
      <c r="AW92" s="975"/>
      <c r="AX92" s="975"/>
      <c r="AY92" s="975"/>
      <c r="AZ92" s="975"/>
      <c r="BA92" s="975"/>
      <c r="BB92" s="975"/>
      <c r="BC92" s="975"/>
      <c r="BD92" s="975"/>
      <c r="BE92" s="975"/>
      <c r="BF92" s="975"/>
      <c r="BG92" s="975"/>
      <c r="BH92" s="975"/>
      <c r="BI92" s="975"/>
      <c r="BJ92" s="975"/>
      <c r="BK92" s="975"/>
      <c r="BL92" s="975"/>
      <c r="BM92" s="975"/>
      <c r="BN92" s="975"/>
      <c r="BO92" s="975"/>
      <c r="BP92" s="975"/>
      <c r="BQ92" s="975"/>
      <c r="BR92" s="975"/>
      <c r="BS92" s="975"/>
      <c r="BT92" s="975"/>
      <c r="BU92" s="975"/>
      <c r="BV92" s="975"/>
      <c r="BW92" s="975"/>
      <c r="BX92" s="975"/>
      <c r="BY92" s="975"/>
      <c r="BZ92" s="975"/>
      <c r="CA92" s="975"/>
      <c r="CB92" s="975"/>
      <c r="CC92" s="975"/>
      <c r="CD92" s="975"/>
      <c r="CE92" s="975"/>
      <c r="CF92" s="975"/>
      <c r="CG92" s="975"/>
      <c r="CH92" s="975"/>
      <c r="CI92" s="975"/>
    </row>
    <row r="93" spans="1:88">
      <c r="A93" s="972"/>
      <c r="B93" s="969"/>
      <c r="C93" s="969"/>
      <c r="D93" s="969"/>
      <c r="E93" s="969"/>
      <c r="F93" s="969"/>
      <c r="G93" s="969"/>
      <c r="H93" s="969"/>
      <c r="I93" s="969"/>
      <c r="J93" s="969"/>
      <c r="K93" s="969"/>
      <c r="L93" s="969"/>
      <c r="M93" s="969"/>
      <c r="N93" s="969"/>
      <c r="O93" s="969"/>
      <c r="P93" s="969"/>
      <c r="Q93" s="969"/>
      <c r="R93" s="969"/>
      <c r="S93" s="969"/>
      <c r="T93" s="969"/>
      <c r="U93" s="969"/>
      <c r="V93" s="969"/>
      <c r="W93" s="969"/>
      <c r="X93" s="969"/>
      <c r="Y93" s="969"/>
      <c r="Z93" s="969"/>
      <c r="AA93" s="969"/>
      <c r="AB93" s="969"/>
      <c r="AC93" s="969"/>
      <c r="AD93" s="969"/>
      <c r="AE93" s="969"/>
      <c r="AF93" s="969"/>
      <c r="AG93" s="969"/>
      <c r="AH93" s="969"/>
      <c r="AI93" s="969"/>
      <c r="AJ93" s="969"/>
      <c r="AK93" s="969"/>
      <c r="AL93" s="969"/>
      <c r="AM93" s="969"/>
      <c r="AN93" s="969"/>
      <c r="AO93" s="969"/>
      <c r="AP93" s="969"/>
      <c r="AQ93" s="969"/>
      <c r="AR93" s="969"/>
      <c r="AS93" s="969"/>
      <c r="AT93" s="969"/>
      <c r="AU93" s="969"/>
      <c r="AV93" s="969"/>
      <c r="AW93" s="969"/>
      <c r="AX93" s="969"/>
      <c r="AY93" s="969"/>
      <c r="AZ93" s="969"/>
      <c r="BA93" s="969"/>
      <c r="BB93" s="969"/>
      <c r="BC93" s="969"/>
      <c r="BD93" s="969"/>
      <c r="BE93" s="969"/>
      <c r="BF93" s="969"/>
      <c r="BG93" s="969"/>
      <c r="BH93" s="969"/>
      <c r="BI93" s="969"/>
      <c r="BJ93" s="969"/>
      <c r="BK93" s="969"/>
      <c r="BL93" s="969"/>
      <c r="BM93" s="969"/>
      <c r="BN93" s="969"/>
      <c r="BO93" s="969"/>
      <c r="BP93" s="969"/>
      <c r="BQ93" s="969"/>
      <c r="BR93" s="969"/>
      <c r="BS93" s="969"/>
      <c r="BT93" s="969"/>
      <c r="BU93" s="969"/>
      <c r="BV93" s="969"/>
      <c r="BW93" s="969"/>
      <c r="BX93" s="969"/>
      <c r="BY93" s="969"/>
      <c r="BZ93" s="969"/>
      <c r="CA93" s="969"/>
      <c r="CB93" s="969"/>
      <c r="CC93" s="969"/>
      <c r="CD93" s="969"/>
      <c r="CE93" s="969"/>
      <c r="CF93" s="969"/>
      <c r="CG93" s="969"/>
      <c r="CH93" s="969"/>
      <c r="CI93" s="969"/>
    </row>
    <row r="94" spans="1:88">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8">
      <c r="A95" s="976"/>
      <c r="B95" s="977"/>
      <c r="C95" s="977"/>
      <c r="D95" s="977"/>
      <c r="E95" s="977"/>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977"/>
      <c r="AM95" s="977"/>
      <c r="AN95" s="977"/>
      <c r="AO95" s="977"/>
      <c r="AP95" s="977"/>
      <c r="AQ95" s="977"/>
      <c r="AR95" s="977"/>
      <c r="AS95" s="977"/>
      <c r="AT95" s="977"/>
      <c r="AU95" s="977"/>
      <c r="AV95" s="977"/>
      <c r="AW95" s="977"/>
      <c r="AX95" s="977"/>
      <c r="AY95" s="977"/>
      <c r="AZ95" s="977"/>
      <c r="BA95" s="977"/>
      <c r="BB95" s="977"/>
      <c r="BC95" s="977"/>
      <c r="BD95" s="977"/>
      <c r="BE95" s="977"/>
      <c r="BF95" s="977"/>
      <c r="BG95" s="977"/>
      <c r="BH95" s="977"/>
      <c r="BI95" s="977"/>
      <c r="BJ95" s="977"/>
      <c r="BK95" s="977"/>
      <c r="BL95" s="977"/>
      <c r="BM95" s="977"/>
      <c r="BN95" s="977"/>
      <c r="BO95" s="977"/>
      <c r="BP95" s="977"/>
      <c r="BQ95" s="977"/>
      <c r="BR95" s="977"/>
      <c r="BS95" s="977"/>
      <c r="BT95" s="977"/>
      <c r="BU95" s="977"/>
      <c r="BV95" s="977"/>
      <c r="BW95" s="977"/>
      <c r="BX95" s="977"/>
      <c r="BY95" s="977"/>
      <c r="BZ95" s="977"/>
      <c r="CA95" s="977"/>
      <c r="CB95" s="977"/>
      <c r="CC95" s="977"/>
      <c r="CD95" s="977"/>
      <c r="CE95" s="977"/>
      <c r="CF95" s="977"/>
      <c r="CG95" s="977"/>
      <c r="CH95" s="977"/>
      <c r="CI95" s="977"/>
    </row>
    <row r="96" spans="1:88">
      <c r="A96" s="978"/>
      <c r="B96" s="979"/>
      <c r="C96" s="979"/>
      <c r="D96" s="979"/>
      <c r="E96" s="979"/>
      <c r="F96" s="979"/>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979"/>
      <c r="AM96" s="979"/>
      <c r="AN96" s="979"/>
      <c r="AO96" s="979"/>
      <c r="AP96" s="979"/>
      <c r="AQ96" s="979"/>
      <c r="AR96" s="979"/>
      <c r="AS96" s="979"/>
      <c r="AT96" s="979"/>
      <c r="AU96" s="979"/>
      <c r="AV96" s="979"/>
      <c r="AW96" s="979"/>
      <c r="AX96" s="979"/>
      <c r="AY96" s="979"/>
      <c r="AZ96" s="979"/>
      <c r="BA96" s="979"/>
      <c r="BB96" s="979"/>
      <c r="BC96" s="979"/>
      <c r="BD96" s="979"/>
      <c r="BE96" s="979"/>
      <c r="BF96" s="979"/>
      <c r="BG96" s="979"/>
      <c r="BH96" s="979"/>
      <c r="BI96" s="979"/>
      <c r="BJ96" s="979"/>
      <c r="BK96" s="979"/>
      <c r="BL96" s="979"/>
      <c r="BM96" s="979"/>
      <c r="BN96" s="979"/>
      <c r="BO96" s="979"/>
      <c r="BP96" s="979"/>
      <c r="BQ96" s="979"/>
      <c r="BR96" s="979"/>
      <c r="BS96" s="979"/>
      <c r="BT96" s="979"/>
      <c r="BU96" s="979"/>
      <c r="BV96" s="979"/>
      <c r="BW96" s="979"/>
      <c r="BX96" s="979"/>
      <c r="BY96" s="979"/>
      <c r="BZ96" s="979"/>
      <c r="CA96" s="979"/>
      <c r="CB96" s="979"/>
      <c r="CC96" s="979"/>
      <c r="CD96" s="979"/>
      <c r="CE96" s="979"/>
      <c r="CF96" s="979"/>
      <c r="CG96" s="979"/>
      <c r="CH96" s="979"/>
      <c r="CI96" s="979"/>
    </row>
    <row r="97" spans="1:87">
      <c r="A97" s="97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c r="AB97" s="980"/>
      <c r="AC97" s="980"/>
      <c r="AD97" s="980"/>
      <c r="AE97" s="980"/>
      <c r="AF97" s="980"/>
      <c r="AG97" s="980"/>
      <c r="AH97" s="980"/>
      <c r="AI97" s="980"/>
      <c r="AJ97" s="980"/>
      <c r="AK97" s="980"/>
      <c r="AL97" s="980"/>
      <c r="AM97" s="980"/>
      <c r="AN97" s="980"/>
      <c r="AO97" s="980"/>
      <c r="AP97" s="980"/>
      <c r="AQ97" s="980"/>
      <c r="AR97" s="980"/>
      <c r="AS97" s="980"/>
      <c r="AT97" s="980"/>
      <c r="AU97" s="980"/>
      <c r="AV97" s="980"/>
      <c r="AW97" s="980"/>
      <c r="AX97" s="980"/>
      <c r="AY97" s="980"/>
      <c r="AZ97" s="980"/>
      <c r="BA97" s="980"/>
      <c r="BB97" s="980"/>
      <c r="BC97" s="980"/>
      <c r="BD97" s="980"/>
      <c r="BE97" s="980"/>
      <c r="BF97" s="980"/>
      <c r="BG97" s="980"/>
      <c r="BH97" s="980"/>
      <c r="BI97" s="980"/>
      <c r="BJ97" s="980"/>
      <c r="BK97" s="980"/>
      <c r="BL97" s="980"/>
      <c r="BM97" s="980"/>
      <c r="BN97" s="980"/>
      <c r="BO97" s="980"/>
      <c r="BP97" s="980"/>
      <c r="BQ97" s="980"/>
      <c r="BR97" s="980"/>
      <c r="BS97" s="980"/>
      <c r="BT97" s="980"/>
      <c r="BU97" s="980"/>
      <c r="BV97" s="980"/>
      <c r="BW97" s="980"/>
      <c r="BX97" s="980"/>
      <c r="BY97" s="980"/>
      <c r="BZ97" s="980"/>
      <c r="CA97" s="980"/>
      <c r="CB97" s="980"/>
      <c r="CC97" s="980"/>
      <c r="CD97" s="980"/>
      <c r="CE97" s="980"/>
      <c r="CF97" s="980"/>
      <c r="CG97" s="980"/>
      <c r="CH97" s="980"/>
      <c r="CI97" s="980"/>
    </row>
    <row r="98" spans="1:87">
      <c r="A98" s="972"/>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969"/>
      <c r="AM98" s="969"/>
      <c r="AN98" s="969"/>
      <c r="AO98" s="969"/>
      <c r="AP98" s="969"/>
      <c r="AQ98" s="969"/>
      <c r="AR98" s="969"/>
      <c r="AS98" s="969"/>
      <c r="AT98" s="969"/>
      <c r="AU98" s="969"/>
      <c r="AV98" s="969"/>
      <c r="AW98" s="969"/>
      <c r="AX98" s="969"/>
      <c r="AY98" s="969"/>
      <c r="AZ98" s="969"/>
      <c r="BA98" s="969"/>
      <c r="BB98" s="969"/>
      <c r="BC98" s="969"/>
      <c r="BD98" s="969"/>
      <c r="BE98" s="969"/>
      <c r="BF98" s="969"/>
      <c r="BG98" s="969"/>
      <c r="BH98" s="969"/>
      <c r="BI98" s="969"/>
      <c r="BJ98" s="969"/>
      <c r="BK98" s="969"/>
      <c r="BL98" s="969"/>
      <c r="BM98" s="969"/>
      <c r="BN98" s="969"/>
      <c r="BO98" s="969"/>
      <c r="BP98" s="969"/>
      <c r="BQ98" s="969"/>
      <c r="BR98" s="969"/>
      <c r="BS98" s="969"/>
      <c r="BT98" s="969"/>
      <c r="BU98" s="969"/>
      <c r="BV98" s="969"/>
      <c r="BW98" s="969"/>
      <c r="BX98" s="969"/>
      <c r="BY98" s="969"/>
      <c r="BZ98" s="969"/>
      <c r="CA98" s="969"/>
      <c r="CB98" s="969"/>
      <c r="CC98" s="969"/>
      <c r="CD98" s="969"/>
      <c r="CE98" s="969"/>
      <c r="CF98" s="969"/>
      <c r="CG98" s="969"/>
      <c r="CH98" s="969"/>
      <c r="CI98" s="969"/>
    </row>
    <row r="99" spans="1:87">
      <c r="A99" s="970"/>
      <c r="B99" s="980"/>
      <c r="C99" s="980"/>
      <c r="D99" s="980"/>
      <c r="E99" s="980"/>
      <c r="F99" s="980"/>
      <c r="G99" s="980"/>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c r="AL99" s="980"/>
      <c r="AM99" s="980"/>
      <c r="AN99" s="980"/>
      <c r="AO99" s="980"/>
      <c r="AP99" s="980"/>
      <c r="AQ99" s="980"/>
      <c r="AR99" s="980"/>
      <c r="AS99" s="980"/>
      <c r="AT99" s="980"/>
      <c r="AU99" s="980"/>
      <c r="AV99" s="980"/>
      <c r="AW99" s="980"/>
      <c r="AX99" s="980"/>
      <c r="AY99" s="980"/>
      <c r="AZ99" s="980"/>
      <c r="BA99" s="980"/>
      <c r="BB99" s="980"/>
      <c r="BC99" s="980"/>
      <c r="BD99" s="980"/>
      <c r="BE99" s="980"/>
      <c r="BF99" s="980"/>
      <c r="BG99" s="980"/>
      <c r="BH99" s="980"/>
      <c r="BI99" s="980"/>
      <c r="BJ99" s="980"/>
      <c r="BK99" s="980"/>
      <c r="BL99" s="980"/>
      <c r="BM99" s="980"/>
      <c r="BN99" s="980"/>
      <c r="BO99" s="980"/>
      <c r="BP99" s="980"/>
      <c r="BQ99" s="980"/>
      <c r="BR99" s="980"/>
      <c r="BS99" s="980"/>
      <c r="BT99" s="980"/>
      <c r="BU99" s="980"/>
      <c r="BV99" s="980"/>
      <c r="BW99" s="980"/>
      <c r="BX99" s="980"/>
      <c r="BY99" s="980"/>
      <c r="BZ99" s="980"/>
      <c r="CA99" s="980"/>
      <c r="CB99" s="980"/>
      <c r="CC99" s="980"/>
      <c r="CD99" s="980"/>
      <c r="CE99" s="980"/>
      <c r="CF99" s="980"/>
      <c r="CG99" s="980"/>
      <c r="CH99" s="980"/>
      <c r="CI99" s="980"/>
    </row>
    <row r="100" spans="1:87">
      <c r="A100" s="972"/>
      <c r="B100" s="969"/>
      <c r="C100" s="969"/>
      <c r="D100" s="969"/>
      <c r="E100" s="969"/>
      <c r="F100" s="969"/>
      <c r="G100" s="969"/>
      <c r="H100" s="969"/>
      <c r="I100" s="969"/>
      <c r="J100" s="969"/>
      <c r="K100" s="969"/>
      <c r="L100" s="969"/>
      <c r="M100" s="969"/>
      <c r="N100" s="969"/>
      <c r="O100" s="969"/>
      <c r="P100" s="969"/>
      <c r="Q100" s="969"/>
      <c r="R100" s="969"/>
      <c r="S100" s="969"/>
      <c r="T100" s="969"/>
      <c r="U100" s="969"/>
      <c r="V100" s="969"/>
      <c r="W100" s="969"/>
      <c r="X100" s="969"/>
      <c r="Y100" s="969"/>
      <c r="Z100" s="969"/>
      <c r="AA100" s="969"/>
      <c r="AB100" s="969"/>
      <c r="AC100" s="969"/>
      <c r="AD100" s="969"/>
      <c r="AE100" s="969"/>
      <c r="AF100" s="969"/>
      <c r="AG100" s="969"/>
      <c r="AH100" s="969"/>
      <c r="AI100" s="969"/>
      <c r="AJ100" s="969"/>
      <c r="AK100" s="969"/>
      <c r="AL100" s="969"/>
      <c r="AM100" s="969"/>
      <c r="AN100" s="969"/>
      <c r="AO100" s="969"/>
      <c r="AP100" s="969"/>
      <c r="AQ100" s="969"/>
      <c r="AR100" s="969"/>
      <c r="AS100" s="969"/>
      <c r="AT100" s="969"/>
      <c r="AU100" s="969"/>
      <c r="AV100" s="969"/>
      <c r="AW100" s="969"/>
      <c r="AX100" s="969"/>
      <c r="AY100" s="969"/>
      <c r="AZ100" s="969"/>
      <c r="BA100" s="969"/>
      <c r="BB100" s="969"/>
      <c r="BC100" s="969"/>
      <c r="BD100" s="969"/>
      <c r="BE100" s="969"/>
      <c r="BF100" s="969"/>
      <c r="BG100" s="969"/>
      <c r="BH100" s="969"/>
      <c r="BI100" s="969"/>
      <c r="BJ100" s="969"/>
      <c r="BK100" s="969"/>
      <c r="BL100" s="969"/>
      <c r="BM100" s="969"/>
      <c r="BN100" s="969"/>
      <c r="BO100" s="969"/>
      <c r="BP100" s="969"/>
      <c r="BQ100" s="969"/>
      <c r="BR100" s="969"/>
      <c r="BS100" s="969"/>
      <c r="BT100" s="969"/>
      <c r="BU100" s="969"/>
      <c r="BV100" s="969"/>
      <c r="BW100" s="969"/>
      <c r="BX100" s="969"/>
      <c r="BY100" s="969"/>
      <c r="BZ100" s="969"/>
      <c r="CA100" s="969"/>
      <c r="CB100" s="969"/>
      <c r="CC100" s="969"/>
      <c r="CD100" s="969"/>
      <c r="CE100" s="969"/>
      <c r="CF100" s="969"/>
      <c r="CG100" s="969"/>
      <c r="CH100" s="969"/>
      <c r="CI100" s="969"/>
    </row>
    <row r="101" spans="1:87">
      <c r="A101" s="981"/>
      <c r="B101" s="982"/>
      <c r="C101" s="982"/>
      <c r="D101" s="982"/>
      <c r="E101" s="982"/>
      <c r="F101" s="982"/>
      <c r="G101" s="982"/>
      <c r="H101" s="982"/>
      <c r="I101" s="982"/>
      <c r="J101" s="982"/>
      <c r="K101" s="982"/>
      <c r="L101" s="982"/>
      <c r="M101" s="982"/>
      <c r="N101" s="982"/>
      <c r="O101" s="982"/>
      <c r="P101" s="982"/>
      <c r="Q101" s="982"/>
      <c r="R101" s="982"/>
      <c r="S101" s="982"/>
      <c r="T101" s="982"/>
      <c r="U101" s="982"/>
      <c r="V101" s="982"/>
      <c r="W101" s="982"/>
      <c r="X101" s="982"/>
      <c r="Y101" s="982"/>
      <c r="Z101" s="982"/>
      <c r="AA101" s="982"/>
      <c r="AB101" s="982"/>
      <c r="AC101" s="982"/>
      <c r="AD101" s="982"/>
      <c r="AE101" s="982"/>
      <c r="AF101" s="982"/>
      <c r="AG101" s="982"/>
      <c r="AH101" s="982"/>
      <c r="AI101" s="982"/>
      <c r="AJ101" s="982"/>
      <c r="AK101" s="982"/>
      <c r="AL101" s="982"/>
      <c r="AM101" s="982"/>
      <c r="AN101" s="982"/>
      <c r="AO101" s="982"/>
      <c r="AP101" s="982"/>
      <c r="AQ101" s="982"/>
      <c r="AR101" s="982"/>
      <c r="AS101" s="982"/>
      <c r="AT101" s="982"/>
      <c r="AU101" s="982"/>
      <c r="AV101" s="982"/>
      <c r="AW101" s="982"/>
      <c r="AX101" s="982"/>
      <c r="AY101" s="982"/>
      <c r="AZ101" s="982"/>
      <c r="BA101" s="982"/>
      <c r="BB101" s="982"/>
      <c r="BC101" s="982"/>
      <c r="BD101" s="982"/>
      <c r="BE101" s="982"/>
      <c r="BF101" s="982"/>
      <c r="BG101" s="982"/>
      <c r="BH101" s="982"/>
      <c r="BI101" s="982"/>
      <c r="BJ101" s="982"/>
      <c r="BK101" s="982"/>
      <c r="BL101" s="982"/>
      <c r="BM101" s="982"/>
      <c r="BN101" s="982"/>
      <c r="BO101" s="982"/>
      <c r="BP101" s="982"/>
      <c r="BQ101" s="982"/>
      <c r="BR101" s="982"/>
      <c r="BS101" s="982"/>
      <c r="BT101" s="982"/>
      <c r="BU101" s="982"/>
      <c r="BV101" s="982"/>
      <c r="BW101" s="982"/>
      <c r="BX101" s="982"/>
      <c r="BY101" s="982"/>
      <c r="BZ101" s="982"/>
      <c r="CA101" s="982"/>
      <c r="CB101" s="982"/>
      <c r="CC101" s="982"/>
      <c r="CD101" s="982"/>
      <c r="CE101" s="982"/>
      <c r="CF101" s="982"/>
      <c r="CG101" s="982"/>
      <c r="CH101" s="982"/>
      <c r="CI101" s="982"/>
    </row>
  </sheetData>
  <hyperlinks>
    <hyperlink ref="A1" location="Menu!A1" display="Return to Menu"/>
  </hyperlinks>
  <pageMargins left="0.25" right="0.25" top="0.75" bottom="0.75" header="0.3" footer="0.3"/>
  <pageSetup paperSize="9" scale="35" firstPageNumber="186" fitToWidth="4" fitToHeight="4" orientation="landscape" useFirstPageNumber="1" r:id="rId1"/>
  <headerFooter alignWithMargins="0"/>
  <colBreaks count="3" manualBreakCount="3">
    <brk id="23" max="87" man="1"/>
    <brk id="44" max="87" man="1"/>
    <brk id="66" max="87"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9"/>
  <sheetViews>
    <sheetView view="pageBreakPreview" zoomScale="90" zoomScaleNormal="100" zoomScaleSheetLayoutView="90" workbookViewId="0">
      <pane xSplit="1" ySplit="3" topLeftCell="B74" activePane="bottomRight" state="frozen"/>
      <selection pane="topRight" activeCell="B1" sqref="B1"/>
      <selection pane="bottomLeft" activeCell="A4" sqref="A4"/>
      <selection pane="bottomRight"/>
    </sheetView>
  </sheetViews>
  <sheetFormatPr defaultRowHeight="12.75"/>
  <cols>
    <col min="1" max="1" width="54.42578125" style="1372" customWidth="1"/>
    <col min="2" max="11" width="17.28515625" bestFit="1" customWidth="1"/>
    <col min="12" max="12" width="17.28515625" customWidth="1"/>
    <col min="13" max="35" width="17.28515625" bestFit="1" customWidth="1"/>
  </cols>
  <sheetData>
    <row r="1" spans="1:35" ht="25.5">
      <c r="A1" s="1177"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row>
    <row r="2" spans="1:35" ht="54.75" thickBot="1">
      <c r="A2" s="1151" t="s">
        <v>897</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row>
    <row r="3" spans="1:35" ht="16.5" thickBot="1">
      <c r="A3" s="1152" t="s">
        <v>547</v>
      </c>
      <c r="B3" s="1279">
        <v>41712</v>
      </c>
      <c r="C3" s="1279">
        <v>41743</v>
      </c>
      <c r="D3" s="1279">
        <v>41773</v>
      </c>
      <c r="E3" s="1279">
        <v>41804</v>
      </c>
      <c r="F3" s="1279">
        <v>41834</v>
      </c>
      <c r="G3" s="1279">
        <v>41865</v>
      </c>
      <c r="H3" s="1279">
        <v>41896</v>
      </c>
      <c r="I3" s="1279">
        <v>41926</v>
      </c>
      <c r="J3" s="1279">
        <v>41957</v>
      </c>
      <c r="K3" s="1279">
        <v>41987</v>
      </c>
      <c r="L3" s="1279">
        <v>42018</v>
      </c>
      <c r="M3" s="1279">
        <v>42049</v>
      </c>
      <c r="N3" s="1279">
        <v>42077</v>
      </c>
      <c r="O3" s="1279">
        <v>42108</v>
      </c>
      <c r="P3" s="1279">
        <v>42138</v>
      </c>
      <c r="Q3" s="1279">
        <v>42169</v>
      </c>
      <c r="R3" s="1279">
        <v>42199</v>
      </c>
      <c r="S3" s="1279">
        <v>42230</v>
      </c>
      <c r="T3" s="1279">
        <v>42261</v>
      </c>
      <c r="U3" s="1279">
        <v>42291</v>
      </c>
      <c r="V3" s="1279">
        <v>42322</v>
      </c>
      <c r="W3" s="1279">
        <v>42352</v>
      </c>
      <c r="X3" s="1279">
        <v>42383</v>
      </c>
      <c r="Y3" s="1279">
        <v>42414</v>
      </c>
      <c r="Z3" s="1279">
        <v>42443</v>
      </c>
      <c r="AA3" s="1279">
        <v>42474</v>
      </c>
      <c r="AB3" s="1279">
        <v>42504</v>
      </c>
      <c r="AC3" s="1279">
        <v>42535</v>
      </c>
      <c r="AD3" s="1279">
        <v>42565</v>
      </c>
      <c r="AE3" s="1279">
        <v>42596</v>
      </c>
      <c r="AF3" s="1279">
        <v>42627</v>
      </c>
      <c r="AG3" s="1279">
        <v>42657</v>
      </c>
      <c r="AH3" s="1279">
        <v>42688</v>
      </c>
      <c r="AI3" s="1279">
        <v>42718</v>
      </c>
    </row>
    <row r="4" spans="1:35" ht="15.75">
      <c r="A4" s="1153" t="s">
        <v>548</v>
      </c>
      <c r="B4" s="917">
        <v>3368882.3877307801</v>
      </c>
      <c r="C4" s="917">
        <v>3774497.7573498194</v>
      </c>
      <c r="D4" s="917">
        <v>3729248.4667354804</v>
      </c>
      <c r="E4" s="917">
        <v>3469779.0938033802</v>
      </c>
      <c r="F4" s="917">
        <v>3422015.3801337099</v>
      </c>
      <c r="G4" s="917">
        <v>3434163.2639333303</v>
      </c>
      <c r="H4" s="917">
        <v>3371785.8123566899</v>
      </c>
      <c r="I4" s="917">
        <v>3559946.6163245104</v>
      </c>
      <c r="J4" s="917">
        <v>3877388.3580205198</v>
      </c>
      <c r="K4" s="917">
        <v>4466620.3996084491</v>
      </c>
      <c r="L4" s="917">
        <v>4061267.4897692995</v>
      </c>
      <c r="M4" s="917">
        <v>4342924.0061452407</v>
      </c>
      <c r="N4" s="917">
        <v>4413470.1521600103</v>
      </c>
      <c r="O4" s="1223">
        <v>4893253.3954672795</v>
      </c>
      <c r="P4" s="1223">
        <v>4789348.2979874592</v>
      </c>
      <c r="Q4" s="1223">
        <v>4693179.5814972408</v>
      </c>
      <c r="R4" s="1223">
        <v>4670597.4436130794</v>
      </c>
      <c r="S4" s="1223">
        <v>4774635.0788584892</v>
      </c>
      <c r="T4" s="1223">
        <v>4628224.5556914099</v>
      </c>
      <c r="U4" s="1223">
        <v>4229077.3651942695</v>
      </c>
      <c r="V4" s="1223">
        <v>4221016.0967028392</v>
      </c>
      <c r="W4" s="1223">
        <v>4460142.2514420701</v>
      </c>
      <c r="X4" s="1223">
        <v>4385961.6157282991</v>
      </c>
      <c r="Y4" s="1223">
        <v>4288986.0071790097</v>
      </c>
      <c r="Z4" s="1223">
        <v>4737455.8761992296</v>
      </c>
      <c r="AA4" s="1223">
        <v>4637920.9061136208</v>
      </c>
      <c r="AB4" s="1223">
        <v>4648719.162110189</v>
      </c>
      <c r="AC4" s="1223">
        <v>4370478.6660459694</v>
      </c>
      <c r="AD4" s="1223">
        <v>4263676.6770585105</v>
      </c>
      <c r="AE4" s="1223">
        <v>4098983.5526768994</v>
      </c>
      <c r="AF4" s="1223">
        <v>3867517.5806350098</v>
      </c>
      <c r="AG4" s="1223">
        <v>3918134.1448968691</v>
      </c>
      <c r="AH4" s="1223">
        <v>4091816.9031075295</v>
      </c>
      <c r="AI4" s="1223">
        <v>4257483.4190791389</v>
      </c>
    </row>
    <row r="5" spans="1:35" ht="15.75">
      <c r="A5" s="1154" t="s">
        <v>549</v>
      </c>
      <c r="B5" s="920">
        <v>288120.67024959001</v>
      </c>
      <c r="C5" s="920">
        <v>286292.11571534001</v>
      </c>
      <c r="D5" s="920">
        <v>262626.06966899993</v>
      </c>
      <c r="E5" s="920">
        <v>285177.69925061008</v>
      </c>
      <c r="F5" s="920">
        <v>284999.96381319995</v>
      </c>
      <c r="G5" s="920">
        <v>246510.34243187006</v>
      </c>
      <c r="H5" s="920">
        <v>248440.72133230002</v>
      </c>
      <c r="I5" s="920">
        <v>270299.29012192</v>
      </c>
      <c r="J5" s="920">
        <v>258696.06912885004</v>
      </c>
      <c r="K5" s="920">
        <v>360581.42144963</v>
      </c>
      <c r="L5" s="920">
        <v>266300.68122075999</v>
      </c>
      <c r="M5" s="920">
        <v>320658.57742137992</v>
      </c>
      <c r="N5" s="920">
        <v>347290.63955265994</v>
      </c>
      <c r="O5" s="1020">
        <v>380286.62199551996</v>
      </c>
      <c r="P5" s="1020">
        <v>356273.44485484005</v>
      </c>
      <c r="Q5" s="1020">
        <v>378356.20617564995</v>
      </c>
      <c r="R5" s="1020">
        <v>389986.02719084994</v>
      </c>
      <c r="S5" s="1020">
        <v>397631.05000711995</v>
      </c>
      <c r="T5" s="1020">
        <v>418542.00752620987</v>
      </c>
      <c r="U5" s="1020">
        <v>358358.34735883004</v>
      </c>
      <c r="V5" s="1020">
        <v>372538.31913077005</v>
      </c>
      <c r="W5" s="1020">
        <v>401844.45667287998</v>
      </c>
      <c r="X5" s="1020">
        <v>347098.24930388003</v>
      </c>
      <c r="Y5" s="1020">
        <v>334140.09128135996</v>
      </c>
      <c r="Z5" s="1020">
        <v>369723.06351640006</v>
      </c>
      <c r="AA5" s="1020">
        <v>319154.10346943996</v>
      </c>
      <c r="AB5" s="1020">
        <v>353045.65148728999</v>
      </c>
      <c r="AC5" s="1020">
        <v>305534.24804952997</v>
      </c>
      <c r="AD5" s="1020">
        <v>290549.92511011992</v>
      </c>
      <c r="AE5" s="1020">
        <v>309950.81034781999</v>
      </c>
      <c r="AF5" s="1020">
        <v>316845.19553595001</v>
      </c>
      <c r="AG5" s="1020">
        <v>303857.24122184003</v>
      </c>
      <c r="AH5" s="1020">
        <v>320805.65379606001</v>
      </c>
      <c r="AI5" s="1020">
        <v>358756.13010320003</v>
      </c>
    </row>
    <row r="6" spans="1:35" ht="15.75">
      <c r="A6" s="1154" t="s">
        <v>550</v>
      </c>
      <c r="B6" s="920">
        <v>3080761.7174811899</v>
      </c>
      <c r="C6" s="920">
        <v>3488205.6416344801</v>
      </c>
      <c r="D6" s="920">
        <v>3466622.3970664805</v>
      </c>
      <c r="E6" s="920">
        <v>3184601.3945527696</v>
      </c>
      <c r="F6" s="920">
        <v>3137015.4163205102</v>
      </c>
      <c r="G6" s="920">
        <v>3187652.92150146</v>
      </c>
      <c r="H6" s="920">
        <v>3123345.0910243904</v>
      </c>
      <c r="I6" s="920">
        <v>3289647.3262025909</v>
      </c>
      <c r="J6" s="920">
        <v>3618692.2888916694</v>
      </c>
      <c r="K6" s="920">
        <v>4106038.9781588195</v>
      </c>
      <c r="L6" s="920">
        <v>3794966.8085485399</v>
      </c>
      <c r="M6" s="920">
        <v>4022265.4287238601</v>
      </c>
      <c r="N6" s="920">
        <v>4066179.5126073495</v>
      </c>
      <c r="O6" s="1020">
        <v>4512966.7734717596</v>
      </c>
      <c r="P6" s="1020">
        <v>4433074.8531326186</v>
      </c>
      <c r="Q6" s="1020">
        <v>4314823.3753215903</v>
      </c>
      <c r="R6" s="1020">
        <v>4280611.4164222293</v>
      </c>
      <c r="S6" s="1020">
        <v>4377004.0288513694</v>
      </c>
      <c r="T6" s="1020">
        <v>4209682.5481651993</v>
      </c>
      <c r="U6" s="1020">
        <v>3870719.0178354392</v>
      </c>
      <c r="V6" s="1020">
        <v>3848477.7775720693</v>
      </c>
      <c r="W6" s="1020">
        <v>4058297.7947691898</v>
      </c>
      <c r="X6" s="1020">
        <v>4038863.3664244199</v>
      </c>
      <c r="Y6" s="1020">
        <v>3954845.9158976497</v>
      </c>
      <c r="Z6" s="1020">
        <v>4367732.8126828298</v>
      </c>
      <c r="AA6" s="1020">
        <v>4318766.8026441792</v>
      </c>
      <c r="AB6" s="1020">
        <v>4295673.510622899</v>
      </c>
      <c r="AC6" s="1020">
        <v>4064944.4179964401</v>
      </c>
      <c r="AD6" s="1020">
        <v>3973126.7519483902</v>
      </c>
      <c r="AE6" s="1020">
        <v>3789032.7423290797</v>
      </c>
      <c r="AF6" s="1020">
        <v>3550672.3850990594</v>
      </c>
      <c r="AG6" s="1020">
        <v>3614276.9036750291</v>
      </c>
      <c r="AH6" s="1020">
        <v>3771011.2493114695</v>
      </c>
      <c r="AI6" s="1020">
        <v>3898727.2889759392</v>
      </c>
    </row>
    <row r="7" spans="1:35" ht="15.75">
      <c r="A7" s="1154" t="s">
        <v>551</v>
      </c>
      <c r="B7" s="920">
        <v>2724937.0654829904</v>
      </c>
      <c r="C7" s="920">
        <v>2984824.2759406804</v>
      </c>
      <c r="D7" s="920">
        <v>3005164.1825527903</v>
      </c>
      <c r="E7" s="920">
        <v>2944986.7263295399</v>
      </c>
      <c r="F7" s="920">
        <v>2839409.0873452001</v>
      </c>
      <c r="G7" s="920">
        <v>2849172.0153530398</v>
      </c>
      <c r="H7" s="920">
        <v>2763902.8405509903</v>
      </c>
      <c r="I7" s="920">
        <v>2773536.2599890907</v>
      </c>
      <c r="J7" s="920">
        <v>3285797.3827428794</v>
      </c>
      <c r="K7" s="920">
        <v>3578543.8244709494</v>
      </c>
      <c r="L7" s="920">
        <v>3479807.4586252095</v>
      </c>
      <c r="M7" s="920">
        <v>3728998.61170218</v>
      </c>
      <c r="N7" s="920">
        <v>3870734.6357044796</v>
      </c>
      <c r="O7" s="1020">
        <v>3956662.90061448</v>
      </c>
      <c r="P7" s="1020">
        <v>4135973.9355559498</v>
      </c>
      <c r="Q7" s="1020">
        <v>4067670.6763633201</v>
      </c>
      <c r="R7" s="1020">
        <v>4035888.9099432593</v>
      </c>
      <c r="S7" s="1020">
        <v>4084352.1176798898</v>
      </c>
      <c r="T7" s="1020">
        <v>3811469.8597649597</v>
      </c>
      <c r="U7" s="1020">
        <v>3112758.3093135292</v>
      </c>
      <c r="V7" s="1020">
        <v>3086058.6562328595</v>
      </c>
      <c r="W7" s="1020">
        <v>3085998.4087803094</v>
      </c>
      <c r="X7" s="1020">
        <v>3231416.62581824</v>
      </c>
      <c r="Y7" s="1020">
        <v>3156993.7421928798</v>
      </c>
      <c r="Z7" s="1020">
        <v>3521683.7046807995</v>
      </c>
      <c r="AA7" s="1020">
        <v>3553470.7267114497</v>
      </c>
      <c r="AB7" s="1020">
        <v>3501759.2071199198</v>
      </c>
      <c r="AC7" s="1020">
        <v>3535910.53685456</v>
      </c>
      <c r="AD7" s="1020">
        <v>3430764.2619989803</v>
      </c>
      <c r="AE7" s="1020">
        <v>3336308.0960951694</v>
      </c>
      <c r="AF7" s="1020">
        <v>3316680.5297658495</v>
      </c>
      <c r="AG7" s="1020">
        <v>3293532.9042911795</v>
      </c>
      <c r="AH7" s="1020">
        <v>3306343.6203891989</v>
      </c>
      <c r="AI7" s="1020">
        <v>3439991.3348840191</v>
      </c>
    </row>
    <row r="8" spans="1:35" ht="15.75">
      <c r="A8" s="1154" t="s">
        <v>552</v>
      </c>
      <c r="B8" s="920">
        <v>252401.84498939998</v>
      </c>
      <c r="C8" s="920">
        <v>335927.06154498982</v>
      </c>
      <c r="D8" s="920">
        <v>349154.09260953002</v>
      </c>
      <c r="E8" s="920">
        <v>193663.74153206995</v>
      </c>
      <c r="F8" s="920">
        <v>167256.82138822996</v>
      </c>
      <c r="G8" s="920">
        <v>181084.31486206996</v>
      </c>
      <c r="H8" s="920">
        <v>109136.67330728</v>
      </c>
      <c r="I8" s="920">
        <v>132045.90917845999</v>
      </c>
      <c r="J8" s="920">
        <v>314820.64642119</v>
      </c>
      <c r="K8" s="920">
        <v>496340.27108336997</v>
      </c>
      <c r="L8" s="920">
        <v>267974.10526074993</v>
      </c>
      <c r="M8" s="920">
        <v>257186.85730099998</v>
      </c>
      <c r="N8" s="920">
        <v>168755.80961484998</v>
      </c>
      <c r="O8" s="1020">
        <v>519089.55772414</v>
      </c>
      <c r="P8" s="1020">
        <v>266972.7962151299</v>
      </c>
      <c r="Q8" s="1020">
        <v>207607.48477939997</v>
      </c>
      <c r="R8" s="1020">
        <v>206988.22964528002</v>
      </c>
      <c r="S8" s="1020">
        <v>242732.86772536</v>
      </c>
      <c r="T8" s="1020">
        <v>343676.69343987998</v>
      </c>
      <c r="U8" s="1020">
        <v>717925.97925034014</v>
      </c>
      <c r="V8" s="1020">
        <v>713313.57698588015</v>
      </c>
      <c r="W8" s="1020">
        <v>935911.6461033402</v>
      </c>
      <c r="X8" s="1020">
        <v>723891.58364104014</v>
      </c>
      <c r="Y8" s="1020">
        <v>591836.09620092995</v>
      </c>
      <c r="Z8" s="1020">
        <v>665271.55226052983</v>
      </c>
      <c r="AA8" s="1020">
        <v>572344.72238103999</v>
      </c>
      <c r="AB8" s="1020">
        <v>585248.06719005993</v>
      </c>
      <c r="AC8" s="1020">
        <v>415580.57984214998</v>
      </c>
      <c r="AD8" s="1020">
        <v>411201.78081094008</v>
      </c>
      <c r="AE8" s="1020">
        <v>328750.03321676003</v>
      </c>
      <c r="AF8" s="1020">
        <v>111721.33591333</v>
      </c>
      <c r="AG8" s="1020">
        <v>196092.19995983999</v>
      </c>
      <c r="AH8" s="1020">
        <v>334495.87907453004</v>
      </c>
      <c r="AI8" s="1020">
        <v>313008.36480759003</v>
      </c>
    </row>
    <row r="9" spans="1:35" ht="15.75">
      <c r="A9" s="1154" t="s">
        <v>699</v>
      </c>
      <c r="B9" s="920">
        <v>103422.80700880001</v>
      </c>
      <c r="C9" s="920">
        <v>167454.30414880998</v>
      </c>
      <c r="D9" s="920">
        <v>112304.12190416</v>
      </c>
      <c r="E9" s="920">
        <v>45950.926691160006</v>
      </c>
      <c r="F9" s="920">
        <v>130349.50758708001</v>
      </c>
      <c r="G9" s="920">
        <v>157396.59128635001</v>
      </c>
      <c r="H9" s="920">
        <v>250305.57716612</v>
      </c>
      <c r="I9" s="920">
        <v>384065.15703503997</v>
      </c>
      <c r="J9" s="920">
        <v>18074.259727599998</v>
      </c>
      <c r="K9" s="920">
        <v>31154.882604499999</v>
      </c>
      <c r="L9" s="920">
        <v>47185.24466258</v>
      </c>
      <c r="M9" s="920">
        <v>36079.959720680003</v>
      </c>
      <c r="N9" s="920">
        <v>26689.067288019996</v>
      </c>
      <c r="O9" s="1020">
        <v>37214.31513314</v>
      </c>
      <c r="P9" s="1020">
        <v>30128.121361540001</v>
      </c>
      <c r="Q9" s="1020">
        <v>39545.214178869996</v>
      </c>
      <c r="R9" s="1020">
        <v>37734.276833690004</v>
      </c>
      <c r="S9" s="1020">
        <v>49919.043446120006</v>
      </c>
      <c r="T9" s="1020">
        <v>54535.994960360003</v>
      </c>
      <c r="U9" s="1020">
        <v>40034.729271570002</v>
      </c>
      <c r="V9" s="1020">
        <v>49105.544353329999</v>
      </c>
      <c r="W9" s="1020">
        <v>36387.739885540002</v>
      </c>
      <c r="X9" s="1020">
        <v>83555.156965140006</v>
      </c>
      <c r="Y9" s="1020">
        <v>206016.07750384</v>
      </c>
      <c r="Z9" s="1020">
        <v>180777.55574149999</v>
      </c>
      <c r="AA9" s="1020">
        <v>192951.35355169</v>
      </c>
      <c r="AB9" s="1020">
        <v>208666.23631291999</v>
      </c>
      <c r="AC9" s="1020">
        <v>113453.30129973</v>
      </c>
      <c r="AD9" s="1020">
        <v>131160.70913847</v>
      </c>
      <c r="AE9" s="1020">
        <v>123974.61301715</v>
      </c>
      <c r="AF9" s="1020">
        <v>122270.51941987999</v>
      </c>
      <c r="AG9" s="1020">
        <v>124651.79942400999</v>
      </c>
      <c r="AH9" s="1020">
        <v>130171.74984773999</v>
      </c>
      <c r="AI9" s="1020">
        <v>145727.58928433</v>
      </c>
    </row>
    <row r="10" spans="1:35" ht="15.75">
      <c r="A10" s="1154"/>
      <c r="B10" s="920"/>
      <c r="C10" s="920"/>
      <c r="D10" s="920"/>
      <c r="E10" s="920"/>
      <c r="F10" s="920"/>
      <c r="G10" s="920"/>
      <c r="H10" s="920"/>
      <c r="I10" s="920"/>
      <c r="J10" s="920"/>
      <c r="K10" s="920"/>
      <c r="L10" s="920"/>
      <c r="M10" s="920"/>
      <c r="N10" s="920"/>
      <c r="O10" s="1020"/>
      <c r="P10" s="1020"/>
      <c r="Q10" s="1020"/>
      <c r="R10" s="1020"/>
      <c r="S10" s="1020"/>
      <c r="T10" s="1020"/>
      <c r="U10" s="1020"/>
      <c r="V10" s="1020"/>
      <c r="W10" s="1020"/>
      <c r="X10" s="1020"/>
      <c r="Y10" s="1020"/>
      <c r="Z10" s="1020"/>
      <c r="AA10" s="1020"/>
      <c r="AB10" s="1020"/>
      <c r="AC10" s="1020"/>
      <c r="AD10" s="1020"/>
      <c r="AE10" s="1020"/>
      <c r="AF10" s="1020"/>
      <c r="AG10" s="1020"/>
      <c r="AH10" s="1020"/>
      <c r="AI10" s="1020"/>
    </row>
    <row r="11" spans="1:35" ht="15.75">
      <c r="A11" s="1154"/>
      <c r="B11" s="920"/>
      <c r="C11" s="920"/>
      <c r="D11" s="920"/>
      <c r="E11" s="920"/>
      <c r="F11" s="920"/>
      <c r="G11" s="920"/>
      <c r="H11" s="920"/>
      <c r="I11" s="920"/>
      <c r="J11" s="920"/>
      <c r="K11" s="920"/>
      <c r="L11" s="920"/>
      <c r="M11" s="920"/>
      <c r="N11" s="920"/>
      <c r="O11" s="1020"/>
      <c r="P11" s="1020"/>
      <c r="Q11" s="1020"/>
      <c r="R11" s="1020"/>
      <c r="S11" s="1020"/>
      <c r="T11" s="1020"/>
      <c r="U11" s="1020"/>
      <c r="V11" s="1020"/>
      <c r="W11" s="1020"/>
      <c r="X11" s="1020"/>
      <c r="Y11" s="1020"/>
      <c r="Z11" s="1020"/>
      <c r="AA11" s="1020"/>
      <c r="AB11" s="1020"/>
      <c r="AC11" s="1020"/>
      <c r="AD11" s="1020"/>
      <c r="AE11" s="1020"/>
      <c r="AF11" s="1020"/>
      <c r="AG11" s="1020"/>
      <c r="AH11" s="1020"/>
      <c r="AI11" s="1020"/>
    </row>
    <row r="12" spans="1:35" ht="15.75">
      <c r="A12" s="1153" t="s">
        <v>553</v>
      </c>
      <c r="B12" s="917">
        <v>397955.80010459002</v>
      </c>
      <c r="C12" s="917">
        <v>231469.71628995001</v>
      </c>
      <c r="D12" s="917">
        <v>313384.94261233002</v>
      </c>
      <c r="E12" s="917">
        <v>395986.00912866998</v>
      </c>
      <c r="F12" s="917">
        <v>491971.78631134005</v>
      </c>
      <c r="G12" s="917">
        <v>503048.74319837999</v>
      </c>
      <c r="H12" s="917">
        <v>535147.41186691995</v>
      </c>
      <c r="I12" s="917">
        <v>576093.57580637001</v>
      </c>
      <c r="J12" s="917">
        <v>607502.07152488013</v>
      </c>
      <c r="K12" s="917">
        <v>476081.71218128002</v>
      </c>
      <c r="L12" s="917">
        <v>578550.27069020004</v>
      </c>
      <c r="M12" s="917">
        <v>470292.76837846998</v>
      </c>
      <c r="N12" s="917">
        <v>534542.60482503008</v>
      </c>
      <c r="O12" s="1223">
        <v>563184.47568709997</v>
      </c>
      <c r="P12" s="1223">
        <v>676299.47707501997</v>
      </c>
      <c r="Q12" s="1223">
        <v>683225.88952079997</v>
      </c>
      <c r="R12" s="1223">
        <v>738915.04209985014</v>
      </c>
      <c r="S12" s="1223">
        <v>674036.93329205993</v>
      </c>
      <c r="T12" s="1223">
        <v>654788.97340072005</v>
      </c>
      <c r="U12" s="1223">
        <v>562119.55127270008</v>
      </c>
      <c r="V12" s="1223">
        <v>543434.12657994998</v>
      </c>
      <c r="W12" s="1223">
        <v>623986.98383903003</v>
      </c>
      <c r="X12" s="1223">
        <v>556445.93545212003</v>
      </c>
      <c r="Y12" s="1223">
        <v>543678.4459063001</v>
      </c>
      <c r="Z12" s="1223">
        <v>550095.82176156994</v>
      </c>
      <c r="AA12" s="1223">
        <v>613246.33536547015</v>
      </c>
      <c r="AB12" s="1223">
        <v>623758.71562370006</v>
      </c>
      <c r="AC12" s="1223">
        <v>595172.09015148995</v>
      </c>
      <c r="AD12" s="1223">
        <v>647933.80953473994</v>
      </c>
      <c r="AE12" s="1223">
        <v>664633.35939206008</v>
      </c>
      <c r="AF12" s="1223">
        <v>724321.83970458992</v>
      </c>
      <c r="AG12" s="1223">
        <v>752560.13766815991</v>
      </c>
      <c r="AH12" s="1223">
        <v>763333.33510100015</v>
      </c>
      <c r="AI12" s="1223">
        <v>733974.93269296992</v>
      </c>
    </row>
    <row r="13" spans="1:35" ht="15.75">
      <c r="A13" s="1154" t="s">
        <v>554</v>
      </c>
      <c r="B13" s="920">
        <v>0</v>
      </c>
      <c r="C13" s="920">
        <v>0</v>
      </c>
      <c r="D13" s="920">
        <v>0</v>
      </c>
      <c r="E13" s="920">
        <v>0</v>
      </c>
      <c r="F13" s="920">
        <v>0</v>
      </c>
      <c r="G13" s="920">
        <v>0</v>
      </c>
      <c r="H13" s="920">
        <v>0</v>
      </c>
      <c r="I13" s="920">
        <v>0</v>
      </c>
      <c r="J13" s="920">
        <v>0</v>
      </c>
      <c r="K13" s="920">
        <v>0</v>
      </c>
      <c r="L13" s="920">
        <v>0</v>
      </c>
      <c r="M13" s="920">
        <v>0</v>
      </c>
      <c r="N13" s="920">
        <v>0</v>
      </c>
      <c r="O13" s="1020">
        <v>0</v>
      </c>
      <c r="P13" s="1020">
        <v>0</v>
      </c>
      <c r="Q13" s="1020">
        <v>0</v>
      </c>
      <c r="R13" s="1020">
        <v>0</v>
      </c>
      <c r="S13" s="1020">
        <v>0</v>
      </c>
      <c r="T13" s="1020">
        <v>0</v>
      </c>
      <c r="U13" s="1020">
        <v>0</v>
      </c>
      <c r="V13" s="1020">
        <v>0</v>
      </c>
      <c r="W13" s="1020">
        <v>0</v>
      </c>
      <c r="X13" s="1020">
        <v>0</v>
      </c>
      <c r="Y13" s="1020">
        <v>0</v>
      </c>
      <c r="Z13" s="1020">
        <v>0</v>
      </c>
      <c r="AA13" s="1020">
        <v>0</v>
      </c>
      <c r="AB13" s="1020">
        <v>0</v>
      </c>
      <c r="AC13" s="1020">
        <v>0</v>
      </c>
      <c r="AD13" s="1020">
        <v>0</v>
      </c>
      <c r="AE13" s="1020">
        <v>1000</v>
      </c>
      <c r="AF13" s="1020">
        <v>0</v>
      </c>
      <c r="AG13" s="1020">
        <v>0</v>
      </c>
      <c r="AH13" s="1020">
        <v>0</v>
      </c>
      <c r="AI13" s="1020">
        <v>0</v>
      </c>
    </row>
    <row r="14" spans="1:35" ht="15.75">
      <c r="A14" s="1155" t="s">
        <v>555</v>
      </c>
      <c r="B14" s="920">
        <v>397955.80010459002</v>
      </c>
      <c r="C14" s="920">
        <v>231469.71628995001</v>
      </c>
      <c r="D14" s="920">
        <v>313384.94261233002</v>
      </c>
      <c r="E14" s="920">
        <v>395986.00912866998</v>
      </c>
      <c r="F14" s="920">
        <v>491971.78631134005</v>
      </c>
      <c r="G14" s="920">
        <v>503048.74319837999</v>
      </c>
      <c r="H14" s="920">
        <v>535147.41186691995</v>
      </c>
      <c r="I14" s="920">
        <v>576093.57580637001</v>
      </c>
      <c r="J14" s="920">
        <v>607502.07152488013</v>
      </c>
      <c r="K14" s="920">
        <v>476081.71218128002</v>
      </c>
      <c r="L14" s="920">
        <v>578550.27069020004</v>
      </c>
      <c r="M14" s="920">
        <v>470292.76837846998</v>
      </c>
      <c r="N14" s="920">
        <v>534542.60482503008</v>
      </c>
      <c r="O14" s="1223">
        <v>563184.47568709997</v>
      </c>
      <c r="P14" s="1223">
        <v>676299.47707501997</v>
      </c>
      <c r="Q14" s="1223">
        <v>683225.88952079997</v>
      </c>
      <c r="R14" s="1223">
        <v>738915.04209985014</v>
      </c>
      <c r="S14" s="1223">
        <v>674036.93329205993</v>
      </c>
      <c r="T14" s="1223">
        <v>654788.97340072005</v>
      </c>
      <c r="U14" s="1223">
        <v>562119.55127270008</v>
      </c>
      <c r="V14" s="1223">
        <v>543434.12657994998</v>
      </c>
      <c r="W14" s="1223">
        <v>623986.98383903003</v>
      </c>
      <c r="X14" s="1223">
        <v>556445.93545212003</v>
      </c>
      <c r="Y14" s="1223">
        <v>543678.4459063001</v>
      </c>
      <c r="Z14" s="1223">
        <v>550095.82176156994</v>
      </c>
      <c r="AA14" s="1223">
        <v>613246.33536547015</v>
      </c>
      <c r="AB14" s="1223">
        <v>623758.71562370006</v>
      </c>
      <c r="AC14" s="1223">
        <v>595172.09015148995</v>
      </c>
      <c r="AD14" s="1223">
        <v>647933.80953473994</v>
      </c>
      <c r="AE14" s="1223">
        <v>663633.35939206008</v>
      </c>
      <c r="AF14" s="1223">
        <v>724321.83970458992</v>
      </c>
      <c r="AG14" s="1223">
        <v>752560.13766815991</v>
      </c>
      <c r="AH14" s="1223">
        <v>763333.33510100015</v>
      </c>
      <c r="AI14" s="1223">
        <v>733974.93269296992</v>
      </c>
    </row>
    <row r="15" spans="1:35" ht="15.75">
      <c r="A15" s="1155" t="s">
        <v>556</v>
      </c>
      <c r="B15" s="920">
        <v>0</v>
      </c>
      <c r="C15" s="920">
        <v>0</v>
      </c>
      <c r="D15" s="920">
        <v>0</v>
      </c>
      <c r="E15" s="920">
        <v>0</v>
      </c>
      <c r="F15" s="920">
        <v>0</v>
      </c>
      <c r="G15" s="920">
        <v>0</v>
      </c>
      <c r="H15" s="920">
        <v>0</v>
      </c>
      <c r="I15" s="920">
        <v>0</v>
      </c>
      <c r="J15" s="920">
        <v>0</v>
      </c>
      <c r="K15" s="920">
        <v>0</v>
      </c>
      <c r="L15" s="920">
        <v>0</v>
      </c>
      <c r="M15" s="920">
        <v>0</v>
      </c>
      <c r="N15" s="920">
        <v>0</v>
      </c>
      <c r="O15" s="1020">
        <v>0</v>
      </c>
      <c r="P15" s="1020">
        <v>0</v>
      </c>
      <c r="Q15" s="1020">
        <v>0</v>
      </c>
      <c r="R15" s="1020">
        <v>0</v>
      </c>
      <c r="S15" s="1020">
        <v>0</v>
      </c>
      <c r="T15" s="1020">
        <v>0</v>
      </c>
      <c r="U15" s="1020">
        <v>0</v>
      </c>
      <c r="V15" s="1020">
        <v>0</v>
      </c>
      <c r="W15" s="1020">
        <v>0</v>
      </c>
      <c r="X15" s="1020">
        <v>0</v>
      </c>
      <c r="Y15" s="1020">
        <v>0</v>
      </c>
      <c r="Z15" s="1020">
        <v>0</v>
      </c>
      <c r="AA15" s="1020">
        <v>0</v>
      </c>
      <c r="AB15" s="1020">
        <v>0</v>
      </c>
      <c r="AC15" s="1020">
        <v>0</v>
      </c>
      <c r="AD15" s="1020">
        <v>0</v>
      </c>
      <c r="AE15" s="1020">
        <v>0</v>
      </c>
      <c r="AF15" s="1020">
        <v>0</v>
      </c>
      <c r="AG15" s="1020">
        <v>0</v>
      </c>
      <c r="AH15" s="1020">
        <v>0</v>
      </c>
      <c r="AI15" s="1020">
        <v>0</v>
      </c>
    </row>
    <row r="16" spans="1:35" ht="15.75">
      <c r="A16" s="1153" t="s">
        <v>557</v>
      </c>
      <c r="B16" s="917">
        <v>2179684.14579594</v>
      </c>
      <c r="C16" s="917">
        <v>2150663.1067635505</v>
      </c>
      <c r="D16" s="917">
        <v>2171817.7111128401</v>
      </c>
      <c r="E16" s="917">
        <v>2207540.6229549297</v>
      </c>
      <c r="F16" s="917">
        <v>2184109.5515513504</v>
      </c>
      <c r="G16" s="917">
        <v>1997050.4950490303</v>
      </c>
      <c r="H16" s="917">
        <v>2097705.5445678802</v>
      </c>
      <c r="I16" s="917">
        <v>1978492.2873089402</v>
      </c>
      <c r="J16" s="917">
        <v>2202410.4999299101</v>
      </c>
      <c r="K16" s="917">
        <v>2056625.4149445798</v>
      </c>
      <c r="L16" s="917">
        <v>1936370.2658712196</v>
      </c>
      <c r="M16" s="917">
        <v>2266828.4411331895</v>
      </c>
      <c r="N16" s="917">
        <v>2171652.1495263898</v>
      </c>
      <c r="O16" s="1020">
        <v>2192911.2569658798</v>
      </c>
      <c r="P16" s="1020">
        <v>2019806.2768502901</v>
      </c>
      <c r="Q16" s="1020">
        <v>1740420.5360433699</v>
      </c>
      <c r="R16" s="1020">
        <v>1716753.0247966305</v>
      </c>
      <c r="S16" s="1020">
        <v>1581661.8809130299</v>
      </c>
      <c r="T16" s="1020">
        <v>1468120.2365361401</v>
      </c>
      <c r="U16" s="1020">
        <v>1422190.9775299497</v>
      </c>
      <c r="V16" s="1020">
        <v>1576896.0445622301</v>
      </c>
      <c r="W16" s="1020">
        <v>1568034.4675487303</v>
      </c>
      <c r="X16" s="1020">
        <v>1654323.9205519101</v>
      </c>
      <c r="Y16" s="1020">
        <v>1668042.2171780101</v>
      </c>
      <c r="Z16" s="1020">
        <v>1827288.7095362605</v>
      </c>
      <c r="AA16" s="1020">
        <v>1825046.12996614</v>
      </c>
      <c r="AB16" s="1020">
        <v>1641083.3989611003</v>
      </c>
      <c r="AC16" s="1020">
        <v>2343131.7537336601</v>
      </c>
      <c r="AD16" s="1020">
        <v>2530617.2275910592</v>
      </c>
      <c r="AE16" s="1020">
        <v>2364818.5467956299</v>
      </c>
      <c r="AF16" s="1020">
        <v>2248410.0584922503</v>
      </c>
      <c r="AG16" s="1020">
        <v>2190344.4228938702</v>
      </c>
      <c r="AH16" s="1020">
        <v>2043320.0904161702</v>
      </c>
      <c r="AI16" s="1020">
        <v>2051002.3363727201</v>
      </c>
    </row>
    <row r="17" spans="1:35" ht="15.75">
      <c r="A17" s="1154" t="s">
        <v>700</v>
      </c>
      <c r="B17" s="917">
        <v>76090.674177740002</v>
      </c>
      <c r="C17" s="917">
        <v>74143.755602830002</v>
      </c>
      <c r="D17" s="917">
        <v>69880.503028820007</v>
      </c>
      <c r="E17" s="917">
        <v>68776.065839319985</v>
      </c>
      <c r="F17" s="917">
        <v>57231.70740598999</v>
      </c>
      <c r="G17" s="917">
        <v>51131.180141190009</v>
      </c>
      <c r="H17" s="917">
        <v>79351.864109279995</v>
      </c>
      <c r="I17" s="917">
        <v>108783.50385069</v>
      </c>
      <c r="J17" s="917">
        <v>130386.06193374001</v>
      </c>
      <c r="K17" s="917">
        <v>109202.50079393001</v>
      </c>
      <c r="L17" s="917">
        <v>119905.03925896001</v>
      </c>
      <c r="M17" s="917">
        <v>138060.36012734001</v>
      </c>
      <c r="N17" s="917">
        <v>173314.52151873999</v>
      </c>
      <c r="O17" s="1020">
        <v>195818.79182361992</v>
      </c>
      <c r="P17" s="1020">
        <v>192986.45160621</v>
      </c>
      <c r="Q17" s="1020">
        <v>213132.93040922002</v>
      </c>
      <c r="R17" s="1020">
        <v>232903.53406788001</v>
      </c>
      <c r="S17" s="1020">
        <v>173016.51571641996</v>
      </c>
      <c r="T17" s="1020">
        <v>144423.42006233003</v>
      </c>
      <c r="U17" s="1020">
        <v>124778.30532889001</v>
      </c>
      <c r="V17" s="1020">
        <v>110419.35150945002</v>
      </c>
      <c r="W17" s="1020">
        <v>79040.465297980016</v>
      </c>
      <c r="X17" s="1020">
        <v>74638.815668030016</v>
      </c>
      <c r="Y17" s="1020">
        <v>75769.30263138999</v>
      </c>
      <c r="Z17" s="1020">
        <v>88388.858199470022</v>
      </c>
      <c r="AA17" s="1020">
        <v>91175.667040589993</v>
      </c>
      <c r="AB17" s="1020">
        <v>86297.355645959993</v>
      </c>
      <c r="AC17" s="1020">
        <v>112852.87434296998</v>
      </c>
      <c r="AD17" s="1020">
        <v>120088.38408078</v>
      </c>
      <c r="AE17" s="1020">
        <v>118534.06331166999</v>
      </c>
      <c r="AF17" s="1020">
        <v>129841.44907925001</v>
      </c>
      <c r="AG17" s="1020">
        <v>150929.08217490997</v>
      </c>
      <c r="AH17" s="1020">
        <v>177370.26332824997</v>
      </c>
      <c r="AI17" s="1020">
        <v>177670.86050596001</v>
      </c>
    </row>
    <row r="18" spans="1:35" ht="15.75">
      <c r="A18" s="1154" t="s">
        <v>558</v>
      </c>
      <c r="B18" s="920">
        <v>2103593.4716181997</v>
      </c>
      <c r="C18" s="920">
        <v>2076519.3511607202</v>
      </c>
      <c r="D18" s="920">
        <v>2101937.2080840203</v>
      </c>
      <c r="E18" s="920">
        <v>2138764.5571156098</v>
      </c>
      <c r="F18" s="920">
        <v>2126877.8441453604</v>
      </c>
      <c r="G18" s="920">
        <v>1945919.3149078405</v>
      </c>
      <c r="H18" s="920">
        <v>2018353.6804586004</v>
      </c>
      <c r="I18" s="920">
        <v>1869708.7834582501</v>
      </c>
      <c r="J18" s="920">
        <v>2072024.43799617</v>
      </c>
      <c r="K18" s="920">
        <v>1947422.9141506499</v>
      </c>
      <c r="L18" s="920">
        <v>1816465.2266122596</v>
      </c>
      <c r="M18" s="920">
        <v>2128768.0810058494</v>
      </c>
      <c r="N18" s="920">
        <v>1998337.6280076501</v>
      </c>
      <c r="O18" s="1020">
        <v>1997092.4651422601</v>
      </c>
      <c r="P18" s="1020">
        <v>1826819.82524408</v>
      </c>
      <c r="Q18" s="1020">
        <v>1527287.6056341499</v>
      </c>
      <c r="R18" s="1020">
        <v>1483849.4907287501</v>
      </c>
      <c r="S18" s="1020">
        <v>1408645.3651966099</v>
      </c>
      <c r="T18" s="1020">
        <v>1323696.81647381</v>
      </c>
      <c r="U18" s="1020">
        <v>1297412.6722010598</v>
      </c>
      <c r="V18" s="1020">
        <v>1466476.6930527801</v>
      </c>
      <c r="W18" s="1020">
        <v>1488994.0022507501</v>
      </c>
      <c r="X18" s="1020">
        <v>1579685.1048838799</v>
      </c>
      <c r="Y18" s="1020">
        <v>1592272.9145466203</v>
      </c>
      <c r="Z18" s="1020">
        <v>1738899.8513367905</v>
      </c>
      <c r="AA18" s="1020">
        <v>1733870.4629255501</v>
      </c>
      <c r="AB18" s="1020">
        <v>1554786.0433151401</v>
      </c>
      <c r="AC18" s="1020">
        <v>2230278.87939069</v>
      </c>
      <c r="AD18" s="1020">
        <v>2410528.8435102799</v>
      </c>
      <c r="AE18" s="1020">
        <v>2246284.4834839599</v>
      </c>
      <c r="AF18" s="1020">
        <v>2118568.6094129998</v>
      </c>
      <c r="AG18" s="1020">
        <v>2039415.3407189602</v>
      </c>
      <c r="AH18" s="1020">
        <v>1865949.8270879202</v>
      </c>
      <c r="AI18" s="1020">
        <v>1873331.4758667601</v>
      </c>
    </row>
    <row r="19" spans="1:35" ht="15.75">
      <c r="A19" s="1154" t="s">
        <v>559</v>
      </c>
      <c r="B19" s="920">
        <v>2080597.2159430601</v>
      </c>
      <c r="C19" s="920">
        <v>2049397.1600565803</v>
      </c>
      <c r="D19" s="920">
        <v>2074317.88435677</v>
      </c>
      <c r="E19" s="920">
        <v>2114501.4193148399</v>
      </c>
      <c r="F19" s="920">
        <v>2097355.5065893205</v>
      </c>
      <c r="G19" s="920">
        <v>1899188.1382145905</v>
      </c>
      <c r="H19" s="920">
        <v>1986906.8168355203</v>
      </c>
      <c r="I19" s="920">
        <v>1849888.5227763103</v>
      </c>
      <c r="J19" s="920">
        <v>2026043.97971131</v>
      </c>
      <c r="K19" s="920">
        <v>1894075.0454211798</v>
      </c>
      <c r="L19" s="920">
        <v>1768360.2979708598</v>
      </c>
      <c r="M19" s="920">
        <v>2043105.5948060194</v>
      </c>
      <c r="N19" s="920">
        <v>1945882.9133207102</v>
      </c>
      <c r="O19" s="1020">
        <v>1944280.62110846</v>
      </c>
      <c r="P19" s="1020">
        <v>1783480.7037726799</v>
      </c>
      <c r="Q19" s="1020">
        <v>1482598.66610374</v>
      </c>
      <c r="R19" s="1020">
        <v>1426834.54228939</v>
      </c>
      <c r="S19" s="1020">
        <v>1369308.49255267</v>
      </c>
      <c r="T19" s="1020">
        <v>1298803.1129687203</v>
      </c>
      <c r="U19" s="1020">
        <v>1271042.9665607796</v>
      </c>
      <c r="V19" s="1020">
        <v>1447150.8265631802</v>
      </c>
      <c r="W19" s="1020">
        <v>1493042.7230641202</v>
      </c>
      <c r="X19" s="1020">
        <v>1558904.30344161</v>
      </c>
      <c r="Y19" s="1020">
        <v>1572115.3835729803</v>
      </c>
      <c r="Z19" s="1020">
        <v>1723131.2947104804</v>
      </c>
      <c r="AA19" s="1020">
        <v>1714992.6753594303</v>
      </c>
      <c r="AB19" s="1020">
        <v>1532072.4273246601</v>
      </c>
      <c r="AC19" s="1020">
        <v>2224801.1664447002</v>
      </c>
      <c r="AD19" s="1020">
        <v>2360415.0488313898</v>
      </c>
      <c r="AE19" s="1020">
        <v>2138439.6779453899</v>
      </c>
      <c r="AF19" s="1020">
        <v>2011640.42201903</v>
      </c>
      <c r="AG19" s="1020">
        <v>1946490.3204633202</v>
      </c>
      <c r="AH19" s="1020">
        <v>1752247.2813097499</v>
      </c>
      <c r="AI19" s="1020">
        <v>1765577.5071818002</v>
      </c>
    </row>
    <row r="20" spans="1:35" ht="31.5">
      <c r="A20" s="1154" t="s">
        <v>560</v>
      </c>
      <c r="B20" s="920">
        <v>20841.031936700001</v>
      </c>
      <c r="C20" s="920">
        <v>24049.976616</v>
      </c>
      <c r="D20" s="920">
        <v>24757.038721749999</v>
      </c>
      <c r="E20" s="920">
        <v>21497.958249190004</v>
      </c>
      <c r="F20" s="920">
        <v>26763.545114459997</v>
      </c>
      <c r="G20" s="920">
        <v>44040.479814770006</v>
      </c>
      <c r="H20" s="920">
        <v>28750.530658599997</v>
      </c>
      <c r="I20" s="920">
        <v>17120.36570446</v>
      </c>
      <c r="J20" s="920">
        <v>29248.581976349997</v>
      </c>
      <c r="K20" s="920">
        <v>33295.843379220001</v>
      </c>
      <c r="L20" s="920">
        <v>28512.896642439999</v>
      </c>
      <c r="M20" s="920">
        <v>64051.921898550005</v>
      </c>
      <c r="N20" s="920">
        <v>32549.071194510001</v>
      </c>
      <c r="O20" s="1020">
        <v>32358.79975255</v>
      </c>
      <c r="P20" s="1020">
        <v>25993.566261610002</v>
      </c>
      <c r="Q20" s="1020">
        <v>26846.088053430001</v>
      </c>
      <c r="R20" s="1020">
        <v>39134.430260250003</v>
      </c>
      <c r="S20" s="1020">
        <v>21710.754525970002</v>
      </c>
      <c r="T20" s="1020">
        <v>22596.342131699999</v>
      </c>
      <c r="U20" s="1020">
        <v>24097.317482189999</v>
      </c>
      <c r="V20" s="1020">
        <v>17141.75624019</v>
      </c>
      <c r="W20" s="1020">
        <v>-6296.5531829499996</v>
      </c>
      <c r="X20" s="1020">
        <v>18539.344916419999</v>
      </c>
      <c r="Y20" s="1020">
        <v>17924.9563762</v>
      </c>
      <c r="Z20" s="1020">
        <v>13433.99577508</v>
      </c>
      <c r="AA20" s="1020">
        <v>16533.414156409999</v>
      </c>
      <c r="AB20" s="1020">
        <v>20423.175142839998</v>
      </c>
      <c r="AC20" s="1020">
        <v>2225.7486370500001</v>
      </c>
      <c r="AD20" s="1020">
        <v>46404.960248399999</v>
      </c>
      <c r="AE20" s="1020">
        <v>104201.02428899</v>
      </c>
      <c r="AF20" s="1020">
        <v>103311.99503594</v>
      </c>
      <c r="AG20" s="1020">
        <v>89414.293313760005</v>
      </c>
      <c r="AH20" s="1020">
        <v>110331.44912883001</v>
      </c>
      <c r="AI20" s="1020">
        <v>104391.44441101998</v>
      </c>
    </row>
    <row r="21" spans="1:35" ht="15.75">
      <c r="A21" s="1154" t="s">
        <v>561</v>
      </c>
      <c r="B21" s="920"/>
      <c r="C21" s="920"/>
      <c r="D21" s="920"/>
      <c r="E21" s="920"/>
      <c r="F21" s="920"/>
      <c r="G21" s="920"/>
      <c r="H21" s="920"/>
      <c r="I21" s="920"/>
      <c r="J21" s="920"/>
      <c r="K21" s="920"/>
      <c r="L21" s="920"/>
      <c r="M21" s="920"/>
      <c r="N21" s="920"/>
      <c r="O21" s="1020"/>
      <c r="P21" s="1020"/>
      <c r="Q21" s="1020"/>
      <c r="R21" s="1020"/>
      <c r="S21" s="1020"/>
      <c r="T21" s="1020"/>
      <c r="U21" s="1020"/>
      <c r="V21" s="1020"/>
      <c r="W21" s="1020"/>
      <c r="X21" s="1020"/>
      <c r="Y21" s="1020"/>
      <c r="Z21" s="1020"/>
      <c r="AA21" s="1020"/>
      <c r="AB21" s="1020"/>
      <c r="AC21" s="1020"/>
      <c r="AD21" s="1020"/>
      <c r="AE21" s="1020"/>
      <c r="AF21" s="1020"/>
      <c r="AG21" s="1020"/>
      <c r="AH21" s="1020"/>
      <c r="AI21" s="1020"/>
    </row>
    <row r="22" spans="1:35" ht="15.75">
      <c r="A22" s="1154" t="s">
        <v>562</v>
      </c>
      <c r="B22" s="920">
        <v>0</v>
      </c>
      <c r="C22" s="920">
        <v>0</v>
      </c>
      <c r="D22" s="920">
        <v>0</v>
      </c>
      <c r="E22" s="920">
        <v>0</v>
      </c>
      <c r="F22" s="920">
        <v>0</v>
      </c>
      <c r="G22" s="920">
        <v>0</v>
      </c>
      <c r="H22" s="920">
        <v>0</v>
      </c>
      <c r="I22" s="920">
        <v>0</v>
      </c>
      <c r="J22" s="920">
        <v>0</v>
      </c>
      <c r="K22" s="920">
        <v>0</v>
      </c>
      <c r="L22" s="920">
        <v>0</v>
      </c>
      <c r="M22" s="920">
        <v>0</v>
      </c>
      <c r="N22" s="920">
        <v>0</v>
      </c>
      <c r="O22" s="1223">
        <v>0</v>
      </c>
      <c r="P22" s="1223">
        <v>0</v>
      </c>
      <c r="Q22" s="1223">
        <v>0</v>
      </c>
      <c r="R22" s="1223">
        <v>0</v>
      </c>
      <c r="S22" s="1223">
        <v>0</v>
      </c>
      <c r="T22" s="1223">
        <v>0</v>
      </c>
      <c r="U22" s="1223">
        <v>0</v>
      </c>
      <c r="V22" s="1223">
        <v>0</v>
      </c>
      <c r="W22" s="1223">
        <v>0</v>
      </c>
      <c r="X22" s="1223">
        <v>0</v>
      </c>
      <c r="Y22" s="1223">
        <v>0</v>
      </c>
      <c r="Z22" s="1223">
        <v>0</v>
      </c>
      <c r="AA22" s="1223">
        <v>0</v>
      </c>
      <c r="AB22" s="1223">
        <v>0</v>
      </c>
      <c r="AC22" s="1223">
        <v>0</v>
      </c>
      <c r="AD22" s="1223">
        <v>0</v>
      </c>
      <c r="AE22" s="1223">
        <v>0</v>
      </c>
      <c r="AF22" s="1223">
        <v>0</v>
      </c>
      <c r="AG22" s="1223">
        <v>0</v>
      </c>
      <c r="AH22" s="1223">
        <v>0</v>
      </c>
      <c r="AI22" s="1223">
        <v>0</v>
      </c>
    </row>
    <row r="23" spans="1:35" ht="15.75">
      <c r="A23" s="1154"/>
      <c r="B23" s="920"/>
      <c r="C23" s="920"/>
      <c r="D23" s="920"/>
      <c r="E23" s="920"/>
      <c r="F23" s="920"/>
      <c r="G23" s="920"/>
      <c r="H23" s="920"/>
      <c r="I23" s="920"/>
      <c r="J23" s="920"/>
      <c r="K23" s="920"/>
      <c r="L23" s="920"/>
      <c r="M23" s="920"/>
      <c r="N23" s="920"/>
      <c r="O23" s="1020"/>
      <c r="P23" s="1020"/>
      <c r="Q23" s="1020"/>
      <c r="R23" s="1020"/>
      <c r="S23" s="1020"/>
      <c r="T23" s="1020"/>
      <c r="U23" s="1020"/>
      <c r="V23" s="1020"/>
      <c r="W23" s="1020"/>
      <c r="X23" s="1020"/>
      <c r="Y23" s="1020"/>
      <c r="Z23" s="1020"/>
      <c r="AA23" s="1020"/>
      <c r="AB23" s="1020"/>
      <c r="AC23" s="1020"/>
      <c r="AD23" s="1020"/>
      <c r="AE23" s="1020"/>
      <c r="AF23" s="1020"/>
      <c r="AG23" s="1020"/>
      <c r="AH23" s="1020"/>
      <c r="AI23" s="1020"/>
    </row>
    <row r="24" spans="1:35" ht="15.75">
      <c r="A24" s="1153" t="s">
        <v>563</v>
      </c>
      <c r="B24" s="917">
        <v>3649887.3659853903</v>
      </c>
      <c r="C24" s="917">
        <v>3404682.9554850301</v>
      </c>
      <c r="D24" s="917">
        <v>3302830.5776324794</v>
      </c>
      <c r="E24" s="917">
        <v>3524863.1968899597</v>
      </c>
      <c r="F24" s="917">
        <v>3715311.8016445497</v>
      </c>
      <c r="G24" s="917">
        <v>3518046.5127650197</v>
      </c>
      <c r="H24" s="917">
        <v>3636750.7458002497</v>
      </c>
      <c r="I24" s="917">
        <v>3948761.2817015392</v>
      </c>
      <c r="J24" s="917">
        <v>4107869.2770603001</v>
      </c>
      <c r="K24" s="917">
        <v>3981414.0535698403</v>
      </c>
      <c r="L24" s="917">
        <v>4300672.9576470098</v>
      </c>
      <c r="M24" s="917">
        <v>4087319.0043001901</v>
      </c>
      <c r="N24" s="917">
        <v>4105246.2153459704</v>
      </c>
      <c r="O24" s="1020">
        <v>3822744.3376038498</v>
      </c>
      <c r="P24" s="1020">
        <v>3891546.1848742599</v>
      </c>
      <c r="Q24" s="1020">
        <v>3931941.1381841199</v>
      </c>
      <c r="R24" s="1020">
        <v>3948783.9545267299</v>
      </c>
      <c r="S24" s="1020">
        <v>4044757.8523484594</v>
      </c>
      <c r="T24" s="1020">
        <v>4253030.6080358904</v>
      </c>
      <c r="U24" s="1020">
        <v>4065256.4614484697</v>
      </c>
      <c r="V24" s="1020">
        <v>4189769.3563303002</v>
      </c>
      <c r="W24" s="1020">
        <v>4524074.29416335</v>
      </c>
      <c r="X24" s="1020">
        <v>4720965.5725606</v>
      </c>
      <c r="Y24" s="1020">
        <v>4763260.6580861695</v>
      </c>
      <c r="Z24" s="1020">
        <v>4532131.8845948288</v>
      </c>
      <c r="AA24" s="1020">
        <v>4456832.0705886092</v>
      </c>
      <c r="AB24" s="1020">
        <v>4313677.3147628382</v>
      </c>
      <c r="AC24" s="1020">
        <v>4252744.7509160591</v>
      </c>
      <c r="AD24" s="1020">
        <v>4335575.6181923198</v>
      </c>
      <c r="AE24" s="1020">
        <v>4480552.3583997395</v>
      </c>
      <c r="AF24" s="1020">
        <v>4636339.2073170906</v>
      </c>
      <c r="AG24" s="1020">
        <v>4579342.834410971</v>
      </c>
      <c r="AH24" s="1020">
        <v>4394798.0915275104</v>
      </c>
      <c r="AI24" s="1020">
        <v>4631097.8083757013</v>
      </c>
    </row>
    <row r="25" spans="1:35" ht="15.75">
      <c r="A25" s="1154" t="s">
        <v>564</v>
      </c>
      <c r="B25" s="920">
        <v>2353821.1617536</v>
      </c>
      <c r="C25" s="920">
        <v>2137206.9800245399</v>
      </c>
      <c r="D25" s="920">
        <v>2108371.5812305701</v>
      </c>
      <c r="E25" s="920">
        <v>2290097.5813932498</v>
      </c>
      <c r="F25" s="920">
        <v>2424443.8162308</v>
      </c>
      <c r="G25" s="920">
        <v>2259291.4165136497</v>
      </c>
      <c r="H25" s="920">
        <v>2392522.5286824801</v>
      </c>
      <c r="I25" s="920">
        <v>2642507.0195446098</v>
      </c>
      <c r="J25" s="920">
        <v>2700425.5998313702</v>
      </c>
      <c r="K25" s="920">
        <v>2481755.1039525</v>
      </c>
      <c r="L25" s="920">
        <v>2806975.80953715</v>
      </c>
      <c r="M25" s="920">
        <v>2562675.9808372702</v>
      </c>
      <c r="N25" s="920">
        <v>2476670.3636959102</v>
      </c>
      <c r="O25" s="1020">
        <v>2467616.0779756596</v>
      </c>
      <c r="P25" s="1020">
        <v>2576728.9173336904</v>
      </c>
      <c r="Q25" s="1020">
        <v>2625753.26578373</v>
      </c>
      <c r="R25" s="1020">
        <v>2640510.9764409801</v>
      </c>
      <c r="S25" s="1020">
        <v>2405375.1197098601</v>
      </c>
      <c r="T25" s="1020">
        <v>2372020.3231748599</v>
      </c>
      <c r="U25" s="1020">
        <v>2151441.8084148201</v>
      </c>
      <c r="V25" s="1020">
        <v>2180709.4666536204</v>
      </c>
      <c r="W25" s="1020">
        <v>2480346.3000513799</v>
      </c>
      <c r="X25" s="1020">
        <v>2709030.0646074801</v>
      </c>
      <c r="Y25" s="1020">
        <v>2743505.17659233</v>
      </c>
      <c r="Z25" s="1020">
        <v>2504416.8847428695</v>
      </c>
      <c r="AA25" s="1020">
        <v>2504932.6120998496</v>
      </c>
      <c r="AB25" s="1020">
        <v>2371537.7060672394</v>
      </c>
      <c r="AC25" s="1020">
        <v>2287564.660207679</v>
      </c>
      <c r="AD25" s="1020">
        <v>2365399.6839493196</v>
      </c>
      <c r="AE25" s="1020">
        <v>2850540.7082099295</v>
      </c>
      <c r="AF25" s="1020">
        <v>2956086.327102141</v>
      </c>
      <c r="AG25" s="1020">
        <v>2841762.6204314604</v>
      </c>
      <c r="AH25" s="1020">
        <v>2664636.4624533099</v>
      </c>
      <c r="AI25" s="1020">
        <v>2921996.5006322009</v>
      </c>
    </row>
    <row r="26" spans="1:35" ht="15.75">
      <c r="A26" s="1154" t="s">
        <v>409</v>
      </c>
      <c r="B26" s="920">
        <v>0</v>
      </c>
      <c r="C26" s="920">
        <v>0</v>
      </c>
      <c r="D26" s="920">
        <v>0</v>
      </c>
      <c r="E26" s="920">
        <v>0</v>
      </c>
      <c r="F26" s="920">
        <v>0</v>
      </c>
      <c r="G26" s="920">
        <v>0</v>
      </c>
      <c r="H26" s="920">
        <v>0</v>
      </c>
      <c r="I26" s="920">
        <v>0</v>
      </c>
      <c r="J26" s="920">
        <v>0</v>
      </c>
      <c r="K26" s="920">
        <v>0</v>
      </c>
      <c r="L26" s="920">
        <v>0</v>
      </c>
      <c r="M26" s="920">
        <v>0</v>
      </c>
      <c r="N26" s="920">
        <v>0</v>
      </c>
      <c r="O26" s="1020">
        <v>0</v>
      </c>
      <c r="P26" s="1020">
        <v>0</v>
      </c>
      <c r="Q26" s="1020">
        <v>0</v>
      </c>
      <c r="R26" s="1020">
        <v>0</v>
      </c>
      <c r="S26" s="1020">
        <v>0</v>
      </c>
      <c r="T26" s="1020">
        <v>0</v>
      </c>
      <c r="U26" s="1020">
        <v>0</v>
      </c>
      <c r="V26" s="1020">
        <v>0</v>
      </c>
      <c r="W26" s="1020">
        <v>0</v>
      </c>
      <c r="X26" s="1020">
        <v>0</v>
      </c>
      <c r="Y26" s="1020">
        <v>0</v>
      </c>
      <c r="Z26" s="1020">
        <v>0</v>
      </c>
      <c r="AA26" s="1020">
        <v>0</v>
      </c>
      <c r="AB26" s="1020">
        <v>0</v>
      </c>
      <c r="AC26" s="1020">
        <v>0</v>
      </c>
      <c r="AD26" s="1020">
        <v>0</v>
      </c>
      <c r="AE26" s="1020">
        <v>0</v>
      </c>
      <c r="AF26" s="1020">
        <v>0</v>
      </c>
      <c r="AG26" s="1020">
        <v>0</v>
      </c>
      <c r="AH26" s="1020">
        <v>0</v>
      </c>
      <c r="AI26" s="1020">
        <v>0</v>
      </c>
    </row>
    <row r="27" spans="1:35" ht="15.75">
      <c r="A27" s="1154" t="s">
        <v>565</v>
      </c>
      <c r="B27" s="920">
        <v>1277837.2445944299</v>
      </c>
      <c r="C27" s="920">
        <v>1249124.8937905403</v>
      </c>
      <c r="D27" s="920">
        <v>1183763.3531058598</v>
      </c>
      <c r="E27" s="920">
        <v>1211762.8672587299</v>
      </c>
      <c r="F27" s="920">
        <v>1274429.4663484201</v>
      </c>
      <c r="G27" s="920">
        <v>1252658.0942448496</v>
      </c>
      <c r="H27" s="920">
        <v>1238052.4354081999</v>
      </c>
      <c r="I27" s="920">
        <v>1300168.5956139197</v>
      </c>
      <c r="J27" s="920">
        <v>1401520.9176163601</v>
      </c>
      <c r="K27" s="920">
        <v>1493395.0269785302</v>
      </c>
      <c r="L27" s="920">
        <v>1485388.5968424899</v>
      </c>
      <c r="M27" s="920">
        <v>1509283.3812171503</v>
      </c>
      <c r="N27" s="920">
        <v>1614507.4564243401</v>
      </c>
      <c r="O27" s="1020">
        <v>1350447.3747115</v>
      </c>
      <c r="P27" s="1020">
        <v>1308205.3856184699</v>
      </c>
      <c r="Q27" s="1020">
        <v>1294198.42914465</v>
      </c>
      <c r="R27" s="1020">
        <v>1296529.8288830598</v>
      </c>
      <c r="S27" s="1020">
        <v>1628208.5804782896</v>
      </c>
      <c r="T27" s="1020">
        <v>1866024.6711600102</v>
      </c>
      <c r="U27" s="1020">
        <v>1904312.3440092297</v>
      </c>
      <c r="V27" s="1020">
        <v>1998391.8241882499</v>
      </c>
      <c r="W27" s="1020">
        <v>2035933.8527529503</v>
      </c>
      <c r="X27" s="1020">
        <v>2005141.0919073501</v>
      </c>
      <c r="Y27" s="1020">
        <v>2013416.2865379201</v>
      </c>
      <c r="Z27" s="1020">
        <v>2027368.14971828</v>
      </c>
      <c r="AA27" s="1020">
        <v>1951547.6746705903</v>
      </c>
      <c r="AB27" s="1020">
        <v>1941733.1665475697</v>
      </c>
      <c r="AC27" s="1020">
        <v>1964840.4038811601</v>
      </c>
      <c r="AD27" s="1020">
        <v>1967844.5201133799</v>
      </c>
      <c r="AE27" s="1020">
        <v>1627749.8239364701</v>
      </c>
      <c r="AF27" s="1020">
        <v>1678180.0485542798</v>
      </c>
      <c r="AG27" s="1020">
        <v>1737477.4597711102</v>
      </c>
      <c r="AH27" s="1020">
        <v>1730084.2623199699</v>
      </c>
      <c r="AI27" s="1020">
        <v>1709022.7089932503</v>
      </c>
    </row>
    <row r="28" spans="1:35" ht="15.75">
      <c r="A28" s="1154" t="s">
        <v>566</v>
      </c>
      <c r="B28" s="920">
        <v>18228.95963736</v>
      </c>
      <c r="C28" s="920">
        <v>18351.081669950003</v>
      </c>
      <c r="D28" s="920">
        <v>10695.643296049999</v>
      </c>
      <c r="E28" s="920">
        <v>23002.748237979999</v>
      </c>
      <c r="F28" s="920">
        <v>16438.519065329998</v>
      </c>
      <c r="G28" s="920">
        <v>6097.0020065200006</v>
      </c>
      <c r="H28" s="920">
        <v>6175.7817095699993</v>
      </c>
      <c r="I28" s="920">
        <v>6085.6665430100011</v>
      </c>
      <c r="J28" s="920">
        <v>5922.7596125699993</v>
      </c>
      <c r="K28" s="920">
        <v>6263.9226388099996</v>
      </c>
      <c r="L28" s="920">
        <v>8308.5512673699996</v>
      </c>
      <c r="M28" s="920">
        <v>15359.642245770003</v>
      </c>
      <c r="N28" s="920">
        <v>14068.39522572</v>
      </c>
      <c r="O28" s="1020">
        <v>4680.88491669</v>
      </c>
      <c r="P28" s="1020">
        <v>6611.8819220999994</v>
      </c>
      <c r="Q28" s="1020">
        <v>11989.44325574</v>
      </c>
      <c r="R28" s="1020">
        <v>11743.149202690001</v>
      </c>
      <c r="S28" s="1020">
        <v>11174.152160310001</v>
      </c>
      <c r="T28" s="1020">
        <v>14985.61370102</v>
      </c>
      <c r="U28" s="1020">
        <v>9502.3090244199993</v>
      </c>
      <c r="V28" s="1020">
        <v>10668.06548843</v>
      </c>
      <c r="W28" s="1020">
        <v>7794.1413590200009</v>
      </c>
      <c r="X28" s="1020">
        <v>6794.4160457700009</v>
      </c>
      <c r="Y28" s="1020">
        <v>6339.1949559200002</v>
      </c>
      <c r="Z28" s="1020">
        <v>346.85013368</v>
      </c>
      <c r="AA28" s="1020">
        <v>351.78381816999996</v>
      </c>
      <c r="AB28" s="1020">
        <v>406.44214803000006</v>
      </c>
      <c r="AC28" s="1020">
        <v>339.68682722000005</v>
      </c>
      <c r="AD28" s="1020">
        <v>2331.41412962</v>
      </c>
      <c r="AE28" s="1020">
        <v>2261.8262533400002</v>
      </c>
      <c r="AF28" s="1020">
        <v>2072.83166067</v>
      </c>
      <c r="AG28" s="1020">
        <v>102.7542084</v>
      </c>
      <c r="AH28" s="1020">
        <v>77.366754229999998</v>
      </c>
      <c r="AI28" s="1020">
        <v>78.598750249999981</v>
      </c>
    </row>
    <row r="29" spans="1:35" ht="15.75">
      <c r="A29" s="1154" t="s">
        <v>567</v>
      </c>
      <c r="B29" s="920">
        <v>0</v>
      </c>
      <c r="C29" s="920">
        <v>0</v>
      </c>
      <c r="D29" s="920">
        <v>0</v>
      </c>
      <c r="E29" s="920">
        <v>0</v>
      </c>
      <c r="F29" s="920">
        <v>0</v>
      </c>
      <c r="G29" s="920">
        <v>0</v>
      </c>
      <c r="H29" s="920">
        <v>0</v>
      </c>
      <c r="I29" s="920">
        <v>0</v>
      </c>
      <c r="J29" s="920">
        <v>0</v>
      </c>
      <c r="K29" s="920">
        <v>0</v>
      </c>
      <c r="L29" s="920">
        <v>0</v>
      </c>
      <c r="M29" s="920">
        <v>0</v>
      </c>
      <c r="N29" s="920">
        <v>0</v>
      </c>
      <c r="O29" s="1223">
        <v>0</v>
      </c>
      <c r="P29" s="1223">
        <v>0</v>
      </c>
      <c r="Q29" s="1223">
        <v>0</v>
      </c>
      <c r="R29" s="1223">
        <v>0</v>
      </c>
      <c r="S29" s="1223">
        <v>0</v>
      </c>
      <c r="T29" s="1223">
        <v>0</v>
      </c>
      <c r="U29" s="1223">
        <v>0</v>
      </c>
      <c r="V29" s="1223">
        <v>0</v>
      </c>
      <c r="W29" s="1223">
        <v>0</v>
      </c>
      <c r="X29" s="1223">
        <v>0</v>
      </c>
      <c r="Y29" s="1223">
        <v>0</v>
      </c>
      <c r="Z29" s="1223">
        <v>0</v>
      </c>
      <c r="AA29" s="1223">
        <v>0</v>
      </c>
      <c r="AB29" s="1223">
        <v>0</v>
      </c>
      <c r="AC29" s="1223">
        <v>0</v>
      </c>
      <c r="AD29" s="1223">
        <v>0</v>
      </c>
      <c r="AE29" s="1223">
        <v>0</v>
      </c>
      <c r="AF29" s="1223">
        <v>0</v>
      </c>
      <c r="AG29" s="1223">
        <v>0</v>
      </c>
      <c r="AH29" s="1223">
        <v>0</v>
      </c>
      <c r="AI29" s="1223">
        <v>0</v>
      </c>
    </row>
    <row r="30" spans="1:35" ht="15.75">
      <c r="A30" s="1155"/>
      <c r="B30" s="920"/>
      <c r="C30" s="920"/>
      <c r="D30" s="920"/>
      <c r="E30" s="920"/>
      <c r="F30" s="920"/>
      <c r="G30" s="920"/>
      <c r="H30" s="920"/>
      <c r="I30" s="920"/>
      <c r="J30" s="920"/>
      <c r="K30" s="920"/>
      <c r="L30" s="920"/>
      <c r="M30" s="920"/>
      <c r="N30" s="920"/>
      <c r="O30" s="1020"/>
      <c r="P30" s="1020"/>
      <c r="Q30" s="1020"/>
      <c r="R30" s="1020"/>
      <c r="S30" s="1020"/>
      <c r="T30" s="1020"/>
      <c r="U30" s="1020"/>
      <c r="V30" s="1020"/>
      <c r="W30" s="1020"/>
      <c r="X30" s="1020"/>
      <c r="Y30" s="1020"/>
      <c r="Z30" s="1020"/>
      <c r="AA30" s="1020"/>
      <c r="AB30" s="1020"/>
      <c r="AC30" s="1020"/>
      <c r="AD30" s="1020"/>
      <c r="AE30" s="1020"/>
      <c r="AF30" s="1020"/>
      <c r="AG30" s="1020"/>
      <c r="AH30" s="1020"/>
      <c r="AI30" s="1020"/>
    </row>
    <row r="31" spans="1:35" ht="15.75">
      <c r="A31" s="1153" t="s">
        <v>568</v>
      </c>
      <c r="B31" s="917">
        <v>577940.98727428005</v>
      </c>
      <c r="C31" s="917">
        <v>559163.60687359993</v>
      </c>
      <c r="D31" s="917">
        <v>497985.95106195001</v>
      </c>
      <c r="E31" s="917">
        <v>486924.37349125993</v>
      </c>
      <c r="F31" s="917">
        <v>524176.72733242001</v>
      </c>
      <c r="G31" s="917">
        <v>484020.06734037999</v>
      </c>
      <c r="H31" s="917">
        <v>484483.50245038007</v>
      </c>
      <c r="I31" s="917">
        <v>491534.66059598001</v>
      </c>
      <c r="J31" s="917">
        <v>487395.51470616006</v>
      </c>
      <c r="K31" s="917">
        <v>536367.32463754003</v>
      </c>
      <c r="L31" s="917">
        <v>471271.56386074005</v>
      </c>
      <c r="M31" s="917">
        <v>523282.42608043004</v>
      </c>
      <c r="N31" s="917">
        <v>544585.68316334998</v>
      </c>
      <c r="O31" s="1020">
        <v>534687.42191279004</v>
      </c>
      <c r="P31" s="1020">
        <v>483597.0930954701</v>
      </c>
      <c r="Q31" s="1020">
        <v>472792.83799750003</v>
      </c>
      <c r="R31" s="1020">
        <v>501885.93593921</v>
      </c>
      <c r="S31" s="1020">
        <v>416312.62349004002</v>
      </c>
      <c r="T31" s="1020">
        <v>398264.44215551001</v>
      </c>
      <c r="U31" s="1020">
        <v>444594.47295779001</v>
      </c>
      <c r="V31" s="1020">
        <v>503201.55957115989</v>
      </c>
      <c r="W31" s="1020">
        <v>585060.12264747988</v>
      </c>
      <c r="X31" s="1020">
        <v>606015.30821972992</v>
      </c>
      <c r="Y31" s="1020">
        <v>678461.12293370988</v>
      </c>
      <c r="Z31" s="1020">
        <v>660241.13656111993</v>
      </c>
      <c r="AA31" s="1020">
        <v>670274.90010238998</v>
      </c>
      <c r="AB31" s="1020">
        <v>709649.34395809006</v>
      </c>
      <c r="AC31" s="1020">
        <v>699977.39660123002</v>
      </c>
      <c r="AD31" s="1020">
        <v>711645.84720091987</v>
      </c>
      <c r="AE31" s="1020">
        <v>742251.89824467991</v>
      </c>
      <c r="AF31" s="1020">
        <v>685642.91756263981</v>
      </c>
      <c r="AG31" s="1020">
        <v>686354.22612657014</v>
      </c>
      <c r="AH31" s="1020">
        <v>699286.83935631998</v>
      </c>
      <c r="AI31" s="1020">
        <v>682890.61226321</v>
      </c>
    </row>
    <row r="32" spans="1:35" ht="15.75">
      <c r="A32" s="1154" t="s">
        <v>569</v>
      </c>
      <c r="B32" s="920">
        <v>569968.61497750005</v>
      </c>
      <c r="C32" s="920">
        <v>552314.19701546</v>
      </c>
      <c r="D32" s="920">
        <v>490001.48041292001</v>
      </c>
      <c r="E32" s="920">
        <v>477075.75476664997</v>
      </c>
      <c r="F32" s="920">
        <v>510139.80648988002</v>
      </c>
      <c r="G32" s="920">
        <v>470983.86514091003</v>
      </c>
      <c r="H32" s="920">
        <v>472746.58466744004</v>
      </c>
      <c r="I32" s="920">
        <v>484508.82883498998</v>
      </c>
      <c r="J32" s="920">
        <v>477560.92504762998</v>
      </c>
      <c r="K32" s="920">
        <v>530317.35794659995</v>
      </c>
      <c r="L32" s="920">
        <v>464051.63866439002</v>
      </c>
      <c r="M32" s="920">
        <v>516101.38526499999</v>
      </c>
      <c r="N32" s="920">
        <v>537707.22400911001</v>
      </c>
      <c r="O32" s="1020">
        <v>527829.50201976998</v>
      </c>
      <c r="P32" s="1020">
        <v>477152.0283447901</v>
      </c>
      <c r="Q32" s="1020">
        <v>463794.68624347996</v>
      </c>
      <c r="R32" s="1020">
        <v>493440.54114257998</v>
      </c>
      <c r="S32" s="1020">
        <v>407960.41006123007</v>
      </c>
      <c r="T32" s="1020">
        <v>392429.93683923996</v>
      </c>
      <c r="U32" s="1020">
        <v>438122.51257076999</v>
      </c>
      <c r="V32" s="1020">
        <v>496549.54579827993</v>
      </c>
      <c r="W32" s="1020">
        <v>580565.85017563985</v>
      </c>
      <c r="X32" s="1020">
        <v>599902.31080264004</v>
      </c>
      <c r="Y32" s="1020">
        <v>671293.8366900899</v>
      </c>
      <c r="Z32" s="1020">
        <v>654220.62121403008</v>
      </c>
      <c r="AA32" s="1020">
        <v>663916.24745652999</v>
      </c>
      <c r="AB32" s="1020">
        <v>682910.52679148014</v>
      </c>
      <c r="AC32" s="1020">
        <v>686344.80977458996</v>
      </c>
      <c r="AD32" s="1020">
        <v>695491.64942321996</v>
      </c>
      <c r="AE32" s="1020">
        <v>725438.64021365996</v>
      </c>
      <c r="AF32" s="1020">
        <v>679755.57094993989</v>
      </c>
      <c r="AG32" s="1020">
        <v>680470.75543900998</v>
      </c>
      <c r="AH32" s="1020">
        <v>693484.06935420993</v>
      </c>
      <c r="AI32" s="1020">
        <v>677047.78984551004</v>
      </c>
    </row>
    <row r="33" spans="1:35" ht="15.75">
      <c r="A33" s="1154" t="s">
        <v>570</v>
      </c>
      <c r="B33" s="920">
        <v>7972.3722967799995</v>
      </c>
      <c r="C33" s="920">
        <v>6849.4098581400003</v>
      </c>
      <c r="D33" s="920">
        <v>7984.4706490300005</v>
      </c>
      <c r="E33" s="920">
        <v>9848.6187246099998</v>
      </c>
      <c r="F33" s="920">
        <v>14036.920842540001</v>
      </c>
      <c r="G33" s="920">
        <v>13036.202199469999</v>
      </c>
      <c r="H33" s="920">
        <v>11736.917782939998</v>
      </c>
      <c r="I33" s="920">
        <v>7025.8317609899996</v>
      </c>
      <c r="J33" s="920">
        <v>9834.5896585299979</v>
      </c>
      <c r="K33" s="920">
        <v>6049.9666909400003</v>
      </c>
      <c r="L33" s="920">
        <v>5857.2076503499993</v>
      </c>
      <c r="M33" s="920">
        <v>5818.3232694300004</v>
      </c>
      <c r="N33" s="920">
        <v>5515.7416082399996</v>
      </c>
      <c r="O33" s="1223">
        <v>5495.2023470199993</v>
      </c>
      <c r="P33" s="1223">
        <v>5082.3472046800007</v>
      </c>
      <c r="Q33" s="1223">
        <v>7635.4342080200004</v>
      </c>
      <c r="R33" s="1223">
        <v>7082.6772506300003</v>
      </c>
      <c r="S33" s="1223">
        <v>7068.2358298100007</v>
      </c>
      <c r="T33" s="1223">
        <v>4550.5277162699995</v>
      </c>
      <c r="U33" s="1223">
        <v>5229.5641450199992</v>
      </c>
      <c r="V33" s="1223">
        <v>5409.6175308800002</v>
      </c>
      <c r="W33" s="1223">
        <v>3251.8762298400006</v>
      </c>
      <c r="X33" s="1223">
        <v>4913.6945050900003</v>
      </c>
      <c r="Y33" s="1223">
        <v>5967.9833316200002</v>
      </c>
      <c r="Z33" s="1223">
        <v>4821.2124350899994</v>
      </c>
      <c r="AA33" s="1223">
        <v>5204.0321418600006</v>
      </c>
      <c r="AB33" s="1223">
        <v>25584.19666261</v>
      </c>
      <c r="AC33" s="1223">
        <v>12477.966322639997</v>
      </c>
      <c r="AD33" s="1223">
        <v>15045.907373699998</v>
      </c>
      <c r="AE33" s="1223">
        <v>15704.967627019998</v>
      </c>
      <c r="AF33" s="1223">
        <v>4779.0562086999998</v>
      </c>
      <c r="AG33" s="1223">
        <v>4823.2187715600003</v>
      </c>
      <c r="AH33" s="1223">
        <v>4742.5180861099998</v>
      </c>
      <c r="AI33" s="1223">
        <v>4782.5705006999997</v>
      </c>
    </row>
    <row r="34" spans="1:35" ht="15.75">
      <c r="A34" s="1154" t="s">
        <v>701</v>
      </c>
      <c r="B34" s="920">
        <v>0</v>
      </c>
      <c r="C34" s="920">
        <v>0</v>
      </c>
      <c r="D34" s="920">
        <v>0</v>
      </c>
      <c r="E34" s="920">
        <v>0</v>
      </c>
      <c r="F34" s="920">
        <v>0</v>
      </c>
      <c r="G34" s="920">
        <v>0</v>
      </c>
      <c r="H34" s="920">
        <v>0</v>
      </c>
      <c r="I34" s="920">
        <v>0</v>
      </c>
      <c r="J34" s="920">
        <v>0</v>
      </c>
      <c r="K34" s="920">
        <v>0</v>
      </c>
      <c r="L34" s="920">
        <v>1362.7175460000001</v>
      </c>
      <c r="M34" s="920">
        <v>1362.7175460000001</v>
      </c>
      <c r="N34" s="920">
        <v>1362.7175460000001</v>
      </c>
      <c r="O34" s="1223">
        <v>1362.7175460000001</v>
      </c>
      <c r="P34" s="1223">
        <v>1362.7175460000001</v>
      </c>
      <c r="Q34" s="1223">
        <v>1362.7175460000001</v>
      </c>
      <c r="R34" s="1223">
        <v>1362.7175460000001</v>
      </c>
      <c r="S34" s="1223">
        <v>1283.9775990000001</v>
      </c>
      <c r="T34" s="1223">
        <v>1283.9775999999999</v>
      </c>
      <c r="U34" s="1223">
        <v>1242.396242</v>
      </c>
      <c r="V34" s="1223">
        <v>1242.396242</v>
      </c>
      <c r="W34" s="1223">
        <v>1242.396242</v>
      </c>
      <c r="X34" s="1223">
        <v>1199.3029120000001</v>
      </c>
      <c r="Y34" s="1223">
        <v>1199.3029120000001</v>
      </c>
      <c r="Z34" s="1223">
        <v>1199.3029120000001</v>
      </c>
      <c r="AA34" s="1223">
        <v>1154.620504</v>
      </c>
      <c r="AB34" s="1223">
        <v>1154.620504</v>
      </c>
      <c r="AC34" s="1223">
        <v>1154.620504</v>
      </c>
      <c r="AD34" s="1223">
        <v>1108.2904040000001</v>
      </c>
      <c r="AE34" s="1223">
        <v>1108.2904040000001</v>
      </c>
      <c r="AF34" s="1223">
        <v>1108.2904040000001</v>
      </c>
      <c r="AG34" s="1223">
        <v>1060.2519159999999</v>
      </c>
      <c r="AH34" s="1223">
        <v>1060.2519159999999</v>
      </c>
      <c r="AI34" s="1223">
        <v>1060.251917</v>
      </c>
    </row>
    <row r="35" spans="1:35" ht="15.75">
      <c r="A35" s="1154" t="s">
        <v>702</v>
      </c>
      <c r="B35" s="920">
        <v>0</v>
      </c>
      <c r="C35" s="920">
        <v>0</v>
      </c>
      <c r="D35" s="920">
        <v>0</v>
      </c>
      <c r="E35" s="920">
        <v>0</v>
      </c>
      <c r="F35" s="920">
        <v>0</v>
      </c>
      <c r="G35" s="920">
        <v>0</v>
      </c>
      <c r="H35" s="920">
        <v>0</v>
      </c>
      <c r="I35" s="920">
        <v>0</v>
      </c>
      <c r="J35" s="920">
        <v>0</v>
      </c>
      <c r="K35" s="920">
        <v>0</v>
      </c>
      <c r="L35" s="920">
        <v>0</v>
      </c>
      <c r="M35" s="920">
        <v>0</v>
      </c>
      <c r="N35" s="920">
        <v>0</v>
      </c>
      <c r="O35" s="1223">
        <v>0</v>
      </c>
      <c r="P35" s="1223">
        <v>0</v>
      </c>
      <c r="Q35" s="1223">
        <v>0</v>
      </c>
      <c r="R35" s="1223">
        <v>0</v>
      </c>
      <c r="S35" s="1223">
        <v>0</v>
      </c>
      <c r="T35" s="1223">
        <v>0</v>
      </c>
      <c r="U35" s="1223">
        <v>0</v>
      </c>
      <c r="V35" s="1223">
        <v>0</v>
      </c>
      <c r="W35" s="1223">
        <v>0</v>
      </c>
      <c r="X35" s="1223">
        <v>0</v>
      </c>
      <c r="Y35" s="1223">
        <v>0</v>
      </c>
      <c r="Z35" s="1223">
        <v>0</v>
      </c>
      <c r="AA35" s="1223">
        <v>0</v>
      </c>
      <c r="AB35" s="1223">
        <v>0</v>
      </c>
      <c r="AC35" s="1223">
        <v>0</v>
      </c>
      <c r="AD35" s="1223">
        <v>0</v>
      </c>
      <c r="AE35" s="1223">
        <v>0</v>
      </c>
      <c r="AF35" s="1223">
        <v>0</v>
      </c>
      <c r="AG35" s="1223">
        <v>0</v>
      </c>
      <c r="AH35" s="1223">
        <v>0</v>
      </c>
      <c r="AI35" s="1223">
        <v>0</v>
      </c>
    </row>
    <row r="36" spans="1:35" ht="15.75">
      <c r="A36" s="1155"/>
      <c r="B36" s="920"/>
      <c r="C36" s="920"/>
      <c r="D36" s="920"/>
      <c r="E36" s="920"/>
      <c r="F36" s="920"/>
      <c r="G36" s="920"/>
      <c r="H36" s="920"/>
      <c r="I36" s="920"/>
      <c r="J36" s="920"/>
      <c r="K36" s="920"/>
      <c r="L36" s="920"/>
      <c r="M36" s="920"/>
      <c r="N36" s="920"/>
      <c r="O36" s="1020"/>
      <c r="P36" s="1020"/>
      <c r="Q36" s="1020"/>
      <c r="R36" s="1020"/>
      <c r="S36" s="1020"/>
      <c r="T36" s="1020"/>
      <c r="U36" s="1020"/>
      <c r="V36" s="1020"/>
      <c r="W36" s="1020"/>
      <c r="X36" s="1020"/>
      <c r="Y36" s="1020"/>
      <c r="Z36" s="1020"/>
      <c r="AA36" s="1020"/>
      <c r="AB36" s="1020"/>
      <c r="AC36" s="1020"/>
      <c r="AD36" s="1020"/>
      <c r="AE36" s="1020"/>
      <c r="AF36" s="1020"/>
      <c r="AG36" s="1020"/>
      <c r="AH36" s="1020"/>
      <c r="AI36" s="1020"/>
    </row>
    <row r="37" spans="1:35" ht="15.75">
      <c r="A37" s="1153" t="s">
        <v>571</v>
      </c>
      <c r="B37" s="917">
        <v>11197867.244449742</v>
      </c>
      <c r="C37" s="917">
        <v>11400381.841401473</v>
      </c>
      <c r="D37" s="917">
        <v>11454074.042146152</v>
      </c>
      <c r="E37" s="917">
        <v>11695572.77205864</v>
      </c>
      <c r="F37" s="917">
        <v>11969029.106609691</v>
      </c>
      <c r="G37" s="917">
        <v>12179287.818993548</v>
      </c>
      <c r="H37" s="917">
        <v>12467223.98012941</v>
      </c>
      <c r="I37" s="917">
        <v>12304714.030717999</v>
      </c>
      <c r="J37" s="917">
        <v>12652278.915921289</v>
      </c>
      <c r="K37" s="917">
        <v>12664747.969665553</v>
      </c>
      <c r="L37" s="917">
        <v>12785589.252872709</v>
      </c>
      <c r="M37" s="917">
        <v>13277380.252055371</v>
      </c>
      <c r="N37" s="917">
        <v>13110614.191881496</v>
      </c>
      <c r="O37" s="1020">
        <v>13082860.68561732</v>
      </c>
      <c r="P37" s="1020">
        <v>13189837.57620262</v>
      </c>
      <c r="Q37" s="1020">
        <v>13264273.591791423</v>
      </c>
      <c r="R37" s="1020">
        <v>13032647.979544181</v>
      </c>
      <c r="S37" s="1020">
        <v>13042280.32872925</v>
      </c>
      <c r="T37" s="1020">
        <v>12990815.915657649</v>
      </c>
      <c r="U37" s="1020">
        <v>13040067.203499373</v>
      </c>
      <c r="V37" s="1020">
        <v>13043653.842603823</v>
      </c>
      <c r="W37" s="1020">
        <v>13010988.228839751</v>
      </c>
      <c r="X37" s="1020">
        <v>13010490.547608249</v>
      </c>
      <c r="Y37" s="1020">
        <v>12951656.114107141</v>
      </c>
      <c r="Z37" s="1020">
        <v>12950526.821098313</v>
      </c>
      <c r="AA37" s="1020">
        <v>13006559.771047244</v>
      </c>
      <c r="AB37" s="1020">
        <v>12968667.237535521</v>
      </c>
      <c r="AC37" s="1020">
        <v>15237436.350853825</v>
      </c>
      <c r="AD37" s="1020">
        <v>16058232.640166011</v>
      </c>
      <c r="AE37" s="1020">
        <v>15935069.015134571</v>
      </c>
      <c r="AF37" s="1020">
        <v>15880280.441300638</v>
      </c>
      <c r="AG37" s="1020">
        <v>15966696.587983077</v>
      </c>
      <c r="AH37" s="1020">
        <v>15943323.148521611</v>
      </c>
      <c r="AI37" s="1020">
        <v>15855822.41734002</v>
      </c>
    </row>
    <row r="38" spans="1:35" ht="15.75">
      <c r="A38" s="1154" t="s">
        <v>572</v>
      </c>
      <c r="B38" s="920">
        <v>9449773.661834212</v>
      </c>
      <c r="C38" s="920">
        <v>9631281.590908682</v>
      </c>
      <c r="D38" s="920">
        <v>9659838.7245838717</v>
      </c>
      <c r="E38" s="920">
        <v>9861368.2903157379</v>
      </c>
      <c r="F38" s="920">
        <v>10096775.919998702</v>
      </c>
      <c r="G38" s="920">
        <v>10290158.07584963</v>
      </c>
      <c r="H38" s="920">
        <v>10592840.381228091</v>
      </c>
      <c r="I38" s="920">
        <v>11056110.260805609</v>
      </c>
      <c r="J38" s="920">
        <v>11538426.634202017</v>
      </c>
      <c r="K38" s="920">
        <v>11590968.013518253</v>
      </c>
      <c r="L38" s="920">
        <v>11723000.39213749</v>
      </c>
      <c r="M38" s="920">
        <v>12221930.101169331</v>
      </c>
      <c r="N38" s="920">
        <v>12050379.302372815</v>
      </c>
      <c r="O38" s="1020">
        <v>12007684.821394451</v>
      </c>
      <c r="P38" s="1020">
        <v>12147107.561105713</v>
      </c>
      <c r="Q38" s="1020">
        <v>12215409.153997282</v>
      </c>
      <c r="R38" s="1020">
        <v>11985773.240966231</v>
      </c>
      <c r="S38" s="1020">
        <v>11962617.499301869</v>
      </c>
      <c r="T38" s="1020">
        <v>11808369.808150928</v>
      </c>
      <c r="U38" s="1020">
        <v>11769991.07669761</v>
      </c>
      <c r="V38" s="1020">
        <v>11703808.683891933</v>
      </c>
      <c r="W38" s="1020">
        <v>11609325.028795749</v>
      </c>
      <c r="X38" s="1020">
        <v>11541042.23564584</v>
      </c>
      <c r="Y38" s="1020">
        <v>11476406.50335509</v>
      </c>
      <c r="Z38" s="1020">
        <v>11439484.898502393</v>
      </c>
      <c r="AA38" s="1020">
        <v>11494260.752847601</v>
      </c>
      <c r="AB38" s="1020">
        <v>11451780.040793849</v>
      </c>
      <c r="AC38" s="1020">
        <v>13616511.677115221</v>
      </c>
      <c r="AD38" s="1020">
        <v>14419846.81471926</v>
      </c>
      <c r="AE38" s="1020">
        <v>14238400.018317493</v>
      </c>
      <c r="AF38" s="1020">
        <v>14128895.71122098</v>
      </c>
      <c r="AG38" s="1020">
        <v>14239230.390186574</v>
      </c>
      <c r="AH38" s="1020">
        <v>14225217.84918425</v>
      </c>
      <c r="AI38" s="1020">
        <v>14163537.887390267</v>
      </c>
    </row>
    <row r="39" spans="1:35" ht="15.75">
      <c r="A39" s="1154" t="s">
        <v>573</v>
      </c>
      <c r="B39" s="920">
        <v>10337.09405566</v>
      </c>
      <c r="C39" s="920">
        <v>10342.106005130001</v>
      </c>
      <c r="D39" s="920">
        <v>10342.354457709998</v>
      </c>
      <c r="E39" s="920">
        <v>9325.88105937</v>
      </c>
      <c r="F39" s="920">
        <v>9337.6453216600003</v>
      </c>
      <c r="G39" s="920">
        <v>2743.93275266</v>
      </c>
      <c r="H39" s="920">
        <v>2743.9327516599997</v>
      </c>
      <c r="I39" s="920">
        <v>2743.9327516599997</v>
      </c>
      <c r="J39" s="920">
        <v>2743.9327516599997</v>
      </c>
      <c r="K39" s="920">
        <v>2743.9327516599997</v>
      </c>
      <c r="L39" s="920">
        <v>2743.9327516599997</v>
      </c>
      <c r="M39" s="920">
        <v>2743.9327516599997</v>
      </c>
      <c r="N39" s="920">
        <v>2743.9327516599997</v>
      </c>
      <c r="O39" s="1020">
        <v>2743.9327516599997</v>
      </c>
      <c r="P39" s="1020">
        <v>524.52781187000005</v>
      </c>
      <c r="Q39" s="1020">
        <v>24.573706899999998</v>
      </c>
      <c r="R39" s="1020">
        <v>18.577755379999999</v>
      </c>
      <c r="S39" s="1020">
        <v>16.316470389999999</v>
      </c>
      <c r="T39" s="1020">
        <v>16.601150319999999</v>
      </c>
      <c r="U39" s="1020">
        <v>12.60115032</v>
      </c>
      <c r="V39" s="1020">
        <v>18.539798319999999</v>
      </c>
      <c r="W39" s="1020">
        <v>18.501798319999999</v>
      </c>
      <c r="X39" s="1020">
        <v>18.321798319999999</v>
      </c>
      <c r="Y39" s="1020">
        <v>18.521398319999999</v>
      </c>
      <c r="Z39" s="1020">
        <v>17.208898319999999</v>
      </c>
      <c r="AA39" s="1020">
        <v>17.97989832</v>
      </c>
      <c r="AB39" s="1020">
        <v>14.286898320000001</v>
      </c>
      <c r="AC39" s="1020">
        <v>14.28119832</v>
      </c>
      <c r="AD39" s="1020">
        <v>14.967018320000001</v>
      </c>
      <c r="AE39" s="1020">
        <v>15.85641832</v>
      </c>
      <c r="AF39" s="1020">
        <v>16.69481832</v>
      </c>
      <c r="AG39" s="1020">
        <v>16.25551832</v>
      </c>
      <c r="AH39" s="1020">
        <v>16.244118320000002</v>
      </c>
      <c r="AI39" s="1020">
        <v>16.084018320000002</v>
      </c>
    </row>
    <row r="40" spans="1:35" ht="15.75">
      <c r="A40" s="1154" t="s">
        <v>574</v>
      </c>
      <c r="B40" s="920">
        <v>328.33865757000001</v>
      </c>
      <c r="C40" s="920">
        <v>362.60849208999997</v>
      </c>
      <c r="D40" s="920">
        <v>534.24029992999999</v>
      </c>
      <c r="E40" s="920">
        <v>1122.5566623299999</v>
      </c>
      <c r="F40" s="920">
        <v>445.24852304000001</v>
      </c>
      <c r="G40" s="920">
        <v>472.98247343000003</v>
      </c>
      <c r="H40" s="920">
        <v>527.98634011000001</v>
      </c>
      <c r="I40" s="920">
        <v>704.74624692999998</v>
      </c>
      <c r="J40" s="920">
        <v>717.28199396000002</v>
      </c>
      <c r="K40" s="920">
        <v>1685.1444020199999</v>
      </c>
      <c r="L40" s="920">
        <v>1001.03660587</v>
      </c>
      <c r="M40" s="920">
        <v>1060.7067240900001</v>
      </c>
      <c r="N40" s="920">
        <v>778.77825198000005</v>
      </c>
      <c r="O40" s="1020">
        <v>812.70802925999999</v>
      </c>
      <c r="P40" s="1020">
        <v>521.13677036000001</v>
      </c>
      <c r="Q40" s="1020">
        <v>448.22327991000003</v>
      </c>
      <c r="R40" s="1020">
        <v>665.15962830000001</v>
      </c>
      <c r="S40" s="1020">
        <v>678.79055650999999</v>
      </c>
      <c r="T40" s="1020">
        <v>582.34710163</v>
      </c>
      <c r="U40" s="1020">
        <v>438.04586141999999</v>
      </c>
      <c r="V40" s="1020">
        <v>397.88763836999999</v>
      </c>
      <c r="W40" s="1020">
        <v>1700.41572933</v>
      </c>
      <c r="X40" s="1020">
        <v>486.80234675000003</v>
      </c>
      <c r="Y40" s="1020">
        <v>768.48336022000001</v>
      </c>
      <c r="Z40" s="1020">
        <v>765.25588801000004</v>
      </c>
      <c r="AA40" s="1020">
        <v>598.73635692999994</v>
      </c>
      <c r="AB40" s="1020">
        <v>544.58699661000003</v>
      </c>
      <c r="AC40" s="1020">
        <v>1163.31421998</v>
      </c>
      <c r="AD40" s="1020">
        <v>2564.35128652</v>
      </c>
      <c r="AE40" s="1020">
        <v>3438.5981388600003</v>
      </c>
      <c r="AF40" s="1020">
        <v>4478.2101704500001</v>
      </c>
      <c r="AG40" s="1020">
        <v>5685.3494923999997</v>
      </c>
      <c r="AH40" s="1020">
        <v>7079.5521306499995</v>
      </c>
      <c r="AI40" s="1020">
        <v>7523.4326232799995</v>
      </c>
    </row>
    <row r="41" spans="1:35" ht="15.75">
      <c r="A41" s="1154" t="s">
        <v>575</v>
      </c>
      <c r="B41" s="920">
        <v>1561994.2422140902</v>
      </c>
      <c r="C41" s="920">
        <v>1579677.10562853</v>
      </c>
      <c r="D41" s="920">
        <v>1600346.8180080801</v>
      </c>
      <c r="E41" s="920">
        <v>1638996.5705293</v>
      </c>
      <c r="F41" s="920">
        <v>1678794.3321865501</v>
      </c>
      <c r="G41" s="920">
        <v>1707406.8012304599</v>
      </c>
      <c r="H41" s="920">
        <v>1694778.2845481099</v>
      </c>
      <c r="I41" s="920">
        <v>1068439.1242868598</v>
      </c>
      <c r="J41" s="920">
        <v>923966.22046579991</v>
      </c>
      <c r="K41" s="920">
        <v>888993.18866927992</v>
      </c>
      <c r="L41" s="920">
        <v>876645.89380419999</v>
      </c>
      <c r="M41" s="920">
        <v>871567.46804308973</v>
      </c>
      <c r="N41" s="920">
        <v>874749.86837521999</v>
      </c>
      <c r="O41" s="1020">
        <v>898621.29759842996</v>
      </c>
      <c r="P41" s="1020">
        <v>873694.23661158013</v>
      </c>
      <c r="Q41" s="1020">
        <v>889687.70775482</v>
      </c>
      <c r="R41" s="1020">
        <v>880213.37315745</v>
      </c>
      <c r="S41" s="1020">
        <v>915870.63117387996</v>
      </c>
      <c r="T41" s="1020">
        <v>1025169.0452799001</v>
      </c>
      <c r="U41" s="1020">
        <v>1100596.65149213</v>
      </c>
      <c r="V41" s="1020">
        <v>1166251.99990466</v>
      </c>
      <c r="W41" s="1020">
        <v>1223203.8441500801</v>
      </c>
      <c r="X41" s="1020">
        <v>1303197.8822163502</v>
      </c>
      <c r="Y41" s="1020">
        <v>1316656.3241071498</v>
      </c>
      <c r="Z41" s="1020">
        <v>1362018.83655204</v>
      </c>
      <c r="AA41" s="1020">
        <v>1368395.8395129601</v>
      </c>
      <c r="AB41" s="1020">
        <v>1373732.1821394502</v>
      </c>
      <c r="AC41" s="1020">
        <v>1447630.2968738603</v>
      </c>
      <c r="AD41" s="1020">
        <v>1460747.49819008</v>
      </c>
      <c r="AE41" s="1020">
        <v>1524174.8680988501</v>
      </c>
      <c r="AF41" s="1020">
        <v>1567325.8710461699</v>
      </c>
      <c r="AG41" s="1020">
        <v>1551806.6882033399</v>
      </c>
      <c r="AH41" s="1020">
        <v>1550848.4896971602</v>
      </c>
      <c r="AI41" s="1020">
        <v>1534449.3577886201</v>
      </c>
    </row>
    <row r="42" spans="1:35" ht="15.75">
      <c r="A42" s="1154" t="s">
        <v>576</v>
      </c>
      <c r="B42" s="920">
        <v>70098.735403159997</v>
      </c>
      <c r="C42" s="920">
        <v>66696.775313250007</v>
      </c>
      <c r="D42" s="920">
        <v>62624.02942803</v>
      </c>
      <c r="E42" s="920">
        <v>62115.256746860003</v>
      </c>
      <c r="F42" s="920">
        <v>61678.9843874</v>
      </c>
      <c r="G42" s="920">
        <v>67267.734315199996</v>
      </c>
      <c r="H42" s="920">
        <v>63911.647985830001</v>
      </c>
      <c r="I42" s="920">
        <v>68232.575532629999</v>
      </c>
      <c r="J42" s="920">
        <v>68951.402303679992</v>
      </c>
      <c r="K42" s="920">
        <v>60338.863425849995</v>
      </c>
      <c r="L42" s="920">
        <v>52540.434554070001</v>
      </c>
      <c r="M42" s="920">
        <v>28932.962956810003</v>
      </c>
      <c r="N42" s="920">
        <v>27631.317978359999</v>
      </c>
      <c r="O42" s="1020">
        <v>27707.23824436</v>
      </c>
      <c r="P42" s="1020">
        <v>30093.16783536</v>
      </c>
      <c r="Q42" s="1020">
        <v>26617.065237360002</v>
      </c>
      <c r="R42" s="1020">
        <v>17867.795697360001</v>
      </c>
      <c r="S42" s="1020">
        <v>18258.18140216</v>
      </c>
      <c r="T42" s="1020">
        <v>16017.911327360001</v>
      </c>
      <c r="U42" s="1020">
        <v>19554.730306819998</v>
      </c>
      <c r="V42" s="1020">
        <v>32925.556632519998</v>
      </c>
      <c r="W42" s="1020">
        <v>18616.680751110001</v>
      </c>
      <c r="X42" s="1020">
        <v>18412.187569109999</v>
      </c>
      <c r="Y42" s="1020">
        <v>18282.307334879999</v>
      </c>
      <c r="Z42" s="1020">
        <v>17717.34885246</v>
      </c>
      <c r="AA42" s="1020">
        <v>17656.042168919997</v>
      </c>
      <c r="AB42" s="1020">
        <v>17799.858798720001</v>
      </c>
      <c r="AC42" s="1020">
        <v>17806.036908229999</v>
      </c>
      <c r="AD42" s="1020">
        <v>17705.77277154</v>
      </c>
      <c r="AE42" s="1020">
        <v>15891.240918899999</v>
      </c>
      <c r="AF42" s="1020">
        <v>15881.043874849998</v>
      </c>
      <c r="AG42" s="1020">
        <v>15790.2888275</v>
      </c>
      <c r="AH42" s="1020">
        <v>15706.399347009999</v>
      </c>
      <c r="AI42" s="1020">
        <v>15822.70216467</v>
      </c>
    </row>
    <row r="43" spans="1:35" ht="15.75">
      <c r="A43" s="1154" t="s">
        <v>577</v>
      </c>
      <c r="B43" s="920">
        <v>240065.99707220998</v>
      </c>
      <c r="C43" s="920">
        <v>240583.92375713002</v>
      </c>
      <c r="D43" s="920">
        <v>249870.40595823998</v>
      </c>
      <c r="E43" s="920">
        <v>246738.50459101002</v>
      </c>
      <c r="F43" s="920">
        <v>247416.16884087998</v>
      </c>
      <c r="G43" s="920">
        <v>240592.97490356996</v>
      </c>
      <c r="H43" s="920">
        <v>240931.18574100998</v>
      </c>
      <c r="I43" s="920">
        <v>249364.00143569996</v>
      </c>
      <c r="J43" s="920">
        <v>252117.91101268996</v>
      </c>
      <c r="K43" s="920">
        <v>240336.91936199996</v>
      </c>
      <c r="L43" s="920">
        <v>256243.49707384998</v>
      </c>
      <c r="M43" s="920">
        <v>285704.51146088989</v>
      </c>
      <c r="N43" s="920">
        <v>298832.58176616993</v>
      </c>
      <c r="O43" s="1020">
        <v>298424.45557965001</v>
      </c>
      <c r="P43" s="1020">
        <v>284955.81673052994</v>
      </c>
      <c r="Q43" s="1020">
        <v>283306.21365984005</v>
      </c>
      <c r="R43" s="1020">
        <v>281331.35490866005</v>
      </c>
      <c r="S43" s="1020">
        <v>279849.85123580002</v>
      </c>
      <c r="T43" s="1020">
        <v>291313.54118247004</v>
      </c>
      <c r="U43" s="1020">
        <v>301042.11179395003</v>
      </c>
      <c r="V43" s="1020">
        <v>287378.70259280998</v>
      </c>
      <c r="W43" s="1020">
        <v>304020.93158725998</v>
      </c>
      <c r="X43" s="1020">
        <v>307821.40511433006</v>
      </c>
      <c r="Y43" s="1020">
        <v>308587.19658734003</v>
      </c>
      <c r="Z43" s="1020">
        <v>311605.35877254012</v>
      </c>
      <c r="AA43" s="1020">
        <v>314873.35148453008</v>
      </c>
      <c r="AB43" s="1020">
        <v>315727.78667276009</v>
      </c>
      <c r="AC43" s="1020">
        <v>341021.50509551005</v>
      </c>
      <c r="AD43" s="1020">
        <v>346036.26904583001</v>
      </c>
      <c r="AE43" s="1020">
        <v>391885.00173165009</v>
      </c>
      <c r="AF43" s="1020">
        <v>398614.92530742998</v>
      </c>
      <c r="AG43" s="1020">
        <v>400794.41043295001</v>
      </c>
      <c r="AH43" s="1020">
        <v>391682.59150730999</v>
      </c>
      <c r="AI43" s="1020">
        <v>374492.80214083998</v>
      </c>
    </row>
    <row r="44" spans="1:35" ht="15.75">
      <c r="A44" s="1154" t="s">
        <v>578</v>
      </c>
      <c r="B44" s="920">
        <v>122875.09799150999</v>
      </c>
      <c r="C44" s="920">
        <v>143084.11193228001</v>
      </c>
      <c r="D44" s="920">
        <v>152242.81160803998</v>
      </c>
      <c r="E44" s="920">
        <v>156569.41046778002</v>
      </c>
      <c r="F44" s="920">
        <v>159780.10106461003</v>
      </c>
      <c r="G44" s="920">
        <v>169742.03757762001</v>
      </c>
      <c r="H44" s="920">
        <v>152821.02941048006</v>
      </c>
      <c r="I44" s="920">
        <v>165589.81795938002</v>
      </c>
      <c r="J44" s="920">
        <v>158730.68444622002</v>
      </c>
      <c r="K44" s="920">
        <v>143600.94346102001</v>
      </c>
      <c r="L44" s="920">
        <v>127585.27454428999</v>
      </c>
      <c r="M44" s="920">
        <v>122375.94263263997</v>
      </c>
      <c r="N44" s="920">
        <v>136327.43991918</v>
      </c>
      <c r="O44" s="1020">
        <v>155054.77355769</v>
      </c>
      <c r="P44" s="1020">
        <v>137936.32583257</v>
      </c>
      <c r="Q44" s="1020">
        <v>139331.22039286999</v>
      </c>
      <c r="R44" s="1020">
        <v>143014.40659692002</v>
      </c>
      <c r="S44" s="1020">
        <v>142697.02493056</v>
      </c>
      <c r="T44" s="1020">
        <v>158750.79851284</v>
      </c>
      <c r="U44" s="1020">
        <v>159280.78659327002</v>
      </c>
      <c r="V44" s="1020">
        <v>163983.65711679999</v>
      </c>
      <c r="W44" s="1020">
        <v>154507.22358035998</v>
      </c>
      <c r="X44" s="1020">
        <v>153927.30253893</v>
      </c>
      <c r="Y44" s="1020">
        <v>154179.37929001002</v>
      </c>
      <c r="Z44" s="1020">
        <v>154401.82256982001</v>
      </c>
      <c r="AA44" s="1020">
        <v>153713.12641763</v>
      </c>
      <c r="AB44" s="1020">
        <v>129251.98883582998</v>
      </c>
      <c r="AC44" s="1020">
        <v>158188.2836586</v>
      </c>
      <c r="AD44" s="1020">
        <v>168356.18135428001</v>
      </c>
      <c r="AE44" s="1020">
        <v>168879.61998803998</v>
      </c>
      <c r="AF44" s="1020">
        <v>150470.62747414998</v>
      </c>
      <c r="AG44" s="1020">
        <v>139907.32885349003</v>
      </c>
      <c r="AH44" s="1020">
        <v>138428.67852848998</v>
      </c>
      <c r="AI44" s="1020">
        <v>135244.02746504999</v>
      </c>
    </row>
    <row r="45" spans="1:35" ht="15.75">
      <c r="A45" s="1154" t="s">
        <v>703</v>
      </c>
      <c r="B45" s="920">
        <v>17214.03112657</v>
      </c>
      <c r="C45" s="920">
        <v>19476.318742349999</v>
      </c>
      <c r="D45" s="920">
        <v>15765.162286299999</v>
      </c>
      <c r="E45" s="920">
        <v>17156.760968350001</v>
      </c>
      <c r="F45" s="920">
        <v>26224.251453489996</v>
      </c>
      <c r="G45" s="920">
        <v>27190.78523786</v>
      </c>
      <c r="H45" s="920">
        <v>28308.72951986</v>
      </c>
      <c r="I45" s="920">
        <v>29544.523429599998</v>
      </c>
      <c r="J45" s="920">
        <v>27389.140044259995</v>
      </c>
      <c r="K45" s="920">
        <v>33220.000111430003</v>
      </c>
      <c r="L45" s="920">
        <v>28157.805645679997</v>
      </c>
      <c r="M45" s="920">
        <v>27305.8420291</v>
      </c>
      <c r="N45" s="920">
        <v>27213.562023409995</v>
      </c>
      <c r="O45" s="1020">
        <v>31398.539474459998</v>
      </c>
      <c r="P45" s="1020">
        <v>31619.8573105</v>
      </c>
      <c r="Q45" s="1020">
        <v>35133.467694629995</v>
      </c>
      <c r="R45" s="1020">
        <v>32920.885435800003</v>
      </c>
      <c r="S45" s="1020">
        <v>32298.219876359999</v>
      </c>
      <c r="T45" s="1020">
        <v>32673.287755440004</v>
      </c>
      <c r="U45" s="1020">
        <v>32841.316153090003</v>
      </c>
      <c r="V45" s="1020">
        <v>32570.819465600001</v>
      </c>
      <c r="W45" s="1020">
        <v>34846.532550510005</v>
      </c>
      <c r="X45" s="1020">
        <v>34243.300602650001</v>
      </c>
      <c r="Y45" s="1020">
        <v>33479.525305170006</v>
      </c>
      <c r="Z45" s="1020">
        <v>33291.687473129998</v>
      </c>
      <c r="AA45" s="1020">
        <v>33399.731924790001</v>
      </c>
      <c r="AB45" s="1020">
        <v>28035.62081059</v>
      </c>
      <c r="AC45" s="1020">
        <v>33919.371607759997</v>
      </c>
      <c r="AD45" s="1020">
        <v>35103.55453252</v>
      </c>
      <c r="AE45" s="1020">
        <v>40494.037089059995</v>
      </c>
      <c r="AF45" s="1020">
        <v>40565.918384880002</v>
      </c>
      <c r="AG45" s="1020">
        <v>39523.137495900002</v>
      </c>
      <c r="AH45" s="1020">
        <v>38792.617971920001</v>
      </c>
      <c r="AI45" s="1020">
        <v>39905.841427920001</v>
      </c>
    </row>
    <row r="46" spans="1:35" ht="15.75">
      <c r="A46" s="1154" t="s">
        <v>704</v>
      </c>
      <c r="B46" s="920">
        <v>306995.80249900999</v>
      </c>
      <c r="C46" s="920">
        <v>304633.99444619002</v>
      </c>
      <c r="D46" s="920">
        <v>308105.05928630993</v>
      </c>
      <c r="E46" s="920">
        <v>310277.85928530991</v>
      </c>
      <c r="F46" s="920">
        <v>308691.51593130996</v>
      </c>
      <c r="G46" s="920">
        <v>309985.35671930993</v>
      </c>
      <c r="H46" s="920">
        <v>317972.85671930993</v>
      </c>
      <c r="I46" s="920">
        <v>320762.33382030996</v>
      </c>
      <c r="J46" s="920">
        <v>321408.18382430996</v>
      </c>
      <c r="K46" s="920">
        <v>313047.55525730993</v>
      </c>
      <c r="L46" s="920">
        <v>315877.90010930994</v>
      </c>
      <c r="M46" s="920">
        <v>305820.81537230994</v>
      </c>
      <c r="N46" s="920">
        <v>301392.40556055005</v>
      </c>
      <c r="O46" s="1020">
        <v>303163.75276454998</v>
      </c>
      <c r="P46" s="1020">
        <v>303163.75276454998</v>
      </c>
      <c r="Q46" s="1020">
        <v>303163.72578503005</v>
      </c>
      <c r="R46" s="1020">
        <v>303163.70747127</v>
      </c>
      <c r="S46" s="1020">
        <v>302443.68553023005</v>
      </c>
      <c r="T46" s="1020">
        <v>307513.8393007</v>
      </c>
      <c r="U46" s="1020">
        <v>322685.37056561006</v>
      </c>
      <c r="V46" s="1020">
        <v>312970.58134954999</v>
      </c>
      <c r="W46" s="1020">
        <v>310805.32404654997</v>
      </c>
      <c r="X46" s="1020">
        <v>312413.72404654999</v>
      </c>
      <c r="Y46" s="1020">
        <v>312884.01649473998</v>
      </c>
      <c r="Z46" s="1020">
        <v>320205.62285073998</v>
      </c>
      <c r="AA46" s="1020">
        <v>313917.80550111004</v>
      </c>
      <c r="AB46" s="1020">
        <v>318888.20364711003</v>
      </c>
      <c r="AC46" s="1020">
        <v>318888.20364711003</v>
      </c>
      <c r="AD46" s="1020">
        <v>319420.85062663001</v>
      </c>
      <c r="AE46" s="1020">
        <v>332165.41147643002</v>
      </c>
      <c r="AF46" s="1020">
        <v>329923.66147643002</v>
      </c>
      <c r="AG46" s="1020">
        <v>329923.66147643002</v>
      </c>
      <c r="AH46" s="1020">
        <v>329923.66281343001</v>
      </c>
      <c r="AI46" s="1020">
        <v>331544.59216858004</v>
      </c>
    </row>
    <row r="47" spans="1:35" ht="15.75">
      <c r="A47" s="1154" t="s">
        <v>706</v>
      </c>
      <c r="B47" s="920">
        <v>749467.40549957997</v>
      </c>
      <c r="C47" s="920">
        <v>749984.53247227985</v>
      </c>
      <c r="D47" s="920">
        <v>757782.02075961011</v>
      </c>
      <c r="E47" s="920">
        <v>764306.78949065018</v>
      </c>
      <c r="F47" s="920">
        <v>789659.68979951995</v>
      </c>
      <c r="G47" s="920">
        <v>802568.33639656007</v>
      </c>
      <c r="H47" s="920">
        <v>801169.70755568007</v>
      </c>
      <c r="I47" s="920">
        <v>144567.85008627002</v>
      </c>
      <c r="J47" s="920">
        <v>3287.6262542499999</v>
      </c>
      <c r="K47" s="920">
        <v>0</v>
      </c>
      <c r="L47" s="920">
        <v>0</v>
      </c>
      <c r="M47" s="920">
        <v>0</v>
      </c>
      <c r="N47" s="920">
        <v>0</v>
      </c>
      <c r="O47" s="1020">
        <v>0</v>
      </c>
      <c r="P47" s="1020">
        <v>0</v>
      </c>
      <c r="Q47" s="1020">
        <v>0</v>
      </c>
      <c r="R47" s="1020">
        <v>0</v>
      </c>
      <c r="S47" s="1020">
        <v>0</v>
      </c>
      <c r="T47" s="1020">
        <v>0</v>
      </c>
      <c r="U47" s="1020">
        <v>0</v>
      </c>
      <c r="V47" s="1020">
        <v>0</v>
      </c>
      <c r="W47" s="1020">
        <v>0</v>
      </c>
      <c r="X47" s="1020">
        <v>0</v>
      </c>
      <c r="Y47" s="1020">
        <v>0</v>
      </c>
      <c r="Z47" s="1020">
        <v>0</v>
      </c>
      <c r="AA47" s="1020">
        <v>0</v>
      </c>
      <c r="AB47" s="1020">
        <v>0</v>
      </c>
      <c r="AC47" s="1020">
        <v>0</v>
      </c>
      <c r="AD47" s="1020">
        <v>0</v>
      </c>
      <c r="AE47" s="1020">
        <v>0</v>
      </c>
      <c r="AF47" s="1020">
        <v>0</v>
      </c>
      <c r="AG47" s="1020">
        <v>0</v>
      </c>
      <c r="AH47" s="1020">
        <v>0</v>
      </c>
      <c r="AI47" s="1020">
        <v>0</v>
      </c>
    </row>
    <row r="48" spans="1:35" ht="31.5">
      <c r="A48" s="1154" t="s">
        <v>705</v>
      </c>
      <c r="B48" s="920">
        <v>55277.172622050006</v>
      </c>
      <c r="C48" s="920">
        <v>55217.448965050004</v>
      </c>
      <c r="D48" s="920">
        <v>53957.328681550003</v>
      </c>
      <c r="E48" s="920">
        <v>81831.988979339993</v>
      </c>
      <c r="F48" s="920">
        <v>85343.620709340001</v>
      </c>
      <c r="G48" s="920">
        <v>90059.57608033999</v>
      </c>
      <c r="H48" s="920">
        <v>89663.12761594</v>
      </c>
      <c r="I48" s="920">
        <v>90378.022022970006</v>
      </c>
      <c r="J48" s="920">
        <v>92081.272580389996</v>
      </c>
      <c r="K48" s="920">
        <v>98448.907051670001</v>
      </c>
      <c r="L48" s="920">
        <v>96240.981876999998</v>
      </c>
      <c r="M48" s="920">
        <v>101427.39359133999</v>
      </c>
      <c r="N48" s="920">
        <v>83352.561127549998</v>
      </c>
      <c r="O48" s="1020">
        <v>82872.53797772</v>
      </c>
      <c r="P48" s="1020">
        <v>85925.316138070004</v>
      </c>
      <c r="Q48" s="1020">
        <v>102136.01498508999</v>
      </c>
      <c r="R48" s="1020">
        <v>101915.22304744</v>
      </c>
      <c r="S48" s="1020">
        <v>140323.66819877</v>
      </c>
      <c r="T48" s="1020">
        <v>218899.66720108999</v>
      </c>
      <c r="U48" s="1020">
        <v>265192.33607939002</v>
      </c>
      <c r="V48" s="1020">
        <v>336422.68274737999</v>
      </c>
      <c r="W48" s="1020">
        <v>400407.15163429006</v>
      </c>
      <c r="X48" s="1020">
        <v>476379.96234477998</v>
      </c>
      <c r="Y48" s="1020">
        <v>489243.89909501001</v>
      </c>
      <c r="Z48" s="1020">
        <v>524796.99603335001</v>
      </c>
      <c r="AA48" s="1020">
        <v>534835.78201597999</v>
      </c>
      <c r="AB48" s="1020">
        <v>564028.7233744401</v>
      </c>
      <c r="AC48" s="1020">
        <v>577806.89595665003</v>
      </c>
      <c r="AD48" s="1020">
        <v>574124.86985927995</v>
      </c>
      <c r="AE48" s="1020">
        <v>574859.55689477001</v>
      </c>
      <c r="AF48" s="1020">
        <v>631869.69452843</v>
      </c>
      <c r="AG48" s="1020">
        <v>625867.86111706996</v>
      </c>
      <c r="AH48" s="1020">
        <v>636314.53952900018</v>
      </c>
      <c r="AI48" s="1020">
        <v>637439.39242156001</v>
      </c>
    </row>
    <row r="49" spans="1:35" ht="15.75">
      <c r="A49" s="1154" t="s">
        <v>579</v>
      </c>
      <c r="B49" s="920">
        <v>9880.1795113999997</v>
      </c>
      <c r="C49" s="920">
        <v>9770.1619911299986</v>
      </c>
      <c r="D49" s="920">
        <v>10088.31052884</v>
      </c>
      <c r="E49" s="920">
        <v>10088.31052884</v>
      </c>
      <c r="F49" s="920">
        <v>10401.87281678</v>
      </c>
      <c r="G49" s="920">
        <v>10532.332450370001</v>
      </c>
      <c r="H49" s="920">
        <v>10646.046905990001</v>
      </c>
      <c r="I49" s="920">
        <v>10777.272462270001</v>
      </c>
      <c r="J49" s="920">
        <v>9963.0507794900004</v>
      </c>
      <c r="K49" s="920">
        <v>9822.1716640899995</v>
      </c>
      <c r="L49" s="920">
        <v>10139.084612639999</v>
      </c>
      <c r="M49" s="920">
        <v>10023.35476117</v>
      </c>
      <c r="N49" s="920">
        <v>9108.4988146100004</v>
      </c>
      <c r="O49" s="1020">
        <v>9110.3942975900009</v>
      </c>
      <c r="P49" s="1020">
        <v>7145.71527358</v>
      </c>
      <c r="Q49" s="1020">
        <v>6679.0031262100001</v>
      </c>
      <c r="R49" s="1020">
        <v>6424.1713608299997</v>
      </c>
      <c r="S49" s="1020">
        <v>5658.5458062700009</v>
      </c>
      <c r="T49" s="1020">
        <v>4858.0836592400001</v>
      </c>
      <c r="U49" s="1020">
        <v>7304.8770301000004</v>
      </c>
      <c r="V49" s="1020">
        <v>7339.7074218899998</v>
      </c>
      <c r="W49" s="1020">
        <v>6291.8523004899998</v>
      </c>
      <c r="X49" s="1020">
        <v>2107.4473600599999</v>
      </c>
      <c r="Y49" s="1020">
        <v>4922.1384127800002</v>
      </c>
      <c r="Z49" s="1020">
        <v>475.58143354999999</v>
      </c>
      <c r="AA49" s="1020">
        <v>475.72272555000001</v>
      </c>
      <c r="AB49" s="1020">
        <v>373.98906162999998</v>
      </c>
      <c r="AC49" s="1020">
        <v>526.78585872000008</v>
      </c>
      <c r="AD49" s="1020">
        <v>0</v>
      </c>
      <c r="AE49" s="1020">
        <v>0</v>
      </c>
      <c r="AF49" s="1020">
        <v>0</v>
      </c>
      <c r="AG49" s="1020">
        <v>0</v>
      </c>
      <c r="AH49" s="1020">
        <v>0</v>
      </c>
      <c r="AI49" s="1020">
        <v>0</v>
      </c>
    </row>
    <row r="50" spans="1:35" ht="15.75">
      <c r="A50" s="1154" t="s">
        <v>580</v>
      </c>
      <c r="B50" s="920">
        <v>3615.5120605500001</v>
      </c>
      <c r="C50" s="920">
        <v>6459.70726655</v>
      </c>
      <c r="D50" s="920">
        <v>3638.74092819</v>
      </c>
      <c r="E50" s="920">
        <v>7350.8241404099999</v>
      </c>
      <c r="F50" s="920">
        <v>9254.8577733999991</v>
      </c>
      <c r="G50" s="920">
        <v>5947.9034645500014</v>
      </c>
      <c r="H50" s="920">
        <v>5961.7942489400002</v>
      </c>
      <c r="I50" s="920">
        <v>4200.1558705299994</v>
      </c>
      <c r="J50" s="920">
        <v>5655.6509358600006</v>
      </c>
      <c r="K50" s="920">
        <v>8757.2263014499986</v>
      </c>
      <c r="L50" s="920">
        <v>12653.426604190001</v>
      </c>
      <c r="M50" s="920">
        <v>12872.986694290001</v>
      </c>
      <c r="N50" s="920">
        <v>20788.071600859999</v>
      </c>
      <c r="O50" s="1020">
        <v>12577.368075199998</v>
      </c>
      <c r="P50" s="1020">
        <v>12981.777467190001</v>
      </c>
      <c r="Q50" s="1020">
        <v>8596.2845073400003</v>
      </c>
      <c r="R50" s="1020">
        <v>12627.623098829998</v>
      </c>
      <c r="S50" s="1020">
        <v>11969.512665209999</v>
      </c>
      <c r="T50" s="1020">
        <v>6745.9640661199992</v>
      </c>
      <c r="U50" s="1020">
        <v>16434.894503479998</v>
      </c>
      <c r="V50" s="1020">
        <v>21091.566628500001</v>
      </c>
      <c r="W50" s="1020">
        <v>28417.89023682</v>
      </c>
      <c r="X50" s="1020">
        <v>27924.229121330001</v>
      </c>
      <c r="Y50" s="1020">
        <v>22771.717733759997</v>
      </c>
      <c r="Z50" s="1020">
        <v>12312.226359199998</v>
      </c>
      <c r="AA50" s="1020">
        <v>11061.43584197</v>
      </c>
      <c r="AB50" s="1020">
        <v>11336.10724521</v>
      </c>
      <c r="AC50" s="1020">
        <v>29755.860676569999</v>
      </c>
      <c r="AD50" s="1020">
        <v>32574.661919779999</v>
      </c>
      <c r="AE50" s="1020">
        <v>30261.03299969</v>
      </c>
      <c r="AF50" s="1020">
        <v>45596.051919609999</v>
      </c>
      <c r="AG50" s="1020">
        <v>38311.055056969999</v>
      </c>
      <c r="AH50" s="1020">
        <v>33509.782561339998</v>
      </c>
      <c r="AI50" s="1020">
        <v>27795.297370219996</v>
      </c>
    </row>
    <row r="51" spans="1:35" ht="15.75">
      <c r="A51" s="1154" t="s">
        <v>581</v>
      </c>
      <c r="B51" s="920">
        <v>0</v>
      </c>
      <c r="C51" s="920">
        <v>0</v>
      </c>
      <c r="D51" s="920">
        <v>0</v>
      </c>
      <c r="E51" s="920">
        <v>0</v>
      </c>
      <c r="F51" s="920">
        <v>0</v>
      </c>
      <c r="G51" s="920">
        <v>0</v>
      </c>
      <c r="H51" s="920">
        <v>0</v>
      </c>
      <c r="I51" s="920">
        <v>0</v>
      </c>
      <c r="J51" s="920">
        <v>0</v>
      </c>
      <c r="K51" s="920">
        <v>0</v>
      </c>
      <c r="L51" s="920">
        <v>0</v>
      </c>
      <c r="M51" s="920">
        <v>0</v>
      </c>
      <c r="N51" s="920">
        <v>0</v>
      </c>
      <c r="O51" s="1020">
        <v>0</v>
      </c>
      <c r="P51" s="1020">
        <v>0</v>
      </c>
      <c r="Q51" s="1020">
        <v>0</v>
      </c>
      <c r="R51" s="1020">
        <v>0</v>
      </c>
      <c r="S51" s="1020">
        <v>0</v>
      </c>
      <c r="T51" s="1020">
        <v>0</v>
      </c>
      <c r="U51" s="1020">
        <v>0</v>
      </c>
      <c r="V51" s="1020">
        <v>0</v>
      </c>
      <c r="W51" s="1020">
        <v>0</v>
      </c>
      <c r="X51" s="1020">
        <v>0</v>
      </c>
      <c r="Y51" s="1020">
        <v>0</v>
      </c>
      <c r="Z51" s="1020">
        <v>0</v>
      </c>
      <c r="AA51" s="1020">
        <v>0</v>
      </c>
      <c r="AB51" s="1020">
        <v>0</v>
      </c>
      <c r="AC51" s="1020">
        <v>0</v>
      </c>
      <c r="AD51" s="1020">
        <v>0</v>
      </c>
      <c r="AE51" s="1020">
        <v>0</v>
      </c>
      <c r="AF51" s="1020">
        <v>0</v>
      </c>
      <c r="AG51" s="1020">
        <v>0</v>
      </c>
      <c r="AH51" s="1020">
        <v>0</v>
      </c>
      <c r="AI51" s="1020">
        <v>0</v>
      </c>
    </row>
    <row r="52" spans="1:35" ht="15.75">
      <c r="A52" s="1154" t="s">
        <v>582</v>
      </c>
      <c r="B52" s="920">
        <v>161938.21611626001</v>
      </c>
      <c r="C52" s="920">
        <v>162488.56110936002</v>
      </c>
      <c r="D52" s="920">
        <v>169284.85333953003</v>
      </c>
      <c r="E52" s="920">
        <v>167320.33882265002</v>
      </c>
      <c r="F52" s="920">
        <v>164019.22998956</v>
      </c>
      <c r="G52" s="920">
        <v>162025.79077244998</v>
      </c>
      <c r="H52" s="920">
        <v>159725.55410651001</v>
      </c>
      <c r="I52" s="920">
        <v>161738.53829414002</v>
      </c>
      <c r="J52" s="920">
        <v>170806.14479250001</v>
      </c>
      <c r="K52" s="920">
        <v>161778.29235879998</v>
      </c>
      <c r="L52" s="920">
        <v>159405.48635666</v>
      </c>
      <c r="M52" s="920">
        <v>157181.70191173998</v>
      </c>
      <c r="N52" s="920">
        <v>152065.73971434997</v>
      </c>
      <c r="O52" s="1223">
        <v>151310.16347072998</v>
      </c>
      <c r="P52" s="1223">
        <v>147862.62116232998</v>
      </c>
      <c r="Q52" s="1223">
        <v>143428.64541895999</v>
      </c>
      <c r="R52" s="1223">
        <v>146925.83357716</v>
      </c>
      <c r="S52" s="1223">
        <v>145469.03275511996</v>
      </c>
      <c r="T52" s="1223">
        <v>145074.06624950998</v>
      </c>
      <c r="U52" s="1223">
        <v>145289.05676430999</v>
      </c>
      <c r="V52" s="1223">
        <v>144745.45732015002</v>
      </c>
      <c r="W52" s="1223">
        <v>142030.69582895999</v>
      </c>
      <c r="X52" s="1223">
        <v>135713.62911959999</v>
      </c>
      <c r="Y52" s="1223">
        <v>130112.42573982001</v>
      </c>
      <c r="Z52" s="1223">
        <v>135452.81346479998</v>
      </c>
      <c r="AA52" s="1223">
        <v>131749.30386391</v>
      </c>
      <c r="AB52" s="1223">
        <v>130886.04440045</v>
      </c>
      <c r="AC52" s="1223">
        <v>141834.13491115</v>
      </c>
      <c r="AD52" s="1223">
        <v>142484.34703205002</v>
      </c>
      <c r="AE52" s="1223">
        <v>138778.64116136002</v>
      </c>
      <c r="AF52" s="1223">
        <v>133967.90212511001</v>
      </c>
      <c r="AG52" s="1223">
        <v>131646.84952547002</v>
      </c>
      <c r="AH52" s="1223">
        <v>126651.23082989</v>
      </c>
      <c r="AI52" s="1223">
        <v>122500.35814930999</v>
      </c>
    </row>
    <row r="53" spans="1:35" ht="15.75">
      <c r="A53" s="1155"/>
      <c r="B53" s="920"/>
      <c r="C53" s="920"/>
      <c r="D53" s="920"/>
      <c r="E53" s="920"/>
      <c r="F53" s="920"/>
      <c r="G53" s="920"/>
      <c r="H53" s="920"/>
      <c r="I53" s="920"/>
      <c r="J53" s="920"/>
      <c r="K53" s="920"/>
      <c r="L53" s="920"/>
      <c r="M53" s="920"/>
      <c r="N53" s="920"/>
      <c r="O53" s="1020"/>
      <c r="P53" s="1020"/>
      <c r="Q53" s="1020"/>
      <c r="R53" s="1020"/>
      <c r="S53" s="1020"/>
      <c r="T53" s="1020"/>
      <c r="U53" s="1020"/>
      <c r="V53" s="1020"/>
      <c r="W53" s="1020"/>
      <c r="X53" s="1020"/>
      <c r="Y53" s="1020"/>
      <c r="Z53" s="1020"/>
      <c r="AA53" s="1020"/>
      <c r="AB53" s="1020"/>
      <c r="AC53" s="1020"/>
      <c r="AD53" s="1020"/>
      <c r="AE53" s="1020"/>
      <c r="AF53" s="1020"/>
      <c r="AG53" s="1020"/>
      <c r="AH53" s="1020"/>
      <c r="AI53" s="1020"/>
    </row>
    <row r="54" spans="1:35" ht="31.5">
      <c r="A54" s="1153" t="s">
        <v>707</v>
      </c>
      <c r="B54" s="917">
        <v>6670.7943851800001</v>
      </c>
      <c r="C54" s="917">
        <v>4018.6539820600005</v>
      </c>
      <c r="D54" s="917">
        <v>4168.1232495900003</v>
      </c>
      <c r="E54" s="917">
        <v>4877.4963893000004</v>
      </c>
      <c r="F54" s="917">
        <v>5175.7246797700009</v>
      </c>
      <c r="G54" s="917">
        <v>5126.0736708300001</v>
      </c>
      <c r="H54" s="917">
        <v>8197.5218109699999</v>
      </c>
      <c r="I54" s="917">
        <v>9450.2050709199993</v>
      </c>
      <c r="J54" s="917">
        <v>18555.049138909999</v>
      </c>
      <c r="K54" s="917">
        <v>19142.734845949999</v>
      </c>
      <c r="L54" s="917">
        <v>17178.67338281</v>
      </c>
      <c r="M54" s="917">
        <v>30241.166243</v>
      </c>
      <c r="N54" s="917">
        <v>44864.028983830001</v>
      </c>
      <c r="O54" s="1020">
        <v>33916.422822040004</v>
      </c>
      <c r="P54" s="1020">
        <v>34542.340746050002</v>
      </c>
      <c r="Q54" s="1020">
        <v>32058.82874719</v>
      </c>
      <c r="R54" s="1020">
        <v>33881.228879180002</v>
      </c>
      <c r="S54" s="1020">
        <v>37091.048973099998</v>
      </c>
      <c r="T54" s="1020">
        <v>39513.700115839994</v>
      </c>
      <c r="U54" s="1020">
        <v>38200.891696239996</v>
      </c>
      <c r="V54" s="1020">
        <v>32925.185992880004</v>
      </c>
      <c r="W54" s="1020">
        <v>25136.844609840002</v>
      </c>
      <c r="X54" s="1020">
        <v>25066.7505403</v>
      </c>
      <c r="Y54" s="1020">
        <v>24009.896471340002</v>
      </c>
      <c r="Z54" s="1020">
        <v>20945.495933850001</v>
      </c>
      <c r="AA54" s="1020">
        <v>21378.857693009999</v>
      </c>
      <c r="AB54" s="1020">
        <v>23351.973284160002</v>
      </c>
      <c r="AC54" s="1020">
        <v>49784.537012960005</v>
      </c>
      <c r="AD54" s="1020">
        <v>58776.75974003</v>
      </c>
      <c r="AE54" s="1020">
        <v>231871.90643318</v>
      </c>
      <c r="AF54" s="1020">
        <v>219910.09363393</v>
      </c>
      <c r="AG54" s="1020">
        <v>229931.66467822998</v>
      </c>
      <c r="AH54" s="1020">
        <v>215638.42254516002</v>
      </c>
      <c r="AI54" s="1020">
        <v>194826.29800631999</v>
      </c>
    </row>
    <row r="55" spans="1:35" ht="15.75">
      <c r="A55" s="1155" t="s">
        <v>708</v>
      </c>
      <c r="B55" s="920">
        <v>6670.7943851800001</v>
      </c>
      <c r="C55" s="920">
        <v>4018.6539820600005</v>
      </c>
      <c r="D55" s="920">
        <v>4168.1232495900003</v>
      </c>
      <c r="E55" s="920">
        <v>4877.4963893000004</v>
      </c>
      <c r="F55" s="920">
        <v>5175.7246797700009</v>
      </c>
      <c r="G55" s="920">
        <v>5126.0736708300001</v>
      </c>
      <c r="H55" s="920">
        <v>8197.5218109699999</v>
      </c>
      <c r="I55" s="920">
        <v>9450.2050709199993</v>
      </c>
      <c r="J55" s="920">
        <v>18555.049138909999</v>
      </c>
      <c r="K55" s="920">
        <v>19142.734845949999</v>
      </c>
      <c r="L55" s="920">
        <v>17178.67338281</v>
      </c>
      <c r="M55" s="920">
        <v>30241.166243</v>
      </c>
      <c r="N55" s="920">
        <v>44864.028983830001</v>
      </c>
      <c r="O55" s="1223">
        <v>33916.422822040004</v>
      </c>
      <c r="P55" s="1223">
        <v>34542.340746050002</v>
      </c>
      <c r="Q55" s="1223">
        <v>32058.82874719</v>
      </c>
      <c r="R55" s="1223">
        <v>33881.228879180002</v>
      </c>
      <c r="S55" s="1223">
        <v>37091.048973099998</v>
      </c>
      <c r="T55" s="1223">
        <v>39513.700115839994</v>
      </c>
      <c r="U55" s="1223">
        <v>38200.891696239996</v>
      </c>
      <c r="V55" s="1223">
        <v>32925.185992880004</v>
      </c>
      <c r="W55" s="1223">
        <v>25136.844609840002</v>
      </c>
      <c r="X55" s="1223">
        <v>25066.7505403</v>
      </c>
      <c r="Y55" s="1223">
        <v>24009.896471340002</v>
      </c>
      <c r="Z55" s="1223">
        <v>20945.495933850001</v>
      </c>
      <c r="AA55" s="1223">
        <v>21378.857693009999</v>
      </c>
      <c r="AB55" s="1223">
        <v>23351.973284160002</v>
      </c>
      <c r="AC55" s="1223">
        <v>49784.537012960005</v>
      </c>
      <c r="AD55" s="1223">
        <v>58776.75974003</v>
      </c>
      <c r="AE55" s="1223">
        <v>231871.90643318</v>
      </c>
      <c r="AF55" s="1223">
        <v>219910.09363393</v>
      </c>
      <c r="AG55" s="1223">
        <v>229931.66467822998</v>
      </c>
      <c r="AH55" s="1223">
        <v>215638.42254516002</v>
      </c>
      <c r="AI55" s="1223">
        <v>194826.29800631999</v>
      </c>
    </row>
    <row r="56" spans="1:35" ht="15.75">
      <c r="A56" s="1155"/>
      <c r="B56" s="920"/>
      <c r="C56" s="920"/>
      <c r="D56" s="920"/>
      <c r="E56" s="920"/>
      <c r="F56" s="920"/>
      <c r="G56" s="920"/>
      <c r="H56" s="920"/>
      <c r="I56" s="920"/>
      <c r="J56" s="920"/>
      <c r="K56" s="920"/>
      <c r="L56" s="920"/>
      <c r="M56" s="920"/>
      <c r="N56" s="920"/>
      <c r="O56" s="1020"/>
      <c r="P56" s="1020"/>
      <c r="Q56" s="1020"/>
      <c r="R56" s="1020"/>
      <c r="S56" s="1020"/>
      <c r="T56" s="1020"/>
      <c r="U56" s="1020"/>
      <c r="V56" s="1020"/>
      <c r="W56" s="1020"/>
      <c r="X56" s="1020"/>
      <c r="Y56" s="1020"/>
      <c r="Z56" s="1020"/>
      <c r="AA56" s="1020"/>
      <c r="AB56" s="1020"/>
      <c r="AC56" s="1020"/>
      <c r="AD56" s="1020"/>
      <c r="AE56" s="1020"/>
      <c r="AF56" s="1020"/>
      <c r="AG56" s="1020"/>
      <c r="AH56" s="1020"/>
      <c r="AI56" s="1020"/>
    </row>
    <row r="57" spans="1:35" ht="15.75">
      <c r="A57" s="1153" t="s">
        <v>435</v>
      </c>
      <c r="B57" s="917">
        <v>3229774.8494843398</v>
      </c>
      <c r="C57" s="917">
        <v>3294059.2486341097</v>
      </c>
      <c r="D57" s="917">
        <v>3246139.5572323096</v>
      </c>
      <c r="E57" s="917">
        <v>3359865.1292050593</v>
      </c>
      <c r="F57" s="917">
        <v>3321118.9079356506</v>
      </c>
      <c r="G57" s="917">
        <v>3354423.6661827499</v>
      </c>
      <c r="H57" s="917">
        <v>3393542.9593413398</v>
      </c>
      <c r="I57" s="917">
        <v>3452051.0054975208</v>
      </c>
      <c r="J57" s="917">
        <v>3385697.3039755905</v>
      </c>
      <c r="K57" s="917">
        <v>3325416.6846715398</v>
      </c>
      <c r="L57" s="917">
        <v>3597988.9006866906</v>
      </c>
      <c r="M57" s="917">
        <v>3588963.6686847904</v>
      </c>
      <c r="N57" s="917">
        <v>3786101.4249530798</v>
      </c>
      <c r="O57" s="1020">
        <v>3839219.41188592</v>
      </c>
      <c r="P57" s="1020">
        <v>3652094.3094595997</v>
      </c>
      <c r="Q57" s="1020">
        <v>3582933.5994902002</v>
      </c>
      <c r="R57" s="1020">
        <v>3629711.2142837401</v>
      </c>
      <c r="S57" s="1020">
        <v>3685491.5699373703</v>
      </c>
      <c r="T57" s="1020">
        <v>3736001.3597907401</v>
      </c>
      <c r="U57" s="1020">
        <v>3462363.7897676709</v>
      </c>
      <c r="V57" s="1020">
        <v>3396874.3202472604</v>
      </c>
      <c r="W57" s="1020">
        <v>3375837.7462776699</v>
      </c>
      <c r="X57" s="1020">
        <v>3184676.0202987096</v>
      </c>
      <c r="Y57" s="1020">
        <v>3398236.2897974802</v>
      </c>
      <c r="Z57" s="1020">
        <v>3292608.1785817198</v>
      </c>
      <c r="AA57" s="1020">
        <v>3390035.80691671</v>
      </c>
      <c r="AB57" s="1020">
        <v>3479010.70335447</v>
      </c>
      <c r="AC57" s="1020">
        <v>3752272.9475795398</v>
      </c>
      <c r="AD57" s="1020">
        <v>3821845.7761699501</v>
      </c>
      <c r="AE57" s="1020">
        <v>3624027.93990127</v>
      </c>
      <c r="AF57" s="1020">
        <v>3529617.8462723703</v>
      </c>
      <c r="AG57" s="1020">
        <v>3252061.2525616693</v>
      </c>
      <c r="AH57" s="1020">
        <v>3348702.3578982898</v>
      </c>
      <c r="AI57" s="1020">
        <v>3275725.8477571998</v>
      </c>
    </row>
    <row r="58" spans="1:35" ht="15.75">
      <c r="A58" s="1154" t="s">
        <v>13</v>
      </c>
      <c r="B58" s="920">
        <v>1277757.47477085</v>
      </c>
      <c r="C58" s="920">
        <v>1289429.4692376398</v>
      </c>
      <c r="D58" s="920">
        <v>1290782.9080328301</v>
      </c>
      <c r="E58" s="920">
        <v>1299362.6341999101</v>
      </c>
      <c r="F58" s="920">
        <v>1308927.97494785</v>
      </c>
      <c r="G58" s="920">
        <v>1309324.27907126</v>
      </c>
      <c r="H58" s="920">
        <v>1317223.0188327602</v>
      </c>
      <c r="I58" s="920">
        <v>1328361.2656806102</v>
      </c>
      <c r="J58" s="920">
        <v>1333896.4106600503</v>
      </c>
      <c r="K58" s="920">
        <v>1346721.9998797802</v>
      </c>
      <c r="L58" s="920">
        <v>1351074.2034805901</v>
      </c>
      <c r="M58" s="920">
        <v>1365063.6481420302</v>
      </c>
      <c r="N58" s="920">
        <v>1370231.3603474901</v>
      </c>
      <c r="O58" s="1020">
        <v>1372611.3012340199</v>
      </c>
      <c r="P58" s="1020">
        <v>1392794.6262148798</v>
      </c>
      <c r="Q58" s="1020">
        <v>1381439.7738938199</v>
      </c>
      <c r="R58" s="1020">
        <v>1391000.8529346602</v>
      </c>
      <c r="S58" s="1020">
        <v>1394761.1382970801</v>
      </c>
      <c r="T58" s="1020">
        <v>1428516.0517401299</v>
      </c>
      <c r="U58" s="1020">
        <v>1441401.5006315003</v>
      </c>
      <c r="V58" s="1020">
        <v>1428459.9295780899</v>
      </c>
      <c r="W58" s="1020">
        <v>1444526.1881712398</v>
      </c>
      <c r="X58" s="1020">
        <v>1445608.2186362001</v>
      </c>
      <c r="Y58" s="1020">
        <v>1455288.54377649</v>
      </c>
      <c r="Z58" s="1020">
        <v>1460089.7787380097</v>
      </c>
      <c r="AA58" s="1020">
        <v>1460047.8627841698</v>
      </c>
      <c r="AB58" s="1020">
        <v>1462995.52698471</v>
      </c>
      <c r="AC58" s="1020">
        <v>1484693.52411364</v>
      </c>
      <c r="AD58" s="1020">
        <v>1488591.9439650001</v>
      </c>
      <c r="AE58" s="1020">
        <v>1493806.5655502402</v>
      </c>
      <c r="AF58" s="1020">
        <v>1504294.4456441903</v>
      </c>
      <c r="AG58" s="1020">
        <v>1509548.6334919697</v>
      </c>
      <c r="AH58" s="1020">
        <v>1520444.7943638999</v>
      </c>
      <c r="AI58" s="1020">
        <v>1525977.2030881802</v>
      </c>
    </row>
    <row r="59" spans="1:35" ht="15.75">
      <c r="A59" s="1154" t="s">
        <v>709</v>
      </c>
      <c r="B59" s="920">
        <v>3456.2971946299999</v>
      </c>
      <c r="C59" s="920">
        <v>6727.69532015</v>
      </c>
      <c r="D59" s="920">
        <v>29428.781211960002</v>
      </c>
      <c r="E59" s="920">
        <v>31217.13491484</v>
      </c>
      <c r="F59" s="920">
        <v>31242.188961969998</v>
      </c>
      <c r="G59" s="920">
        <v>37223.478965919996</v>
      </c>
      <c r="H59" s="920">
        <v>34564.322133349997</v>
      </c>
      <c r="I59" s="920">
        <v>34464.718658589991</v>
      </c>
      <c r="J59" s="920">
        <v>34462.4821926</v>
      </c>
      <c r="K59" s="920">
        <v>44417.717750759999</v>
      </c>
      <c r="L59" s="920">
        <v>33598.290384920001</v>
      </c>
      <c r="M59" s="920">
        <v>10906.864940979998</v>
      </c>
      <c r="N59" s="920">
        <v>30853.27948361</v>
      </c>
      <c r="O59" s="1020">
        <v>30882.433127640001</v>
      </c>
      <c r="P59" s="1020">
        <v>30851.726421669999</v>
      </c>
      <c r="Q59" s="1020">
        <v>31863.09615886</v>
      </c>
      <c r="R59" s="1020">
        <v>31862.470895959999</v>
      </c>
      <c r="S59" s="1020">
        <v>12059.672837459999</v>
      </c>
      <c r="T59" s="1020">
        <v>4092.4063945299999</v>
      </c>
      <c r="U59" s="1020">
        <v>4101.2644295699993</v>
      </c>
      <c r="V59" s="1020">
        <v>4114.4924195800004</v>
      </c>
      <c r="W59" s="1020">
        <v>5945.6369100399997</v>
      </c>
      <c r="X59" s="1020">
        <v>5938.4403294399999</v>
      </c>
      <c r="Y59" s="1020">
        <v>6003.5653131299996</v>
      </c>
      <c r="Z59" s="1020">
        <v>5897.289896530001</v>
      </c>
      <c r="AA59" s="1020">
        <v>2431.6690765300004</v>
      </c>
      <c r="AB59" s="1020">
        <v>2425.5195659299998</v>
      </c>
      <c r="AC59" s="1020">
        <v>2419.0014834399999</v>
      </c>
      <c r="AD59" s="1020">
        <v>581.23466183000005</v>
      </c>
      <c r="AE59" s="1020">
        <v>3652.5187675000002</v>
      </c>
      <c r="AF59" s="1020">
        <v>3650.1497648299996</v>
      </c>
      <c r="AG59" s="1020">
        <v>3651.2416031399994</v>
      </c>
      <c r="AH59" s="1020">
        <v>3618.4186347600003</v>
      </c>
      <c r="AI59" s="1020">
        <v>3806.94325342</v>
      </c>
    </row>
    <row r="60" spans="1:35" ht="15.75">
      <c r="A60" s="1153" t="s">
        <v>584</v>
      </c>
      <c r="B60" s="920">
        <v>547096.95303570002</v>
      </c>
      <c r="C60" s="920">
        <v>605349.65731439996</v>
      </c>
      <c r="D60" s="920">
        <v>487117.52984593</v>
      </c>
      <c r="E60" s="920">
        <v>593257.40234641987</v>
      </c>
      <c r="F60" s="920">
        <v>595096.39211567014</v>
      </c>
      <c r="G60" s="920">
        <v>585361.01048524003</v>
      </c>
      <c r="H60" s="920">
        <v>636327.40067365998</v>
      </c>
      <c r="I60" s="920">
        <v>678164.87583713001</v>
      </c>
      <c r="J60" s="920">
        <v>496077.79603094002</v>
      </c>
      <c r="K60" s="920">
        <v>529980.37665152003</v>
      </c>
      <c r="L60" s="920">
        <v>631351.03258912009</v>
      </c>
      <c r="M60" s="920">
        <v>556126.82324417005</v>
      </c>
      <c r="N60" s="920">
        <v>732958.51531886985</v>
      </c>
      <c r="O60" s="1020">
        <v>708843.03180025006</v>
      </c>
      <c r="P60" s="1020">
        <v>578356.43533995992</v>
      </c>
      <c r="Q60" s="1020">
        <v>589322.70133133989</v>
      </c>
      <c r="R60" s="1020">
        <v>659491.73215403</v>
      </c>
      <c r="S60" s="1020">
        <v>607127.89774489019</v>
      </c>
      <c r="T60" s="1020">
        <v>609672.23832974001</v>
      </c>
      <c r="U60" s="1020">
        <v>429658.23184925009</v>
      </c>
      <c r="V60" s="1020">
        <v>419584.07063804002</v>
      </c>
      <c r="W60" s="1020">
        <v>460002.32110582001</v>
      </c>
      <c r="X60" s="1020">
        <v>317098.66336521006</v>
      </c>
      <c r="Y60" s="1020">
        <v>384806.57043670001</v>
      </c>
      <c r="Z60" s="1020">
        <v>371094.12034321</v>
      </c>
      <c r="AA60" s="1020">
        <v>380101.19545516005</v>
      </c>
      <c r="AB60" s="1020">
        <v>383238.25838205992</v>
      </c>
      <c r="AC60" s="1020">
        <v>477593.45101303997</v>
      </c>
      <c r="AD60" s="1020">
        <v>502253.61856602994</v>
      </c>
      <c r="AE60" s="1020">
        <v>411908.54083290003</v>
      </c>
      <c r="AF60" s="1020">
        <v>339751.56273850997</v>
      </c>
      <c r="AG60" s="1020">
        <v>311877.16900368995</v>
      </c>
      <c r="AH60" s="1020">
        <v>351409.11784508004</v>
      </c>
      <c r="AI60" s="1020">
        <v>347841.48461641994</v>
      </c>
    </row>
    <row r="61" spans="1:35" ht="15.75">
      <c r="A61" s="1154" t="s">
        <v>585</v>
      </c>
      <c r="B61" s="920">
        <v>0</v>
      </c>
      <c r="C61" s="920">
        <v>0</v>
      </c>
      <c r="D61" s="920">
        <v>0</v>
      </c>
      <c r="E61" s="920">
        <v>0</v>
      </c>
      <c r="F61" s="920">
        <v>0</v>
      </c>
      <c r="G61" s="920">
        <v>0</v>
      </c>
      <c r="H61" s="920">
        <v>0</v>
      </c>
      <c r="I61" s="920">
        <v>0</v>
      </c>
      <c r="J61" s="920">
        <v>0</v>
      </c>
      <c r="K61" s="920">
        <v>0</v>
      </c>
      <c r="L61" s="920">
        <v>0</v>
      </c>
      <c r="M61" s="920">
        <v>0</v>
      </c>
      <c r="N61" s="920">
        <v>0</v>
      </c>
      <c r="O61" s="1020">
        <v>0</v>
      </c>
      <c r="P61" s="1020">
        <v>0</v>
      </c>
      <c r="Q61" s="1020">
        <v>0</v>
      </c>
      <c r="R61" s="1020">
        <v>0</v>
      </c>
      <c r="S61" s="1020">
        <v>0</v>
      </c>
      <c r="T61" s="1020">
        <v>0</v>
      </c>
      <c r="U61" s="1020">
        <v>0</v>
      </c>
      <c r="V61" s="1020">
        <v>0</v>
      </c>
      <c r="W61" s="1020">
        <v>0</v>
      </c>
      <c r="X61" s="1020">
        <v>0</v>
      </c>
      <c r="Y61" s="1020">
        <v>0</v>
      </c>
      <c r="Z61" s="1020">
        <v>0</v>
      </c>
      <c r="AA61" s="1020">
        <v>0</v>
      </c>
      <c r="AB61" s="1020">
        <v>0</v>
      </c>
      <c r="AC61" s="1020">
        <v>0</v>
      </c>
      <c r="AD61" s="1020">
        <v>0</v>
      </c>
      <c r="AE61" s="1020">
        <v>0</v>
      </c>
      <c r="AF61" s="1020">
        <v>0</v>
      </c>
      <c r="AG61" s="1020">
        <v>0</v>
      </c>
      <c r="AH61" s="1020">
        <v>0</v>
      </c>
      <c r="AI61" s="1020">
        <v>0</v>
      </c>
    </row>
    <row r="62" spans="1:35" ht="15.75">
      <c r="A62" s="1154" t="s">
        <v>586</v>
      </c>
      <c r="B62" s="920">
        <v>70218.811633370002</v>
      </c>
      <c r="C62" s="920">
        <v>74598.830287670004</v>
      </c>
      <c r="D62" s="920">
        <v>67946.006785499994</v>
      </c>
      <c r="E62" s="920">
        <v>56947.780822000001</v>
      </c>
      <c r="F62" s="920">
        <v>52455.780822000001</v>
      </c>
      <c r="G62" s="920">
        <v>45511.657500499998</v>
      </c>
      <c r="H62" s="920">
        <v>77775.439315449999</v>
      </c>
      <c r="I62" s="920">
        <v>86304.738360850009</v>
      </c>
      <c r="J62" s="920">
        <v>54794.874027020007</v>
      </c>
      <c r="K62" s="920">
        <v>39214.503152999998</v>
      </c>
      <c r="L62" s="920">
        <v>69585.878928449994</v>
      </c>
      <c r="M62" s="920">
        <v>69203.531506940009</v>
      </c>
      <c r="N62" s="920">
        <v>113085.61797284</v>
      </c>
      <c r="O62" s="1020">
        <v>44931.153353480004</v>
      </c>
      <c r="P62" s="1020">
        <v>55348.764821140001</v>
      </c>
      <c r="Q62" s="1020">
        <v>57263.567123629997</v>
      </c>
      <c r="R62" s="1020">
        <v>76612.278629509994</v>
      </c>
      <c r="S62" s="1020">
        <v>128107.84209154001</v>
      </c>
      <c r="T62" s="1020">
        <v>146442.49900019998</v>
      </c>
      <c r="U62" s="1020">
        <v>49708.374516169999</v>
      </c>
      <c r="V62" s="1020">
        <v>48800</v>
      </c>
      <c r="W62" s="1020">
        <v>43810.359298000003</v>
      </c>
      <c r="X62" s="1020">
        <v>36910.565538000003</v>
      </c>
      <c r="Y62" s="1020">
        <v>59530.489071000004</v>
      </c>
      <c r="Z62" s="1020">
        <v>65347.308743000001</v>
      </c>
      <c r="AA62" s="1020">
        <v>66355.663933999997</v>
      </c>
      <c r="AB62" s="1020">
        <v>66226.541772600001</v>
      </c>
      <c r="AC62" s="1020">
        <v>104066.45253164</v>
      </c>
      <c r="AD62" s="1020">
        <v>120182.595628</v>
      </c>
      <c r="AE62" s="1020">
        <v>75758.836572999993</v>
      </c>
      <c r="AF62" s="1020">
        <v>93959.789980000001</v>
      </c>
      <c r="AG62" s="1020">
        <v>87779.583410499996</v>
      </c>
      <c r="AH62" s="1020">
        <v>102956.77377</v>
      </c>
      <c r="AI62" s="1020">
        <v>72862.757548149995</v>
      </c>
    </row>
    <row r="63" spans="1:35" ht="15.75">
      <c r="A63" s="1154" t="s">
        <v>587</v>
      </c>
      <c r="B63" s="920">
        <v>377998.49148551002</v>
      </c>
      <c r="C63" s="920">
        <v>422631.22575507994</v>
      </c>
      <c r="D63" s="920">
        <v>331231.92341177998</v>
      </c>
      <c r="E63" s="920">
        <v>449103.08920620999</v>
      </c>
      <c r="F63" s="920">
        <v>439592.21592380007</v>
      </c>
      <c r="G63" s="920">
        <v>461848.81589661009</v>
      </c>
      <c r="H63" s="920">
        <v>469255.85995819001</v>
      </c>
      <c r="I63" s="920">
        <v>501129.19405813003</v>
      </c>
      <c r="J63" s="920">
        <v>361477.28729017003</v>
      </c>
      <c r="K63" s="920">
        <v>391306.78858275001</v>
      </c>
      <c r="L63" s="920">
        <v>459700.35488745</v>
      </c>
      <c r="M63" s="920">
        <v>401644.83575335005</v>
      </c>
      <c r="N63" s="920">
        <v>524107.79910208995</v>
      </c>
      <c r="O63" s="1020">
        <v>416090.87948066002</v>
      </c>
      <c r="P63" s="1020">
        <v>382434.51429933001</v>
      </c>
      <c r="Q63" s="1020">
        <v>400657.13821632002</v>
      </c>
      <c r="R63" s="1020">
        <v>435775.54795131006</v>
      </c>
      <c r="S63" s="1020">
        <v>372277.44634662999</v>
      </c>
      <c r="T63" s="1020">
        <v>364127.15704600007</v>
      </c>
      <c r="U63" s="1020">
        <v>304692.80032847001</v>
      </c>
      <c r="V63" s="1020">
        <v>266295.14970214997</v>
      </c>
      <c r="W63" s="1020">
        <v>304242.11644015997</v>
      </c>
      <c r="X63" s="1020">
        <v>249648.24343040996</v>
      </c>
      <c r="Y63" s="1020">
        <v>275409.12484537001</v>
      </c>
      <c r="Z63" s="1020">
        <v>258803.56518007</v>
      </c>
      <c r="AA63" s="1020">
        <v>276598.50243595004</v>
      </c>
      <c r="AB63" s="1020">
        <v>263471.27493059996</v>
      </c>
      <c r="AC63" s="1020">
        <v>303109.66369088995</v>
      </c>
      <c r="AD63" s="1020">
        <v>337445.97865383996</v>
      </c>
      <c r="AE63" s="1020">
        <v>243603.46407500998</v>
      </c>
      <c r="AF63" s="1020">
        <v>172738.31264044001</v>
      </c>
      <c r="AG63" s="1020">
        <v>139265.6085956</v>
      </c>
      <c r="AH63" s="1020">
        <v>164579.15740689001</v>
      </c>
      <c r="AI63" s="1020">
        <v>232156.78487155001</v>
      </c>
    </row>
    <row r="64" spans="1:35" ht="15.75">
      <c r="A64" s="1154" t="s">
        <v>588</v>
      </c>
      <c r="B64" s="920">
        <v>37702.851338550005</v>
      </c>
      <c r="C64" s="920">
        <v>47301.057800379996</v>
      </c>
      <c r="D64" s="920">
        <v>28443.801272500001</v>
      </c>
      <c r="E64" s="920">
        <v>30618.518847360006</v>
      </c>
      <c r="F64" s="920">
        <v>44175.653733729996</v>
      </c>
      <c r="G64" s="920">
        <v>19105.239097000001</v>
      </c>
      <c r="H64" s="920">
        <v>27884.819526959996</v>
      </c>
      <c r="I64" s="920">
        <v>25842.325371990006</v>
      </c>
      <c r="J64" s="920">
        <v>13540.505827600002</v>
      </c>
      <c r="K64" s="920">
        <v>33531.654439589998</v>
      </c>
      <c r="L64" s="920">
        <v>37163.787212549993</v>
      </c>
      <c r="M64" s="920">
        <v>19223.152087150003</v>
      </c>
      <c r="N64" s="920">
        <v>32056.270387979999</v>
      </c>
      <c r="O64" s="1020">
        <v>187332.69331842</v>
      </c>
      <c r="P64" s="1020">
        <v>79944.215646690005</v>
      </c>
      <c r="Q64" s="1020">
        <v>72321.168031659981</v>
      </c>
      <c r="R64" s="1020">
        <v>87003.335013470001</v>
      </c>
      <c r="S64" s="1020">
        <v>94096.302862560013</v>
      </c>
      <c r="T64" s="1020">
        <v>86967.705435039985</v>
      </c>
      <c r="U64" s="1020">
        <v>64775.297515890001</v>
      </c>
      <c r="V64" s="1020">
        <v>93102.651496399994</v>
      </c>
      <c r="W64" s="1020">
        <v>99664.331086150021</v>
      </c>
      <c r="X64" s="1020">
        <v>17988.571557710002</v>
      </c>
      <c r="Y64" s="1020">
        <v>39925.011863480016</v>
      </c>
      <c r="Z64" s="1020">
        <v>37202.601460940001</v>
      </c>
      <c r="AA64" s="1020">
        <v>27017.429518900004</v>
      </c>
      <c r="AB64" s="1020">
        <v>45403.635833199995</v>
      </c>
      <c r="AC64" s="1020">
        <v>59685.808276460011</v>
      </c>
      <c r="AD64" s="1020">
        <v>33153.250125800005</v>
      </c>
      <c r="AE64" s="1020">
        <v>41609.823590090011</v>
      </c>
      <c r="AF64" s="1020">
        <v>25506.490296259988</v>
      </c>
      <c r="AG64" s="1020">
        <v>40733.776695460008</v>
      </c>
      <c r="AH64" s="1020">
        <v>42702.035943930001</v>
      </c>
      <c r="AI64" s="1020">
        <v>29692.06442776</v>
      </c>
    </row>
    <row r="65" spans="1:35" ht="15.75">
      <c r="A65" s="1154" t="s">
        <v>589</v>
      </c>
      <c r="B65" s="920">
        <v>10964.317025750001</v>
      </c>
      <c r="C65" s="920">
        <v>10643.86875281</v>
      </c>
      <c r="D65" s="920">
        <v>9696.5279791399989</v>
      </c>
      <c r="E65" s="920">
        <v>7170.3378258100001</v>
      </c>
      <c r="F65" s="920">
        <v>9548.0416810399984</v>
      </c>
      <c r="G65" s="920">
        <v>9576.164680060001</v>
      </c>
      <c r="H65" s="920">
        <v>11167.091418069998</v>
      </c>
      <c r="I65" s="920">
        <v>11260.514166529998</v>
      </c>
      <c r="J65" s="920">
        <v>12918.612456219998</v>
      </c>
      <c r="K65" s="920">
        <v>12274.915268179999</v>
      </c>
      <c r="L65" s="920">
        <v>11628.962361529999</v>
      </c>
      <c r="M65" s="920">
        <v>12550.877445999999</v>
      </c>
      <c r="N65" s="920">
        <v>9590.6154754000017</v>
      </c>
      <c r="O65" s="1020">
        <v>9519.3882569199995</v>
      </c>
      <c r="P65" s="1020">
        <v>9593.3708897399993</v>
      </c>
      <c r="Q65" s="1020">
        <v>9137.7599063200014</v>
      </c>
      <c r="R65" s="1020">
        <v>9195.0856509600017</v>
      </c>
      <c r="S65" s="1020">
        <v>8448.929251040001</v>
      </c>
      <c r="T65" s="1020">
        <v>8119.9772849799992</v>
      </c>
      <c r="U65" s="1020">
        <v>7055.3602318399999</v>
      </c>
      <c r="V65" s="1020">
        <v>6998.1005987400004</v>
      </c>
      <c r="W65" s="1020">
        <v>10934.96175518</v>
      </c>
      <c r="X65" s="1020">
        <v>10908.101557129999</v>
      </c>
      <c r="Y65" s="1020">
        <v>8868.9937386999991</v>
      </c>
      <c r="Z65" s="1020">
        <v>8667.2411969800014</v>
      </c>
      <c r="AA65" s="1020">
        <v>8609.4619772499991</v>
      </c>
      <c r="AB65" s="1020">
        <v>6616.8522019299999</v>
      </c>
      <c r="AC65" s="1020">
        <v>8992.5613683899992</v>
      </c>
      <c r="AD65" s="1020">
        <v>10079.217544540001</v>
      </c>
      <c r="AE65" s="1020">
        <v>49460.008849559999</v>
      </c>
      <c r="AF65" s="1020">
        <v>45875.177551149995</v>
      </c>
      <c r="AG65" s="1020">
        <v>41884.631623659996</v>
      </c>
      <c r="AH65" s="1020">
        <v>39097.207197459997</v>
      </c>
      <c r="AI65" s="1020">
        <v>11868.614302779999</v>
      </c>
    </row>
    <row r="66" spans="1:35" ht="15.75">
      <c r="A66" s="1154" t="s">
        <v>590</v>
      </c>
      <c r="B66" s="920">
        <v>50212.481552519996</v>
      </c>
      <c r="C66" s="920">
        <v>50174.674718460003</v>
      </c>
      <c r="D66" s="920">
        <v>49799.270397010012</v>
      </c>
      <c r="E66" s="920">
        <v>49417.675645039999</v>
      </c>
      <c r="F66" s="920">
        <v>49324.699955100004</v>
      </c>
      <c r="G66" s="920">
        <v>49319.13331107</v>
      </c>
      <c r="H66" s="920">
        <v>50244.190454989999</v>
      </c>
      <c r="I66" s="920">
        <v>53628.103879629991</v>
      </c>
      <c r="J66" s="920">
        <v>53346.516429930001</v>
      </c>
      <c r="K66" s="920">
        <v>53652.515207999997</v>
      </c>
      <c r="L66" s="920">
        <v>53272.049199140005</v>
      </c>
      <c r="M66" s="920">
        <v>53504.426450730003</v>
      </c>
      <c r="N66" s="920">
        <v>54118.212380559999</v>
      </c>
      <c r="O66" s="1020">
        <v>50968.917390769995</v>
      </c>
      <c r="P66" s="1020">
        <v>51035.569683059999</v>
      </c>
      <c r="Q66" s="1020">
        <v>49943.068053410003</v>
      </c>
      <c r="R66" s="1020">
        <v>50905.484908780003</v>
      </c>
      <c r="S66" s="1020">
        <v>4197.3771931199999</v>
      </c>
      <c r="T66" s="1020">
        <v>4014.8995635199999</v>
      </c>
      <c r="U66" s="1020">
        <v>3426.3992568799999</v>
      </c>
      <c r="V66" s="1020">
        <v>4388.1688407499996</v>
      </c>
      <c r="W66" s="1020">
        <v>1350.5525263300001</v>
      </c>
      <c r="X66" s="1020">
        <v>1643.18128196</v>
      </c>
      <c r="Y66" s="1020">
        <v>1072.95091815</v>
      </c>
      <c r="Z66" s="1020">
        <v>1073.4037622199999</v>
      </c>
      <c r="AA66" s="1020">
        <v>1520.13758906</v>
      </c>
      <c r="AB66" s="1020">
        <v>1519.9536437300001</v>
      </c>
      <c r="AC66" s="1020">
        <v>1738.9651456599997</v>
      </c>
      <c r="AD66" s="1020">
        <v>1392.5766138499998</v>
      </c>
      <c r="AE66" s="1020">
        <v>1476.4077452399999</v>
      </c>
      <c r="AF66" s="1020">
        <v>1671.7922706599998</v>
      </c>
      <c r="AG66" s="1020">
        <v>2213.5686784699997</v>
      </c>
      <c r="AH66" s="1020">
        <v>2073.9435267999993</v>
      </c>
      <c r="AI66" s="1020">
        <v>1261.26346618</v>
      </c>
    </row>
    <row r="67" spans="1:35" ht="15.75">
      <c r="A67" s="1154" t="s">
        <v>591</v>
      </c>
      <c r="B67" s="920">
        <v>0</v>
      </c>
      <c r="C67" s="920">
        <v>0</v>
      </c>
      <c r="D67" s="920">
        <v>0</v>
      </c>
      <c r="E67" s="920">
        <v>0</v>
      </c>
      <c r="F67" s="920">
        <v>0</v>
      </c>
      <c r="G67" s="920">
        <v>0</v>
      </c>
      <c r="H67" s="920">
        <v>0</v>
      </c>
      <c r="I67" s="920">
        <v>0</v>
      </c>
      <c r="J67" s="920">
        <v>0</v>
      </c>
      <c r="K67" s="920">
        <v>0</v>
      </c>
      <c r="L67" s="920">
        <v>0</v>
      </c>
      <c r="M67" s="920">
        <v>0</v>
      </c>
      <c r="N67" s="920">
        <v>0</v>
      </c>
      <c r="O67" s="1020">
        <v>0</v>
      </c>
      <c r="P67" s="1020">
        <v>0</v>
      </c>
      <c r="Q67" s="1020">
        <v>0</v>
      </c>
      <c r="R67" s="1020">
        <v>0</v>
      </c>
      <c r="S67" s="1020">
        <v>0</v>
      </c>
      <c r="T67" s="1020">
        <v>0</v>
      </c>
      <c r="U67" s="1020">
        <v>0</v>
      </c>
      <c r="V67" s="1020">
        <v>0</v>
      </c>
      <c r="W67" s="1020">
        <v>0</v>
      </c>
      <c r="X67" s="1020">
        <v>0</v>
      </c>
      <c r="Y67" s="1020">
        <v>0</v>
      </c>
      <c r="Z67" s="1020">
        <v>0</v>
      </c>
      <c r="AA67" s="1020">
        <v>0</v>
      </c>
      <c r="AB67" s="1020">
        <v>0</v>
      </c>
      <c r="AC67" s="1020">
        <v>0</v>
      </c>
      <c r="AD67" s="1020">
        <v>0</v>
      </c>
      <c r="AE67" s="1020">
        <v>0</v>
      </c>
      <c r="AF67" s="1020">
        <v>0</v>
      </c>
      <c r="AG67" s="1020">
        <v>0</v>
      </c>
      <c r="AH67" s="1020">
        <v>0</v>
      </c>
      <c r="AI67" s="1020">
        <v>0</v>
      </c>
    </row>
    <row r="68" spans="1:35" ht="15.75">
      <c r="A68" s="1154" t="s">
        <v>592</v>
      </c>
      <c r="B68" s="920">
        <v>9000</v>
      </c>
      <c r="C68" s="920">
        <v>34500</v>
      </c>
      <c r="D68" s="920">
        <v>36500</v>
      </c>
      <c r="E68" s="920">
        <v>51500</v>
      </c>
      <c r="F68" s="920">
        <v>24500</v>
      </c>
      <c r="G68" s="920">
        <v>0</v>
      </c>
      <c r="H68" s="920">
        <v>30555.599999999999</v>
      </c>
      <c r="I68" s="920">
        <v>34622</v>
      </c>
      <c r="J68" s="920">
        <v>21993.200000000001</v>
      </c>
      <c r="K68" s="920">
        <v>50954</v>
      </c>
      <c r="L68" s="920">
        <v>52576.5</v>
      </c>
      <c r="M68" s="920">
        <v>41273</v>
      </c>
      <c r="N68" s="920">
        <v>27864.2</v>
      </c>
      <c r="O68" s="1020">
        <v>31868.799999999999</v>
      </c>
      <c r="P68" s="1020">
        <v>43702.826738999996</v>
      </c>
      <c r="Q68" s="1020">
        <v>38693.104852999997</v>
      </c>
      <c r="R68" s="1020">
        <v>38698.937984999997</v>
      </c>
      <c r="S68" s="1020">
        <v>38693.104852999997</v>
      </c>
      <c r="T68" s="1020">
        <v>63702.826738999996</v>
      </c>
      <c r="U68" s="1020">
        <v>78702.826738999996</v>
      </c>
      <c r="V68" s="1020">
        <v>73698.937984999997</v>
      </c>
      <c r="W68" s="1020">
        <v>75702.826738999996</v>
      </c>
      <c r="X68" s="1020">
        <v>38702.826738999996</v>
      </c>
      <c r="Y68" s="1020">
        <v>48702.826738999996</v>
      </c>
      <c r="Z68" s="1020">
        <v>48702.826738999996</v>
      </c>
      <c r="AA68" s="1020">
        <v>48702.826738999996</v>
      </c>
      <c r="AB68" s="1020">
        <v>38702.826738999996</v>
      </c>
      <c r="AC68" s="1020">
        <v>55020.039599999996</v>
      </c>
      <c r="AD68" s="1020">
        <v>62445.615852000003</v>
      </c>
      <c r="AE68" s="1020">
        <v>61488.982304999998</v>
      </c>
      <c r="AF68" s="1020">
        <v>0</v>
      </c>
      <c r="AG68" s="1020">
        <v>0</v>
      </c>
      <c r="AH68" s="1020">
        <v>0</v>
      </c>
      <c r="AI68" s="1020">
        <v>0</v>
      </c>
    </row>
    <row r="69" spans="1:35" ht="15.75">
      <c r="A69" s="1154" t="s">
        <v>583</v>
      </c>
      <c r="B69" s="920">
        <v>71546.206799609994</v>
      </c>
      <c r="C69" s="920">
        <v>9986.0064129999992</v>
      </c>
      <c r="D69" s="920">
        <v>20372.006412999999</v>
      </c>
      <c r="E69" s="920">
        <v>32110.006412999999</v>
      </c>
      <c r="F69" s="920">
        <v>36653.848892449998</v>
      </c>
      <c r="G69" s="920">
        <v>34518.409532849997</v>
      </c>
      <c r="H69" s="920">
        <v>43063.30847597</v>
      </c>
      <c r="I69" s="920">
        <v>11456.31365208</v>
      </c>
      <c r="J69" s="920">
        <v>39422.032276010003</v>
      </c>
      <c r="K69" s="920">
        <v>37927.736094899999</v>
      </c>
      <c r="L69" s="920">
        <v>71893.559235950015</v>
      </c>
      <c r="M69" s="920">
        <v>68397.94859262</v>
      </c>
      <c r="N69" s="920">
        <v>57459.733930390001</v>
      </c>
      <c r="O69" s="1020">
        <v>43753.751813150004</v>
      </c>
      <c r="P69" s="1020">
        <v>27526.649711260001</v>
      </c>
      <c r="Q69" s="1020">
        <v>33942.458201770001</v>
      </c>
      <c r="R69" s="1020">
        <v>32205.35394614</v>
      </c>
      <c r="S69" s="1020">
        <v>37327.812569690002</v>
      </c>
      <c r="T69" s="1020">
        <v>14549.319317420001</v>
      </c>
      <c r="U69" s="1020">
        <v>13450.122859569999</v>
      </c>
      <c r="V69" s="1020">
        <v>9524.0328802599997</v>
      </c>
      <c r="W69" s="1020">
        <v>9747.4066111499997</v>
      </c>
      <c r="X69" s="1020">
        <v>15503.0232901</v>
      </c>
      <c r="Y69" s="1020">
        <v>29075.833126279998</v>
      </c>
      <c r="Z69" s="1020">
        <v>4050.2160546</v>
      </c>
      <c r="AA69" s="1020">
        <v>4002.2857043499998</v>
      </c>
      <c r="AB69" s="1020">
        <v>4002.2857043499998</v>
      </c>
      <c r="AC69" s="1020">
        <v>0</v>
      </c>
      <c r="AD69" s="1020">
        <v>0</v>
      </c>
      <c r="AE69" s="1020">
        <v>0</v>
      </c>
      <c r="AF69" s="1020">
        <v>0</v>
      </c>
      <c r="AG69" s="1020">
        <v>0</v>
      </c>
      <c r="AH69" s="1020">
        <v>0</v>
      </c>
      <c r="AI69" s="1020">
        <v>0</v>
      </c>
    </row>
    <row r="70" spans="1:35" ht="15.75">
      <c r="A70" s="1153" t="s">
        <v>593</v>
      </c>
      <c r="B70" s="920">
        <v>1320917.9176835504</v>
      </c>
      <c r="C70" s="920">
        <v>1348066.4203489199</v>
      </c>
      <c r="D70" s="920">
        <v>1381938.3317285897</v>
      </c>
      <c r="E70" s="920">
        <v>1352417.9513308897</v>
      </c>
      <c r="F70" s="920">
        <v>1324698.5030177101</v>
      </c>
      <c r="G70" s="920">
        <v>1387996.4881274798</v>
      </c>
      <c r="H70" s="920">
        <v>1331809.3092255997</v>
      </c>
      <c r="I70" s="920">
        <v>1364981.8316691101</v>
      </c>
      <c r="J70" s="920">
        <v>1459845.3828159901</v>
      </c>
      <c r="K70" s="920">
        <v>1315414.8542945799</v>
      </c>
      <c r="L70" s="920">
        <v>1457495.31499611</v>
      </c>
      <c r="M70" s="920">
        <v>1547195.3837649904</v>
      </c>
      <c r="N70" s="920">
        <v>1566734.33587272</v>
      </c>
      <c r="O70" s="1020">
        <v>1651260.0939108601</v>
      </c>
      <c r="P70" s="1020">
        <v>1578862.0450328302</v>
      </c>
      <c r="Q70" s="1020">
        <v>1507672.46505141</v>
      </c>
      <c r="R70" s="1020">
        <v>1476451.8663679501</v>
      </c>
      <c r="S70" s="1020">
        <v>1595521.94363525</v>
      </c>
      <c r="T70" s="1020">
        <v>1615468.5172699201</v>
      </c>
      <c r="U70" s="1020">
        <v>1495049.8432587804</v>
      </c>
      <c r="V70" s="1020">
        <v>1461492.8567462903</v>
      </c>
      <c r="W70" s="1020">
        <v>1379913.3667404202</v>
      </c>
      <c r="X70" s="1020">
        <v>1361824.8479387602</v>
      </c>
      <c r="Y70" s="1020">
        <v>1474358.9504058801</v>
      </c>
      <c r="Z70" s="1020">
        <v>1402773.9468103701</v>
      </c>
      <c r="AA70" s="1020">
        <v>1494749.9671574996</v>
      </c>
      <c r="AB70" s="1020">
        <v>1587646.2859784199</v>
      </c>
      <c r="AC70" s="1020">
        <v>1732546.9313694199</v>
      </c>
      <c r="AD70" s="1020">
        <v>1767973.36312509</v>
      </c>
      <c r="AE70" s="1020">
        <v>1653171.3324456299</v>
      </c>
      <c r="AF70" s="1020">
        <v>1681921.6881248399</v>
      </c>
      <c r="AG70" s="1020">
        <v>1426984.20846287</v>
      </c>
      <c r="AH70" s="1020">
        <v>1473230.0270545499</v>
      </c>
      <c r="AI70" s="1020">
        <v>1398100.2167991796</v>
      </c>
    </row>
    <row r="71" spans="1:35" ht="15.75">
      <c r="A71" s="1154" t="s">
        <v>447</v>
      </c>
      <c r="B71" s="920">
        <v>589733.02232579992</v>
      </c>
      <c r="C71" s="920">
        <v>598609.09015886998</v>
      </c>
      <c r="D71" s="920">
        <v>613329.17290759971</v>
      </c>
      <c r="E71" s="920">
        <v>622444.75638551975</v>
      </c>
      <c r="F71" s="920">
        <v>603060.97018247005</v>
      </c>
      <c r="G71" s="920">
        <v>610899.4361637301</v>
      </c>
      <c r="H71" s="920">
        <v>598390.51694121002</v>
      </c>
      <c r="I71" s="920">
        <v>678209.3400194702</v>
      </c>
      <c r="J71" s="920">
        <v>756836.82139099005</v>
      </c>
      <c r="K71" s="920">
        <v>690607.25386329996</v>
      </c>
      <c r="L71" s="920">
        <v>753918.75806633022</v>
      </c>
      <c r="M71" s="920">
        <v>817895.93926162005</v>
      </c>
      <c r="N71" s="920">
        <v>825090.82014666987</v>
      </c>
      <c r="O71" s="1020">
        <v>781008.56720301986</v>
      </c>
      <c r="P71" s="1020">
        <v>706625.60408043989</v>
      </c>
      <c r="Q71" s="1020">
        <v>664243.61196012993</v>
      </c>
      <c r="R71" s="1020">
        <v>655894.15626197006</v>
      </c>
      <c r="S71" s="1020">
        <v>748612.72162874998</v>
      </c>
      <c r="T71" s="1020">
        <v>792531.62534212018</v>
      </c>
      <c r="U71" s="1020">
        <v>715634.91618279007</v>
      </c>
      <c r="V71" s="1020">
        <v>796067.76399610005</v>
      </c>
      <c r="W71" s="1020">
        <v>757918.95897243987</v>
      </c>
      <c r="X71" s="1020">
        <v>667582.54302642005</v>
      </c>
      <c r="Y71" s="1020">
        <v>778300.77582003002</v>
      </c>
      <c r="Z71" s="1020">
        <v>697098.99911562016</v>
      </c>
      <c r="AA71" s="1020">
        <v>743493.95926144987</v>
      </c>
      <c r="AB71" s="1020">
        <v>853034.72485331004</v>
      </c>
      <c r="AC71" s="1020">
        <v>945718.24640966998</v>
      </c>
      <c r="AD71" s="1020">
        <v>914765.23761722003</v>
      </c>
      <c r="AE71" s="1020">
        <v>830569.71280506998</v>
      </c>
      <c r="AF71" s="1020">
        <v>954823.82088929997</v>
      </c>
      <c r="AG71" s="1020">
        <v>683382.03644815006</v>
      </c>
      <c r="AH71" s="1020">
        <v>720566.76121719996</v>
      </c>
      <c r="AI71" s="1020">
        <v>708036.44536562986</v>
      </c>
    </row>
    <row r="72" spans="1:35" ht="15.75">
      <c r="A72" s="1154" t="s">
        <v>594</v>
      </c>
      <c r="B72" s="920">
        <v>263881.65571866999</v>
      </c>
      <c r="C72" s="920">
        <v>271498.73845389998</v>
      </c>
      <c r="D72" s="920">
        <v>283619.06259674003</v>
      </c>
      <c r="E72" s="920">
        <v>261553.52018138996</v>
      </c>
      <c r="F72" s="920">
        <v>248988.22814146001</v>
      </c>
      <c r="G72" s="920">
        <v>233769.02815445006</v>
      </c>
      <c r="H72" s="920">
        <v>215061.60174981997</v>
      </c>
      <c r="I72" s="920">
        <v>214467.57629894008</v>
      </c>
      <c r="J72" s="920">
        <v>179134.81316045998</v>
      </c>
      <c r="K72" s="920">
        <v>145118.27738690001</v>
      </c>
      <c r="L72" s="920">
        <v>193284.52643033001</v>
      </c>
      <c r="M72" s="920">
        <v>205415.7088089</v>
      </c>
      <c r="N72" s="920">
        <v>234747.59465675001</v>
      </c>
      <c r="O72" s="1020">
        <v>278696.63674219005</v>
      </c>
      <c r="P72" s="1020">
        <v>301343.14992885001</v>
      </c>
      <c r="Q72" s="1020">
        <v>277116.94694943994</v>
      </c>
      <c r="R72" s="1020">
        <v>261361.22096875997</v>
      </c>
      <c r="S72" s="1020">
        <v>242355.17588488001</v>
      </c>
      <c r="T72" s="1020">
        <v>215787.23709298001</v>
      </c>
      <c r="U72" s="1020">
        <v>193802.08753058</v>
      </c>
      <c r="V72" s="1020">
        <v>168017.94123104998</v>
      </c>
      <c r="W72" s="1020">
        <v>137891.69085031998</v>
      </c>
      <c r="X72" s="1020">
        <v>170863.13623789998</v>
      </c>
      <c r="Y72" s="1020">
        <v>169123.90970855998</v>
      </c>
      <c r="Z72" s="1020">
        <v>174640.23509472</v>
      </c>
      <c r="AA72" s="1020">
        <v>226612.88035835998</v>
      </c>
      <c r="AB72" s="1020">
        <v>252432.28462742001</v>
      </c>
      <c r="AC72" s="1020">
        <v>258909.18143949998</v>
      </c>
      <c r="AD72" s="1020">
        <v>262556.53679273004</v>
      </c>
      <c r="AE72" s="1020">
        <v>226710.58093053004</v>
      </c>
      <c r="AF72" s="1020">
        <v>244456.94401266001</v>
      </c>
      <c r="AG72" s="1020">
        <v>234360.93479142999</v>
      </c>
      <c r="AH72" s="1020">
        <v>211074.01203597002</v>
      </c>
      <c r="AI72" s="1020">
        <v>160421.50706586998</v>
      </c>
    </row>
    <row r="73" spans="1:35" ht="15.75">
      <c r="A73" s="1154" t="s">
        <v>595</v>
      </c>
      <c r="B73" s="920">
        <v>0</v>
      </c>
      <c r="C73" s="920">
        <v>0</v>
      </c>
      <c r="D73" s="920">
        <v>0</v>
      </c>
      <c r="E73" s="920">
        <v>0</v>
      </c>
      <c r="F73" s="920">
        <v>0</v>
      </c>
      <c r="G73" s="920">
        <v>0</v>
      </c>
      <c r="H73" s="920">
        <v>0</v>
      </c>
      <c r="I73" s="920">
        <v>0</v>
      </c>
      <c r="J73" s="920">
        <v>0</v>
      </c>
      <c r="K73" s="920">
        <v>0</v>
      </c>
      <c r="L73" s="920">
        <v>0</v>
      </c>
      <c r="M73" s="920">
        <v>0</v>
      </c>
      <c r="N73" s="920">
        <v>0</v>
      </c>
      <c r="O73" s="1020">
        <v>0</v>
      </c>
      <c r="P73" s="1020">
        <v>0</v>
      </c>
      <c r="Q73" s="1020">
        <v>0</v>
      </c>
      <c r="R73" s="1020">
        <v>0</v>
      </c>
      <c r="S73" s="1020">
        <v>0</v>
      </c>
      <c r="T73" s="1020">
        <v>0</v>
      </c>
      <c r="U73" s="1020">
        <v>0</v>
      </c>
      <c r="V73" s="1020">
        <v>0</v>
      </c>
      <c r="W73" s="1020">
        <v>0</v>
      </c>
      <c r="X73" s="1020">
        <v>0</v>
      </c>
      <c r="Y73" s="1020">
        <v>0</v>
      </c>
      <c r="Z73" s="1020">
        <v>0</v>
      </c>
      <c r="AA73" s="1020">
        <v>0</v>
      </c>
      <c r="AB73" s="1020">
        <v>0</v>
      </c>
      <c r="AC73" s="1020">
        <v>0</v>
      </c>
      <c r="AD73" s="1020">
        <v>0</v>
      </c>
      <c r="AE73" s="1020">
        <v>0</v>
      </c>
      <c r="AF73" s="1020">
        <v>0</v>
      </c>
      <c r="AG73" s="1020">
        <v>0</v>
      </c>
      <c r="AH73" s="1020">
        <v>0</v>
      </c>
      <c r="AI73" s="1020">
        <v>0</v>
      </c>
    </row>
    <row r="74" spans="1:35" ht="15.75">
      <c r="A74" s="1154" t="s">
        <v>596</v>
      </c>
      <c r="B74" s="920">
        <v>124219.65183344002</v>
      </c>
      <c r="C74" s="920">
        <v>120187.78898667001</v>
      </c>
      <c r="D74" s="920">
        <v>115053.74924755</v>
      </c>
      <c r="E74" s="920">
        <v>99017.984977</v>
      </c>
      <c r="F74" s="920">
        <v>104559.81523751</v>
      </c>
      <c r="G74" s="920">
        <v>160916.57262697999</v>
      </c>
      <c r="H74" s="920">
        <v>137655.85908496997</v>
      </c>
      <c r="I74" s="920">
        <v>88746.176970779998</v>
      </c>
      <c r="J74" s="920">
        <v>129015.54831614999</v>
      </c>
      <c r="K74" s="920">
        <v>92466.635219830001</v>
      </c>
      <c r="L74" s="920">
        <v>113909.68357671</v>
      </c>
      <c r="M74" s="920">
        <v>117835.07517134999</v>
      </c>
      <c r="N74" s="920">
        <v>104129.75253943</v>
      </c>
      <c r="O74" s="1020">
        <v>189207.54565583999</v>
      </c>
      <c r="P74" s="1020">
        <v>124182.14436990999</v>
      </c>
      <c r="Q74" s="1020">
        <v>126933.95229591001</v>
      </c>
      <c r="R74" s="1020">
        <v>132570.55393726</v>
      </c>
      <c r="S74" s="1020">
        <v>172425.33053296999</v>
      </c>
      <c r="T74" s="1020">
        <v>183795.20564731996</v>
      </c>
      <c r="U74" s="1020">
        <v>160966.40709961997</v>
      </c>
      <c r="V74" s="1020">
        <v>95603.723922429999</v>
      </c>
      <c r="W74" s="1020">
        <v>78967.274698540001</v>
      </c>
      <c r="X74" s="1020">
        <v>122224.93576820001</v>
      </c>
      <c r="Y74" s="1020">
        <v>119219.03553367002</v>
      </c>
      <c r="Z74" s="1020">
        <v>132017.39921270002</v>
      </c>
      <c r="AA74" s="1020">
        <v>124592.81485713999</v>
      </c>
      <c r="AB74" s="1020">
        <v>88962.06029876</v>
      </c>
      <c r="AC74" s="1020">
        <v>115512.43848748</v>
      </c>
      <c r="AD74" s="1020">
        <v>114407.58654452002</v>
      </c>
      <c r="AE74" s="1020">
        <v>69817.751849420005</v>
      </c>
      <c r="AF74" s="1020">
        <v>104386.53534602</v>
      </c>
      <c r="AG74" s="1020">
        <v>112600.62840071002</v>
      </c>
      <c r="AH74" s="1020">
        <v>132865.43670589</v>
      </c>
      <c r="AI74" s="1020">
        <v>109336.20244483002</v>
      </c>
    </row>
    <row r="75" spans="1:35" ht="15.75">
      <c r="A75" s="1154" t="s">
        <v>140</v>
      </c>
      <c r="B75" s="920">
        <v>195676.06872124999</v>
      </c>
      <c r="C75" s="920">
        <v>207459.29666324999</v>
      </c>
      <c r="D75" s="920">
        <v>207658.30531994998</v>
      </c>
      <c r="E75" s="920">
        <v>218586.11398359001</v>
      </c>
      <c r="F75" s="920">
        <v>219675.60311511002</v>
      </c>
      <c r="G75" s="920">
        <v>219575.74801069999</v>
      </c>
      <c r="H75" s="920">
        <v>219426.22295713998</v>
      </c>
      <c r="I75" s="920">
        <v>220294.44695362</v>
      </c>
      <c r="J75" s="920">
        <v>219642.66588317999</v>
      </c>
      <c r="K75" s="920">
        <v>219131.54387323998</v>
      </c>
      <c r="L75" s="920">
        <v>216772.92810554997</v>
      </c>
      <c r="M75" s="920">
        <v>217561.00388788001</v>
      </c>
      <c r="N75" s="920">
        <v>220156.16551876001</v>
      </c>
      <c r="O75" s="1020">
        <v>224338.44909397</v>
      </c>
      <c r="P75" s="1020">
        <v>223544.29501788001</v>
      </c>
      <c r="Q75" s="1020">
        <v>225885.87083328</v>
      </c>
      <c r="R75" s="1020">
        <v>225885.87083328</v>
      </c>
      <c r="S75" s="1020">
        <v>223585.60603527998</v>
      </c>
      <c r="T75" s="1020">
        <v>229636.67374994996</v>
      </c>
      <c r="U75" s="1020">
        <v>229636.67374994996</v>
      </c>
      <c r="V75" s="1020">
        <v>228636.67374994996</v>
      </c>
      <c r="W75" s="1020">
        <v>237777.62560385</v>
      </c>
      <c r="X75" s="1020">
        <v>237777.62560385</v>
      </c>
      <c r="Y75" s="1020">
        <v>237829.92014884998</v>
      </c>
      <c r="Z75" s="1020">
        <v>241919.90339476996</v>
      </c>
      <c r="AA75" s="1020">
        <v>245588.15222863998</v>
      </c>
      <c r="AB75" s="1020">
        <v>245588.16064686998</v>
      </c>
      <c r="AC75" s="1020">
        <v>243465.44167360998</v>
      </c>
      <c r="AD75" s="1020">
        <v>243465.65458283998</v>
      </c>
      <c r="AE75" s="1020">
        <v>244688.73605085997</v>
      </c>
      <c r="AF75" s="1020">
        <v>237345.92204274997</v>
      </c>
      <c r="AG75" s="1020">
        <v>239461.92665938998</v>
      </c>
      <c r="AH75" s="1020">
        <v>239461.86933469999</v>
      </c>
      <c r="AI75" s="1020">
        <v>242549.92803221001</v>
      </c>
    </row>
    <row r="76" spans="1:35" ht="15.75">
      <c r="A76" s="1154" t="s">
        <v>597</v>
      </c>
      <c r="B76" s="920">
        <v>77703.18226110001</v>
      </c>
      <c r="C76" s="920">
        <v>80091.334409549992</v>
      </c>
      <c r="D76" s="920">
        <v>80590.450835520009</v>
      </c>
      <c r="E76" s="920">
        <v>82215.068349619993</v>
      </c>
      <c r="F76" s="920">
        <v>83435.787655530003</v>
      </c>
      <c r="G76" s="920">
        <v>84113.016254429996</v>
      </c>
      <c r="H76" s="920">
        <v>84287.587137949988</v>
      </c>
      <c r="I76" s="920">
        <v>85329.957798030009</v>
      </c>
      <c r="J76" s="920">
        <v>86987.900367600014</v>
      </c>
      <c r="K76" s="920">
        <v>89191.337407590006</v>
      </c>
      <c r="L76" s="920">
        <v>86732.797045619984</v>
      </c>
      <c r="M76" s="920">
        <v>87263.120546859995</v>
      </c>
      <c r="N76" s="920">
        <v>89436.150043099988</v>
      </c>
      <c r="O76" s="1020">
        <v>91797.686771049994</v>
      </c>
      <c r="P76" s="1020">
        <v>131530.63206197001</v>
      </c>
      <c r="Q76" s="1020">
        <v>133933.30554683</v>
      </c>
      <c r="R76" s="1020">
        <v>135101.39018063003</v>
      </c>
      <c r="S76" s="1020">
        <v>136474.23797199002</v>
      </c>
      <c r="T76" s="1020">
        <v>116830.71814507002</v>
      </c>
      <c r="U76" s="1020">
        <v>116563.23705793</v>
      </c>
      <c r="V76" s="1020">
        <v>111464.82206807002</v>
      </c>
      <c r="W76" s="1020">
        <v>114213.57911111</v>
      </c>
      <c r="X76" s="1020">
        <v>114901.46854530003</v>
      </c>
      <c r="Y76" s="1020">
        <v>114843.93383748001</v>
      </c>
      <c r="Z76" s="1020">
        <v>114591.05453483999</v>
      </c>
      <c r="AA76" s="1020">
        <v>107712.67581499003</v>
      </c>
      <c r="AB76" s="1020">
        <v>109565.40730148002</v>
      </c>
      <c r="AC76" s="1020">
        <v>102599.33765560001</v>
      </c>
      <c r="AD76" s="1020">
        <v>104580.86464951</v>
      </c>
      <c r="AE76" s="1020">
        <v>106191.03017296002</v>
      </c>
      <c r="AF76" s="1020">
        <v>106267.82977877001</v>
      </c>
      <c r="AG76" s="1020">
        <v>107152.43539719003</v>
      </c>
      <c r="AH76" s="1020">
        <v>108934.36806410999</v>
      </c>
      <c r="AI76" s="1020">
        <v>117161.60430897999</v>
      </c>
    </row>
    <row r="77" spans="1:35" ht="31.5">
      <c r="A77" s="1154" t="s">
        <v>598</v>
      </c>
      <c r="B77" s="920">
        <v>418.99706300000003</v>
      </c>
      <c r="C77" s="920">
        <v>422.29106999999999</v>
      </c>
      <c r="D77" s="920">
        <v>394.00081399999999</v>
      </c>
      <c r="E77" s="920">
        <v>1931.0853790000001</v>
      </c>
      <c r="F77" s="920">
        <v>1926.6043050000001</v>
      </c>
      <c r="G77" s="920">
        <v>1927.963305</v>
      </c>
      <c r="H77" s="920">
        <v>1940.36952</v>
      </c>
      <c r="I77" s="920">
        <v>2001.28015</v>
      </c>
      <c r="J77" s="920">
        <v>2249.1207939999999</v>
      </c>
      <c r="K77" s="920">
        <v>2241.4170989999998</v>
      </c>
      <c r="L77" s="920">
        <v>2242.2850990000002</v>
      </c>
      <c r="M77" s="920">
        <v>2241.8140990000002</v>
      </c>
      <c r="N77" s="920">
        <v>2241.014099</v>
      </c>
      <c r="O77" s="1020">
        <v>2254.3244249999998</v>
      </c>
      <c r="P77" s="1020">
        <v>2261.0868110000001</v>
      </c>
      <c r="Q77" s="1020">
        <v>2255.8161490000002</v>
      </c>
      <c r="R77" s="1020">
        <v>2255.590968</v>
      </c>
      <c r="S77" s="1020">
        <v>2252.18271</v>
      </c>
      <c r="T77" s="1020">
        <v>2227.9856479999999</v>
      </c>
      <c r="U77" s="1020">
        <v>2227.6338009999999</v>
      </c>
      <c r="V77" s="1020">
        <v>2230.5812759999999</v>
      </c>
      <c r="W77" s="1020">
        <v>2230.5812759999999</v>
      </c>
      <c r="X77" s="1020">
        <v>1619.8970340000001</v>
      </c>
      <c r="Y77" s="1020">
        <v>1668.0985559999999</v>
      </c>
      <c r="Z77" s="1020">
        <v>1671.123094</v>
      </c>
      <c r="AA77" s="1020">
        <v>1671.123094</v>
      </c>
      <c r="AB77" s="1020">
        <v>1671.123094</v>
      </c>
      <c r="AC77" s="1020">
        <v>1649.3859239999999</v>
      </c>
      <c r="AD77" s="1020">
        <v>1649.785924</v>
      </c>
      <c r="AE77" s="1020">
        <v>1655.1859239999999</v>
      </c>
      <c r="AF77" s="1020">
        <v>1655.1859239999999</v>
      </c>
      <c r="AG77" s="1020">
        <v>1652.2516129999999</v>
      </c>
      <c r="AH77" s="1020">
        <v>1650.757832</v>
      </c>
      <c r="AI77" s="1020">
        <v>1646.0230120000001</v>
      </c>
    </row>
    <row r="78" spans="1:35" ht="15.75">
      <c r="A78" s="1154" t="s">
        <v>710</v>
      </c>
      <c r="B78" s="920"/>
      <c r="C78" s="920"/>
      <c r="D78" s="920"/>
      <c r="E78" s="920"/>
      <c r="F78" s="920"/>
      <c r="G78" s="920"/>
      <c r="H78" s="920"/>
      <c r="I78" s="920"/>
      <c r="J78" s="920"/>
      <c r="K78" s="920"/>
      <c r="L78" s="920"/>
      <c r="M78" s="920"/>
      <c r="N78" s="920"/>
      <c r="O78" s="1020"/>
      <c r="P78" s="1020"/>
      <c r="Q78" s="1020"/>
      <c r="R78" s="1020"/>
      <c r="S78" s="1020"/>
      <c r="T78" s="1020"/>
      <c r="U78" s="1020"/>
      <c r="V78" s="1020"/>
      <c r="W78" s="1020"/>
      <c r="X78" s="1020"/>
      <c r="Y78" s="1020"/>
      <c r="Z78" s="1020"/>
      <c r="AA78" s="1020"/>
      <c r="AB78" s="1020"/>
      <c r="AC78" s="1020"/>
      <c r="AD78" s="1020"/>
      <c r="AE78" s="1020"/>
      <c r="AF78" s="1020"/>
      <c r="AG78" s="1020"/>
      <c r="AH78" s="1020"/>
      <c r="AI78" s="1020"/>
    </row>
    <row r="79" spans="1:35" ht="15.75">
      <c r="A79" s="1154" t="s">
        <v>599</v>
      </c>
      <c r="B79" s="920">
        <v>69285.339760290008</v>
      </c>
      <c r="C79" s="920">
        <v>69797.880606680003</v>
      </c>
      <c r="D79" s="920">
        <v>71507.070606230001</v>
      </c>
      <c r="E79" s="920">
        <v>66659.636008769987</v>
      </c>
      <c r="F79" s="920">
        <v>53264.405683630001</v>
      </c>
      <c r="G79" s="920">
        <v>67809.331223190005</v>
      </c>
      <c r="H79" s="920">
        <v>64119.772980510003</v>
      </c>
      <c r="I79" s="920">
        <v>64758.631922269989</v>
      </c>
      <c r="J79" s="920">
        <v>75245.678334609998</v>
      </c>
      <c r="K79" s="920">
        <v>66806.069899719994</v>
      </c>
      <c r="L79" s="920">
        <v>80558.123834569997</v>
      </c>
      <c r="M79" s="920">
        <v>88601.972267380013</v>
      </c>
      <c r="N79" s="920">
        <v>80511.489428009998</v>
      </c>
      <c r="O79" s="1020">
        <v>73081.968862790003</v>
      </c>
      <c r="P79" s="1020">
        <v>78289.245843780009</v>
      </c>
      <c r="Q79" s="1020">
        <v>66431.674128820014</v>
      </c>
      <c r="R79" s="1020">
        <v>52208.579985049997</v>
      </c>
      <c r="S79" s="1020">
        <v>58411.819772380004</v>
      </c>
      <c r="T79" s="1020">
        <v>57213.132924479993</v>
      </c>
      <c r="U79" s="1020">
        <v>56779.926986620005</v>
      </c>
      <c r="V79" s="1020">
        <v>49913.323485399989</v>
      </c>
      <c r="W79" s="1020">
        <v>42942.346215769991</v>
      </c>
      <c r="X79" s="1020">
        <v>38165.909078019999</v>
      </c>
      <c r="Y79" s="1020">
        <v>44788.265035189994</v>
      </c>
      <c r="Z79" s="1020">
        <v>40835.232363719995</v>
      </c>
      <c r="AA79" s="1020">
        <v>45078.361542919993</v>
      </c>
      <c r="AB79" s="1020">
        <v>36392.525156580006</v>
      </c>
      <c r="AC79" s="1020">
        <v>64692.899779560015</v>
      </c>
      <c r="AD79" s="1020">
        <v>126547.69701427</v>
      </c>
      <c r="AE79" s="1020">
        <v>173538.33471278995</v>
      </c>
      <c r="AF79" s="1020">
        <v>32985.450131340003</v>
      </c>
      <c r="AG79" s="1020">
        <v>48373.995153000003</v>
      </c>
      <c r="AH79" s="1020">
        <v>58676.821864679987</v>
      </c>
      <c r="AI79" s="1020">
        <v>58978.506569659992</v>
      </c>
    </row>
    <row r="80" spans="1:35" ht="15.75">
      <c r="A80" s="1156" t="s">
        <v>600</v>
      </c>
      <c r="B80" s="920">
        <v>0</v>
      </c>
      <c r="C80" s="920">
        <v>0</v>
      </c>
      <c r="D80" s="920">
        <v>0</v>
      </c>
      <c r="E80" s="920">
        <v>0</v>
      </c>
      <c r="F80" s="920">
        <v>0</v>
      </c>
      <c r="G80" s="920">
        <v>0</v>
      </c>
      <c r="H80" s="920">
        <v>0</v>
      </c>
      <c r="I80" s="920">
        <v>0</v>
      </c>
      <c r="J80" s="920">
        <v>0</v>
      </c>
      <c r="K80" s="920">
        <v>0</v>
      </c>
      <c r="L80" s="920">
        <v>0</v>
      </c>
      <c r="M80" s="920">
        <v>0</v>
      </c>
      <c r="N80" s="920">
        <v>0</v>
      </c>
      <c r="O80" s="1020">
        <v>0</v>
      </c>
      <c r="P80" s="1020">
        <v>0</v>
      </c>
      <c r="Q80" s="1020">
        <v>0</v>
      </c>
      <c r="R80" s="1020">
        <v>0</v>
      </c>
      <c r="S80" s="1020">
        <v>0</v>
      </c>
      <c r="T80" s="1020">
        <v>0</v>
      </c>
      <c r="U80" s="1020">
        <v>0</v>
      </c>
      <c r="V80" s="1020">
        <v>0</v>
      </c>
      <c r="W80" s="1020">
        <v>0</v>
      </c>
      <c r="X80" s="1020">
        <v>0</v>
      </c>
      <c r="Y80" s="1020">
        <v>0</v>
      </c>
      <c r="Z80" s="1020">
        <v>0</v>
      </c>
      <c r="AA80" s="1020">
        <v>0</v>
      </c>
      <c r="AB80" s="1020">
        <v>0</v>
      </c>
      <c r="AC80" s="1020">
        <v>0</v>
      </c>
      <c r="AD80" s="1020">
        <v>0</v>
      </c>
      <c r="AE80" s="1020">
        <v>0</v>
      </c>
      <c r="AF80" s="1020">
        <v>0</v>
      </c>
      <c r="AG80" s="1020">
        <v>0</v>
      </c>
      <c r="AH80" s="1020">
        <v>0</v>
      </c>
      <c r="AI80" s="1020">
        <v>0</v>
      </c>
    </row>
    <row r="81" spans="1:35" ht="15.75">
      <c r="A81" s="1154" t="s">
        <v>601</v>
      </c>
      <c r="B81" s="920">
        <v>0</v>
      </c>
      <c r="C81" s="920">
        <v>0</v>
      </c>
      <c r="D81" s="920">
        <v>0</v>
      </c>
      <c r="E81" s="920">
        <v>0</v>
      </c>
      <c r="F81" s="920">
        <v>0</v>
      </c>
      <c r="G81" s="920">
        <v>0</v>
      </c>
      <c r="H81" s="920">
        <v>0</v>
      </c>
      <c r="I81" s="920">
        <v>0</v>
      </c>
      <c r="J81" s="920">
        <v>0</v>
      </c>
      <c r="K81" s="920">
        <v>0</v>
      </c>
      <c r="L81" s="920">
        <v>0</v>
      </c>
      <c r="M81" s="920">
        <v>0</v>
      </c>
      <c r="N81" s="920">
        <v>0</v>
      </c>
      <c r="O81" s="1223">
        <v>0</v>
      </c>
      <c r="P81" s="1223">
        <v>0</v>
      </c>
      <c r="Q81" s="1223">
        <v>0</v>
      </c>
      <c r="R81" s="1223">
        <v>0</v>
      </c>
      <c r="S81" s="1223">
        <v>0</v>
      </c>
      <c r="T81" s="1223">
        <v>0</v>
      </c>
      <c r="U81" s="1223">
        <v>0</v>
      </c>
      <c r="V81" s="1223">
        <v>0</v>
      </c>
      <c r="W81" s="1223">
        <v>0</v>
      </c>
      <c r="X81" s="1223">
        <v>0</v>
      </c>
      <c r="Y81" s="1223">
        <v>0</v>
      </c>
      <c r="Z81" s="1223">
        <v>0</v>
      </c>
      <c r="AA81" s="1223">
        <v>0</v>
      </c>
      <c r="AB81" s="1223">
        <v>0</v>
      </c>
      <c r="AC81" s="1223">
        <v>0</v>
      </c>
      <c r="AD81" s="1223">
        <v>0</v>
      </c>
      <c r="AE81" s="1223">
        <v>0</v>
      </c>
      <c r="AF81" s="1223">
        <v>0</v>
      </c>
      <c r="AG81" s="1223">
        <v>0</v>
      </c>
      <c r="AH81" s="1223">
        <v>0</v>
      </c>
      <c r="AI81" s="1223">
        <v>0</v>
      </c>
    </row>
    <row r="82" spans="1:35" ht="15.75">
      <c r="A82" s="1154"/>
      <c r="B82" s="920"/>
      <c r="C82" s="920"/>
      <c r="D82" s="920"/>
      <c r="E82" s="920"/>
      <c r="F82" s="920"/>
      <c r="G82" s="920"/>
      <c r="H82" s="920"/>
      <c r="I82" s="920"/>
      <c r="J82" s="920"/>
      <c r="K82" s="920"/>
      <c r="L82" s="920"/>
      <c r="M82" s="920"/>
      <c r="N82" s="920"/>
      <c r="O82" s="1020"/>
      <c r="P82" s="1020"/>
      <c r="Q82" s="1020"/>
      <c r="R82" s="1020"/>
      <c r="S82" s="1020"/>
      <c r="T82" s="1020"/>
      <c r="U82" s="1020"/>
      <c r="V82" s="1020"/>
      <c r="W82" s="1020"/>
      <c r="X82" s="1020"/>
      <c r="Y82" s="1020"/>
      <c r="Z82" s="1020"/>
      <c r="AA82" s="1020"/>
      <c r="AB82" s="1020"/>
      <c r="AC82" s="1020"/>
      <c r="AD82" s="1020"/>
      <c r="AE82" s="1020"/>
      <c r="AF82" s="1020"/>
      <c r="AG82" s="1020"/>
      <c r="AH82" s="1020"/>
      <c r="AI82" s="1020"/>
    </row>
    <row r="83" spans="1:35" ht="15.75">
      <c r="A83" s="1153" t="s">
        <v>602</v>
      </c>
      <c r="B83" s="1250">
        <v>24608663.57521024</v>
      </c>
      <c r="C83" s="1250">
        <v>24818936.886779588</v>
      </c>
      <c r="D83" s="1250">
        <v>24719649.371783126</v>
      </c>
      <c r="E83" s="1250">
        <v>25145408.693921193</v>
      </c>
      <c r="F83" s="1250">
        <v>25632908.986198485</v>
      </c>
      <c r="G83" s="1250">
        <v>25475166.641133267</v>
      </c>
      <c r="H83" s="1250">
        <v>25994837.47832384</v>
      </c>
      <c r="I83" s="1250">
        <v>26321043.663023777</v>
      </c>
      <c r="J83" s="1250">
        <v>27339096.990277559</v>
      </c>
      <c r="K83" s="1250">
        <v>27526416.29412473</v>
      </c>
      <c r="L83" s="1250">
        <v>27748889.374780681</v>
      </c>
      <c r="M83" s="1250">
        <v>28587231.733020678</v>
      </c>
      <c r="N83" s="1250">
        <v>28711076.450839154</v>
      </c>
      <c r="O83" s="1250">
        <v>28962777.407962181</v>
      </c>
      <c r="P83" s="1250">
        <v>28737071.556290772</v>
      </c>
      <c r="Q83" s="1250">
        <v>28400826.003271844</v>
      </c>
      <c r="R83" s="1250">
        <v>28273175.823682602</v>
      </c>
      <c r="S83" s="1250">
        <v>28256267.316541798</v>
      </c>
      <c r="T83" s="1250">
        <v>28168759.7913839</v>
      </c>
      <c r="U83" s="1250">
        <v>27263870.71336646</v>
      </c>
      <c r="V83" s="1250">
        <v>27507770.532590445</v>
      </c>
      <c r="W83" s="1250">
        <v>28173260.93936792</v>
      </c>
      <c r="X83" s="1250">
        <v>28143945.67095992</v>
      </c>
      <c r="Y83" s="1250">
        <v>28316330.751659155</v>
      </c>
      <c r="Z83" s="1250">
        <v>28571293.92426689</v>
      </c>
      <c r="AA83" s="1250">
        <v>28621294.777793199</v>
      </c>
      <c r="AB83" s="1250">
        <v>28407917.849590067</v>
      </c>
      <c r="AC83" s="1250">
        <v>31300998.492894735</v>
      </c>
      <c r="AD83" s="1250">
        <v>32428304.355653539</v>
      </c>
      <c r="AE83" s="1250">
        <v>32142208.576978028</v>
      </c>
      <c r="AF83" s="1250">
        <v>31792039.98491852</v>
      </c>
      <c r="AG83" s="1250">
        <v>31575425.271219417</v>
      </c>
      <c r="AH83" s="1250">
        <v>31500219.18847359</v>
      </c>
      <c r="AI83" s="1250">
        <v>31682823.671887282</v>
      </c>
    </row>
    <row r="84" spans="1:35" ht="16.5" thickBot="1">
      <c r="A84" s="1157" t="s">
        <v>431</v>
      </c>
      <c r="B84" s="1251">
        <v>0</v>
      </c>
      <c r="C84" s="1251">
        <v>0</v>
      </c>
      <c r="D84" s="1251">
        <v>0</v>
      </c>
      <c r="E84" s="1251">
        <v>0</v>
      </c>
      <c r="F84" s="1251">
        <v>0</v>
      </c>
      <c r="G84" s="1251">
        <v>0</v>
      </c>
      <c r="H84" s="1251">
        <v>0</v>
      </c>
      <c r="I84" s="1251">
        <v>0</v>
      </c>
      <c r="J84" s="1251">
        <v>0</v>
      </c>
      <c r="K84" s="1251">
        <v>0</v>
      </c>
      <c r="L84" s="1251">
        <v>0</v>
      </c>
      <c r="M84" s="1251">
        <v>0</v>
      </c>
      <c r="N84" s="1251">
        <v>0</v>
      </c>
      <c r="O84" s="1251">
        <v>0</v>
      </c>
      <c r="P84" s="1251">
        <v>0</v>
      </c>
      <c r="Q84" s="1251">
        <v>0</v>
      </c>
      <c r="R84" s="1251">
        <v>0</v>
      </c>
      <c r="S84" s="1251">
        <v>0</v>
      </c>
      <c r="T84" s="1251">
        <v>0</v>
      </c>
      <c r="U84" s="1251">
        <v>0</v>
      </c>
      <c r="V84" s="1251">
        <v>0</v>
      </c>
      <c r="W84" s="1251">
        <v>0</v>
      </c>
      <c r="X84" s="1251">
        <v>0</v>
      </c>
      <c r="Y84" s="1251">
        <v>0</v>
      </c>
      <c r="Z84" s="1251">
        <v>0</v>
      </c>
      <c r="AA84" s="1251">
        <v>0</v>
      </c>
      <c r="AB84" s="1251">
        <v>0</v>
      </c>
      <c r="AC84" s="1251">
        <v>0</v>
      </c>
      <c r="AD84" s="1251">
        <v>0</v>
      </c>
      <c r="AE84" s="1251">
        <v>0</v>
      </c>
      <c r="AF84" s="1251">
        <v>0</v>
      </c>
      <c r="AG84" s="1251"/>
      <c r="AH84" s="1251"/>
      <c r="AI84" s="1251"/>
    </row>
    <row r="85" spans="1:35" s="871" customFormat="1" ht="15" thickTop="1">
      <c r="A85" s="1158"/>
      <c r="N85" s="980"/>
      <c r="O85" s="980"/>
      <c r="P85" s="980"/>
      <c r="Q85" s="980"/>
      <c r="R85" s="980"/>
      <c r="S85" s="980"/>
      <c r="T85" s="980"/>
      <c r="U85" s="980"/>
      <c r="V85" s="980"/>
      <c r="W85" s="980"/>
      <c r="X85" s="980"/>
      <c r="Y85" s="980"/>
      <c r="Z85" s="980"/>
      <c r="AA85" s="980"/>
      <c r="AB85" s="980"/>
      <c r="AC85" s="980"/>
      <c r="AD85" s="980"/>
      <c r="AE85" s="980"/>
      <c r="AF85" s="980"/>
      <c r="AG85" s="980"/>
      <c r="AH85" s="980"/>
      <c r="AI85" s="980"/>
    </row>
    <row r="86" spans="1:35" s="871" customFormat="1" ht="38.25">
      <c r="A86" s="1158" t="s">
        <v>771</v>
      </c>
      <c r="N86" s="980"/>
      <c r="O86" s="980"/>
      <c r="P86" s="980"/>
      <c r="Q86" s="980"/>
      <c r="R86" s="980"/>
      <c r="S86" s="980"/>
      <c r="T86" s="980"/>
      <c r="U86" s="980"/>
      <c r="V86" s="980"/>
      <c r="W86" s="980"/>
      <c r="X86" s="980"/>
      <c r="Y86" s="980"/>
      <c r="Z86" s="980"/>
      <c r="AA86" s="980"/>
      <c r="AB86" s="980"/>
      <c r="AC86" s="980"/>
      <c r="AD86" s="980"/>
      <c r="AE86" s="980"/>
      <c r="AF86" s="980"/>
      <c r="AG86" s="980"/>
      <c r="AH86" s="980"/>
      <c r="AI86" s="980"/>
    </row>
    <row r="87" spans="1:35" ht="14.25">
      <c r="A87" s="1371" t="s">
        <v>785</v>
      </c>
      <c r="B87" s="969"/>
      <c r="C87" s="969"/>
      <c r="D87" s="969"/>
      <c r="E87" s="969"/>
      <c r="F87" s="969"/>
      <c r="G87" s="969"/>
      <c r="H87" s="969"/>
      <c r="I87" s="969"/>
      <c r="J87" s="969"/>
      <c r="K87" s="969"/>
      <c r="L87" s="969"/>
      <c r="M87" s="969"/>
      <c r="N87" s="969"/>
      <c r="O87" s="871"/>
      <c r="P87" s="871"/>
      <c r="Q87" s="871"/>
      <c r="R87" s="871"/>
      <c r="S87" s="871"/>
      <c r="T87" s="871"/>
      <c r="U87" s="871"/>
      <c r="V87" s="871"/>
      <c r="W87" s="871"/>
      <c r="X87" s="871"/>
      <c r="Y87" s="871"/>
      <c r="Z87" s="871"/>
      <c r="AA87" s="871"/>
      <c r="AB87" s="871"/>
      <c r="AC87" s="871"/>
      <c r="AD87" s="871"/>
      <c r="AE87" s="871"/>
      <c r="AF87" s="871"/>
      <c r="AG87" s="871"/>
      <c r="AH87" s="871"/>
      <c r="AI87" s="871"/>
    </row>
    <row r="88" spans="1:35" ht="14.25">
      <c r="A88" s="1158" t="s">
        <v>369</v>
      </c>
      <c r="B88" s="939"/>
      <c r="C88" s="939"/>
      <c r="D88" s="939"/>
      <c r="E88" s="939"/>
      <c r="F88" s="939"/>
      <c r="G88" s="939"/>
      <c r="H88" s="939"/>
      <c r="I88" s="939"/>
      <c r="J88" s="939"/>
      <c r="K88" s="939"/>
      <c r="L88" s="939"/>
      <c r="M88" s="939"/>
      <c r="N88" s="939"/>
      <c r="O88" s="871"/>
      <c r="P88" s="871"/>
      <c r="Q88" s="871"/>
      <c r="R88" s="871"/>
      <c r="S88" s="871"/>
      <c r="T88" s="871"/>
      <c r="U88" s="871"/>
      <c r="V88" s="871"/>
      <c r="W88" s="871"/>
      <c r="X88" s="871"/>
      <c r="Y88" s="871"/>
      <c r="Z88" s="871"/>
      <c r="AA88" s="871"/>
      <c r="AB88" s="871"/>
      <c r="AC88" s="871"/>
      <c r="AD88" s="871"/>
      <c r="AE88" s="871"/>
      <c r="AF88" s="871"/>
      <c r="AG88" s="871"/>
      <c r="AH88" s="871"/>
      <c r="AI88" s="871"/>
    </row>
    <row r="89" spans="1:35" ht="14.25">
      <c r="A89" s="1371"/>
      <c r="B89" s="969"/>
      <c r="C89" s="969"/>
      <c r="D89" s="969"/>
      <c r="E89" s="969"/>
      <c r="F89" s="969"/>
      <c r="G89" s="969"/>
      <c r="H89" s="969"/>
      <c r="I89" s="969"/>
      <c r="J89" s="969"/>
      <c r="K89" s="969"/>
      <c r="L89" s="969"/>
      <c r="M89" s="969"/>
      <c r="N89" s="969"/>
      <c r="O89" s="871"/>
      <c r="P89" s="871"/>
      <c r="Q89" s="871"/>
      <c r="R89" s="871"/>
      <c r="S89" s="871"/>
      <c r="T89" s="871"/>
      <c r="U89" s="871"/>
      <c r="V89" s="871"/>
      <c r="W89" s="871"/>
      <c r="X89" s="871"/>
      <c r="Y89" s="871"/>
      <c r="Z89" s="871"/>
      <c r="AA89" s="871"/>
      <c r="AB89" s="871"/>
      <c r="AC89" s="871"/>
      <c r="AD89" s="871"/>
      <c r="AE89" s="871"/>
      <c r="AF89" s="871"/>
      <c r="AG89" s="871"/>
      <c r="AH89" s="871"/>
      <c r="AI89" s="871"/>
    </row>
  </sheetData>
  <hyperlinks>
    <hyperlink ref="A1" location="Menu!A1" display="Return to Menu"/>
  </hyperlinks>
  <pageMargins left="0.20866141699999999" right="0.20866141699999999" top="0.24803149599999999" bottom="0.49803149600000002" header="0.31496062992126" footer="0.31496062992126"/>
  <pageSetup paperSize="9" scale="34" orientation="portrait" r:id="rId1"/>
  <colBreaks count="2" manualBreakCount="2">
    <brk id="11" max="1048575" man="1"/>
    <brk id="21" max="1048575"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J95"/>
  <sheetViews>
    <sheetView view="pageBreakPreview" zoomScaleSheetLayoutView="100" workbookViewId="0"/>
  </sheetViews>
  <sheetFormatPr defaultColWidth="15.5703125" defaultRowHeight="15.75"/>
  <cols>
    <col min="1" max="1" width="51.5703125" style="896" customWidth="1"/>
    <col min="2" max="74" width="15.5703125" style="871" bestFit="1" customWidth="1"/>
    <col min="75" max="87" width="17.28515625" style="871" bestFit="1" customWidth="1"/>
    <col min="88" max="157" width="16.5703125" style="871" customWidth="1"/>
    <col min="158" max="158" width="54.42578125" style="871" customWidth="1"/>
    <col min="159" max="247" width="15.5703125" style="871"/>
    <col min="248" max="248" width="44.85546875" style="871" customWidth="1"/>
    <col min="249" max="332" width="15.5703125" style="871" bestFit="1" customWidth="1"/>
    <col min="333" max="413" width="16.5703125" style="871" customWidth="1"/>
    <col min="414" max="414" width="54.42578125" style="871" customWidth="1"/>
    <col min="415" max="503" width="15.5703125" style="871"/>
    <col min="504" max="504" width="44.85546875" style="871" customWidth="1"/>
    <col min="505" max="588" width="15.5703125" style="871" bestFit="1" customWidth="1"/>
    <col min="589" max="669" width="16.5703125" style="871" customWidth="1"/>
    <col min="670" max="670" width="54.42578125" style="871" customWidth="1"/>
    <col min="671" max="759" width="15.5703125" style="871"/>
    <col min="760" max="760" width="44.85546875" style="871" customWidth="1"/>
    <col min="761" max="844" width="15.5703125" style="871" bestFit="1" customWidth="1"/>
    <col min="845" max="925" width="16.5703125" style="871" customWidth="1"/>
    <col min="926" max="926" width="54.42578125" style="871" customWidth="1"/>
    <col min="927" max="1015" width="15.5703125" style="871"/>
    <col min="1016" max="1016" width="44.85546875" style="871" customWidth="1"/>
    <col min="1017" max="1100" width="15.5703125" style="871" bestFit="1" customWidth="1"/>
    <col min="1101" max="1181" width="16.5703125" style="871" customWidth="1"/>
    <col min="1182" max="1182" width="54.42578125" style="871" customWidth="1"/>
    <col min="1183" max="1271" width="15.5703125" style="871"/>
    <col min="1272" max="1272" width="44.85546875" style="871" customWidth="1"/>
    <col min="1273" max="1356" width="15.5703125" style="871" bestFit="1" customWidth="1"/>
    <col min="1357" max="1437" width="16.5703125" style="871" customWidth="1"/>
    <col min="1438" max="1438" width="54.42578125" style="871" customWidth="1"/>
    <col min="1439" max="1527" width="15.5703125" style="871"/>
    <col min="1528" max="1528" width="44.85546875" style="871" customWidth="1"/>
    <col min="1529" max="1612" width="15.5703125" style="871" bestFit="1" customWidth="1"/>
    <col min="1613" max="1693" width="16.5703125" style="871" customWidth="1"/>
    <col min="1694" max="1694" width="54.42578125" style="871" customWidth="1"/>
    <col min="1695" max="1783" width="15.5703125" style="871"/>
    <col min="1784" max="1784" width="44.85546875" style="871" customWidth="1"/>
    <col min="1785" max="1868" width="15.5703125" style="871" bestFit="1" customWidth="1"/>
    <col min="1869" max="1949" width="16.5703125" style="871" customWidth="1"/>
    <col min="1950" max="1950" width="54.42578125" style="871" customWidth="1"/>
    <col min="1951" max="2039" width="15.5703125" style="871"/>
    <col min="2040" max="2040" width="44.85546875" style="871" customWidth="1"/>
    <col min="2041" max="2124" width="15.5703125" style="871" bestFit="1" customWidth="1"/>
    <col min="2125" max="2205" width="16.5703125" style="871" customWidth="1"/>
    <col min="2206" max="2206" width="54.42578125" style="871" customWidth="1"/>
    <col min="2207" max="2295" width="15.5703125" style="871"/>
    <col min="2296" max="2296" width="44.85546875" style="871" customWidth="1"/>
    <col min="2297" max="2380" width="15.5703125" style="871" bestFit="1" customWidth="1"/>
    <col min="2381" max="2461" width="16.5703125" style="871" customWidth="1"/>
    <col min="2462" max="2462" width="54.42578125" style="871" customWidth="1"/>
    <col min="2463" max="2551" width="15.5703125" style="871"/>
    <col min="2552" max="2552" width="44.85546875" style="871" customWidth="1"/>
    <col min="2553" max="2636" width="15.5703125" style="871" bestFit="1" customWidth="1"/>
    <col min="2637" max="2717" width="16.5703125" style="871" customWidth="1"/>
    <col min="2718" max="2718" width="54.42578125" style="871" customWidth="1"/>
    <col min="2719" max="2807" width="15.5703125" style="871"/>
    <col min="2808" max="2808" width="44.85546875" style="871" customWidth="1"/>
    <col min="2809" max="2892" width="15.5703125" style="871" bestFit="1" customWidth="1"/>
    <col min="2893" max="2973" width="16.5703125" style="871" customWidth="1"/>
    <col min="2974" max="2974" width="54.42578125" style="871" customWidth="1"/>
    <col min="2975" max="3063" width="15.5703125" style="871"/>
    <col min="3064" max="3064" width="44.85546875" style="871" customWidth="1"/>
    <col min="3065" max="3148" width="15.5703125" style="871" bestFit="1" customWidth="1"/>
    <col min="3149" max="3229" width="16.5703125" style="871" customWidth="1"/>
    <col min="3230" max="3230" width="54.42578125" style="871" customWidth="1"/>
    <col min="3231" max="3319" width="15.5703125" style="871"/>
    <col min="3320" max="3320" width="44.85546875" style="871" customWidth="1"/>
    <col min="3321" max="3404" width="15.5703125" style="871" bestFit="1" customWidth="1"/>
    <col min="3405" max="3485" width="16.5703125" style="871" customWidth="1"/>
    <col min="3486" max="3486" width="54.42578125" style="871" customWidth="1"/>
    <col min="3487" max="3575" width="15.5703125" style="871"/>
    <col min="3576" max="3576" width="44.85546875" style="871" customWidth="1"/>
    <col min="3577" max="3660" width="15.5703125" style="871" bestFit="1" customWidth="1"/>
    <col min="3661" max="3741" width="16.5703125" style="871" customWidth="1"/>
    <col min="3742" max="3742" width="54.42578125" style="871" customWidth="1"/>
    <col min="3743" max="3831" width="15.5703125" style="871"/>
    <col min="3832" max="3832" width="44.85546875" style="871" customWidth="1"/>
    <col min="3833" max="3916" width="15.5703125" style="871" bestFit="1" customWidth="1"/>
    <col min="3917" max="3997" width="16.5703125" style="871" customWidth="1"/>
    <col min="3998" max="3998" width="54.42578125" style="871" customWidth="1"/>
    <col min="3999" max="4087" width="15.5703125" style="871"/>
    <col min="4088" max="4088" width="44.85546875" style="871" customWidth="1"/>
    <col min="4089" max="4172" width="15.5703125" style="871" bestFit="1" customWidth="1"/>
    <col min="4173" max="4253" width="16.5703125" style="871" customWidth="1"/>
    <col min="4254" max="4254" width="54.42578125" style="871" customWidth="1"/>
    <col min="4255" max="4343" width="15.5703125" style="871"/>
    <col min="4344" max="4344" width="44.85546875" style="871" customWidth="1"/>
    <col min="4345" max="4428" width="15.5703125" style="871" bestFit="1" customWidth="1"/>
    <col min="4429" max="4509" width="16.5703125" style="871" customWidth="1"/>
    <col min="4510" max="4510" width="54.42578125" style="871" customWidth="1"/>
    <col min="4511" max="4599" width="15.5703125" style="871"/>
    <col min="4600" max="4600" width="44.85546875" style="871" customWidth="1"/>
    <col min="4601" max="4684" width="15.5703125" style="871" bestFit="1" customWidth="1"/>
    <col min="4685" max="4765" width="16.5703125" style="871" customWidth="1"/>
    <col min="4766" max="4766" width="54.42578125" style="871" customWidth="1"/>
    <col min="4767" max="4855" width="15.5703125" style="871"/>
    <col min="4856" max="4856" width="44.85546875" style="871" customWidth="1"/>
    <col min="4857" max="4940" width="15.5703125" style="871" bestFit="1" customWidth="1"/>
    <col min="4941" max="5021" width="16.5703125" style="871" customWidth="1"/>
    <col min="5022" max="5022" width="54.42578125" style="871" customWidth="1"/>
    <col min="5023" max="5111" width="15.5703125" style="871"/>
    <col min="5112" max="5112" width="44.85546875" style="871" customWidth="1"/>
    <col min="5113" max="5196" width="15.5703125" style="871" bestFit="1" customWidth="1"/>
    <col min="5197" max="5277" width="16.5703125" style="871" customWidth="1"/>
    <col min="5278" max="5278" width="54.42578125" style="871" customWidth="1"/>
    <col min="5279" max="5367" width="15.5703125" style="871"/>
    <col min="5368" max="5368" width="44.85546875" style="871" customWidth="1"/>
    <col min="5369" max="5452" width="15.5703125" style="871" bestFit="1" customWidth="1"/>
    <col min="5453" max="5533" width="16.5703125" style="871" customWidth="1"/>
    <col min="5534" max="5534" width="54.42578125" style="871" customWidth="1"/>
    <col min="5535" max="5623" width="15.5703125" style="871"/>
    <col min="5624" max="5624" width="44.85546875" style="871" customWidth="1"/>
    <col min="5625" max="5708" width="15.5703125" style="871" bestFit="1" customWidth="1"/>
    <col min="5709" max="5789" width="16.5703125" style="871" customWidth="1"/>
    <col min="5790" max="5790" width="54.42578125" style="871" customWidth="1"/>
    <col min="5791" max="5879" width="15.5703125" style="871"/>
    <col min="5880" max="5880" width="44.85546875" style="871" customWidth="1"/>
    <col min="5881" max="5964" width="15.5703125" style="871" bestFit="1" customWidth="1"/>
    <col min="5965" max="6045" width="16.5703125" style="871" customWidth="1"/>
    <col min="6046" max="6046" width="54.42578125" style="871" customWidth="1"/>
    <col min="6047" max="6135" width="15.5703125" style="871"/>
    <col min="6136" max="6136" width="44.85546875" style="871" customWidth="1"/>
    <col min="6137" max="6220" width="15.5703125" style="871" bestFit="1" customWidth="1"/>
    <col min="6221" max="6301" width="16.5703125" style="871" customWidth="1"/>
    <col min="6302" max="6302" width="54.42578125" style="871" customWidth="1"/>
    <col min="6303" max="6391" width="15.5703125" style="871"/>
    <col min="6392" max="6392" width="44.85546875" style="871" customWidth="1"/>
    <col min="6393" max="6476" width="15.5703125" style="871" bestFit="1" customWidth="1"/>
    <col min="6477" max="6557" width="16.5703125" style="871" customWidth="1"/>
    <col min="6558" max="6558" width="54.42578125" style="871" customWidth="1"/>
    <col min="6559" max="6647" width="15.5703125" style="871"/>
    <col min="6648" max="6648" width="44.85546875" style="871" customWidth="1"/>
    <col min="6649" max="6732" width="15.5703125" style="871" bestFit="1" customWidth="1"/>
    <col min="6733" max="6813" width="16.5703125" style="871" customWidth="1"/>
    <col min="6814" max="6814" width="54.42578125" style="871" customWidth="1"/>
    <col min="6815" max="6903" width="15.5703125" style="871"/>
    <col min="6904" max="6904" width="44.85546875" style="871" customWidth="1"/>
    <col min="6905" max="6988" width="15.5703125" style="871" bestFit="1" customWidth="1"/>
    <col min="6989" max="7069" width="16.5703125" style="871" customWidth="1"/>
    <col min="7070" max="7070" width="54.42578125" style="871" customWidth="1"/>
    <col min="7071" max="7159" width="15.5703125" style="871"/>
    <col min="7160" max="7160" width="44.85546875" style="871" customWidth="1"/>
    <col min="7161" max="7244" width="15.5703125" style="871" bestFit="1" customWidth="1"/>
    <col min="7245" max="7325" width="16.5703125" style="871" customWidth="1"/>
    <col min="7326" max="7326" width="54.42578125" style="871" customWidth="1"/>
    <col min="7327" max="7415" width="15.5703125" style="871"/>
    <col min="7416" max="7416" width="44.85546875" style="871" customWidth="1"/>
    <col min="7417" max="7500" width="15.5703125" style="871" bestFit="1" customWidth="1"/>
    <col min="7501" max="7581" width="16.5703125" style="871" customWidth="1"/>
    <col min="7582" max="7582" width="54.42578125" style="871" customWidth="1"/>
    <col min="7583" max="7671" width="15.5703125" style="871"/>
    <col min="7672" max="7672" width="44.85546875" style="871" customWidth="1"/>
    <col min="7673" max="7756" width="15.5703125" style="871" bestFit="1" customWidth="1"/>
    <col min="7757" max="7837" width="16.5703125" style="871" customWidth="1"/>
    <col min="7838" max="7838" width="54.42578125" style="871" customWidth="1"/>
    <col min="7839" max="7927" width="15.5703125" style="871"/>
    <col min="7928" max="7928" width="44.85546875" style="871" customWidth="1"/>
    <col min="7929" max="8012" width="15.5703125" style="871" bestFit="1" customWidth="1"/>
    <col min="8013" max="8093" width="16.5703125" style="871" customWidth="1"/>
    <col min="8094" max="8094" width="54.42578125" style="871" customWidth="1"/>
    <col min="8095" max="8183" width="15.5703125" style="871"/>
    <col min="8184" max="8184" width="44.85546875" style="871" customWidth="1"/>
    <col min="8185" max="8268" width="15.5703125" style="871" bestFit="1" customWidth="1"/>
    <col min="8269" max="8349" width="16.5703125" style="871" customWidth="1"/>
    <col min="8350" max="8350" width="54.42578125" style="871" customWidth="1"/>
    <col min="8351" max="8439" width="15.5703125" style="871"/>
    <col min="8440" max="8440" width="44.85546875" style="871" customWidth="1"/>
    <col min="8441" max="8524" width="15.5703125" style="871" bestFit="1" customWidth="1"/>
    <col min="8525" max="8605" width="16.5703125" style="871" customWidth="1"/>
    <col min="8606" max="8606" width="54.42578125" style="871" customWidth="1"/>
    <col min="8607" max="8695" width="15.5703125" style="871"/>
    <col min="8696" max="8696" width="44.85546875" style="871" customWidth="1"/>
    <col min="8697" max="8780" width="15.5703125" style="871" bestFit="1" customWidth="1"/>
    <col min="8781" max="8861" width="16.5703125" style="871" customWidth="1"/>
    <col min="8862" max="8862" width="54.42578125" style="871" customWidth="1"/>
    <col min="8863" max="8951" width="15.5703125" style="871"/>
    <col min="8952" max="8952" width="44.85546875" style="871" customWidth="1"/>
    <col min="8953" max="9036" width="15.5703125" style="871" bestFit="1" customWidth="1"/>
    <col min="9037" max="9117" width="16.5703125" style="871" customWidth="1"/>
    <col min="9118" max="9118" width="54.42578125" style="871" customWidth="1"/>
    <col min="9119" max="9207" width="15.5703125" style="871"/>
    <col min="9208" max="9208" width="44.85546875" style="871" customWidth="1"/>
    <col min="9209" max="9292" width="15.5703125" style="871" bestFit="1" customWidth="1"/>
    <col min="9293" max="9373" width="16.5703125" style="871" customWidth="1"/>
    <col min="9374" max="9374" width="54.42578125" style="871" customWidth="1"/>
    <col min="9375" max="9463" width="15.5703125" style="871"/>
    <col min="9464" max="9464" width="44.85546875" style="871" customWidth="1"/>
    <col min="9465" max="9548" width="15.5703125" style="871" bestFit="1" customWidth="1"/>
    <col min="9549" max="9629" width="16.5703125" style="871" customWidth="1"/>
    <col min="9630" max="9630" width="54.42578125" style="871" customWidth="1"/>
    <col min="9631" max="9719" width="15.5703125" style="871"/>
    <col min="9720" max="9720" width="44.85546875" style="871" customWidth="1"/>
    <col min="9721" max="9804" width="15.5703125" style="871" bestFit="1" customWidth="1"/>
    <col min="9805" max="9885" width="16.5703125" style="871" customWidth="1"/>
    <col min="9886" max="9886" width="54.42578125" style="871" customWidth="1"/>
    <col min="9887" max="9975" width="15.5703125" style="871"/>
    <col min="9976" max="9976" width="44.85546875" style="871" customWidth="1"/>
    <col min="9977" max="10060" width="15.5703125" style="871" bestFit="1" customWidth="1"/>
    <col min="10061" max="10141" width="16.5703125" style="871" customWidth="1"/>
    <col min="10142" max="10142" width="54.42578125" style="871" customWidth="1"/>
    <col min="10143" max="10231" width="15.5703125" style="871"/>
    <col min="10232" max="10232" width="44.85546875" style="871" customWidth="1"/>
    <col min="10233" max="10316" width="15.5703125" style="871" bestFit="1" customWidth="1"/>
    <col min="10317" max="10397" width="16.5703125" style="871" customWidth="1"/>
    <col min="10398" max="10398" width="54.42578125" style="871" customWidth="1"/>
    <col min="10399" max="10487" width="15.5703125" style="871"/>
    <col min="10488" max="10488" width="44.85546875" style="871" customWidth="1"/>
    <col min="10489" max="10572" width="15.5703125" style="871" bestFit="1" customWidth="1"/>
    <col min="10573" max="10653" width="16.5703125" style="871" customWidth="1"/>
    <col min="10654" max="10654" width="54.42578125" style="871" customWidth="1"/>
    <col min="10655" max="10743" width="15.5703125" style="871"/>
    <col min="10744" max="10744" width="44.85546875" style="871" customWidth="1"/>
    <col min="10745" max="10828" width="15.5703125" style="871" bestFit="1" customWidth="1"/>
    <col min="10829" max="10909" width="16.5703125" style="871" customWidth="1"/>
    <col min="10910" max="10910" width="54.42578125" style="871" customWidth="1"/>
    <col min="10911" max="10999" width="15.5703125" style="871"/>
    <col min="11000" max="11000" width="44.85546875" style="871" customWidth="1"/>
    <col min="11001" max="11084" width="15.5703125" style="871" bestFit="1" customWidth="1"/>
    <col min="11085" max="11165" width="16.5703125" style="871" customWidth="1"/>
    <col min="11166" max="11166" width="54.42578125" style="871" customWidth="1"/>
    <col min="11167" max="11255" width="15.5703125" style="871"/>
    <col min="11256" max="11256" width="44.85546875" style="871" customWidth="1"/>
    <col min="11257" max="11340" width="15.5703125" style="871" bestFit="1" customWidth="1"/>
    <col min="11341" max="11421" width="16.5703125" style="871" customWidth="1"/>
    <col min="11422" max="11422" width="54.42578125" style="871" customWidth="1"/>
    <col min="11423" max="11511" width="15.5703125" style="871"/>
    <col min="11512" max="11512" width="44.85546875" style="871" customWidth="1"/>
    <col min="11513" max="11596" width="15.5703125" style="871" bestFit="1" customWidth="1"/>
    <col min="11597" max="11677" width="16.5703125" style="871" customWidth="1"/>
    <col min="11678" max="11678" width="54.42578125" style="871" customWidth="1"/>
    <col min="11679" max="11767" width="15.5703125" style="871"/>
    <col min="11768" max="11768" width="44.85546875" style="871" customWidth="1"/>
    <col min="11769" max="11852" width="15.5703125" style="871" bestFit="1" customWidth="1"/>
    <col min="11853" max="11933" width="16.5703125" style="871" customWidth="1"/>
    <col min="11934" max="11934" width="54.42578125" style="871" customWidth="1"/>
    <col min="11935" max="12023" width="15.5703125" style="871"/>
    <col min="12024" max="12024" width="44.85546875" style="871" customWidth="1"/>
    <col min="12025" max="12108" width="15.5703125" style="871" bestFit="1" customWidth="1"/>
    <col min="12109" max="12189" width="16.5703125" style="871" customWidth="1"/>
    <col min="12190" max="12190" width="54.42578125" style="871" customWidth="1"/>
    <col min="12191" max="12279" width="15.5703125" style="871"/>
    <col min="12280" max="12280" width="44.85546875" style="871" customWidth="1"/>
    <col min="12281" max="12364" width="15.5703125" style="871" bestFit="1" customWidth="1"/>
    <col min="12365" max="12445" width="16.5703125" style="871" customWidth="1"/>
    <col min="12446" max="12446" width="54.42578125" style="871" customWidth="1"/>
    <col min="12447" max="12535" width="15.5703125" style="871"/>
    <col min="12536" max="12536" width="44.85546875" style="871" customWidth="1"/>
    <col min="12537" max="12620" width="15.5703125" style="871" bestFit="1" customWidth="1"/>
    <col min="12621" max="12701" width="16.5703125" style="871" customWidth="1"/>
    <col min="12702" max="12702" width="54.42578125" style="871" customWidth="1"/>
    <col min="12703" max="12791" width="15.5703125" style="871"/>
    <col min="12792" max="12792" width="44.85546875" style="871" customWidth="1"/>
    <col min="12793" max="12876" width="15.5703125" style="871" bestFit="1" customWidth="1"/>
    <col min="12877" max="12957" width="16.5703125" style="871" customWidth="1"/>
    <col min="12958" max="12958" width="54.42578125" style="871" customWidth="1"/>
    <col min="12959" max="13047" width="15.5703125" style="871"/>
    <col min="13048" max="13048" width="44.85546875" style="871" customWidth="1"/>
    <col min="13049" max="13132" width="15.5703125" style="871" bestFit="1" customWidth="1"/>
    <col min="13133" max="13213" width="16.5703125" style="871" customWidth="1"/>
    <col min="13214" max="13214" width="54.42578125" style="871" customWidth="1"/>
    <col min="13215" max="13303" width="15.5703125" style="871"/>
    <col min="13304" max="13304" width="44.85546875" style="871" customWidth="1"/>
    <col min="13305" max="13388" width="15.5703125" style="871" bestFit="1" customWidth="1"/>
    <col min="13389" max="13469" width="16.5703125" style="871" customWidth="1"/>
    <col min="13470" max="13470" width="54.42578125" style="871" customWidth="1"/>
    <col min="13471" max="13559" width="15.5703125" style="871"/>
    <col min="13560" max="13560" width="44.85546875" style="871" customWidth="1"/>
    <col min="13561" max="13644" width="15.5703125" style="871" bestFit="1" customWidth="1"/>
    <col min="13645" max="13725" width="16.5703125" style="871" customWidth="1"/>
    <col min="13726" max="13726" width="54.42578125" style="871" customWidth="1"/>
    <col min="13727" max="13815" width="15.5703125" style="871"/>
    <col min="13816" max="13816" width="44.85546875" style="871" customWidth="1"/>
    <col min="13817" max="13900" width="15.5703125" style="871" bestFit="1" customWidth="1"/>
    <col min="13901" max="13981" width="16.5703125" style="871" customWidth="1"/>
    <col min="13982" max="13982" width="54.42578125" style="871" customWidth="1"/>
    <col min="13983" max="14071" width="15.5703125" style="871"/>
    <col min="14072" max="14072" width="44.85546875" style="871" customWidth="1"/>
    <col min="14073" max="14156" width="15.5703125" style="871" bestFit="1" customWidth="1"/>
    <col min="14157" max="14237" width="16.5703125" style="871" customWidth="1"/>
    <col min="14238" max="14238" width="54.42578125" style="871" customWidth="1"/>
    <col min="14239" max="14327" width="15.5703125" style="871"/>
    <col min="14328" max="14328" width="44.85546875" style="871" customWidth="1"/>
    <col min="14329" max="14412" width="15.5703125" style="871" bestFit="1" customWidth="1"/>
    <col min="14413" max="14493" width="16.5703125" style="871" customWidth="1"/>
    <col min="14494" max="14494" width="54.42578125" style="871" customWidth="1"/>
    <col min="14495" max="14583" width="15.5703125" style="871"/>
    <col min="14584" max="14584" width="44.85546875" style="871" customWidth="1"/>
    <col min="14585" max="14668" width="15.5703125" style="871" bestFit="1" customWidth="1"/>
    <col min="14669" max="14749" width="16.5703125" style="871" customWidth="1"/>
    <col min="14750" max="14750" width="54.42578125" style="871" customWidth="1"/>
    <col min="14751" max="14839" width="15.5703125" style="871"/>
    <col min="14840" max="14840" width="44.85546875" style="871" customWidth="1"/>
    <col min="14841" max="14924" width="15.5703125" style="871" bestFit="1" customWidth="1"/>
    <col min="14925" max="15005" width="16.5703125" style="871" customWidth="1"/>
    <col min="15006" max="15006" width="54.42578125" style="871" customWidth="1"/>
    <col min="15007" max="15095" width="15.5703125" style="871"/>
    <col min="15096" max="15096" width="44.85546875" style="871" customWidth="1"/>
    <col min="15097" max="15180" width="15.5703125" style="871" bestFit="1" customWidth="1"/>
    <col min="15181" max="15261" width="16.5703125" style="871" customWidth="1"/>
    <col min="15262" max="15262" width="54.42578125" style="871" customWidth="1"/>
    <col min="15263" max="15351" width="15.5703125" style="871"/>
    <col min="15352" max="15352" width="44.85546875" style="871" customWidth="1"/>
    <col min="15353" max="15436" width="15.5703125" style="871" bestFit="1" customWidth="1"/>
    <col min="15437" max="15517" width="16.5703125" style="871" customWidth="1"/>
    <col min="15518" max="15518" width="54.42578125" style="871" customWidth="1"/>
    <col min="15519" max="15607" width="15.5703125" style="871"/>
    <col min="15608" max="15608" width="44.85546875" style="871" customWidth="1"/>
    <col min="15609" max="15692" width="15.5703125" style="871" bestFit="1" customWidth="1"/>
    <col min="15693" max="15773" width="16.5703125" style="871" customWidth="1"/>
    <col min="15774" max="15774" width="54.42578125" style="871" customWidth="1"/>
    <col min="15775" max="15863" width="15.5703125" style="871"/>
    <col min="15864" max="15864" width="44.85546875" style="871" customWidth="1"/>
    <col min="15865" max="15948" width="15.5703125" style="871" bestFit="1" customWidth="1"/>
    <col min="15949" max="16029" width="16.5703125" style="871" customWidth="1"/>
    <col min="16030" max="16030" width="54.42578125" style="871" customWidth="1"/>
    <col min="16031" max="16119" width="15.5703125" style="871"/>
    <col min="16120" max="16120" width="44.85546875" style="871" customWidth="1"/>
    <col min="16121" max="16204" width="15.5703125" style="871" bestFit="1" customWidth="1"/>
    <col min="16205" max="16285" width="16.5703125" style="871" customWidth="1"/>
    <col min="16286" max="16286" width="54.42578125" style="871" customWidth="1"/>
    <col min="16287" max="16384" width="15.5703125" style="871"/>
  </cols>
  <sheetData>
    <row r="1" spans="1:88" ht="25.5">
      <c r="A1" s="1172" t="s">
        <v>322</v>
      </c>
    </row>
    <row r="2" spans="1:88" s="985" customFormat="1" ht="40.5" customHeight="1" thickBot="1">
      <c r="A2" s="1151" t="s">
        <v>861</v>
      </c>
      <c r="B2" s="983"/>
      <c r="C2" s="984"/>
      <c r="D2" s="984"/>
      <c r="E2" s="984"/>
      <c r="F2" s="984"/>
      <c r="G2" s="984"/>
      <c r="H2" s="984"/>
      <c r="I2" s="984"/>
      <c r="J2" s="984"/>
      <c r="K2" s="984"/>
      <c r="L2" s="98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984"/>
      <c r="AO2" s="984"/>
      <c r="AP2" s="984"/>
      <c r="AQ2" s="984"/>
      <c r="AR2" s="984"/>
      <c r="AS2" s="984"/>
      <c r="AT2" s="984"/>
      <c r="AU2" s="984"/>
      <c r="AV2" s="984"/>
      <c r="AW2" s="984"/>
      <c r="AX2" s="984"/>
      <c r="AY2" s="984"/>
      <c r="AZ2" s="984"/>
      <c r="BA2" s="984"/>
      <c r="BB2" s="984"/>
      <c r="BC2" s="984"/>
      <c r="BD2" s="984"/>
      <c r="BE2" s="984"/>
      <c r="BF2" s="984"/>
      <c r="BG2" s="984"/>
      <c r="BH2" s="984"/>
      <c r="BI2" s="984"/>
      <c r="BJ2" s="984"/>
      <c r="BK2" s="984"/>
      <c r="BL2" s="984"/>
      <c r="BM2" s="984"/>
      <c r="BN2" s="984"/>
      <c r="BO2" s="984"/>
      <c r="BP2" s="984"/>
      <c r="BQ2" s="984"/>
      <c r="BR2" s="984"/>
      <c r="BS2" s="984"/>
      <c r="BT2" s="984"/>
      <c r="BU2" s="984"/>
      <c r="BV2" s="984"/>
      <c r="BW2" s="984"/>
      <c r="BX2" s="984"/>
      <c r="BY2" s="984"/>
      <c r="BZ2" s="984"/>
      <c r="CA2" s="984"/>
      <c r="CB2" s="984"/>
      <c r="CC2" s="984"/>
      <c r="CD2" s="984"/>
      <c r="CE2" s="984"/>
      <c r="CF2" s="984"/>
      <c r="CG2" s="984"/>
      <c r="CH2" s="984"/>
      <c r="CI2" s="984"/>
    </row>
    <row r="3" spans="1:88" s="954" customFormat="1" ht="16.5" customHeight="1" thickBot="1">
      <c r="A3" s="951" t="s">
        <v>547</v>
      </c>
      <c r="B3" s="952">
        <v>39454</v>
      </c>
      <c r="C3" s="953">
        <v>39485</v>
      </c>
      <c r="D3" s="953">
        <v>39514</v>
      </c>
      <c r="E3" s="953">
        <v>39545</v>
      </c>
      <c r="F3" s="953">
        <v>39575</v>
      </c>
      <c r="G3" s="953">
        <v>39606</v>
      </c>
      <c r="H3" s="953">
        <v>39636</v>
      </c>
      <c r="I3" s="953">
        <v>39667</v>
      </c>
      <c r="J3" s="953">
        <v>39698</v>
      </c>
      <c r="K3" s="953">
        <v>39728</v>
      </c>
      <c r="L3" s="953">
        <v>39759</v>
      </c>
      <c r="M3" s="953">
        <v>39789</v>
      </c>
      <c r="N3" s="953">
        <v>39820</v>
      </c>
      <c r="O3" s="953">
        <v>39851</v>
      </c>
      <c r="P3" s="953">
        <v>39879</v>
      </c>
      <c r="Q3" s="953">
        <v>39910</v>
      </c>
      <c r="R3" s="953">
        <v>39940</v>
      </c>
      <c r="S3" s="953">
        <v>39971</v>
      </c>
      <c r="T3" s="953">
        <v>40001</v>
      </c>
      <c r="U3" s="953">
        <v>40032</v>
      </c>
      <c r="V3" s="953">
        <v>40063</v>
      </c>
      <c r="W3" s="953">
        <v>40093</v>
      </c>
      <c r="X3" s="953">
        <v>40124</v>
      </c>
      <c r="Y3" s="953">
        <v>40154</v>
      </c>
      <c r="Z3" s="953">
        <v>40185</v>
      </c>
      <c r="AA3" s="953">
        <v>40216</v>
      </c>
      <c r="AB3" s="953">
        <v>40244</v>
      </c>
      <c r="AC3" s="953">
        <v>40275</v>
      </c>
      <c r="AD3" s="953">
        <v>40305</v>
      </c>
      <c r="AE3" s="953">
        <v>40336</v>
      </c>
      <c r="AF3" s="953">
        <v>40366</v>
      </c>
      <c r="AG3" s="953">
        <v>40397</v>
      </c>
      <c r="AH3" s="953">
        <v>40428</v>
      </c>
      <c r="AI3" s="953">
        <v>40458</v>
      </c>
      <c r="AJ3" s="953">
        <v>40489</v>
      </c>
      <c r="AK3" s="953">
        <v>40519</v>
      </c>
      <c r="AL3" s="953">
        <v>40550</v>
      </c>
      <c r="AM3" s="953">
        <v>40581</v>
      </c>
      <c r="AN3" s="953">
        <v>40609</v>
      </c>
      <c r="AO3" s="953">
        <v>40640</v>
      </c>
      <c r="AP3" s="953">
        <v>40670</v>
      </c>
      <c r="AQ3" s="953">
        <v>40701</v>
      </c>
      <c r="AR3" s="953">
        <v>40731</v>
      </c>
      <c r="AS3" s="953">
        <v>40762</v>
      </c>
      <c r="AT3" s="953">
        <v>40793</v>
      </c>
      <c r="AU3" s="953">
        <v>40823</v>
      </c>
      <c r="AV3" s="953">
        <v>40854</v>
      </c>
      <c r="AW3" s="953">
        <v>40884</v>
      </c>
      <c r="AX3" s="953">
        <v>40915</v>
      </c>
      <c r="AY3" s="953">
        <v>40946</v>
      </c>
      <c r="AZ3" s="953">
        <v>40975</v>
      </c>
      <c r="BA3" s="953">
        <v>41006</v>
      </c>
      <c r="BB3" s="953">
        <v>41036</v>
      </c>
      <c r="BC3" s="953">
        <v>41067</v>
      </c>
      <c r="BD3" s="953">
        <v>41097</v>
      </c>
      <c r="BE3" s="953">
        <v>41128</v>
      </c>
      <c r="BF3" s="953">
        <v>41159</v>
      </c>
      <c r="BG3" s="953">
        <v>41189</v>
      </c>
      <c r="BH3" s="953">
        <v>41220</v>
      </c>
      <c r="BI3" s="953">
        <v>41250</v>
      </c>
      <c r="BJ3" s="953">
        <v>41281</v>
      </c>
      <c r="BK3" s="953">
        <v>41312</v>
      </c>
      <c r="BL3" s="953">
        <v>41340</v>
      </c>
      <c r="BM3" s="953">
        <v>41371</v>
      </c>
      <c r="BN3" s="953">
        <v>41401</v>
      </c>
      <c r="BO3" s="953">
        <v>41432</v>
      </c>
      <c r="BP3" s="953">
        <v>41462</v>
      </c>
      <c r="BQ3" s="953">
        <v>41493</v>
      </c>
      <c r="BR3" s="953">
        <v>41524</v>
      </c>
      <c r="BS3" s="953">
        <v>41554</v>
      </c>
      <c r="BT3" s="953">
        <v>41585</v>
      </c>
      <c r="BU3" s="953">
        <v>41615</v>
      </c>
      <c r="BV3" s="953">
        <v>41653</v>
      </c>
      <c r="BW3" s="953">
        <v>41684</v>
      </c>
      <c r="BX3" s="953">
        <v>41712</v>
      </c>
      <c r="BY3" s="953">
        <v>41743</v>
      </c>
      <c r="BZ3" s="953">
        <v>41773</v>
      </c>
      <c r="CA3" s="953">
        <v>41804</v>
      </c>
      <c r="CB3" s="953">
        <v>41834</v>
      </c>
      <c r="CC3" s="953">
        <v>41865</v>
      </c>
      <c r="CD3" s="953">
        <v>41896</v>
      </c>
      <c r="CE3" s="953">
        <v>41926</v>
      </c>
      <c r="CF3" s="953">
        <v>41957</v>
      </c>
      <c r="CG3" s="953">
        <v>41987</v>
      </c>
      <c r="CH3" s="953">
        <v>42018</v>
      </c>
      <c r="CI3" s="1257" t="s">
        <v>769</v>
      </c>
    </row>
    <row r="4" spans="1:88" ht="15.75" customHeight="1">
      <c r="A4" s="986" t="s">
        <v>603</v>
      </c>
      <c r="B4" s="987">
        <v>2692941.2037918102</v>
      </c>
      <c r="C4" s="988">
        <v>2980062.5700288899</v>
      </c>
      <c r="D4" s="988">
        <v>3828516.0907855001</v>
      </c>
      <c r="E4" s="988">
        <v>3335427.2627464901</v>
      </c>
      <c r="F4" s="988">
        <v>3216128.2487878101</v>
      </c>
      <c r="G4" s="988">
        <v>3540068.5889336299</v>
      </c>
      <c r="H4" s="988">
        <v>3330525.9534148597</v>
      </c>
      <c r="I4" s="988">
        <v>3421217.4307888099</v>
      </c>
      <c r="J4" s="988">
        <v>3601974.1175574204</v>
      </c>
      <c r="K4" s="988">
        <v>3279010.7948451499</v>
      </c>
      <c r="L4" s="988">
        <v>3272800.6601142301</v>
      </c>
      <c r="M4" s="988">
        <v>3650643.8875920903</v>
      </c>
      <c r="N4" s="988">
        <v>3586681.8993971697</v>
      </c>
      <c r="O4" s="988">
        <v>3535487.0574134598</v>
      </c>
      <c r="P4" s="988">
        <v>3582165.8870606096</v>
      </c>
      <c r="Q4" s="988">
        <v>3436616.0037365905</v>
      </c>
      <c r="R4" s="988">
        <v>3276375.8015820603</v>
      </c>
      <c r="S4" s="988">
        <v>3447099.8900724505</v>
      </c>
      <c r="T4" s="988">
        <v>3163037.9738287297</v>
      </c>
      <c r="U4" s="988">
        <v>3345031.4048106801</v>
      </c>
      <c r="V4" s="988">
        <v>3103474.0626764502</v>
      </c>
      <c r="W4" s="988">
        <v>3221609.7409526403</v>
      </c>
      <c r="X4" s="988">
        <v>3384951.2825352699</v>
      </c>
      <c r="Y4" s="988">
        <v>3386526.4529647203</v>
      </c>
      <c r="Z4" s="988">
        <v>3325097.7404491701</v>
      </c>
      <c r="AA4" s="988">
        <v>3592910.9157014</v>
      </c>
      <c r="AB4" s="988">
        <v>3705395.4925180599</v>
      </c>
      <c r="AC4" s="988">
        <v>3730491.8214523299</v>
      </c>
      <c r="AD4" s="988">
        <v>3746773.5517950994</v>
      </c>
      <c r="AE4" s="988">
        <v>3679093.5573046496</v>
      </c>
      <c r="AF4" s="988">
        <v>3677784.81064132</v>
      </c>
      <c r="AG4" s="988">
        <v>3820261.4414482596</v>
      </c>
      <c r="AH4" s="988">
        <v>3720439.9920540997</v>
      </c>
      <c r="AI4" s="988">
        <v>3728421.7610204001</v>
      </c>
      <c r="AJ4" s="988">
        <v>3795630.5629028701</v>
      </c>
      <c r="AK4" s="988">
        <v>3830281.9548448599</v>
      </c>
      <c r="AL4" s="988">
        <v>4025525.9522742494</v>
      </c>
      <c r="AM4" s="988">
        <v>3993306.2411607606</v>
      </c>
      <c r="AN4" s="988">
        <v>3964078.3781111008</v>
      </c>
      <c r="AO4" s="988">
        <v>4036180.1045141607</v>
      </c>
      <c r="AP4" s="988">
        <v>4038012.6479655597</v>
      </c>
      <c r="AQ4" s="988">
        <v>4124177.5065192706</v>
      </c>
      <c r="AR4" s="988">
        <v>4358148.2503429595</v>
      </c>
      <c r="AS4" s="988">
        <v>4308467.0606602496</v>
      </c>
      <c r="AT4" s="988">
        <v>4437003.1649445398</v>
      </c>
      <c r="AU4" s="988">
        <v>4251145.50232861</v>
      </c>
      <c r="AV4" s="988">
        <v>4242584.6750850603</v>
      </c>
      <c r="AW4" s="988">
        <v>4920850.2428663997</v>
      </c>
      <c r="AX4" s="988">
        <v>5061389.5019644098</v>
      </c>
      <c r="AY4" s="988">
        <v>4723959.7616856508</v>
      </c>
      <c r="AZ4" s="988">
        <v>4785037.8077039197</v>
      </c>
      <c r="BA4" s="988">
        <v>4910808.3548787199</v>
      </c>
      <c r="BB4" s="988">
        <v>4722782.6012558201</v>
      </c>
      <c r="BC4" s="988">
        <v>4904091.8449546304</v>
      </c>
      <c r="BD4" s="988">
        <v>4783762.3360722298</v>
      </c>
      <c r="BE4" s="988">
        <v>4601806.0881754197</v>
      </c>
      <c r="BF4" s="988">
        <v>4717847.4525687909</v>
      </c>
      <c r="BG4" s="988">
        <v>4731253.7476678286</v>
      </c>
      <c r="BH4" s="988">
        <v>5048575.4427118609</v>
      </c>
      <c r="BI4" s="988">
        <v>5072986.0016046008</v>
      </c>
      <c r="BJ4" s="988">
        <v>5077518.1556006297</v>
      </c>
      <c r="BK4" s="988">
        <v>4986960.0642939704</v>
      </c>
      <c r="BL4" s="988">
        <v>5081471.7381612696</v>
      </c>
      <c r="BM4" s="988">
        <v>5019720.2797086807</v>
      </c>
      <c r="BN4" s="988">
        <v>5126276.514045761</v>
      </c>
      <c r="BO4" s="988">
        <v>5331974.9001815086</v>
      </c>
      <c r="BP4" s="988">
        <v>5003038.64832401</v>
      </c>
      <c r="BQ4" s="988">
        <v>4777543.536002839</v>
      </c>
      <c r="BR4" s="988">
        <v>4798428.4473718582</v>
      </c>
      <c r="BS4" s="988">
        <v>4902518.6792997904</v>
      </c>
      <c r="BT4" s="988">
        <v>4778355.9469843898</v>
      </c>
      <c r="BU4" s="988">
        <v>5168546.0813790513</v>
      </c>
      <c r="BV4" s="988">
        <v>5032079.4239733005</v>
      </c>
      <c r="BW4" s="1221">
        <v>4951501.5544526512</v>
      </c>
      <c r="BX4" s="1221">
        <v>5067018.8996583596</v>
      </c>
      <c r="BY4" s="1221">
        <v>5281262.4292789102</v>
      </c>
      <c r="BZ4" s="1221">
        <v>5048712.0506219091</v>
      </c>
      <c r="CA4" s="1221">
        <v>5132677.9084819593</v>
      </c>
      <c r="CB4" s="1221">
        <v>5111448.4328646902</v>
      </c>
      <c r="CC4" s="1221">
        <v>4937907.7500876198</v>
      </c>
      <c r="CD4" s="1221">
        <v>5063207.0240530092</v>
      </c>
      <c r="CE4" s="1221">
        <v>4967609.1347345691</v>
      </c>
      <c r="CF4" s="1221">
        <v>4911101.2755635893</v>
      </c>
      <c r="CG4" s="1221">
        <v>4666743.9478205787</v>
      </c>
      <c r="CH4" s="1221">
        <v>4771440.6951320991</v>
      </c>
      <c r="CI4" s="1221">
        <v>4702880.3774438109</v>
      </c>
      <c r="CJ4" s="1261"/>
    </row>
    <row r="5" spans="1:88" ht="15.75" customHeight="1">
      <c r="A5" s="958" t="s">
        <v>604</v>
      </c>
      <c r="B5" s="959">
        <v>2547144.7538897796</v>
      </c>
      <c r="C5" s="960">
        <v>2795785.2344318703</v>
      </c>
      <c r="D5" s="960">
        <v>3647373.34165905</v>
      </c>
      <c r="E5" s="960">
        <v>3163905.8565579904</v>
      </c>
      <c r="F5" s="960">
        <v>2998531.51455364</v>
      </c>
      <c r="G5" s="960">
        <v>3249153.5986596099</v>
      </c>
      <c r="H5" s="960">
        <v>2978275.5485042399</v>
      </c>
      <c r="I5" s="960">
        <v>3078245.6651923503</v>
      </c>
      <c r="J5" s="960">
        <v>3166255.9306632704</v>
      </c>
      <c r="K5" s="960">
        <v>2973440.4331894103</v>
      </c>
      <c r="L5" s="960">
        <v>2938885.1847815802</v>
      </c>
      <c r="M5" s="960">
        <v>3290965.3665984604</v>
      </c>
      <c r="N5" s="960">
        <v>3280374.88542896</v>
      </c>
      <c r="O5" s="960">
        <v>3131802.5212633801</v>
      </c>
      <c r="P5" s="960">
        <v>3063627.2454919801</v>
      </c>
      <c r="Q5" s="960">
        <v>3047116.1224901904</v>
      </c>
      <c r="R5" s="960">
        <v>2892753.0699299001</v>
      </c>
      <c r="S5" s="960">
        <v>3051373.1993283601</v>
      </c>
      <c r="T5" s="960">
        <v>2791062.5340130292</v>
      </c>
      <c r="U5" s="960">
        <v>2894016.1334941001</v>
      </c>
      <c r="V5" s="960">
        <v>2713328.35438825</v>
      </c>
      <c r="W5" s="960">
        <v>2790999.5976608703</v>
      </c>
      <c r="X5" s="960">
        <v>3003851.1169757596</v>
      </c>
      <c r="Y5" s="960">
        <v>3014321.0248057009</v>
      </c>
      <c r="Z5" s="960">
        <v>2961734.7396792402</v>
      </c>
      <c r="AA5" s="960">
        <v>3102406.1419069199</v>
      </c>
      <c r="AB5" s="960">
        <v>3236095.5816635699</v>
      </c>
      <c r="AC5" s="960">
        <v>3320166.7991482196</v>
      </c>
      <c r="AD5" s="960">
        <v>3277304.7663187496</v>
      </c>
      <c r="AE5" s="960">
        <v>3053340.2942528198</v>
      </c>
      <c r="AF5" s="960">
        <v>3016516.16983055</v>
      </c>
      <c r="AG5" s="960">
        <v>3084764.1470948495</v>
      </c>
      <c r="AH5" s="960">
        <v>3206359.5474801995</v>
      </c>
      <c r="AI5" s="960">
        <v>3196264.3551671803</v>
      </c>
      <c r="AJ5" s="960">
        <v>3161146.9032742204</v>
      </c>
      <c r="AK5" s="960">
        <v>3335696.3892320897</v>
      </c>
      <c r="AL5" s="960">
        <v>3421189.6417127494</v>
      </c>
      <c r="AM5" s="960">
        <v>3370451.2471267609</v>
      </c>
      <c r="AN5" s="960">
        <v>3407005.9129444803</v>
      </c>
      <c r="AO5" s="960">
        <v>3499314.0585249607</v>
      </c>
      <c r="AP5" s="960">
        <v>3581657.6810793993</v>
      </c>
      <c r="AQ5" s="960">
        <v>3634010.8038613107</v>
      </c>
      <c r="AR5" s="960">
        <v>3570526.3090979098</v>
      </c>
      <c r="AS5" s="960">
        <v>3675153.8113870304</v>
      </c>
      <c r="AT5" s="960">
        <v>3774240.2105874</v>
      </c>
      <c r="AU5" s="960">
        <v>3770834.3659229102</v>
      </c>
      <c r="AV5" s="960">
        <v>3719083.1449257</v>
      </c>
      <c r="AW5" s="960">
        <v>4208872.3034230089</v>
      </c>
      <c r="AX5" s="960">
        <v>4311753.0750319101</v>
      </c>
      <c r="AY5" s="960">
        <v>4035164.2672288702</v>
      </c>
      <c r="AZ5" s="960">
        <v>4111437.7016250305</v>
      </c>
      <c r="BA5" s="960">
        <v>4177373.0173440506</v>
      </c>
      <c r="BB5" s="960">
        <v>3875958.92595036</v>
      </c>
      <c r="BC5" s="960">
        <v>4019271.4153022105</v>
      </c>
      <c r="BD5" s="960">
        <v>4059211.0282166493</v>
      </c>
      <c r="BE5" s="960">
        <v>3875519.2969558495</v>
      </c>
      <c r="BF5" s="960">
        <v>3905205.4177086004</v>
      </c>
      <c r="BG5" s="960">
        <v>4010684.3712407798</v>
      </c>
      <c r="BH5" s="960">
        <v>4264337.2479752107</v>
      </c>
      <c r="BI5" s="960">
        <v>4294833.5233971309</v>
      </c>
      <c r="BJ5" s="960">
        <v>4132408.5325316703</v>
      </c>
      <c r="BK5" s="960">
        <v>3806680.6283738404</v>
      </c>
      <c r="BL5" s="960">
        <v>3859181.0103189498</v>
      </c>
      <c r="BM5" s="960">
        <v>3836310.2693113205</v>
      </c>
      <c r="BN5" s="960">
        <v>3933494.5511544105</v>
      </c>
      <c r="BO5" s="960">
        <v>4207791.1673029698</v>
      </c>
      <c r="BP5" s="960">
        <v>3949851.4501981903</v>
      </c>
      <c r="BQ5" s="960">
        <v>3771207.2844097801</v>
      </c>
      <c r="BR5" s="960">
        <v>3741319.6949083791</v>
      </c>
      <c r="BS5" s="960">
        <v>3897874.9953116495</v>
      </c>
      <c r="BT5" s="960">
        <v>3691247.9944952903</v>
      </c>
      <c r="BU5" s="960">
        <v>4191726.5105395108</v>
      </c>
      <c r="BV5" s="960">
        <v>4172180.3609834611</v>
      </c>
      <c r="BW5" s="1222">
        <v>4112655.7705997708</v>
      </c>
      <c r="BX5" s="1222">
        <v>4245498.9745229091</v>
      </c>
      <c r="BY5" s="1222">
        <v>4548478.1277715107</v>
      </c>
      <c r="BZ5" s="1222">
        <v>4387055.9480568999</v>
      </c>
      <c r="CA5" s="1222">
        <v>4375761.5991941988</v>
      </c>
      <c r="CB5" s="1222">
        <v>4440751.8656946504</v>
      </c>
      <c r="CC5" s="1222">
        <v>4305816.7825866593</v>
      </c>
      <c r="CD5" s="1222">
        <v>4427254.8311153799</v>
      </c>
      <c r="CE5" s="1222">
        <v>4322080.1987134991</v>
      </c>
      <c r="CF5" s="1222">
        <v>4232057.1526756296</v>
      </c>
      <c r="CG5" s="1222">
        <v>4019843.3516283194</v>
      </c>
      <c r="CH5" s="1222">
        <v>4152218.4069972499</v>
      </c>
      <c r="CI5" s="1222">
        <v>4085568.537638831</v>
      </c>
      <c r="CJ5" s="1261"/>
    </row>
    <row r="6" spans="1:88" ht="15.75" customHeight="1">
      <c r="A6" s="958" t="s">
        <v>605</v>
      </c>
      <c r="B6" s="959">
        <v>136897.25681233002</v>
      </c>
      <c r="C6" s="960">
        <v>160731.72415692999</v>
      </c>
      <c r="D6" s="960">
        <v>152321.67609751999</v>
      </c>
      <c r="E6" s="960">
        <v>139010.59583164999</v>
      </c>
      <c r="F6" s="960">
        <v>173298.16929736998</v>
      </c>
      <c r="G6" s="960">
        <v>203361.96849604999</v>
      </c>
      <c r="H6" s="960">
        <v>269222.59444163</v>
      </c>
      <c r="I6" s="960">
        <v>279658.58110685</v>
      </c>
      <c r="J6" s="960">
        <v>363268.93207635998</v>
      </c>
      <c r="K6" s="960">
        <v>256957.70833838001</v>
      </c>
      <c r="L6" s="960">
        <v>282212.46375926002</v>
      </c>
      <c r="M6" s="960">
        <v>303092.56551647995</v>
      </c>
      <c r="N6" s="960">
        <v>265881.94202622998</v>
      </c>
      <c r="O6" s="960">
        <v>346409.09766358003</v>
      </c>
      <c r="P6" s="960">
        <v>399712.18313646002</v>
      </c>
      <c r="Q6" s="960">
        <v>303289.71734110999</v>
      </c>
      <c r="R6" s="960">
        <v>319857.31606464001</v>
      </c>
      <c r="S6" s="960">
        <v>334913.23881448997</v>
      </c>
      <c r="T6" s="960">
        <v>321477.06729215995</v>
      </c>
      <c r="U6" s="960">
        <v>388168.34776439</v>
      </c>
      <c r="V6" s="960">
        <v>343389.93355237</v>
      </c>
      <c r="W6" s="960">
        <v>375322.88176403998</v>
      </c>
      <c r="X6" s="960">
        <v>326445.10540083004</v>
      </c>
      <c r="Y6" s="960">
        <v>321942.54793698998</v>
      </c>
      <c r="Z6" s="960">
        <v>315217.09788851003</v>
      </c>
      <c r="AA6" s="960">
        <v>422851.22937796003</v>
      </c>
      <c r="AB6" s="960">
        <v>406198.27553769998</v>
      </c>
      <c r="AC6" s="960">
        <v>360310.10457768</v>
      </c>
      <c r="AD6" s="960">
        <v>406787.25077508</v>
      </c>
      <c r="AE6" s="960">
        <v>534035.98276703001</v>
      </c>
      <c r="AF6" s="960">
        <v>565810.96286631003</v>
      </c>
      <c r="AG6" s="960">
        <v>644540.62202742009</v>
      </c>
      <c r="AH6" s="960">
        <v>446568.29729437002</v>
      </c>
      <c r="AI6" s="960">
        <v>459764.05876886001</v>
      </c>
      <c r="AJ6" s="960">
        <v>557596.50571832992</v>
      </c>
      <c r="AK6" s="960">
        <v>443852.91382714</v>
      </c>
      <c r="AL6" s="960">
        <v>537166.65989172994</v>
      </c>
      <c r="AM6" s="960">
        <v>553884.98993018002</v>
      </c>
      <c r="AN6" s="960">
        <v>495248.51049199002</v>
      </c>
      <c r="AO6" s="960">
        <v>472716.62997927004</v>
      </c>
      <c r="AP6" s="960">
        <v>406072.85013291996</v>
      </c>
      <c r="AQ6" s="960">
        <v>435846.35858817998</v>
      </c>
      <c r="AR6" s="960">
        <v>699968.82580728002</v>
      </c>
      <c r="AS6" s="960">
        <v>562891.48764300998</v>
      </c>
      <c r="AT6" s="960">
        <v>589677.82606907992</v>
      </c>
      <c r="AU6" s="960">
        <v>427933.99423885997</v>
      </c>
      <c r="AV6" s="960">
        <v>464116.30189885997</v>
      </c>
      <c r="AW6" s="960">
        <v>604248.3296349399</v>
      </c>
      <c r="AX6" s="960">
        <v>659386.43628698995</v>
      </c>
      <c r="AY6" s="960">
        <v>610605.35482467001</v>
      </c>
      <c r="AZ6" s="960">
        <v>603138.46962368011</v>
      </c>
      <c r="BA6" s="960">
        <v>643776.70807828999</v>
      </c>
      <c r="BB6" s="960">
        <v>685731.30180215999</v>
      </c>
      <c r="BC6" s="960">
        <v>712062.34801845998</v>
      </c>
      <c r="BD6" s="960">
        <v>582746.03987789003</v>
      </c>
      <c r="BE6" s="960">
        <v>557478.11830631003</v>
      </c>
      <c r="BF6" s="960">
        <v>627390.14636596001</v>
      </c>
      <c r="BG6" s="960">
        <v>567212.71476848994</v>
      </c>
      <c r="BH6" s="960">
        <v>630014.84080063005</v>
      </c>
      <c r="BI6" s="960">
        <v>593976.21718931</v>
      </c>
      <c r="BJ6" s="960">
        <v>711941.63848176005</v>
      </c>
      <c r="BK6" s="960">
        <v>862263.98861604009</v>
      </c>
      <c r="BL6" s="960">
        <v>873747.78920205007</v>
      </c>
      <c r="BM6" s="960">
        <v>847948.81147597998</v>
      </c>
      <c r="BN6" s="960">
        <v>859404.93339605001</v>
      </c>
      <c r="BO6" s="960">
        <v>790964.99637866009</v>
      </c>
      <c r="BP6" s="960">
        <v>851249.14601730998</v>
      </c>
      <c r="BQ6" s="960">
        <v>854794.00493575004</v>
      </c>
      <c r="BR6" s="960">
        <v>915474.99533871002</v>
      </c>
      <c r="BS6" s="960">
        <v>858505.78906032001</v>
      </c>
      <c r="BT6" s="960">
        <v>919219.40965563001</v>
      </c>
      <c r="BU6" s="960">
        <v>856677.05528759002</v>
      </c>
      <c r="BV6" s="960">
        <v>738465.30545185006</v>
      </c>
      <c r="BW6" s="1222">
        <v>710690.31035771989</v>
      </c>
      <c r="BX6" s="1222">
        <v>706647.83142368007</v>
      </c>
      <c r="BY6" s="1222">
        <v>629403.76983312995</v>
      </c>
      <c r="BZ6" s="1222">
        <v>572214.92432735011</v>
      </c>
      <c r="CA6" s="1222">
        <v>648003.43302274006</v>
      </c>
      <c r="CB6" s="1222">
        <v>572659.3164254101</v>
      </c>
      <c r="CC6" s="1222">
        <v>538586.11769304995</v>
      </c>
      <c r="CD6" s="1222">
        <v>537588.03312972002</v>
      </c>
      <c r="CE6" s="1222">
        <v>535777.04548638</v>
      </c>
      <c r="CF6" s="1222">
        <v>573285.40474806994</v>
      </c>
      <c r="CG6" s="1222">
        <v>553130.48067055002</v>
      </c>
      <c r="CH6" s="1222">
        <v>524010.20901597</v>
      </c>
      <c r="CI6" s="1222">
        <v>526315.40612101997</v>
      </c>
      <c r="CJ6" s="1261"/>
    </row>
    <row r="7" spans="1:88" ht="15.75" customHeight="1">
      <c r="A7" s="958" t="s">
        <v>606</v>
      </c>
      <c r="B7" s="959">
        <v>8899.1930897000002</v>
      </c>
      <c r="C7" s="960">
        <v>23545.611440090001</v>
      </c>
      <c r="D7" s="960">
        <v>28821.073028930001</v>
      </c>
      <c r="E7" s="960">
        <v>32510.810356849997</v>
      </c>
      <c r="F7" s="960">
        <v>44298.564936800001</v>
      </c>
      <c r="G7" s="960">
        <v>87553.021777970003</v>
      </c>
      <c r="H7" s="960">
        <v>83027.810468990006</v>
      </c>
      <c r="I7" s="960">
        <v>63313.184489610001</v>
      </c>
      <c r="J7" s="960">
        <v>72449.254817789988</v>
      </c>
      <c r="K7" s="960">
        <v>48612.653317360004</v>
      </c>
      <c r="L7" s="960">
        <v>51703.011573390002</v>
      </c>
      <c r="M7" s="960">
        <v>56585.955477150004</v>
      </c>
      <c r="N7" s="960">
        <v>40425.071941980001</v>
      </c>
      <c r="O7" s="960">
        <v>57275.438486500003</v>
      </c>
      <c r="P7" s="960">
        <v>118826.45843216999</v>
      </c>
      <c r="Q7" s="960">
        <v>86210.163905289999</v>
      </c>
      <c r="R7" s="960">
        <v>63765.415587519994</v>
      </c>
      <c r="S7" s="960">
        <v>60813.4519296</v>
      </c>
      <c r="T7" s="960">
        <v>50498.372523539998</v>
      </c>
      <c r="U7" s="960">
        <v>62846.923552190005</v>
      </c>
      <c r="V7" s="960">
        <v>46755.774735830004</v>
      </c>
      <c r="W7" s="960">
        <v>55287.261527730006</v>
      </c>
      <c r="X7" s="960">
        <v>54655.060158679997</v>
      </c>
      <c r="Y7" s="960">
        <v>50262.880222029999</v>
      </c>
      <c r="Z7" s="960">
        <v>48145.902881419999</v>
      </c>
      <c r="AA7" s="960">
        <v>67653.544416520002</v>
      </c>
      <c r="AB7" s="960">
        <v>63101.635316790002</v>
      </c>
      <c r="AC7" s="960">
        <v>50014.917726430001</v>
      </c>
      <c r="AD7" s="960">
        <v>62681.534701269993</v>
      </c>
      <c r="AE7" s="960">
        <v>91717.280284799999</v>
      </c>
      <c r="AF7" s="960">
        <v>95457.677944460011</v>
      </c>
      <c r="AG7" s="960">
        <v>90956.672325990003</v>
      </c>
      <c r="AH7" s="960">
        <v>67512.147279529992</v>
      </c>
      <c r="AI7" s="960">
        <v>72393.347084359993</v>
      </c>
      <c r="AJ7" s="960">
        <v>76887.153910320005</v>
      </c>
      <c r="AK7" s="960">
        <v>50732.651785629998</v>
      </c>
      <c r="AL7" s="960">
        <v>67169.650669769995</v>
      </c>
      <c r="AM7" s="960">
        <v>68970.004103820014</v>
      </c>
      <c r="AN7" s="960">
        <v>61823.954674629997</v>
      </c>
      <c r="AO7" s="960">
        <v>64149.416009929999</v>
      </c>
      <c r="AP7" s="960">
        <v>50282.11675324</v>
      </c>
      <c r="AQ7" s="960">
        <v>54320.344069779996</v>
      </c>
      <c r="AR7" s="960">
        <v>87653.11543777</v>
      </c>
      <c r="AS7" s="960">
        <v>70421.761630210007</v>
      </c>
      <c r="AT7" s="960">
        <v>73085.128288060005</v>
      </c>
      <c r="AU7" s="960">
        <v>52377.14216684</v>
      </c>
      <c r="AV7" s="960">
        <v>59385.2282605</v>
      </c>
      <c r="AW7" s="960">
        <v>107729.60980845</v>
      </c>
      <c r="AX7" s="960">
        <v>90249.990645509999</v>
      </c>
      <c r="AY7" s="960">
        <v>78190.139632110004</v>
      </c>
      <c r="AZ7" s="960">
        <v>70461.636455210013</v>
      </c>
      <c r="BA7" s="960">
        <v>89658.629456380004</v>
      </c>
      <c r="BB7" s="960">
        <v>161092.37350329998</v>
      </c>
      <c r="BC7" s="960">
        <v>172758.08163395998</v>
      </c>
      <c r="BD7" s="960">
        <v>141805.26797769</v>
      </c>
      <c r="BE7" s="960">
        <v>168808.67291326</v>
      </c>
      <c r="BF7" s="960">
        <v>185251.88849423002</v>
      </c>
      <c r="BG7" s="960">
        <v>153356.66165855998</v>
      </c>
      <c r="BH7" s="960">
        <v>154223.35393601999</v>
      </c>
      <c r="BI7" s="960">
        <v>184176.26101816</v>
      </c>
      <c r="BJ7" s="960">
        <v>233167.98458720002</v>
      </c>
      <c r="BK7" s="960">
        <v>318015.44730409002</v>
      </c>
      <c r="BL7" s="960">
        <v>348542.93864027003</v>
      </c>
      <c r="BM7" s="960">
        <v>335461.19892137998</v>
      </c>
      <c r="BN7" s="960">
        <v>333377.02949529997</v>
      </c>
      <c r="BO7" s="960">
        <v>333218.73649988003</v>
      </c>
      <c r="BP7" s="960">
        <v>201938.05210851002</v>
      </c>
      <c r="BQ7" s="960">
        <v>151542.24665731</v>
      </c>
      <c r="BR7" s="960">
        <v>141633.75712477</v>
      </c>
      <c r="BS7" s="960">
        <v>146137.89492782002</v>
      </c>
      <c r="BT7" s="960">
        <v>167888.54283347001</v>
      </c>
      <c r="BU7" s="960">
        <v>120142.51555195</v>
      </c>
      <c r="BV7" s="960">
        <v>121433.75753798999</v>
      </c>
      <c r="BW7" s="1222">
        <v>128155.47349516</v>
      </c>
      <c r="BX7" s="1222">
        <v>114872.09371176999</v>
      </c>
      <c r="BY7" s="1222">
        <v>103380.53167426999</v>
      </c>
      <c r="BZ7" s="1222">
        <v>89441.178237660002</v>
      </c>
      <c r="CA7" s="1222">
        <v>108912.87626501999</v>
      </c>
      <c r="CB7" s="1222">
        <v>98037.250744630001</v>
      </c>
      <c r="CC7" s="1222">
        <v>93504.84980791001</v>
      </c>
      <c r="CD7" s="1222">
        <v>98364.159807910008</v>
      </c>
      <c r="CE7" s="1222">
        <v>109751.89053469</v>
      </c>
      <c r="CF7" s="1222">
        <v>105758.71813989001</v>
      </c>
      <c r="CG7" s="1222">
        <v>93770.115521709988</v>
      </c>
      <c r="CH7" s="1222">
        <v>95212.079118880007</v>
      </c>
      <c r="CI7" s="1222">
        <v>90996.43368396</v>
      </c>
      <c r="CJ7" s="1261"/>
    </row>
    <row r="8" spans="1:88" ht="15.75" customHeight="1">
      <c r="A8" s="989" t="s">
        <v>547</v>
      </c>
      <c r="B8" s="959"/>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1222"/>
      <c r="BX8" s="1222"/>
      <c r="BY8" s="1222"/>
      <c r="BZ8" s="1222"/>
      <c r="CA8" s="1222"/>
      <c r="CB8" s="1222"/>
      <c r="CC8" s="1222"/>
      <c r="CD8" s="1222"/>
      <c r="CE8" s="1222"/>
      <c r="CF8" s="1222"/>
      <c r="CG8" s="1222"/>
      <c r="CH8" s="1222"/>
      <c r="CI8" s="1222"/>
      <c r="CJ8" s="1261"/>
    </row>
    <row r="9" spans="1:88" ht="15.75" customHeight="1">
      <c r="A9" s="955" t="s">
        <v>607</v>
      </c>
      <c r="B9" s="959">
        <v>3055565.3820293201</v>
      </c>
      <c r="C9" s="960">
        <v>3233116.5228536697</v>
      </c>
      <c r="D9" s="960">
        <v>3452094.18259286</v>
      </c>
      <c r="E9" s="960">
        <v>3749496.4953526808</v>
      </c>
      <c r="F9" s="960">
        <v>3553061.0586328404</v>
      </c>
      <c r="G9" s="960">
        <v>3619857.1840341003</v>
      </c>
      <c r="H9" s="960">
        <v>3968629.06489093</v>
      </c>
      <c r="I9" s="960">
        <v>4070429.8854123801</v>
      </c>
      <c r="J9" s="960">
        <v>4438497.3872117903</v>
      </c>
      <c r="K9" s="960">
        <v>4103304.51487805</v>
      </c>
      <c r="L9" s="960">
        <v>4118172.8263015002</v>
      </c>
      <c r="M9" s="960">
        <v>4309523.0556881195</v>
      </c>
      <c r="N9" s="960">
        <v>4569149.45622609</v>
      </c>
      <c r="O9" s="960">
        <v>4428959.1926714005</v>
      </c>
      <c r="P9" s="960">
        <v>4331102.2689487897</v>
      </c>
      <c r="Q9" s="960">
        <v>4431343.5066172797</v>
      </c>
      <c r="R9" s="960">
        <v>4398124.9333831603</v>
      </c>
      <c r="S9" s="960">
        <v>4592410.8033331903</v>
      </c>
      <c r="T9" s="960">
        <v>4585570.2292837193</v>
      </c>
      <c r="U9" s="960">
        <v>4959974.8492079899</v>
      </c>
      <c r="V9" s="960">
        <v>5124990.15980375</v>
      </c>
      <c r="W9" s="960">
        <v>5520904.9636725495</v>
      </c>
      <c r="X9" s="960">
        <v>5517661.6974670403</v>
      </c>
      <c r="Y9" s="960">
        <v>5763511.2153961603</v>
      </c>
      <c r="Z9" s="960">
        <v>5805454.9134858595</v>
      </c>
      <c r="AA9" s="960">
        <v>5991928.5467282999</v>
      </c>
      <c r="AB9" s="960">
        <v>6056859.1041265484</v>
      </c>
      <c r="AC9" s="960">
        <v>5929198.9236243591</v>
      </c>
      <c r="AD9" s="960">
        <v>5741044.6264875</v>
      </c>
      <c r="AE9" s="960">
        <v>5927508.1735112211</v>
      </c>
      <c r="AF9" s="960">
        <v>5983085.6080517592</v>
      </c>
      <c r="AG9" s="960">
        <v>6098142.4076491203</v>
      </c>
      <c r="AH9" s="960">
        <v>5968898.9678823808</v>
      </c>
      <c r="AI9" s="960">
        <v>5891857.47681286</v>
      </c>
      <c r="AJ9" s="960">
        <v>5868409.2070587194</v>
      </c>
      <c r="AK9" s="960">
        <v>5954260.4522725996</v>
      </c>
      <c r="AL9" s="960">
        <v>5994451.0941333305</v>
      </c>
      <c r="AM9" s="960">
        <v>6206538.5933097806</v>
      </c>
      <c r="AN9" s="960">
        <v>6229106.6060267594</v>
      </c>
      <c r="AO9" s="960">
        <v>6282334.3587012403</v>
      </c>
      <c r="AP9" s="960">
        <v>6435147.4244899303</v>
      </c>
      <c r="AQ9" s="960">
        <v>6534832.1723704999</v>
      </c>
      <c r="AR9" s="960">
        <v>6520956.7754811905</v>
      </c>
      <c r="AS9" s="960">
        <v>6636783.2696717698</v>
      </c>
      <c r="AT9" s="960">
        <v>6615820.2023807494</v>
      </c>
      <c r="AU9" s="960">
        <v>6374301.6977349808</v>
      </c>
      <c r="AV9" s="960">
        <v>6437190.4146488095</v>
      </c>
      <c r="AW9" s="960">
        <v>6531913.0086532207</v>
      </c>
      <c r="AX9" s="960">
        <v>6928387.8316565603</v>
      </c>
      <c r="AY9" s="960">
        <v>6733184.4432087699</v>
      </c>
      <c r="AZ9" s="960">
        <v>6748033.4308776511</v>
      </c>
      <c r="BA9" s="960">
        <v>6635959.3792056795</v>
      </c>
      <c r="BB9" s="960">
        <v>7068635.7704237197</v>
      </c>
      <c r="BC9" s="960">
        <v>6883664.8779664403</v>
      </c>
      <c r="BD9" s="960">
        <v>6988638.8229491394</v>
      </c>
      <c r="BE9" s="960">
        <v>7525703.8897707909</v>
      </c>
      <c r="BF9" s="960">
        <v>7672812.2627465511</v>
      </c>
      <c r="BG9" s="960">
        <v>7857199.1393276602</v>
      </c>
      <c r="BH9" s="960">
        <v>8182085.6771695893</v>
      </c>
      <c r="BI9" s="960">
        <v>8062901.3473610505</v>
      </c>
      <c r="BJ9" s="960">
        <v>8229646.8577108597</v>
      </c>
      <c r="BK9" s="960">
        <v>8633225.3369071484</v>
      </c>
      <c r="BL9" s="960">
        <v>8730636.6597091705</v>
      </c>
      <c r="BM9" s="960">
        <v>8831956.5138285682</v>
      </c>
      <c r="BN9" s="960">
        <v>8679498.0873433594</v>
      </c>
      <c r="BO9" s="960">
        <v>8652868.4882091116</v>
      </c>
      <c r="BP9" s="960">
        <v>8281359.7535678502</v>
      </c>
      <c r="BQ9" s="960">
        <v>8343658.5515692392</v>
      </c>
      <c r="BR9" s="960">
        <v>8062896.6051673703</v>
      </c>
      <c r="BS9" s="960">
        <v>8044976.5772001594</v>
      </c>
      <c r="BT9" s="960">
        <v>8331375.8187707905</v>
      </c>
      <c r="BU9" s="960">
        <v>8620076.499302201</v>
      </c>
      <c r="BV9" s="960">
        <v>8662420.1503801532</v>
      </c>
      <c r="BW9" s="1222">
        <v>8629006.219912108</v>
      </c>
      <c r="BX9" s="1222">
        <v>8751840.2257534396</v>
      </c>
      <c r="BY9" s="1222">
        <v>8853722.5485224295</v>
      </c>
      <c r="BZ9" s="1222">
        <v>9122026.1145111807</v>
      </c>
      <c r="CA9" s="1222">
        <v>9304719.2279383503</v>
      </c>
      <c r="CB9" s="1222">
        <v>9639181.6642691903</v>
      </c>
      <c r="CC9" s="1222">
        <v>9597272.4265578911</v>
      </c>
      <c r="CD9" s="1222">
        <v>9915850.0024716314</v>
      </c>
      <c r="CE9" s="1222">
        <v>9755449.4947881903</v>
      </c>
      <c r="CF9" s="1222">
        <v>9939755.1362003516</v>
      </c>
      <c r="CG9" s="1222">
        <v>10507629.58419496</v>
      </c>
      <c r="CH9" s="1222">
        <v>10387640.497042529</v>
      </c>
      <c r="CI9" s="1222">
        <v>10444135.048290011</v>
      </c>
      <c r="CJ9" s="1261"/>
    </row>
    <row r="10" spans="1:88" ht="15.75" customHeight="1">
      <c r="A10" s="955" t="s">
        <v>608</v>
      </c>
      <c r="B10" s="959">
        <v>1762288.31763001</v>
      </c>
      <c r="C10" s="960">
        <v>1876638.5000926699</v>
      </c>
      <c r="D10" s="960">
        <v>1878292.4540871999</v>
      </c>
      <c r="E10" s="960">
        <v>2218544.9206913006</v>
      </c>
      <c r="F10" s="960">
        <v>1960082.8365524302</v>
      </c>
      <c r="G10" s="960">
        <v>2024608.8877725601</v>
      </c>
      <c r="H10" s="960">
        <v>2379208.46577369</v>
      </c>
      <c r="I10" s="960">
        <v>2399087.6371493898</v>
      </c>
      <c r="J10" s="960">
        <v>2579806.6768515697</v>
      </c>
      <c r="K10" s="960">
        <v>2284318.45516585</v>
      </c>
      <c r="L10" s="960">
        <v>2304237.0411465</v>
      </c>
      <c r="M10" s="960">
        <v>2293605.8389109499</v>
      </c>
      <c r="N10" s="960">
        <v>2310131.5092459903</v>
      </c>
      <c r="O10" s="960">
        <v>2177342.8532161503</v>
      </c>
      <c r="P10" s="960">
        <v>2132401.18807165</v>
      </c>
      <c r="Q10" s="960">
        <v>2254743.4376274897</v>
      </c>
      <c r="R10" s="960">
        <v>2162674.7918744101</v>
      </c>
      <c r="S10" s="960">
        <v>2323644.5855058203</v>
      </c>
      <c r="T10" s="960">
        <v>2337949.2950193998</v>
      </c>
      <c r="U10" s="960">
        <v>2723381.0108428197</v>
      </c>
      <c r="V10" s="960">
        <v>2815361.8558841497</v>
      </c>
      <c r="W10" s="960">
        <v>2977716.70359013</v>
      </c>
      <c r="X10" s="960">
        <v>2987679.50888544</v>
      </c>
      <c r="Y10" s="960">
        <v>3147266.3179411096</v>
      </c>
      <c r="Z10" s="960">
        <v>3213622.5066537396</v>
      </c>
      <c r="AA10" s="960">
        <v>3425157.10620833</v>
      </c>
      <c r="AB10" s="960">
        <v>3351750.5290973797</v>
      </c>
      <c r="AC10" s="960">
        <v>3182452.48673394</v>
      </c>
      <c r="AD10" s="960">
        <v>3026986.0146167004</v>
      </c>
      <c r="AE10" s="960">
        <v>3090557.2901347098</v>
      </c>
      <c r="AF10" s="960">
        <v>3095785.25716034</v>
      </c>
      <c r="AG10" s="960">
        <v>3064458.4495620201</v>
      </c>
      <c r="AH10" s="960">
        <v>2928000.14430675</v>
      </c>
      <c r="AI10" s="960">
        <v>2862333.9910798902</v>
      </c>
      <c r="AJ10" s="960">
        <v>2834528.7622850197</v>
      </c>
      <c r="AK10" s="960">
        <v>2858793.5777189401</v>
      </c>
      <c r="AL10" s="960">
        <v>2842300.06994408</v>
      </c>
      <c r="AM10" s="960">
        <v>2912007.6656416003</v>
      </c>
      <c r="AN10" s="960">
        <v>2810623.3112614206</v>
      </c>
      <c r="AO10" s="960">
        <v>2716040.5366137498</v>
      </c>
      <c r="AP10" s="960">
        <v>2763905.5592060401</v>
      </c>
      <c r="AQ10" s="960">
        <v>2784720.3908412298</v>
      </c>
      <c r="AR10" s="960">
        <v>2756396.2437447803</v>
      </c>
      <c r="AS10" s="960">
        <v>2801780.87265412</v>
      </c>
      <c r="AT10" s="960">
        <v>2792617.1234580898</v>
      </c>
      <c r="AU10" s="960">
        <v>2636921.9322552299</v>
      </c>
      <c r="AV10" s="960">
        <v>2587895.0969157196</v>
      </c>
      <c r="AW10" s="960">
        <v>2704981.0770027996</v>
      </c>
      <c r="AX10" s="960">
        <v>2881204.1709744199</v>
      </c>
      <c r="AY10" s="960">
        <v>2784961.5948427203</v>
      </c>
      <c r="AZ10" s="960">
        <v>2829240.67793694</v>
      </c>
      <c r="BA10" s="960">
        <v>2735117.4770044498</v>
      </c>
      <c r="BB10" s="960">
        <v>3016466.0235174601</v>
      </c>
      <c r="BC10" s="960">
        <v>2877213.64368721</v>
      </c>
      <c r="BD10" s="960">
        <v>2886440.3357503698</v>
      </c>
      <c r="BE10" s="960">
        <v>3056539.3012213702</v>
      </c>
      <c r="BF10" s="960">
        <v>3150040.25064039</v>
      </c>
      <c r="BG10" s="960">
        <v>3205921.3526774999</v>
      </c>
      <c r="BH10" s="960">
        <v>3340979.7616290096</v>
      </c>
      <c r="BI10" s="960">
        <v>3317280.9389733099</v>
      </c>
      <c r="BJ10" s="960">
        <v>3411469.1814753399</v>
      </c>
      <c r="BK10" s="960">
        <v>3665612.3772557098</v>
      </c>
      <c r="BL10" s="960">
        <v>3739091.4244498098</v>
      </c>
      <c r="BM10" s="960">
        <v>3720151.1526840697</v>
      </c>
      <c r="BN10" s="960">
        <v>3659628.13758433</v>
      </c>
      <c r="BO10" s="960">
        <v>3569107.0892689005</v>
      </c>
      <c r="BP10" s="960">
        <v>3087942.9023213102</v>
      </c>
      <c r="BQ10" s="960">
        <v>2795122.3225740595</v>
      </c>
      <c r="BR10" s="960">
        <v>2536636.7049943102</v>
      </c>
      <c r="BS10" s="960">
        <v>2507089.6859618998</v>
      </c>
      <c r="BT10" s="960">
        <v>2788538.8149563605</v>
      </c>
      <c r="BU10" s="960">
        <v>2839355.3479455402</v>
      </c>
      <c r="BV10" s="960">
        <v>2823490.3469457608</v>
      </c>
      <c r="BW10" s="1222">
        <v>2884598.3044894496</v>
      </c>
      <c r="BX10" s="1222">
        <v>2783748.5555132804</v>
      </c>
      <c r="BY10" s="1222">
        <v>3026579.2995711905</v>
      </c>
      <c r="BZ10" s="1222">
        <v>3283689.2180485795</v>
      </c>
      <c r="CA10" s="1222">
        <v>3296358.03856909</v>
      </c>
      <c r="CB10" s="1222">
        <v>3401288.64978982</v>
      </c>
      <c r="CC10" s="1222">
        <v>3464353.530266461</v>
      </c>
      <c r="CD10" s="1222">
        <v>3406047.4261932001</v>
      </c>
      <c r="CE10" s="1222">
        <v>3087792.5544038494</v>
      </c>
      <c r="CF10" s="1222">
        <v>2855762.3263459294</v>
      </c>
      <c r="CG10" s="1222">
        <v>3253316.5643592402</v>
      </c>
      <c r="CH10" s="1222">
        <v>3115064.3952674</v>
      </c>
      <c r="CI10" s="1222">
        <v>2755506.4926728103</v>
      </c>
      <c r="CJ10" s="1261"/>
    </row>
    <row r="11" spans="1:88" ht="15.75" customHeight="1">
      <c r="A11" s="958" t="s">
        <v>604</v>
      </c>
      <c r="B11" s="959">
        <v>1752943.50484276</v>
      </c>
      <c r="C11" s="960">
        <v>1848527.2142453301</v>
      </c>
      <c r="D11" s="960">
        <v>1857928.9185021101</v>
      </c>
      <c r="E11" s="960">
        <v>2196710.0082772104</v>
      </c>
      <c r="F11" s="960">
        <v>1930007.9996893303</v>
      </c>
      <c r="G11" s="960">
        <v>1995452.44715145</v>
      </c>
      <c r="H11" s="960">
        <v>2328011.3795977999</v>
      </c>
      <c r="I11" s="960">
        <v>2356278.5828467798</v>
      </c>
      <c r="J11" s="960">
        <v>2511328.7652233797</v>
      </c>
      <c r="K11" s="960">
        <v>2244138.1353288703</v>
      </c>
      <c r="L11" s="960">
        <v>2255987.60019626</v>
      </c>
      <c r="M11" s="960">
        <v>2254912.5136311701</v>
      </c>
      <c r="N11" s="960">
        <v>2284792.5573209501</v>
      </c>
      <c r="O11" s="960">
        <v>2147163.7230099803</v>
      </c>
      <c r="P11" s="960">
        <v>2085897.1050292503</v>
      </c>
      <c r="Q11" s="960">
        <v>2216021.8808084801</v>
      </c>
      <c r="R11" s="960">
        <v>2128061.3728346401</v>
      </c>
      <c r="S11" s="960">
        <v>2268090.1545594302</v>
      </c>
      <c r="T11" s="960">
        <v>2272112.7392901396</v>
      </c>
      <c r="U11" s="960">
        <v>2651406.5361603997</v>
      </c>
      <c r="V11" s="960">
        <v>2779225.9807862001</v>
      </c>
      <c r="W11" s="960">
        <v>2907680.5192965497</v>
      </c>
      <c r="X11" s="960">
        <v>2912037.4266399201</v>
      </c>
      <c r="Y11" s="960">
        <v>3074243.34509617</v>
      </c>
      <c r="Z11" s="960">
        <v>3146526.07557505</v>
      </c>
      <c r="AA11" s="960">
        <v>3360095.3421851504</v>
      </c>
      <c r="AB11" s="960">
        <v>3288040.1307519595</v>
      </c>
      <c r="AC11" s="960">
        <v>3104966.6469888398</v>
      </c>
      <c r="AD11" s="960">
        <v>2952022.4017373398</v>
      </c>
      <c r="AE11" s="960">
        <v>2987226.04571698</v>
      </c>
      <c r="AF11" s="960">
        <v>2991827.3326522098</v>
      </c>
      <c r="AG11" s="960">
        <v>2876444.4301362</v>
      </c>
      <c r="AH11" s="960">
        <v>2818086.3336672597</v>
      </c>
      <c r="AI11" s="960">
        <v>2747993.6782099698</v>
      </c>
      <c r="AJ11" s="960">
        <v>2722813.7301453291</v>
      </c>
      <c r="AK11" s="960">
        <v>2753425.4433773095</v>
      </c>
      <c r="AL11" s="960">
        <v>2737950.26130844</v>
      </c>
      <c r="AM11" s="960">
        <v>2822345.4593156902</v>
      </c>
      <c r="AN11" s="960">
        <v>2709108.0072596003</v>
      </c>
      <c r="AO11" s="960">
        <v>2630735.4437644999</v>
      </c>
      <c r="AP11" s="960">
        <v>2677387.3783524903</v>
      </c>
      <c r="AQ11" s="960">
        <v>2691160.6984393098</v>
      </c>
      <c r="AR11" s="960">
        <v>2665137.6338394703</v>
      </c>
      <c r="AS11" s="960">
        <v>2703998.3647589502</v>
      </c>
      <c r="AT11" s="960">
        <v>2693812.8235807796</v>
      </c>
      <c r="AU11" s="960">
        <v>2543896.7221603598</v>
      </c>
      <c r="AV11" s="960">
        <v>2503451.3825251497</v>
      </c>
      <c r="AW11" s="960">
        <v>1299664.2810484397</v>
      </c>
      <c r="AX11" s="960">
        <v>1450252.4806999897</v>
      </c>
      <c r="AY11" s="960">
        <v>2680938.9734796504</v>
      </c>
      <c r="AZ11" s="960">
        <v>2738356.2244834104</v>
      </c>
      <c r="BA11" s="960">
        <v>2628419.4446393102</v>
      </c>
      <c r="BB11" s="960">
        <v>2918474.54464678</v>
      </c>
      <c r="BC11" s="960">
        <v>2809297.7502429602</v>
      </c>
      <c r="BD11" s="960">
        <v>2800084.6001656195</v>
      </c>
      <c r="BE11" s="960">
        <v>2982272.0924241506</v>
      </c>
      <c r="BF11" s="960">
        <v>3081296.0047625001</v>
      </c>
      <c r="BG11" s="960">
        <v>3151168.5669516595</v>
      </c>
      <c r="BH11" s="960">
        <v>3287544.4701601202</v>
      </c>
      <c r="BI11" s="960">
        <v>3277240.4741303702</v>
      </c>
      <c r="BJ11" s="960">
        <v>3359837.3095582901</v>
      </c>
      <c r="BK11" s="960">
        <v>3588189.0195079898</v>
      </c>
      <c r="BL11" s="960">
        <v>3654840.1889108899</v>
      </c>
      <c r="BM11" s="960">
        <v>3640377.3380576796</v>
      </c>
      <c r="BN11" s="960">
        <v>3576265.7048248602</v>
      </c>
      <c r="BO11" s="960">
        <v>3491172.067373741</v>
      </c>
      <c r="BP11" s="960">
        <v>3058208.3419226604</v>
      </c>
      <c r="BQ11" s="960">
        <v>2766031.7115805494</v>
      </c>
      <c r="BR11" s="960">
        <v>2497799.29877854</v>
      </c>
      <c r="BS11" s="960">
        <v>2458975.3742079595</v>
      </c>
      <c r="BT11" s="960">
        <v>2705710.1288435198</v>
      </c>
      <c r="BU11" s="960">
        <v>2797095.5425013402</v>
      </c>
      <c r="BV11" s="960">
        <v>2796228.1892345105</v>
      </c>
      <c r="BW11" s="1222">
        <v>2854890.4522614796</v>
      </c>
      <c r="BX11" s="1222">
        <v>2749811.9120459002</v>
      </c>
      <c r="BY11" s="1222">
        <v>2993118.3467710903</v>
      </c>
      <c r="BZ11" s="1222">
        <v>3259229.725048969</v>
      </c>
      <c r="CA11" s="1222">
        <v>3264930.9482654901</v>
      </c>
      <c r="CB11" s="1222">
        <v>3373607.7358146203</v>
      </c>
      <c r="CC11" s="1222">
        <v>3440511.6728359112</v>
      </c>
      <c r="CD11" s="1222">
        <v>3380915.3061943604</v>
      </c>
      <c r="CE11" s="1222">
        <v>3064874.5344289099</v>
      </c>
      <c r="CF11" s="1222">
        <v>2802910.5747905192</v>
      </c>
      <c r="CG11" s="1222">
        <v>3220665.9651252502</v>
      </c>
      <c r="CH11" s="1222">
        <v>3087958.2339046402</v>
      </c>
      <c r="CI11" s="1222">
        <v>2716815.2719897409</v>
      </c>
      <c r="CJ11" s="1261"/>
    </row>
    <row r="12" spans="1:88" ht="15.75" customHeight="1">
      <c r="A12" s="958" t="s">
        <v>605</v>
      </c>
      <c r="B12" s="959">
        <v>8898.4669562500003</v>
      </c>
      <c r="C12" s="960">
        <v>26844.892206910001</v>
      </c>
      <c r="D12" s="960">
        <v>18964.98278445</v>
      </c>
      <c r="E12" s="960">
        <v>20628.886264700002</v>
      </c>
      <c r="F12" s="960">
        <v>28637.116899389999</v>
      </c>
      <c r="G12" s="960">
        <v>27547.03727375</v>
      </c>
      <c r="H12" s="960">
        <v>48838.070614240001</v>
      </c>
      <c r="I12" s="960">
        <v>40359.520617820002</v>
      </c>
      <c r="J12" s="960">
        <v>53788.540453859998</v>
      </c>
      <c r="K12" s="960">
        <v>37305.176139210002</v>
      </c>
      <c r="L12" s="960">
        <v>44441.6703528</v>
      </c>
      <c r="M12" s="960">
        <v>35562.985247279998</v>
      </c>
      <c r="N12" s="960">
        <v>23102.243910339999</v>
      </c>
      <c r="O12" s="960">
        <v>27386.24660373</v>
      </c>
      <c r="P12" s="960">
        <v>41376.21430164</v>
      </c>
      <c r="Q12" s="960">
        <v>32462.165106650002</v>
      </c>
      <c r="R12" s="960">
        <v>31123.43838584</v>
      </c>
      <c r="S12" s="960">
        <v>51011.629653960001</v>
      </c>
      <c r="T12" s="960">
        <v>59930.80753387</v>
      </c>
      <c r="U12" s="960">
        <v>68200.406441589992</v>
      </c>
      <c r="V12" s="960">
        <v>33215.103035259999</v>
      </c>
      <c r="W12" s="960">
        <v>65596.915525839999</v>
      </c>
      <c r="X12" s="960">
        <v>71734.740597419994</v>
      </c>
      <c r="Y12" s="960">
        <v>69750.145891420005</v>
      </c>
      <c r="Z12" s="960">
        <v>62837.247270910004</v>
      </c>
      <c r="AA12" s="960">
        <v>61025.68120911</v>
      </c>
      <c r="AB12" s="960">
        <v>59456.336535219998</v>
      </c>
      <c r="AC12" s="960">
        <v>71609.305960210011</v>
      </c>
      <c r="AD12" s="960">
        <v>69062.941593390002</v>
      </c>
      <c r="AE12" s="960">
        <v>98609.889969520009</v>
      </c>
      <c r="AF12" s="960">
        <v>98586.851153919997</v>
      </c>
      <c r="AG12" s="960">
        <v>108952.09329636001</v>
      </c>
      <c r="AH12" s="960">
        <v>105217.37837289</v>
      </c>
      <c r="AI12" s="960">
        <v>108358.44379345</v>
      </c>
      <c r="AJ12" s="960">
        <v>106299.80240297</v>
      </c>
      <c r="AK12" s="960">
        <v>101427.01400089001</v>
      </c>
      <c r="AL12" s="960">
        <v>100775.62958017999</v>
      </c>
      <c r="AM12" s="960">
        <v>84738.741274779997</v>
      </c>
      <c r="AN12" s="960">
        <v>96872.12685868</v>
      </c>
      <c r="AO12" s="960">
        <v>79860.510868820013</v>
      </c>
      <c r="AP12" s="960">
        <v>83138.319788520006</v>
      </c>
      <c r="AQ12" s="960">
        <v>90433.205417670004</v>
      </c>
      <c r="AR12" s="960">
        <v>86412.289868489999</v>
      </c>
      <c r="AS12" s="960">
        <v>95114.416774570011</v>
      </c>
      <c r="AT12" s="960">
        <v>95464.242660820004</v>
      </c>
      <c r="AU12" s="960">
        <v>90169.529997580001</v>
      </c>
      <c r="AV12" s="960">
        <v>81714.619427259997</v>
      </c>
      <c r="AW12" s="960">
        <v>1402335.1196097401</v>
      </c>
      <c r="AX12" s="960">
        <v>1420368.1728068502</v>
      </c>
      <c r="AY12" s="960">
        <v>94406.033068439996</v>
      </c>
      <c r="AZ12" s="960">
        <v>87547.193729259991</v>
      </c>
      <c r="BA12" s="960">
        <v>99750.722647339993</v>
      </c>
      <c r="BB12" s="960">
        <v>92581.621044929998</v>
      </c>
      <c r="BC12" s="960">
        <v>62600.084999519997</v>
      </c>
      <c r="BD12" s="960">
        <v>80203.029725059998</v>
      </c>
      <c r="BE12" s="960">
        <v>66746.327101360002</v>
      </c>
      <c r="BF12" s="960">
        <v>60181.310005890002</v>
      </c>
      <c r="BG12" s="960">
        <v>52376.871312720003</v>
      </c>
      <c r="BH12" s="960">
        <v>51721.101951879995</v>
      </c>
      <c r="BI12" s="960">
        <v>38363.28177093</v>
      </c>
      <c r="BJ12" s="960">
        <v>48734.798290190003</v>
      </c>
      <c r="BK12" s="960">
        <v>60969.931354199995</v>
      </c>
      <c r="BL12" s="960">
        <v>64096.916973899999</v>
      </c>
      <c r="BM12" s="960">
        <v>62071.224151580005</v>
      </c>
      <c r="BN12" s="960">
        <v>62822.060217899998</v>
      </c>
      <c r="BO12" s="960">
        <v>61316.440847339996</v>
      </c>
      <c r="BP12" s="960">
        <v>21179.245523580001</v>
      </c>
      <c r="BQ12" s="960">
        <v>28604.460980039999</v>
      </c>
      <c r="BR12" s="960">
        <v>32001.268233660001</v>
      </c>
      <c r="BS12" s="960">
        <v>41277.233456970003</v>
      </c>
      <c r="BT12" s="960">
        <v>76287.920855119999</v>
      </c>
      <c r="BU12" s="960">
        <v>35687.461979760003</v>
      </c>
      <c r="BV12" s="960">
        <v>21004.998208230001</v>
      </c>
      <c r="BW12" s="1222">
        <v>23490.76715602</v>
      </c>
      <c r="BX12" s="1222">
        <v>28725.84689298</v>
      </c>
      <c r="BY12" s="1222">
        <v>28002.35046424</v>
      </c>
      <c r="BZ12" s="1222">
        <v>19322.671163660001</v>
      </c>
      <c r="CA12" s="1222">
        <v>26197.333064259998</v>
      </c>
      <c r="CB12" s="1222">
        <v>22412.161703530001</v>
      </c>
      <c r="CC12" s="1222">
        <v>18288.01158382</v>
      </c>
      <c r="CD12" s="1222">
        <v>19859.966292860001</v>
      </c>
      <c r="CE12" s="1222">
        <v>22899.852595389999</v>
      </c>
      <c r="CF12" s="1222">
        <v>52632.606134169997</v>
      </c>
      <c r="CG12" s="1222">
        <v>32443.463736199999</v>
      </c>
      <c r="CH12" s="1222">
        <v>26932.521853900002</v>
      </c>
      <c r="CI12" s="1222">
        <v>38473.391762749998</v>
      </c>
      <c r="CJ12" s="1261"/>
    </row>
    <row r="13" spans="1:88" ht="15.75" customHeight="1">
      <c r="A13" s="958" t="s">
        <v>606</v>
      </c>
      <c r="B13" s="959">
        <v>446.34583099999998</v>
      </c>
      <c r="C13" s="960">
        <v>1266.39364043</v>
      </c>
      <c r="D13" s="960">
        <v>1398.5528006400002</v>
      </c>
      <c r="E13" s="960">
        <v>1206.02614939</v>
      </c>
      <c r="F13" s="960">
        <v>1437.71996371</v>
      </c>
      <c r="G13" s="960">
        <v>1609.40334736</v>
      </c>
      <c r="H13" s="960">
        <v>2359.0155616500001</v>
      </c>
      <c r="I13" s="960">
        <v>2449.5336847899998</v>
      </c>
      <c r="J13" s="960">
        <v>14689.371174329999</v>
      </c>
      <c r="K13" s="960">
        <v>2875.14369777</v>
      </c>
      <c r="L13" s="960">
        <v>3807.7705974400001</v>
      </c>
      <c r="M13" s="960">
        <v>3130.3400324999998</v>
      </c>
      <c r="N13" s="960">
        <v>2236.7080146999997</v>
      </c>
      <c r="O13" s="960">
        <v>2792.8836024400002</v>
      </c>
      <c r="P13" s="960">
        <v>5127.86874076</v>
      </c>
      <c r="Q13" s="960">
        <v>6259.3917123599995</v>
      </c>
      <c r="R13" s="960">
        <v>3489.9806539299998</v>
      </c>
      <c r="S13" s="960">
        <v>4542.8012924300001</v>
      </c>
      <c r="T13" s="960">
        <v>5905.7481953900005</v>
      </c>
      <c r="U13" s="960">
        <v>3774.0682408299999</v>
      </c>
      <c r="V13" s="960">
        <v>2920.77206269</v>
      </c>
      <c r="W13" s="960">
        <v>4439.2687677399999</v>
      </c>
      <c r="X13" s="960">
        <v>3907.3416480999999</v>
      </c>
      <c r="Y13" s="960">
        <v>3272.8269535200002</v>
      </c>
      <c r="Z13" s="960">
        <v>4259.1838077800003</v>
      </c>
      <c r="AA13" s="960">
        <v>4036.08281407</v>
      </c>
      <c r="AB13" s="960">
        <v>4254.0618101999999</v>
      </c>
      <c r="AC13" s="960">
        <v>5876.5337848900008</v>
      </c>
      <c r="AD13" s="960">
        <v>5900.6712859700001</v>
      </c>
      <c r="AE13" s="960">
        <v>4721.3544482099996</v>
      </c>
      <c r="AF13" s="960">
        <v>5371.0733542099997</v>
      </c>
      <c r="AG13" s="960">
        <v>79061.92612946</v>
      </c>
      <c r="AH13" s="960">
        <v>4696.4322666000007</v>
      </c>
      <c r="AI13" s="960">
        <v>5981.8690764700004</v>
      </c>
      <c r="AJ13" s="960">
        <v>5415.2297367199999</v>
      </c>
      <c r="AK13" s="960">
        <v>3941.1203407399998</v>
      </c>
      <c r="AL13" s="960">
        <v>3574.1790554600002</v>
      </c>
      <c r="AM13" s="960">
        <v>4923.4650511299997</v>
      </c>
      <c r="AN13" s="960">
        <v>4643.1771431400002</v>
      </c>
      <c r="AO13" s="960">
        <v>5444.5819804299999</v>
      </c>
      <c r="AP13" s="960">
        <v>3379.8610650300002</v>
      </c>
      <c r="AQ13" s="960">
        <v>3126.4869842500002</v>
      </c>
      <c r="AR13" s="960">
        <v>4846.3200368199996</v>
      </c>
      <c r="AS13" s="960">
        <v>2668.0911206000001</v>
      </c>
      <c r="AT13" s="960">
        <v>3340.05721649</v>
      </c>
      <c r="AU13" s="960">
        <v>2855.68009729</v>
      </c>
      <c r="AV13" s="960">
        <v>2729.0949633099999</v>
      </c>
      <c r="AW13" s="960">
        <v>2981.6763446199998</v>
      </c>
      <c r="AX13" s="960">
        <v>10583.517467580001</v>
      </c>
      <c r="AY13" s="960">
        <v>9616.5882946299989</v>
      </c>
      <c r="AZ13" s="960">
        <v>3337.2597242699999</v>
      </c>
      <c r="BA13" s="960">
        <v>6947.3097177999998</v>
      </c>
      <c r="BB13" s="960">
        <v>5409.8578257500003</v>
      </c>
      <c r="BC13" s="960">
        <v>5315.8084447299998</v>
      </c>
      <c r="BD13" s="960">
        <v>6152.7058596899997</v>
      </c>
      <c r="BE13" s="960">
        <v>7520.88169586</v>
      </c>
      <c r="BF13" s="960">
        <v>8562.935872</v>
      </c>
      <c r="BG13" s="960">
        <v>2375.9144131200001</v>
      </c>
      <c r="BH13" s="960">
        <v>1714.1895170099999</v>
      </c>
      <c r="BI13" s="960">
        <v>1677.1830720099999</v>
      </c>
      <c r="BJ13" s="960">
        <v>2897.0736268600003</v>
      </c>
      <c r="BK13" s="960">
        <v>16453.42639352</v>
      </c>
      <c r="BL13" s="960">
        <v>20154.318565019999</v>
      </c>
      <c r="BM13" s="960">
        <v>17702.59047481</v>
      </c>
      <c r="BN13" s="960">
        <v>20540.372541569999</v>
      </c>
      <c r="BO13" s="960">
        <v>16618.58104782</v>
      </c>
      <c r="BP13" s="960">
        <v>8555.3148750700002</v>
      </c>
      <c r="BQ13" s="960">
        <v>486.15001347000003</v>
      </c>
      <c r="BR13" s="960">
        <v>6836.1379821099999</v>
      </c>
      <c r="BS13" s="960">
        <v>6837.0782969700003</v>
      </c>
      <c r="BT13" s="960">
        <v>6540.7652577200006</v>
      </c>
      <c r="BU13" s="960">
        <v>6572.3434644399995</v>
      </c>
      <c r="BV13" s="960">
        <v>6257.1595030200006</v>
      </c>
      <c r="BW13" s="1222">
        <v>6217.0850719499995</v>
      </c>
      <c r="BX13" s="1222">
        <v>5210.7965743999994</v>
      </c>
      <c r="BY13" s="1222">
        <v>5458.6023358599996</v>
      </c>
      <c r="BZ13" s="1222">
        <v>5136.8218359499997</v>
      </c>
      <c r="CA13" s="1222">
        <v>5229.7572393400005</v>
      </c>
      <c r="CB13" s="1222">
        <v>5268.7522716700005</v>
      </c>
      <c r="CC13" s="1222">
        <v>5553.8458467299997</v>
      </c>
      <c r="CD13" s="1222">
        <v>5272.1537059799994</v>
      </c>
      <c r="CE13" s="1222">
        <v>18.16737955</v>
      </c>
      <c r="CF13" s="1222">
        <v>219.14542124000002</v>
      </c>
      <c r="CG13" s="1222">
        <v>207.13549778999999</v>
      </c>
      <c r="CH13" s="1222">
        <v>173.63950886000001</v>
      </c>
      <c r="CI13" s="1222">
        <v>217.82892031999998</v>
      </c>
      <c r="CJ13" s="1261"/>
    </row>
    <row r="14" spans="1:88" ht="15.75" customHeight="1">
      <c r="A14" s="955" t="s">
        <v>609</v>
      </c>
      <c r="B14" s="959">
        <v>796030.90378231998</v>
      </c>
      <c r="C14" s="960">
        <v>815870.72528914001</v>
      </c>
      <c r="D14" s="960">
        <v>850628.36527653004</v>
      </c>
      <c r="E14" s="960">
        <v>855365.94832436997</v>
      </c>
      <c r="F14" s="960">
        <v>874549.84557202004</v>
      </c>
      <c r="G14" s="960">
        <v>913726.90712126985</v>
      </c>
      <c r="H14" s="960">
        <v>938477.69953814009</v>
      </c>
      <c r="I14" s="960">
        <v>955215.25900674996</v>
      </c>
      <c r="J14" s="960">
        <v>958314.37860683992</v>
      </c>
      <c r="K14" s="960">
        <v>974351.43639927998</v>
      </c>
      <c r="L14" s="960">
        <v>974190.29741058999</v>
      </c>
      <c r="M14" s="960">
        <v>1091812.1671970999</v>
      </c>
      <c r="N14" s="960">
        <v>1084915.7367762499</v>
      </c>
      <c r="O14" s="960">
        <v>1097529.2338939998</v>
      </c>
      <c r="P14" s="960">
        <v>1133313.29683943</v>
      </c>
      <c r="Q14" s="960">
        <v>1119790.7995784897</v>
      </c>
      <c r="R14" s="960">
        <v>1128164.63509138</v>
      </c>
      <c r="S14" s="960">
        <v>1169543.0817622798</v>
      </c>
      <c r="T14" s="960">
        <v>1160939.2578648301</v>
      </c>
      <c r="U14" s="960">
        <v>1135692.0668573</v>
      </c>
      <c r="V14" s="960">
        <v>1123355.4342271101</v>
      </c>
      <c r="W14" s="960">
        <v>1123369.10223826</v>
      </c>
      <c r="X14" s="960">
        <v>1125974.3752791099</v>
      </c>
      <c r="Y14" s="960">
        <v>1171917.8254019399</v>
      </c>
      <c r="Z14" s="960">
        <v>1173211.37676942</v>
      </c>
      <c r="AA14" s="960">
        <v>1171228.0672909701</v>
      </c>
      <c r="AB14" s="960">
        <v>1244299.3812924</v>
      </c>
      <c r="AC14" s="960">
        <v>1277934.3435635001</v>
      </c>
      <c r="AD14" s="960">
        <v>1304639.52413849</v>
      </c>
      <c r="AE14" s="960">
        <v>1371283.5683247801</v>
      </c>
      <c r="AF14" s="960">
        <v>1399043.55467178</v>
      </c>
      <c r="AG14" s="960">
        <v>1434021.9365760197</v>
      </c>
      <c r="AH14" s="960">
        <v>1449684.99689236</v>
      </c>
      <c r="AI14" s="960">
        <v>1498540.9003424703</v>
      </c>
      <c r="AJ14" s="960">
        <v>1508748.4880389399</v>
      </c>
      <c r="AK14" s="960">
        <v>1589175.35625978</v>
      </c>
      <c r="AL14" s="960">
        <v>1582548.85111519</v>
      </c>
      <c r="AM14" s="960">
        <v>1597417.0214071902</v>
      </c>
      <c r="AN14" s="960">
        <v>1671012.9875064099</v>
      </c>
      <c r="AO14" s="960">
        <v>1733242.1384062301</v>
      </c>
      <c r="AP14" s="960">
        <v>1728075.2791287799</v>
      </c>
      <c r="AQ14" s="960">
        <v>1763467.7235824398</v>
      </c>
      <c r="AR14" s="960">
        <v>1788915.2574846598</v>
      </c>
      <c r="AS14" s="960">
        <v>1801261.2348744201</v>
      </c>
      <c r="AT14" s="960">
        <v>1783327.9127228598</v>
      </c>
      <c r="AU14" s="960">
        <v>1779279.8995093403</v>
      </c>
      <c r="AV14" s="960">
        <v>1781065.0329386301</v>
      </c>
      <c r="AW14" s="960">
        <v>1861410.9697636</v>
      </c>
      <c r="AX14" s="960">
        <v>1965099.4838394502</v>
      </c>
      <c r="AY14" s="960">
        <v>1860685.5159707803</v>
      </c>
      <c r="AZ14" s="960">
        <v>1913301.6550322198</v>
      </c>
      <c r="BA14" s="960">
        <v>1877261.4563997099</v>
      </c>
      <c r="BB14" s="960">
        <v>1906369.33597764</v>
      </c>
      <c r="BC14" s="960">
        <v>1938394.5966966101</v>
      </c>
      <c r="BD14" s="960">
        <v>1968329.9755833799</v>
      </c>
      <c r="BE14" s="960">
        <v>1963855.27011124</v>
      </c>
      <c r="BF14" s="960">
        <v>1941431.5765158099</v>
      </c>
      <c r="BG14" s="960">
        <v>1969166.5676122599</v>
      </c>
      <c r="BH14" s="960">
        <v>2067183.16245319</v>
      </c>
      <c r="BI14" s="960">
        <v>2018641.81351679</v>
      </c>
      <c r="BJ14" s="960">
        <v>2026735.6788101201</v>
      </c>
      <c r="BK14" s="960">
        <v>2033281.1392530899</v>
      </c>
      <c r="BL14" s="960">
        <v>2062087.4565498703</v>
      </c>
      <c r="BM14" s="960">
        <v>2086338.2855871499</v>
      </c>
      <c r="BN14" s="960">
        <v>2069427.2415898098</v>
      </c>
      <c r="BO14" s="960">
        <v>2101494.5601701802</v>
      </c>
      <c r="BP14" s="960">
        <v>2167644.8971846001</v>
      </c>
      <c r="BQ14" s="960">
        <v>2190851.0612478899</v>
      </c>
      <c r="BR14" s="960">
        <v>2206986.3981691501</v>
      </c>
      <c r="BS14" s="960">
        <v>2285007.5316562802</v>
      </c>
      <c r="BT14" s="960">
        <v>2286843.6960166804</v>
      </c>
      <c r="BU14" s="960">
        <v>2378165.5314491703</v>
      </c>
      <c r="BV14" s="960">
        <v>2383842.4353311206</v>
      </c>
      <c r="BW14" s="1222">
        <v>2400420.60751023</v>
      </c>
      <c r="BX14" s="1222">
        <v>2428879.7331102006</v>
      </c>
      <c r="BY14" s="1222">
        <v>2424709.2119811201</v>
      </c>
      <c r="BZ14" s="1222">
        <v>2418369.6803032104</v>
      </c>
      <c r="CA14" s="1222">
        <v>2436071.8127549305</v>
      </c>
      <c r="CB14" s="1222">
        <v>2518692.36684671</v>
      </c>
      <c r="CC14" s="1222">
        <v>2534022.76188207</v>
      </c>
      <c r="CD14" s="1222">
        <v>2510457.6821664302</v>
      </c>
      <c r="CE14" s="1222">
        <v>2517661.1890908703</v>
      </c>
      <c r="CF14" s="1222">
        <v>2574175.2515130006</v>
      </c>
      <c r="CG14" s="1222">
        <v>2674037.4010483501</v>
      </c>
      <c r="CH14" s="1222">
        <v>2735234.4936167807</v>
      </c>
      <c r="CI14" s="1222">
        <v>2764384.1917454805</v>
      </c>
      <c r="CJ14" s="1261"/>
    </row>
    <row r="15" spans="1:88" ht="15.75" customHeight="1">
      <c r="A15" s="958" t="s">
        <v>604</v>
      </c>
      <c r="B15" s="959">
        <v>788572.0197823199</v>
      </c>
      <c r="C15" s="960">
        <v>811693.22528914001</v>
      </c>
      <c r="D15" s="960">
        <v>846832.67427653004</v>
      </c>
      <c r="E15" s="960">
        <v>845788.44832436997</v>
      </c>
      <c r="F15" s="960">
        <v>862700.43063346006</v>
      </c>
      <c r="G15" s="960">
        <v>898787.74676668993</v>
      </c>
      <c r="H15" s="960">
        <v>926765.90299514006</v>
      </c>
      <c r="I15" s="960">
        <v>943976.40206906991</v>
      </c>
      <c r="J15" s="960">
        <v>947158.97029583994</v>
      </c>
      <c r="K15" s="960">
        <v>965959.28919848998</v>
      </c>
      <c r="L15" s="960">
        <v>964159.88254665001</v>
      </c>
      <c r="M15" s="960">
        <v>1083838.7857820899</v>
      </c>
      <c r="N15" s="960">
        <v>1076131.8573892501</v>
      </c>
      <c r="O15" s="960">
        <v>1087610.4091691</v>
      </c>
      <c r="P15" s="960">
        <v>1124368.46900055</v>
      </c>
      <c r="Q15" s="960">
        <v>1111497.0878283097</v>
      </c>
      <c r="R15" s="960">
        <v>1120606.65495169</v>
      </c>
      <c r="S15" s="960">
        <v>1161650.1315339399</v>
      </c>
      <c r="T15" s="960">
        <v>1154205.8131313901</v>
      </c>
      <c r="U15" s="960">
        <v>1127262.30521742</v>
      </c>
      <c r="V15" s="960">
        <v>1114978.3918318499</v>
      </c>
      <c r="W15" s="960">
        <v>1115200.68711335</v>
      </c>
      <c r="X15" s="960">
        <v>1118427.3470993899</v>
      </c>
      <c r="Y15" s="960">
        <v>1165579.5944596499</v>
      </c>
      <c r="Z15" s="960">
        <v>1165895.5295967499</v>
      </c>
      <c r="AA15" s="960">
        <v>1160881.46973717</v>
      </c>
      <c r="AB15" s="960">
        <v>1234186.88194476</v>
      </c>
      <c r="AC15" s="960">
        <v>1266902.32767592</v>
      </c>
      <c r="AD15" s="960">
        <v>1292396.88669452</v>
      </c>
      <c r="AE15" s="960">
        <v>1368703.61093856</v>
      </c>
      <c r="AF15" s="960">
        <v>1390158.03683668</v>
      </c>
      <c r="AG15" s="960">
        <v>1358811.9724477399</v>
      </c>
      <c r="AH15" s="960">
        <v>1446986.0614643102</v>
      </c>
      <c r="AI15" s="960">
        <v>1495947.8533688502</v>
      </c>
      <c r="AJ15" s="960">
        <v>1506273.7023364599</v>
      </c>
      <c r="AK15" s="960">
        <v>1587098.4591906602</v>
      </c>
      <c r="AL15" s="960">
        <v>1581121.5518539399</v>
      </c>
      <c r="AM15" s="960">
        <v>1595991.1102400001</v>
      </c>
      <c r="AN15" s="960">
        <v>1669240.7426462299</v>
      </c>
      <c r="AO15" s="960">
        <v>1730668.7933873001</v>
      </c>
      <c r="AP15" s="960">
        <v>1725323.1301084899</v>
      </c>
      <c r="AQ15" s="960">
        <v>1761623.8807502699</v>
      </c>
      <c r="AR15" s="960">
        <v>1787141.1073217497</v>
      </c>
      <c r="AS15" s="960">
        <v>1799591.32357716</v>
      </c>
      <c r="AT15" s="960">
        <v>1781909.4656782898</v>
      </c>
      <c r="AU15" s="960">
        <v>1777764.2853048004</v>
      </c>
      <c r="AV15" s="960">
        <v>1779301.69017413</v>
      </c>
      <c r="AW15" s="960">
        <v>1859569.4374766501</v>
      </c>
      <c r="AX15" s="960">
        <v>1962364.14330445</v>
      </c>
      <c r="AY15" s="960">
        <v>1858245.3485572601</v>
      </c>
      <c r="AZ15" s="960">
        <v>1912093.2601917</v>
      </c>
      <c r="BA15" s="960">
        <v>1876065.3038397101</v>
      </c>
      <c r="BB15" s="960">
        <v>1904055.49059813</v>
      </c>
      <c r="BC15" s="960">
        <v>1936078.0738353</v>
      </c>
      <c r="BD15" s="960">
        <v>1964523.4698315798</v>
      </c>
      <c r="BE15" s="960">
        <v>1961829.9661721699</v>
      </c>
      <c r="BF15" s="960">
        <v>1938066.56990254</v>
      </c>
      <c r="BG15" s="960">
        <v>1967702.39739496</v>
      </c>
      <c r="BH15" s="960">
        <v>2065461.3519738701</v>
      </c>
      <c r="BI15" s="960">
        <v>2016868.0096411398</v>
      </c>
      <c r="BJ15" s="960">
        <v>2024783.7683132102</v>
      </c>
      <c r="BK15" s="960">
        <v>2031286.50145909</v>
      </c>
      <c r="BL15" s="960">
        <v>2051144.7716089701</v>
      </c>
      <c r="BM15" s="960">
        <v>2074980.5559983801</v>
      </c>
      <c r="BN15" s="960">
        <v>2056976.11362639</v>
      </c>
      <c r="BO15" s="960">
        <v>2077537.0499205803</v>
      </c>
      <c r="BP15" s="960">
        <v>2134500.9820001698</v>
      </c>
      <c r="BQ15" s="960">
        <v>2158733.4437736399</v>
      </c>
      <c r="BR15" s="960">
        <v>2190501.0222800197</v>
      </c>
      <c r="BS15" s="960">
        <v>2267664.5919730305</v>
      </c>
      <c r="BT15" s="960">
        <v>2270103.8870682111</v>
      </c>
      <c r="BU15" s="960">
        <v>2360899.2646058099</v>
      </c>
      <c r="BV15" s="960">
        <v>2366805.5307235806</v>
      </c>
      <c r="BW15" s="1222">
        <v>2374711.7299662596</v>
      </c>
      <c r="BX15" s="1222">
        <v>2417774.4276437806</v>
      </c>
      <c r="BY15" s="1222">
        <v>2412203.5514887501</v>
      </c>
      <c r="BZ15" s="1222">
        <v>2406968.3921810901</v>
      </c>
      <c r="CA15" s="1222">
        <v>2424851.1413147603</v>
      </c>
      <c r="CB15" s="1222">
        <v>2507802.1972795003</v>
      </c>
      <c r="CC15" s="1222">
        <v>2523473.4930239604</v>
      </c>
      <c r="CD15" s="1222">
        <v>2509162.1591201299</v>
      </c>
      <c r="CE15" s="1222">
        <v>2516388.2866503103</v>
      </c>
      <c r="CF15" s="1222">
        <v>2566567.8971054605</v>
      </c>
      <c r="CG15" s="1222">
        <v>2673258.2485104105</v>
      </c>
      <c r="CH15" s="1222">
        <v>2733882.9721438903</v>
      </c>
      <c r="CI15" s="1222">
        <v>2763845.9666338498</v>
      </c>
      <c r="CJ15" s="1261"/>
    </row>
    <row r="16" spans="1:88" ht="15.75" customHeight="1">
      <c r="A16" s="958" t="s">
        <v>605</v>
      </c>
      <c r="B16" s="959">
        <v>6411.9889999999996</v>
      </c>
      <c r="C16" s="960">
        <v>3045.2</v>
      </c>
      <c r="D16" s="960">
        <v>2567.0070000000001</v>
      </c>
      <c r="E16" s="960">
        <v>8698.9</v>
      </c>
      <c r="F16" s="960">
        <v>9631.5877255899995</v>
      </c>
      <c r="G16" s="960">
        <v>13503.133198149999</v>
      </c>
      <c r="H16" s="960">
        <v>9437.6357979999993</v>
      </c>
      <c r="I16" s="960">
        <v>8564.5467901699994</v>
      </c>
      <c r="J16" s="960">
        <v>9007.6703309999994</v>
      </c>
      <c r="K16" s="960">
        <v>5710.2814782799996</v>
      </c>
      <c r="L16" s="960">
        <v>7595.9415889700003</v>
      </c>
      <c r="M16" s="960">
        <v>5425.9460184999998</v>
      </c>
      <c r="N16" s="960">
        <v>6772.729902</v>
      </c>
      <c r="O16" s="960">
        <v>7376.3201836999997</v>
      </c>
      <c r="P16" s="960">
        <v>6821.5969042500001</v>
      </c>
      <c r="Q16" s="960">
        <v>6181.5289160800003</v>
      </c>
      <c r="R16" s="960">
        <v>5625.0668729499994</v>
      </c>
      <c r="S16" s="960">
        <v>6246.7887652600002</v>
      </c>
      <c r="T16" s="960">
        <v>4672.8528267900001</v>
      </c>
      <c r="U16" s="960">
        <v>6797.4025020299996</v>
      </c>
      <c r="V16" s="960">
        <v>6513.2669015200008</v>
      </c>
      <c r="W16" s="960">
        <v>6533.0059166400006</v>
      </c>
      <c r="X16" s="960">
        <v>6146.9839803900004</v>
      </c>
      <c r="Y16" s="960">
        <v>5064.1587995299997</v>
      </c>
      <c r="Z16" s="960">
        <v>5847.9416899899998</v>
      </c>
      <c r="AA16" s="960">
        <v>9272.1995175900011</v>
      </c>
      <c r="AB16" s="960">
        <v>8818.2676617399993</v>
      </c>
      <c r="AC16" s="960">
        <v>9534.3578698600013</v>
      </c>
      <c r="AD16" s="960">
        <v>11322.44152221</v>
      </c>
      <c r="AE16" s="960">
        <v>2209.3409147500001</v>
      </c>
      <c r="AF16" s="960">
        <v>8560.1448341699997</v>
      </c>
      <c r="AG16" s="960">
        <v>1913.0778642299999</v>
      </c>
      <c r="AH16" s="960">
        <v>2237.6655319899996</v>
      </c>
      <c r="AI16" s="960">
        <v>2285.1852901500001</v>
      </c>
      <c r="AJ16" s="960">
        <v>2183.8744544400001</v>
      </c>
      <c r="AK16" s="960">
        <v>1956.7744136600002</v>
      </c>
      <c r="AL16" s="960">
        <v>1304.4179160599999</v>
      </c>
      <c r="AM16" s="960">
        <v>1293.2639271600001</v>
      </c>
      <c r="AN16" s="960">
        <v>1654.49834904</v>
      </c>
      <c r="AO16" s="960">
        <v>2442.1110217199998</v>
      </c>
      <c r="AP16" s="960">
        <v>2566.4848065300002</v>
      </c>
      <c r="AQ16" s="960">
        <v>1682.4965548499999</v>
      </c>
      <c r="AR16" s="960">
        <v>1572.68228004</v>
      </c>
      <c r="AS16" s="960">
        <v>1545.3133278399998</v>
      </c>
      <c r="AT16" s="960">
        <v>1349.1164717300001</v>
      </c>
      <c r="AU16" s="960">
        <v>1404.04926215</v>
      </c>
      <c r="AV16" s="960">
        <v>1649.10998064</v>
      </c>
      <c r="AW16" s="960">
        <v>1734.6839251600002</v>
      </c>
      <c r="AX16" s="960">
        <v>2632.6719172100002</v>
      </c>
      <c r="AY16" s="960">
        <v>2360.4946159000001</v>
      </c>
      <c r="AZ16" s="960">
        <v>1112.97958827</v>
      </c>
      <c r="BA16" s="960">
        <v>1084.5125567999999</v>
      </c>
      <c r="BB16" s="960">
        <v>2271.12548255</v>
      </c>
      <c r="BC16" s="960">
        <v>2289.6543309600002</v>
      </c>
      <c r="BD16" s="960">
        <v>3789.3513290000001</v>
      </c>
      <c r="BE16" s="960">
        <v>2000.9839200699998</v>
      </c>
      <c r="BF16" s="960">
        <v>3335.88000281</v>
      </c>
      <c r="BG16" s="960">
        <v>1446.36672107</v>
      </c>
      <c r="BH16" s="960">
        <v>1631.4893192300001</v>
      </c>
      <c r="BI16" s="960">
        <v>1696.88914512</v>
      </c>
      <c r="BJ16" s="960">
        <v>1878.1379022399999</v>
      </c>
      <c r="BK16" s="960">
        <v>1916.0556059800001</v>
      </c>
      <c r="BL16" s="960">
        <v>10492.376190120001</v>
      </c>
      <c r="BM16" s="960">
        <v>10820.73047882</v>
      </c>
      <c r="BN16" s="960">
        <v>11791.812887889999</v>
      </c>
      <c r="BO16" s="960">
        <v>23451.400673380002</v>
      </c>
      <c r="BP16" s="960">
        <v>28237.191321229999</v>
      </c>
      <c r="BQ16" s="960">
        <v>29080.549413889999</v>
      </c>
      <c r="BR16" s="960">
        <v>13484.340834799999</v>
      </c>
      <c r="BS16" s="960">
        <v>13892.01101375</v>
      </c>
      <c r="BT16" s="960">
        <v>13681.441273959999</v>
      </c>
      <c r="BU16" s="960">
        <v>14171.040085680001</v>
      </c>
      <c r="BV16" s="960">
        <v>14039.05013496</v>
      </c>
      <c r="BW16" s="1222">
        <v>22110.161353020001</v>
      </c>
      <c r="BX16" s="1222">
        <v>8659.172182459999</v>
      </c>
      <c r="BY16" s="1222">
        <v>9811.2035539699991</v>
      </c>
      <c r="BZ16" s="1222">
        <v>9004.1309686599998</v>
      </c>
      <c r="CA16" s="1222">
        <v>8893.599352270001</v>
      </c>
      <c r="CB16" s="1222">
        <v>8663.2534241499998</v>
      </c>
      <c r="CC16" s="1222">
        <v>8596.4183716100015</v>
      </c>
      <c r="CD16" s="1222">
        <v>1166.63033333</v>
      </c>
      <c r="CE16" s="1222">
        <v>1149.33231299</v>
      </c>
      <c r="CF16" s="1222">
        <v>6093.4849134799997</v>
      </c>
      <c r="CG16" s="1222">
        <v>666.91315999999995</v>
      </c>
      <c r="CH16" s="1222">
        <v>1232.4462339500001</v>
      </c>
      <c r="CI16" s="1222">
        <v>393.80633388999996</v>
      </c>
      <c r="CJ16" s="1261"/>
    </row>
    <row r="17" spans="1:88" ht="15.75" customHeight="1">
      <c r="A17" s="958" t="s">
        <v>606</v>
      </c>
      <c r="B17" s="959">
        <v>1046.895</v>
      </c>
      <c r="C17" s="960">
        <v>1132.3</v>
      </c>
      <c r="D17" s="960">
        <v>1228.684</v>
      </c>
      <c r="E17" s="960">
        <v>878.6</v>
      </c>
      <c r="F17" s="960">
        <v>2217.8272129699999</v>
      </c>
      <c r="G17" s="960">
        <v>1436.0271564300001</v>
      </c>
      <c r="H17" s="960">
        <v>2274.1607450000001</v>
      </c>
      <c r="I17" s="960">
        <v>2674.3101475100002</v>
      </c>
      <c r="J17" s="960">
        <v>2147.7379799999999</v>
      </c>
      <c r="K17" s="960">
        <v>2681.8657225100001</v>
      </c>
      <c r="L17" s="960">
        <v>2434.4732749699997</v>
      </c>
      <c r="M17" s="960">
        <v>2547.4353965100004</v>
      </c>
      <c r="N17" s="960">
        <v>2011.1494849999999</v>
      </c>
      <c r="O17" s="960">
        <v>2542.5045411999999</v>
      </c>
      <c r="P17" s="960">
        <v>2123.2309346300003</v>
      </c>
      <c r="Q17" s="960">
        <v>2112.1828341</v>
      </c>
      <c r="R17" s="960">
        <v>1932.9132667399999</v>
      </c>
      <c r="S17" s="960">
        <v>1646.16146308</v>
      </c>
      <c r="T17" s="960">
        <v>2060.5919066500001</v>
      </c>
      <c r="U17" s="960">
        <v>1632.3591378499998</v>
      </c>
      <c r="V17" s="960">
        <v>1863.77549374</v>
      </c>
      <c r="W17" s="960">
        <v>1635.4092082699999</v>
      </c>
      <c r="X17" s="960">
        <v>1400.0441993299999</v>
      </c>
      <c r="Y17" s="960">
        <v>1274.0721427599999</v>
      </c>
      <c r="Z17" s="960">
        <v>1467.90548268</v>
      </c>
      <c r="AA17" s="960">
        <v>1074.3980362100001</v>
      </c>
      <c r="AB17" s="960">
        <v>1294.2316859</v>
      </c>
      <c r="AC17" s="960">
        <v>1497.6580177200001</v>
      </c>
      <c r="AD17" s="960">
        <v>920.19592176000003</v>
      </c>
      <c r="AE17" s="960">
        <v>370.61647147000002</v>
      </c>
      <c r="AF17" s="960">
        <v>325.37300092999999</v>
      </c>
      <c r="AG17" s="960">
        <v>73296.886264050001</v>
      </c>
      <c r="AH17" s="960">
        <v>461.26989606000001</v>
      </c>
      <c r="AI17" s="960">
        <v>307.86168347</v>
      </c>
      <c r="AJ17" s="960">
        <v>290.91124804000003</v>
      </c>
      <c r="AK17" s="960">
        <v>120.12265545999999</v>
      </c>
      <c r="AL17" s="960">
        <v>122.88134519</v>
      </c>
      <c r="AM17" s="960">
        <v>132.64724003000001</v>
      </c>
      <c r="AN17" s="960">
        <v>117.74651114</v>
      </c>
      <c r="AO17" s="960">
        <v>131.23399720999998</v>
      </c>
      <c r="AP17" s="960">
        <v>185.66421376</v>
      </c>
      <c r="AQ17" s="960">
        <v>161.34627731999998</v>
      </c>
      <c r="AR17" s="960">
        <v>201.46788287000001</v>
      </c>
      <c r="AS17" s="960">
        <v>124.59796942</v>
      </c>
      <c r="AT17" s="960">
        <v>69.330572840000002</v>
      </c>
      <c r="AU17" s="960">
        <v>111.56494239</v>
      </c>
      <c r="AV17" s="960">
        <v>114.23278386</v>
      </c>
      <c r="AW17" s="960">
        <v>106.84836179000001</v>
      </c>
      <c r="AX17" s="960">
        <v>102.66861779000001</v>
      </c>
      <c r="AY17" s="960">
        <v>79.672797620000011</v>
      </c>
      <c r="AZ17" s="960">
        <v>95.415252249999995</v>
      </c>
      <c r="BA17" s="960">
        <v>111.64000320000001</v>
      </c>
      <c r="BB17" s="960">
        <v>42.71989696</v>
      </c>
      <c r="BC17" s="960">
        <v>26.86853035</v>
      </c>
      <c r="BD17" s="960">
        <v>17.154422799999999</v>
      </c>
      <c r="BE17" s="960">
        <v>24.320018999999998</v>
      </c>
      <c r="BF17" s="960">
        <v>29.126610460000002</v>
      </c>
      <c r="BG17" s="960">
        <v>17.80349623</v>
      </c>
      <c r="BH17" s="960">
        <v>90.321160090000006</v>
      </c>
      <c r="BI17" s="960">
        <v>76.91473053</v>
      </c>
      <c r="BJ17" s="960">
        <v>73.772594670000004</v>
      </c>
      <c r="BK17" s="960">
        <v>78.58218801999999</v>
      </c>
      <c r="BL17" s="960">
        <v>450.30875077999997</v>
      </c>
      <c r="BM17" s="960">
        <v>536.99910995000005</v>
      </c>
      <c r="BN17" s="960">
        <v>659.31507552999994</v>
      </c>
      <c r="BO17" s="960">
        <v>506.10957622000001</v>
      </c>
      <c r="BP17" s="960">
        <v>4906.7238631999999</v>
      </c>
      <c r="BQ17" s="960">
        <v>3037.0680603600003</v>
      </c>
      <c r="BR17" s="960">
        <v>3001.0350543300001</v>
      </c>
      <c r="BS17" s="960">
        <v>3450.9286695000001</v>
      </c>
      <c r="BT17" s="960">
        <v>3058.3676745100001</v>
      </c>
      <c r="BU17" s="960">
        <v>3095.22675768</v>
      </c>
      <c r="BV17" s="960">
        <v>2997.8544725799998</v>
      </c>
      <c r="BW17" s="1222">
        <v>3598.7161909499996</v>
      </c>
      <c r="BX17" s="1222">
        <v>2446.13328396</v>
      </c>
      <c r="BY17" s="1222">
        <v>2694.4569384000001</v>
      </c>
      <c r="BZ17" s="1222">
        <v>2397.1571534600002</v>
      </c>
      <c r="CA17" s="1222">
        <v>2327.0720879</v>
      </c>
      <c r="CB17" s="1222">
        <v>2226.9161430599997</v>
      </c>
      <c r="CC17" s="1222">
        <v>1952.8504865</v>
      </c>
      <c r="CD17" s="1222">
        <v>128.89271296999999</v>
      </c>
      <c r="CE17" s="1222">
        <v>123.57012757</v>
      </c>
      <c r="CF17" s="1222">
        <v>1513.8694940599999</v>
      </c>
      <c r="CG17" s="1222">
        <v>112.23937794</v>
      </c>
      <c r="CH17" s="1222">
        <v>119.07523893999999</v>
      </c>
      <c r="CI17" s="1222">
        <v>144.41877774</v>
      </c>
      <c r="CJ17" s="1261"/>
    </row>
    <row r="18" spans="1:88" ht="15.75" customHeight="1">
      <c r="A18" s="955"/>
      <c r="B18" s="959"/>
      <c r="C18" s="960"/>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960"/>
      <c r="AS18" s="960"/>
      <c r="AT18" s="960"/>
      <c r="AU18" s="960"/>
      <c r="AV18" s="960"/>
      <c r="AW18" s="960"/>
      <c r="AX18" s="960"/>
      <c r="AY18" s="960"/>
      <c r="AZ18" s="960"/>
      <c r="BA18" s="960"/>
      <c r="BB18" s="960"/>
      <c r="BC18" s="960"/>
      <c r="BD18" s="960"/>
      <c r="BE18" s="960"/>
      <c r="BF18" s="960"/>
      <c r="BG18" s="960"/>
      <c r="BH18" s="960"/>
      <c r="BI18" s="960"/>
      <c r="BJ18" s="960"/>
      <c r="BK18" s="960"/>
      <c r="BL18" s="960"/>
      <c r="BM18" s="960"/>
      <c r="BN18" s="960"/>
      <c r="BO18" s="960"/>
      <c r="BP18" s="960"/>
      <c r="BQ18" s="960"/>
      <c r="BR18" s="960"/>
      <c r="BS18" s="960"/>
      <c r="BT18" s="960"/>
      <c r="BU18" s="960"/>
      <c r="BV18" s="960"/>
      <c r="BW18" s="1222"/>
      <c r="BX18" s="1222"/>
      <c r="BY18" s="1222"/>
      <c r="BZ18" s="1222"/>
      <c r="CA18" s="1222"/>
      <c r="CB18" s="1222"/>
      <c r="CC18" s="1222"/>
      <c r="CD18" s="1222"/>
      <c r="CE18" s="1222"/>
      <c r="CF18" s="1222"/>
      <c r="CG18" s="1222"/>
      <c r="CH18" s="1222"/>
      <c r="CI18" s="1222"/>
      <c r="CJ18" s="1261"/>
    </row>
    <row r="19" spans="1:88" ht="15.75" customHeight="1">
      <c r="A19" s="955" t="s">
        <v>610</v>
      </c>
      <c r="B19" s="959">
        <v>497246.16061699</v>
      </c>
      <c r="C19" s="960">
        <v>540607.29747185996</v>
      </c>
      <c r="D19" s="960">
        <v>723173.36322913005</v>
      </c>
      <c r="E19" s="960">
        <v>675585.62633701006</v>
      </c>
      <c r="F19" s="960">
        <v>718428.37650839007</v>
      </c>
      <c r="G19" s="960">
        <v>681521.38914027007</v>
      </c>
      <c r="H19" s="960">
        <v>650942.89957909996</v>
      </c>
      <c r="I19" s="960">
        <v>716126.98925623996</v>
      </c>
      <c r="J19" s="960">
        <v>900376.33175338001</v>
      </c>
      <c r="K19" s="960">
        <v>844634.6233129201</v>
      </c>
      <c r="L19" s="960">
        <v>839745.48774441006</v>
      </c>
      <c r="M19" s="960">
        <v>924105.04958006996</v>
      </c>
      <c r="N19" s="960">
        <v>1174102.2102038502</v>
      </c>
      <c r="O19" s="960">
        <v>1154087.1055612499</v>
      </c>
      <c r="P19" s="960">
        <v>1065387.7840377099</v>
      </c>
      <c r="Q19" s="960">
        <v>1056809.2694113001</v>
      </c>
      <c r="R19" s="960">
        <v>1107285.5064173702</v>
      </c>
      <c r="S19" s="960">
        <v>1099223.1360650901</v>
      </c>
      <c r="T19" s="960">
        <v>1086681.6763994901</v>
      </c>
      <c r="U19" s="960">
        <v>1100901.7715078702</v>
      </c>
      <c r="V19" s="960">
        <v>1186272.86969249</v>
      </c>
      <c r="W19" s="960">
        <v>1419819.15784416</v>
      </c>
      <c r="X19" s="960">
        <v>1404007.8133024899</v>
      </c>
      <c r="Y19" s="960">
        <v>1444327.07205311</v>
      </c>
      <c r="Z19" s="960">
        <v>1418621.0300626999</v>
      </c>
      <c r="AA19" s="960">
        <v>1395543.373229</v>
      </c>
      <c r="AB19" s="960">
        <v>1460809.19373677</v>
      </c>
      <c r="AC19" s="960">
        <v>1468812.0933269199</v>
      </c>
      <c r="AD19" s="960">
        <v>1409419.0877323102</v>
      </c>
      <c r="AE19" s="960">
        <v>1465667.31505173</v>
      </c>
      <c r="AF19" s="960">
        <v>1488256.7962196399</v>
      </c>
      <c r="AG19" s="960">
        <v>1599662.02151108</v>
      </c>
      <c r="AH19" s="960">
        <v>1591213.82668327</v>
      </c>
      <c r="AI19" s="960">
        <v>1530982.5853905</v>
      </c>
      <c r="AJ19" s="960">
        <v>1525131.95673476</v>
      </c>
      <c r="AK19" s="960">
        <v>1506291.5182938799</v>
      </c>
      <c r="AL19" s="960">
        <v>1569602.1730740601</v>
      </c>
      <c r="AM19" s="960">
        <v>1697113.9062609901</v>
      </c>
      <c r="AN19" s="960">
        <v>1747470.3072589298</v>
      </c>
      <c r="AO19" s="960">
        <v>1833051.6836812601</v>
      </c>
      <c r="AP19" s="960">
        <v>1943166.58615511</v>
      </c>
      <c r="AQ19" s="960">
        <v>1986644.0579468301</v>
      </c>
      <c r="AR19" s="960">
        <v>1975645.27425175</v>
      </c>
      <c r="AS19" s="960">
        <v>2033741.16214323</v>
      </c>
      <c r="AT19" s="960">
        <v>2039875.1661998001</v>
      </c>
      <c r="AU19" s="960">
        <v>1958099.8659704099</v>
      </c>
      <c r="AV19" s="960">
        <v>2068230.2847944601</v>
      </c>
      <c r="AW19" s="960">
        <v>1965520.9618868202</v>
      </c>
      <c r="AX19" s="960">
        <v>2082084.17684269</v>
      </c>
      <c r="AY19" s="960">
        <v>2087537.33239527</v>
      </c>
      <c r="AZ19" s="960">
        <v>2005491.0979084901</v>
      </c>
      <c r="BA19" s="960">
        <v>2023580.44580152</v>
      </c>
      <c r="BB19" s="960">
        <v>2145800.41092862</v>
      </c>
      <c r="BC19" s="960">
        <v>2068056.6375826201</v>
      </c>
      <c r="BD19" s="960">
        <v>2133868.51161539</v>
      </c>
      <c r="BE19" s="960">
        <v>2505309.3184381803</v>
      </c>
      <c r="BF19" s="960">
        <v>2581340.4355903501</v>
      </c>
      <c r="BG19" s="960">
        <v>2682111.2190378997</v>
      </c>
      <c r="BH19" s="960">
        <v>2773922.7530873902</v>
      </c>
      <c r="BI19" s="960">
        <v>2726978.5948709501</v>
      </c>
      <c r="BJ19" s="960">
        <v>2791441.9974253997</v>
      </c>
      <c r="BK19" s="960">
        <v>2934331.8203983502</v>
      </c>
      <c r="BL19" s="960">
        <v>2929457.7787094899</v>
      </c>
      <c r="BM19" s="960">
        <v>3025467.0755573502</v>
      </c>
      <c r="BN19" s="960">
        <v>2950442.7081692205</v>
      </c>
      <c r="BO19" s="960">
        <v>2982266.8387700301</v>
      </c>
      <c r="BP19" s="960">
        <v>3025771.9540619398</v>
      </c>
      <c r="BQ19" s="960">
        <v>3357685.1677472899</v>
      </c>
      <c r="BR19" s="960">
        <v>3319273.50200391</v>
      </c>
      <c r="BS19" s="960">
        <v>3252879.3595819799</v>
      </c>
      <c r="BT19" s="960">
        <v>3255993.30779775</v>
      </c>
      <c r="BU19" s="960">
        <v>3402555.6199074895</v>
      </c>
      <c r="BV19" s="960">
        <v>3455087.36810327</v>
      </c>
      <c r="BW19" s="1222">
        <v>3343987.3079124303</v>
      </c>
      <c r="BX19" s="1222">
        <v>3539211.9371299599</v>
      </c>
      <c r="BY19" s="1222">
        <v>3402434.0369701195</v>
      </c>
      <c r="BZ19" s="1222">
        <v>3419967.2161593903</v>
      </c>
      <c r="CA19" s="1222">
        <v>3572289.3766143299</v>
      </c>
      <c r="CB19" s="1222">
        <v>3719200.6476326599</v>
      </c>
      <c r="CC19" s="1222">
        <v>3598896.1344093601</v>
      </c>
      <c r="CD19" s="1222">
        <v>3999344.8941120002</v>
      </c>
      <c r="CE19" s="1222">
        <v>4149995.7512934697</v>
      </c>
      <c r="CF19" s="1222">
        <v>4509817.5583414203</v>
      </c>
      <c r="CG19" s="1222">
        <v>4580275.6187873706</v>
      </c>
      <c r="CH19" s="1222">
        <v>4537341.6081583491</v>
      </c>
      <c r="CI19" s="1222">
        <v>4924244.3638717197</v>
      </c>
      <c r="CJ19" s="1261"/>
    </row>
    <row r="20" spans="1:88" ht="15.75" customHeight="1">
      <c r="A20" s="958" t="s">
        <v>711</v>
      </c>
      <c r="B20" s="959">
        <v>497246.16061699</v>
      </c>
      <c r="C20" s="960">
        <v>540607.29747185996</v>
      </c>
      <c r="D20" s="960">
        <v>723173.36322913005</v>
      </c>
      <c r="E20" s="960">
        <v>675585.62633701006</v>
      </c>
      <c r="F20" s="960">
        <v>718428.37650839007</v>
      </c>
      <c r="G20" s="960">
        <v>681521.38914027007</v>
      </c>
      <c r="H20" s="960">
        <v>650942.89957909996</v>
      </c>
      <c r="I20" s="960">
        <v>716126.98925623996</v>
      </c>
      <c r="J20" s="960">
        <v>900376.33175338001</v>
      </c>
      <c r="K20" s="960">
        <v>844634.6233129201</v>
      </c>
      <c r="L20" s="960">
        <v>839745.48774441006</v>
      </c>
      <c r="M20" s="960">
        <v>924105.04958006996</v>
      </c>
      <c r="N20" s="960">
        <v>1174102.2102038502</v>
      </c>
      <c r="O20" s="960">
        <v>1154087.1055612499</v>
      </c>
      <c r="P20" s="960">
        <v>1065387.7840377099</v>
      </c>
      <c r="Q20" s="960">
        <v>1056809.2694113001</v>
      </c>
      <c r="R20" s="960">
        <v>1107285.5064173702</v>
      </c>
      <c r="S20" s="960">
        <v>1099223.1360650901</v>
      </c>
      <c r="T20" s="960">
        <v>1086681.6763994901</v>
      </c>
      <c r="U20" s="960">
        <v>1100901.7715078702</v>
      </c>
      <c r="V20" s="960">
        <v>1186272.86969249</v>
      </c>
      <c r="W20" s="960">
        <v>1419819.15784416</v>
      </c>
      <c r="X20" s="960">
        <v>1404007.8133024899</v>
      </c>
      <c r="Y20" s="960">
        <v>1444327.07205311</v>
      </c>
      <c r="Z20" s="960">
        <v>1418621.0300626999</v>
      </c>
      <c r="AA20" s="960">
        <v>1395543.373229</v>
      </c>
      <c r="AB20" s="960">
        <v>1460809.19373677</v>
      </c>
      <c r="AC20" s="960">
        <v>1468812.0933269199</v>
      </c>
      <c r="AD20" s="960">
        <v>1409419.0877323102</v>
      </c>
      <c r="AE20" s="960">
        <v>1465667.31505173</v>
      </c>
      <c r="AF20" s="960">
        <v>1488256.7962196399</v>
      </c>
      <c r="AG20" s="960">
        <v>1599662.02151108</v>
      </c>
      <c r="AH20" s="960">
        <v>1591213.82668327</v>
      </c>
      <c r="AI20" s="960">
        <v>1530982.5853905</v>
      </c>
      <c r="AJ20" s="960">
        <v>1525131.95673476</v>
      </c>
      <c r="AK20" s="960">
        <v>1506291.5182938799</v>
      </c>
      <c r="AL20" s="960">
        <v>1569602.1730740601</v>
      </c>
      <c r="AM20" s="960">
        <v>1697113.9062609901</v>
      </c>
      <c r="AN20" s="960">
        <v>1747470.3072589298</v>
      </c>
      <c r="AO20" s="960">
        <v>1833051.6836812601</v>
      </c>
      <c r="AP20" s="960">
        <v>1943166.58615511</v>
      </c>
      <c r="AQ20" s="960">
        <v>1986644.0579468301</v>
      </c>
      <c r="AR20" s="960">
        <v>1975645.27425175</v>
      </c>
      <c r="AS20" s="960">
        <v>2033741.16214323</v>
      </c>
      <c r="AT20" s="960">
        <v>2039875.1661998001</v>
      </c>
      <c r="AU20" s="960">
        <v>1958099.8659704099</v>
      </c>
      <c r="AV20" s="960">
        <v>2068230.2847944601</v>
      </c>
      <c r="AW20" s="960">
        <v>1965520.9618868202</v>
      </c>
      <c r="AX20" s="960">
        <v>2082084.17684269</v>
      </c>
      <c r="AY20" s="960">
        <v>2087537.33239527</v>
      </c>
      <c r="AZ20" s="960">
        <v>2005491.0979084901</v>
      </c>
      <c r="BA20" s="960">
        <v>2023580.44580152</v>
      </c>
      <c r="BB20" s="960">
        <v>2145800.41092862</v>
      </c>
      <c r="BC20" s="960">
        <v>2068056.6375826201</v>
      </c>
      <c r="BD20" s="960">
        <v>2133868.51161539</v>
      </c>
      <c r="BE20" s="960">
        <v>2505309.3184381803</v>
      </c>
      <c r="BF20" s="960">
        <v>2581340.4355903501</v>
      </c>
      <c r="BG20" s="960">
        <v>2682111.2190378997</v>
      </c>
      <c r="BH20" s="960">
        <v>2773922.7530873902</v>
      </c>
      <c r="BI20" s="960">
        <v>2726978.5948709501</v>
      </c>
      <c r="BJ20" s="960">
        <v>2791441.9974253997</v>
      </c>
      <c r="BK20" s="960">
        <v>2934331.8203983502</v>
      </c>
      <c r="BL20" s="960">
        <v>2929457.7787094899</v>
      </c>
      <c r="BM20" s="960">
        <v>3025467.0755573502</v>
      </c>
      <c r="BN20" s="960">
        <v>2950442.7081692205</v>
      </c>
      <c r="BO20" s="960">
        <v>2982266.8387700301</v>
      </c>
      <c r="BP20" s="960">
        <v>3025771.9540619398</v>
      </c>
      <c r="BQ20" s="960">
        <v>3357685.1677472899</v>
      </c>
      <c r="BR20" s="960">
        <v>3319273.50200391</v>
      </c>
      <c r="BS20" s="960">
        <v>3252879.3595819799</v>
      </c>
      <c r="BT20" s="960">
        <v>3255993.30779775</v>
      </c>
      <c r="BU20" s="960">
        <v>3402555.6199074895</v>
      </c>
      <c r="BV20" s="960">
        <v>3455087.36810327</v>
      </c>
      <c r="BW20" s="1222">
        <v>3343987.3079124303</v>
      </c>
      <c r="BX20" s="1222">
        <v>3539211.9371299599</v>
      </c>
      <c r="BY20" s="1222">
        <v>3402434.0369701195</v>
      </c>
      <c r="BZ20" s="1222">
        <v>3419967.2161593903</v>
      </c>
      <c r="CA20" s="1222">
        <v>3572289.3766143299</v>
      </c>
      <c r="CB20" s="1222">
        <v>3719200.6476326599</v>
      </c>
      <c r="CC20" s="1222">
        <v>3598896.1344093601</v>
      </c>
      <c r="CD20" s="1222">
        <v>3999344.8941120002</v>
      </c>
      <c r="CE20" s="1222">
        <v>4149995.7512934697</v>
      </c>
      <c r="CF20" s="1222">
        <v>4509817.5583414203</v>
      </c>
      <c r="CG20" s="1222">
        <v>4580275.6187873706</v>
      </c>
      <c r="CH20" s="1222">
        <v>4537341.6081583491</v>
      </c>
      <c r="CI20" s="1222">
        <v>4924244.3638717197</v>
      </c>
      <c r="CJ20" s="1261"/>
    </row>
    <row r="21" spans="1:88" ht="15.75" customHeight="1">
      <c r="A21" s="958" t="s">
        <v>712</v>
      </c>
      <c r="B21" s="959"/>
      <c r="C21" s="960"/>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960"/>
      <c r="AM21" s="960"/>
      <c r="AN21" s="960"/>
      <c r="AO21" s="960"/>
      <c r="AP21" s="960"/>
      <c r="AQ21" s="960"/>
      <c r="AR21" s="960"/>
      <c r="AS21" s="960"/>
      <c r="AT21" s="960"/>
      <c r="AU21" s="960"/>
      <c r="AV21" s="960"/>
      <c r="AW21" s="960"/>
      <c r="AX21" s="960"/>
      <c r="AY21" s="960"/>
      <c r="AZ21" s="960">
        <v>0</v>
      </c>
      <c r="BA21" s="960">
        <v>0</v>
      </c>
      <c r="BB21" s="960">
        <v>0</v>
      </c>
      <c r="BC21" s="960">
        <v>0</v>
      </c>
      <c r="BD21" s="960">
        <v>0</v>
      </c>
      <c r="BE21" s="960">
        <v>0</v>
      </c>
      <c r="BF21" s="960">
        <v>0</v>
      </c>
      <c r="BG21" s="960">
        <v>0</v>
      </c>
      <c r="BH21" s="960">
        <v>0</v>
      </c>
      <c r="BI21" s="960">
        <v>0</v>
      </c>
      <c r="BJ21" s="960">
        <v>0</v>
      </c>
      <c r="BK21" s="960">
        <v>0</v>
      </c>
      <c r="BL21" s="960">
        <v>0</v>
      </c>
      <c r="BM21" s="960">
        <v>0</v>
      </c>
      <c r="BN21" s="960">
        <v>0</v>
      </c>
      <c r="BO21" s="960">
        <v>0</v>
      </c>
      <c r="BP21" s="960">
        <v>0</v>
      </c>
      <c r="BQ21" s="960">
        <v>0</v>
      </c>
      <c r="BR21" s="960">
        <v>0</v>
      </c>
      <c r="BS21" s="960">
        <v>0</v>
      </c>
      <c r="BT21" s="960">
        <v>0</v>
      </c>
      <c r="BU21" s="960">
        <v>0</v>
      </c>
      <c r="BV21" s="960">
        <v>0</v>
      </c>
      <c r="BW21" s="1222">
        <v>0</v>
      </c>
      <c r="BX21" s="1222">
        <v>0</v>
      </c>
      <c r="BY21" s="1222">
        <v>0</v>
      </c>
      <c r="BZ21" s="1222">
        <v>0</v>
      </c>
      <c r="CA21" s="1222">
        <v>0</v>
      </c>
      <c r="CB21" s="1222">
        <v>0</v>
      </c>
      <c r="CC21" s="1222">
        <v>0</v>
      </c>
      <c r="CD21" s="1222">
        <v>0</v>
      </c>
      <c r="CE21" s="1222">
        <v>0</v>
      </c>
      <c r="CF21" s="1222">
        <v>0</v>
      </c>
      <c r="CG21" s="1222">
        <v>0</v>
      </c>
      <c r="CH21" s="1222">
        <v>0</v>
      </c>
      <c r="CI21" s="1222">
        <v>0</v>
      </c>
      <c r="CJ21" s="1261"/>
    </row>
    <row r="22" spans="1:88" ht="15.75" customHeight="1">
      <c r="A22" s="958" t="s">
        <v>713</v>
      </c>
      <c r="B22" s="959"/>
      <c r="C22" s="960"/>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960"/>
      <c r="AM22" s="960"/>
      <c r="AN22" s="960"/>
      <c r="AO22" s="960"/>
      <c r="AP22" s="960"/>
      <c r="AQ22" s="960"/>
      <c r="AR22" s="960"/>
      <c r="AS22" s="960"/>
      <c r="AT22" s="960"/>
      <c r="AU22" s="960"/>
      <c r="AV22" s="960"/>
      <c r="AW22" s="960"/>
      <c r="AX22" s="960"/>
      <c r="AY22" s="960"/>
      <c r="AZ22" s="960">
        <v>0</v>
      </c>
      <c r="BA22" s="960">
        <v>0</v>
      </c>
      <c r="BB22" s="960">
        <v>0</v>
      </c>
      <c r="BC22" s="960">
        <v>0</v>
      </c>
      <c r="BD22" s="960">
        <v>0</v>
      </c>
      <c r="BE22" s="960">
        <v>0</v>
      </c>
      <c r="BF22" s="960">
        <v>0</v>
      </c>
      <c r="BG22" s="960">
        <v>0</v>
      </c>
      <c r="BH22" s="960">
        <v>0</v>
      </c>
      <c r="BI22" s="960">
        <v>0</v>
      </c>
      <c r="BJ22" s="960">
        <v>0</v>
      </c>
      <c r="BK22" s="960">
        <v>0</v>
      </c>
      <c r="BL22" s="960">
        <v>0</v>
      </c>
      <c r="BM22" s="960">
        <v>0</v>
      </c>
      <c r="BN22" s="960">
        <v>0</v>
      </c>
      <c r="BO22" s="960">
        <v>0</v>
      </c>
      <c r="BP22" s="960">
        <v>0</v>
      </c>
      <c r="BQ22" s="960">
        <v>0</v>
      </c>
      <c r="BR22" s="960">
        <v>0</v>
      </c>
      <c r="BS22" s="960">
        <v>0</v>
      </c>
      <c r="BT22" s="960">
        <v>0</v>
      </c>
      <c r="BU22" s="960">
        <v>0</v>
      </c>
      <c r="BV22" s="960">
        <v>0</v>
      </c>
      <c r="BW22" s="1222">
        <v>0</v>
      </c>
      <c r="BX22" s="1222">
        <v>0</v>
      </c>
      <c r="BY22" s="1222">
        <v>0</v>
      </c>
      <c r="BZ22" s="1222">
        <v>0</v>
      </c>
      <c r="CA22" s="1222">
        <v>0</v>
      </c>
      <c r="CB22" s="1222">
        <v>0</v>
      </c>
      <c r="CC22" s="1222">
        <v>0</v>
      </c>
      <c r="CD22" s="1222">
        <v>0</v>
      </c>
      <c r="CE22" s="1222">
        <v>0</v>
      </c>
      <c r="CF22" s="1222">
        <v>0</v>
      </c>
      <c r="CG22" s="1222">
        <v>0</v>
      </c>
      <c r="CH22" s="1222">
        <v>0</v>
      </c>
      <c r="CI22" s="1222">
        <v>0</v>
      </c>
      <c r="CJ22" s="1261"/>
    </row>
    <row r="23" spans="1:88" ht="15.75" customHeight="1">
      <c r="A23" s="958" t="s">
        <v>714</v>
      </c>
      <c r="B23" s="959"/>
      <c r="C23" s="960"/>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960"/>
      <c r="AM23" s="960"/>
      <c r="AN23" s="960"/>
      <c r="AO23" s="960"/>
      <c r="AP23" s="960"/>
      <c r="AQ23" s="960"/>
      <c r="AR23" s="960"/>
      <c r="AS23" s="960"/>
      <c r="AT23" s="960"/>
      <c r="AU23" s="960"/>
      <c r="AV23" s="960"/>
      <c r="AW23" s="960"/>
      <c r="AX23" s="960"/>
      <c r="AY23" s="960"/>
      <c r="AZ23" s="960">
        <v>0</v>
      </c>
      <c r="BA23" s="960">
        <v>0</v>
      </c>
      <c r="BB23" s="960">
        <v>0</v>
      </c>
      <c r="BC23" s="960">
        <v>0</v>
      </c>
      <c r="BD23" s="960">
        <v>0</v>
      </c>
      <c r="BE23" s="960">
        <v>0</v>
      </c>
      <c r="BF23" s="960">
        <v>0</v>
      </c>
      <c r="BG23" s="960">
        <v>0</v>
      </c>
      <c r="BH23" s="960">
        <v>0</v>
      </c>
      <c r="BI23" s="960">
        <v>0</v>
      </c>
      <c r="BJ23" s="960">
        <v>0</v>
      </c>
      <c r="BK23" s="960">
        <v>0</v>
      </c>
      <c r="BL23" s="960">
        <v>0</v>
      </c>
      <c r="BM23" s="960">
        <v>0</v>
      </c>
      <c r="BN23" s="960">
        <v>0</v>
      </c>
      <c r="BO23" s="960">
        <v>0</v>
      </c>
      <c r="BP23" s="960">
        <v>0</v>
      </c>
      <c r="BQ23" s="960">
        <v>0</v>
      </c>
      <c r="BR23" s="960">
        <v>0</v>
      </c>
      <c r="BS23" s="960">
        <v>0</v>
      </c>
      <c r="BT23" s="960">
        <v>0</v>
      </c>
      <c r="BU23" s="960">
        <v>0</v>
      </c>
      <c r="BV23" s="960">
        <v>0</v>
      </c>
      <c r="BW23" s="1222">
        <v>0</v>
      </c>
      <c r="BX23" s="1222">
        <v>0</v>
      </c>
      <c r="BY23" s="1222">
        <v>0</v>
      </c>
      <c r="BZ23" s="1222">
        <v>0</v>
      </c>
      <c r="CA23" s="1222">
        <v>0</v>
      </c>
      <c r="CB23" s="1222">
        <v>0</v>
      </c>
      <c r="CC23" s="1222">
        <v>0</v>
      </c>
      <c r="CD23" s="1222">
        <v>0</v>
      </c>
      <c r="CE23" s="1222">
        <v>0</v>
      </c>
      <c r="CF23" s="1222">
        <v>0</v>
      </c>
      <c r="CG23" s="1222">
        <v>0</v>
      </c>
      <c r="CH23" s="1222">
        <v>0</v>
      </c>
      <c r="CI23" s="1222">
        <v>0</v>
      </c>
      <c r="CJ23" s="1261"/>
    </row>
    <row r="24" spans="1:88" ht="15.75" customHeight="1">
      <c r="A24" s="958"/>
      <c r="B24" s="959"/>
      <c r="C24" s="960"/>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960"/>
      <c r="AM24" s="960"/>
      <c r="AN24" s="960"/>
      <c r="AO24" s="960"/>
      <c r="AP24" s="960"/>
      <c r="AQ24" s="960"/>
      <c r="AR24" s="960"/>
      <c r="AS24" s="960"/>
      <c r="AT24" s="960"/>
      <c r="AU24" s="960"/>
      <c r="AV24" s="960"/>
      <c r="AW24" s="960"/>
      <c r="AX24" s="960"/>
      <c r="AY24" s="960"/>
      <c r="AZ24" s="960"/>
      <c r="BA24" s="960"/>
      <c r="BB24" s="960"/>
      <c r="BC24" s="960"/>
      <c r="BD24" s="960"/>
      <c r="BE24" s="960"/>
      <c r="BF24" s="960"/>
      <c r="BG24" s="960"/>
      <c r="BH24" s="960"/>
      <c r="BI24" s="960"/>
      <c r="BJ24" s="960"/>
      <c r="BK24" s="960"/>
      <c r="BL24" s="960"/>
      <c r="BM24" s="960"/>
      <c r="BN24" s="960"/>
      <c r="BO24" s="960"/>
      <c r="BP24" s="960"/>
      <c r="BQ24" s="960"/>
      <c r="BR24" s="960"/>
      <c r="BS24" s="960"/>
      <c r="BT24" s="960"/>
      <c r="BU24" s="960"/>
      <c r="BV24" s="960"/>
      <c r="BW24" s="1222"/>
      <c r="BX24" s="1222"/>
      <c r="BY24" s="1222"/>
      <c r="BZ24" s="1222"/>
      <c r="CA24" s="1222"/>
      <c r="CB24" s="1222"/>
      <c r="CC24" s="1222"/>
      <c r="CD24" s="1222"/>
      <c r="CE24" s="1222"/>
      <c r="CF24" s="1222"/>
      <c r="CG24" s="1222"/>
      <c r="CH24" s="1222"/>
      <c r="CI24" s="1222"/>
      <c r="CJ24" s="1261"/>
    </row>
    <row r="25" spans="1:88" ht="15.75" customHeight="1">
      <c r="A25" s="955" t="s">
        <v>611</v>
      </c>
      <c r="B25" s="959">
        <v>206557.98452184</v>
      </c>
      <c r="C25" s="960">
        <v>189485.36368638001</v>
      </c>
      <c r="D25" s="960">
        <v>167936.57656532997</v>
      </c>
      <c r="E25" s="960">
        <v>227045.64447351999</v>
      </c>
      <c r="F25" s="960">
        <v>206220.08708586</v>
      </c>
      <c r="G25" s="960">
        <v>256148.56311998999</v>
      </c>
      <c r="H25" s="960">
        <v>305158.04004261998</v>
      </c>
      <c r="I25" s="960">
        <v>357813.20314781001</v>
      </c>
      <c r="J25" s="960">
        <v>283377.73533320002</v>
      </c>
      <c r="K25" s="960">
        <v>389314.02393271</v>
      </c>
      <c r="L25" s="960">
        <v>453029.79149648006</v>
      </c>
      <c r="M25" s="960">
        <v>450105.20090460003</v>
      </c>
      <c r="N25" s="960">
        <v>392389.76894422004</v>
      </c>
      <c r="O25" s="960">
        <v>408407.32035755005</v>
      </c>
      <c r="P25" s="960">
        <v>451317.11964122002</v>
      </c>
      <c r="Q25" s="960">
        <v>488762.27523812</v>
      </c>
      <c r="R25" s="960">
        <v>337939.34199694003</v>
      </c>
      <c r="S25" s="960">
        <v>333947.22514007002</v>
      </c>
      <c r="T25" s="960">
        <v>371934.94760908</v>
      </c>
      <c r="U25" s="960">
        <v>288520.06105130998</v>
      </c>
      <c r="V25" s="960">
        <v>293827.61628979002</v>
      </c>
      <c r="W25" s="960">
        <v>335029.27977785002</v>
      </c>
      <c r="X25" s="960">
        <v>378738.50037393998</v>
      </c>
      <c r="Y25" s="960">
        <v>388034.08621434</v>
      </c>
      <c r="Z25" s="960">
        <v>410448.56514384004</v>
      </c>
      <c r="AA25" s="960">
        <v>376659.84281509003</v>
      </c>
      <c r="AB25" s="960">
        <v>372840.12117443001</v>
      </c>
      <c r="AC25" s="960">
        <v>378543.80091472005</v>
      </c>
      <c r="AD25" s="960">
        <v>310740.93312311999</v>
      </c>
      <c r="AE25" s="960">
        <v>308865.38784218999</v>
      </c>
      <c r="AF25" s="960">
        <v>300160.18427609</v>
      </c>
      <c r="AG25" s="960">
        <v>290728.11602327001</v>
      </c>
      <c r="AH25" s="960">
        <v>279294.82007191004</v>
      </c>
      <c r="AI25" s="960">
        <v>268584.35245807999</v>
      </c>
      <c r="AJ25" s="960">
        <v>261269.22818070999</v>
      </c>
      <c r="AK25" s="960">
        <v>226972.92841307999</v>
      </c>
      <c r="AL25" s="960">
        <v>225396.21660633999</v>
      </c>
      <c r="AM25" s="960">
        <v>231738.93154448998</v>
      </c>
      <c r="AN25" s="960">
        <v>210882.07120663999</v>
      </c>
      <c r="AO25" s="960">
        <v>220297.03453703001</v>
      </c>
      <c r="AP25" s="960">
        <v>215606.24630321999</v>
      </c>
      <c r="AQ25" s="960">
        <v>201519.54324237999</v>
      </c>
      <c r="AR25" s="960">
        <v>171939.18700094998</v>
      </c>
      <c r="AS25" s="960">
        <v>184191.65174202999</v>
      </c>
      <c r="AT25" s="960">
        <v>216977.73648691998</v>
      </c>
      <c r="AU25" s="960">
        <v>171516.80397683999</v>
      </c>
      <c r="AV25" s="960">
        <v>185857.62628650997</v>
      </c>
      <c r="AW25" s="960">
        <v>198794.12917151998</v>
      </c>
      <c r="AX25" s="960">
        <v>193097.78376592998</v>
      </c>
      <c r="AY25" s="960">
        <v>184135.68782328998</v>
      </c>
      <c r="AZ25" s="960">
        <v>172074.42751688001</v>
      </c>
      <c r="BA25" s="960">
        <v>145836.13850005998</v>
      </c>
      <c r="BB25" s="960">
        <v>154053.67116819997</v>
      </c>
      <c r="BC25" s="960">
        <v>126221.35402328002</v>
      </c>
      <c r="BD25" s="960">
        <v>153248.93733193999</v>
      </c>
      <c r="BE25" s="960">
        <v>138908.30042578999</v>
      </c>
      <c r="BF25" s="960">
        <v>140506.80609103001</v>
      </c>
      <c r="BG25" s="960">
        <v>143013.78237372998</v>
      </c>
      <c r="BH25" s="960">
        <v>272317.42021507997</v>
      </c>
      <c r="BI25" s="960">
        <v>141393.85401154999</v>
      </c>
      <c r="BJ25" s="960">
        <v>135089.45523007002</v>
      </c>
      <c r="BK25" s="960">
        <v>81793.264574419998</v>
      </c>
      <c r="BL25" s="960">
        <v>16961.80476132</v>
      </c>
      <c r="BM25" s="960">
        <v>15725.405064930001</v>
      </c>
      <c r="BN25" s="960">
        <v>14874.278964879999</v>
      </c>
      <c r="BO25" s="960">
        <v>21782.069791869999</v>
      </c>
      <c r="BP25" s="960">
        <v>13195.85790067</v>
      </c>
      <c r="BQ25" s="960">
        <v>9800.13981212</v>
      </c>
      <c r="BR25" s="960">
        <v>8678.5926011299998</v>
      </c>
      <c r="BS25" s="960">
        <v>8836.5283997199986</v>
      </c>
      <c r="BT25" s="960">
        <v>16235.309269950001</v>
      </c>
      <c r="BU25" s="960">
        <v>14156.69780616</v>
      </c>
      <c r="BV25" s="960">
        <v>12550.12901678</v>
      </c>
      <c r="BW25" s="1222">
        <v>12635.379324760001</v>
      </c>
      <c r="BX25" s="1222">
        <v>13442.9511554</v>
      </c>
      <c r="BY25" s="1222">
        <v>14041.582215889999</v>
      </c>
      <c r="BZ25" s="1222">
        <v>25668.028093470002</v>
      </c>
      <c r="CA25" s="1222">
        <v>34003.31198857</v>
      </c>
      <c r="CB25" s="1222">
        <v>42267.273600640001</v>
      </c>
      <c r="CC25" s="1222">
        <v>71511.901941809992</v>
      </c>
      <c r="CD25" s="1222">
        <v>62454.241828809994</v>
      </c>
      <c r="CE25" s="1222">
        <v>68849.012211350011</v>
      </c>
      <c r="CF25" s="1222">
        <v>66825.034183669995</v>
      </c>
      <c r="CG25" s="1222">
        <v>55295.206936520008</v>
      </c>
      <c r="CH25" s="1222">
        <v>78677.624349520003</v>
      </c>
      <c r="CI25" s="1222">
        <v>91205.796860970004</v>
      </c>
      <c r="CJ25" s="1261"/>
    </row>
    <row r="26" spans="1:88" ht="15.75" customHeight="1">
      <c r="A26" s="958" t="s">
        <v>612</v>
      </c>
      <c r="B26" s="959">
        <v>0.77867270999999993</v>
      </c>
      <c r="C26" s="960">
        <v>0.77867270999999993</v>
      </c>
      <c r="D26" s="960">
        <v>0.77867270999999993</v>
      </c>
      <c r="E26" s="960">
        <v>0.77867270999999993</v>
      </c>
      <c r="F26" s="960">
        <v>0.77867270999999993</v>
      </c>
      <c r="G26" s="960">
        <v>0.77867270999999993</v>
      </c>
      <c r="H26" s="960">
        <v>0.77867270999999993</v>
      </c>
      <c r="I26" s="960">
        <v>0.77867270999999993</v>
      </c>
      <c r="J26" s="960">
        <v>0.77867270999999993</v>
      </c>
      <c r="K26" s="960">
        <v>0.77867270999999993</v>
      </c>
      <c r="L26" s="960">
        <v>0.77867270999999993</v>
      </c>
      <c r="M26" s="960">
        <v>0.77867270999999993</v>
      </c>
      <c r="N26" s="960">
        <v>0.77867270999999993</v>
      </c>
      <c r="O26" s="960">
        <v>0.77867270999999993</v>
      </c>
      <c r="P26" s="960">
        <v>0.77867270999999993</v>
      </c>
      <c r="Q26" s="960">
        <v>0.77867270999999993</v>
      </c>
      <c r="R26" s="960">
        <v>0.77867270999999993</v>
      </c>
      <c r="S26" s="960">
        <v>0.77867270999999993</v>
      </c>
      <c r="T26" s="960">
        <v>0.77867270999999993</v>
      </c>
      <c r="U26" s="960">
        <v>0.77867270999999993</v>
      </c>
      <c r="V26" s="960">
        <v>0.77867270999999993</v>
      </c>
      <c r="W26" s="960">
        <v>0.77867270999999993</v>
      </c>
      <c r="X26" s="960">
        <v>0.77867270999999993</v>
      </c>
      <c r="Y26" s="960">
        <v>0.77867270999999993</v>
      </c>
      <c r="Z26" s="960">
        <v>0.77867270999999993</v>
      </c>
      <c r="AA26" s="960">
        <v>0.77867270999999993</v>
      </c>
      <c r="AB26" s="960">
        <v>0.77867270999999993</v>
      </c>
      <c r="AC26" s="960">
        <v>0.77867270999999993</v>
      </c>
      <c r="AD26" s="960">
        <v>0.77867270999999993</v>
      </c>
      <c r="AE26" s="960">
        <v>0.77867270999999993</v>
      </c>
      <c r="AF26" s="960">
        <v>0.77867270999999993</v>
      </c>
      <c r="AG26" s="960">
        <v>0.77867270999999993</v>
      </c>
      <c r="AH26" s="960">
        <v>0.77867270999999993</v>
      </c>
      <c r="AI26" s="960">
        <v>0.77867270999999993</v>
      </c>
      <c r="AJ26" s="960">
        <v>0.77867270999999993</v>
      </c>
      <c r="AK26" s="960">
        <v>0.77867270999999993</v>
      </c>
      <c r="AL26" s="960">
        <v>0.77867270999999993</v>
      </c>
      <c r="AM26" s="960">
        <v>0.77867270999999993</v>
      </c>
      <c r="AN26" s="960">
        <v>0.77867270999999993</v>
      </c>
      <c r="AO26" s="960">
        <v>0.77867270999999993</v>
      </c>
      <c r="AP26" s="960">
        <v>0.77867270999999993</v>
      </c>
      <c r="AQ26" s="960">
        <v>0.77867270999999993</v>
      </c>
      <c r="AR26" s="960">
        <v>0.77867270999999993</v>
      </c>
      <c r="AS26" s="960">
        <v>0.77867270999999993</v>
      </c>
      <c r="AT26" s="960">
        <v>0.77867270999999993</v>
      </c>
      <c r="AU26" s="960">
        <v>0.77867270999999993</v>
      </c>
      <c r="AV26" s="960">
        <v>0.77867270999999993</v>
      </c>
      <c r="AW26" s="960">
        <v>0.77867270999999993</v>
      </c>
      <c r="AX26" s="960">
        <v>0.77867270999999993</v>
      </c>
      <c r="AY26" s="960">
        <v>0.77867270999999993</v>
      </c>
      <c r="AZ26" s="960">
        <v>0.77867270999999993</v>
      </c>
      <c r="BA26" s="960">
        <v>0.77867270999999993</v>
      </c>
      <c r="BB26" s="960">
        <v>0.77867270999999993</v>
      </c>
      <c r="BC26" s="960">
        <v>0.77867270999999993</v>
      </c>
      <c r="BD26" s="960">
        <v>0.77867270999999993</v>
      </c>
      <c r="BE26" s="960">
        <v>0.77867270999999993</v>
      </c>
      <c r="BF26" s="960">
        <v>0.77867270999999993</v>
      </c>
      <c r="BG26" s="960">
        <v>0.77867270999999993</v>
      </c>
      <c r="BH26" s="960">
        <v>0.77867270999999993</v>
      </c>
      <c r="BI26" s="960">
        <v>0</v>
      </c>
      <c r="BJ26" s="960">
        <v>0</v>
      </c>
      <c r="BK26" s="960">
        <v>0</v>
      </c>
      <c r="BL26" s="960">
        <v>0</v>
      </c>
      <c r="BM26" s="960">
        <v>0</v>
      </c>
      <c r="BN26" s="960">
        <v>0</v>
      </c>
      <c r="BO26" s="960">
        <v>0</v>
      </c>
      <c r="BP26" s="960">
        <v>0</v>
      </c>
      <c r="BQ26" s="960">
        <v>0</v>
      </c>
      <c r="BR26" s="960">
        <v>0</v>
      </c>
      <c r="BS26" s="960">
        <v>0</v>
      </c>
      <c r="BT26" s="960">
        <v>0</v>
      </c>
      <c r="BU26" s="960">
        <v>0</v>
      </c>
      <c r="BV26" s="960">
        <v>0</v>
      </c>
      <c r="BW26" s="1222">
        <v>0</v>
      </c>
      <c r="BX26" s="1222">
        <v>0</v>
      </c>
      <c r="BY26" s="1222">
        <v>0</v>
      </c>
      <c r="BZ26" s="1222">
        <v>10696.45739055</v>
      </c>
      <c r="CA26" s="1222">
        <v>25762.22235493</v>
      </c>
      <c r="CB26" s="1222">
        <v>29357.01954148</v>
      </c>
      <c r="CC26" s="1222">
        <v>50477.777127000001</v>
      </c>
      <c r="CD26" s="1222">
        <v>47277.265240010005</v>
      </c>
      <c r="CE26" s="1222">
        <v>47747.035053449996</v>
      </c>
      <c r="CF26" s="1222">
        <v>43313.165459190001</v>
      </c>
      <c r="CG26" s="1222">
        <v>24463.884489799999</v>
      </c>
      <c r="CH26" s="1222">
        <v>47021.648059290004</v>
      </c>
      <c r="CI26" s="1222">
        <v>56040.25336848</v>
      </c>
      <c r="CJ26" s="1261"/>
    </row>
    <row r="27" spans="1:88" ht="15.75" customHeight="1">
      <c r="A27" s="958" t="s">
        <v>613</v>
      </c>
      <c r="B27" s="959">
        <v>206557.20584913</v>
      </c>
      <c r="C27" s="960">
        <v>189484.58501367</v>
      </c>
      <c r="D27" s="960">
        <v>167935.79789262</v>
      </c>
      <c r="E27" s="960">
        <v>227044.86580080999</v>
      </c>
      <c r="F27" s="960">
        <v>206219.30841314999</v>
      </c>
      <c r="G27" s="960">
        <v>256147.78444727999</v>
      </c>
      <c r="H27" s="960">
        <v>305157.26136990997</v>
      </c>
      <c r="I27" s="960">
        <v>357812.42447509995</v>
      </c>
      <c r="J27" s="960">
        <v>283376.95666049002</v>
      </c>
      <c r="K27" s="960">
        <v>389313.24526</v>
      </c>
      <c r="L27" s="960">
        <v>453029.01282377</v>
      </c>
      <c r="M27" s="960">
        <v>450104.42223189003</v>
      </c>
      <c r="N27" s="960">
        <v>392388.99027151003</v>
      </c>
      <c r="O27" s="960">
        <v>408406.54168484005</v>
      </c>
      <c r="P27" s="960">
        <v>451316.34096851002</v>
      </c>
      <c r="Q27" s="960">
        <v>488761.49656540999</v>
      </c>
      <c r="R27" s="960">
        <v>337938.56332422997</v>
      </c>
      <c r="S27" s="960">
        <v>333946.44646735996</v>
      </c>
      <c r="T27" s="960">
        <v>371934.16893637</v>
      </c>
      <c r="U27" s="960">
        <v>288519.28237859998</v>
      </c>
      <c r="V27" s="960">
        <v>293826.83761708002</v>
      </c>
      <c r="W27" s="960">
        <v>335028.50110514002</v>
      </c>
      <c r="X27" s="960">
        <v>378737.72170122998</v>
      </c>
      <c r="Y27" s="960">
        <v>388033.30754163</v>
      </c>
      <c r="Z27" s="960">
        <v>410447.78647112998</v>
      </c>
      <c r="AA27" s="960">
        <v>376659.06414238003</v>
      </c>
      <c r="AB27" s="960">
        <v>372839.34250171995</v>
      </c>
      <c r="AC27" s="960">
        <v>378543.02224200999</v>
      </c>
      <c r="AD27" s="960">
        <v>310740.15445040999</v>
      </c>
      <c r="AE27" s="960">
        <v>308864.60916947998</v>
      </c>
      <c r="AF27" s="960">
        <v>300159.40560338</v>
      </c>
      <c r="AG27" s="960">
        <v>290727.33735056</v>
      </c>
      <c r="AH27" s="960">
        <v>279294.04139920004</v>
      </c>
      <c r="AI27" s="960">
        <v>268583.57378536998</v>
      </c>
      <c r="AJ27" s="960">
        <v>261268.44950799999</v>
      </c>
      <c r="AK27" s="960">
        <v>226972.14974036999</v>
      </c>
      <c r="AL27" s="960">
        <v>225395.43793363002</v>
      </c>
      <c r="AM27" s="960">
        <v>231738.15287178001</v>
      </c>
      <c r="AN27" s="960">
        <v>210881.29253392998</v>
      </c>
      <c r="AO27" s="960">
        <v>220296.25586432</v>
      </c>
      <c r="AP27" s="960">
        <v>215605.46763051001</v>
      </c>
      <c r="AQ27" s="960">
        <v>201518.76456967002</v>
      </c>
      <c r="AR27" s="960">
        <v>171938.40832823998</v>
      </c>
      <c r="AS27" s="960">
        <v>184190.87306932002</v>
      </c>
      <c r="AT27" s="960">
        <v>216976.95781420998</v>
      </c>
      <c r="AU27" s="960">
        <v>171516.02530413002</v>
      </c>
      <c r="AV27" s="960">
        <v>185856.8476138</v>
      </c>
      <c r="AW27" s="960">
        <v>198793.35049881</v>
      </c>
      <c r="AX27" s="960">
        <v>193097.00509322001</v>
      </c>
      <c r="AY27" s="960">
        <v>184134.90915057997</v>
      </c>
      <c r="AZ27" s="960">
        <v>172073.64884417001</v>
      </c>
      <c r="BA27" s="960">
        <v>145835.35982735001</v>
      </c>
      <c r="BB27" s="960">
        <v>154052.89249549</v>
      </c>
      <c r="BC27" s="960">
        <v>126220.57535057001</v>
      </c>
      <c r="BD27" s="960">
        <v>153248.15865923002</v>
      </c>
      <c r="BE27" s="960">
        <v>138907.52175307999</v>
      </c>
      <c r="BF27" s="960">
        <v>140506.02741832001</v>
      </c>
      <c r="BG27" s="960">
        <v>143013.00370102</v>
      </c>
      <c r="BH27" s="960">
        <v>272316.64154237002</v>
      </c>
      <c r="BI27" s="960">
        <v>141393.85401154999</v>
      </c>
      <c r="BJ27" s="960">
        <v>135089.45523007002</v>
      </c>
      <c r="BK27" s="960">
        <v>81793.264574419998</v>
      </c>
      <c r="BL27" s="960">
        <v>16961.80476132</v>
      </c>
      <c r="BM27" s="960">
        <v>15725.405064930001</v>
      </c>
      <c r="BN27" s="960">
        <v>14874.278964879999</v>
      </c>
      <c r="BO27" s="960">
        <v>21782.069791869999</v>
      </c>
      <c r="BP27" s="960">
        <v>13195.85790067</v>
      </c>
      <c r="BQ27" s="960">
        <v>9800.13981212</v>
      </c>
      <c r="BR27" s="960">
        <v>8678.5926011299998</v>
      </c>
      <c r="BS27" s="960">
        <v>8836.5283997199986</v>
      </c>
      <c r="BT27" s="960">
        <v>16235.309269950001</v>
      </c>
      <c r="BU27" s="960">
        <v>14156.69780616</v>
      </c>
      <c r="BV27" s="960">
        <v>12550.12901678</v>
      </c>
      <c r="BW27" s="1222">
        <v>12635.379324760001</v>
      </c>
      <c r="BX27" s="1222">
        <v>13442.9511554</v>
      </c>
      <c r="BY27" s="1222">
        <v>14041.582215889999</v>
      </c>
      <c r="BZ27" s="1222">
        <v>14971.57070292</v>
      </c>
      <c r="CA27" s="1222">
        <v>8241.0896336400001</v>
      </c>
      <c r="CB27" s="1222">
        <v>12910.254059159999</v>
      </c>
      <c r="CC27" s="1222">
        <v>21034.124814810002</v>
      </c>
      <c r="CD27" s="1222">
        <v>15176.976588799998</v>
      </c>
      <c r="CE27" s="1222">
        <v>21101.977157900001</v>
      </c>
      <c r="CF27" s="1222">
        <v>23511.868724479998</v>
      </c>
      <c r="CG27" s="1222">
        <v>30831.322446720002</v>
      </c>
      <c r="CH27" s="1222">
        <v>31655.976290229999</v>
      </c>
      <c r="CI27" s="1222">
        <v>35165.543492489996</v>
      </c>
      <c r="CJ27" s="1261"/>
    </row>
    <row r="28" spans="1:88" ht="15.75" customHeight="1">
      <c r="A28" s="961"/>
      <c r="B28" s="959"/>
      <c r="C28" s="960"/>
      <c r="D28" s="96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960"/>
      <c r="AM28" s="960"/>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c r="BP28" s="960"/>
      <c r="BQ28" s="960"/>
      <c r="BR28" s="960"/>
      <c r="BS28" s="960"/>
      <c r="BT28" s="960"/>
      <c r="BU28" s="960"/>
      <c r="BV28" s="960"/>
      <c r="BW28" s="1222"/>
      <c r="BX28" s="1222"/>
      <c r="BY28" s="1222"/>
      <c r="BZ28" s="1222"/>
      <c r="CA28" s="1222"/>
      <c r="CB28" s="1222"/>
      <c r="CC28" s="1222"/>
      <c r="CD28" s="1222"/>
      <c r="CE28" s="1222"/>
      <c r="CF28" s="1222"/>
      <c r="CG28" s="1222"/>
      <c r="CH28" s="1222"/>
      <c r="CI28" s="1222"/>
      <c r="CJ28" s="1261"/>
    </row>
    <row r="29" spans="1:88" ht="15.75" customHeight="1">
      <c r="A29" s="955" t="s">
        <v>614</v>
      </c>
      <c r="B29" s="959">
        <v>79638.964219699992</v>
      </c>
      <c r="C29" s="960">
        <v>88251.880109699996</v>
      </c>
      <c r="D29" s="960">
        <v>83412.728726699992</v>
      </c>
      <c r="E29" s="960">
        <v>83618.803923300002</v>
      </c>
      <c r="F29" s="960">
        <v>85695.0872867</v>
      </c>
      <c r="G29" s="960">
        <v>85557.7374212</v>
      </c>
      <c r="H29" s="960">
        <v>68469.39417</v>
      </c>
      <c r="I29" s="960">
        <v>68970.808516999998</v>
      </c>
      <c r="J29" s="960">
        <v>68929.815944800008</v>
      </c>
      <c r="K29" s="960">
        <v>68072.381157800002</v>
      </c>
      <c r="L29" s="960">
        <v>68249.140274199992</v>
      </c>
      <c r="M29" s="960">
        <v>76066.335892999996</v>
      </c>
      <c r="N29" s="960">
        <v>67212.039939499999</v>
      </c>
      <c r="O29" s="960">
        <v>59286.914052</v>
      </c>
      <c r="P29" s="960">
        <v>57377.502034999998</v>
      </c>
      <c r="Q29" s="960">
        <v>57800.127727999999</v>
      </c>
      <c r="R29" s="960">
        <v>65128.248897999998</v>
      </c>
      <c r="S29" s="960">
        <v>64535.414464900001</v>
      </c>
      <c r="T29" s="960">
        <v>65643.422980100004</v>
      </c>
      <c r="U29" s="960">
        <v>264188.50140310003</v>
      </c>
      <c r="V29" s="960">
        <v>263575.6267359</v>
      </c>
      <c r="W29" s="960">
        <v>316838.54508000001</v>
      </c>
      <c r="X29" s="960">
        <v>313497.89710109995</v>
      </c>
      <c r="Y29" s="960">
        <v>343468.89398300002</v>
      </c>
      <c r="Z29" s="960">
        <v>343436.214928</v>
      </c>
      <c r="AA29" s="960">
        <v>364221.67479899997</v>
      </c>
      <c r="AB29" s="960">
        <v>378248.22676300001</v>
      </c>
      <c r="AC29" s="960">
        <v>382148.45364899997</v>
      </c>
      <c r="AD29" s="960">
        <v>375795.29084500001</v>
      </c>
      <c r="AE29" s="960">
        <v>374387.61487400002</v>
      </c>
      <c r="AF29" s="960">
        <v>377852.43522699998</v>
      </c>
      <c r="AG29" s="960">
        <v>370876.96029999998</v>
      </c>
      <c r="AH29" s="960">
        <v>368424.25525799999</v>
      </c>
      <c r="AI29" s="960">
        <v>391150.67517478002</v>
      </c>
      <c r="AJ29" s="960">
        <v>390960.621094</v>
      </c>
      <c r="AK29" s="960">
        <v>391804.22671000002</v>
      </c>
      <c r="AL29" s="960">
        <v>392158.02364600002</v>
      </c>
      <c r="AM29" s="960">
        <v>393460.01889571996</v>
      </c>
      <c r="AN29" s="960">
        <v>402450.69679671997</v>
      </c>
      <c r="AO29" s="960">
        <v>402598.43728315004</v>
      </c>
      <c r="AP29" s="960">
        <v>402654.43028815003</v>
      </c>
      <c r="AQ29" s="960">
        <v>407902.47447215003</v>
      </c>
      <c r="AR29" s="960">
        <v>406863.04418958002</v>
      </c>
      <c r="AS29" s="960">
        <v>307564.05949558003</v>
      </c>
      <c r="AT29" s="960">
        <v>343727.93855258002</v>
      </c>
      <c r="AU29" s="960">
        <v>141408.36339001</v>
      </c>
      <c r="AV29" s="960">
        <v>143402.99132901002</v>
      </c>
      <c r="AW29" s="960">
        <v>146369.19788301</v>
      </c>
      <c r="AX29" s="960">
        <v>147012.62829143999</v>
      </c>
      <c r="AY29" s="960">
        <v>141740.00442844001</v>
      </c>
      <c r="AZ29" s="960">
        <v>175736.81359844</v>
      </c>
      <c r="BA29" s="960">
        <v>147337.89438186999</v>
      </c>
      <c r="BB29" s="960">
        <v>149343.65743287001</v>
      </c>
      <c r="BC29" s="960">
        <v>168950.82634187001</v>
      </c>
      <c r="BD29" s="960">
        <v>168951.39922729999</v>
      </c>
      <c r="BE29" s="960">
        <v>152197.2376583</v>
      </c>
      <c r="BF29" s="960">
        <v>163183.22197784</v>
      </c>
      <c r="BG29" s="960">
        <v>162420.09368168999</v>
      </c>
      <c r="BH29" s="960">
        <v>161850.33477168999</v>
      </c>
      <c r="BI29" s="960">
        <v>160547.19181396</v>
      </c>
      <c r="BJ29" s="960">
        <v>160375.74485954997</v>
      </c>
      <c r="BK29" s="960">
        <v>160153.02201582</v>
      </c>
      <c r="BL29" s="960">
        <v>159717.49949854999</v>
      </c>
      <c r="BM29" s="960">
        <v>163407.89404529001</v>
      </c>
      <c r="BN29" s="960">
        <v>211608.04062399</v>
      </c>
      <c r="BO29" s="960">
        <v>212174.65659288</v>
      </c>
      <c r="BP29" s="960">
        <v>216769.87614695998</v>
      </c>
      <c r="BQ29" s="960">
        <v>257941.02040994001</v>
      </c>
      <c r="BR29" s="960">
        <v>258161.54156470002</v>
      </c>
      <c r="BS29" s="960">
        <v>259967.51566507001</v>
      </c>
      <c r="BT29" s="960">
        <v>260324.97682384</v>
      </c>
      <c r="BU29" s="960">
        <v>304447.96161404997</v>
      </c>
      <c r="BV29" s="960">
        <v>297312.02111146</v>
      </c>
      <c r="BW29" s="1222">
        <v>288178.43469845003</v>
      </c>
      <c r="BX29" s="1222">
        <v>307782.05180919002</v>
      </c>
      <c r="BY29" s="1222">
        <v>345243.72703191999</v>
      </c>
      <c r="BZ29" s="1222">
        <v>351877.41604690999</v>
      </c>
      <c r="CA29" s="1222">
        <v>467961.81053404999</v>
      </c>
      <c r="CB29" s="1222">
        <v>589251.51694589003</v>
      </c>
      <c r="CC29" s="1222">
        <v>604344.80873167003</v>
      </c>
      <c r="CD29" s="1222">
        <v>641519.51220147999</v>
      </c>
      <c r="CE29" s="1222">
        <v>605364.83026790002</v>
      </c>
      <c r="CF29" s="1222">
        <v>615700.59724636003</v>
      </c>
      <c r="CG29" s="1222">
        <v>752718.35678756994</v>
      </c>
      <c r="CH29" s="1222">
        <v>708897.63527878001</v>
      </c>
      <c r="CI29" s="1222">
        <v>778965.12145758001</v>
      </c>
      <c r="CJ29" s="1261"/>
    </row>
    <row r="30" spans="1:88" ht="15.75" customHeight="1">
      <c r="A30" s="958" t="s">
        <v>615</v>
      </c>
      <c r="B30" s="959">
        <v>79638.964219699992</v>
      </c>
      <c r="C30" s="960">
        <v>88251.880109699996</v>
      </c>
      <c r="D30" s="960">
        <v>83412.728726699992</v>
      </c>
      <c r="E30" s="960">
        <v>83618.803923300002</v>
      </c>
      <c r="F30" s="960">
        <v>85695.0872867</v>
      </c>
      <c r="G30" s="960">
        <v>85557.7374212</v>
      </c>
      <c r="H30" s="960">
        <v>68469.39417</v>
      </c>
      <c r="I30" s="960">
        <v>68970.808516999998</v>
      </c>
      <c r="J30" s="960">
        <v>68929.815944800008</v>
      </c>
      <c r="K30" s="960">
        <v>68072.381157800002</v>
      </c>
      <c r="L30" s="960">
        <v>68249.140274199992</v>
      </c>
      <c r="M30" s="960">
        <v>76066.335892999996</v>
      </c>
      <c r="N30" s="960">
        <v>67212.039939499999</v>
      </c>
      <c r="O30" s="960">
        <v>59286.914052</v>
      </c>
      <c r="P30" s="960">
        <v>57377.502034999998</v>
      </c>
      <c r="Q30" s="960">
        <v>57800.127727999999</v>
      </c>
      <c r="R30" s="960">
        <v>65128.248897999998</v>
      </c>
      <c r="S30" s="960">
        <v>64535.414464900001</v>
      </c>
      <c r="T30" s="960">
        <v>65643.422980100004</v>
      </c>
      <c r="U30" s="960">
        <v>264188.50140310003</v>
      </c>
      <c r="V30" s="960">
        <v>263575.6267359</v>
      </c>
      <c r="W30" s="960">
        <v>316838.54508000001</v>
      </c>
      <c r="X30" s="960">
        <v>313497.89710109995</v>
      </c>
      <c r="Y30" s="960">
        <v>343468.89398300002</v>
      </c>
      <c r="Z30" s="960">
        <v>343436.214928</v>
      </c>
      <c r="AA30" s="960">
        <v>364221.67479899997</v>
      </c>
      <c r="AB30" s="960">
        <v>378248.22676300001</v>
      </c>
      <c r="AC30" s="960">
        <v>382148.45364899997</v>
      </c>
      <c r="AD30" s="960">
        <v>375795.29084500001</v>
      </c>
      <c r="AE30" s="960">
        <v>374387.61487400002</v>
      </c>
      <c r="AF30" s="960">
        <v>377852.43522699998</v>
      </c>
      <c r="AG30" s="960">
        <v>370876.96029999998</v>
      </c>
      <c r="AH30" s="960">
        <v>368424.25525799999</v>
      </c>
      <c r="AI30" s="960">
        <v>391150.67517478002</v>
      </c>
      <c r="AJ30" s="960">
        <v>390960.621094</v>
      </c>
      <c r="AK30" s="960">
        <v>391804.22671000002</v>
      </c>
      <c r="AL30" s="960">
        <v>392158.02364600002</v>
      </c>
      <c r="AM30" s="960">
        <v>393460.01889571996</v>
      </c>
      <c r="AN30" s="960">
        <v>402450.69679671997</v>
      </c>
      <c r="AO30" s="960">
        <v>402598.43728315004</v>
      </c>
      <c r="AP30" s="960">
        <v>402654.43028815003</v>
      </c>
      <c r="AQ30" s="960">
        <v>407902.47447215003</v>
      </c>
      <c r="AR30" s="960">
        <v>406863.04418958002</v>
      </c>
      <c r="AS30" s="960">
        <v>307564.05949558003</v>
      </c>
      <c r="AT30" s="960">
        <v>343727.93855258002</v>
      </c>
      <c r="AU30" s="960">
        <v>141408.36339001</v>
      </c>
      <c r="AV30" s="960">
        <v>143402.99132901002</v>
      </c>
      <c r="AW30" s="960">
        <v>146369.19788301</v>
      </c>
      <c r="AX30" s="960">
        <v>147012.62829143999</v>
      </c>
      <c r="AY30" s="960">
        <v>141740.00442844001</v>
      </c>
      <c r="AZ30" s="960">
        <v>175736.81359844</v>
      </c>
      <c r="BA30" s="960">
        <v>147337.89438186999</v>
      </c>
      <c r="BB30" s="960">
        <v>149343.65743287001</v>
      </c>
      <c r="BC30" s="960">
        <v>168950.82634187001</v>
      </c>
      <c r="BD30" s="960">
        <v>168951.39922729999</v>
      </c>
      <c r="BE30" s="960">
        <v>152197.2376583</v>
      </c>
      <c r="BF30" s="960">
        <v>163183.22197784</v>
      </c>
      <c r="BG30" s="960">
        <v>162420.09368168999</v>
      </c>
      <c r="BH30" s="960">
        <v>161850.33477168999</v>
      </c>
      <c r="BI30" s="960">
        <v>160547.19181396</v>
      </c>
      <c r="BJ30" s="960">
        <v>160375.74485954997</v>
      </c>
      <c r="BK30" s="960">
        <v>160153.02201582</v>
      </c>
      <c r="BL30" s="960">
        <v>159717.49949854999</v>
      </c>
      <c r="BM30" s="960">
        <v>163407.89404529001</v>
      </c>
      <c r="BN30" s="960">
        <v>211608.04062399</v>
      </c>
      <c r="BO30" s="960">
        <v>212174.65659288</v>
      </c>
      <c r="BP30" s="960">
        <v>216769.87614695998</v>
      </c>
      <c r="BQ30" s="960">
        <v>257941.02040994001</v>
      </c>
      <c r="BR30" s="960">
        <v>258161.54156470002</v>
      </c>
      <c r="BS30" s="960">
        <v>259967.51566507001</v>
      </c>
      <c r="BT30" s="960">
        <v>260324.97682384</v>
      </c>
      <c r="BU30" s="960">
        <v>304447.96161404997</v>
      </c>
      <c r="BV30" s="960">
        <v>297312.02111146</v>
      </c>
      <c r="BW30" s="1222">
        <v>288178.43469845003</v>
      </c>
      <c r="BX30" s="1222">
        <v>307782.05180919002</v>
      </c>
      <c r="BY30" s="1222">
        <v>345243.72703191999</v>
      </c>
      <c r="BZ30" s="1222">
        <v>351877.41604690999</v>
      </c>
      <c r="CA30" s="1222">
        <v>467961.81053404999</v>
      </c>
      <c r="CB30" s="1222">
        <v>589251.51694589003</v>
      </c>
      <c r="CC30" s="1222">
        <v>604344.80873167003</v>
      </c>
      <c r="CD30" s="1222">
        <v>641519.51220147999</v>
      </c>
      <c r="CE30" s="1222">
        <v>605364.83026790002</v>
      </c>
      <c r="CF30" s="1222">
        <v>615700.59724636003</v>
      </c>
      <c r="CG30" s="1222">
        <v>752718.35678756994</v>
      </c>
      <c r="CH30" s="1222">
        <v>708897.63527878001</v>
      </c>
      <c r="CI30" s="1222">
        <v>778965.12145758001</v>
      </c>
      <c r="CJ30" s="1261"/>
    </row>
    <row r="31" spans="1:88" ht="15.75" customHeight="1">
      <c r="A31" s="961"/>
      <c r="B31" s="959"/>
      <c r="C31" s="960"/>
      <c r="D31" s="960"/>
      <c r="E31" s="960"/>
      <c r="F31" s="960"/>
      <c r="G31" s="960"/>
      <c r="H31" s="960"/>
      <c r="I31" s="960"/>
      <c r="J31" s="960"/>
      <c r="K31" s="960"/>
      <c r="L31" s="960"/>
      <c r="M31" s="960"/>
      <c r="N31" s="960"/>
      <c r="O31" s="960"/>
      <c r="P31" s="960"/>
      <c r="Q31" s="960"/>
      <c r="R31" s="960"/>
      <c r="S31" s="960"/>
      <c r="T31" s="960"/>
      <c r="U31" s="960"/>
      <c r="V31" s="960"/>
      <c r="W31" s="960"/>
      <c r="X31" s="960"/>
      <c r="Y31" s="960"/>
      <c r="Z31" s="960"/>
      <c r="AA31" s="960"/>
      <c r="AB31" s="960"/>
      <c r="AC31" s="960"/>
      <c r="AD31" s="960"/>
      <c r="AE31" s="960"/>
      <c r="AF31" s="960"/>
      <c r="AG31" s="960"/>
      <c r="AH31" s="960"/>
      <c r="AI31" s="960"/>
      <c r="AJ31" s="960"/>
      <c r="AK31" s="960"/>
      <c r="AL31" s="960"/>
      <c r="AM31" s="960"/>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c r="BP31" s="960"/>
      <c r="BQ31" s="960"/>
      <c r="BR31" s="960"/>
      <c r="BS31" s="960"/>
      <c r="BT31" s="960"/>
      <c r="BU31" s="960"/>
      <c r="BV31" s="960"/>
      <c r="BW31" s="1222"/>
      <c r="BX31" s="1222"/>
      <c r="BY31" s="1222"/>
      <c r="BZ31" s="1222"/>
      <c r="CA31" s="1222"/>
      <c r="CB31" s="1222"/>
      <c r="CC31" s="1222"/>
      <c r="CD31" s="1222"/>
      <c r="CE31" s="1222"/>
      <c r="CF31" s="1222"/>
      <c r="CG31" s="1222"/>
      <c r="CH31" s="1222"/>
      <c r="CI31" s="1222"/>
      <c r="CJ31" s="1261"/>
    </row>
    <row r="32" spans="1:88" ht="15.75" customHeight="1">
      <c r="A32" s="955" t="s">
        <v>616</v>
      </c>
      <c r="B32" s="959">
        <v>160534.89937033001</v>
      </c>
      <c r="C32" s="960">
        <v>154452.90969062</v>
      </c>
      <c r="D32" s="960">
        <v>198264.04922132002</v>
      </c>
      <c r="E32" s="960">
        <v>235832.51079462003</v>
      </c>
      <c r="F32" s="960">
        <v>234410.77552589003</v>
      </c>
      <c r="G32" s="960">
        <v>213239.62740538002</v>
      </c>
      <c r="H32" s="960">
        <v>254897.30858682</v>
      </c>
      <c r="I32" s="960">
        <v>323192.06859315996</v>
      </c>
      <c r="J32" s="960">
        <v>316924.70564003999</v>
      </c>
      <c r="K32" s="960">
        <v>246023.11678499999</v>
      </c>
      <c r="L32" s="960">
        <v>248868.32330860998</v>
      </c>
      <c r="M32" s="960">
        <v>227223.01468819001</v>
      </c>
      <c r="N32" s="960">
        <v>211408.43657457002</v>
      </c>
      <c r="O32" s="960">
        <v>229071.03166188</v>
      </c>
      <c r="P32" s="960">
        <v>214649.03462304999</v>
      </c>
      <c r="Q32" s="960">
        <v>208518.43852609</v>
      </c>
      <c r="R32" s="960">
        <v>205938.20224637</v>
      </c>
      <c r="S32" s="960">
        <v>191226.15053966001</v>
      </c>
      <c r="T32" s="960">
        <v>179463.30332596001</v>
      </c>
      <c r="U32" s="960">
        <v>175138.74486610998</v>
      </c>
      <c r="V32" s="960">
        <v>209324.04450388</v>
      </c>
      <c r="W32" s="960">
        <v>234947.29251279001</v>
      </c>
      <c r="X32" s="960">
        <v>196749.37372120001</v>
      </c>
      <c r="Y32" s="960">
        <v>194561.11512346001</v>
      </c>
      <c r="Z32" s="960">
        <v>197723.91488150001</v>
      </c>
      <c r="AA32" s="960">
        <v>205361.18795789001</v>
      </c>
      <c r="AB32" s="960">
        <v>182281.31939588001</v>
      </c>
      <c r="AC32" s="960">
        <v>176370.93921611999</v>
      </c>
      <c r="AD32" s="960">
        <v>179683.60180503002</v>
      </c>
      <c r="AE32" s="960">
        <v>167714.06539023999</v>
      </c>
      <c r="AF32" s="960">
        <v>172259.57750956001</v>
      </c>
      <c r="AG32" s="960">
        <v>165728.06755329002</v>
      </c>
      <c r="AH32" s="960">
        <v>170833.28501383003</v>
      </c>
      <c r="AI32" s="960">
        <v>172443.01453412999</v>
      </c>
      <c r="AJ32" s="960">
        <v>161630.45759216999</v>
      </c>
      <c r="AK32" s="960">
        <v>162024.09973882997</v>
      </c>
      <c r="AL32" s="960">
        <v>208122.15132388999</v>
      </c>
      <c r="AM32" s="960">
        <v>211073.86627031997</v>
      </c>
      <c r="AN32" s="960">
        <v>254885.4909302</v>
      </c>
      <c r="AO32" s="960">
        <v>259344.73329721001</v>
      </c>
      <c r="AP32" s="960">
        <v>244376.52053159996</v>
      </c>
      <c r="AQ32" s="960">
        <v>227089.40222003</v>
      </c>
      <c r="AR32" s="960">
        <v>258394.85086852999</v>
      </c>
      <c r="AS32" s="960">
        <v>301513.39392997004</v>
      </c>
      <c r="AT32" s="960">
        <v>335579.44179198</v>
      </c>
      <c r="AU32" s="960">
        <v>320435.49746451003</v>
      </c>
      <c r="AV32" s="960">
        <v>345807.86239708</v>
      </c>
      <c r="AW32" s="960">
        <v>387634.96631815995</v>
      </c>
      <c r="AX32" s="960">
        <v>356430.25570133002</v>
      </c>
      <c r="AY32" s="960">
        <v>312761.42043182999</v>
      </c>
      <c r="AZ32" s="960">
        <v>341502.81439494999</v>
      </c>
      <c r="BA32" s="960">
        <v>417265.38697470998</v>
      </c>
      <c r="BB32" s="960">
        <v>344383.01720874</v>
      </c>
      <c r="BC32" s="960">
        <v>366675.93629682</v>
      </c>
      <c r="BD32" s="960">
        <v>366049.63961708004</v>
      </c>
      <c r="BE32" s="960">
        <v>343427.36045167007</v>
      </c>
      <c r="BF32" s="960">
        <v>333034.18533694994</v>
      </c>
      <c r="BG32" s="960">
        <v>339659.29484863003</v>
      </c>
      <c r="BH32" s="960">
        <v>370990.04864048999</v>
      </c>
      <c r="BI32" s="960">
        <v>357516.59841796005</v>
      </c>
      <c r="BJ32" s="960">
        <v>338626.63207236998</v>
      </c>
      <c r="BK32" s="960">
        <v>333679.99779758998</v>
      </c>
      <c r="BL32" s="960">
        <v>333086.97699158004</v>
      </c>
      <c r="BM32" s="960">
        <v>298518.97064304998</v>
      </c>
      <c r="BN32" s="960">
        <v>338327.84657087002</v>
      </c>
      <c r="BO32" s="960">
        <v>382865.19694182999</v>
      </c>
      <c r="BP32" s="960">
        <v>357028.48102039</v>
      </c>
      <c r="BQ32" s="960">
        <v>371552.98956511001</v>
      </c>
      <c r="BR32" s="960">
        <v>366179.29036805005</v>
      </c>
      <c r="BS32" s="960">
        <v>396342.02274963999</v>
      </c>
      <c r="BT32" s="960">
        <v>426182.98793515004</v>
      </c>
      <c r="BU32" s="960">
        <v>491549.03782178002</v>
      </c>
      <c r="BV32" s="960">
        <v>499009.39252453001</v>
      </c>
      <c r="BW32" s="1222">
        <v>563902.61351502</v>
      </c>
      <c r="BX32" s="1222">
        <v>520158.67601594003</v>
      </c>
      <c r="BY32" s="1222">
        <v>622188.70397636003</v>
      </c>
      <c r="BZ32" s="1222">
        <v>799876.65343607997</v>
      </c>
      <c r="CA32" s="1222">
        <v>740941.43716931005</v>
      </c>
      <c r="CB32" s="1222">
        <v>698415.18156117992</v>
      </c>
      <c r="CC32" s="1222">
        <v>685732.48359883006</v>
      </c>
      <c r="CD32" s="1222">
        <v>811446.07661078998</v>
      </c>
      <c r="CE32" s="1222">
        <v>932064.96725285996</v>
      </c>
      <c r="CF32" s="1222">
        <v>1141590.1205816201</v>
      </c>
      <c r="CG32" s="1222">
        <v>1133134.0152861599</v>
      </c>
      <c r="CH32" s="1222">
        <v>1230605.8173308698</v>
      </c>
      <c r="CI32" s="1222">
        <v>1401620.61534691</v>
      </c>
      <c r="CJ32" s="1261"/>
    </row>
    <row r="33" spans="1:88" ht="15.75" customHeight="1">
      <c r="A33" s="958" t="s">
        <v>617</v>
      </c>
      <c r="B33" s="959">
        <v>2546.6618490000001</v>
      </c>
      <c r="C33" s="960">
        <v>41861.435039999997</v>
      </c>
      <c r="D33" s="960">
        <v>62705.337815999999</v>
      </c>
      <c r="E33" s="960">
        <v>73337.507266000001</v>
      </c>
      <c r="F33" s="960">
        <v>74759.221514999997</v>
      </c>
      <c r="G33" s="960">
        <v>23351.269389000001</v>
      </c>
      <c r="H33" s="960">
        <v>25999.529849999999</v>
      </c>
      <c r="I33" s="960">
        <v>25364.592906999998</v>
      </c>
      <c r="J33" s="960">
        <v>23078.712100000001</v>
      </c>
      <c r="K33" s="960">
        <v>27053.564938</v>
      </c>
      <c r="L33" s="960">
        <v>4874.8162030000003</v>
      </c>
      <c r="M33" s="960">
        <v>6006.9338349999998</v>
      </c>
      <c r="N33" s="960">
        <v>6077.9399940000003</v>
      </c>
      <c r="O33" s="960">
        <v>18502.054981000001</v>
      </c>
      <c r="P33" s="960">
        <v>18702.497190999999</v>
      </c>
      <c r="Q33" s="960">
        <v>18999.554400000001</v>
      </c>
      <c r="R33" s="960">
        <v>19296.425815999999</v>
      </c>
      <c r="S33" s="960">
        <v>15395.652340000001</v>
      </c>
      <c r="T33" s="960">
        <v>6449.0277619999997</v>
      </c>
      <c r="U33" s="960">
        <v>12563.042068999999</v>
      </c>
      <c r="V33" s="960">
        <v>14609.616393</v>
      </c>
      <c r="W33" s="960">
        <v>13993.868455</v>
      </c>
      <c r="X33" s="960">
        <v>14388.969776</v>
      </c>
      <c r="Y33" s="960">
        <v>12878.186390999999</v>
      </c>
      <c r="Z33" s="960">
        <v>15858.43895</v>
      </c>
      <c r="AA33" s="960">
        <v>13183.991144</v>
      </c>
      <c r="AB33" s="960">
        <v>9758.5430259999994</v>
      </c>
      <c r="AC33" s="960">
        <v>7379.9479190000002</v>
      </c>
      <c r="AD33" s="960">
        <v>8.1614810000000002</v>
      </c>
      <c r="AE33" s="960">
        <v>8.0421300000000002</v>
      </c>
      <c r="AF33" s="960">
        <v>152.67363399999999</v>
      </c>
      <c r="AG33" s="960">
        <v>1319.1180381199999</v>
      </c>
      <c r="AH33" s="960">
        <v>1323.976048</v>
      </c>
      <c r="AI33" s="960">
        <v>1312.0882954000001</v>
      </c>
      <c r="AJ33" s="960">
        <v>7.8507530000000001</v>
      </c>
      <c r="AK33" s="960">
        <v>7.6716939999999996</v>
      </c>
      <c r="AL33" s="960">
        <v>15232.671793</v>
      </c>
      <c r="AM33" s="960">
        <v>7.6158210000000004</v>
      </c>
      <c r="AN33" s="960">
        <v>7.528918</v>
      </c>
      <c r="AO33" s="960">
        <v>7.3757169999999999</v>
      </c>
      <c r="AP33" s="960">
        <v>7.2981259999999999</v>
      </c>
      <c r="AQ33" s="960">
        <v>7.2898480000000001</v>
      </c>
      <c r="AR33" s="960">
        <v>7.1847339999999997</v>
      </c>
      <c r="AS33" s="960">
        <v>7.187214</v>
      </c>
      <c r="AT33" s="960">
        <v>7.4451169999999998</v>
      </c>
      <c r="AU33" s="960">
        <v>268.75960099999998</v>
      </c>
      <c r="AV33" s="960">
        <v>277.45567699999998</v>
      </c>
      <c r="AW33" s="960">
        <v>7.5546819999999997</v>
      </c>
      <c r="AX33" s="960">
        <v>7.4421790000000003</v>
      </c>
      <c r="AY33" s="960">
        <v>7.4209860000000001</v>
      </c>
      <c r="AZ33" s="960">
        <v>7.435505</v>
      </c>
      <c r="BA33" s="960">
        <v>7.728701</v>
      </c>
      <c r="BB33" s="960">
        <v>10.308308</v>
      </c>
      <c r="BC33" s="960">
        <v>10.308308</v>
      </c>
      <c r="BD33" s="960">
        <v>10.308308</v>
      </c>
      <c r="BE33" s="960">
        <v>10.308308</v>
      </c>
      <c r="BF33" s="960">
        <v>10.308308</v>
      </c>
      <c r="BG33" s="960">
        <v>10.308308</v>
      </c>
      <c r="BH33" s="960">
        <v>10.308308</v>
      </c>
      <c r="BI33" s="960">
        <v>10.308308</v>
      </c>
      <c r="BJ33" s="960">
        <v>10.308308</v>
      </c>
      <c r="BK33" s="960">
        <v>10.308308</v>
      </c>
      <c r="BL33" s="960">
        <v>10.308308</v>
      </c>
      <c r="BM33" s="960">
        <v>10.308308</v>
      </c>
      <c r="BN33" s="960">
        <v>3115.1083079999999</v>
      </c>
      <c r="BO33" s="960">
        <v>3115.3083080000001</v>
      </c>
      <c r="BP33" s="960">
        <v>3115.5083079999999</v>
      </c>
      <c r="BQ33" s="960">
        <v>83.321549000000005</v>
      </c>
      <c r="BR33" s="960">
        <v>96.803881000000004</v>
      </c>
      <c r="BS33" s="960">
        <v>10.308308</v>
      </c>
      <c r="BT33" s="960">
        <v>96.803881000000004</v>
      </c>
      <c r="BU33" s="960">
        <v>96.803881000000004</v>
      </c>
      <c r="BV33" s="960">
        <v>106.50996499999999</v>
      </c>
      <c r="BW33" s="1222">
        <v>106.50996499999999</v>
      </c>
      <c r="BX33" s="1222">
        <v>124.723024</v>
      </c>
      <c r="BY33" s="1222">
        <v>124.723024</v>
      </c>
      <c r="BZ33" s="1222">
        <v>8263.2230240000008</v>
      </c>
      <c r="CA33" s="1222">
        <v>8272.2230240000008</v>
      </c>
      <c r="CB33" s="1222">
        <v>48634.723023999999</v>
      </c>
      <c r="CC33" s="1222">
        <v>40724.723023999999</v>
      </c>
      <c r="CD33" s="1222">
        <v>41082.223023999999</v>
      </c>
      <c r="CE33" s="1222">
        <v>45485.423024000003</v>
      </c>
      <c r="CF33" s="1222">
        <v>48117.223023999999</v>
      </c>
      <c r="CG33" s="1222">
        <v>45874.723023999999</v>
      </c>
      <c r="CH33" s="1222">
        <v>47562.223023999999</v>
      </c>
      <c r="CI33" s="1222">
        <v>153087.22302400001</v>
      </c>
      <c r="CJ33" s="1261"/>
    </row>
    <row r="34" spans="1:88" ht="15.75" customHeight="1">
      <c r="A34" s="958" t="s">
        <v>618</v>
      </c>
      <c r="B34" s="959">
        <v>113212.50498094001</v>
      </c>
      <c r="C34" s="960">
        <v>65373.20544428</v>
      </c>
      <c r="D34" s="960">
        <v>91008.508337890002</v>
      </c>
      <c r="E34" s="960">
        <v>100357.55401933</v>
      </c>
      <c r="F34" s="960">
        <v>98279.751538130004</v>
      </c>
      <c r="G34" s="960">
        <v>125110.98364261999</v>
      </c>
      <c r="H34" s="960">
        <v>165209.94090836999</v>
      </c>
      <c r="I34" s="960">
        <v>167901.18526023999</v>
      </c>
      <c r="J34" s="960">
        <v>154915.41360660997</v>
      </c>
      <c r="K34" s="960">
        <v>118386.71690837</v>
      </c>
      <c r="L34" s="960">
        <v>127212.73947116001</v>
      </c>
      <c r="M34" s="960">
        <v>83906.421726560002</v>
      </c>
      <c r="N34" s="960">
        <v>76821.471326399987</v>
      </c>
      <c r="O34" s="960">
        <v>75839.472829050006</v>
      </c>
      <c r="P34" s="960">
        <v>59196.04845889</v>
      </c>
      <c r="Q34" s="960">
        <v>56665.723562179999</v>
      </c>
      <c r="R34" s="960">
        <v>53981.908576580005</v>
      </c>
      <c r="S34" s="960">
        <v>44177.54795439</v>
      </c>
      <c r="T34" s="960">
        <v>42220.589682129998</v>
      </c>
      <c r="U34" s="960">
        <v>38350.094268569999</v>
      </c>
      <c r="V34" s="960">
        <v>75590.556518700003</v>
      </c>
      <c r="W34" s="960">
        <v>85482.19946227</v>
      </c>
      <c r="X34" s="960">
        <v>40910.545867760004</v>
      </c>
      <c r="Y34" s="960">
        <v>22557.147692169998</v>
      </c>
      <c r="Z34" s="960">
        <v>31562.071039759998</v>
      </c>
      <c r="AA34" s="960">
        <v>41543.72087954</v>
      </c>
      <c r="AB34" s="960">
        <v>26803.40111028</v>
      </c>
      <c r="AC34" s="960">
        <v>31224.116720950002</v>
      </c>
      <c r="AD34" s="960">
        <v>36040.793798830004</v>
      </c>
      <c r="AE34" s="960">
        <v>25600.747954029997</v>
      </c>
      <c r="AF34" s="960">
        <v>28785.734976650001</v>
      </c>
      <c r="AG34" s="960">
        <v>22694.547638779997</v>
      </c>
      <c r="AH34" s="960">
        <v>27208.040446849998</v>
      </c>
      <c r="AI34" s="960">
        <v>27583.782606060002</v>
      </c>
      <c r="AJ34" s="960">
        <v>19099.440609240002</v>
      </c>
      <c r="AK34" s="960">
        <v>15780.44680449</v>
      </c>
      <c r="AL34" s="960">
        <v>30464.366579900001</v>
      </c>
      <c r="AM34" s="960">
        <v>35217.249887710001</v>
      </c>
      <c r="AN34" s="960">
        <v>80523.217943210009</v>
      </c>
      <c r="AO34" s="960">
        <v>87310.316864919994</v>
      </c>
      <c r="AP34" s="960">
        <v>72686.83812244999</v>
      </c>
      <c r="AQ34" s="960">
        <v>59294.56768624</v>
      </c>
      <c r="AR34" s="960">
        <v>114241.43795768</v>
      </c>
      <c r="AS34" s="960">
        <v>125989.51849771</v>
      </c>
      <c r="AT34" s="960">
        <v>127597.40342708</v>
      </c>
      <c r="AU34" s="960">
        <v>117172.12095391999</v>
      </c>
      <c r="AV34" s="960">
        <v>156297.29587142001</v>
      </c>
      <c r="AW34" s="960">
        <v>125273.61649904</v>
      </c>
      <c r="AX34" s="960">
        <v>87464.583762070004</v>
      </c>
      <c r="AY34" s="960">
        <v>63141.494120789997</v>
      </c>
      <c r="AZ34" s="960">
        <v>98783.939175570005</v>
      </c>
      <c r="BA34" s="960">
        <v>150488.49211141001</v>
      </c>
      <c r="BB34" s="960">
        <v>118907.12704767</v>
      </c>
      <c r="BC34" s="960">
        <v>136215.35350175001</v>
      </c>
      <c r="BD34" s="960">
        <v>127549.83799236</v>
      </c>
      <c r="BE34" s="960">
        <v>117512.2746151</v>
      </c>
      <c r="BF34" s="960">
        <v>103670.90065642999</v>
      </c>
      <c r="BG34" s="960">
        <v>107790.27172164001</v>
      </c>
      <c r="BH34" s="960">
        <v>146089.90154987</v>
      </c>
      <c r="BI34" s="960">
        <v>122075.85478338999</v>
      </c>
      <c r="BJ34" s="960">
        <v>107481.33538516999</v>
      </c>
      <c r="BK34" s="960">
        <v>102011.59469566001</v>
      </c>
      <c r="BL34" s="960">
        <v>110419.30510688999</v>
      </c>
      <c r="BM34" s="960">
        <v>91679.013905519998</v>
      </c>
      <c r="BN34" s="960">
        <v>123015.40956225</v>
      </c>
      <c r="BO34" s="960">
        <v>173811.20061743</v>
      </c>
      <c r="BP34" s="960">
        <v>137554.37056470002</v>
      </c>
      <c r="BQ34" s="960">
        <v>152684.90911015999</v>
      </c>
      <c r="BR34" s="960">
        <v>146646.87725085</v>
      </c>
      <c r="BS34" s="960">
        <v>164761.87363801998</v>
      </c>
      <c r="BT34" s="960">
        <v>168840.64719831001</v>
      </c>
      <c r="BU34" s="960">
        <v>155282.31419633998</v>
      </c>
      <c r="BV34" s="960">
        <v>177245.03406236999</v>
      </c>
      <c r="BW34" s="1222">
        <v>242397.60365934001</v>
      </c>
      <c r="BX34" s="1222">
        <v>192238.25958643999</v>
      </c>
      <c r="BY34" s="1222">
        <v>168618.90796596999</v>
      </c>
      <c r="BZ34" s="1222">
        <v>323180.62124971999</v>
      </c>
      <c r="CA34" s="1222">
        <v>274554.33851524</v>
      </c>
      <c r="CB34" s="1222">
        <v>228953.81849613</v>
      </c>
      <c r="CC34" s="1222">
        <v>194019.40181726002</v>
      </c>
      <c r="CD34" s="1222">
        <v>212858.60598975001</v>
      </c>
      <c r="CE34" s="1222">
        <v>258391.99534970999</v>
      </c>
      <c r="CF34" s="1222">
        <v>372078.68161890004</v>
      </c>
      <c r="CG34" s="1222">
        <v>322470.50321694999</v>
      </c>
      <c r="CH34" s="1222">
        <v>365660.40847218002</v>
      </c>
      <c r="CI34" s="1222">
        <v>408568.03258962999</v>
      </c>
      <c r="CJ34" s="1261"/>
    </row>
    <row r="35" spans="1:88" ht="15.75" customHeight="1">
      <c r="A35" s="958" t="s">
        <v>619</v>
      </c>
      <c r="B35" s="959"/>
      <c r="C35" s="960"/>
      <c r="D35" s="960"/>
      <c r="E35" s="960"/>
      <c r="F35" s="960"/>
      <c r="G35" s="960"/>
      <c r="H35" s="960"/>
      <c r="I35" s="960"/>
      <c r="J35" s="960"/>
      <c r="K35" s="960"/>
      <c r="L35" s="960"/>
      <c r="M35" s="960"/>
      <c r="N35" s="960"/>
      <c r="O35" s="960"/>
      <c r="P35" s="960"/>
      <c r="Q35" s="960"/>
      <c r="R35" s="960"/>
      <c r="S35" s="960"/>
      <c r="T35" s="960"/>
      <c r="U35" s="960"/>
      <c r="V35" s="960"/>
      <c r="W35" s="960"/>
      <c r="X35" s="960"/>
      <c r="Y35" s="960"/>
      <c r="Z35" s="960"/>
      <c r="AA35" s="960"/>
      <c r="AB35" s="960"/>
      <c r="AC35" s="960"/>
      <c r="AD35" s="960"/>
      <c r="AE35" s="960"/>
      <c r="AF35" s="960"/>
      <c r="AG35" s="960"/>
      <c r="AH35" s="960"/>
      <c r="AI35" s="960"/>
      <c r="AJ35" s="960"/>
      <c r="AK35" s="960"/>
      <c r="AL35" s="960"/>
      <c r="AM35" s="960"/>
      <c r="AN35" s="960"/>
      <c r="AO35" s="960"/>
      <c r="AP35" s="960"/>
      <c r="AQ35" s="960"/>
      <c r="AR35" s="960"/>
      <c r="AS35" s="960"/>
      <c r="AT35" s="960"/>
      <c r="AU35" s="960"/>
      <c r="AV35" s="960"/>
      <c r="AW35" s="960"/>
      <c r="AX35" s="960"/>
      <c r="AY35" s="960"/>
      <c r="AZ35" s="960">
        <v>0</v>
      </c>
      <c r="BA35" s="960">
        <v>0</v>
      </c>
      <c r="BB35" s="960">
        <v>0</v>
      </c>
      <c r="BC35" s="960">
        <v>0</v>
      </c>
      <c r="BD35" s="960">
        <v>0</v>
      </c>
      <c r="BE35" s="960">
        <v>0</v>
      </c>
      <c r="BF35" s="960">
        <v>0</v>
      </c>
      <c r="BG35" s="960">
        <v>0</v>
      </c>
      <c r="BH35" s="960">
        <v>0</v>
      </c>
      <c r="BI35" s="960">
        <v>0</v>
      </c>
      <c r="BJ35" s="960">
        <v>0</v>
      </c>
      <c r="BK35" s="960">
        <v>0</v>
      </c>
      <c r="BL35" s="960">
        <v>0</v>
      </c>
      <c r="BM35" s="960">
        <v>0</v>
      </c>
      <c r="BN35" s="960">
        <v>0</v>
      </c>
      <c r="BO35" s="960">
        <v>0</v>
      </c>
      <c r="BP35" s="960">
        <v>0</v>
      </c>
      <c r="BQ35" s="960">
        <v>0</v>
      </c>
      <c r="BR35" s="960">
        <v>0</v>
      </c>
      <c r="BS35" s="960">
        <v>0</v>
      </c>
      <c r="BT35" s="960">
        <v>0</v>
      </c>
      <c r="BU35" s="960">
        <v>0</v>
      </c>
      <c r="BV35" s="960">
        <v>0</v>
      </c>
      <c r="BW35" s="1222">
        <v>0</v>
      </c>
      <c r="BX35" s="1222">
        <v>0</v>
      </c>
      <c r="BY35" s="1222">
        <v>0</v>
      </c>
      <c r="BZ35" s="1222">
        <v>0</v>
      </c>
      <c r="CA35" s="1222">
        <v>0</v>
      </c>
      <c r="CB35" s="1222">
        <v>0</v>
      </c>
      <c r="CC35" s="1222">
        <v>0</v>
      </c>
      <c r="CD35" s="1222">
        <v>0</v>
      </c>
      <c r="CE35" s="1222">
        <v>0</v>
      </c>
      <c r="CF35" s="1222">
        <v>0</v>
      </c>
      <c r="CG35" s="1222">
        <v>0</v>
      </c>
      <c r="CH35" s="1222">
        <v>0</v>
      </c>
      <c r="CI35" s="1222">
        <v>0</v>
      </c>
      <c r="CJ35" s="1261"/>
    </row>
    <row r="36" spans="1:88" ht="15.75" customHeight="1">
      <c r="A36" s="958" t="s">
        <v>620</v>
      </c>
      <c r="B36" s="959">
        <v>44775.732540389996</v>
      </c>
      <c r="C36" s="960">
        <v>47218.269206339995</v>
      </c>
      <c r="D36" s="960">
        <v>44550.203067429997</v>
      </c>
      <c r="E36" s="960">
        <v>62137.449509290003</v>
      </c>
      <c r="F36" s="960">
        <v>61371.802472759999</v>
      </c>
      <c r="G36" s="960">
        <v>64777.374373760002</v>
      </c>
      <c r="H36" s="960">
        <v>63687.83782845</v>
      </c>
      <c r="I36" s="960">
        <v>129926.29042592</v>
      </c>
      <c r="J36" s="960">
        <v>138930.57993342998</v>
      </c>
      <c r="K36" s="960">
        <v>100582.83493863001</v>
      </c>
      <c r="L36" s="960">
        <v>116780.76763444999</v>
      </c>
      <c r="M36" s="960">
        <v>137309.65912662999</v>
      </c>
      <c r="N36" s="960">
        <v>128509.02525417</v>
      </c>
      <c r="O36" s="960">
        <v>134729.50385183</v>
      </c>
      <c r="P36" s="960">
        <v>136750.48897316001</v>
      </c>
      <c r="Q36" s="960">
        <v>132853.16056391</v>
      </c>
      <c r="R36" s="960">
        <v>132659.86785379</v>
      </c>
      <c r="S36" s="960">
        <v>131652.95024527001</v>
      </c>
      <c r="T36" s="960">
        <v>130793.68588183</v>
      </c>
      <c r="U36" s="960">
        <v>124225.60852853999</v>
      </c>
      <c r="V36" s="960">
        <v>119123.87159217999</v>
      </c>
      <c r="W36" s="960">
        <v>135471.22459552001</v>
      </c>
      <c r="X36" s="960">
        <v>141449.85807744</v>
      </c>
      <c r="Y36" s="960">
        <v>159125.78104029002</v>
      </c>
      <c r="Z36" s="960">
        <v>150303.40489173998</v>
      </c>
      <c r="AA36" s="960">
        <v>150633.47593435002</v>
      </c>
      <c r="AB36" s="960">
        <v>145719.3752596</v>
      </c>
      <c r="AC36" s="960">
        <v>137766.87457617003</v>
      </c>
      <c r="AD36" s="960">
        <v>143634.64652520002</v>
      </c>
      <c r="AE36" s="960">
        <v>142105.27530620998</v>
      </c>
      <c r="AF36" s="960">
        <v>143321.16889890999</v>
      </c>
      <c r="AG36" s="960">
        <v>141714.40187639001</v>
      </c>
      <c r="AH36" s="960">
        <v>142301.26851898001</v>
      </c>
      <c r="AI36" s="960">
        <v>143547.14363267002</v>
      </c>
      <c r="AJ36" s="960">
        <v>142523.16622992998</v>
      </c>
      <c r="AK36" s="960">
        <v>146235.98124033998</v>
      </c>
      <c r="AL36" s="960">
        <v>162425.11295098998</v>
      </c>
      <c r="AM36" s="960">
        <v>175849.00056160998</v>
      </c>
      <c r="AN36" s="960">
        <v>174354.74406899</v>
      </c>
      <c r="AO36" s="960">
        <v>172027.04071529</v>
      </c>
      <c r="AP36" s="960">
        <v>171682.38428314999</v>
      </c>
      <c r="AQ36" s="960">
        <v>167787.54468579</v>
      </c>
      <c r="AR36" s="960">
        <v>144146.22817685001</v>
      </c>
      <c r="AS36" s="960">
        <v>175516.68821826001</v>
      </c>
      <c r="AT36" s="960">
        <v>207974.59324789999</v>
      </c>
      <c r="AU36" s="960">
        <v>202994.61690959</v>
      </c>
      <c r="AV36" s="960">
        <v>189233.11084866</v>
      </c>
      <c r="AW36" s="960">
        <v>262353.79513712</v>
      </c>
      <c r="AX36" s="960">
        <v>268958.22976026003</v>
      </c>
      <c r="AY36" s="960">
        <v>249612.50532503999</v>
      </c>
      <c r="AZ36" s="960">
        <v>242711.43971438002</v>
      </c>
      <c r="BA36" s="960">
        <v>266769.16616229998</v>
      </c>
      <c r="BB36" s="960">
        <v>225465.58185307001</v>
      </c>
      <c r="BC36" s="960">
        <v>230450.27448707001</v>
      </c>
      <c r="BD36" s="960">
        <v>238489.49331672001</v>
      </c>
      <c r="BE36" s="960">
        <v>225904.77752857</v>
      </c>
      <c r="BF36" s="960">
        <v>229352.97637252</v>
      </c>
      <c r="BG36" s="960">
        <v>231858.71481899</v>
      </c>
      <c r="BH36" s="960">
        <v>224889.83878262001</v>
      </c>
      <c r="BI36" s="960">
        <v>235430.43532657</v>
      </c>
      <c r="BJ36" s="960">
        <v>231134.98837920002</v>
      </c>
      <c r="BK36" s="960">
        <v>231658.09479392998</v>
      </c>
      <c r="BL36" s="960">
        <v>222657.36357669</v>
      </c>
      <c r="BM36" s="960">
        <v>206829.64842953</v>
      </c>
      <c r="BN36" s="960">
        <v>212197.32870061998</v>
      </c>
      <c r="BO36" s="960">
        <v>205938.6880164</v>
      </c>
      <c r="BP36" s="960">
        <v>216358.60214768999</v>
      </c>
      <c r="BQ36" s="960">
        <v>218784.75890595</v>
      </c>
      <c r="BR36" s="960">
        <v>219435.60923620002</v>
      </c>
      <c r="BS36" s="960">
        <v>231569.84080362</v>
      </c>
      <c r="BT36" s="960">
        <v>257245.53685584001</v>
      </c>
      <c r="BU36" s="960">
        <v>336169.91974444001</v>
      </c>
      <c r="BV36" s="960">
        <v>321657.84849716001</v>
      </c>
      <c r="BW36" s="1222">
        <v>321398.49989068002</v>
      </c>
      <c r="BX36" s="1222">
        <v>327795.69340549997</v>
      </c>
      <c r="BY36" s="1222">
        <v>453445.07298639003</v>
      </c>
      <c r="BZ36" s="1222">
        <v>468432.80916235998</v>
      </c>
      <c r="CA36" s="1222">
        <v>458114.87563006999</v>
      </c>
      <c r="CB36" s="1222">
        <v>420826.64004104998</v>
      </c>
      <c r="CC36" s="1222">
        <v>450988.35875756998</v>
      </c>
      <c r="CD36" s="1222">
        <v>557505.24759704003</v>
      </c>
      <c r="CE36" s="1222">
        <v>628187.54887915007</v>
      </c>
      <c r="CF36" s="1222">
        <v>721394.21593871992</v>
      </c>
      <c r="CG36" s="1222">
        <v>764788.78904521</v>
      </c>
      <c r="CH36" s="1222">
        <v>817383.18583469</v>
      </c>
      <c r="CI36" s="1222">
        <v>839965.35973328003</v>
      </c>
      <c r="CJ36" s="1261"/>
    </row>
    <row r="37" spans="1:88" ht="15.75" customHeight="1">
      <c r="A37" s="989" t="s">
        <v>547</v>
      </c>
      <c r="B37" s="959"/>
      <c r="C37" s="960"/>
      <c r="D37" s="960"/>
      <c r="E37" s="960"/>
      <c r="F37" s="960"/>
      <c r="G37" s="960"/>
      <c r="H37" s="960"/>
      <c r="I37" s="960"/>
      <c r="J37" s="960"/>
      <c r="K37" s="960"/>
      <c r="L37" s="960"/>
      <c r="M37" s="960"/>
      <c r="N37" s="960"/>
      <c r="O37" s="960"/>
      <c r="P37" s="960"/>
      <c r="Q37" s="960"/>
      <c r="R37" s="960"/>
      <c r="S37" s="960"/>
      <c r="T37" s="960"/>
      <c r="U37" s="960"/>
      <c r="V37" s="960"/>
      <c r="W37" s="960"/>
      <c r="X37" s="960"/>
      <c r="Y37" s="960"/>
      <c r="Z37" s="960"/>
      <c r="AA37" s="960"/>
      <c r="AB37" s="960"/>
      <c r="AC37" s="960"/>
      <c r="AD37" s="960"/>
      <c r="AE37" s="960"/>
      <c r="AF37" s="960"/>
      <c r="AG37" s="960"/>
      <c r="AH37" s="960"/>
      <c r="AI37" s="960"/>
      <c r="AJ37" s="960"/>
      <c r="AK37" s="960"/>
      <c r="AL37" s="960"/>
      <c r="AM37" s="960"/>
      <c r="AN37" s="960"/>
      <c r="AO37" s="960"/>
      <c r="AP37" s="960"/>
      <c r="AQ37" s="960"/>
      <c r="AR37" s="960"/>
      <c r="AS37" s="960"/>
      <c r="AT37" s="960"/>
      <c r="AU37" s="960"/>
      <c r="AV37" s="960"/>
      <c r="AW37" s="960"/>
      <c r="AX37" s="960"/>
      <c r="AY37" s="960"/>
      <c r="AZ37" s="960"/>
      <c r="BA37" s="960"/>
      <c r="BB37" s="960"/>
      <c r="BC37" s="960"/>
      <c r="BD37" s="960"/>
      <c r="BE37" s="960"/>
      <c r="BF37" s="960"/>
      <c r="BG37" s="960"/>
      <c r="BH37" s="960"/>
      <c r="BI37" s="960"/>
      <c r="BJ37" s="960"/>
      <c r="BK37" s="960"/>
      <c r="BL37" s="960"/>
      <c r="BM37" s="960"/>
      <c r="BN37" s="960"/>
      <c r="BO37" s="960"/>
      <c r="BP37" s="960"/>
      <c r="BQ37" s="960"/>
      <c r="BR37" s="960"/>
      <c r="BS37" s="960"/>
      <c r="BT37" s="960"/>
      <c r="BU37" s="960"/>
      <c r="BV37" s="960"/>
      <c r="BW37" s="1222"/>
      <c r="BX37" s="1222"/>
      <c r="BY37" s="1222"/>
      <c r="BZ37" s="1222"/>
      <c r="CA37" s="1222"/>
      <c r="CB37" s="1222"/>
      <c r="CC37" s="1222"/>
      <c r="CD37" s="1222"/>
      <c r="CE37" s="1222"/>
      <c r="CF37" s="1222"/>
      <c r="CG37" s="1222"/>
      <c r="CH37" s="1222"/>
      <c r="CI37" s="1222"/>
      <c r="CJ37" s="1261"/>
    </row>
    <row r="38" spans="1:88" s="990" customFormat="1" ht="15.75" customHeight="1">
      <c r="A38" s="955" t="s">
        <v>621</v>
      </c>
      <c r="B38" s="959">
        <v>225186.02751478</v>
      </c>
      <c r="C38" s="960">
        <v>319377.44863907003</v>
      </c>
      <c r="D38" s="960">
        <v>296695.46458395995</v>
      </c>
      <c r="E38" s="960">
        <v>311308.37754965998</v>
      </c>
      <c r="F38" s="960">
        <v>303955.60853443999</v>
      </c>
      <c r="G38" s="960">
        <v>366105.56814446999</v>
      </c>
      <c r="H38" s="960">
        <v>355995.87647437002</v>
      </c>
      <c r="I38" s="960">
        <v>304257.17658854998</v>
      </c>
      <c r="J38" s="960">
        <v>344345.93163064</v>
      </c>
      <c r="K38" s="960">
        <v>289393.80577198003</v>
      </c>
      <c r="L38" s="960">
        <v>285028.97602225002</v>
      </c>
      <c r="M38" s="960">
        <v>292724.83785847999</v>
      </c>
      <c r="N38" s="960">
        <v>250272.95089020001</v>
      </c>
      <c r="O38" s="960">
        <v>347907.41701917007</v>
      </c>
      <c r="P38" s="960">
        <v>328683.63746276998</v>
      </c>
      <c r="Q38" s="960">
        <v>336906.51391018002</v>
      </c>
      <c r="R38" s="960">
        <v>381811.75806040002</v>
      </c>
      <c r="S38" s="960">
        <v>372796.86282733997</v>
      </c>
      <c r="T38" s="960">
        <v>380643.20689205005</v>
      </c>
      <c r="U38" s="960">
        <v>388036.40750914003</v>
      </c>
      <c r="V38" s="960">
        <v>491791.25506693998</v>
      </c>
      <c r="W38" s="960">
        <v>489317.47217189998</v>
      </c>
      <c r="X38" s="960">
        <v>461201.40942081995</v>
      </c>
      <c r="Y38" s="960">
        <v>451771.97924047004</v>
      </c>
      <c r="Z38" s="960">
        <v>414165.04323229997</v>
      </c>
      <c r="AA38" s="960">
        <v>463035.46176466998</v>
      </c>
      <c r="AB38" s="960">
        <v>458576.09698348993</v>
      </c>
      <c r="AC38" s="960">
        <v>502496.34610890003</v>
      </c>
      <c r="AD38" s="960">
        <v>540358.74664259993</v>
      </c>
      <c r="AE38" s="960">
        <v>677961.16586435994</v>
      </c>
      <c r="AF38" s="960">
        <v>648597.99058540002</v>
      </c>
      <c r="AG38" s="960">
        <v>686725.22417615005</v>
      </c>
      <c r="AH38" s="960">
        <v>680179.68229415</v>
      </c>
      <c r="AI38" s="960">
        <v>795813.22752650012</v>
      </c>
      <c r="AJ38" s="960">
        <v>801610.57544204989</v>
      </c>
      <c r="AK38" s="960">
        <v>825629.50264703005</v>
      </c>
      <c r="AL38" s="960">
        <v>816290.39956247993</v>
      </c>
      <c r="AM38" s="960">
        <v>835843.90005857009</v>
      </c>
      <c r="AN38" s="960">
        <v>891435.78247158998</v>
      </c>
      <c r="AO38" s="960">
        <v>775086.51918941003</v>
      </c>
      <c r="AP38" s="960">
        <v>682577.66404734994</v>
      </c>
      <c r="AQ38" s="960">
        <v>772503.87828497996</v>
      </c>
      <c r="AR38" s="960">
        <v>1012728.0464845001</v>
      </c>
      <c r="AS38" s="960">
        <v>914296.03376101004</v>
      </c>
      <c r="AT38" s="960">
        <v>873073.61635144998</v>
      </c>
      <c r="AU38" s="960">
        <v>728325.45724560006</v>
      </c>
      <c r="AV38" s="960">
        <v>841307.02135437995</v>
      </c>
      <c r="AW38" s="960">
        <v>678707.17969528993</v>
      </c>
      <c r="AX38" s="960">
        <v>885782.17684086983</v>
      </c>
      <c r="AY38" s="960">
        <v>892248.72327558999</v>
      </c>
      <c r="AZ38" s="960">
        <v>951844.17896439007</v>
      </c>
      <c r="BA38" s="960">
        <v>868169.38759089005</v>
      </c>
      <c r="BB38" s="960">
        <v>882544.02899665001</v>
      </c>
      <c r="BC38" s="960">
        <v>847200.24913559994</v>
      </c>
      <c r="BD38" s="960">
        <v>788423.36906781991</v>
      </c>
      <c r="BE38" s="960">
        <v>877623.66168729006</v>
      </c>
      <c r="BF38" s="960">
        <v>922189.26572350017</v>
      </c>
      <c r="BG38" s="960">
        <v>967631.77312669996</v>
      </c>
      <c r="BH38" s="960">
        <v>1008547.7975011601</v>
      </c>
      <c r="BI38" s="960">
        <v>1112985.8516508702</v>
      </c>
      <c r="BJ38" s="960">
        <v>1160185.14998718</v>
      </c>
      <c r="BK38" s="960">
        <v>1170150.9482242002</v>
      </c>
      <c r="BL38" s="960">
        <v>1206026.32439281</v>
      </c>
      <c r="BM38" s="960">
        <v>1247679.6819245701</v>
      </c>
      <c r="BN38" s="960">
        <v>1305706.1430357299</v>
      </c>
      <c r="BO38" s="960">
        <v>1158081.3845462902</v>
      </c>
      <c r="BP38" s="960">
        <v>2180184.23779698</v>
      </c>
      <c r="BQ38" s="960">
        <v>2658707.5581632704</v>
      </c>
      <c r="BR38" s="960">
        <v>2948919.2412347901</v>
      </c>
      <c r="BS38" s="960">
        <v>2922265.50461047</v>
      </c>
      <c r="BT38" s="960">
        <v>2831699.9773416491</v>
      </c>
      <c r="BU38" s="960">
        <v>2932354.8153262502</v>
      </c>
      <c r="BV38" s="960">
        <v>2901945.5484121596</v>
      </c>
      <c r="BW38" s="1222">
        <v>2675963.9558517598</v>
      </c>
      <c r="BX38" s="1222">
        <v>2634425.05174497</v>
      </c>
      <c r="BY38" s="1222">
        <v>2481320.1800500001</v>
      </c>
      <c r="BZ38" s="1222">
        <v>2127638.7040105499</v>
      </c>
      <c r="CA38" s="1222">
        <v>2233569.9418092198</v>
      </c>
      <c r="CB38" s="1222">
        <v>2091284.5928903399</v>
      </c>
      <c r="CC38" s="1222">
        <v>2135221.0246395101</v>
      </c>
      <c r="CD38" s="1222">
        <v>2147080.3484972701</v>
      </c>
      <c r="CE38" s="1222">
        <v>2433972.0205207705</v>
      </c>
      <c r="CF38" s="1222">
        <v>2700519.0159570002</v>
      </c>
      <c r="CG38" s="1222">
        <v>2757766.2567261299</v>
      </c>
      <c r="CH38" s="1222">
        <v>2736541.6689986596</v>
      </c>
      <c r="CI38" s="1222">
        <v>2936893.0738044498</v>
      </c>
      <c r="CJ38" s="1262"/>
    </row>
    <row r="39" spans="1:88" s="990" customFormat="1" ht="15.75" customHeight="1">
      <c r="A39" s="958" t="s">
        <v>622</v>
      </c>
      <c r="B39" s="959">
        <v>53594.11014415</v>
      </c>
      <c r="C39" s="960">
        <v>72959.378476320009</v>
      </c>
      <c r="D39" s="960">
        <v>42952.130558440003</v>
      </c>
      <c r="E39" s="960">
        <v>50951.340270010005</v>
      </c>
      <c r="F39" s="960">
        <v>42655.117335399998</v>
      </c>
      <c r="G39" s="960">
        <v>48757.67693745</v>
      </c>
      <c r="H39" s="960">
        <v>42411.370039269998</v>
      </c>
      <c r="I39" s="960">
        <v>39721.091602679997</v>
      </c>
      <c r="J39" s="960">
        <v>39333.191329970003</v>
      </c>
      <c r="K39" s="960">
        <v>37822.477223050002</v>
      </c>
      <c r="L39" s="960">
        <v>31381.925659209999</v>
      </c>
      <c r="M39" s="960">
        <v>35196.379045310001</v>
      </c>
      <c r="N39" s="960">
        <v>22597.635450229998</v>
      </c>
      <c r="O39" s="960">
        <v>41833.914738699998</v>
      </c>
      <c r="P39" s="960">
        <v>43943.938168180001</v>
      </c>
      <c r="Q39" s="960">
        <v>62281.067211599999</v>
      </c>
      <c r="R39" s="960">
        <v>57754.899824890002</v>
      </c>
      <c r="S39" s="960">
        <v>47298.452877010001</v>
      </c>
      <c r="T39" s="960">
        <v>70358.6251166</v>
      </c>
      <c r="U39" s="960">
        <v>61355.593299439999</v>
      </c>
      <c r="V39" s="960">
        <v>53616.424794500002</v>
      </c>
      <c r="W39" s="960">
        <v>83333.020747200004</v>
      </c>
      <c r="X39" s="960">
        <v>62175.379270089994</v>
      </c>
      <c r="Y39" s="960">
        <v>65369.80975244</v>
      </c>
      <c r="Z39" s="960">
        <v>72771.158081539994</v>
      </c>
      <c r="AA39" s="960">
        <v>76102.224623729999</v>
      </c>
      <c r="AB39" s="960">
        <v>69835.971943979996</v>
      </c>
      <c r="AC39" s="960">
        <v>68359.093377490004</v>
      </c>
      <c r="AD39" s="960">
        <v>78093.174204570008</v>
      </c>
      <c r="AE39" s="960">
        <v>113350.18155265</v>
      </c>
      <c r="AF39" s="960">
        <v>102687.81692923</v>
      </c>
      <c r="AG39" s="960">
        <v>106817.71392613</v>
      </c>
      <c r="AH39" s="960">
        <v>98989.054652580002</v>
      </c>
      <c r="AI39" s="960">
        <v>104128.12346428999</v>
      </c>
      <c r="AJ39" s="960">
        <v>113869.60160124001</v>
      </c>
      <c r="AK39" s="960">
        <v>128508.82123025</v>
      </c>
      <c r="AL39" s="960">
        <v>123805.74246513999</v>
      </c>
      <c r="AM39" s="960">
        <v>157513.1860663</v>
      </c>
      <c r="AN39" s="960">
        <v>153358.12024554997</v>
      </c>
      <c r="AO39" s="960">
        <v>117800.39633844</v>
      </c>
      <c r="AP39" s="960">
        <v>103741.31143500999</v>
      </c>
      <c r="AQ39" s="960">
        <v>81620.538991320005</v>
      </c>
      <c r="AR39" s="960">
        <v>184912.13576413001</v>
      </c>
      <c r="AS39" s="960">
        <v>147990.46996726</v>
      </c>
      <c r="AT39" s="960">
        <v>149887.46238534999</v>
      </c>
      <c r="AU39" s="960">
        <v>94406.811952910008</v>
      </c>
      <c r="AV39" s="960">
        <v>104943.58131447001</v>
      </c>
      <c r="AW39" s="960">
        <v>122758.39481268</v>
      </c>
      <c r="AX39" s="960">
        <v>122359.17318833999</v>
      </c>
      <c r="AY39" s="960">
        <v>143336.44193198002</v>
      </c>
      <c r="AZ39" s="960">
        <v>175241.29199716001</v>
      </c>
      <c r="BA39" s="960">
        <v>130850.74665149</v>
      </c>
      <c r="BB39" s="960">
        <v>107593.6942837</v>
      </c>
      <c r="BC39" s="960">
        <v>108945.82097028999</v>
      </c>
      <c r="BD39" s="960">
        <v>111060.49038074001</v>
      </c>
      <c r="BE39" s="960">
        <v>114362.97488619</v>
      </c>
      <c r="BF39" s="960">
        <v>116821.88874555001</v>
      </c>
      <c r="BG39" s="960">
        <v>122194.10293992999</v>
      </c>
      <c r="BH39" s="960">
        <v>174973.01310545002</v>
      </c>
      <c r="BI39" s="960">
        <v>156385.90234105999</v>
      </c>
      <c r="BJ39" s="960">
        <v>145750.42109173001</v>
      </c>
      <c r="BK39" s="960">
        <v>148072.24720335001</v>
      </c>
      <c r="BL39" s="960">
        <v>147342.51499018</v>
      </c>
      <c r="BM39" s="960">
        <v>135330.63926547</v>
      </c>
      <c r="BN39" s="960">
        <v>126093.03432178999</v>
      </c>
      <c r="BO39" s="960">
        <v>117005.92877498</v>
      </c>
      <c r="BP39" s="960">
        <v>862482.63906239998</v>
      </c>
      <c r="BQ39" s="960">
        <v>1319705.33185584</v>
      </c>
      <c r="BR39" s="960">
        <v>1555374.16937875</v>
      </c>
      <c r="BS39" s="960">
        <v>1588931.3261376899</v>
      </c>
      <c r="BT39" s="960">
        <v>1545548.4781676698</v>
      </c>
      <c r="BU39" s="960">
        <v>1576994.24416871</v>
      </c>
      <c r="BV39" s="960">
        <v>1572746.92814714</v>
      </c>
      <c r="BW39" s="1222">
        <v>1398905.8263348702</v>
      </c>
      <c r="BX39" s="1222">
        <v>1402252.17553708</v>
      </c>
      <c r="BY39" s="1222">
        <v>1290771.1909765902</v>
      </c>
      <c r="BZ39" s="1222">
        <v>1087664.60026798</v>
      </c>
      <c r="CA39" s="1222">
        <v>1170583.0322016699</v>
      </c>
      <c r="CB39" s="1222">
        <v>1153672.56453069</v>
      </c>
      <c r="CC39" s="1222">
        <v>1164795.5708275901</v>
      </c>
      <c r="CD39" s="1222">
        <v>1229568.0046997101</v>
      </c>
      <c r="CE39" s="1222">
        <v>1430884.6427649099</v>
      </c>
      <c r="CF39" s="1222">
        <v>1571574.4416883502</v>
      </c>
      <c r="CG39" s="1222">
        <v>1418724.0649562899</v>
      </c>
      <c r="CH39" s="1222">
        <v>1380886.9264228998</v>
      </c>
      <c r="CI39" s="1222">
        <v>1679333.03001868</v>
      </c>
      <c r="CJ39" s="1262"/>
    </row>
    <row r="40" spans="1:88" s="990" customFormat="1" ht="15.75" customHeight="1">
      <c r="A40" s="958" t="s">
        <v>623</v>
      </c>
      <c r="B40" s="959">
        <v>166880.27837063</v>
      </c>
      <c r="C40" s="960">
        <v>241696.47016274999</v>
      </c>
      <c r="D40" s="960">
        <v>249922.19002551999</v>
      </c>
      <c r="E40" s="960">
        <v>255739.53727964999</v>
      </c>
      <c r="F40" s="960">
        <v>256410.40078616</v>
      </c>
      <c r="G40" s="960">
        <v>312459.14033685997</v>
      </c>
      <c r="H40" s="960">
        <v>308949.72648109996</v>
      </c>
      <c r="I40" s="960">
        <v>259871.63660587001</v>
      </c>
      <c r="J40" s="960">
        <v>300739.48074366996</v>
      </c>
      <c r="K40" s="960">
        <v>247356.67024685</v>
      </c>
      <c r="L40" s="960">
        <v>249450.76697392002</v>
      </c>
      <c r="M40" s="960">
        <v>254093.76449501002</v>
      </c>
      <c r="N40" s="960">
        <v>224194.03696696999</v>
      </c>
      <c r="O40" s="960">
        <v>302238.17347293999</v>
      </c>
      <c r="P40" s="960">
        <v>280239.66220786999</v>
      </c>
      <c r="Q40" s="960">
        <v>268272.29875282</v>
      </c>
      <c r="R40" s="960">
        <v>320567.99860371003</v>
      </c>
      <c r="S40" s="960">
        <v>322164.3376116</v>
      </c>
      <c r="T40" s="960">
        <v>306782.35003868002</v>
      </c>
      <c r="U40" s="960">
        <v>323533.16142232</v>
      </c>
      <c r="V40" s="960">
        <v>433232.20970687998</v>
      </c>
      <c r="W40" s="960">
        <v>400487.0778961</v>
      </c>
      <c r="X40" s="960">
        <v>393870.07677912002</v>
      </c>
      <c r="Y40" s="960">
        <v>381386.81834427</v>
      </c>
      <c r="Z40" s="960">
        <v>336477.18390296004</v>
      </c>
      <c r="AA40" s="960">
        <v>382019.07918409997</v>
      </c>
      <c r="AB40" s="960">
        <v>383256.55009990995</v>
      </c>
      <c r="AC40" s="960">
        <v>429085.05461677001</v>
      </c>
      <c r="AD40" s="960">
        <v>457253.28801434999</v>
      </c>
      <c r="AE40" s="960">
        <v>556537.94351864001</v>
      </c>
      <c r="AF40" s="960">
        <v>537125.93649005995</v>
      </c>
      <c r="AG40" s="960">
        <v>579693.14340886998</v>
      </c>
      <c r="AH40" s="960">
        <v>573208.81320568011</v>
      </c>
      <c r="AI40" s="960">
        <v>683468.97855528002</v>
      </c>
      <c r="AJ40" s="960">
        <v>678548.35513183998</v>
      </c>
      <c r="AK40" s="960">
        <v>687778.78328131011</v>
      </c>
      <c r="AL40" s="960">
        <v>685525.75014783</v>
      </c>
      <c r="AM40" s="960">
        <v>671830.31730171992</v>
      </c>
      <c r="AN40" s="960">
        <v>731556.32591221994</v>
      </c>
      <c r="AO40" s="960">
        <v>650721.66869811004</v>
      </c>
      <c r="AP40" s="960">
        <v>572344.36208743998</v>
      </c>
      <c r="AQ40" s="960">
        <v>684362.01602790004</v>
      </c>
      <c r="AR40" s="960">
        <v>821203.65171357</v>
      </c>
      <c r="AS40" s="960">
        <v>757896.87917691004</v>
      </c>
      <c r="AT40" s="960">
        <v>714513.47469800001</v>
      </c>
      <c r="AU40" s="960">
        <v>626478.57245455007</v>
      </c>
      <c r="AV40" s="960">
        <v>728215.85818472994</v>
      </c>
      <c r="AW40" s="960">
        <v>547682.56514415995</v>
      </c>
      <c r="AX40" s="960">
        <v>755106.75726907991</v>
      </c>
      <c r="AY40" s="960">
        <v>740891.90248207992</v>
      </c>
      <c r="AZ40" s="960">
        <v>769002.16729893989</v>
      </c>
      <c r="BA40" s="960">
        <v>729999.16917284997</v>
      </c>
      <c r="BB40" s="960">
        <v>768132.4379330501</v>
      </c>
      <c r="BC40" s="960">
        <v>731955.75133036997</v>
      </c>
      <c r="BD40" s="960">
        <v>671021.18350023997</v>
      </c>
      <c r="BE40" s="960">
        <v>756903.59993737005</v>
      </c>
      <c r="BF40" s="960">
        <v>799494.73575902998</v>
      </c>
      <c r="BG40" s="960">
        <v>840770.82734402001</v>
      </c>
      <c r="BH40" s="960">
        <v>828967.31817381002</v>
      </c>
      <c r="BI40" s="960">
        <v>952245.51974155009</v>
      </c>
      <c r="BJ40" s="960">
        <v>1009988.60829756</v>
      </c>
      <c r="BK40" s="960">
        <v>1018101.3278448001</v>
      </c>
      <c r="BL40" s="960">
        <v>1043199.5938789301</v>
      </c>
      <c r="BM40" s="960">
        <v>1096890.79424365</v>
      </c>
      <c r="BN40" s="960">
        <v>1164092.5414563799</v>
      </c>
      <c r="BO40" s="960">
        <v>1028153.82132188</v>
      </c>
      <c r="BP40" s="960">
        <v>1309806.66609159</v>
      </c>
      <c r="BQ40" s="960">
        <v>1331995.39506136</v>
      </c>
      <c r="BR40" s="960">
        <v>1389583.35420504</v>
      </c>
      <c r="BS40" s="960">
        <v>1329709.7824303</v>
      </c>
      <c r="BT40" s="960">
        <v>1280969.2695622197</v>
      </c>
      <c r="BU40" s="960">
        <v>1350122.72476209</v>
      </c>
      <c r="BV40" s="960">
        <v>1324174.34065602</v>
      </c>
      <c r="BW40" s="1222">
        <v>1265376.03010287</v>
      </c>
      <c r="BX40" s="1222">
        <v>1228139.29542986</v>
      </c>
      <c r="BY40" s="1222">
        <v>1185443.2608934999</v>
      </c>
      <c r="BZ40" s="1222">
        <v>1036887.83496271</v>
      </c>
      <c r="CA40" s="1222">
        <v>1057334.4682038999</v>
      </c>
      <c r="CB40" s="1222">
        <v>934854.12561392004</v>
      </c>
      <c r="CC40" s="1222">
        <v>967994.03585802997</v>
      </c>
      <c r="CD40" s="1222">
        <v>916522.52549557004</v>
      </c>
      <c r="CE40" s="1222">
        <v>1001885.54100303</v>
      </c>
      <c r="CF40" s="1222">
        <v>1125823.5008152002</v>
      </c>
      <c r="CG40" s="1222">
        <v>1339034.9141191398</v>
      </c>
      <c r="CH40" s="1222">
        <v>1355187.7225398598</v>
      </c>
      <c r="CI40" s="1222">
        <v>1257552.9815454399</v>
      </c>
      <c r="CJ40" s="1262"/>
    </row>
    <row r="41" spans="1:88" s="990" customFormat="1" ht="15.75" customHeight="1">
      <c r="A41" s="958" t="s">
        <v>624</v>
      </c>
      <c r="B41" s="959">
        <v>4711.6390000000001</v>
      </c>
      <c r="C41" s="960">
        <v>4721.6000000000004</v>
      </c>
      <c r="D41" s="960">
        <v>3821.1439999999998</v>
      </c>
      <c r="E41" s="960">
        <v>4617.5</v>
      </c>
      <c r="F41" s="960">
        <v>4890.0904128800003</v>
      </c>
      <c r="G41" s="960">
        <v>4888.75087016</v>
      </c>
      <c r="H41" s="960">
        <v>4634.7799539999996</v>
      </c>
      <c r="I41" s="960">
        <v>4664.4483799999998</v>
      </c>
      <c r="J41" s="960">
        <v>4273.2595570000003</v>
      </c>
      <c r="K41" s="960">
        <v>4214.6583020799999</v>
      </c>
      <c r="L41" s="960">
        <v>4196.2833891199998</v>
      </c>
      <c r="M41" s="960">
        <v>3434.69431816</v>
      </c>
      <c r="N41" s="960">
        <v>3481.2784729999998</v>
      </c>
      <c r="O41" s="960">
        <v>3835.3288075300002</v>
      </c>
      <c r="P41" s="960">
        <v>4500.0370867199999</v>
      </c>
      <c r="Q41" s="960">
        <v>6353.1479457599999</v>
      </c>
      <c r="R41" s="960">
        <v>3488.8596318</v>
      </c>
      <c r="S41" s="960">
        <v>3334.07233873</v>
      </c>
      <c r="T41" s="960">
        <v>3502.2317367699998</v>
      </c>
      <c r="U41" s="960">
        <v>3147.6527873800001</v>
      </c>
      <c r="V41" s="960">
        <v>4942.6205655600006</v>
      </c>
      <c r="W41" s="960">
        <v>5497.3735286000001</v>
      </c>
      <c r="X41" s="960">
        <v>5155.9533716099995</v>
      </c>
      <c r="Y41" s="960">
        <v>5015.35114376</v>
      </c>
      <c r="Z41" s="960">
        <v>4916.7012478000006</v>
      </c>
      <c r="AA41" s="960">
        <v>4914.1579568400002</v>
      </c>
      <c r="AB41" s="960">
        <v>5483.5749396000001</v>
      </c>
      <c r="AC41" s="960">
        <v>5052.1981146400003</v>
      </c>
      <c r="AD41" s="960">
        <v>5012.2844236800001</v>
      </c>
      <c r="AE41" s="960">
        <v>8073.0407930699994</v>
      </c>
      <c r="AF41" s="960">
        <v>8784.2371661100005</v>
      </c>
      <c r="AG41" s="960">
        <v>214.36684115</v>
      </c>
      <c r="AH41" s="960">
        <v>7981.8144358899999</v>
      </c>
      <c r="AI41" s="960">
        <v>8216.1255069300005</v>
      </c>
      <c r="AJ41" s="960">
        <v>9192.6187089699997</v>
      </c>
      <c r="AK41" s="960">
        <v>9341.898135469999</v>
      </c>
      <c r="AL41" s="960">
        <v>6958.9069495100002</v>
      </c>
      <c r="AM41" s="960">
        <v>6500.3966905500001</v>
      </c>
      <c r="AN41" s="960">
        <v>6521.3363138199993</v>
      </c>
      <c r="AO41" s="960">
        <v>6564.4541528599993</v>
      </c>
      <c r="AP41" s="960">
        <v>6491.9905248999994</v>
      </c>
      <c r="AQ41" s="960">
        <v>6521.3232657600001</v>
      </c>
      <c r="AR41" s="960">
        <v>6612.2590068</v>
      </c>
      <c r="AS41" s="960">
        <v>8408.6846168400007</v>
      </c>
      <c r="AT41" s="960">
        <v>8672.6792681000006</v>
      </c>
      <c r="AU41" s="960">
        <v>7440.0728381400004</v>
      </c>
      <c r="AV41" s="960">
        <v>8147.5818551800003</v>
      </c>
      <c r="AW41" s="960">
        <v>8266.2197384499996</v>
      </c>
      <c r="AX41" s="960">
        <v>8316.2463834499995</v>
      </c>
      <c r="AY41" s="960">
        <v>8020.37886153</v>
      </c>
      <c r="AZ41" s="960">
        <v>7600.7196682900003</v>
      </c>
      <c r="BA41" s="960">
        <v>7319.4717665500002</v>
      </c>
      <c r="BB41" s="960">
        <v>6817.8967798999993</v>
      </c>
      <c r="BC41" s="960">
        <v>6298.6768349399999</v>
      </c>
      <c r="BD41" s="960">
        <v>6341.6951868400001</v>
      </c>
      <c r="BE41" s="960">
        <v>6357.0868637299991</v>
      </c>
      <c r="BF41" s="960">
        <v>5872.64121892</v>
      </c>
      <c r="BG41" s="960">
        <v>4666.8428427500003</v>
      </c>
      <c r="BH41" s="960">
        <v>4607.4662218999993</v>
      </c>
      <c r="BI41" s="960">
        <v>4354.4295682600005</v>
      </c>
      <c r="BJ41" s="960">
        <v>4446.1205978900007</v>
      </c>
      <c r="BK41" s="960">
        <v>3977.37317605</v>
      </c>
      <c r="BL41" s="960">
        <v>15484.215523700001</v>
      </c>
      <c r="BM41" s="960">
        <v>15458.248415450002</v>
      </c>
      <c r="BN41" s="960">
        <v>15520.56725756</v>
      </c>
      <c r="BO41" s="960">
        <v>12921.634449430001</v>
      </c>
      <c r="BP41" s="960">
        <v>7894.9326429900002</v>
      </c>
      <c r="BQ41" s="960">
        <v>7006.8312460699999</v>
      </c>
      <c r="BR41" s="960">
        <v>3961.7176509999999</v>
      </c>
      <c r="BS41" s="960">
        <v>3624.3960424800002</v>
      </c>
      <c r="BT41" s="960">
        <v>5182.2296117599999</v>
      </c>
      <c r="BU41" s="960">
        <v>5237.8463954499994</v>
      </c>
      <c r="BV41" s="960">
        <v>5024.2796090000002</v>
      </c>
      <c r="BW41" s="1222">
        <v>11682.09941402</v>
      </c>
      <c r="BX41" s="1222">
        <v>4033.5807780300001</v>
      </c>
      <c r="BY41" s="1222">
        <v>5105.7281799100001</v>
      </c>
      <c r="BZ41" s="1222">
        <v>3086.26877986</v>
      </c>
      <c r="CA41" s="1222">
        <v>5652.4414036499993</v>
      </c>
      <c r="CB41" s="1222">
        <v>2757.9027457299999</v>
      </c>
      <c r="CC41" s="1222">
        <v>2431.4179538899998</v>
      </c>
      <c r="CD41" s="1222">
        <v>989.81830199000001</v>
      </c>
      <c r="CE41" s="1222">
        <v>1201.83675283</v>
      </c>
      <c r="CF41" s="1222">
        <v>3121.0734534499998</v>
      </c>
      <c r="CG41" s="1222">
        <v>7.2776507000000006</v>
      </c>
      <c r="CH41" s="1222">
        <v>467.02003589999998</v>
      </c>
      <c r="CI41" s="1222">
        <v>7.0622403299999998</v>
      </c>
      <c r="CJ41" s="1262"/>
    </row>
    <row r="42" spans="1:88" ht="15.75" customHeight="1">
      <c r="A42" s="961"/>
      <c r="B42" s="959"/>
      <c r="C42" s="960"/>
      <c r="D42" s="960"/>
      <c r="E42" s="960"/>
      <c r="F42" s="960"/>
      <c r="G42" s="960"/>
      <c r="H42" s="960"/>
      <c r="I42" s="960"/>
      <c r="J42" s="960"/>
      <c r="K42" s="960"/>
      <c r="L42" s="960"/>
      <c r="M42" s="960"/>
      <c r="N42" s="960"/>
      <c r="O42" s="960"/>
      <c r="P42" s="960"/>
      <c r="Q42" s="960"/>
      <c r="R42" s="960"/>
      <c r="S42" s="960"/>
      <c r="T42" s="960"/>
      <c r="U42" s="960"/>
      <c r="V42" s="960"/>
      <c r="W42" s="960"/>
      <c r="X42" s="960"/>
      <c r="Y42" s="960"/>
      <c r="Z42" s="960"/>
      <c r="AA42" s="960"/>
      <c r="AB42" s="960"/>
      <c r="AC42" s="960"/>
      <c r="AD42" s="960"/>
      <c r="AE42" s="960"/>
      <c r="AF42" s="960"/>
      <c r="AG42" s="960"/>
      <c r="AH42" s="960"/>
      <c r="AI42" s="960"/>
      <c r="AJ42" s="960"/>
      <c r="AK42" s="960"/>
      <c r="AL42" s="960"/>
      <c r="AM42" s="960"/>
      <c r="AN42" s="960"/>
      <c r="AO42" s="960"/>
      <c r="AP42" s="960"/>
      <c r="AQ42" s="960"/>
      <c r="AR42" s="960"/>
      <c r="AS42" s="960"/>
      <c r="AT42" s="960"/>
      <c r="AU42" s="960"/>
      <c r="AV42" s="960"/>
      <c r="AW42" s="960"/>
      <c r="AX42" s="960"/>
      <c r="AY42" s="960"/>
      <c r="AZ42" s="960"/>
      <c r="BA42" s="960"/>
      <c r="BB42" s="960"/>
      <c r="BC42" s="960"/>
      <c r="BD42" s="960"/>
      <c r="BE42" s="960"/>
      <c r="BF42" s="960"/>
      <c r="BG42" s="960"/>
      <c r="BH42" s="960"/>
      <c r="BI42" s="960"/>
      <c r="BJ42" s="960"/>
      <c r="BK42" s="960"/>
      <c r="BL42" s="960"/>
      <c r="BM42" s="960"/>
      <c r="BN42" s="960"/>
      <c r="BO42" s="960"/>
      <c r="BP42" s="960"/>
      <c r="BQ42" s="960"/>
      <c r="BR42" s="960"/>
      <c r="BS42" s="960"/>
      <c r="BT42" s="960"/>
      <c r="BU42" s="960"/>
      <c r="BV42" s="960"/>
      <c r="BW42" s="1222"/>
      <c r="BX42" s="1222"/>
      <c r="BY42" s="1222"/>
      <c r="BZ42" s="1222"/>
      <c r="CA42" s="1222"/>
      <c r="CB42" s="1222"/>
      <c r="CC42" s="1222"/>
      <c r="CD42" s="1222"/>
      <c r="CE42" s="1222"/>
      <c r="CF42" s="1222"/>
      <c r="CG42" s="1222"/>
      <c r="CH42" s="1222"/>
      <c r="CI42" s="1222"/>
      <c r="CJ42" s="1261"/>
    </row>
    <row r="43" spans="1:88" ht="15.75" customHeight="1">
      <c r="A43" s="955" t="s">
        <v>625</v>
      </c>
      <c r="B43" s="959">
        <v>21098.597242719999</v>
      </c>
      <c r="C43" s="960">
        <v>26885.123167349997</v>
      </c>
      <c r="D43" s="960">
        <v>37513.757715259999</v>
      </c>
      <c r="E43" s="960">
        <v>54262.911624130007</v>
      </c>
      <c r="F43" s="960">
        <v>48067.215372860002</v>
      </c>
      <c r="G43" s="960">
        <v>47787.58636288</v>
      </c>
      <c r="H43" s="960">
        <v>79492.261945580001</v>
      </c>
      <c r="I43" s="960">
        <v>63402.178248390002</v>
      </c>
      <c r="J43" s="960">
        <v>79407.770058809998</v>
      </c>
      <c r="K43" s="960">
        <v>143265.21171362</v>
      </c>
      <c r="L43" s="960">
        <v>130875.81964044001</v>
      </c>
      <c r="M43" s="960">
        <v>132195.29081606999</v>
      </c>
      <c r="N43" s="960">
        <v>129026.41097485001</v>
      </c>
      <c r="O43" s="960">
        <v>181809.19859165998</v>
      </c>
      <c r="P43" s="960">
        <v>134668.26470163002</v>
      </c>
      <c r="Q43" s="960">
        <v>168409.84350749</v>
      </c>
      <c r="R43" s="960">
        <v>154897.10554066999</v>
      </c>
      <c r="S43" s="960">
        <v>165811.34540875</v>
      </c>
      <c r="T43" s="960">
        <v>192891.65959383003</v>
      </c>
      <c r="U43" s="960">
        <v>336221.67099454999</v>
      </c>
      <c r="V43" s="960">
        <v>387748.44379425002</v>
      </c>
      <c r="W43" s="960">
        <v>490948.62177441001</v>
      </c>
      <c r="X43" s="960">
        <v>443998.76289237</v>
      </c>
      <c r="Y43" s="960">
        <v>409159.05115968001</v>
      </c>
      <c r="Z43" s="960">
        <v>425052.27415144001</v>
      </c>
      <c r="AA43" s="960">
        <v>420361.74799709005</v>
      </c>
      <c r="AB43" s="960">
        <v>408826.98973199999</v>
      </c>
      <c r="AC43" s="960">
        <v>405774.30678335001</v>
      </c>
      <c r="AD43" s="960">
        <v>409283.76010402001</v>
      </c>
      <c r="AE43" s="960">
        <v>449311.64337151003</v>
      </c>
      <c r="AF43" s="960">
        <v>433723.50630949001</v>
      </c>
      <c r="AG43" s="960">
        <v>439202.37360726</v>
      </c>
      <c r="AH43" s="960">
        <v>467959.82349945995</v>
      </c>
      <c r="AI43" s="960">
        <v>479162.22338474001</v>
      </c>
      <c r="AJ43" s="960">
        <v>464303.91706743999</v>
      </c>
      <c r="AK43" s="960">
        <v>418713.99817974999</v>
      </c>
      <c r="AL43" s="960">
        <v>422759.64669011999</v>
      </c>
      <c r="AM43" s="960">
        <v>427021.66229020996</v>
      </c>
      <c r="AN43" s="960">
        <v>420486.26518399001</v>
      </c>
      <c r="AO43" s="960">
        <v>422639.10500585998</v>
      </c>
      <c r="AP43" s="960">
        <v>432735.47400049999</v>
      </c>
      <c r="AQ43" s="960">
        <v>444473.60946636001</v>
      </c>
      <c r="AR43" s="960">
        <v>489051.94573293999</v>
      </c>
      <c r="AS43" s="960">
        <v>384607.26466540998</v>
      </c>
      <c r="AT43" s="960">
        <v>396475.31402486999</v>
      </c>
      <c r="AU43" s="960">
        <v>240430.68527203001</v>
      </c>
      <c r="AV43" s="960">
        <v>243429.86702247997</v>
      </c>
      <c r="AW43" s="960">
        <v>294984.05800604005</v>
      </c>
      <c r="AX43" s="960">
        <v>244437.47989262</v>
      </c>
      <c r="AY43" s="960">
        <v>290685.87614312</v>
      </c>
      <c r="AZ43" s="960">
        <v>274197.58410603</v>
      </c>
      <c r="BA43" s="960">
        <v>291497.30643174</v>
      </c>
      <c r="BB43" s="960">
        <v>311551.48791955999</v>
      </c>
      <c r="BC43" s="960">
        <v>353796.88143364002</v>
      </c>
      <c r="BD43" s="960">
        <v>339793.77927768999</v>
      </c>
      <c r="BE43" s="960">
        <v>275690.52145886997</v>
      </c>
      <c r="BF43" s="960">
        <v>307178.85167776002</v>
      </c>
      <c r="BG43" s="960">
        <v>255776.63449131997</v>
      </c>
      <c r="BH43" s="960">
        <v>259334.04493658003</v>
      </c>
      <c r="BI43" s="960">
        <v>228036.25019701998</v>
      </c>
      <c r="BJ43" s="960">
        <v>250242.77968184001</v>
      </c>
      <c r="BK43" s="960">
        <v>229249.14972384003</v>
      </c>
      <c r="BL43" s="960">
        <v>238791.77205693003</v>
      </c>
      <c r="BM43" s="960">
        <v>231886.75577172</v>
      </c>
      <c r="BN43" s="960">
        <v>223035.37870582001</v>
      </c>
      <c r="BO43" s="960">
        <v>242417.87277598999</v>
      </c>
      <c r="BP43" s="960">
        <v>243488.16578335001</v>
      </c>
      <c r="BQ43" s="960">
        <v>239214.64938557998</v>
      </c>
      <c r="BR43" s="960">
        <v>233398.28224263</v>
      </c>
      <c r="BS43" s="960">
        <v>233018.25045591997</v>
      </c>
      <c r="BT43" s="960">
        <v>243333.31054033997</v>
      </c>
      <c r="BU43" s="960">
        <v>229758.37204096004</v>
      </c>
      <c r="BV43" s="960">
        <v>235531.58132268002</v>
      </c>
      <c r="BW43" s="1222">
        <v>227212.54507760998</v>
      </c>
      <c r="BX43" s="1222">
        <v>271940.21025253</v>
      </c>
      <c r="BY43" s="1222">
        <v>253773.22590808003</v>
      </c>
      <c r="BZ43" s="1222">
        <v>270502.53868050996</v>
      </c>
      <c r="CA43" s="1222">
        <v>267950.45748611999</v>
      </c>
      <c r="CB43" s="1222">
        <v>271313.00945472997</v>
      </c>
      <c r="CC43" s="1222">
        <v>273300.93907177</v>
      </c>
      <c r="CD43" s="1222">
        <v>243396.08517234999</v>
      </c>
      <c r="CE43" s="1222">
        <v>310068.95187579998</v>
      </c>
      <c r="CF43" s="1222">
        <v>251112.00532726001</v>
      </c>
      <c r="CG43" s="1222">
        <v>224581.43310808</v>
      </c>
      <c r="CH43" s="1222">
        <v>252926.56778170003</v>
      </c>
      <c r="CI43" s="1222">
        <v>250341.05699149999</v>
      </c>
      <c r="CJ43" s="1261"/>
    </row>
    <row r="44" spans="1:88" ht="15.75" customHeight="1">
      <c r="A44" s="958" t="s">
        <v>626</v>
      </c>
      <c r="B44" s="959">
        <v>20066.651976330002</v>
      </c>
      <c r="C44" s="960">
        <v>8648.0098268500005</v>
      </c>
      <c r="D44" s="960">
        <v>29027.39238537</v>
      </c>
      <c r="E44" s="960">
        <v>30708.719117889999</v>
      </c>
      <c r="F44" s="960">
        <v>24690.045850409999</v>
      </c>
      <c r="G44" s="960">
        <v>10271.37258293</v>
      </c>
      <c r="H44" s="960">
        <v>9163.6645772700012</v>
      </c>
      <c r="I44" s="960">
        <v>10339.480204059999</v>
      </c>
      <c r="J44" s="960">
        <v>9696.9378938600003</v>
      </c>
      <c r="K44" s="960">
        <v>16888.18125664</v>
      </c>
      <c r="L44" s="960">
        <v>15061.736816430001</v>
      </c>
      <c r="M44" s="960">
        <v>36694.953332669997</v>
      </c>
      <c r="N44" s="960">
        <v>6260.3156160500002</v>
      </c>
      <c r="O44" s="960">
        <v>19934.072174360001</v>
      </c>
      <c r="P44" s="960">
        <v>6036.4391267399997</v>
      </c>
      <c r="Q44" s="960">
        <v>80938.820079119992</v>
      </c>
      <c r="R44" s="960">
        <v>80841.201031499993</v>
      </c>
      <c r="S44" s="960">
        <v>95893.98309501</v>
      </c>
      <c r="T44" s="960">
        <v>75000.000000070009</v>
      </c>
      <c r="U44" s="960">
        <v>295000.00000007002</v>
      </c>
      <c r="V44" s="960">
        <v>295000.00000007002</v>
      </c>
      <c r="W44" s="960">
        <v>482150.00000007002</v>
      </c>
      <c r="X44" s="960">
        <v>435620.00000007002</v>
      </c>
      <c r="Y44" s="960">
        <v>405620.00000007002</v>
      </c>
      <c r="Z44" s="960">
        <v>405620.00000007002</v>
      </c>
      <c r="AA44" s="960">
        <v>405620.00000007002</v>
      </c>
      <c r="AB44" s="960">
        <v>406080.00000007002</v>
      </c>
      <c r="AC44" s="960">
        <v>404332.00000007002</v>
      </c>
      <c r="AD44" s="960">
        <v>405332.00000007002</v>
      </c>
      <c r="AE44" s="960">
        <v>414692.00000007002</v>
      </c>
      <c r="AF44" s="960">
        <v>431073.70103807002</v>
      </c>
      <c r="AG44" s="960">
        <v>434255.04234235996</v>
      </c>
      <c r="AH44" s="960">
        <v>435255.04234235996</v>
      </c>
      <c r="AI44" s="960">
        <v>448976.78434235998</v>
      </c>
      <c r="AJ44" s="960">
        <v>448411.90743959998</v>
      </c>
      <c r="AK44" s="960">
        <v>413478.01824721001</v>
      </c>
      <c r="AL44" s="960">
        <v>413583.99055977003</v>
      </c>
      <c r="AM44" s="960">
        <v>412251.21072471997</v>
      </c>
      <c r="AN44" s="960">
        <v>414764.55572471995</v>
      </c>
      <c r="AO44" s="960">
        <v>416771.85123514</v>
      </c>
      <c r="AP44" s="960">
        <v>424132.94602965005</v>
      </c>
      <c r="AQ44" s="960">
        <v>424046.65482608002</v>
      </c>
      <c r="AR44" s="960">
        <v>481533.30573293997</v>
      </c>
      <c r="AS44" s="960">
        <v>376040.73962180997</v>
      </c>
      <c r="AT44" s="960">
        <v>379131.15422384004</v>
      </c>
      <c r="AU44" s="960">
        <v>210203.43052533999</v>
      </c>
      <c r="AV44" s="960">
        <v>209341.54949432999</v>
      </c>
      <c r="AW44" s="960">
        <v>229487.1791486</v>
      </c>
      <c r="AX44" s="960">
        <v>231472.65521348</v>
      </c>
      <c r="AY44" s="960">
        <v>248088.92242672</v>
      </c>
      <c r="AZ44" s="960">
        <v>256243.63165148001</v>
      </c>
      <c r="BA44" s="960">
        <v>258423.63226751002</v>
      </c>
      <c r="BB44" s="960">
        <v>268453.57299777999</v>
      </c>
      <c r="BC44" s="960">
        <v>269092.28860292997</v>
      </c>
      <c r="BD44" s="960">
        <v>259829.13074295002</v>
      </c>
      <c r="BE44" s="960">
        <v>258545.57108117998</v>
      </c>
      <c r="BF44" s="960">
        <v>258713.84951635002</v>
      </c>
      <c r="BG44" s="960">
        <v>252961.98652579999</v>
      </c>
      <c r="BH44" s="960">
        <v>249540.1862312</v>
      </c>
      <c r="BI44" s="960">
        <v>219090.61774786998</v>
      </c>
      <c r="BJ44" s="960">
        <v>219630.41525277999</v>
      </c>
      <c r="BK44" s="960">
        <v>218955.59800895001</v>
      </c>
      <c r="BL44" s="960">
        <v>222864.80226539003</v>
      </c>
      <c r="BM44" s="960">
        <v>221954.36377733998</v>
      </c>
      <c r="BN44" s="960">
        <v>222337.17148895</v>
      </c>
      <c r="BO44" s="960">
        <v>220498.15758709999</v>
      </c>
      <c r="BP44" s="960">
        <v>222615.96101435</v>
      </c>
      <c r="BQ44" s="960">
        <v>221463.89915114999</v>
      </c>
      <c r="BR44" s="960">
        <v>227902.00938454</v>
      </c>
      <c r="BS44" s="960">
        <v>224268.73072595999</v>
      </c>
      <c r="BT44" s="960">
        <v>227022.53382324</v>
      </c>
      <c r="BU44" s="960">
        <v>225997.16459042003</v>
      </c>
      <c r="BV44" s="960">
        <v>225538.10887551002</v>
      </c>
      <c r="BW44" s="1222">
        <v>224885.77293378001</v>
      </c>
      <c r="BX44" s="1222">
        <v>246731.34250632001</v>
      </c>
      <c r="BY44" s="1222">
        <v>218140.03880698001</v>
      </c>
      <c r="BZ44" s="1222">
        <v>223785.39590074</v>
      </c>
      <c r="CA44" s="1222">
        <v>216684.06553766</v>
      </c>
      <c r="CB44" s="1222">
        <v>227750.81421543</v>
      </c>
      <c r="CC44" s="1222">
        <v>224822.11388488</v>
      </c>
      <c r="CD44" s="1222">
        <v>204705.71898116</v>
      </c>
      <c r="CE44" s="1222">
        <v>201412.18670203999</v>
      </c>
      <c r="CF44" s="1222">
        <v>201171.73138021</v>
      </c>
      <c r="CG44" s="1222">
        <v>188931.60575302999</v>
      </c>
      <c r="CH44" s="1222">
        <v>215324.09906754</v>
      </c>
      <c r="CI44" s="1222">
        <v>218291.87995477999</v>
      </c>
      <c r="CJ44" s="1261"/>
    </row>
    <row r="45" spans="1:88" ht="15.75" customHeight="1">
      <c r="A45" s="958" t="s">
        <v>627</v>
      </c>
      <c r="B45" s="959">
        <v>1031.9452663899999</v>
      </c>
      <c r="C45" s="960">
        <v>18237.1133405</v>
      </c>
      <c r="D45" s="960">
        <v>8486.3653298900008</v>
      </c>
      <c r="E45" s="960">
        <v>23554.192506240001</v>
      </c>
      <c r="F45" s="960">
        <v>23377.16952245</v>
      </c>
      <c r="G45" s="960">
        <v>37516.213779949998</v>
      </c>
      <c r="H45" s="960">
        <v>70328.597368310002</v>
      </c>
      <c r="I45" s="960">
        <v>53062.698044330005</v>
      </c>
      <c r="J45" s="960">
        <v>69710.832164949999</v>
      </c>
      <c r="K45" s="960">
        <v>126377.03045697999</v>
      </c>
      <c r="L45" s="960">
        <v>115814.08282400999</v>
      </c>
      <c r="M45" s="960">
        <v>95500.337483399999</v>
      </c>
      <c r="N45" s="960">
        <v>122766.0953588</v>
      </c>
      <c r="O45" s="960">
        <v>161875.12641729999</v>
      </c>
      <c r="P45" s="960">
        <v>128631.82557489</v>
      </c>
      <c r="Q45" s="960">
        <v>87471.023428369997</v>
      </c>
      <c r="R45" s="960">
        <v>74055.904509169995</v>
      </c>
      <c r="S45" s="960">
        <v>69917.362313739999</v>
      </c>
      <c r="T45" s="960">
        <v>117891.65959375999</v>
      </c>
      <c r="U45" s="960">
        <v>41221.670994480002</v>
      </c>
      <c r="V45" s="960">
        <v>92748.443794179999</v>
      </c>
      <c r="W45" s="960">
        <v>8798.6217743399993</v>
      </c>
      <c r="X45" s="960">
        <v>8378.7628922999993</v>
      </c>
      <c r="Y45" s="960">
        <v>3539.05115961</v>
      </c>
      <c r="Z45" s="960">
        <v>19432.274151369998</v>
      </c>
      <c r="AA45" s="960">
        <v>14741.74799702</v>
      </c>
      <c r="AB45" s="960">
        <v>2746.9897319299998</v>
      </c>
      <c r="AC45" s="960">
        <v>1442.30678328</v>
      </c>
      <c r="AD45" s="960">
        <v>3951.76010395</v>
      </c>
      <c r="AE45" s="960">
        <v>34619.643371440005</v>
      </c>
      <c r="AF45" s="960">
        <v>2649.8052714200003</v>
      </c>
      <c r="AG45" s="960">
        <v>4947.3312649</v>
      </c>
      <c r="AH45" s="960">
        <v>32704.781157099998</v>
      </c>
      <c r="AI45" s="960">
        <v>30185.43904238</v>
      </c>
      <c r="AJ45" s="960">
        <v>15892.00962784</v>
      </c>
      <c r="AK45" s="960">
        <v>5235.9799325399999</v>
      </c>
      <c r="AL45" s="960">
        <v>9175.6561303500002</v>
      </c>
      <c r="AM45" s="960">
        <v>14770.451565490001</v>
      </c>
      <c r="AN45" s="960">
        <v>5721.7094592700005</v>
      </c>
      <c r="AO45" s="960">
        <v>5867.2537707199999</v>
      </c>
      <c r="AP45" s="960">
        <v>8602.5279708500002</v>
      </c>
      <c r="AQ45" s="960">
        <v>20426.954640279997</v>
      </c>
      <c r="AR45" s="960">
        <v>7518.64</v>
      </c>
      <c r="AS45" s="960">
        <v>8566.5250436000006</v>
      </c>
      <c r="AT45" s="960">
        <v>17344.15980103</v>
      </c>
      <c r="AU45" s="960">
        <v>30227.25474669</v>
      </c>
      <c r="AV45" s="960">
        <v>34088.317528150001</v>
      </c>
      <c r="AW45" s="960">
        <v>65496.878857440002</v>
      </c>
      <c r="AX45" s="960">
        <v>12964.82467914</v>
      </c>
      <c r="AY45" s="960">
        <v>42596.953716399999</v>
      </c>
      <c r="AZ45" s="960">
        <v>17953.952454549999</v>
      </c>
      <c r="BA45" s="960">
        <v>33073.674164229997</v>
      </c>
      <c r="BB45" s="960">
        <v>43097.91492178</v>
      </c>
      <c r="BC45" s="960">
        <v>84704.592830710011</v>
      </c>
      <c r="BD45" s="960">
        <v>79964.648534740001</v>
      </c>
      <c r="BE45" s="960">
        <v>17144.950377690002</v>
      </c>
      <c r="BF45" s="960">
        <v>48465.002161410004</v>
      </c>
      <c r="BG45" s="960">
        <v>2814.6479655200001</v>
      </c>
      <c r="BH45" s="960">
        <v>9793.8587053799984</v>
      </c>
      <c r="BI45" s="960">
        <v>8945.63244915</v>
      </c>
      <c r="BJ45" s="960">
        <v>30612.364429060002</v>
      </c>
      <c r="BK45" s="960">
        <v>10293.55171489</v>
      </c>
      <c r="BL45" s="960">
        <v>15926.969791540001</v>
      </c>
      <c r="BM45" s="960">
        <v>9932.3919943799992</v>
      </c>
      <c r="BN45" s="960">
        <v>698.20721687000002</v>
      </c>
      <c r="BO45" s="960">
        <v>21919.715188890001</v>
      </c>
      <c r="BP45" s="960">
        <v>20872.204769</v>
      </c>
      <c r="BQ45" s="960">
        <v>17750.750234430001</v>
      </c>
      <c r="BR45" s="960">
        <v>5496.2728580900002</v>
      </c>
      <c r="BS45" s="960">
        <v>8749.5197299599986</v>
      </c>
      <c r="BT45" s="960">
        <v>16310.77671709999</v>
      </c>
      <c r="BU45" s="960">
        <v>3761.207450540001</v>
      </c>
      <c r="BV45" s="960">
        <v>9993.4724471700065</v>
      </c>
      <c r="BW45" s="1222">
        <v>2326.7721438300018</v>
      </c>
      <c r="BX45" s="1222">
        <v>25208.867746209999</v>
      </c>
      <c r="BY45" s="1222">
        <v>35633.187101099997</v>
      </c>
      <c r="BZ45" s="1222">
        <v>46717.142779769994</v>
      </c>
      <c r="CA45" s="1222">
        <v>51266.391948459997</v>
      </c>
      <c r="CB45" s="1222">
        <v>43562.195239300003</v>
      </c>
      <c r="CC45" s="1222">
        <v>48478.825186889997</v>
      </c>
      <c r="CD45" s="1222">
        <v>38690.366191190005</v>
      </c>
      <c r="CE45" s="1222">
        <v>108656.76517376</v>
      </c>
      <c r="CF45" s="1222">
        <v>49940.273947050002</v>
      </c>
      <c r="CG45" s="1222">
        <v>35649.827355050002</v>
      </c>
      <c r="CH45" s="1222">
        <v>37602.468714160001</v>
      </c>
      <c r="CI45" s="1222">
        <v>32049.177036720001</v>
      </c>
      <c r="CJ45" s="1261"/>
    </row>
    <row r="46" spans="1:88" ht="15.75" customHeight="1">
      <c r="A46" s="961"/>
      <c r="B46" s="959"/>
      <c r="C46" s="960"/>
      <c r="D46" s="960"/>
      <c r="E46" s="960"/>
      <c r="F46" s="960"/>
      <c r="G46" s="960"/>
      <c r="H46" s="960"/>
      <c r="I46" s="960"/>
      <c r="J46" s="960"/>
      <c r="K46" s="960"/>
      <c r="L46" s="960"/>
      <c r="M46" s="960"/>
      <c r="N46" s="960"/>
      <c r="O46" s="960"/>
      <c r="P46" s="960"/>
      <c r="Q46" s="960"/>
      <c r="R46" s="960"/>
      <c r="S46" s="960"/>
      <c r="T46" s="960"/>
      <c r="U46" s="960"/>
      <c r="V46" s="960"/>
      <c r="W46" s="960"/>
      <c r="X46" s="960"/>
      <c r="Y46" s="960"/>
      <c r="Z46" s="960"/>
      <c r="AA46" s="960"/>
      <c r="AB46" s="960"/>
      <c r="AC46" s="960"/>
      <c r="AD46" s="960"/>
      <c r="AE46" s="960"/>
      <c r="AF46" s="960"/>
      <c r="AG46" s="960"/>
      <c r="AH46" s="960"/>
      <c r="AI46" s="960"/>
      <c r="AJ46" s="960"/>
      <c r="AK46" s="960"/>
      <c r="AL46" s="960"/>
      <c r="AM46" s="960"/>
      <c r="AN46" s="960"/>
      <c r="AO46" s="960"/>
      <c r="AP46" s="960"/>
      <c r="AQ46" s="960"/>
      <c r="AR46" s="960"/>
      <c r="AS46" s="960"/>
      <c r="AT46" s="960"/>
      <c r="AU46" s="960"/>
      <c r="AV46" s="960"/>
      <c r="AW46" s="960"/>
      <c r="AX46" s="960"/>
      <c r="AY46" s="960"/>
      <c r="AZ46" s="960"/>
      <c r="BA46" s="960"/>
      <c r="BB46" s="960"/>
      <c r="BC46" s="960"/>
      <c r="BD46" s="960"/>
      <c r="BE46" s="960"/>
      <c r="BF46" s="960"/>
      <c r="BG46" s="960"/>
      <c r="BH46" s="960"/>
      <c r="BI46" s="960"/>
      <c r="BJ46" s="960"/>
      <c r="BK46" s="960"/>
      <c r="BL46" s="960"/>
      <c r="BM46" s="960"/>
      <c r="BN46" s="960"/>
      <c r="BO46" s="960"/>
      <c r="BP46" s="960"/>
      <c r="BQ46" s="960"/>
      <c r="BR46" s="960"/>
      <c r="BS46" s="960"/>
      <c r="BT46" s="960"/>
      <c r="BU46" s="960"/>
      <c r="BV46" s="960"/>
      <c r="BW46" s="1222"/>
      <c r="BX46" s="1222"/>
      <c r="BY46" s="1222"/>
      <c r="BZ46" s="1222"/>
      <c r="CA46" s="1222"/>
      <c r="CB46" s="1222"/>
      <c r="CC46" s="1222"/>
      <c r="CD46" s="1222"/>
      <c r="CE46" s="1222"/>
      <c r="CF46" s="1222"/>
      <c r="CG46" s="1222"/>
      <c r="CH46" s="1222"/>
      <c r="CI46" s="1222"/>
      <c r="CJ46" s="1261"/>
    </row>
    <row r="47" spans="1:88" ht="15.75" customHeight="1">
      <c r="A47" s="955" t="s">
        <v>628</v>
      </c>
      <c r="B47" s="959">
        <v>2196839.7467169003</v>
      </c>
      <c r="C47" s="960">
        <v>2232590.4324929197</v>
      </c>
      <c r="D47" s="960">
        <v>2455123.9834556202</v>
      </c>
      <c r="E47" s="960">
        <v>2464471.3767667701</v>
      </c>
      <c r="F47" s="960">
        <v>2724824.1777777895</v>
      </c>
      <c r="G47" s="960">
        <v>3067911.4232027498</v>
      </c>
      <c r="H47" s="960">
        <v>3135930.6147627998</v>
      </c>
      <c r="I47" s="960">
        <v>3238169.0480491803</v>
      </c>
      <c r="J47" s="960">
        <v>3216790.5319050802</v>
      </c>
      <c r="K47" s="960">
        <v>3224633.9341631997</v>
      </c>
      <c r="L47" s="960">
        <v>3260132.4466516394</v>
      </c>
      <c r="M47" s="960">
        <v>3364693.4453836093</v>
      </c>
      <c r="N47" s="960">
        <v>3387300.4095895905</v>
      </c>
      <c r="O47" s="960">
        <v>3395175.1872650497</v>
      </c>
      <c r="P47" s="960">
        <v>3494200.2235588999</v>
      </c>
      <c r="Q47" s="960">
        <v>3634197.0197761599</v>
      </c>
      <c r="R47" s="960">
        <v>3661939.0983872102</v>
      </c>
      <c r="S47" s="960">
        <v>3633053.3305948703</v>
      </c>
      <c r="T47" s="960">
        <v>3751870.3727812897</v>
      </c>
      <c r="U47" s="960">
        <v>3881252.5889462694</v>
      </c>
      <c r="V47" s="960">
        <v>4158692.9999559699</v>
      </c>
      <c r="W47" s="960">
        <v>4597105.7672095597</v>
      </c>
      <c r="X47" s="960">
        <v>5000543.5182445198</v>
      </c>
      <c r="Y47" s="960">
        <v>4930613.0418441491</v>
      </c>
      <c r="Z47" s="960">
        <v>3673971.4769713497</v>
      </c>
      <c r="AA47" s="960">
        <v>3819211.75254894</v>
      </c>
      <c r="AB47" s="960">
        <v>3829448.25428455</v>
      </c>
      <c r="AC47" s="960">
        <v>3811473.5176254599</v>
      </c>
      <c r="AD47" s="960">
        <v>3836778.4729806497</v>
      </c>
      <c r="AE47" s="960">
        <v>3459824.18823735</v>
      </c>
      <c r="AF47" s="960">
        <v>3415215.9564253902</v>
      </c>
      <c r="AG47" s="960">
        <v>3356108.82021135</v>
      </c>
      <c r="AH47" s="960">
        <v>3268183.2533567701</v>
      </c>
      <c r="AI47" s="960">
        <v>3303220.3495155899</v>
      </c>
      <c r="AJ47" s="960">
        <v>3349514.1639323798</v>
      </c>
      <c r="AK47" s="960">
        <v>2217804.4462404503</v>
      </c>
      <c r="AL47" s="960">
        <v>2204964.6823637499</v>
      </c>
      <c r="AM47" s="960">
        <v>2198437.2527696397</v>
      </c>
      <c r="AN47" s="960">
        <v>2166836.3792978702</v>
      </c>
      <c r="AO47" s="960">
        <v>2186134.9963151901</v>
      </c>
      <c r="AP47" s="960">
        <v>2044534.21445805</v>
      </c>
      <c r="AQ47" s="960">
        <v>1923335.5715616299</v>
      </c>
      <c r="AR47" s="960">
        <v>1946110.7327457303</v>
      </c>
      <c r="AS47" s="960">
        <v>2694989.7382781403</v>
      </c>
      <c r="AT47" s="960">
        <v>2665488.4836780601</v>
      </c>
      <c r="AU47" s="960">
        <v>3937258.8646844598</v>
      </c>
      <c r="AV47" s="960">
        <v>3924748.3897634503</v>
      </c>
      <c r="AW47" s="960">
        <v>3682121.4422897301</v>
      </c>
      <c r="AX47" s="960">
        <v>3619666.2603931203</v>
      </c>
      <c r="AY47" s="960">
        <v>3521348.9918616693</v>
      </c>
      <c r="AZ47" s="960">
        <v>3730874.6266935798</v>
      </c>
      <c r="BA47" s="960">
        <v>3673094.3889632598</v>
      </c>
      <c r="BB47" s="960">
        <v>3713627.5467143399</v>
      </c>
      <c r="BC47" s="960">
        <v>3665666.7466538497</v>
      </c>
      <c r="BD47" s="960">
        <v>3731040.9775867998</v>
      </c>
      <c r="BE47" s="960">
        <v>3763145.8270646799</v>
      </c>
      <c r="BF47" s="960">
        <v>3669662.16873912</v>
      </c>
      <c r="BG47" s="960">
        <v>3672136.5819263398</v>
      </c>
      <c r="BH47" s="960">
        <v>3643937.1799249798</v>
      </c>
      <c r="BI47" s="960">
        <v>3640682.00979554</v>
      </c>
      <c r="BJ47" s="960">
        <v>3811752.7451754804</v>
      </c>
      <c r="BK47" s="960">
        <v>3721979.7687445008</v>
      </c>
      <c r="BL47" s="960">
        <v>3847890.4936140105</v>
      </c>
      <c r="BM47" s="960">
        <v>3967686.1576833702</v>
      </c>
      <c r="BN47" s="960">
        <v>3930499.8125846107</v>
      </c>
      <c r="BO47" s="960">
        <v>3858628.1351669603</v>
      </c>
      <c r="BP47" s="960">
        <v>3844131.7861446301</v>
      </c>
      <c r="BQ47" s="960">
        <v>3841042.6772043607</v>
      </c>
      <c r="BR47" s="960">
        <v>3865669.9693563809</v>
      </c>
      <c r="BS47" s="960">
        <v>3882621.7329174303</v>
      </c>
      <c r="BT47" s="960">
        <v>3898503.4967583707</v>
      </c>
      <c r="BU47" s="960">
        <v>3880431.0077584106</v>
      </c>
      <c r="BV47" s="960">
        <v>3980097.9286804902</v>
      </c>
      <c r="BW47" s="1222">
        <v>4002858.8325079405</v>
      </c>
      <c r="BX47" s="1222">
        <v>4135555.2034023697</v>
      </c>
      <c r="BY47" s="1222">
        <v>4182522.8109357101</v>
      </c>
      <c r="BZ47" s="1222">
        <v>4179552.3405024605</v>
      </c>
      <c r="CA47" s="1222">
        <v>4134227.8415702702</v>
      </c>
      <c r="CB47" s="1222">
        <v>4139495.7477830104</v>
      </c>
      <c r="CC47" s="1222">
        <v>4145341.8974081809</v>
      </c>
      <c r="CD47" s="1222">
        <v>4143383.8156392402</v>
      </c>
      <c r="CE47" s="1222">
        <v>4170951.5429987498</v>
      </c>
      <c r="CF47" s="1222">
        <v>4242590.5405260399</v>
      </c>
      <c r="CG47" s="1222">
        <v>4237226.1612619702</v>
      </c>
      <c r="CH47" s="1222">
        <v>4322465.3067393498</v>
      </c>
      <c r="CI47" s="1222">
        <v>4458787.2949200002</v>
      </c>
      <c r="CJ47" s="1261"/>
    </row>
    <row r="48" spans="1:88" ht="15.75" customHeight="1">
      <c r="A48" s="958" t="s">
        <v>151</v>
      </c>
      <c r="B48" s="959">
        <v>143742.04034451998</v>
      </c>
      <c r="C48" s="960">
        <v>147813.33387251999</v>
      </c>
      <c r="D48" s="960">
        <v>155779.88960651998</v>
      </c>
      <c r="E48" s="960">
        <v>155779.88539652</v>
      </c>
      <c r="F48" s="960">
        <v>165424.64979102</v>
      </c>
      <c r="G48" s="960">
        <v>172048.26545352</v>
      </c>
      <c r="H48" s="960">
        <v>175543.02810647001</v>
      </c>
      <c r="I48" s="960">
        <v>181943.06808647001</v>
      </c>
      <c r="J48" s="960">
        <v>211336.91157046999</v>
      </c>
      <c r="K48" s="960">
        <v>207471.3276705</v>
      </c>
      <c r="L48" s="960">
        <v>207471.3276705</v>
      </c>
      <c r="M48" s="960">
        <v>210936.3276705</v>
      </c>
      <c r="N48" s="960">
        <v>210936.343287</v>
      </c>
      <c r="O48" s="960">
        <v>213092.34328649999</v>
      </c>
      <c r="P48" s="960">
        <v>213750.30888220001</v>
      </c>
      <c r="Q48" s="960">
        <v>213750.30888241</v>
      </c>
      <c r="R48" s="960">
        <v>215615.68374379</v>
      </c>
      <c r="S48" s="960">
        <v>215741.02791579001</v>
      </c>
      <c r="T48" s="960">
        <v>215741.02791579001</v>
      </c>
      <c r="U48" s="960">
        <v>215741.02791579001</v>
      </c>
      <c r="V48" s="960">
        <v>215741.02941558999</v>
      </c>
      <c r="W48" s="960">
        <v>215741.02941558999</v>
      </c>
      <c r="X48" s="960">
        <v>217812.90778658999</v>
      </c>
      <c r="Y48" s="960">
        <v>219509.96054758999</v>
      </c>
      <c r="Z48" s="960">
        <v>219484.96054758999</v>
      </c>
      <c r="AA48" s="960">
        <v>252220.25796158999</v>
      </c>
      <c r="AB48" s="960">
        <v>256406.33869859</v>
      </c>
      <c r="AC48" s="960">
        <v>256406.31971938</v>
      </c>
      <c r="AD48" s="960">
        <v>226287.45019559001</v>
      </c>
      <c r="AE48" s="960">
        <v>230798.70920734</v>
      </c>
      <c r="AF48" s="960">
        <v>231763.70920834001</v>
      </c>
      <c r="AG48" s="960">
        <v>233576.60278434001</v>
      </c>
      <c r="AH48" s="960">
        <v>243694.33406133999</v>
      </c>
      <c r="AI48" s="960">
        <v>244507.43640134</v>
      </c>
      <c r="AJ48" s="960">
        <v>244507.43640134</v>
      </c>
      <c r="AK48" s="960">
        <v>249714.57754134</v>
      </c>
      <c r="AL48" s="960">
        <v>249714.57754134</v>
      </c>
      <c r="AM48" s="960">
        <v>249714.57754134</v>
      </c>
      <c r="AN48" s="960">
        <v>249714.57754134</v>
      </c>
      <c r="AO48" s="960">
        <v>252629.22476220998</v>
      </c>
      <c r="AP48" s="960">
        <v>252629.22576221</v>
      </c>
      <c r="AQ48" s="960">
        <v>255862.69513122001</v>
      </c>
      <c r="AR48" s="960">
        <v>255862.69513121</v>
      </c>
      <c r="AS48" s="960">
        <v>252111.48491017002</v>
      </c>
      <c r="AT48" s="960">
        <v>224140.00111156001</v>
      </c>
      <c r="AU48" s="960">
        <v>217941.02107255999</v>
      </c>
      <c r="AV48" s="960">
        <v>217941.02107255999</v>
      </c>
      <c r="AW48" s="960">
        <v>220208.24210055999</v>
      </c>
      <c r="AX48" s="960">
        <v>221778.62854455999</v>
      </c>
      <c r="AY48" s="960">
        <v>210208.23806055999</v>
      </c>
      <c r="AZ48" s="960">
        <v>226422.98251043999</v>
      </c>
      <c r="BA48" s="960">
        <v>216706.29279156</v>
      </c>
      <c r="BB48" s="960">
        <v>217172.77594756</v>
      </c>
      <c r="BC48" s="960">
        <v>206062.09106056002</v>
      </c>
      <c r="BD48" s="960">
        <v>195325.84368756</v>
      </c>
      <c r="BE48" s="960">
        <v>195325.84368655999</v>
      </c>
      <c r="BF48" s="960">
        <v>199340.27340756002</v>
      </c>
      <c r="BG48" s="960">
        <v>199340.27340756002</v>
      </c>
      <c r="BH48" s="960">
        <v>189071.55586155999</v>
      </c>
      <c r="BI48" s="960">
        <v>192402.09586493002</v>
      </c>
      <c r="BJ48" s="960">
        <v>192402.09584843001</v>
      </c>
      <c r="BK48" s="960">
        <v>192402.09584843001</v>
      </c>
      <c r="BL48" s="960">
        <v>208396.88957842998</v>
      </c>
      <c r="BM48" s="960">
        <v>205602.09784842998</v>
      </c>
      <c r="BN48" s="960">
        <v>213334.96519461999</v>
      </c>
      <c r="BO48" s="960">
        <v>213334.96517812001</v>
      </c>
      <c r="BP48" s="960">
        <v>205814.43117811999</v>
      </c>
      <c r="BQ48" s="960">
        <v>205814.43117811999</v>
      </c>
      <c r="BR48" s="960">
        <v>218691.03927929001</v>
      </c>
      <c r="BS48" s="960">
        <v>218691.03927912001</v>
      </c>
      <c r="BT48" s="960">
        <v>218390.53738306</v>
      </c>
      <c r="BU48" s="960">
        <v>221368.40106368001</v>
      </c>
      <c r="BV48" s="960">
        <v>221379.53076356999</v>
      </c>
      <c r="BW48" s="1222">
        <v>221390.66046508003</v>
      </c>
      <c r="BX48" s="1222">
        <v>223383.09086011999</v>
      </c>
      <c r="BY48" s="1222">
        <v>223383.09066511999</v>
      </c>
      <c r="BZ48" s="1222">
        <v>223383.09066511999</v>
      </c>
      <c r="CA48" s="1222">
        <v>223383.09066511999</v>
      </c>
      <c r="CB48" s="1222">
        <v>223383.09066512002</v>
      </c>
      <c r="CC48" s="1222">
        <v>223383.09066511999</v>
      </c>
      <c r="CD48" s="1222">
        <v>242606.43552012002</v>
      </c>
      <c r="CE48" s="1222">
        <v>264128.75226912001</v>
      </c>
      <c r="CF48" s="1222">
        <v>280436.01325031003</v>
      </c>
      <c r="CG48" s="1222">
        <v>283387.51880761998</v>
      </c>
      <c r="CH48" s="1222">
        <v>283387.51880761998</v>
      </c>
      <c r="CI48" s="1222">
        <v>285220.02624072001</v>
      </c>
      <c r="CJ48" s="1261"/>
    </row>
    <row r="49" spans="1:88" ht="15.75" customHeight="1">
      <c r="A49" s="958" t="s">
        <v>629</v>
      </c>
      <c r="B49" s="959">
        <v>1553579.3902360701</v>
      </c>
      <c r="C49" s="960">
        <v>1611172.2691037897</v>
      </c>
      <c r="D49" s="960">
        <v>1823370.0731350798</v>
      </c>
      <c r="E49" s="960">
        <v>1853176.1771380298</v>
      </c>
      <c r="F49" s="960">
        <v>2105026.1804263098</v>
      </c>
      <c r="G49" s="960">
        <v>2423802.1742305001</v>
      </c>
      <c r="H49" s="960">
        <v>2470593.9126315298</v>
      </c>
      <c r="I49" s="960">
        <v>2563961.6035196199</v>
      </c>
      <c r="J49" s="960">
        <v>2498750.1096049296</v>
      </c>
      <c r="K49" s="960">
        <v>2478349.7233006596</v>
      </c>
      <c r="L49" s="960">
        <v>2493131.1144018099</v>
      </c>
      <c r="M49" s="960">
        <v>2577601.1165819699</v>
      </c>
      <c r="N49" s="960">
        <v>2588155.8501507901</v>
      </c>
      <c r="O49" s="960">
        <v>2584868.4607177498</v>
      </c>
      <c r="P49" s="960">
        <v>2670269.5944597102</v>
      </c>
      <c r="Q49" s="960">
        <v>2786248.3757684096</v>
      </c>
      <c r="R49" s="960">
        <v>2789631.6274747499</v>
      </c>
      <c r="S49" s="960">
        <v>2701601.6674969601</v>
      </c>
      <c r="T49" s="960">
        <v>2755482.4438442197</v>
      </c>
      <c r="U49" s="960">
        <v>2715029.2956444095</v>
      </c>
      <c r="V49" s="960">
        <v>2529818.1822653301</v>
      </c>
      <c r="W49" s="960">
        <v>2396182.7838045801</v>
      </c>
      <c r="X49" s="960">
        <v>2397748.43291659</v>
      </c>
      <c r="Y49" s="960">
        <v>1982326.0132705001</v>
      </c>
      <c r="Z49" s="960">
        <v>687422.26136987004</v>
      </c>
      <c r="AA49" s="960">
        <v>788140.60443853005</v>
      </c>
      <c r="AB49" s="960">
        <v>805795.52249995992</v>
      </c>
      <c r="AC49" s="960">
        <v>770378.01836558001</v>
      </c>
      <c r="AD49" s="960">
        <v>695843.15347381996</v>
      </c>
      <c r="AE49" s="960">
        <v>245041.89884554001</v>
      </c>
      <c r="AF49" s="960">
        <v>176053.79547473998</v>
      </c>
      <c r="AG49" s="960">
        <v>179731.28916391998</v>
      </c>
      <c r="AH49" s="960">
        <v>182793.88427532002</v>
      </c>
      <c r="AI49" s="960">
        <v>181163.24673835002</v>
      </c>
      <c r="AJ49" s="960">
        <v>177333.21330091998</v>
      </c>
      <c r="AK49" s="960">
        <v>179894.41514914</v>
      </c>
      <c r="AL49" s="960">
        <v>490980.44725535996</v>
      </c>
      <c r="AM49" s="960">
        <v>447634.54203692998</v>
      </c>
      <c r="AN49" s="960">
        <v>421835.92895966006</v>
      </c>
      <c r="AO49" s="960">
        <v>422535.60800562002</v>
      </c>
      <c r="AP49" s="960">
        <v>383011.60921040003</v>
      </c>
      <c r="AQ49" s="960">
        <v>330539.53888904996</v>
      </c>
      <c r="AR49" s="960">
        <v>444816.76966095</v>
      </c>
      <c r="AS49" s="960">
        <v>1169841.8726362798</v>
      </c>
      <c r="AT49" s="960">
        <v>1045796.64960596</v>
      </c>
      <c r="AU49" s="960">
        <v>2317444.5492545599</v>
      </c>
      <c r="AV49" s="960">
        <v>2317103.1078034998</v>
      </c>
      <c r="AW49" s="960">
        <v>2266758.53621533</v>
      </c>
      <c r="AX49" s="960">
        <v>2127567.0908559998</v>
      </c>
      <c r="AY49" s="960">
        <v>2127533.3085944299</v>
      </c>
      <c r="AZ49" s="960">
        <v>2172561.1781640202</v>
      </c>
      <c r="BA49" s="960">
        <v>2177877.3174903695</v>
      </c>
      <c r="BB49" s="960">
        <v>2210705.9200289501</v>
      </c>
      <c r="BC49" s="960">
        <v>2199860.1149554299</v>
      </c>
      <c r="BD49" s="960">
        <v>2264222.2017965498</v>
      </c>
      <c r="BE49" s="960">
        <v>2277982.3083111001</v>
      </c>
      <c r="BF49" s="960">
        <v>2209589.2422045697</v>
      </c>
      <c r="BG49" s="960">
        <v>2215829.8664850695</v>
      </c>
      <c r="BH49" s="960">
        <v>2122125.3689589701</v>
      </c>
      <c r="BI49" s="960">
        <v>2215739.0126539604</v>
      </c>
      <c r="BJ49" s="960">
        <v>2375084.1898258901</v>
      </c>
      <c r="BK49" s="960">
        <v>2275055.6673987899</v>
      </c>
      <c r="BL49" s="960">
        <v>2375912.4717281605</v>
      </c>
      <c r="BM49" s="960">
        <v>2450003.9643180999</v>
      </c>
      <c r="BN49" s="960">
        <v>2420418.5123440204</v>
      </c>
      <c r="BO49" s="960">
        <v>2394173.9176292703</v>
      </c>
      <c r="BP49" s="960">
        <v>2380048.0168962199</v>
      </c>
      <c r="BQ49" s="960">
        <v>2375234.0721833003</v>
      </c>
      <c r="BR49" s="960">
        <v>2395533.7437647404</v>
      </c>
      <c r="BS49" s="960">
        <v>2403482.7025493151</v>
      </c>
      <c r="BT49" s="960">
        <v>2389703.9798701154</v>
      </c>
      <c r="BU49" s="960">
        <v>2394151.0730993403</v>
      </c>
      <c r="BV49" s="960">
        <v>2476545.2968439902</v>
      </c>
      <c r="BW49" s="1222">
        <v>2481675.9354280601</v>
      </c>
      <c r="BX49" s="1222">
        <v>2605322.7441196493</v>
      </c>
      <c r="BY49" s="1222">
        <v>2616321.0692905504</v>
      </c>
      <c r="BZ49" s="1222">
        <v>2635650.7006023503</v>
      </c>
      <c r="CA49" s="1222">
        <v>2623222.5205665501</v>
      </c>
      <c r="CB49" s="1222">
        <v>2620158.25272361</v>
      </c>
      <c r="CC49" s="1222">
        <v>2614088.6218774002</v>
      </c>
      <c r="CD49" s="1222">
        <v>2604859.7801210596</v>
      </c>
      <c r="CE49" s="1222">
        <v>2602047.2497640098</v>
      </c>
      <c r="CF49" s="1222">
        <v>2633198.7608618201</v>
      </c>
      <c r="CG49" s="1222">
        <v>2648700.3864260702</v>
      </c>
      <c r="CH49" s="1222">
        <v>2725031.8444949705</v>
      </c>
      <c r="CI49" s="1222">
        <v>2826166.4911086997</v>
      </c>
      <c r="CJ49" s="1261"/>
    </row>
    <row r="50" spans="1:88" ht="15.75" customHeight="1">
      <c r="A50" s="958" t="s">
        <v>630</v>
      </c>
      <c r="B50" s="959">
        <v>236897.49280382</v>
      </c>
      <c r="C50" s="960">
        <v>241120.05199626999</v>
      </c>
      <c r="D50" s="960">
        <v>241325.32596183999</v>
      </c>
      <c r="E50" s="960">
        <v>244725.80243973999</v>
      </c>
      <c r="F50" s="960">
        <v>250641.98815724999</v>
      </c>
      <c r="G50" s="960">
        <v>257855.9436351</v>
      </c>
      <c r="H50" s="960">
        <v>261999.50452725001</v>
      </c>
      <c r="I50" s="960">
        <v>267201.35566937999</v>
      </c>
      <c r="J50" s="960">
        <v>272852.38807166996</v>
      </c>
      <c r="K50" s="960">
        <v>289667.95757395995</v>
      </c>
      <c r="L50" s="960">
        <v>296588.42279683996</v>
      </c>
      <c r="M50" s="960">
        <v>303237.21947881998</v>
      </c>
      <c r="N50" s="960">
        <v>311407.11220912001</v>
      </c>
      <c r="O50" s="960">
        <v>317494.40645634005</v>
      </c>
      <c r="P50" s="960">
        <v>326363.92537546996</v>
      </c>
      <c r="Q50" s="960">
        <v>333216.26234863</v>
      </c>
      <c r="R50" s="960">
        <v>339696.34733093</v>
      </c>
      <c r="S50" s="960">
        <v>352815.62866192998</v>
      </c>
      <c r="T50" s="960">
        <v>364341.67712884001</v>
      </c>
      <c r="U50" s="960">
        <v>371381.34114504</v>
      </c>
      <c r="V50" s="960">
        <v>415205.82341830002</v>
      </c>
      <c r="W50" s="960">
        <v>581799.15868466999</v>
      </c>
      <c r="X50" s="960">
        <v>591600.4836829399</v>
      </c>
      <c r="Y50" s="960">
        <v>751273.73618996993</v>
      </c>
      <c r="Z50" s="960">
        <v>724836.79763040005</v>
      </c>
      <c r="AA50" s="960">
        <v>731783.20594612998</v>
      </c>
      <c r="AB50" s="960">
        <v>736106.96755029005</v>
      </c>
      <c r="AC50" s="960">
        <v>740078.25193946995</v>
      </c>
      <c r="AD50" s="960">
        <v>832357.95718377002</v>
      </c>
      <c r="AE50" s="960">
        <v>894624.10506871995</v>
      </c>
      <c r="AF50" s="960">
        <v>904227.04135077004</v>
      </c>
      <c r="AG50" s="960">
        <v>846126.46585829009</v>
      </c>
      <c r="AH50" s="960">
        <v>784838.99508330005</v>
      </c>
      <c r="AI50" s="960">
        <v>804887.48846706003</v>
      </c>
      <c r="AJ50" s="960">
        <v>858549.33991909993</v>
      </c>
      <c r="AK50" s="960">
        <v>857265.15999497997</v>
      </c>
      <c r="AL50" s="960">
        <v>815053.83515449998</v>
      </c>
      <c r="AM50" s="960">
        <v>820887.68836090004</v>
      </c>
      <c r="AN50" s="960">
        <v>835701.88744625996</v>
      </c>
      <c r="AO50" s="960">
        <v>848592.95540467999</v>
      </c>
      <c r="AP50" s="960">
        <v>820076.54925341008</v>
      </c>
      <c r="AQ50" s="960">
        <v>838458.75946039986</v>
      </c>
      <c r="AR50" s="960">
        <v>850222.43519404007</v>
      </c>
      <c r="AS50" s="960">
        <v>853608.62565551</v>
      </c>
      <c r="AT50" s="960">
        <v>920558.36922732997</v>
      </c>
      <c r="AU50" s="960">
        <v>914579.66857139999</v>
      </c>
      <c r="AV50" s="960">
        <v>926260.22481127002</v>
      </c>
      <c r="AW50" s="960">
        <v>927410.77067115007</v>
      </c>
      <c r="AX50" s="960">
        <v>1017178.37387986</v>
      </c>
      <c r="AY50" s="960">
        <v>948940.04657578003</v>
      </c>
      <c r="AZ50" s="960">
        <v>1048956.78020286</v>
      </c>
      <c r="BA50" s="960">
        <v>984881.13733075</v>
      </c>
      <c r="BB50" s="960">
        <v>993520.03535765992</v>
      </c>
      <c r="BC50" s="960">
        <v>978713.30860901996</v>
      </c>
      <c r="BD50" s="960">
        <v>992490.86629124999</v>
      </c>
      <c r="BE50" s="960">
        <v>1001344.1619870401</v>
      </c>
      <c r="BF50" s="960">
        <v>996575.89761141001</v>
      </c>
      <c r="BG50" s="960">
        <v>1000315.6928864601</v>
      </c>
      <c r="BH50" s="960">
        <v>1077845.5443734799</v>
      </c>
      <c r="BI50" s="960">
        <v>997761.99363985006</v>
      </c>
      <c r="BJ50" s="960">
        <v>998444.13807660015</v>
      </c>
      <c r="BK50" s="960">
        <v>1006139.5376093501</v>
      </c>
      <c r="BL50" s="960">
        <v>1015382.17351198</v>
      </c>
      <c r="BM50" s="960">
        <v>1019340.6722070901</v>
      </c>
      <c r="BN50" s="960">
        <v>993181.08252329007</v>
      </c>
      <c r="BO50" s="960">
        <v>979748.5596165699</v>
      </c>
      <c r="BP50" s="960">
        <v>985674.98847545998</v>
      </c>
      <c r="BQ50" s="960">
        <v>993439.48061118997</v>
      </c>
      <c r="BR50" s="960">
        <v>979468.05899125</v>
      </c>
      <c r="BS50" s="960">
        <v>984384.20320588991</v>
      </c>
      <c r="BT50" s="960">
        <v>1005412.28261859</v>
      </c>
      <c r="BU50" s="960">
        <v>989798.37223356008</v>
      </c>
      <c r="BV50" s="960">
        <v>1002760.2382641899</v>
      </c>
      <c r="BW50" s="1222">
        <v>1010782.4499656</v>
      </c>
      <c r="BX50" s="1222">
        <v>1006959.4571271001</v>
      </c>
      <c r="BY50" s="1222">
        <v>1018235.2825517099</v>
      </c>
      <c r="BZ50" s="1222">
        <v>1012568.3910843799</v>
      </c>
      <c r="CA50" s="1222">
        <v>1012977.4038996499</v>
      </c>
      <c r="CB50" s="1222">
        <v>1021925.9455742199</v>
      </c>
      <c r="CC50" s="1222">
        <v>1026267.74772516</v>
      </c>
      <c r="CD50" s="1222">
        <v>1008759.04846546</v>
      </c>
      <c r="CE50" s="1222">
        <v>1014214.23312479</v>
      </c>
      <c r="CF50" s="1222">
        <v>1020908.2068954899</v>
      </c>
      <c r="CG50" s="1222">
        <v>1024308.0598129199</v>
      </c>
      <c r="CH50" s="1222">
        <v>1032923.8394008902</v>
      </c>
      <c r="CI50" s="1222">
        <v>1042170.26216702</v>
      </c>
      <c r="CJ50" s="1261"/>
    </row>
    <row r="51" spans="1:88" ht="15.75" customHeight="1">
      <c r="A51" s="958" t="s">
        <v>631</v>
      </c>
      <c r="B51" s="959">
        <v>0</v>
      </c>
      <c r="C51" s="960">
        <v>679.96377700000005</v>
      </c>
      <c r="D51" s="960">
        <v>0</v>
      </c>
      <c r="E51" s="960">
        <v>0</v>
      </c>
      <c r="F51" s="960">
        <v>77.696826000000001</v>
      </c>
      <c r="G51" s="960">
        <v>0</v>
      </c>
      <c r="H51" s="960">
        <v>0</v>
      </c>
      <c r="I51" s="960">
        <v>0</v>
      </c>
      <c r="J51" s="960">
        <v>0</v>
      </c>
      <c r="K51" s="960">
        <v>0</v>
      </c>
      <c r="L51" s="960">
        <v>0</v>
      </c>
      <c r="M51" s="960">
        <v>0</v>
      </c>
      <c r="N51" s="960">
        <v>0</v>
      </c>
      <c r="O51" s="960">
        <v>0</v>
      </c>
      <c r="P51" s="960">
        <v>0</v>
      </c>
      <c r="Q51" s="960">
        <v>0</v>
      </c>
      <c r="R51" s="960">
        <v>0</v>
      </c>
      <c r="S51" s="960">
        <v>0</v>
      </c>
      <c r="T51" s="960">
        <v>0</v>
      </c>
      <c r="U51" s="960">
        <v>0</v>
      </c>
      <c r="V51" s="960">
        <v>0</v>
      </c>
      <c r="W51" s="960">
        <v>0</v>
      </c>
      <c r="X51" s="960">
        <v>0</v>
      </c>
      <c r="Y51" s="960">
        <v>0</v>
      </c>
      <c r="Z51" s="960">
        <v>0</v>
      </c>
      <c r="AA51" s="960">
        <v>0</v>
      </c>
      <c r="AB51" s="960">
        <v>0</v>
      </c>
      <c r="AC51" s="960">
        <v>32.698143000000002</v>
      </c>
      <c r="AD51" s="960">
        <v>0</v>
      </c>
      <c r="AE51" s="960">
        <v>0</v>
      </c>
      <c r="AF51" s="960">
        <v>0</v>
      </c>
      <c r="AG51" s="960">
        <v>632.86113699999999</v>
      </c>
      <c r="AH51" s="960">
        <v>56.233963000000003</v>
      </c>
      <c r="AI51" s="960">
        <v>530.93769199999997</v>
      </c>
      <c r="AJ51" s="960">
        <v>729.55499999999995</v>
      </c>
      <c r="AK51" s="960">
        <v>793.91943800000001</v>
      </c>
      <c r="AL51" s="960">
        <v>683.36754199999996</v>
      </c>
      <c r="AM51" s="960">
        <v>623.66600000000005</v>
      </c>
      <c r="AN51" s="960">
        <v>938.06869300000005</v>
      </c>
      <c r="AO51" s="960">
        <v>879.16399999999999</v>
      </c>
      <c r="AP51" s="960">
        <v>820.65800000000002</v>
      </c>
      <c r="AQ51" s="960">
        <v>999.11699999999996</v>
      </c>
      <c r="AR51" s="960">
        <v>1017.288</v>
      </c>
      <c r="AS51" s="960">
        <v>0</v>
      </c>
      <c r="AT51" s="960">
        <v>0</v>
      </c>
      <c r="AU51" s="960">
        <v>0</v>
      </c>
      <c r="AV51" s="960">
        <v>0</v>
      </c>
      <c r="AW51" s="960">
        <v>0</v>
      </c>
      <c r="AX51" s="960">
        <v>0</v>
      </c>
      <c r="AY51" s="960">
        <v>0</v>
      </c>
      <c r="AZ51" s="960">
        <v>0</v>
      </c>
      <c r="BA51" s="960">
        <v>0</v>
      </c>
      <c r="BB51" s="960">
        <v>0</v>
      </c>
      <c r="BC51" s="960">
        <v>0</v>
      </c>
      <c r="BD51" s="960">
        <v>0</v>
      </c>
      <c r="BE51" s="960">
        <v>0</v>
      </c>
      <c r="BF51" s="960">
        <v>0</v>
      </c>
      <c r="BG51" s="960">
        <v>0</v>
      </c>
      <c r="BH51" s="960">
        <v>0</v>
      </c>
      <c r="BI51" s="960">
        <v>0</v>
      </c>
      <c r="BJ51" s="960">
        <v>0</v>
      </c>
      <c r="BK51" s="960">
        <v>0</v>
      </c>
      <c r="BL51" s="960">
        <v>0</v>
      </c>
      <c r="BM51" s="960">
        <v>0</v>
      </c>
      <c r="BN51" s="960">
        <v>0</v>
      </c>
      <c r="BO51" s="960">
        <v>0</v>
      </c>
      <c r="BP51" s="960">
        <v>0</v>
      </c>
      <c r="BQ51" s="960">
        <v>0</v>
      </c>
      <c r="BR51" s="960">
        <v>0</v>
      </c>
      <c r="BS51" s="960">
        <v>0</v>
      </c>
      <c r="BT51" s="960">
        <v>0</v>
      </c>
      <c r="BU51" s="960">
        <v>0</v>
      </c>
      <c r="BV51" s="960">
        <v>0</v>
      </c>
      <c r="BW51" s="1222">
        <v>0</v>
      </c>
      <c r="BX51" s="1222">
        <v>0</v>
      </c>
      <c r="BY51" s="1222">
        <v>0</v>
      </c>
      <c r="BZ51" s="1222">
        <v>0</v>
      </c>
      <c r="CA51" s="1222">
        <v>0</v>
      </c>
      <c r="CB51" s="1222">
        <v>0</v>
      </c>
      <c r="CC51" s="1222">
        <v>0</v>
      </c>
      <c r="CD51" s="1222">
        <v>0</v>
      </c>
      <c r="CE51" s="1222">
        <v>0</v>
      </c>
      <c r="CF51" s="1222">
        <v>0</v>
      </c>
      <c r="CG51" s="1222">
        <v>0</v>
      </c>
      <c r="CH51" s="1222">
        <v>0</v>
      </c>
      <c r="CI51" s="1222">
        <v>0</v>
      </c>
      <c r="CJ51" s="1261"/>
    </row>
    <row r="52" spans="1:88" ht="15.75" customHeight="1">
      <c r="A52" s="958" t="s">
        <v>632</v>
      </c>
      <c r="B52" s="959">
        <v>262620.82333248999</v>
      </c>
      <c r="C52" s="960">
        <v>231804.81374334</v>
      </c>
      <c r="D52" s="960">
        <v>234648.69475217999</v>
      </c>
      <c r="E52" s="960">
        <v>210789.51179248001</v>
      </c>
      <c r="F52" s="960">
        <v>203653.66257720999</v>
      </c>
      <c r="G52" s="960">
        <v>214205.03988363</v>
      </c>
      <c r="H52" s="960">
        <v>227794.16949755</v>
      </c>
      <c r="I52" s="960">
        <v>225063.02077370998</v>
      </c>
      <c r="J52" s="960">
        <v>233851.12265801002</v>
      </c>
      <c r="K52" s="960">
        <v>249144.92561807999</v>
      </c>
      <c r="L52" s="960">
        <v>262941.58178249002</v>
      </c>
      <c r="M52" s="960">
        <v>272918.78165232</v>
      </c>
      <c r="N52" s="960">
        <v>276801.10394268</v>
      </c>
      <c r="O52" s="960">
        <v>279719.97680446005</v>
      </c>
      <c r="P52" s="960">
        <v>283816.39484152</v>
      </c>
      <c r="Q52" s="960">
        <v>300982.07277671003</v>
      </c>
      <c r="R52" s="960">
        <v>316995.43983773998</v>
      </c>
      <c r="S52" s="960">
        <v>362895.00652018999</v>
      </c>
      <c r="T52" s="960">
        <v>416305.22389244003</v>
      </c>
      <c r="U52" s="960">
        <v>579100.92424103001</v>
      </c>
      <c r="V52" s="960">
        <v>997927.96485674998</v>
      </c>
      <c r="W52" s="960">
        <v>1403382.7953047201</v>
      </c>
      <c r="X52" s="960">
        <v>1793381.6938584</v>
      </c>
      <c r="Y52" s="960">
        <v>1977503.3318360902</v>
      </c>
      <c r="Z52" s="960">
        <v>2042227.45742349</v>
      </c>
      <c r="AA52" s="960">
        <v>2047067.6842026899</v>
      </c>
      <c r="AB52" s="960">
        <v>2031139.4255357101</v>
      </c>
      <c r="AC52" s="960">
        <v>2044578.2294580301</v>
      </c>
      <c r="AD52" s="960">
        <v>2082289.9121274699</v>
      </c>
      <c r="AE52" s="960">
        <v>2089359.47511575</v>
      </c>
      <c r="AF52" s="960">
        <v>2103171.4103915403</v>
      </c>
      <c r="AG52" s="960">
        <v>2096041.6012678</v>
      </c>
      <c r="AH52" s="960">
        <v>2056799.8059738101</v>
      </c>
      <c r="AI52" s="960">
        <v>2072131.2402168401</v>
      </c>
      <c r="AJ52" s="960">
        <v>2068394.61931102</v>
      </c>
      <c r="AK52" s="960">
        <v>930136.37411699002</v>
      </c>
      <c r="AL52" s="960">
        <v>648532.45487055008</v>
      </c>
      <c r="AM52" s="960">
        <v>679576.77883046994</v>
      </c>
      <c r="AN52" s="960">
        <v>658645.91665760998</v>
      </c>
      <c r="AO52" s="960">
        <v>661498.04414268001</v>
      </c>
      <c r="AP52" s="960">
        <v>587996.17223203008</v>
      </c>
      <c r="AQ52" s="960">
        <v>497475.46108096</v>
      </c>
      <c r="AR52" s="960">
        <v>394191.54475953005</v>
      </c>
      <c r="AS52" s="960">
        <v>419427.75507617998</v>
      </c>
      <c r="AT52" s="960">
        <v>474993.46373321</v>
      </c>
      <c r="AU52" s="960">
        <v>487293.62578593998</v>
      </c>
      <c r="AV52" s="960">
        <v>463444.03607611998</v>
      </c>
      <c r="AW52" s="960">
        <v>267743.89330269</v>
      </c>
      <c r="AX52" s="960">
        <v>253142.1671127</v>
      </c>
      <c r="AY52" s="960">
        <v>234667.39863089999</v>
      </c>
      <c r="AZ52" s="960">
        <v>282933.68581626</v>
      </c>
      <c r="BA52" s="960">
        <v>293629.64135058003</v>
      </c>
      <c r="BB52" s="960">
        <v>292228.81538017001</v>
      </c>
      <c r="BC52" s="960">
        <v>281031.23202884005</v>
      </c>
      <c r="BD52" s="960">
        <v>279002.06581144</v>
      </c>
      <c r="BE52" s="960">
        <v>288493.51307997998</v>
      </c>
      <c r="BF52" s="960">
        <v>264156.75551558001</v>
      </c>
      <c r="BG52" s="960">
        <v>256650.74914725</v>
      </c>
      <c r="BH52" s="960">
        <v>254894.71073096999</v>
      </c>
      <c r="BI52" s="960">
        <v>234778.9076368</v>
      </c>
      <c r="BJ52" s="960">
        <v>245822.32142456001</v>
      </c>
      <c r="BK52" s="960">
        <v>248382.46788792999</v>
      </c>
      <c r="BL52" s="960">
        <v>248198.95879544</v>
      </c>
      <c r="BM52" s="960">
        <v>292739.42330974998</v>
      </c>
      <c r="BN52" s="960">
        <v>303565.25252267998</v>
      </c>
      <c r="BO52" s="960">
        <v>271370.69274300005</v>
      </c>
      <c r="BP52" s="960">
        <v>272594.34959483001</v>
      </c>
      <c r="BQ52" s="960">
        <v>266554.69323174999</v>
      </c>
      <c r="BR52" s="960">
        <v>271977.12732110004</v>
      </c>
      <c r="BS52" s="960">
        <v>276063.78788310505</v>
      </c>
      <c r="BT52" s="960">
        <v>284996.69688660494</v>
      </c>
      <c r="BU52" s="960">
        <v>275113.16136183002</v>
      </c>
      <c r="BV52" s="960">
        <v>279412.86280874</v>
      </c>
      <c r="BW52" s="1222">
        <v>289009.78664919996</v>
      </c>
      <c r="BX52" s="1222">
        <v>299889.9112955</v>
      </c>
      <c r="BY52" s="1222">
        <v>324583.36842833</v>
      </c>
      <c r="BZ52" s="1222">
        <v>307950.15815061005</v>
      </c>
      <c r="CA52" s="1222">
        <v>274644.82643894997</v>
      </c>
      <c r="CB52" s="1222">
        <v>274028.45882006001</v>
      </c>
      <c r="CC52" s="1222">
        <v>281602.4371405</v>
      </c>
      <c r="CD52" s="1222">
        <v>287158.55153259996</v>
      </c>
      <c r="CE52" s="1222">
        <v>290561.30784082995</v>
      </c>
      <c r="CF52" s="1222">
        <v>308047.55951842002</v>
      </c>
      <c r="CG52" s="1222">
        <v>280830.1962153599</v>
      </c>
      <c r="CH52" s="1222">
        <v>281122.10403587</v>
      </c>
      <c r="CI52" s="1222">
        <v>305230.51540356001</v>
      </c>
      <c r="CJ52" s="1261"/>
    </row>
    <row r="53" spans="1:88" ht="15.75" customHeight="1">
      <c r="A53" s="989" t="s">
        <v>547</v>
      </c>
      <c r="B53" s="959"/>
      <c r="C53" s="960"/>
      <c r="D53" s="960"/>
      <c r="E53" s="960"/>
      <c r="F53" s="960"/>
      <c r="G53" s="960"/>
      <c r="H53" s="960"/>
      <c r="I53" s="960"/>
      <c r="J53" s="960"/>
      <c r="K53" s="960"/>
      <c r="L53" s="960"/>
      <c r="M53" s="960"/>
      <c r="N53" s="960"/>
      <c r="O53" s="960"/>
      <c r="P53" s="960"/>
      <c r="Q53" s="960"/>
      <c r="R53" s="960"/>
      <c r="S53" s="960"/>
      <c r="T53" s="960"/>
      <c r="U53" s="960"/>
      <c r="V53" s="960"/>
      <c r="W53" s="960"/>
      <c r="X53" s="960"/>
      <c r="Y53" s="960"/>
      <c r="Z53" s="960"/>
      <c r="AA53" s="960"/>
      <c r="AB53" s="960"/>
      <c r="AC53" s="960"/>
      <c r="AD53" s="960"/>
      <c r="AE53" s="960"/>
      <c r="AF53" s="960"/>
      <c r="AG53" s="960"/>
      <c r="AH53" s="960"/>
      <c r="AI53" s="960"/>
      <c r="AJ53" s="960"/>
      <c r="AK53" s="960"/>
      <c r="AL53" s="960"/>
      <c r="AM53" s="960"/>
      <c r="AN53" s="960"/>
      <c r="AO53" s="960"/>
      <c r="AP53" s="960"/>
      <c r="AQ53" s="960"/>
      <c r="AR53" s="960"/>
      <c r="AS53" s="960"/>
      <c r="AT53" s="960"/>
      <c r="AU53" s="960"/>
      <c r="AV53" s="960"/>
      <c r="AW53" s="960"/>
      <c r="AX53" s="960"/>
      <c r="AY53" s="960"/>
      <c r="AZ53" s="960"/>
      <c r="BA53" s="960"/>
      <c r="BB53" s="960"/>
      <c r="BC53" s="960"/>
      <c r="BD53" s="960"/>
      <c r="BE53" s="960"/>
      <c r="BF53" s="960"/>
      <c r="BG53" s="960"/>
      <c r="BH53" s="960"/>
      <c r="BI53" s="960"/>
      <c r="BJ53" s="960"/>
      <c r="BK53" s="960"/>
      <c r="BL53" s="960"/>
      <c r="BM53" s="960"/>
      <c r="BN53" s="960"/>
      <c r="BO53" s="960"/>
      <c r="BP53" s="960"/>
      <c r="BQ53" s="960"/>
      <c r="BR53" s="960"/>
      <c r="BS53" s="960"/>
      <c r="BT53" s="960"/>
      <c r="BU53" s="960"/>
      <c r="BV53" s="960"/>
      <c r="BW53" s="1222"/>
      <c r="BX53" s="1222"/>
      <c r="BY53" s="1222"/>
      <c r="BZ53" s="1222"/>
      <c r="CA53" s="1222"/>
      <c r="CB53" s="1222"/>
      <c r="CC53" s="1222"/>
      <c r="CD53" s="1222"/>
      <c r="CE53" s="1222"/>
      <c r="CF53" s="1222"/>
      <c r="CG53" s="1222"/>
      <c r="CH53" s="1222"/>
      <c r="CI53" s="1222"/>
      <c r="CJ53" s="1261"/>
    </row>
    <row r="54" spans="1:88" ht="15.75" customHeight="1">
      <c r="A54" s="955" t="s">
        <v>633</v>
      </c>
      <c r="B54" s="959">
        <v>3037359.3379444503</v>
      </c>
      <c r="C54" s="960">
        <v>3354579.8835629798</v>
      </c>
      <c r="D54" s="960">
        <v>2807381.3527957899</v>
      </c>
      <c r="E54" s="960">
        <v>3345908.3603647002</v>
      </c>
      <c r="F54" s="960">
        <v>3533766.6079792003</v>
      </c>
      <c r="G54" s="960">
        <v>3628690.3946122495</v>
      </c>
      <c r="H54" s="960">
        <v>3466560.6618284103</v>
      </c>
      <c r="I54" s="960">
        <v>3137358.1437085001</v>
      </c>
      <c r="J54" s="960">
        <v>3575922.1254546498</v>
      </c>
      <c r="K54" s="960">
        <v>3220594.6261478299</v>
      </c>
      <c r="L54" s="960">
        <v>3076551.9729886102</v>
      </c>
      <c r="M54" s="960">
        <v>3416384.75609671</v>
      </c>
      <c r="N54" s="960">
        <v>3329045.4054324101</v>
      </c>
      <c r="O54" s="960">
        <v>3366637.6867782101</v>
      </c>
      <c r="P54" s="960">
        <v>2948449.5695184898</v>
      </c>
      <c r="Q54" s="960">
        <v>2816120.6835084199</v>
      </c>
      <c r="R54" s="960">
        <v>2945991.0070527801</v>
      </c>
      <c r="S54" s="960">
        <v>2718981.9522696398</v>
      </c>
      <c r="T54" s="960">
        <v>3159989.3166074599</v>
      </c>
      <c r="U54" s="960">
        <v>2909367.5184613001</v>
      </c>
      <c r="V54" s="960">
        <v>2698115.4325033003</v>
      </c>
      <c r="W54" s="960">
        <v>2013463.8194169402</v>
      </c>
      <c r="X54" s="960">
        <v>1745257.60256391</v>
      </c>
      <c r="Y54" s="960">
        <v>1655212.4126693504</v>
      </c>
      <c r="Z54" s="960">
        <v>2765179.2399333096</v>
      </c>
      <c r="AA54" s="960">
        <v>2490493.1873421003</v>
      </c>
      <c r="AB54" s="960">
        <v>2452611.0284274695</v>
      </c>
      <c r="AC54" s="960">
        <v>2524106.9515389502</v>
      </c>
      <c r="AD54" s="960">
        <v>2472708.5976530598</v>
      </c>
      <c r="AE54" s="960">
        <v>3008493.0014228895</v>
      </c>
      <c r="AF54" s="960">
        <v>2673162.5948806703</v>
      </c>
      <c r="AG54" s="960">
        <v>2750412.5530141001</v>
      </c>
      <c r="AH54" s="960">
        <v>3099734.5709287003</v>
      </c>
      <c r="AI54" s="960">
        <v>3343457.0780550698</v>
      </c>
      <c r="AJ54" s="960">
        <v>3212262.8345227996</v>
      </c>
      <c r="AK54" s="960">
        <v>3304067.41339423</v>
      </c>
      <c r="AL54" s="960">
        <v>2973648.1335187596</v>
      </c>
      <c r="AM54" s="960">
        <v>3017387.3624865199</v>
      </c>
      <c r="AN54" s="960">
        <v>3158583.4922419796</v>
      </c>
      <c r="AO54" s="960">
        <v>3276798.7916799998</v>
      </c>
      <c r="AP54" s="960">
        <v>3455197.2840903299</v>
      </c>
      <c r="AQ54" s="960">
        <v>3539576.8418579404</v>
      </c>
      <c r="AR54" s="960">
        <v>3514885.1932539404</v>
      </c>
      <c r="AS54" s="960">
        <v>3750579.4500202998</v>
      </c>
      <c r="AT54" s="960">
        <v>3914814.29476263</v>
      </c>
      <c r="AU54" s="960">
        <v>2999958.0336861699</v>
      </c>
      <c r="AV54" s="960">
        <v>2906752.4198498898</v>
      </c>
      <c r="AW54" s="960">
        <v>2555259.5311044101</v>
      </c>
      <c r="AX54" s="960">
        <v>2982863.4179310598</v>
      </c>
      <c r="AY54" s="960">
        <v>2921623.7102995599</v>
      </c>
      <c r="AZ54" s="960">
        <v>2674242.0564272599</v>
      </c>
      <c r="BA54" s="960">
        <v>2796734.3709240397</v>
      </c>
      <c r="BB54" s="960">
        <v>2515797.77741866</v>
      </c>
      <c r="BC54" s="960">
        <v>2649903.22342205</v>
      </c>
      <c r="BD54" s="960">
        <v>3015254.8145353501</v>
      </c>
      <c r="BE54" s="960">
        <v>2811817.3868141104</v>
      </c>
      <c r="BF54" s="960">
        <v>2910573.2079519602</v>
      </c>
      <c r="BG54" s="960">
        <v>3087217.0385570205</v>
      </c>
      <c r="BH54" s="960">
        <v>2914786.9751694403</v>
      </c>
      <c r="BI54" s="960">
        <v>2526902.6647612797</v>
      </c>
      <c r="BJ54" s="960">
        <v>2579174.1571230497</v>
      </c>
      <c r="BK54" s="960">
        <v>2740160.56702419</v>
      </c>
      <c r="BL54" s="960">
        <v>2704496.2037921096</v>
      </c>
      <c r="BM54" s="960">
        <v>2741392.8591401502</v>
      </c>
      <c r="BN54" s="960">
        <v>2643548.8619361497</v>
      </c>
      <c r="BO54" s="960">
        <v>2678761.2680206103</v>
      </c>
      <c r="BP54" s="960">
        <v>2584674.6642560596</v>
      </c>
      <c r="BQ54" s="960">
        <v>2641802.0463135792</v>
      </c>
      <c r="BR54" s="960">
        <v>2759125.3835184602</v>
      </c>
      <c r="BS54" s="960">
        <v>2809977.901114</v>
      </c>
      <c r="BT54" s="960">
        <v>2736595.6723656096</v>
      </c>
      <c r="BU54" s="960">
        <v>2693468.07487483</v>
      </c>
      <c r="BV54" s="960">
        <v>2788051.6131336205</v>
      </c>
      <c r="BW54" s="1222">
        <v>2941639.40273578</v>
      </c>
      <c r="BX54" s="1222">
        <v>2772306.8188603097</v>
      </c>
      <c r="BY54" s="1222">
        <v>2743866.5823249603</v>
      </c>
      <c r="BZ54" s="1222">
        <v>2713051.6271107602</v>
      </c>
      <c r="CA54" s="1222">
        <v>2785099.7370703397</v>
      </c>
      <c r="CB54" s="1222">
        <v>2996758.79086255</v>
      </c>
      <c r="CC54" s="1222">
        <v>2985566.3531113104</v>
      </c>
      <c r="CD54" s="1222">
        <v>2918863.0486276699</v>
      </c>
      <c r="CE54" s="1222">
        <v>3091608.2013658206</v>
      </c>
      <c r="CF54" s="1222">
        <v>3424992.3222615994</v>
      </c>
      <c r="CG54" s="1222">
        <v>3078956.6943471194</v>
      </c>
      <c r="CH54" s="1222">
        <v>3187039.7733459296</v>
      </c>
      <c r="CI54" s="1222">
        <v>3421471.4727085</v>
      </c>
      <c r="CJ54" s="1261"/>
    </row>
    <row r="55" spans="1:88" ht="15.75" customHeight="1">
      <c r="A55" s="955" t="s">
        <v>634</v>
      </c>
      <c r="B55" s="959">
        <v>785140.89148144994</v>
      </c>
      <c r="C55" s="960">
        <v>985766.60605187004</v>
      </c>
      <c r="D55" s="960">
        <v>983304.07020436996</v>
      </c>
      <c r="E55" s="960">
        <v>1088999.47816506</v>
      </c>
      <c r="F55" s="960">
        <v>1099081.42943617</v>
      </c>
      <c r="G55" s="960">
        <v>1088812.2057885199</v>
      </c>
      <c r="H55" s="960">
        <v>988642.00005152007</v>
      </c>
      <c r="I55" s="960">
        <v>1027117.25118074</v>
      </c>
      <c r="J55" s="960">
        <v>1198158.81978809</v>
      </c>
      <c r="K55" s="960">
        <v>1055981.37288089</v>
      </c>
      <c r="L55" s="960">
        <v>1128359.1888238902</v>
      </c>
      <c r="M55" s="960">
        <v>1353831.77763821</v>
      </c>
      <c r="N55" s="960">
        <v>1119834.2990184699</v>
      </c>
      <c r="O55" s="960">
        <v>1269430.6330597103</v>
      </c>
      <c r="P55" s="960">
        <v>1128229.7496659299</v>
      </c>
      <c r="Q55" s="960">
        <v>906683.6904230701</v>
      </c>
      <c r="R55" s="960">
        <v>966446.19528459013</v>
      </c>
      <c r="S55" s="960">
        <v>833777.09608330997</v>
      </c>
      <c r="T55" s="960">
        <v>1239836.0947765699</v>
      </c>
      <c r="U55" s="960">
        <v>1120592.9073655701</v>
      </c>
      <c r="V55" s="960">
        <v>1372115.08694853</v>
      </c>
      <c r="W55" s="960">
        <v>1160263.0818744702</v>
      </c>
      <c r="X55" s="960">
        <v>1182925.45083077</v>
      </c>
      <c r="Y55" s="960">
        <v>1289831.8125007902</v>
      </c>
      <c r="Z55" s="960">
        <v>1206966.5727857901</v>
      </c>
      <c r="AA55" s="960">
        <v>1021850.97422052</v>
      </c>
      <c r="AB55" s="960">
        <v>1039375.5044890798</v>
      </c>
      <c r="AC55" s="960">
        <v>1012086.14710236</v>
      </c>
      <c r="AD55" s="960">
        <v>945063.17635081999</v>
      </c>
      <c r="AE55" s="960">
        <v>1117250.27714105</v>
      </c>
      <c r="AF55" s="960">
        <v>945033.67140481004</v>
      </c>
      <c r="AG55" s="960">
        <v>1021368.2891848601</v>
      </c>
      <c r="AH55" s="960">
        <v>1123834.5651269099</v>
      </c>
      <c r="AI55" s="960">
        <v>1328264.3566037</v>
      </c>
      <c r="AJ55" s="960">
        <v>1134995.2590425902</v>
      </c>
      <c r="AK55" s="960">
        <v>1194453.9122142103</v>
      </c>
      <c r="AL55" s="960">
        <v>1202840.2805477497</v>
      </c>
      <c r="AM55" s="960">
        <v>1185563.3548040199</v>
      </c>
      <c r="AN55" s="960">
        <v>1226215.0442384898</v>
      </c>
      <c r="AO55" s="960">
        <v>1276194.3811335601</v>
      </c>
      <c r="AP55" s="960">
        <v>1328542.2721192599</v>
      </c>
      <c r="AQ55" s="960">
        <v>1372127.02391581</v>
      </c>
      <c r="AR55" s="960">
        <v>1353783.2488011902</v>
      </c>
      <c r="AS55" s="960">
        <v>1429020.0428889699</v>
      </c>
      <c r="AT55" s="960">
        <v>1767738.1750391899</v>
      </c>
      <c r="AU55" s="960">
        <v>859831.45453004004</v>
      </c>
      <c r="AV55" s="960">
        <v>794217.36772365007</v>
      </c>
      <c r="AW55" s="960">
        <v>612386.36715271999</v>
      </c>
      <c r="AX55" s="960">
        <v>677362.16383841005</v>
      </c>
      <c r="AY55" s="960">
        <v>711925.53989533009</v>
      </c>
      <c r="AZ55" s="960">
        <v>694470.83778713003</v>
      </c>
      <c r="BA55" s="960">
        <v>719067.7864860202</v>
      </c>
      <c r="BB55" s="960">
        <v>657564.53556130989</v>
      </c>
      <c r="BC55" s="960">
        <v>697107.31468873995</v>
      </c>
      <c r="BD55" s="960">
        <v>993646.55690169008</v>
      </c>
      <c r="BE55" s="960">
        <v>873852.69966917008</v>
      </c>
      <c r="BF55" s="960">
        <v>822716.48060847993</v>
      </c>
      <c r="BG55" s="960">
        <v>902944.39646730002</v>
      </c>
      <c r="BH55" s="960">
        <v>707320.97444543999</v>
      </c>
      <c r="BI55" s="960">
        <v>499596.77357469994</v>
      </c>
      <c r="BJ55" s="960">
        <v>521119.38282704004</v>
      </c>
      <c r="BK55" s="960">
        <v>499551.99466683995</v>
      </c>
      <c r="BL55" s="960">
        <v>482507.11217844998</v>
      </c>
      <c r="BM55" s="960">
        <v>602289.56452618004</v>
      </c>
      <c r="BN55" s="960">
        <v>566338.69548952999</v>
      </c>
      <c r="BO55" s="960">
        <v>525655.83769416995</v>
      </c>
      <c r="BP55" s="960">
        <v>568326.38535341993</v>
      </c>
      <c r="BQ55" s="960">
        <v>588185.2875973999</v>
      </c>
      <c r="BR55" s="960">
        <v>574335.49778153002</v>
      </c>
      <c r="BS55" s="960">
        <v>559254.05592167005</v>
      </c>
      <c r="BT55" s="960">
        <v>549350.45024270995</v>
      </c>
      <c r="BU55" s="960">
        <v>434841.94766349997</v>
      </c>
      <c r="BV55" s="960">
        <v>496108.01119351003</v>
      </c>
      <c r="BW55" s="1222">
        <v>505214.02144746005</v>
      </c>
      <c r="BX55" s="1222">
        <v>571665.33014630002</v>
      </c>
      <c r="BY55" s="1222">
        <v>624516.13831833994</v>
      </c>
      <c r="BZ55" s="1222">
        <v>610456.95943287015</v>
      </c>
      <c r="CA55" s="1222">
        <v>690822.01034366991</v>
      </c>
      <c r="CB55" s="1222">
        <v>797424.80080154003</v>
      </c>
      <c r="CC55" s="1222">
        <v>692037.29399262997</v>
      </c>
      <c r="CD55" s="1222">
        <v>628624.55473396997</v>
      </c>
      <c r="CE55" s="1222">
        <v>657529.39483687002</v>
      </c>
      <c r="CF55" s="1222">
        <v>720741.70883960999</v>
      </c>
      <c r="CG55" s="1222">
        <v>580695.95161720994</v>
      </c>
      <c r="CH55" s="1222">
        <v>526251.94241329003</v>
      </c>
      <c r="CI55" s="1222">
        <v>622344.94411932991</v>
      </c>
      <c r="CJ55" s="1261"/>
    </row>
    <row r="56" spans="1:88" ht="15.75" customHeight="1">
      <c r="A56" s="958" t="s">
        <v>635</v>
      </c>
      <c r="B56" s="959">
        <v>12764.749987379999</v>
      </c>
      <c r="C56" s="960">
        <v>2792.4826301599996</v>
      </c>
      <c r="D56" s="960">
        <v>15863.637673770001</v>
      </c>
      <c r="E56" s="960">
        <v>18668.331157860001</v>
      </c>
      <c r="F56" s="960">
        <v>12432.185008350001</v>
      </c>
      <c r="G56" s="960">
        <v>3741.9752146199999</v>
      </c>
      <c r="H56" s="960">
        <v>11013.91747975</v>
      </c>
      <c r="I56" s="960">
        <v>3214.4854399299998</v>
      </c>
      <c r="J56" s="960">
        <v>17856.080737439999</v>
      </c>
      <c r="K56" s="960">
        <v>6005.3641815600004</v>
      </c>
      <c r="L56" s="960">
        <v>5566.1570481799999</v>
      </c>
      <c r="M56" s="960">
        <v>41573.968693219998</v>
      </c>
      <c r="N56" s="960">
        <v>15241.745688270001</v>
      </c>
      <c r="O56" s="960">
        <v>13879.101996089999</v>
      </c>
      <c r="P56" s="960">
        <v>9455.5550927800014</v>
      </c>
      <c r="Q56" s="960">
        <v>14003.05294181</v>
      </c>
      <c r="R56" s="960">
        <v>10143.99502409</v>
      </c>
      <c r="S56" s="960">
        <v>12389.109657249999</v>
      </c>
      <c r="T56" s="960">
        <v>14980.26384799</v>
      </c>
      <c r="U56" s="960">
        <v>12730.58512879</v>
      </c>
      <c r="V56" s="960">
        <v>19825.208253279998</v>
      </c>
      <c r="W56" s="960">
        <v>13840.17499505</v>
      </c>
      <c r="X56" s="960">
        <v>15629.112662719999</v>
      </c>
      <c r="Y56" s="960">
        <v>27211.299566169997</v>
      </c>
      <c r="Z56" s="960">
        <v>16272.91853943</v>
      </c>
      <c r="AA56" s="960">
        <v>19482.4115948</v>
      </c>
      <c r="AB56" s="960">
        <v>15033.183228200001</v>
      </c>
      <c r="AC56" s="960">
        <v>19569.653582580002</v>
      </c>
      <c r="AD56" s="960">
        <v>24547.581619970002</v>
      </c>
      <c r="AE56" s="960">
        <v>22608.821142159999</v>
      </c>
      <c r="AF56" s="960">
        <v>26469.611564220002</v>
      </c>
      <c r="AG56" s="960">
        <v>25758.457221790002</v>
      </c>
      <c r="AH56" s="960">
        <v>22831.576131540001</v>
      </c>
      <c r="AI56" s="960">
        <v>24354.371850380001</v>
      </c>
      <c r="AJ56" s="960">
        <v>25900.620912409999</v>
      </c>
      <c r="AK56" s="960">
        <v>25708.699792939999</v>
      </c>
      <c r="AL56" s="960">
        <v>15193.707342209998</v>
      </c>
      <c r="AM56" s="960">
        <v>15702.998565639999</v>
      </c>
      <c r="AN56" s="960">
        <v>16444.07683709</v>
      </c>
      <c r="AO56" s="960">
        <v>18068.387201009999</v>
      </c>
      <c r="AP56" s="960">
        <v>25265.673607249999</v>
      </c>
      <c r="AQ56" s="960">
        <v>30693.598149060002</v>
      </c>
      <c r="AR56" s="960">
        <v>17434.664955050001</v>
      </c>
      <c r="AS56" s="960">
        <v>17995.417839729998</v>
      </c>
      <c r="AT56" s="960">
        <v>18866.329068840001</v>
      </c>
      <c r="AU56" s="960">
        <v>14179.042570969999</v>
      </c>
      <c r="AV56" s="960">
        <v>9291.6740484699985</v>
      </c>
      <c r="AW56" s="960">
        <v>18125.120778110002</v>
      </c>
      <c r="AX56" s="960">
        <v>23335.3743688</v>
      </c>
      <c r="AY56" s="960">
        <v>15196.140526499999</v>
      </c>
      <c r="AZ56" s="960">
        <v>13654.91789724</v>
      </c>
      <c r="BA56" s="960">
        <v>10988.10383111</v>
      </c>
      <c r="BB56" s="960">
        <v>10795.319690600001</v>
      </c>
      <c r="BC56" s="960">
        <v>13188.827938819999</v>
      </c>
      <c r="BD56" s="960">
        <v>13739.81692501</v>
      </c>
      <c r="BE56" s="960">
        <v>11168.19421018</v>
      </c>
      <c r="BF56" s="960">
        <v>12287.13125459</v>
      </c>
      <c r="BG56" s="960">
        <v>13543.428137340001</v>
      </c>
      <c r="BH56" s="960">
        <v>15748.898581149999</v>
      </c>
      <c r="BI56" s="960">
        <v>22158.058189200001</v>
      </c>
      <c r="BJ56" s="960">
        <v>21979.549708750001</v>
      </c>
      <c r="BK56" s="960">
        <v>18882.617848279999</v>
      </c>
      <c r="BL56" s="960">
        <v>21010.040000320001</v>
      </c>
      <c r="BM56" s="960">
        <v>47785.248554519996</v>
      </c>
      <c r="BN56" s="960">
        <v>26698.63268346</v>
      </c>
      <c r="BO56" s="960">
        <v>20753.41765634</v>
      </c>
      <c r="BP56" s="960">
        <v>17097.143545720002</v>
      </c>
      <c r="BQ56" s="960">
        <v>15201.691639909999</v>
      </c>
      <c r="BR56" s="960">
        <v>15390.859561939998</v>
      </c>
      <c r="BS56" s="960">
        <v>13267.705084730002</v>
      </c>
      <c r="BT56" s="960">
        <v>5890.0230355100002</v>
      </c>
      <c r="BU56" s="960">
        <v>16542.94255054</v>
      </c>
      <c r="BV56" s="960">
        <v>10652.709641869998</v>
      </c>
      <c r="BW56" s="1222">
        <v>14522.94639058</v>
      </c>
      <c r="BX56" s="1222">
        <v>15987.455445110001</v>
      </c>
      <c r="BY56" s="1222">
        <v>18172.638670979999</v>
      </c>
      <c r="BZ56" s="1222">
        <v>15112.91882897</v>
      </c>
      <c r="CA56" s="1222">
        <v>14374.570828799999</v>
      </c>
      <c r="CB56" s="1222">
        <v>9547.9065356499996</v>
      </c>
      <c r="CC56" s="1222">
        <v>8948.2792135300006</v>
      </c>
      <c r="CD56" s="1222">
        <v>12232.094437130001</v>
      </c>
      <c r="CE56" s="1222">
        <v>18743.15910325</v>
      </c>
      <c r="CF56" s="1222">
        <v>17489.330903729999</v>
      </c>
      <c r="CG56" s="1222">
        <v>10165.375138800002</v>
      </c>
      <c r="CH56" s="1222">
        <v>4076.0242120600001</v>
      </c>
      <c r="CI56" s="1222">
        <v>3731.9159795800001</v>
      </c>
      <c r="CJ56" s="1261"/>
    </row>
    <row r="57" spans="1:88" ht="15.75" customHeight="1">
      <c r="A57" s="958" t="s">
        <v>636</v>
      </c>
      <c r="B57" s="959">
        <v>29620</v>
      </c>
      <c r="C57" s="960">
        <v>17000</v>
      </c>
      <c r="D57" s="960">
        <v>4200</v>
      </c>
      <c r="E57" s="960">
        <v>27000</v>
      </c>
      <c r="F57" s="960">
        <v>53500</v>
      </c>
      <c r="G57" s="960">
        <v>97540</v>
      </c>
      <c r="H57" s="960">
        <v>76250</v>
      </c>
      <c r="I57" s="960">
        <v>102480</v>
      </c>
      <c r="J57" s="960">
        <v>147350</v>
      </c>
      <c r="K57" s="960">
        <v>91350</v>
      </c>
      <c r="L57" s="960">
        <v>32750</v>
      </c>
      <c r="M57" s="960">
        <v>102160</v>
      </c>
      <c r="N57" s="960">
        <v>74900</v>
      </c>
      <c r="O57" s="960">
        <v>122850</v>
      </c>
      <c r="P57" s="960">
        <v>113571.46341742</v>
      </c>
      <c r="Q57" s="960">
        <v>90517.2</v>
      </c>
      <c r="R57" s="960">
        <v>164249.89343245002</v>
      </c>
      <c r="S57" s="960">
        <v>98673.551818000007</v>
      </c>
      <c r="T57" s="960">
        <v>126551.695454</v>
      </c>
      <c r="U57" s="960">
        <v>22376.063013700001</v>
      </c>
      <c r="V57" s="960">
        <v>62274.958904109997</v>
      </c>
      <c r="W57" s="960">
        <v>39568.47290411</v>
      </c>
      <c r="X57" s="960">
        <v>19712</v>
      </c>
      <c r="Y57" s="960">
        <v>16062</v>
      </c>
      <c r="Z57" s="960">
        <v>35100</v>
      </c>
      <c r="AA57" s="960">
        <v>25000</v>
      </c>
      <c r="AB57" s="960">
        <v>19000</v>
      </c>
      <c r="AC57" s="960">
        <v>32800</v>
      </c>
      <c r="AD57" s="960">
        <v>13350</v>
      </c>
      <c r="AE57" s="960">
        <v>23000</v>
      </c>
      <c r="AF57" s="960">
        <v>0</v>
      </c>
      <c r="AG57" s="960">
        <v>0</v>
      </c>
      <c r="AH57" s="960">
        <v>67500</v>
      </c>
      <c r="AI57" s="960">
        <v>51300</v>
      </c>
      <c r="AJ57" s="960">
        <v>34900</v>
      </c>
      <c r="AK57" s="960">
        <v>26500</v>
      </c>
      <c r="AL57" s="960">
        <v>10500</v>
      </c>
      <c r="AM57" s="960">
        <v>21200</v>
      </c>
      <c r="AN57" s="960">
        <v>70500</v>
      </c>
      <c r="AO57" s="960">
        <v>92444.88</v>
      </c>
      <c r="AP57" s="960">
        <v>154650</v>
      </c>
      <c r="AQ57" s="960">
        <v>229680.5</v>
      </c>
      <c r="AR57" s="960">
        <v>229080</v>
      </c>
      <c r="AS57" s="960">
        <v>228000</v>
      </c>
      <c r="AT57" s="960">
        <v>291877</v>
      </c>
      <c r="AU57" s="960">
        <v>88355.739527390004</v>
      </c>
      <c r="AV57" s="960">
        <v>127295.41254539999</v>
      </c>
      <c r="AW57" s="960">
        <v>26436.36</v>
      </c>
      <c r="AX57" s="960">
        <v>66477.573333349996</v>
      </c>
      <c r="AY57" s="960">
        <v>95833.154316939996</v>
      </c>
      <c r="AZ57" s="960">
        <v>114588.30164938001</v>
      </c>
      <c r="BA57" s="960">
        <v>73262.53730933</v>
      </c>
      <c r="BB57" s="960">
        <v>26499.62844814</v>
      </c>
      <c r="BC57" s="960">
        <v>53071.278507980001</v>
      </c>
      <c r="BD57" s="960">
        <v>50800.374791480004</v>
      </c>
      <c r="BE57" s="960">
        <v>18800</v>
      </c>
      <c r="BF57" s="960">
        <v>12317.496625209998</v>
      </c>
      <c r="BG57" s="960">
        <v>11930</v>
      </c>
      <c r="BH57" s="960">
        <v>40943.667963839995</v>
      </c>
      <c r="BI57" s="960">
        <v>5400</v>
      </c>
      <c r="BJ57" s="960">
        <v>21645.200000000001</v>
      </c>
      <c r="BK57" s="960">
        <v>8300</v>
      </c>
      <c r="BL57" s="960">
        <v>15226.88913043</v>
      </c>
      <c r="BM57" s="960">
        <v>42251.198308550003</v>
      </c>
      <c r="BN57" s="960">
        <v>22474.427500000002</v>
      </c>
      <c r="BO57" s="960">
        <v>17900.109528599998</v>
      </c>
      <c r="BP57" s="960">
        <v>7523.5</v>
      </c>
      <c r="BQ57" s="960">
        <v>16335.90319402</v>
      </c>
      <c r="BR57" s="960">
        <v>8765.4599999999991</v>
      </c>
      <c r="BS57" s="960">
        <v>4867.9250000000002</v>
      </c>
      <c r="BT57" s="960">
        <v>19963.2</v>
      </c>
      <c r="BU57" s="960">
        <v>3200</v>
      </c>
      <c r="BV57" s="960">
        <v>11830.0195</v>
      </c>
      <c r="BW57" s="1222">
        <v>3200</v>
      </c>
      <c r="BX57" s="1222">
        <v>11194.82</v>
      </c>
      <c r="BY57" s="1222">
        <v>41084.553999999996</v>
      </c>
      <c r="BZ57" s="1222">
        <v>21385.489000000001</v>
      </c>
      <c r="CA57" s="1222">
        <v>41500</v>
      </c>
      <c r="CB57" s="1222">
        <v>52523.217780160005</v>
      </c>
      <c r="CC57" s="1222">
        <v>5243.2177801600001</v>
      </c>
      <c r="CD57" s="1222">
        <v>11398.217780159999</v>
      </c>
      <c r="CE57" s="1222">
        <v>20671.217780160001</v>
      </c>
      <c r="CF57" s="1222">
        <v>10243.217780159999</v>
      </c>
      <c r="CG57" s="1222">
        <v>3243.2177801600001</v>
      </c>
      <c r="CH57" s="1222">
        <v>8543.2177801599992</v>
      </c>
      <c r="CI57" s="1222">
        <v>21743.217780160001</v>
      </c>
      <c r="CJ57" s="1261"/>
    </row>
    <row r="58" spans="1:88" ht="15.75" customHeight="1">
      <c r="A58" s="958" t="s">
        <v>637</v>
      </c>
      <c r="B58" s="959">
        <v>298274.72049407003</v>
      </c>
      <c r="C58" s="960">
        <v>355322.67830071005</v>
      </c>
      <c r="D58" s="960">
        <v>423624.63253059995</v>
      </c>
      <c r="E58" s="960">
        <v>605254.54700719996</v>
      </c>
      <c r="F58" s="960">
        <v>550743.30399211997</v>
      </c>
      <c r="G58" s="960">
        <v>545917.51653327001</v>
      </c>
      <c r="H58" s="960">
        <v>456172.73151928</v>
      </c>
      <c r="I58" s="960">
        <v>439547.79585047998</v>
      </c>
      <c r="J58" s="960">
        <v>604699.83970494999</v>
      </c>
      <c r="K58" s="960">
        <v>522144.26773924998</v>
      </c>
      <c r="L58" s="960">
        <v>536027.05226443999</v>
      </c>
      <c r="M58" s="960">
        <v>429854.72744153003</v>
      </c>
      <c r="N58" s="960">
        <v>419396.28508812998</v>
      </c>
      <c r="O58" s="960">
        <v>545182.06508708</v>
      </c>
      <c r="P58" s="960">
        <v>518883.34863946994</v>
      </c>
      <c r="Q58" s="960">
        <v>358662.47438509006</v>
      </c>
      <c r="R58" s="960">
        <v>422780.76671262999</v>
      </c>
      <c r="S58" s="960">
        <v>334708.38228886999</v>
      </c>
      <c r="T58" s="960">
        <v>687230.56525938003</v>
      </c>
      <c r="U58" s="960">
        <v>784299.85171190999</v>
      </c>
      <c r="V58" s="960">
        <v>859211.07167755009</v>
      </c>
      <c r="W58" s="960">
        <v>748819.88698203</v>
      </c>
      <c r="X58" s="960">
        <v>814222.46403032995</v>
      </c>
      <c r="Y58" s="960">
        <v>879445.71610705007</v>
      </c>
      <c r="Z58" s="960">
        <v>828830.25111528009</v>
      </c>
      <c r="AA58" s="960">
        <v>649569.93591800996</v>
      </c>
      <c r="AB58" s="960">
        <v>677951.56029261998</v>
      </c>
      <c r="AC58" s="960">
        <v>681193.38407581009</v>
      </c>
      <c r="AD58" s="960">
        <v>628769.85006793006</v>
      </c>
      <c r="AE58" s="960">
        <v>756450.72345577006</v>
      </c>
      <c r="AF58" s="960">
        <v>620004.28485514002</v>
      </c>
      <c r="AG58" s="960">
        <v>662583.90506591008</v>
      </c>
      <c r="AH58" s="960">
        <v>724115.30407418997</v>
      </c>
      <c r="AI58" s="960">
        <v>943958.66603183001</v>
      </c>
      <c r="AJ58" s="960">
        <v>757492.88277526002</v>
      </c>
      <c r="AK58" s="960">
        <v>872740.20762540004</v>
      </c>
      <c r="AL58" s="960">
        <v>779706.29510732996</v>
      </c>
      <c r="AM58" s="960">
        <v>744475.78739282</v>
      </c>
      <c r="AN58" s="960">
        <v>721059.49324059999</v>
      </c>
      <c r="AO58" s="960">
        <v>726561.73846766003</v>
      </c>
      <c r="AP58" s="960">
        <v>715421.52886113001</v>
      </c>
      <c r="AQ58" s="960">
        <v>655791.18837046996</v>
      </c>
      <c r="AR58" s="960">
        <v>651427.45982976002</v>
      </c>
      <c r="AS58" s="960">
        <v>687279.34571200004</v>
      </c>
      <c r="AT58" s="960">
        <v>967884.14534299995</v>
      </c>
      <c r="AU58" s="960">
        <v>287314.00888724998</v>
      </c>
      <c r="AV58" s="960">
        <v>258660.11025257001</v>
      </c>
      <c r="AW58" s="960">
        <v>143965.051507</v>
      </c>
      <c r="AX58" s="960">
        <v>134131.71385184</v>
      </c>
      <c r="AY58" s="960">
        <v>167361.22023263</v>
      </c>
      <c r="AZ58" s="960">
        <v>211218.55108966</v>
      </c>
      <c r="BA58" s="960">
        <v>214653.08832022001</v>
      </c>
      <c r="BB58" s="960">
        <v>151949.39856264999</v>
      </c>
      <c r="BC58" s="960">
        <v>181467.28255204999</v>
      </c>
      <c r="BD58" s="960">
        <v>478067.31064643001</v>
      </c>
      <c r="BE58" s="960">
        <v>399057.53183001</v>
      </c>
      <c r="BF58" s="960">
        <v>360352.32583001</v>
      </c>
      <c r="BG58" s="960">
        <v>464322.83983001002</v>
      </c>
      <c r="BH58" s="960">
        <v>190581.296</v>
      </c>
      <c r="BI58" s="960">
        <v>56804.5</v>
      </c>
      <c r="BJ58" s="960">
        <v>47284.4</v>
      </c>
      <c r="BK58" s="960">
        <v>45601.8</v>
      </c>
      <c r="BL58" s="960">
        <v>29461.724999999999</v>
      </c>
      <c r="BM58" s="960">
        <v>98081.66</v>
      </c>
      <c r="BN58" s="960">
        <v>94093.39</v>
      </c>
      <c r="BO58" s="960">
        <v>87472</v>
      </c>
      <c r="BP58" s="960">
        <v>76469.447413789996</v>
      </c>
      <c r="BQ58" s="960">
        <v>102190.57366922</v>
      </c>
      <c r="BR58" s="960">
        <v>97407.701333000005</v>
      </c>
      <c r="BS58" s="960">
        <v>97096.824999999997</v>
      </c>
      <c r="BT58" s="960">
        <v>67283.914999999994</v>
      </c>
      <c r="BU58" s="960">
        <v>29292.845600000001</v>
      </c>
      <c r="BV58" s="960">
        <v>41681.9427</v>
      </c>
      <c r="BW58" s="1222">
        <v>67115.736149999997</v>
      </c>
      <c r="BX58" s="1222">
        <v>105012.81024999999</v>
      </c>
      <c r="BY58" s="1222">
        <v>136441.42300000001</v>
      </c>
      <c r="BZ58" s="1222">
        <v>151281.83300000001</v>
      </c>
      <c r="CA58" s="1222">
        <v>177221.51300000001</v>
      </c>
      <c r="CB58" s="1222">
        <v>237195.22724271001</v>
      </c>
      <c r="CC58" s="1222">
        <v>216533.71299182001</v>
      </c>
      <c r="CD58" s="1222">
        <v>168991.82625622</v>
      </c>
      <c r="CE58" s="1222">
        <v>183833.90210039</v>
      </c>
      <c r="CF58" s="1222">
        <v>251198.52186435999</v>
      </c>
      <c r="CG58" s="1222">
        <v>141054.95000000001</v>
      </c>
      <c r="CH58" s="1222">
        <v>59332.625000000007</v>
      </c>
      <c r="CI58" s="1222">
        <v>164459.6160221</v>
      </c>
      <c r="CJ58" s="1261"/>
    </row>
    <row r="59" spans="1:88" ht="15.75" customHeight="1">
      <c r="A59" s="958" t="s">
        <v>638</v>
      </c>
      <c r="B59" s="959">
        <v>279989.19199999998</v>
      </c>
      <c r="C59" s="960">
        <v>362707.20000000001</v>
      </c>
      <c r="D59" s="960">
        <v>362249.1</v>
      </c>
      <c r="E59" s="960">
        <v>250494.6</v>
      </c>
      <c r="F59" s="960">
        <v>274187.93463221</v>
      </c>
      <c r="G59" s="960">
        <v>258401.83444293001</v>
      </c>
      <c r="H59" s="960">
        <v>269084.80694196001</v>
      </c>
      <c r="I59" s="960">
        <v>331378.98039454996</v>
      </c>
      <c r="J59" s="960">
        <v>260801.04588110998</v>
      </c>
      <c r="K59" s="960">
        <v>300611.70383313001</v>
      </c>
      <c r="L59" s="960">
        <v>432209.34504744998</v>
      </c>
      <c r="M59" s="960">
        <v>646490.50649299996</v>
      </c>
      <c r="N59" s="960">
        <v>450568.66947555001</v>
      </c>
      <c r="O59" s="960">
        <v>471798.87678520003</v>
      </c>
      <c r="P59" s="960">
        <v>379156.95483978005</v>
      </c>
      <c r="Q59" s="960">
        <v>319418.87326272996</v>
      </c>
      <c r="R59" s="960">
        <v>249723.31890719</v>
      </c>
      <c r="S59" s="960">
        <v>288056.11758179998</v>
      </c>
      <c r="T59" s="960">
        <v>313801.91734879999</v>
      </c>
      <c r="U59" s="960">
        <v>189565.79068206</v>
      </c>
      <c r="V59" s="960">
        <v>323273.96546431002</v>
      </c>
      <c r="W59" s="960">
        <v>252467.35447720002</v>
      </c>
      <c r="X59" s="960">
        <v>224566.09243739001</v>
      </c>
      <c r="Y59" s="960">
        <v>281447.68446125003</v>
      </c>
      <c r="Z59" s="960">
        <v>256403.71864000001</v>
      </c>
      <c r="AA59" s="960">
        <v>263120.81212250999</v>
      </c>
      <c r="AB59" s="960">
        <v>259332.04415705</v>
      </c>
      <c r="AC59" s="960">
        <v>217419.46005281</v>
      </c>
      <c r="AD59" s="960">
        <v>217722.59478058</v>
      </c>
      <c r="AE59" s="960">
        <v>255392.72762955999</v>
      </c>
      <c r="AF59" s="960">
        <v>216863.56595779001</v>
      </c>
      <c r="AG59" s="960">
        <v>236498.1361377</v>
      </c>
      <c r="AH59" s="960">
        <v>213663.49578873001</v>
      </c>
      <c r="AI59" s="960">
        <v>229983.34898566001</v>
      </c>
      <c r="AJ59" s="960">
        <v>231899.96819976001</v>
      </c>
      <c r="AK59" s="960">
        <v>188995.58114160001</v>
      </c>
      <c r="AL59" s="960">
        <v>294114.97361826</v>
      </c>
      <c r="AM59" s="960">
        <v>298958.74908209004</v>
      </c>
      <c r="AN59" s="960">
        <v>304523.87173465005</v>
      </c>
      <c r="AO59" s="960">
        <v>324081.03766318999</v>
      </c>
      <c r="AP59" s="960">
        <v>324060.91244749998</v>
      </c>
      <c r="AQ59" s="960">
        <v>334976.99601541</v>
      </c>
      <c r="AR59" s="960">
        <v>335319.27980407001</v>
      </c>
      <c r="AS59" s="960">
        <v>338008.12486653001</v>
      </c>
      <c r="AT59" s="960">
        <v>337936.76078548998</v>
      </c>
      <c r="AU59" s="960">
        <v>320317.6353657</v>
      </c>
      <c r="AV59" s="960">
        <v>218071.15800359999</v>
      </c>
      <c r="AW59" s="960">
        <v>246150.18356777</v>
      </c>
      <c r="AX59" s="960">
        <v>240382.06153121</v>
      </c>
      <c r="AY59" s="960">
        <v>243763.93576307999</v>
      </c>
      <c r="AZ59" s="960">
        <v>164211.05022532001</v>
      </c>
      <c r="BA59" s="960">
        <v>232496.36227566001</v>
      </c>
      <c r="BB59" s="960">
        <v>226906.11365069001</v>
      </c>
      <c r="BC59" s="960">
        <v>211755.38614848998</v>
      </c>
      <c r="BD59" s="960">
        <v>212935.12010810999</v>
      </c>
      <c r="BE59" s="960">
        <v>208390.18087895002</v>
      </c>
      <c r="BF59" s="960">
        <v>204541.45358147001</v>
      </c>
      <c r="BG59" s="960">
        <v>193660.69914942002</v>
      </c>
      <c r="BH59" s="960">
        <v>193325.61475397</v>
      </c>
      <c r="BI59" s="960">
        <v>194133.60683643</v>
      </c>
      <c r="BJ59" s="960">
        <v>202759.39930989002</v>
      </c>
      <c r="BK59" s="960">
        <v>191950.94699731001</v>
      </c>
      <c r="BL59" s="960">
        <v>193032.47417204001</v>
      </c>
      <c r="BM59" s="960">
        <v>187726.67634830999</v>
      </c>
      <c r="BN59" s="960">
        <v>199609.63384865003</v>
      </c>
      <c r="BO59" s="960">
        <v>186450.79624654001</v>
      </c>
      <c r="BP59" s="960">
        <v>232243.34794089998</v>
      </c>
      <c r="BQ59" s="960">
        <v>224798.23681207001</v>
      </c>
      <c r="BR59" s="960">
        <v>222980.17564055999</v>
      </c>
      <c r="BS59" s="960">
        <v>214186.30521251998</v>
      </c>
      <c r="BT59" s="960">
        <v>224768.84947847997</v>
      </c>
      <c r="BU59" s="960">
        <v>202202.45342730999</v>
      </c>
      <c r="BV59" s="960">
        <v>194255.09403482999</v>
      </c>
      <c r="BW59" s="1222">
        <v>183780.18050298002</v>
      </c>
      <c r="BX59" s="1222">
        <v>201520.53244696002</v>
      </c>
      <c r="BY59" s="1222">
        <v>204301.29820404001</v>
      </c>
      <c r="BZ59" s="1222">
        <v>192780.70136045001</v>
      </c>
      <c r="CA59" s="1222">
        <v>212784.64588363</v>
      </c>
      <c r="CB59" s="1222">
        <v>214520.31040408002</v>
      </c>
      <c r="CC59" s="1222">
        <v>183750.77741437999</v>
      </c>
      <c r="CD59" s="1222">
        <v>178246.22714569001</v>
      </c>
      <c r="CE59" s="1222">
        <v>172050.29805279998</v>
      </c>
      <c r="CF59" s="1222">
        <v>179819.96497109</v>
      </c>
      <c r="CG59" s="1222">
        <v>162649.96219439001</v>
      </c>
      <c r="CH59" s="1222">
        <v>168972.06920927999</v>
      </c>
      <c r="CI59" s="1222">
        <v>161971.60638000001</v>
      </c>
      <c r="CJ59" s="1261"/>
    </row>
    <row r="60" spans="1:88" ht="15.75" customHeight="1">
      <c r="A60" s="958" t="s">
        <v>639</v>
      </c>
      <c r="B60" s="959">
        <v>0</v>
      </c>
      <c r="C60" s="960">
        <v>18086.145121000001</v>
      </c>
      <c r="D60" s="960">
        <v>0</v>
      </c>
      <c r="E60" s="960">
        <v>0</v>
      </c>
      <c r="F60" s="960">
        <v>0</v>
      </c>
      <c r="G60" s="960">
        <v>0</v>
      </c>
      <c r="H60" s="960">
        <v>0</v>
      </c>
      <c r="I60" s="960">
        <v>0</v>
      </c>
      <c r="J60" s="960">
        <v>15300</v>
      </c>
      <c r="K60" s="960">
        <v>0</v>
      </c>
      <c r="L60" s="960">
        <v>0</v>
      </c>
      <c r="M60" s="960">
        <v>0</v>
      </c>
      <c r="N60" s="960">
        <v>0</v>
      </c>
      <c r="O60" s="960">
        <v>0</v>
      </c>
      <c r="P60" s="960">
        <v>0</v>
      </c>
      <c r="Q60" s="960">
        <v>0</v>
      </c>
      <c r="R60" s="960">
        <v>0</v>
      </c>
      <c r="S60" s="960">
        <v>0</v>
      </c>
      <c r="T60" s="960">
        <v>0</v>
      </c>
      <c r="U60" s="960">
        <v>0</v>
      </c>
      <c r="V60" s="960">
        <v>0</v>
      </c>
      <c r="W60" s="960">
        <v>0</v>
      </c>
      <c r="X60" s="960">
        <v>0</v>
      </c>
      <c r="Y60" s="960">
        <v>0</v>
      </c>
      <c r="Z60" s="960">
        <v>0</v>
      </c>
      <c r="AA60" s="960">
        <v>0</v>
      </c>
      <c r="AB60" s="960">
        <v>0</v>
      </c>
      <c r="AC60" s="960">
        <v>0</v>
      </c>
      <c r="AD60" s="960">
        <v>0</v>
      </c>
      <c r="AE60" s="960">
        <v>0</v>
      </c>
      <c r="AF60" s="960">
        <v>17092.400000000001</v>
      </c>
      <c r="AG60" s="960">
        <v>36058.400000000001</v>
      </c>
      <c r="AH60" s="960">
        <v>36058.400000000001</v>
      </c>
      <c r="AI60" s="960">
        <v>13950</v>
      </c>
      <c r="AJ60" s="960">
        <v>17460</v>
      </c>
      <c r="AK60" s="960">
        <v>25333.75</v>
      </c>
      <c r="AL60" s="960">
        <v>36894.864793000001</v>
      </c>
      <c r="AM60" s="960">
        <v>36692.351320419999</v>
      </c>
      <c r="AN60" s="960">
        <v>41591.134800419997</v>
      </c>
      <c r="AO60" s="960">
        <v>41102.607650419995</v>
      </c>
      <c r="AP60" s="960">
        <v>42646.80505504</v>
      </c>
      <c r="AQ60" s="960">
        <v>53513.93078604</v>
      </c>
      <c r="AR60" s="960">
        <v>54784.290455039998</v>
      </c>
      <c r="AS60" s="960">
        <v>81924.55855704</v>
      </c>
      <c r="AT60" s="960">
        <v>81175.619266170004</v>
      </c>
      <c r="AU60" s="960">
        <v>84071.656910460006</v>
      </c>
      <c r="AV60" s="960">
        <v>108999.39199521001</v>
      </c>
      <c r="AW60" s="960">
        <v>114960.90531592</v>
      </c>
      <c r="AX60" s="960">
        <v>131502.88334617001</v>
      </c>
      <c r="AY60" s="960">
        <v>113124.03408411999</v>
      </c>
      <c r="AZ60" s="960">
        <v>112886.27771312</v>
      </c>
      <c r="BA60" s="960">
        <v>111954.83574416999</v>
      </c>
      <c r="BB60" s="960">
        <v>158685.65013331</v>
      </c>
      <c r="BC60" s="960">
        <v>162611.24934235998</v>
      </c>
      <c r="BD60" s="960">
        <v>161156.03917826002</v>
      </c>
      <c r="BE60" s="960">
        <v>160464.35317336</v>
      </c>
      <c r="BF60" s="960">
        <v>160005.0576495</v>
      </c>
      <c r="BG60" s="960">
        <v>147049.96037889001</v>
      </c>
      <c r="BH60" s="960">
        <v>192776.64877248002</v>
      </c>
      <c r="BI60" s="960">
        <v>152846.82014310002</v>
      </c>
      <c r="BJ60" s="960">
        <v>141258.41482045001</v>
      </c>
      <c r="BK60" s="960">
        <v>153569.55667151001</v>
      </c>
      <c r="BL60" s="960">
        <v>152417.89647837001</v>
      </c>
      <c r="BM60" s="960">
        <v>152658.63561757002</v>
      </c>
      <c r="BN60" s="960">
        <v>150459.75251152</v>
      </c>
      <c r="BO60" s="960">
        <v>150143.63704050001</v>
      </c>
      <c r="BP60" s="960">
        <v>176422.06516601</v>
      </c>
      <c r="BQ60" s="960">
        <v>171499.81162443</v>
      </c>
      <c r="BR60" s="960">
        <v>171791.49489827</v>
      </c>
      <c r="BS60" s="960">
        <v>174179.95972365999</v>
      </c>
      <c r="BT60" s="960">
        <v>174453.84942804999</v>
      </c>
      <c r="BU60" s="960">
        <v>129074.68293267999</v>
      </c>
      <c r="BV60" s="960">
        <v>175059.97210862002</v>
      </c>
      <c r="BW60" s="1222">
        <v>176464.63710846999</v>
      </c>
      <c r="BX60" s="1222">
        <v>175438.22584368</v>
      </c>
      <c r="BY60" s="1222">
        <v>160477.11147633998</v>
      </c>
      <c r="BZ60" s="1222">
        <v>168563.78052795</v>
      </c>
      <c r="CA60" s="1222">
        <v>192033.53237054998</v>
      </c>
      <c r="CB60" s="1222">
        <v>201992.06222937</v>
      </c>
      <c r="CC60" s="1222">
        <v>211789.04390177</v>
      </c>
      <c r="CD60" s="1222">
        <v>202896.30509002999</v>
      </c>
      <c r="CE60" s="1222">
        <v>210907.20738876</v>
      </c>
      <c r="CF60" s="1222">
        <v>212049.67639495002</v>
      </c>
      <c r="CG60" s="1222">
        <v>212769.39100892001</v>
      </c>
      <c r="CH60" s="1222">
        <v>220993.84671290001</v>
      </c>
      <c r="CI60" s="1222">
        <v>218039.84600152</v>
      </c>
      <c r="CJ60" s="1261"/>
    </row>
    <row r="61" spans="1:88" ht="15.75" customHeight="1">
      <c r="A61" s="958" t="s">
        <v>640</v>
      </c>
      <c r="B61" s="959">
        <v>164492.22899999999</v>
      </c>
      <c r="C61" s="960">
        <v>229858.1</v>
      </c>
      <c r="D61" s="960">
        <v>177366.7</v>
      </c>
      <c r="E61" s="960">
        <v>187582</v>
      </c>
      <c r="F61" s="960">
        <v>208218.00580349</v>
      </c>
      <c r="G61" s="960">
        <v>183210.87959770003</v>
      </c>
      <c r="H61" s="960">
        <v>176120.54411053</v>
      </c>
      <c r="I61" s="960">
        <v>150495.98949578</v>
      </c>
      <c r="J61" s="960">
        <v>152151.85346459001</v>
      </c>
      <c r="K61" s="960">
        <v>135870.03712694999</v>
      </c>
      <c r="L61" s="960">
        <v>121806.63446382001</v>
      </c>
      <c r="M61" s="960">
        <v>133752.57501046002</v>
      </c>
      <c r="N61" s="960">
        <v>159727.59876651998</v>
      </c>
      <c r="O61" s="960">
        <v>115720.58919134</v>
      </c>
      <c r="P61" s="960">
        <v>107162.42767648</v>
      </c>
      <c r="Q61" s="960">
        <v>124082.08983344</v>
      </c>
      <c r="R61" s="960">
        <v>119548.22120823</v>
      </c>
      <c r="S61" s="960">
        <v>99949.934737389995</v>
      </c>
      <c r="T61" s="960">
        <v>97271.652866399992</v>
      </c>
      <c r="U61" s="960">
        <v>111620.61682911</v>
      </c>
      <c r="V61" s="960">
        <v>107529.88264928</v>
      </c>
      <c r="W61" s="960">
        <v>105567.19251608</v>
      </c>
      <c r="X61" s="960">
        <v>108795.78170033</v>
      </c>
      <c r="Y61" s="960">
        <v>85665.112366320012</v>
      </c>
      <c r="Z61" s="960">
        <v>70359.684491079999</v>
      </c>
      <c r="AA61" s="960">
        <v>64677.814585199994</v>
      </c>
      <c r="AB61" s="960">
        <v>68058.716811210004</v>
      </c>
      <c r="AC61" s="960">
        <v>61103.649391160005</v>
      </c>
      <c r="AD61" s="960">
        <v>60673.149882339996</v>
      </c>
      <c r="AE61" s="960">
        <v>59798.004913559998</v>
      </c>
      <c r="AF61" s="960">
        <v>64603.809027660005</v>
      </c>
      <c r="AG61" s="960">
        <v>60469.390759460002</v>
      </c>
      <c r="AH61" s="960">
        <v>59665.789132449994</v>
      </c>
      <c r="AI61" s="960">
        <v>64717.969735830004</v>
      </c>
      <c r="AJ61" s="960">
        <v>67341.787155159996</v>
      </c>
      <c r="AK61" s="960">
        <v>55175.673654269995</v>
      </c>
      <c r="AL61" s="960">
        <v>66430.439686949991</v>
      </c>
      <c r="AM61" s="960">
        <v>68533.468443050006</v>
      </c>
      <c r="AN61" s="960">
        <v>72096.467625730002</v>
      </c>
      <c r="AO61" s="960">
        <v>73935.730151280004</v>
      </c>
      <c r="AP61" s="960">
        <v>66497.352148339996</v>
      </c>
      <c r="AQ61" s="960">
        <v>67470.810594830007</v>
      </c>
      <c r="AR61" s="960">
        <v>65737.553757269998</v>
      </c>
      <c r="AS61" s="960">
        <v>75812.595913669997</v>
      </c>
      <c r="AT61" s="960">
        <v>69998.320575689999</v>
      </c>
      <c r="AU61" s="960">
        <v>65593.371268269999</v>
      </c>
      <c r="AV61" s="960">
        <v>71899.62087839999</v>
      </c>
      <c r="AW61" s="960">
        <v>62748.745983919995</v>
      </c>
      <c r="AX61" s="960">
        <v>81532.557407039989</v>
      </c>
      <c r="AY61" s="960">
        <v>76647.054972059996</v>
      </c>
      <c r="AZ61" s="960">
        <v>77911.739212410001</v>
      </c>
      <c r="BA61" s="960">
        <v>75712.859005530001</v>
      </c>
      <c r="BB61" s="960">
        <v>82728.425075919993</v>
      </c>
      <c r="BC61" s="960">
        <v>75013.290199039999</v>
      </c>
      <c r="BD61" s="960">
        <v>76947.895252399991</v>
      </c>
      <c r="BE61" s="960">
        <v>75972.439576670004</v>
      </c>
      <c r="BF61" s="960">
        <v>73213.01566769999</v>
      </c>
      <c r="BG61" s="960">
        <v>72437.468971640003</v>
      </c>
      <c r="BH61" s="960">
        <v>73944.848373999994</v>
      </c>
      <c r="BI61" s="960">
        <v>68253.788405970001</v>
      </c>
      <c r="BJ61" s="960">
        <v>86192.41898794999</v>
      </c>
      <c r="BK61" s="960">
        <v>81247.073149740012</v>
      </c>
      <c r="BL61" s="960">
        <v>71358.087397289986</v>
      </c>
      <c r="BM61" s="960">
        <v>73786.145697229993</v>
      </c>
      <c r="BN61" s="960">
        <v>73002.858945899992</v>
      </c>
      <c r="BO61" s="960">
        <v>62935.87722219</v>
      </c>
      <c r="BP61" s="960">
        <v>58570.881286999997</v>
      </c>
      <c r="BQ61" s="960">
        <v>58159.070657750002</v>
      </c>
      <c r="BR61" s="960">
        <v>57999.806347760001</v>
      </c>
      <c r="BS61" s="960">
        <v>55655.335900759994</v>
      </c>
      <c r="BT61" s="960">
        <v>56990.613300669997</v>
      </c>
      <c r="BU61" s="960">
        <v>54529.023152970003</v>
      </c>
      <c r="BV61" s="960">
        <v>62628.273208189996</v>
      </c>
      <c r="BW61" s="1222">
        <v>60130.52129543</v>
      </c>
      <c r="BX61" s="1222">
        <v>62511.486160550005</v>
      </c>
      <c r="BY61" s="1222">
        <v>64039.112966980007</v>
      </c>
      <c r="BZ61" s="1222">
        <v>61332.236715500003</v>
      </c>
      <c r="CA61" s="1222">
        <v>52907.748260690001</v>
      </c>
      <c r="CB61" s="1222">
        <v>81646.076609570009</v>
      </c>
      <c r="CC61" s="1222">
        <v>65772.262690970005</v>
      </c>
      <c r="CD61" s="1222">
        <v>54859.88402474</v>
      </c>
      <c r="CE61" s="1222">
        <v>51323.610411510002</v>
      </c>
      <c r="CF61" s="1222">
        <v>49940.996925319996</v>
      </c>
      <c r="CG61" s="1222">
        <v>50813.055494940003</v>
      </c>
      <c r="CH61" s="1222">
        <v>64334.159498889996</v>
      </c>
      <c r="CI61" s="1222">
        <v>52398.741955969999</v>
      </c>
      <c r="CJ61" s="1261"/>
    </row>
    <row r="62" spans="1:88" ht="15.75" customHeight="1">
      <c r="A62" s="958" t="s">
        <v>641</v>
      </c>
      <c r="B62" s="959">
        <v>47799.806147859999</v>
      </c>
      <c r="C62" s="960">
        <v>48923.729826230003</v>
      </c>
      <c r="D62" s="960">
        <v>35852.32810803</v>
      </c>
      <c r="E62" s="960">
        <v>49503.824290190001</v>
      </c>
      <c r="F62" s="960">
        <v>47313.073212000003</v>
      </c>
      <c r="G62" s="960">
        <v>88363.670595000003</v>
      </c>
      <c r="H62" s="960">
        <v>68457.210697000002</v>
      </c>
      <c r="I62" s="960">
        <v>59803.231532999998</v>
      </c>
      <c r="J62" s="960">
        <v>59683.476146000001</v>
      </c>
      <c r="K62" s="960">
        <v>96190.508465999999</v>
      </c>
      <c r="L62" s="960">
        <v>63829.988825</v>
      </c>
      <c r="M62" s="960">
        <v>67659.442706999995</v>
      </c>
      <c r="N62" s="960">
        <v>64034.988466000003</v>
      </c>
      <c r="O62" s="960">
        <v>61962.424077000003</v>
      </c>
      <c r="P62" s="960">
        <v>87095.266914000007</v>
      </c>
      <c r="Q62" s="960">
        <v>97346.622478660007</v>
      </c>
      <c r="R62" s="960">
        <v>97207.813177060001</v>
      </c>
      <c r="S62" s="960">
        <v>97065.952731049998</v>
      </c>
      <c r="T62" s="960">
        <v>188990.98334608998</v>
      </c>
      <c r="U62" s="960">
        <v>203927.92368705003</v>
      </c>
      <c r="V62" s="960">
        <v>197084.95979734001</v>
      </c>
      <c r="W62" s="960">
        <v>147813.85156144001</v>
      </c>
      <c r="X62" s="960">
        <v>132061.55854617001</v>
      </c>
      <c r="Y62" s="960">
        <v>138836.483133</v>
      </c>
      <c r="Z62" s="960">
        <v>130565.50941622</v>
      </c>
      <c r="AA62" s="960">
        <v>124915.64623072</v>
      </c>
      <c r="AB62" s="960">
        <v>88627.241039399989</v>
      </c>
      <c r="AC62" s="960">
        <v>83946.468999999997</v>
      </c>
      <c r="AD62" s="960">
        <v>84187.135999999999</v>
      </c>
      <c r="AE62" s="960">
        <v>83176.946812770009</v>
      </c>
      <c r="AF62" s="960">
        <v>83143.238807770002</v>
      </c>
      <c r="AG62" s="960">
        <v>88608.738307769992</v>
      </c>
      <c r="AH62" s="960">
        <v>89985.117307769993</v>
      </c>
      <c r="AI62" s="960">
        <v>90767.952028769985</v>
      </c>
      <c r="AJ62" s="960">
        <v>90786.113362769989</v>
      </c>
      <c r="AK62" s="960">
        <v>90584.70588003</v>
      </c>
      <c r="AL62" s="960">
        <v>101872.45033561</v>
      </c>
      <c r="AM62" s="960">
        <v>103003.72292462</v>
      </c>
      <c r="AN62" s="960">
        <v>101265.13474289</v>
      </c>
      <c r="AO62" s="960">
        <v>100954.84365195</v>
      </c>
      <c r="AP62" s="960">
        <v>200802.04671584</v>
      </c>
      <c r="AQ62" s="960">
        <v>205951.44757952003</v>
      </c>
      <c r="AR62" s="960">
        <v>206396.86829258999</v>
      </c>
      <c r="AS62" s="960">
        <v>152967.52159057002</v>
      </c>
      <c r="AT62" s="960">
        <v>158133.36603314002</v>
      </c>
      <c r="AU62" s="960">
        <v>157058.06063316998</v>
      </c>
      <c r="AV62" s="960">
        <v>158919.89939347</v>
      </c>
      <c r="AW62" s="960">
        <v>157635.19112996</v>
      </c>
      <c r="AX62" s="960">
        <v>101805.72819628</v>
      </c>
      <c r="AY62" s="960">
        <v>98360.836870829997</v>
      </c>
      <c r="AZ62" s="960">
        <v>98388.952409149992</v>
      </c>
      <c r="BA62" s="960">
        <v>90798.103063339993</v>
      </c>
      <c r="BB62" s="960">
        <v>91889.627702140002</v>
      </c>
      <c r="BC62" s="960">
        <v>93598.324110000001</v>
      </c>
      <c r="BD62" s="960">
        <v>92382.029149059992</v>
      </c>
      <c r="BE62" s="960">
        <v>90878.094231220006</v>
      </c>
      <c r="BF62" s="960">
        <v>102497.16808267999</v>
      </c>
      <c r="BG62" s="960">
        <v>102379.5684703</v>
      </c>
      <c r="BH62" s="960">
        <v>102553.33611883</v>
      </c>
      <c r="BI62" s="960">
        <v>102211.59180325999</v>
      </c>
      <c r="BJ62" s="960">
        <v>102767.16805636999</v>
      </c>
      <c r="BK62" s="960">
        <v>104238.38384936001</v>
      </c>
      <c r="BL62" s="960">
        <v>105069.43543870999</v>
      </c>
      <c r="BM62" s="960">
        <v>104558.08360542</v>
      </c>
      <c r="BN62" s="960">
        <v>112260.41318531999</v>
      </c>
      <c r="BO62" s="960">
        <v>113007.37445938001</v>
      </c>
      <c r="BP62" s="960">
        <v>86688.629414700001</v>
      </c>
      <c r="BQ62" s="960">
        <v>87449.04998417999</v>
      </c>
      <c r="BR62" s="960">
        <v>87216.399950999999</v>
      </c>
      <c r="BS62" s="960">
        <v>85775.650013029997</v>
      </c>
      <c r="BT62" s="960">
        <v>148974.23004614998</v>
      </c>
      <c r="BU62" s="960">
        <v>150424.85003194</v>
      </c>
      <c r="BV62" s="960">
        <v>152733.54998499999</v>
      </c>
      <c r="BW62" s="1222">
        <v>153617.91603263002</v>
      </c>
      <c r="BX62" s="1222">
        <v>153717.09820586999</v>
      </c>
      <c r="BY62" s="1222">
        <v>149785.46339251002</v>
      </c>
      <c r="BZ62" s="1222">
        <v>151753.96849899</v>
      </c>
      <c r="CA62" s="1222">
        <v>151976.12629410002</v>
      </c>
      <c r="CB62" s="1222">
        <v>151074.53909134</v>
      </c>
      <c r="CC62" s="1222">
        <v>152937.63439457002</v>
      </c>
      <c r="CD62" s="1222">
        <v>169600.20316368999</v>
      </c>
      <c r="CE62" s="1222">
        <v>171354.00164994001</v>
      </c>
      <c r="CF62" s="1222">
        <v>181702.13828582998</v>
      </c>
      <c r="CG62" s="1222">
        <v>190761.33327525001</v>
      </c>
      <c r="CH62" s="1222">
        <v>192975.33229523999</v>
      </c>
      <c r="CI62" s="1222">
        <v>206654.97557929999</v>
      </c>
      <c r="CJ62" s="1261"/>
    </row>
    <row r="63" spans="1:88" ht="15.75" customHeight="1">
      <c r="A63" s="958" t="s">
        <v>642</v>
      </c>
      <c r="B63" s="959">
        <v>204119.31599999999</v>
      </c>
      <c r="C63" s="960">
        <v>219460.6</v>
      </c>
      <c r="D63" s="960">
        <v>202490.4</v>
      </c>
      <c r="E63" s="960">
        <v>182424.7</v>
      </c>
      <c r="F63" s="960">
        <v>162986.91886618</v>
      </c>
      <c r="G63" s="960">
        <v>185589.36758742001</v>
      </c>
      <c r="H63" s="960">
        <v>185921.42984048001</v>
      </c>
      <c r="I63" s="960">
        <v>177307.76078379</v>
      </c>
      <c r="J63" s="960">
        <v>130422.28710688</v>
      </c>
      <c r="K63" s="960">
        <v>152132.20951171999</v>
      </c>
      <c r="L63" s="960">
        <v>139981.90584811999</v>
      </c>
      <c r="M63" s="960">
        <v>193027.19756823001</v>
      </c>
      <c r="N63" s="960">
        <v>144346.10004473999</v>
      </c>
      <c r="O63" s="960">
        <v>170992.28105470003</v>
      </c>
      <c r="P63" s="960">
        <v>182642.06239295</v>
      </c>
      <c r="Q63" s="960">
        <v>146923.55772211999</v>
      </c>
      <c r="R63" s="960">
        <v>151970.77415320001</v>
      </c>
      <c r="S63" s="960">
        <v>155697.6689935</v>
      </c>
      <c r="T63" s="960">
        <v>139864.70418562999</v>
      </c>
      <c r="U63" s="960">
        <v>143503.49051512001</v>
      </c>
      <c r="V63" s="960">
        <v>143073.27184733999</v>
      </c>
      <c r="W63" s="960">
        <v>120243.34324844999</v>
      </c>
      <c r="X63" s="960">
        <v>124202.14997777001</v>
      </c>
      <c r="Y63" s="960">
        <v>130164.25995202</v>
      </c>
      <c r="Z63" s="960">
        <v>120030.01113339</v>
      </c>
      <c r="AA63" s="960">
        <v>137116.60321835001</v>
      </c>
      <c r="AB63" s="960">
        <v>138547.46530823002</v>
      </c>
      <c r="AC63" s="960">
        <v>147910.11184698998</v>
      </c>
      <c r="AD63" s="960">
        <v>138710.84876458999</v>
      </c>
      <c r="AE63" s="960">
        <v>122588.89151783999</v>
      </c>
      <c r="AF63" s="960">
        <v>134187.10701412</v>
      </c>
      <c r="AG63" s="960">
        <v>126989.64751036</v>
      </c>
      <c r="AH63" s="960">
        <v>182005.50541841</v>
      </c>
      <c r="AI63" s="960">
        <v>183610.67608498002</v>
      </c>
      <c r="AJ63" s="960">
        <v>178916.50582743</v>
      </c>
      <c r="AK63" s="960">
        <v>191188.45362443</v>
      </c>
      <c r="AL63" s="960">
        <v>188951.10287035001</v>
      </c>
      <c r="AM63" s="960">
        <v>214511.98816969001</v>
      </c>
      <c r="AN63" s="960">
        <v>211897.42333354999</v>
      </c>
      <c r="AO63" s="960">
        <v>294469.01267776004</v>
      </c>
      <c r="AP63" s="960">
        <v>250485.89281523999</v>
      </c>
      <c r="AQ63" s="960">
        <v>201728.88298259</v>
      </c>
      <c r="AR63" s="960">
        <v>215500.27452698999</v>
      </c>
      <c r="AS63" s="960">
        <v>208143.66266298998</v>
      </c>
      <c r="AT63" s="960">
        <v>224131.85757143999</v>
      </c>
      <c r="AU63" s="960">
        <v>242508.69418419001</v>
      </c>
      <c r="AV63" s="960">
        <v>203094.55812261999</v>
      </c>
      <c r="AW63" s="960">
        <v>182875.54048396999</v>
      </c>
      <c r="AX63" s="960">
        <v>184978.83687075</v>
      </c>
      <c r="AY63" s="960">
        <v>233832.5146429</v>
      </c>
      <c r="AZ63" s="960">
        <v>206383.57101810997</v>
      </c>
      <c r="BA63" s="960">
        <v>216192.24697514001</v>
      </c>
      <c r="BB63" s="960">
        <v>212192.91601882997</v>
      </c>
      <c r="BC63" s="960">
        <v>203150.76488263</v>
      </c>
      <c r="BD63" s="960">
        <v>186854.31129901001</v>
      </c>
      <c r="BE63" s="960">
        <v>161840.57731957998</v>
      </c>
      <c r="BF63" s="960">
        <v>182780.99379769</v>
      </c>
      <c r="BG63" s="960">
        <v>198411.95791115001</v>
      </c>
      <c r="BH63" s="960">
        <v>154227.25720617999</v>
      </c>
      <c r="BI63" s="960">
        <v>167046.13761435999</v>
      </c>
      <c r="BJ63" s="960">
        <v>172191.63917272</v>
      </c>
      <c r="BK63" s="960">
        <v>154067.28332928001</v>
      </c>
      <c r="BL63" s="960">
        <v>139496.61435436999</v>
      </c>
      <c r="BM63" s="960">
        <v>173236.79630270001</v>
      </c>
      <c r="BN63" s="960">
        <v>170136.69232685</v>
      </c>
      <c r="BO63" s="960">
        <v>163934.21858541001</v>
      </c>
      <c r="BP63" s="960">
        <v>156659.49059743001</v>
      </c>
      <c r="BQ63" s="960">
        <v>155005.57179423998</v>
      </c>
      <c r="BR63" s="960">
        <v>161728.90334501001</v>
      </c>
      <c r="BS63" s="960">
        <v>175542.01016743999</v>
      </c>
      <c r="BT63" s="960">
        <v>160501.89889441</v>
      </c>
      <c r="BU63" s="960">
        <v>187384.59949244</v>
      </c>
      <c r="BV63" s="960">
        <v>213672.4319766</v>
      </c>
      <c r="BW63" s="1222">
        <v>250864.41513367</v>
      </c>
      <c r="BX63" s="1222">
        <v>241098.30812581</v>
      </c>
      <c r="BY63" s="1222">
        <v>227447.44414347</v>
      </c>
      <c r="BZ63" s="1222">
        <v>239405.48020306</v>
      </c>
      <c r="CA63" s="1222">
        <v>209884.05059945001</v>
      </c>
      <c r="CB63" s="1222">
        <v>225303.85125914001</v>
      </c>
      <c r="CC63" s="1222">
        <v>230042.07690570998</v>
      </c>
      <c r="CD63" s="1222">
        <v>190884.62502373999</v>
      </c>
      <c r="CE63" s="1222">
        <v>227643.32923499</v>
      </c>
      <c r="CF63" s="1222">
        <v>230887.60580891001</v>
      </c>
      <c r="CG63" s="1222">
        <v>197307.66662460001</v>
      </c>
      <c r="CH63" s="1222">
        <v>206190.19253029002</v>
      </c>
      <c r="CI63" s="1222">
        <v>255742.45918767998</v>
      </c>
      <c r="CJ63" s="1261"/>
    </row>
    <row r="64" spans="1:88" ht="15.75" customHeight="1">
      <c r="A64" s="958" t="s">
        <v>643</v>
      </c>
      <c r="B64" s="959">
        <v>24500</v>
      </c>
      <c r="C64" s="960">
        <v>49000</v>
      </c>
      <c r="D64" s="960">
        <v>68800</v>
      </c>
      <c r="E64" s="960">
        <v>62000</v>
      </c>
      <c r="F64" s="960">
        <v>64820</v>
      </c>
      <c r="G64" s="960">
        <v>92460</v>
      </c>
      <c r="H64" s="960">
        <v>72250</v>
      </c>
      <c r="I64" s="960">
        <v>33000</v>
      </c>
      <c r="J64" s="960">
        <v>13655</v>
      </c>
      <c r="K64" s="960">
        <v>40500</v>
      </c>
      <c r="L64" s="960">
        <v>4000</v>
      </c>
      <c r="M64" s="960">
        <v>35180</v>
      </c>
      <c r="N64" s="960">
        <v>43280</v>
      </c>
      <c r="O64" s="960">
        <v>5850</v>
      </c>
      <c r="P64" s="960">
        <v>15000</v>
      </c>
      <c r="Q64" s="960">
        <v>8700</v>
      </c>
      <c r="R64" s="960">
        <v>47718.596684999997</v>
      </c>
      <c r="S64" s="960">
        <v>63200</v>
      </c>
      <c r="T64" s="960">
        <v>70900</v>
      </c>
      <c r="U64" s="960">
        <v>55500</v>
      </c>
      <c r="V64" s="960">
        <v>72825</v>
      </c>
      <c r="W64" s="960">
        <v>54000</v>
      </c>
      <c r="X64" s="960">
        <v>69200</v>
      </c>
      <c r="Y64" s="960">
        <v>78000</v>
      </c>
      <c r="Z64" s="960">
        <v>36700</v>
      </c>
      <c r="AA64" s="960">
        <v>28000</v>
      </c>
      <c r="AB64" s="960">
        <v>37000</v>
      </c>
      <c r="AC64" s="960">
        <v>19000</v>
      </c>
      <c r="AD64" s="960">
        <v>5000</v>
      </c>
      <c r="AE64" s="960">
        <v>6500</v>
      </c>
      <c r="AF64" s="960">
        <v>5400</v>
      </c>
      <c r="AG64" s="960">
        <v>15400</v>
      </c>
      <c r="AH64" s="960">
        <v>10100</v>
      </c>
      <c r="AI64" s="960">
        <v>14400</v>
      </c>
      <c r="AJ64" s="960">
        <v>15400</v>
      </c>
      <c r="AK64" s="960">
        <v>850</v>
      </c>
      <c r="AL64" s="960">
        <v>9450</v>
      </c>
      <c r="AM64" s="960">
        <v>12450</v>
      </c>
      <c r="AN64" s="960">
        <v>25250</v>
      </c>
      <c r="AO64" s="960">
        <v>28300</v>
      </c>
      <c r="AP64" s="960">
        <v>46000</v>
      </c>
      <c r="AQ64" s="960">
        <v>59500</v>
      </c>
      <c r="AR64" s="960">
        <v>51300</v>
      </c>
      <c r="AS64" s="960">
        <v>69500</v>
      </c>
      <c r="AT64" s="960">
        <v>24000</v>
      </c>
      <c r="AU64" s="960">
        <v>27300</v>
      </c>
      <c r="AV64" s="960">
        <v>8550</v>
      </c>
      <c r="AW64" s="960">
        <v>0</v>
      </c>
      <c r="AX64" s="960">
        <v>0</v>
      </c>
      <c r="AY64" s="960">
        <v>0</v>
      </c>
      <c r="AZ64" s="960">
        <v>0</v>
      </c>
      <c r="BA64" s="960">
        <v>0</v>
      </c>
      <c r="BB64" s="960">
        <v>0</v>
      </c>
      <c r="BC64" s="960">
        <v>0</v>
      </c>
      <c r="BD64" s="960">
        <v>0</v>
      </c>
      <c r="BE64" s="960">
        <v>2000</v>
      </c>
      <c r="BF64" s="960">
        <v>0</v>
      </c>
      <c r="BG64" s="960">
        <v>0</v>
      </c>
      <c r="BH64" s="960">
        <v>1000</v>
      </c>
      <c r="BI64" s="960">
        <v>2500</v>
      </c>
      <c r="BJ64" s="960">
        <v>0</v>
      </c>
      <c r="BK64" s="960">
        <v>0</v>
      </c>
      <c r="BL64" s="960">
        <v>500</v>
      </c>
      <c r="BM64" s="960">
        <v>0</v>
      </c>
      <c r="BN64" s="960">
        <v>0</v>
      </c>
      <c r="BO64" s="960">
        <v>0</v>
      </c>
      <c r="BP64" s="960">
        <v>0</v>
      </c>
      <c r="BQ64" s="960">
        <v>1500</v>
      </c>
      <c r="BR64" s="960">
        <v>0</v>
      </c>
      <c r="BS64" s="960">
        <v>0</v>
      </c>
      <c r="BT64" s="960">
        <v>1500</v>
      </c>
      <c r="BU64" s="960">
        <v>0</v>
      </c>
      <c r="BV64" s="960">
        <v>0</v>
      </c>
      <c r="BW64" s="1222">
        <v>0</v>
      </c>
      <c r="BX64" s="1222">
        <v>0</v>
      </c>
      <c r="BY64" s="1222">
        <v>0</v>
      </c>
      <c r="BZ64" s="1222">
        <v>0</v>
      </c>
      <c r="CA64" s="1222">
        <v>0</v>
      </c>
      <c r="CB64" s="1222">
        <v>0</v>
      </c>
      <c r="CC64" s="1222">
        <v>0</v>
      </c>
      <c r="CD64" s="1222">
        <v>0</v>
      </c>
      <c r="CE64" s="1222">
        <v>2300</v>
      </c>
      <c r="CF64" s="1222">
        <v>0</v>
      </c>
      <c r="CG64" s="1222">
        <v>0</v>
      </c>
      <c r="CH64" s="1222">
        <v>6775</v>
      </c>
      <c r="CI64" s="1222">
        <v>2650</v>
      </c>
      <c r="CJ64" s="1261"/>
    </row>
    <row r="65" spans="1:88" ht="15.75" customHeight="1">
      <c r="A65" s="955" t="s">
        <v>644</v>
      </c>
      <c r="B65" s="959">
        <v>1975799.32431514</v>
      </c>
      <c r="C65" s="960">
        <v>2051428.9476848799</v>
      </c>
      <c r="D65" s="960">
        <v>1516934.5544833902</v>
      </c>
      <c r="E65" s="960">
        <v>1962980.3579094503</v>
      </c>
      <c r="F65" s="960">
        <v>2159565.1864648503</v>
      </c>
      <c r="G65" s="960">
        <v>2173465.1506413096</v>
      </c>
      <c r="H65" s="960">
        <v>2151290.0212394102</v>
      </c>
      <c r="I65" s="960">
        <v>1840129.9002109696</v>
      </c>
      <c r="J65" s="960">
        <v>2174002.5424136803</v>
      </c>
      <c r="K65" s="960">
        <v>1875790.5352892203</v>
      </c>
      <c r="L65" s="960">
        <v>1740380.8894916</v>
      </c>
      <c r="M65" s="960">
        <v>1766686.3381832701</v>
      </c>
      <c r="N65" s="960">
        <v>1957550.0179031999</v>
      </c>
      <c r="O65" s="960">
        <v>1858402.3485868</v>
      </c>
      <c r="P65" s="960">
        <v>1535482.49054561</v>
      </c>
      <c r="Q65" s="960">
        <v>1656466.8128845699</v>
      </c>
      <c r="R65" s="960">
        <v>1682647.6277529299</v>
      </c>
      <c r="S65" s="960">
        <v>1569241.2344617799</v>
      </c>
      <c r="T65" s="960">
        <v>1520397.5342991699</v>
      </c>
      <c r="U65" s="960">
        <v>1385843.19689356</v>
      </c>
      <c r="V65" s="960">
        <v>913017.11391008995</v>
      </c>
      <c r="W65" s="960">
        <v>531143.5427325801</v>
      </c>
      <c r="X65" s="960">
        <v>236868.4432091999</v>
      </c>
      <c r="Y65" s="960">
        <v>18379.857083539995</v>
      </c>
      <c r="Z65" s="960">
        <v>1270917.14659791</v>
      </c>
      <c r="AA65" s="960">
        <v>1178609.9636725101</v>
      </c>
      <c r="AB65" s="960">
        <v>1149060.8175907601</v>
      </c>
      <c r="AC65" s="960">
        <v>1261164.2235896001</v>
      </c>
      <c r="AD65" s="960">
        <v>1299747.4365376497</v>
      </c>
      <c r="AE65" s="960">
        <v>1678976.8859512298</v>
      </c>
      <c r="AF65" s="960">
        <v>1505398.5776539701</v>
      </c>
      <c r="AG65" s="960">
        <v>1498045.8780111098</v>
      </c>
      <c r="AH65" s="960">
        <v>1693809.38307561</v>
      </c>
      <c r="AI65" s="960">
        <v>1726414.0933376199</v>
      </c>
      <c r="AJ65" s="960">
        <v>1792164.9562900099</v>
      </c>
      <c r="AK65" s="960">
        <v>1826990.3416755598</v>
      </c>
      <c r="AL65" s="960">
        <v>1470534.2997650499</v>
      </c>
      <c r="AM65" s="960">
        <v>1501858.2965881899</v>
      </c>
      <c r="AN65" s="960">
        <v>1593955.8899270501</v>
      </c>
      <c r="AO65" s="960">
        <v>1576880.5542167299</v>
      </c>
      <c r="AP65" s="960">
        <v>1629367.0724399898</v>
      </c>
      <c r="AQ65" s="960">
        <v>1700269.4873800201</v>
      </c>
      <c r="AR65" s="960">
        <v>1687904.8016331699</v>
      </c>
      <c r="AS65" s="960">
        <v>1890948.22287777</v>
      </c>
      <c r="AT65" s="960">
        <v>1740810.89611886</v>
      </c>
      <c r="AU65" s="960">
        <v>1713259.8243387702</v>
      </c>
      <c r="AV65" s="960">
        <v>1741970.59461015</v>
      </c>
      <c r="AW65" s="960">
        <v>1602362.43233776</v>
      </c>
      <c r="AX65" s="960">
        <v>2018716.6890256202</v>
      </c>
      <c r="AY65" s="960">
        <v>1877504.8188905001</v>
      </c>
      <c r="AZ65" s="960">
        <v>1674998.6952128701</v>
      </c>
      <c r="BA65" s="960">
        <v>1770676.2343995399</v>
      </c>
      <c r="BB65" s="960">
        <v>1554150.6981363802</v>
      </c>
      <c r="BC65" s="960">
        <v>1656046.81974068</v>
      </c>
      <c r="BD65" s="960">
        <v>1742371.9171855901</v>
      </c>
      <c r="BE65" s="960">
        <v>1683246.0155941402</v>
      </c>
      <c r="BF65" s="960">
        <v>1802578.5654631103</v>
      </c>
      <c r="BG65" s="960">
        <v>1883481.1157082701</v>
      </c>
      <c r="BH65" s="960">
        <v>1949685.4073989904</v>
      </c>
      <c r="BI65" s="960">
        <v>1755548.1617689603</v>
      </c>
      <c r="BJ65" s="960">
        <v>1783095.9670669204</v>
      </c>
      <c r="BK65" s="960">
        <v>1982302.9051787101</v>
      </c>
      <c r="BL65" s="960">
        <v>1976923.0418205797</v>
      </c>
      <c r="BM65" s="960">
        <v>1861308.4147058502</v>
      </c>
      <c r="BN65" s="960">
        <v>1794813.0609344498</v>
      </c>
      <c r="BO65" s="960">
        <v>1876163.8372816502</v>
      </c>
      <c r="BP65" s="960">
        <v>1773000.1588905102</v>
      </c>
      <c r="BQ65" s="960">
        <v>1809662.1369377598</v>
      </c>
      <c r="BR65" s="960">
        <v>1935844.5824409204</v>
      </c>
      <c r="BS65" s="960">
        <v>1989406.1850118602</v>
      </c>
      <c r="BT65" s="960">
        <v>1876269.0931823403</v>
      </c>
      <c r="BU65" s="960">
        <v>1920816.6776869502</v>
      </c>
      <c r="BV65" s="960">
        <v>1925537.6199785103</v>
      </c>
      <c r="BW65" s="1222">
        <v>2031943.0501220198</v>
      </c>
      <c r="BX65" s="1222">
        <v>1805826.0823823295</v>
      </c>
      <c r="BY65" s="1222">
        <v>1742117.5364706405</v>
      </c>
      <c r="BZ65" s="1222">
        <v>1711435.2189758401</v>
      </c>
      <c r="CA65" s="1222">
        <v>1732417.5498331198</v>
      </c>
      <c r="CB65" s="1222">
        <v>1822955.5997105301</v>
      </c>
      <c r="CC65" s="1222">
        <v>1910549.3478184005</v>
      </c>
      <c r="CD65" s="1222">
        <v>1929753.6657062699</v>
      </c>
      <c r="CE65" s="1222">
        <v>2032781.4756440206</v>
      </c>
      <c r="CF65" s="1222">
        <v>2291660.8693272495</v>
      </c>
      <c r="CG65" s="1222">
        <v>2110191.7428300595</v>
      </c>
      <c r="CH65" s="1222">
        <v>2254847.3061071099</v>
      </c>
      <c r="CI65" s="1222">
        <v>2334079.0938221901</v>
      </c>
      <c r="CJ65" s="1261"/>
    </row>
    <row r="66" spans="1:88" ht="15.75" customHeight="1">
      <c r="A66" s="958" t="s">
        <v>645</v>
      </c>
      <c r="B66" s="959">
        <v>956734.94099999999</v>
      </c>
      <c r="C66" s="960">
        <v>1082403.8999999999</v>
      </c>
      <c r="D66" s="960">
        <v>590561.19999999995</v>
      </c>
      <c r="E66" s="960">
        <v>606783.1</v>
      </c>
      <c r="F66" s="960">
        <v>610633.27036273002</v>
      </c>
      <c r="G66" s="960">
        <v>647391.64358550997</v>
      </c>
      <c r="H66" s="960">
        <v>577498.32791380002</v>
      </c>
      <c r="I66" s="960">
        <v>594144.63432293001</v>
      </c>
      <c r="J66" s="960">
        <v>815409.86895440007</v>
      </c>
      <c r="K66" s="960">
        <v>721568.14612385991</v>
      </c>
      <c r="L66" s="960">
        <v>700434.53951124998</v>
      </c>
      <c r="M66" s="960">
        <v>632415.88807061</v>
      </c>
      <c r="N66" s="960">
        <v>654152.6800225199</v>
      </c>
      <c r="O66" s="960">
        <v>577615.01620871993</v>
      </c>
      <c r="P66" s="960">
        <v>525883.94759171992</v>
      </c>
      <c r="Q66" s="960">
        <v>548650.73685235006</v>
      </c>
      <c r="R66" s="960">
        <v>557466.12851717009</v>
      </c>
      <c r="S66" s="960">
        <v>540085.71682391001</v>
      </c>
      <c r="T66" s="960">
        <v>546461.62667443999</v>
      </c>
      <c r="U66" s="960">
        <v>554843.82152568002</v>
      </c>
      <c r="V66" s="960">
        <v>498011.41478969005</v>
      </c>
      <c r="W66" s="960">
        <v>457823.00691890001</v>
      </c>
      <c r="X66" s="960">
        <v>468932.24949955993</v>
      </c>
      <c r="Y66" s="960">
        <v>397819.52393243997</v>
      </c>
      <c r="Z66" s="960">
        <v>444599.16308944003</v>
      </c>
      <c r="AA66" s="960">
        <v>462035.56332565995</v>
      </c>
      <c r="AB66" s="960">
        <v>448979.63461382006</v>
      </c>
      <c r="AC66" s="960">
        <v>481121.74933484005</v>
      </c>
      <c r="AD66" s="960">
        <v>453999.82387264003</v>
      </c>
      <c r="AE66" s="960">
        <v>529240.78770751006</v>
      </c>
      <c r="AF66" s="960">
        <v>462739.57978539</v>
      </c>
      <c r="AG66" s="960">
        <v>408349.82461339998</v>
      </c>
      <c r="AH66" s="960">
        <v>425684.98772069003</v>
      </c>
      <c r="AI66" s="960">
        <v>433718.71059700003</v>
      </c>
      <c r="AJ66" s="960">
        <v>414385.59504143003</v>
      </c>
      <c r="AK66" s="960">
        <v>465318.03477203997</v>
      </c>
      <c r="AL66" s="960">
        <v>446229.67570896004</v>
      </c>
      <c r="AM66" s="960">
        <v>433863.47326140996</v>
      </c>
      <c r="AN66" s="960">
        <v>432875.47010494</v>
      </c>
      <c r="AO66" s="960">
        <v>450445.95327975001</v>
      </c>
      <c r="AP66" s="960">
        <v>499447.02547426004</v>
      </c>
      <c r="AQ66" s="960">
        <v>612100.40552125988</v>
      </c>
      <c r="AR66" s="960">
        <v>715419.46488575998</v>
      </c>
      <c r="AS66" s="960">
        <v>917224.92981539003</v>
      </c>
      <c r="AT66" s="960">
        <v>871132.46803706011</v>
      </c>
      <c r="AU66" s="960">
        <v>881961.50455705007</v>
      </c>
      <c r="AV66" s="960">
        <v>742522.0844001699</v>
      </c>
      <c r="AW66" s="960">
        <v>718207.54617306998</v>
      </c>
      <c r="AX66" s="960">
        <v>825399.75210070994</v>
      </c>
      <c r="AY66" s="960">
        <v>801108.98425198998</v>
      </c>
      <c r="AZ66" s="960">
        <v>739908.33152870007</v>
      </c>
      <c r="BA66" s="960">
        <v>858428.24860932003</v>
      </c>
      <c r="BB66" s="960">
        <v>702566.24010833004</v>
      </c>
      <c r="BC66" s="960">
        <v>728776.71214376995</v>
      </c>
      <c r="BD66" s="960">
        <v>724341.11467213999</v>
      </c>
      <c r="BE66" s="960">
        <v>747419.71892710996</v>
      </c>
      <c r="BF66" s="960">
        <v>774834.10058238008</v>
      </c>
      <c r="BG66" s="960">
        <v>772527.26745622011</v>
      </c>
      <c r="BH66" s="960">
        <v>813197.15469441004</v>
      </c>
      <c r="BI66" s="960">
        <v>681327.89644919988</v>
      </c>
      <c r="BJ66" s="960">
        <v>745382.8274027101</v>
      </c>
      <c r="BK66" s="960">
        <v>793774.56604612002</v>
      </c>
      <c r="BL66" s="960">
        <v>852474.90299184993</v>
      </c>
      <c r="BM66" s="960">
        <v>762607.85465651006</v>
      </c>
      <c r="BN66" s="960">
        <v>815898.48085212999</v>
      </c>
      <c r="BO66" s="960">
        <v>795569.36016775004</v>
      </c>
      <c r="BP66" s="960">
        <v>772243.59916929982</v>
      </c>
      <c r="BQ66" s="960">
        <v>797209.43521288002</v>
      </c>
      <c r="BR66" s="960">
        <v>841017.5518968401</v>
      </c>
      <c r="BS66" s="960">
        <v>779249.83050687995</v>
      </c>
      <c r="BT66" s="960">
        <v>756777.83086533006</v>
      </c>
      <c r="BU66" s="960">
        <v>788387.72760744009</v>
      </c>
      <c r="BV66" s="960">
        <v>881951.51637753006</v>
      </c>
      <c r="BW66" s="1222">
        <v>891178.27444262011</v>
      </c>
      <c r="BX66" s="1222">
        <v>870918.48791970999</v>
      </c>
      <c r="BY66" s="1222">
        <v>865777.55095532001</v>
      </c>
      <c r="BZ66" s="1222">
        <v>878041.93448444002</v>
      </c>
      <c r="CA66" s="1222">
        <v>854566.53828147007</v>
      </c>
      <c r="CB66" s="1222">
        <v>867560.46486749989</v>
      </c>
      <c r="CC66" s="1222">
        <v>902771.71381722006</v>
      </c>
      <c r="CD66" s="1222">
        <v>821369.35228511994</v>
      </c>
      <c r="CE66" s="1222">
        <v>986149.90710274002</v>
      </c>
      <c r="CF66" s="1222">
        <v>1092939.6495096702</v>
      </c>
      <c r="CG66" s="1222">
        <v>918569.9190388401</v>
      </c>
      <c r="CH66" s="1222">
        <v>1064436.2823643999</v>
      </c>
      <c r="CI66" s="1222">
        <v>1200554.7305264601</v>
      </c>
      <c r="CJ66" s="1261"/>
    </row>
    <row r="67" spans="1:88" ht="15.75" customHeight="1">
      <c r="A67" s="958" t="s">
        <v>646</v>
      </c>
      <c r="B67" s="959">
        <v>309985.62</v>
      </c>
      <c r="C67" s="960">
        <v>79692</v>
      </c>
      <c r="D67" s="960">
        <v>84232</v>
      </c>
      <c r="E67" s="960">
        <v>49581.7</v>
      </c>
      <c r="F67" s="960">
        <v>152414.12798689</v>
      </c>
      <c r="G67" s="960">
        <v>141737.63095640999</v>
      </c>
      <c r="H67" s="960">
        <v>146983.69101183003</v>
      </c>
      <c r="I67" s="960">
        <v>145894.04154450001</v>
      </c>
      <c r="J67" s="960">
        <v>168782.61769132002</v>
      </c>
      <c r="K67" s="960">
        <v>157168.05528549</v>
      </c>
      <c r="L67" s="960">
        <v>147321.61306477999</v>
      </c>
      <c r="M67" s="960">
        <v>134465.55573654</v>
      </c>
      <c r="N67" s="960">
        <v>218538.21166348</v>
      </c>
      <c r="O67" s="960">
        <v>219175.63965178002</v>
      </c>
      <c r="P67" s="960">
        <v>213593.62097672999</v>
      </c>
      <c r="Q67" s="960">
        <v>198520.86970509001</v>
      </c>
      <c r="R67" s="960">
        <v>210019.58381441998</v>
      </c>
      <c r="S67" s="960">
        <v>201933.75751910999</v>
      </c>
      <c r="T67" s="960">
        <v>209780.41073072</v>
      </c>
      <c r="U67" s="960">
        <v>236770.59653638001</v>
      </c>
      <c r="V67" s="960">
        <v>300836.56638732</v>
      </c>
      <c r="W67" s="960">
        <v>270134.65492598002</v>
      </c>
      <c r="X67" s="960">
        <v>254649.79614893999</v>
      </c>
      <c r="Y67" s="960">
        <v>418456.14974599</v>
      </c>
      <c r="Z67" s="960">
        <v>435213.78107639001</v>
      </c>
      <c r="AA67" s="960">
        <v>467507.87017538003</v>
      </c>
      <c r="AB67" s="960">
        <v>495458.98807845998</v>
      </c>
      <c r="AC67" s="960">
        <v>543704.29959597997</v>
      </c>
      <c r="AD67" s="960">
        <v>588203.53339673998</v>
      </c>
      <c r="AE67" s="960">
        <v>601012.05430130998</v>
      </c>
      <c r="AF67" s="960">
        <v>644143.5086900699</v>
      </c>
      <c r="AG67" s="960">
        <v>684577.28461123002</v>
      </c>
      <c r="AH67" s="960">
        <v>740296.68336298002</v>
      </c>
      <c r="AI67" s="960">
        <v>759897.43833085999</v>
      </c>
      <c r="AJ67" s="960">
        <v>863936.60725480004</v>
      </c>
      <c r="AK67" s="960">
        <v>303462.88025017007</v>
      </c>
      <c r="AL67" s="960">
        <v>284317.84968811</v>
      </c>
      <c r="AM67" s="960">
        <v>286894.33499950002</v>
      </c>
      <c r="AN67" s="960">
        <v>411284.65904838999</v>
      </c>
      <c r="AO67" s="960">
        <v>443022.78906220995</v>
      </c>
      <c r="AP67" s="960">
        <v>431240.74278287002</v>
      </c>
      <c r="AQ67" s="960">
        <v>352756.71897991002</v>
      </c>
      <c r="AR67" s="960">
        <v>345958.64775234996</v>
      </c>
      <c r="AS67" s="960">
        <v>202023.89011354002</v>
      </c>
      <c r="AT67" s="960">
        <v>161710.71320091002</v>
      </c>
      <c r="AU67" s="960">
        <v>219644.83154526001</v>
      </c>
      <c r="AV67" s="960">
        <v>256219.82508767999</v>
      </c>
      <c r="AW67" s="960">
        <v>89424.499616829999</v>
      </c>
      <c r="AX67" s="960">
        <v>126024.39321907001</v>
      </c>
      <c r="AY67" s="960">
        <v>97307.20936036999</v>
      </c>
      <c r="AZ67" s="960">
        <v>98236.598259970007</v>
      </c>
      <c r="BA67" s="960">
        <v>116764.61154914999</v>
      </c>
      <c r="BB67" s="960">
        <v>101530.71517098999</v>
      </c>
      <c r="BC67" s="960">
        <v>125320.33454355001</v>
      </c>
      <c r="BD67" s="960">
        <v>103907.63994969999</v>
      </c>
      <c r="BE67" s="960">
        <v>131889.59558669</v>
      </c>
      <c r="BF67" s="960">
        <v>92110.999594630004</v>
      </c>
      <c r="BG67" s="960">
        <v>86493.059907960007</v>
      </c>
      <c r="BH67" s="960">
        <v>115719.63508529001</v>
      </c>
      <c r="BI67" s="960">
        <v>103581.31664924001</v>
      </c>
      <c r="BJ67" s="960">
        <v>102864.74967605001</v>
      </c>
      <c r="BK67" s="960">
        <v>112832.28674732002</v>
      </c>
      <c r="BL67" s="960">
        <v>120912.0463441</v>
      </c>
      <c r="BM67" s="960">
        <v>182231.14004953002</v>
      </c>
      <c r="BN67" s="960">
        <v>179658.97908496004</v>
      </c>
      <c r="BO67" s="960">
        <v>175792.49455423001</v>
      </c>
      <c r="BP67" s="960">
        <v>162817.84076277999</v>
      </c>
      <c r="BQ67" s="960">
        <v>161186.53157376</v>
      </c>
      <c r="BR67" s="960">
        <v>199358.75456187996</v>
      </c>
      <c r="BS67" s="960">
        <v>201833.74416037</v>
      </c>
      <c r="BT67" s="960">
        <v>213274.75120127003</v>
      </c>
      <c r="BU67" s="960">
        <v>186559.35557044001</v>
      </c>
      <c r="BV67" s="960">
        <v>185128.09393608</v>
      </c>
      <c r="BW67" s="1222">
        <v>263155.04732724995</v>
      </c>
      <c r="BX67" s="1222">
        <v>154540.32304837002</v>
      </c>
      <c r="BY67" s="1222">
        <v>192188.04108665002</v>
      </c>
      <c r="BZ67" s="1222">
        <v>163775.38197598001</v>
      </c>
      <c r="CA67" s="1222">
        <v>170625.79712158002</v>
      </c>
      <c r="CB67" s="1222">
        <v>171258.72403881</v>
      </c>
      <c r="CC67" s="1222">
        <v>146000.66575548</v>
      </c>
      <c r="CD67" s="1222">
        <v>157334.27822928003</v>
      </c>
      <c r="CE67" s="1222">
        <v>134527.85902850999</v>
      </c>
      <c r="CF67" s="1222">
        <v>129761.20080412</v>
      </c>
      <c r="CG67" s="1222">
        <v>171350.27192611</v>
      </c>
      <c r="CH67" s="1222">
        <v>182817.23002506001</v>
      </c>
      <c r="CI67" s="1222">
        <v>199046.96078662001</v>
      </c>
      <c r="CJ67" s="1261"/>
    </row>
    <row r="68" spans="1:88" ht="15.75" customHeight="1">
      <c r="A68" s="958" t="s">
        <v>647</v>
      </c>
      <c r="B68" s="959">
        <v>39951.574000000001</v>
      </c>
      <c r="C68" s="960">
        <v>35040.300000000003</v>
      </c>
      <c r="D68" s="960">
        <v>31795.200000000001</v>
      </c>
      <c r="E68" s="960">
        <v>32234.9</v>
      </c>
      <c r="F68" s="960">
        <v>47779.773112679999</v>
      </c>
      <c r="G68" s="960">
        <v>31400.507664689998</v>
      </c>
      <c r="H68" s="960">
        <v>38474.384762039997</v>
      </c>
      <c r="I68" s="960">
        <v>46065.709616029999</v>
      </c>
      <c r="J68" s="960">
        <v>42006.431965739997</v>
      </c>
      <c r="K68" s="960">
        <v>49847.519116980002</v>
      </c>
      <c r="L68" s="960">
        <v>56301.238330660002</v>
      </c>
      <c r="M68" s="960">
        <v>80788.383306139993</v>
      </c>
      <c r="N68" s="960">
        <v>94086.972623669993</v>
      </c>
      <c r="O68" s="960">
        <v>88786.816461189999</v>
      </c>
      <c r="P68" s="960">
        <v>89861.741497089999</v>
      </c>
      <c r="Q68" s="960">
        <v>87297.389582660006</v>
      </c>
      <c r="R68" s="960">
        <v>77244.501398979992</v>
      </c>
      <c r="S68" s="960">
        <v>71473.751956259992</v>
      </c>
      <c r="T68" s="960">
        <v>69783.253180219996</v>
      </c>
      <c r="U68" s="960">
        <v>65883.692962650006</v>
      </c>
      <c r="V68" s="960">
        <v>65323.198911679996</v>
      </c>
      <c r="W68" s="960">
        <v>61959.353275779999</v>
      </c>
      <c r="X68" s="960">
        <v>179096.03850962</v>
      </c>
      <c r="Y68" s="960">
        <v>10522.062346430001</v>
      </c>
      <c r="Z68" s="960">
        <v>-52263.33605736</v>
      </c>
      <c r="AA68" s="960">
        <v>-106103.92245062999</v>
      </c>
      <c r="AB68" s="960">
        <v>-109165.11916449</v>
      </c>
      <c r="AC68" s="960">
        <v>-106930.49188093001</v>
      </c>
      <c r="AD68" s="960">
        <v>-117819.35556298999</v>
      </c>
      <c r="AE68" s="960">
        <v>-117340.21649841999</v>
      </c>
      <c r="AF68" s="960">
        <v>-105474.23389629</v>
      </c>
      <c r="AG68" s="960">
        <v>-115527.21113124002</v>
      </c>
      <c r="AH68" s="960">
        <v>-120699.09459933998</v>
      </c>
      <c r="AI68" s="960">
        <v>-124187.25240465999</v>
      </c>
      <c r="AJ68" s="960">
        <v>-126721.38062748998</v>
      </c>
      <c r="AK68" s="960">
        <v>-122759.7753824</v>
      </c>
      <c r="AL68" s="960">
        <v>-106023.42070059001</v>
      </c>
      <c r="AM68" s="960">
        <v>-100976.86072476002</v>
      </c>
      <c r="AN68" s="960">
        <v>-99419.712227589989</v>
      </c>
      <c r="AO68" s="960">
        <v>-91523.955794809997</v>
      </c>
      <c r="AP68" s="960">
        <v>-75791.920851600007</v>
      </c>
      <c r="AQ68" s="960">
        <v>-89478.625043240012</v>
      </c>
      <c r="AR68" s="960">
        <v>-98681.637139469996</v>
      </c>
      <c r="AS68" s="960">
        <v>-105286.21204439001</v>
      </c>
      <c r="AT68" s="960">
        <v>-96627.902007820012</v>
      </c>
      <c r="AU68" s="960">
        <v>-111318.91584449001</v>
      </c>
      <c r="AV68" s="960">
        <v>18249.268976750001</v>
      </c>
      <c r="AW68" s="960">
        <v>23160.69843416</v>
      </c>
      <c r="AX68" s="960">
        <v>58357.712870270007</v>
      </c>
      <c r="AY68" s="960">
        <v>66172.064496849998</v>
      </c>
      <c r="AZ68" s="960">
        <v>72919.988154290011</v>
      </c>
      <c r="BA68" s="960">
        <v>58087.199065430003</v>
      </c>
      <c r="BB68" s="960">
        <v>44591.408259969998</v>
      </c>
      <c r="BC68" s="960">
        <v>28340.882001659997</v>
      </c>
      <c r="BD68" s="960">
        <v>29771.988220629999</v>
      </c>
      <c r="BE68" s="960">
        <v>24021.137254489997</v>
      </c>
      <c r="BF68" s="960">
        <v>24693.583389289997</v>
      </c>
      <c r="BG68" s="960">
        <v>25584.253389049998</v>
      </c>
      <c r="BH68" s="960">
        <v>26222.303801059999</v>
      </c>
      <c r="BI68" s="960">
        <v>24914.735931200001</v>
      </c>
      <c r="BJ68" s="960">
        <v>27086.307285209994</v>
      </c>
      <c r="BK68" s="960">
        <v>26392.45341383</v>
      </c>
      <c r="BL68" s="960">
        <v>24402.729317149999</v>
      </c>
      <c r="BM68" s="960">
        <v>43044.663630560004</v>
      </c>
      <c r="BN68" s="960">
        <v>34354.644691820002</v>
      </c>
      <c r="BO68" s="960">
        <v>21942.156698300001</v>
      </c>
      <c r="BP68" s="960">
        <v>16263.12073862</v>
      </c>
      <c r="BQ68" s="960">
        <v>-13769.294499640004</v>
      </c>
      <c r="BR68" s="960">
        <v>11025.381574179997</v>
      </c>
      <c r="BS68" s="960">
        <v>13593.044914560001</v>
      </c>
      <c r="BT68" s="960">
        <v>15898.972152769999</v>
      </c>
      <c r="BU68" s="960">
        <v>22457.783194240001</v>
      </c>
      <c r="BV68" s="960">
        <v>30756.699375430002</v>
      </c>
      <c r="BW68" s="1222">
        <v>37582.68876930001</v>
      </c>
      <c r="BX68" s="1222">
        <v>31227.167573730003</v>
      </c>
      <c r="BY68" s="1222">
        <v>27799.202501760006</v>
      </c>
      <c r="BZ68" s="1222">
        <v>25708.769917309997</v>
      </c>
      <c r="CA68" s="1222">
        <v>8470.3626405700034</v>
      </c>
      <c r="CB68" s="1222">
        <v>3928.5505366299985</v>
      </c>
      <c r="CC68" s="1222">
        <v>1600.4237439899994</v>
      </c>
      <c r="CD68" s="1222">
        <v>2418.4084698600036</v>
      </c>
      <c r="CE68" s="1222">
        <v>3803.5971514699991</v>
      </c>
      <c r="CF68" s="1222">
        <v>2769.622015829998</v>
      </c>
      <c r="CG68" s="1222">
        <v>3352.9887039099981</v>
      </c>
      <c r="CH68" s="1222">
        <v>23441.98486063</v>
      </c>
      <c r="CI68" s="1222">
        <v>12379.256620679997</v>
      </c>
      <c r="CJ68" s="1261"/>
    </row>
    <row r="69" spans="1:88" ht="15.75" customHeight="1">
      <c r="A69" s="958" t="s">
        <v>648</v>
      </c>
      <c r="B69" s="959">
        <v>0</v>
      </c>
      <c r="C69" s="960">
        <v>0</v>
      </c>
      <c r="D69" s="960">
        <v>56630.8</v>
      </c>
      <c r="E69" s="960">
        <v>116689.4</v>
      </c>
      <c r="F69" s="960">
        <v>160733.62961968</v>
      </c>
      <c r="G69" s="960">
        <v>146543.34178714</v>
      </c>
      <c r="H69" s="960">
        <v>352887.64715352003</v>
      </c>
      <c r="I69" s="960">
        <v>105809.27968282001</v>
      </c>
      <c r="J69" s="960">
        <v>55888.395588610001</v>
      </c>
      <c r="K69" s="960">
        <v>71026.516244270009</v>
      </c>
      <c r="L69" s="960">
        <v>-4298.1592546000002</v>
      </c>
      <c r="M69" s="960">
        <v>5470.3122354399993</v>
      </c>
      <c r="N69" s="960">
        <v>8982.9921722800009</v>
      </c>
      <c r="O69" s="960">
        <v>-22817.96185679</v>
      </c>
      <c r="P69" s="960">
        <v>-132073.95418641999</v>
      </c>
      <c r="Q69" s="960">
        <v>-69584.188432899988</v>
      </c>
      <c r="R69" s="960">
        <v>-64299.471152029997</v>
      </c>
      <c r="S69" s="960">
        <v>-74226.23878639999</v>
      </c>
      <c r="T69" s="960">
        <v>-68540.599923460002</v>
      </c>
      <c r="U69" s="960">
        <v>-84480.37674562</v>
      </c>
      <c r="V69" s="960">
        <v>-84650.11635833999</v>
      </c>
      <c r="W69" s="960">
        <v>-83080.125846330004</v>
      </c>
      <c r="X69" s="960">
        <v>-95189.265328359994</v>
      </c>
      <c r="Y69" s="960">
        <v>-132062.02695395</v>
      </c>
      <c r="Z69" s="960">
        <v>-72114.905066449996</v>
      </c>
      <c r="AA69" s="960">
        <v>-66745.165487610007</v>
      </c>
      <c r="AB69" s="960">
        <v>-103399.86042405</v>
      </c>
      <c r="AC69" s="960">
        <v>-50171.488291709997</v>
      </c>
      <c r="AD69" s="960">
        <v>-36804.230053139996</v>
      </c>
      <c r="AE69" s="960">
        <v>-49570.939936769995</v>
      </c>
      <c r="AF69" s="960">
        <v>-26730.463263409998</v>
      </c>
      <c r="AG69" s="960">
        <v>-44155.164981949994</v>
      </c>
      <c r="AH69" s="960">
        <v>-35329.299705559999</v>
      </c>
      <c r="AI69" s="960">
        <v>-25949.602297950001</v>
      </c>
      <c r="AJ69" s="960">
        <v>-30905.954509880001</v>
      </c>
      <c r="AK69" s="960">
        <v>-41171.680622309999</v>
      </c>
      <c r="AL69" s="960">
        <v>-41775.626236169999</v>
      </c>
      <c r="AM69" s="960">
        <v>-28798.58209104</v>
      </c>
      <c r="AN69" s="960">
        <v>-36103.614954839999</v>
      </c>
      <c r="AO69" s="960">
        <v>-32626.768045470002</v>
      </c>
      <c r="AP69" s="960">
        <v>-35551.231067109999</v>
      </c>
      <c r="AQ69" s="960">
        <v>-22823.668972660002</v>
      </c>
      <c r="AR69" s="960">
        <v>-19164.598760060002</v>
      </c>
      <c r="AS69" s="960">
        <v>-31104.346327130002</v>
      </c>
      <c r="AT69" s="960">
        <v>-45710.62133989</v>
      </c>
      <c r="AU69" s="960">
        <v>-49825.297711059997</v>
      </c>
      <c r="AV69" s="960">
        <v>-49387.092656879999</v>
      </c>
      <c r="AW69" s="960">
        <v>-55216.47936071</v>
      </c>
      <c r="AX69" s="960">
        <v>-65032.894386800006</v>
      </c>
      <c r="AY69" s="960">
        <v>-71486.093981399987</v>
      </c>
      <c r="AZ69" s="960">
        <v>-58522.259862710001</v>
      </c>
      <c r="BA69" s="960">
        <v>-61289.116629739998</v>
      </c>
      <c r="BB69" s="960">
        <v>-61367.737378120008</v>
      </c>
      <c r="BC69" s="960">
        <v>-63679.032240270004</v>
      </c>
      <c r="BD69" s="960">
        <v>-55062.13931115</v>
      </c>
      <c r="BE69" s="960">
        <v>-55307.71211642</v>
      </c>
      <c r="BF69" s="960">
        <v>-63926.841972529997</v>
      </c>
      <c r="BG69" s="960">
        <v>-62159.456673139997</v>
      </c>
      <c r="BH69" s="960">
        <v>-53215.524950379993</v>
      </c>
      <c r="BI69" s="960">
        <v>-37792.588625719996</v>
      </c>
      <c r="BJ69" s="960">
        <v>-36886.194121779998</v>
      </c>
      <c r="BK69" s="960">
        <v>-31039.39231435</v>
      </c>
      <c r="BL69" s="960">
        <v>-23158.7186869</v>
      </c>
      <c r="BM69" s="960">
        <v>-24222.692361689999</v>
      </c>
      <c r="BN69" s="960">
        <v>-29431.3766703</v>
      </c>
      <c r="BO69" s="960">
        <v>-29398.9896095</v>
      </c>
      <c r="BP69" s="960">
        <v>-99944.424063990009</v>
      </c>
      <c r="BQ69" s="960">
        <v>-27140.55073956</v>
      </c>
      <c r="BR69" s="960">
        <v>-38520.130742689995</v>
      </c>
      <c r="BS69" s="960">
        <v>-26114.67022969</v>
      </c>
      <c r="BT69" s="960">
        <v>-24768.66863475</v>
      </c>
      <c r="BU69" s="960">
        <v>-23138.489879379998</v>
      </c>
      <c r="BV69" s="960">
        <v>-11706.639128950001</v>
      </c>
      <c r="BW69" s="1222">
        <v>-26415.954898300002</v>
      </c>
      <c r="BX69" s="1222">
        <v>-27629.39805326</v>
      </c>
      <c r="BY69" s="1222">
        <v>-21335.170218070001</v>
      </c>
      <c r="BZ69" s="1222">
        <v>-27824.426845530001</v>
      </c>
      <c r="CA69" s="1222">
        <v>-14550.89325415</v>
      </c>
      <c r="CB69" s="1222">
        <v>-4389.5297506200004</v>
      </c>
      <c r="CC69" s="1222">
        <v>-23494.366554150001</v>
      </c>
      <c r="CD69" s="1222">
        <v>-19023.214219020003</v>
      </c>
      <c r="CE69" s="1222">
        <v>-25828.991522109998</v>
      </c>
      <c r="CF69" s="1222">
        <v>-11243.761580709999</v>
      </c>
      <c r="CG69" s="1222">
        <v>-27721.822585950002</v>
      </c>
      <c r="CH69" s="1222">
        <v>-25226.117562950003</v>
      </c>
      <c r="CI69" s="1222">
        <v>12280.328993340001</v>
      </c>
      <c r="CJ69" s="1261"/>
    </row>
    <row r="70" spans="1:88" ht="15.75" customHeight="1">
      <c r="A70" s="958" t="s">
        <v>649</v>
      </c>
      <c r="B70" s="959">
        <v>-1560.57</v>
      </c>
      <c r="C70" s="960">
        <v>-1525.5</v>
      </c>
      <c r="D70" s="960">
        <v>-1525.8</v>
      </c>
      <c r="E70" s="960">
        <v>2634.8</v>
      </c>
      <c r="F70" s="960">
        <v>788.39261554999996</v>
      </c>
      <c r="G70" s="960">
        <v>1062.5463466900001</v>
      </c>
      <c r="H70" s="960">
        <v>-225.49691654</v>
      </c>
      <c r="I70" s="960">
        <v>-225.64313308999999</v>
      </c>
      <c r="J70" s="960">
        <v>-346.67971752</v>
      </c>
      <c r="K70" s="960">
        <v>3495.26755959</v>
      </c>
      <c r="L70" s="960">
        <v>17.834645379999998</v>
      </c>
      <c r="M70" s="960">
        <v>7154.0346040799996</v>
      </c>
      <c r="N70" s="960">
        <v>7722.4393495000004</v>
      </c>
      <c r="O70" s="960">
        <v>7379.3690798300004</v>
      </c>
      <c r="P70" s="960">
        <v>10513.12726623</v>
      </c>
      <c r="Q70" s="960">
        <v>10039.88184371</v>
      </c>
      <c r="R70" s="960">
        <v>10792.179227629998</v>
      </c>
      <c r="S70" s="960">
        <v>10636.80946798</v>
      </c>
      <c r="T70" s="960">
        <v>9107.6198934200002</v>
      </c>
      <c r="U70" s="960">
        <v>706.10498947000008</v>
      </c>
      <c r="V70" s="960">
        <v>551.91042274999995</v>
      </c>
      <c r="W70" s="960">
        <v>862.30451464999999</v>
      </c>
      <c r="X70" s="960">
        <v>-1413.99904784</v>
      </c>
      <c r="Y70" s="960">
        <v>-1701.01203444</v>
      </c>
      <c r="Z70" s="960">
        <v>-1828.8808710000001</v>
      </c>
      <c r="AA70" s="960">
        <v>-2142.1034109100001</v>
      </c>
      <c r="AB70" s="960">
        <v>-1997.9377877899999</v>
      </c>
      <c r="AC70" s="960">
        <v>-1913.44852117</v>
      </c>
      <c r="AD70" s="960">
        <v>-1839.0472096199999</v>
      </c>
      <c r="AE70" s="960">
        <v>-1708.3342282599999</v>
      </c>
      <c r="AF70" s="960">
        <v>-1986.5472502499999</v>
      </c>
      <c r="AG70" s="960">
        <v>-1955.4500009200001</v>
      </c>
      <c r="AH70" s="960">
        <v>-2862.6919866200001</v>
      </c>
      <c r="AI70" s="960">
        <v>332.58032902999997</v>
      </c>
      <c r="AJ70" s="960">
        <v>-3088.6807665799997</v>
      </c>
      <c r="AK70" s="960">
        <v>-4529.9081200800001</v>
      </c>
      <c r="AL70" s="960">
        <v>-4744.1010120299998</v>
      </c>
      <c r="AM70" s="960">
        <v>-4758.6507420799999</v>
      </c>
      <c r="AN70" s="960">
        <v>-4280.1853336300001</v>
      </c>
      <c r="AO70" s="960">
        <v>-4264.0822653100004</v>
      </c>
      <c r="AP70" s="960">
        <v>-4973.4560381299998</v>
      </c>
      <c r="AQ70" s="960">
        <v>-3448.9180485300003</v>
      </c>
      <c r="AR70" s="960">
        <v>-3473.8345387600002</v>
      </c>
      <c r="AS70" s="960">
        <v>-3446.7744985700001</v>
      </c>
      <c r="AT70" s="960">
        <v>-4199.1330644999998</v>
      </c>
      <c r="AU70" s="960">
        <v>-3501.30108423</v>
      </c>
      <c r="AV70" s="960">
        <v>-2703.1202494499998</v>
      </c>
      <c r="AW70" s="960">
        <v>-2576.3913079699996</v>
      </c>
      <c r="AX70" s="960">
        <v>-1760.87272749</v>
      </c>
      <c r="AY70" s="960">
        <v>-3018.0181050000001</v>
      </c>
      <c r="AZ70" s="960">
        <v>-1264.4752131600001</v>
      </c>
      <c r="BA70" s="960">
        <v>-747.29805569000007</v>
      </c>
      <c r="BB70" s="960">
        <v>-393.79893124</v>
      </c>
      <c r="BC70" s="960">
        <v>209.74494996999999</v>
      </c>
      <c r="BD70" s="960">
        <v>27.526254359999999</v>
      </c>
      <c r="BE70" s="960">
        <v>2697.7203207800003</v>
      </c>
      <c r="BF70" s="960">
        <v>-39.806436529999999</v>
      </c>
      <c r="BG70" s="960">
        <v>238.19621563999999</v>
      </c>
      <c r="BH70" s="960">
        <v>550.35982317999992</v>
      </c>
      <c r="BI70" s="960">
        <v>16219.02717551</v>
      </c>
      <c r="BJ70" s="960">
        <v>16447.058059840001</v>
      </c>
      <c r="BK70" s="960">
        <v>17640.28876757</v>
      </c>
      <c r="BL70" s="960">
        <v>17279.110203389999</v>
      </c>
      <c r="BM70" s="960">
        <v>17397.975981930002</v>
      </c>
      <c r="BN70" s="960">
        <v>78.912176169999995</v>
      </c>
      <c r="BO70" s="960">
        <v>34.03220151</v>
      </c>
      <c r="BP70" s="960">
        <v>62.017258779999999</v>
      </c>
      <c r="BQ70" s="960">
        <v>-0.99278460999999996</v>
      </c>
      <c r="BR70" s="960">
        <v>40.59785162</v>
      </c>
      <c r="BS70" s="960">
        <v>0.84866620999999998</v>
      </c>
      <c r="BT70" s="960">
        <v>0.85491172999999998</v>
      </c>
      <c r="BU70" s="960">
        <v>-0.15672321</v>
      </c>
      <c r="BV70" s="960">
        <v>0.70326779000000006</v>
      </c>
      <c r="BW70" s="1222">
        <v>0.71257503</v>
      </c>
      <c r="BX70" s="1222">
        <v>0.67794027000000001</v>
      </c>
      <c r="BY70" s="1222">
        <v>0.68535250000000003</v>
      </c>
      <c r="BZ70" s="1222">
        <v>1996.65809885</v>
      </c>
      <c r="CA70" s="1222">
        <v>1.3267741899999999</v>
      </c>
      <c r="CB70" s="1222">
        <v>1.28188879</v>
      </c>
      <c r="CC70" s="1222">
        <v>1.3114044599999999</v>
      </c>
      <c r="CD70" s="1222">
        <v>1.3536786299999999</v>
      </c>
      <c r="CE70" s="1222">
        <v>1.74912863</v>
      </c>
      <c r="CF70" s="1222">
        <v>1865.48732608</v>
      </c>
      <c r="CG70" s="1222">
        <v>1393.7454113900001</v>
      </c>
      <c r="CH70" s="1222">
        <v>2623.84804566</v>
      </c>
      <c r="CI70" s="1222">
        <v>0.56060253999999998</v>
      </c>
      <c r="CJ70" s="1261"/>
    </row>
    <row r="71" spans="1:88" ht="15.75" customHeight="1">
      <c r="A71" s="958" t="s">
        <v>44</v>
      </c>
      <c r="B71" s="959">
        <v>30330.981</v>
      </c>
      <c r="C71" s="960">
        <v>100638.39999999999</v>
      </c>
      <c r="D71" s="960">
        <v>39435.800000000003</v>
      </c>
      <c r="E71" s="960">
        <v>233939.20000000001</v>
      </c>
      <c r="F71" s="960">
        <v>198470.12125573002</v>
      </c>
      <c r="G71" s="960">
        <v>59332.931322769997</v>
      </c>
      <c r="H71" s="960">
        <v>57101.397105010001</v>
      </c>
      <c r="I71" s="960">
        <v>252.02996044</v>
      </c>
      <c r="J71" s="960">
        <v>427.33289217000004</v>
      </c>
      <c r="K71" s="960">
        <v>717.92350663000002</v>
      </c>
      <c r="L71" s="960">
        <v>1877.6383840199999</v>
      </c>
      <c r="M71" s="960">
        <v>2114.7935847600002</v>
      </c>
      <c r="N71" s="960">
        <v>7921.5970768400002</v>
      </c>
      <c r="O71" s="960">
        <v>3817.16050288</v>
      </c>
      <c r="P71" s="960">
        <v>4371.4510758900005</v>
      </c>
      <c r="Q71" s="960">
        <v>4387.3344208299995</v>
      </c>
      <c r="R71" s="960">
        <v>4231.3317496300006</v>
      </c>
      <c r="S71" s="960">
        <v>4005.8137906300003</v>
      </c>
      <c r="T71" s="960">
        <v>1872.4936361300001</v>
      </c>
      <c r="U71" s="960">
        <v>1566.3835848499998</v>
      </c>
      <c r="V71" s="960">
        <v>1568.1134577999999</v>
      </c>
      <c r="W71" s="960">
        <v>48769.536109379995</v>
      </c>
      <c r="X71" s="960">
        <v>48627.234806619999</v>
      </c>
      <c r="Y71" s="960">
        <v>48698.923464730004</v>
      </c>
      <c r="Z71" s="960">
        <v>48717.62125086</v>
      </c>
      <c r="AA71" s="960">
        <v>2860.78731853</v>
      </c>
      <c r="AB71" s="960">
        <v>2454.6440778900001</v>
      </c>
      <c r="AC71" s="960">
        <v>2452.9219028899997</v>
      </c>
      <c r="AD71" s="960">
        <v>2415.86998718</v>
      </c>
      <c r="AE71" s="960">
        <v>2411.22408318</v>
      </c>
      <c r="AF71" s="960">
        <v>3983.5023164099998</v>
      </c>
      <c r="AG71" s="960">
        <v>14174.81187259</v>
      </c>
      <c r="AH71" s="960">
        <v>13971.72981479</v>
      </c>
      <c r="AI71" s="960">
        <v>14043.033929469999</v>
      </c>
      <c r="AJ71" s="960">
        <v>13801.597702159999</v>
      </c>
      <c r="AK71" s="960">
        <v>4247.4423709800003</v>
      </c>
      <c r="AL71" s="960">
        <v>4798.5666449799992</v>
      </c>
      <c r="AM71" s="960">
        <v>5026.2751119799996</v>
      </c>
      <c r="AN71" s="960">
        <v>4278.91407961</v>
      </c>
      <c r="AO71" s="960">
        <v>5439.0931986099995</v>
      </c>
      <c r="AP71" s="960">
        <v>4225.6631561100003</v>
      </c>
      <c r="AQ71" s="960">
        <v>2203.6058361099999</v>
      </c>
      <c r="AR71" s="960">
        <v>2310.62274011</v>
      </c>
      <c r="AS71" s="960">
        <v>2552.1962811100002</v>
      </c>
      <c r="AT71" s="960">
        <v>8810.6121371099998</v>
      </c>
      <c r="AU71" s="960">
        <v>2760.0947041100003</v>
      </c>
      <c r="AV71" s="960">
        <v>2450.47901611</v>
      </c>
      <c r="AW71" s="960">
        <v>8904.9295851499992</v>
      </c>
      <c r="AX71" s="960">
        <v>7951.2820354099995</v>
      </c>
      <c r="AY71" s="960">
        <v>8133.7633021000001</v>
      </c>
      <c r="AZ71" s="960">
        <v>10353.29286639</v>
      </c>
      <c r="BA71" s="960">
        <v>10299.57741039</v>
      </c>
      <c r="BB71" s="960">
        <v>10555.51395293</v>
      </c>
      <c r="BC71" s="960">
        <v>11659.47754837</v>
      </c>
      <c r="BD71" s="960">
        <v>11612.309091380001</v>
      </c>
      <c r="BE71" s="960">
        <v>11598.390020930001</v>
      </c>
      <c r="BF71" s="960">
        <v>74348.603025169999</v>
      </c>
      <c r="BG71" s="960">
        <v>90171.33408516999</v>
      </c>
      <c r="BH71" s="960">
        <v>82576.673539380005</v>
      </c>
      <c r="BI71" s="960">
        <v>16029.76940702</v>
      </c>
      <c r="BJ71" s="960">
        <v>15349.028888389999</v>
      </c>
      <c r="BK71" s="960">
        <v>15350.891340329999</v>
      </c>
      <c r="BL71" s="960">
        <v>15304.273354299999</v>
      </c>
      <c r="BM71" s="960">
        <v>15306.401391879999</v>
      </c>
      <c r="BN71" s="960">
        <v>935.30223323000007</v>
      </c>
      <c r="BO71" s="960">
        <v>935.01669600000002</v>
      </c>
      <c r="BP71" s="960">
        <v>934.61873322999998</v>
      </c>
      <c r="BQ71" s="960">
        <v>21334.518733230001</v>
      </c>
      <c r="BR71" s="960">
        <v>934.67829611000002</v>
      </c>
      <c r="BS71" s="960">
        <v>919.58641096000008</v>
      </c>
      <c r="BT71" s="960">
        <v>919.56527629999994</v>
      </c>
      <c r="BU71" s="960">
        <v>919.36748023000007</v>
      </c>
      <c r="BV71" s="960">
        <v>919.78587830999993</v>
      </c>
      <c r="BW71" s="1222">
        <v>919.42398824999998</v>
      </c>
      <c r="BX71" s="1222">
        <v>919.52674489000003</v>
      </c>
      <c r="BY71" s="1222">
        <v>919.56143821000001</v>
      </c>
      <c r="BZ71" s="1222">
        <v>1551.8709286200001</v>
      </c>
      <c r="CA71" s="1222">
        <v>2791.1862443499999</v>
      </c>
      <c r="CB71" s="1222">
        <v>8538.3786798900001</v>
      </c>
      <c r="CC71" s="1222">
        <v>10451.819828799999</v>
      </c>
      <c r="CD71" s="1222">
        <v>14134.18798823</v>
      </c>
      <c r="CE71" s="1222">
        <v>10994.134496530001</v>
      </c>
      <c r="CF71" s="1222">
        <v>27925.42839501</v>
      </c>
      <c r="CG71" s="1222">
        <v>28108.69053226</v>
      </c>
      <c r="CH71" s="1222">
        <v>11305.85666055</v>
      </c>
      <c r="CI71" s="1222">
        <v>9433.1102422999993</v>
      </c>
      <c r="CJ71" s="1261"/>
    </row>
    <row r="72" spans="1:88" ht="15.75" customHeight="1">
      <c r="A72" s="958" t="s">
        <v>650</v>
      </c>
      <c r="B72" s="959">
        <v>28697.457000000002</v>
      </c>
      <c r="C72" s="960">
        <v>29814.5</v>
      </c>
      <c r="D72" s="960">
        <v>27490.3</v>
      </c>
      <c r="E72" s="960">
        <v>36377.800000000003</v>
      </c>
      <c r="F72" s="960">
        <v>37491.935581260004</v>
      </c>
      <c r="G72" s="960">
        <v>38761.44508895</v>
      </c>
      <c r="H72" s="960">
        <v>37382.655403370001</v>
      </c>
      <c r="I72" s="960">
        <v>31059.511472439997</v>
      </c>
      <c r="J72" s="960">
        <v>31064.53290151</v>
      </c>
      <c r="K72" s="960">
        <v>31036.493995829998</v>
      </c>
      <c r="L72" s="960">
        <v>30888.344457849998</v>
      </c>
      <c r="M72" s="960">
        <v>32436.846382060001</v>
      </c>
      <c r="N72" s="960">
        <v>32556.397916639999</v>
      </c>
      <c r="O72" s="960">
        <v>35174.111230529998</v>
      </c>
      <c r="P72" s="960">
        <v>36096.823970279998</v>
      </c>
      <c r="Q72" s="960">
        <v>36370.907422050004</v>
      </c>
      <c r="R72" s="960">
        <v>38684.832108809998</v>
      </c>
      <c r="S72" s="960">
        <v>25124.952925560003</v>
      </c>
      <c r="T72" s="960">
        <v>28277.629039569998</v>
      </c>
      <c r="U72" s="960">
        <v>40538.345787260005</v>
      </c>
      <c r="V72" s="960">
        <v>23184.017915959997</v>
      </c>
      <c r="W72" s="960">
        <v>48360.540399279998</v>
      </c>
      <c r="X72" s="960">
        <v>48758.51821871</v>
      </c>
      <c r="Y72" s="960">
        <v>93086.240312440001</v>
      </c>
      <c r="Z72" s="960">
        <v>111336.06539211</v>
      </c>
      <c r="AA72" s="960">
        <v>83724.436221309996</v>
      </c>
      <c r="AB72" s="960">
        <v>83702.569277269999</v>
      </c>
      <c r="AC72" s="960">
        <v>80875.793580059995</v>
      </c>
      <c r="AD72" s="960">
        <v>67747.917698489997</v>
      </c>
      <c r="AE72" s="960">
        <v>54540.821218429999</v>
      </c>
      <c r="AF72" s="960">
        <v>51478.331554690005</v>
      </c>
      <c r="AG72" s="960">
        <v>44937.665517160007</v>
      </c>
      <c r="AH72" s="960">
        <v>107961.61263006</v>
      </c>
      <c r="AI72" s="960">
        <v>90903.375254880011</v>
      </c>
      <c r="AJ72" s="960">
        <v>44745.969233709999</v>
      </c>
      <c r="AK72" s="960">
        <v>42773.153519440006</v>
      </c>
      <c r="AL72" s="960">
        <v>41484.515278929997</v>
      </c>
      <c r="AM72" s="960">
        <v>45672.235556920001</v>
      </c>
      <c r="AN72" s="960">
        <v>47153.681833210001</v>
      </c>
      <c r="AO72" s="960">
        <v>45599.544718750003</v>
      </c>
      <c r="AP72" s="960">
        <v>42926.074543309995</v>
      </c>
      <c r="AQ72" s="960">
        <v>59053.729727400001</v>
      </c>
      <c r="AR72" s="960">
        <v>60412.275688220005</v>
      </c>
      <c r="AS72" s="960">
        <v>62311.80986542</v>
      </c>
      <c r="AT72" s="960">
        <v>49708.007387059995</v>
      </c>
      <c r="AU72" s="960">
        <v>72393.889392359997</v>
      </c>
      <c r="AV72" s="960">
        <v>73740.097874380008</v>
      </c>
      <c r="AW72" s="960">
        <v>95324.691406539991</v>
      </c>
      <c r="AX72" s="960">
        <v>94664.986230659997</v>
      </c>
      <c r="AY72" s="960">
        <v>102222.32082742</v>
      </c>
      <c r="AZ72" s="960">
        <v>110948.28798517</v>
      </c>
      <c r="BA72" s="960">
        <v>89660.799540669992</v>
      </c>
      <c r="BB72" s="960">
        <v>85555.302787580003</v>
      </c>
      <c r="BC72" s="960">
        <v>92335.88837873</v>
      </c>
      <c r="BD72" s="960">
        <v>149833.84655413</v>
      </c>
      <c r="BE72" s="960">
        <v>90221.737613759993</v>
      </c>
      <c r="BF72" s="960">
        <v>94110.97782741001</v>
      </c>
      <c r="BG72" s="960">
        <v>111388.48671197001</v>
      </c>
      <c r="BH72" s="960">
        <v>86006.896639479994</v>
      </c>
      <c r="BI72" s="960">
        <v>101121.23231619</v>
      </c>
      <c r="BJ72" s="960">
        <v>112205.27190060001</v>
      </c>
      <c r="BK72" s="960">
        <v>105123.25536088001</v>
      </c>
      <c r="BL72" s="960">
        <v>99259.134309250003</v>
      </c>
      <c r="BM72" s="960">
        <v>87528.593487060003</v>
      </c>
      <c r="BN72" s="960">
        <v>94919.893739300009</v>
      </c>
      <c r="BO72" s="960">
        <v>85680.047249740004</v>
      </c>
      <c r="BP72" s="960">
        <v>81054.250191030005</v>
      </c>
      <c r="BQ72" s="960">
        <v>82191.933067630001</v>
      </c>
      <c r="BR72" s="960">
        <v>77668.071770850001</v>
      </c>
      <c r="BS72" s="960">
        <v>69514.862396179989</v>
      </c>
      <c r="BT72" s="960">
        <v>61841.652883580005</v>
      </c>
      <c r="BU72" s="960">
        <v>57283.071937529996</v>
      </c>
      <c r="BV72" s="960">
        <v>70607.98307083</v>
      </c>
      <c r="BW72" s="1222">
        <v>71985.209319200003</v>
      </c>
      <c r="BX72" s="1222">
        <v>56278.399780480002</v>
      </c>
      <c r="BY72" s="1222">
        <v>55133.338645699994</v>
      </c>
      <c r="BZ72" s="1222">
        <v>51557.926622129999</v>
      </c>
      <c r="CA72" s="1222">
        <v>41692.204754899998</v>
      </c>
      <c r="CB72" s="1222">
        <v>40069.066843929999</v>
      </c>
      <c r="CC72" s="1222">
        <v>40714.813371519995</v>
      </c>
      <c r="CD72" s="1222">
        <v>43157.993494800001</v>
      </c>
      <c r="CE72" s="1222">
        <v>49043.439528629999</v>
      </c>
      <c r="CF72" s="1222">
        <v>50955.777081879998</v>
      </c>
      <c r="CG72" s="1222">
        <v>67735.676305999994</v>
      </c>
      <c r="CH72" s="1222">
        <v>54427.82272063</v>
      </c>
      <c r="CI72" s="1222">
        <v>75569.005758640007</v>
      </c>
      <c r="CJ72" s="1261"/>
    </row>
    <row r="73" spans="1:88" ht="15.75" customHeight="1">
      <c r="A73" s="958" t="s">
        <v>599</v>
      </c>
      <c r="B73" s="959">
        <v>0</v>
      </c>
      <c r="C73" s="960">
        <v>0</v>
      </c>
      <c r="D73" s="960">
        <v>356074.1</v>
      </c>
      <c r="E73" s="960">
        <v>334264.7</v>
      </c>
      <c r="F73" s="960">
        <v>540213.20433146995</v>
      </c>
      <c r="G73" s="960">
        <v>644846.16763736994</v>
      </c>
      <c r="H73" s="960">
        <v>479467.03559642</v>
      </c>
      <c r="I73" s="960">
        <v>434896.62932061998</v>
      </c>
      <c r="J73" s="960">
        <v>551128.49283468991</v>
      </c>
      <c r="K73" s="960">
        <v>391220.29545815999</v>
      </c>
      <c r="L73" s="960">
        <v>330261.73192458</v>
      </c>
      <c r="M73" s="960">
        <v>397672.33466117998</v>
      </c>
      <c r="N73" s="960">
        <v>555918.69393070997</v>
      </c>
      <c r="O73" s="960">
        <v>525502.35441865993</v>
      </c>
      <c r="P73" s="960">
        <v>350768.58835748996</v>
      </c>
      <c r="Q73" s="960">
        <v>421236.92887736997</v>
      </c>
      <c r="R73" s="960">
        <v>453320.98925797996</v>
      </c>
      <c r="S73" s="960">
        <v>392738.18409336999</v>
      </c>
      <c r="T73" s="960">
        <v>393309.99086078996</v>
      </c>
      <c r="U73" s="960">
        <v>316206.98818789003</v>
      </c>
      <c r="V73" s="960">
        <v>248038.38101088</v>
      </c>
      <c r="W73" s="960">
        <v>267713.27612439997</v>
      </c>
      <c r="X73" s="960">
        <v>270451.59515201004</v>
      </c>
      <c r="Y73" s="960">
        <v>226610.87041258</v>
      </c>
      <c r="Z73" s="960">
        <v>265865.05072285997</v>
      </c>
      <c r="AA73" s="960">
        <v>248037.72477338</v>
      </c>
      <c r="AB73" s="960">
        <v>231254.62569166001</v>
      </c>
      <c r="AC73" s="960">
        <v>202016.15791077999</v>
      </c>
      <c r="AD73" s="960">
        <v>203938.00341020999</v>
      </c>
      <c r="AE73" s="960">
        <v>213081.18119808999</v>
      </c>
      <c r="AF73" s="960">
        <v>186512.62545349999</v>
      </c>
      <c r="AG73" s="960">
        <v>185789.00039027</v>
      </c>
      <c r="AH73" s="960">
        <v>194957.59983585999</v>
      </c>
      <c r="AI73" s="960">
        <v>207693.0542824</v>
      </c>
      <c r="AJ73" s="960">
        <v>210605.52615984</v>
      </c>
      <c r="AK73" s="960">
        <v>179436.12626106001</v>
      </c>
      <c r="AL73" s="960">
        <v>287578.85438296001</v>
      </c>
      <c r="AM73" s="960">
        <v>301308.5751438</v>
      </c>
      <c r="AN73" s="960">
        <v>274748.91281516</v>
      </c>
      <c r="AO73" s="960">
        <v>247056.41459051002</v>
      </c>
      <c r="AP73" s="960">
        <v>252481.0307301</v>
      </c>
      <c r="AQ73" s="960">
        <v>246822.11236367002</v>
      </c>
      <c r="AR73" s="960">
        <v>248198.39071491</v>
      </c>
      <c r="AS73" s="960">
        <v>355292.79174195003</v>
      </c>
      <c r="AT73" s="960">
        <v>388217.96939359</v>
      </c>
      <c r="AU73" s="960">
        <v>300399.42814515001</v>
      </c>
      <c r="AV73" s="960">
        <v>298842.70251521998</v>
      </c>
      <c r="AW73" s="960">
        <v>199530.28599634999</v>
      </c>
      <c r="AX73" s="960">
        <v>248093.68097726998</v>
      </c>
      <c r="AY73" s="960">
        <v>325200.96403844003</v>
      </c>
      <c r="AZ73" s="960">
        <v>275642.20347908</v>
      </c>
      <c r="BA73" s="960">
        <v>248590.78956199999</v>
      </c>
      <c r="BB73" s="960">
        <v>250295.68473193</v>
      </c>
      <c r="BC73" s="960">
        <v>275410.56815490004</v>
      </c>
      <c r="BD73" s="960">
        <v>258252.75137697</v>
      </c>
      <c r="BE73" s="960">
        <v>189497.31112524</v>
      </c>
      <c r="BF73" s="960">
        <v>197552.18617522001</v>
      </c>
      <c r="BG73" s="960">
        <v>211807.82806078001</v>
      </c>
      <c r="BH73" s="960">
        <v>203420.55848295</v>
      </c>
      <c r="BI73" s="960">
        <v>202742.71442779998</v>
      </c>
      <c r="BJ73" s="960">
        <v>486935.31593717</v>
      </c>
      <c r="BK73" s="960">
        <v>503839.62939577003</v>
      </c>
      <c r="BL73" s="960">
        <v>353460.52620115003</v>
      </c>
      <c r="BM73" s="960">
        <v>342419.80256365996</v>
      </c>
      <c r="BN73" s="960">
        <v>249589.89743996999</v>
      </c>
      <c r="BO73" s="960">
        <v>314619.04962474998</v>
      </c>
      <c r="BP73" s="960">
        <v>263698.78421265999</v>
      </c>
      <c r="BQ73" s="960">
        <v>220692.45676202999</v>
      </c>
      <c r="BR73" s="960">
        <v>271585.94993940002</v>
      </c>
      <c r="BS73" s="960">
        <v>333202.22919143998</v>
      </c>
      <c r="BT73" s="960">
        <v>227748.28046316002</v>
      </c>
      <c r="BU73" s="960">
        <v>252538.81501721</v>
      </c>
      <c r="BV73" s="960">
        <v>492495.48421377002</v>
      </c>
      <c r="BW73" s="1222">
        <v>462525.13507165998</v>
      </c>
      <c r="BX73" s="1222">
        <v>366462.54448806</v>
      </c>
      <c r="BY73" s="1222">
        <v>319009.25775746</v>
      </c>
      <c r="BZ73" s="1222">
        <v>279341.09451587999</v>
      </c>
      <c r="CA73" s="1222">
        <v>292793.84630700003</v>
      </c>
      <c r="CB73" s="1222">
        <v>313554.03419823997</v>
      </c>
      <c r="CC73" s="1222">
        <v>334299.26168376993</v>
      </c>
      <c r="CD73" s="1222">
        <v>337852.89030354004</v>
      </c>
      <c r="CE73" s="1222">
        <v>281356.69363289996</v>
      </c>
      <c r="CF73" s="1222">
        <v>335485.12856220995</v>
      </c>
      <c r="CG73" s="1222">
        <v>243223.88269089002</v>
      </c>
      <c r="CH73" s="1222">
        <v>561107.69948984997</v>
      </c>
      <c r="CI73" s="1222">
        <v>401739.72969976004</v>
      </c>
      <c r="CJ73" s="1261"/>
    </row>
    <row r="74" spans="1:88" ht="15.75" customHeight="1">
      <c r="A74" s="958" t="s">
        <v>651</v>
      </c>
      <c r="B74" s="959">
        <v>611659.32131514011</v>
      </c>
      <c r="C74" s="960">
        <v>725365.3476848799</v>
      </c>
      <c r="D74" s="960">
        <v>332240.95448339015</v>
      </c>
      <c r="E74" s="960">
        <v>550474.75790945021</v>
      </c>
      <c r="F74" s="960">
        <v>411040.73159886035</v>
      </c>
      <c r="G74" s="960">
        <v>462388.93625177979</v>
      </c>
      <c r="H74" s="960">
        <v>461720.37920995994</v>
      </c>
      <c r="I74" s="960">
        <v>482233.70742427977</v>
      </c>
      <c r="J74" s="960">
        <v>509641.54930276028</v>
      </c>
      <c r="K74" s="960">
        <v>449710.31799841038</v>
      </c>
      <c r="L74" s="960">
        <v>477576.10842767992</v>
      </c>
      <c r="M74" s="960">
        <v>474168.18960245996</v>
      </c>
      <c r="N74" s="960">
        <v>377670.03314756008</v>
      </c>
      <c r="O74" s="960">
        <v>423769.84289000026</v>
      </c>
      <c r="P74" s="960">
        <v>436467.1439966</v>
      </c>
      <c r="Q74" s="960">
        <v>419546.95261340967</v>
      </c>
      <c r="R74" s="960">
        <v>395187.55283033982</v>
      </c>
      <c r="S74" s="960">
        <v>397468.48667136009</v>
      </c>
      <c r="T74" s="960">
        <v>330345.11020733987</v>
      </c>
      <c r="U74" s="960">
        <v>253807.64006500001</v>
      </c>
      <c r="V74" s="960">
        <v>-139846.37262765004</v>
      </c>
      <c r="W74" s="960">
        <v>-541399.00368945999</v>
      </c>
      <c r="X74" s="960">
        <v>-937043.72475006001</v>
      </c>
      <c r="Y74" s="960">
        <v>-1043050.8741426801</v>
      </c>
      <c r="Z74" s="960">
        <v>91392.587061059821</v>
      </c>
      <c r="AA74" s="960">
        <v>89434.773207400023</v>
      </c>
      <c r="AB74" s="960">
        <v>101773.27322798999</v>
      </c>
      <c r="AC74" s="960">
        <v>110008.7299588601</v>
      </c>
      <c r="AD74" s="960">
        <v>139904.92099813966</v>
      </c>
      <c r="AE74" s="960">
        <v>447310.30810615991</v>
      </c>
      <c r="AF74" s="960">
        <v>290732.27426386037</v>
      </c>
      <c r="AG74" s="960">
        <v>321855.1171205701</v>
      </c>
      <c r="AH74" s="960">
        <v>369827.85600275022</v>
      </c>
      <c r="AI74" s="960">
        <v>369962.75531659008</v>
      </c>
      <c r="AJ74" s="960">
        <v>405405.67680202</v>
      </c>
      <c r="AK74" s="960">
        <v>1000214.0686266597</v>
      </c>
      <c r="AL74" s="960">
        <v>558667.98600989988</v>
      </c>
      <c r="AM74" s="960">
        <v>563627.49607245997</v>
      </c>
      <c r="AN74" s="960">
        <v>563417.76456179994</v>
      </c>
      <c r="AO74" s="960">
        <v>513731.5654724901</v>
      </c>
      <c r="AP74" s="960">
        <v>515363.14371017966</v>
      </c>
      <c r="AQ74" s="960">
        <v>543084.1270161001</v>
      </c>
      <c r="AR74" s="960">
        <v>436925.4702901101</v>
      </c>
      <c r="AS74" s="960">
        <v>491379.93793044996</v>
      </c>
      <c r="AT74" s="960">
        <v>407768.78237533983</v>
      </c>
      <c r="AU74" s="960">
        <v>400745.59063462034</v>
      </c>
      <c r="AV74" s="960">
        <v>402036.34964616993</v>
      </c>
      <c r="AW74" s="960">
        <v>525602.65179434</v>
      </c>
      <c r="AX74" s="960">
        <v>725018.64870651998</v>
      </c>
      <c r="AY74" s="960">
        <v>551863.62469972996</v>
      </c>
      <c r="AZ74" s="960">
        <v>426776.72801513993</v>
      </c>
      <c r="BA74" s="960">
        <v>450881.42334800976</v>
      </c>
      <c r="BB74" s="960">
        <v>420817.36943401024</v>
      </c>
      <c r="BC74" s="960">
        <v>457672.24426000001</v>
      </c>
      <c r="BD74" s="960">
        <v>519686.88037743018</v>
      </c>
      <c r="BE74" s="960">
        <v>541208.11686156003</v>
      </c>
      <c r="BF74" s="960">
        <v>608076.16827807028</v>
      </c>
      <c r="BG74" s="960">
        <v>646501.15855462011</v>
      </c>
      <c r="BH74" s="960">
        <v>675206.42669862008</v>
      </c>
      <c r="BI74" s="960">
        <v>647404.05803852028</v>
      </c>
      <c r="BJ74" s="960">
        <v>313711.60203873023</v>
      </c>
      <c r="BK74" s="960">
        <v>438388.92642124026</v>
      </c>
      <c r="BL74" s="960">
        <v>516989.03778628953</v>
      </c>
      <c r="BM74" s="960">
        <v>434994.67530641018</v>
      </c>
      <c r="BN74" s="960">
        <v>448808.3273871697</v>
      </c>
      <c r="BO74" s="960">
        <v>510990.66969886987</v>
      </c>
      <c r="BP74" s="960">
        <v>575870.35188810015</v>
      </c>
      <c r="BQ74" s="960">
        <v>567958.09961203975</v>
      </c>
      <c r="BR74" s="960">
        <v>572733.72729273024</v>
      </c>
      <c r="BS74" s="960">
        <v>617206.70899495017</v>
      </c>
      <c r="BT74" s="960">
        <v>624575.85406295001</v>
      </c>
      <c r="BU74" s="960">
        <v>635809.20348244999</v>
      </c>
      <c r="BV74" s="960">
        <v>275383.99298772024</v>
      </c>
      <c r="BW74" s="1222">
        <v>331012.51352700975</v>
      </c>
      <c r="BX74" s="1222">
        <v>353108.35294007958</v>
      </c>
      <c r="BY74" s="1222">
        <v>302625.06895111036</v>
      </c>
      <c r="BZ74" s="1222">
        <v>337286.00927816017</v>
      </c>
      <c r="CA74" s="1222">
        <v>376027.18096320995</v>
      </c>
      <c r="CB74" s="1222">
        <v>422434.62840736011</v>
      </c>
      <c r="CC74" s="1222">
        <v>498203.70476731029</v>
      </c>
      <c r="CD74" s="1222">
        <v>572508.41547583009</v>
      </c>
      <c r="CE74" s="1222">
        <v>592733.0870967207</v>
      </c>
      <c r="CF74" s="1222">
        <v>661202.33721315966</v>
      </c>
      <c r="CG74" s="1222">
        <v>704178.39080660942</v>
      </c>
      <c r="CH74" s="1222">
        <v>379912.69950328028</v>
      </c>
      <c r="CI74" s="1222">
        <v>423075.41059184959</v>
      </c>
      <c r="CJ74" s="1261"/>
    </row>
    <row r="75" spans="1:88" ht="15.75" customHeight="1">
      <c r="A75" s="961"/>
      <c r="B75" s="959"/>
      <c r="C75" s="960"/>
      <c r="D75" s="960"/>
      <c r="E75" s="960"/>
      <c r="F75" s="960"/>
      <c r="G75" s="960"/>
      <c r="H75" s="960"/>
      <c r="I75" s="960"/>
      <c r="J75" s="960"/>
      <c r="K75" s="960"/>
      <c r="L75" s="960"/>
      <c r="M75" s="960"/>
      <c r="N75" s="960"/>
      <c r="O75" s="960"/>
      <c r="P75" s="960"/>
      <c r="Q75" s="960"/>
      <c r="R75" s="960"/>
      <c r="S75" s="960"/>
      <c r="T75" s="960"/>
      <c r="U75" s="960"/>
      <c r="V75" s="960"/>
      <c r="W75" s="960"/>
      <c r="X75" s="960"/>
      <c r="Y75" s="960"/>
      <c r="Z75" s="960"/>
      <c r="AA75" s="960"/>
      <c r="AB75" s="960"/>
      <c r="AC75" s="960"/>
      <c r="AD75" s="960"/>
      <c r="AE75" s="960"/>
      <c r="AF75" s="960"/>
      <c r="AG75" s="960"/>
      <c r="AH75" s="960"/>
      <c r="AI75" s="960"/>
      <c r="AJ75" s="960"/>
      <c r="AK75" s="960"/>
      <c r="AL75" s="960"/>
      <c r="AM75" s="960"/>
      <c r="AN75" s="960"/>
      <c r="AO75" s="960"/>
      <c r="AP75" s="960"/>
      <c r="AQ75" s="960"/>
      <c r="AR75" s="960"/>
      <c r="AS75" s="960"/>
      <c r="AT75" s="960"/>
      <c r="AU75" s="960"/>
      <c r="AV75" s="960"/>
      <c r="AW75" s="960"/>
      <c r="AX75" s="960"/>
      <c r="AY75" s="960"/>
      <c r="AZ75" s="960"/>
      <c r="BA75" s="960"/>
      <c r="BB75" s="960"/>
      <c r="BC75" s="960"/>
      <c r="BD75" s="960"/>
      <c r="BE75" s="960"/>
      <c r="BF75" s="960"/>
      <c r="BG75" s="960"/>
      <c r="BH75" s="960"/>
      <c r="BI75" s="960"/>
      <c r="BJ75" s="960"/>
      <c r="BK75" s="960"/>
      <c r="BL75" s="960"/>
      <c r="BM75" s="960"/>
      <c r="BN75" s="960"/>
      <c r="BO75" s="960"/>
      <c r="BP75" s="960"/>
      <c r="BQ75" s="960"/>
      <c r="BR75" s="960"/>
      <c r="BS75" s="960"/>
      <c r="BT75" s="960"/>
      <c r="BU75" s="960"/>
      <c r="BV75" s="960"/>
      <c r="BW75" s="1222"/>
      <c r="BX75" s="1222"/>
      <c r="BY75" s="1222"/>
      <c r="BZ75" s="1222"/>
      <c r="CA75" s="1222"/>
      <c r="CB75" s="1222"/>
      <c r="CC75" s="1222"/>
      <c r="CD75" s="1222"/>
      <c r="CE75" s="1222"/>
      <c r="CF75" s="1222"/>
      <c r="CG75" s="1222"/>
      <c r="CH75" s="1222"/>
      <c r="CI75" s="1222"/>
      <c r="CJ75" s="1261"/>
    </row>
    <row r="76" spans="1:88" s="883" customFormat="1" ht="16.5" customHeight="1" thickBot="1">
      <c r="A76" s="991" t="s">
        <v>652</v>
      </c>
      <c r="B76" s="992">
        <v>11675722.143351851</v>
      </c>
      <c r="C76" s="993">
        <v>12578802.134231582</v>
      </c>
      <c r="D76" s="993">
        <v>13326938.18644234</v>
      </c>
      <c r="E76" s="993">
        <v>13807371.74359587</v>
      </c>
      <c r="F76" s="993">
        <v>13906128.866983391</v>
      </c>
      <c r="G76" s="993">
        <v>14825366.673236649</v>
      </c>
      <c r="H76" s="993">
        <v>14965659.17611639</v>
      </c>
      <c r="I76" s="993">
        <v>14984809.943053778</v>
      </c>
      <c r="J76" s="993">
        <v>15926170.120736431</v>
      </c>
      <c r="K76" s="993">
        <v>14963612.409395341</v>
      </c>
      <c r="L76" s="993">
        <v>14913709.956797961</v>
      </c>
      <c r="M76" s="993">
        <v>15919559.824920867</v>
      </c>
      <c r="N76" s="993">
        <v>15922486.777968599</v>
      </c>
      <c r="O76" s="993">
        <v>15952741.005810384</v>
      </c>
      <c r="P76" s="993">
        <v>15542613.507550461</v>
      </c>
      <c r="Q76" s="993">
        <v>15578674.41254833</v>
      </c>
      <c r="R76" s="993">
        <v>15428145.497147594</v>
      </c>
      <c r="S76" s="993">
        <v>15519862.974650871</v>
      </c>
      <c r="T76" s="993">
        <v>15851044.432902219</v>
      </c>
      <c r="U76" s="993">
        <v>16547731.747250451</v>
      </c>
      <c r="V76" s="993">
        <v>16731539.641330231</v>
      </c>
      <c r="W76" s="993">
        <v>17220165.50256864</v>
      </c>
      <c r="X76" s="993">
        <v>17442600.044320166</v>
      </c>
      <c r="Y76" s="993">
        <v>17522858.248595331</v>
      </c>
      <c r="Z76" s="993">
        <v>17360529.383176766</v>
      </c>
      <c r="AA76" s="993">
        <v>17724184.317654483</v>
      </c>
      <c r="AB76" s="993">
        <v>17845086.633405428</v>
      </c>
      <c r="AC76" s="993">
        <v>17840605.06091319</v>
      </c>
      <c r="AD76" s="993">
        <v>17613167.581436079</v>
      </c>
      <c r="AE76" s="993">
        <v>18053158.797818407</v>
      </c>
      <c r="AF76" s="993">
        <v>17681842.663906679</v>
      </c>
      <c r="AG76" s="993">
        <v>17978185.963982798</v>
      </c>
      <c r="AH76" s="993">
        <v>18023948.650359303</v>
      </c>
      <c r="AI76" s="993">
        <v>18374110.158482149</v>
      </c>
      <c r="AJ76" s="993">
        <v>18305591.567793138</v>
      </c>
      <c r="AK76" s="993">
        <v>17331559.022440832</v>
      </c>
      <c r="AL76" s="993">
        <v>17263316.300118923</v>
      </c>
      <c r="AM76" s="993">
        <v>17514807.828786008</v>
      </c>
      <c r="AN76" s="993">
        <v>17698745.16226685</v>
      </c>
      <c r="AO76" s="993">
        <v>17861414.080523252</v>
      </c>
      <c r="AP76" s="993">
        <v>17950841.90617469</v>
      </c>
      <c r="AQ76" s="993">
        <v>18175410.999995239</v>
      </c>
      <c r="AR76" s="993">
        <v>18679078.026100323</v>
      </c>
      <c r="AS76" s="993">
        <v>19482991.922224455</v>
      </c>
      <c r="AT76" s="993">
        <v>19798960.192973778</v>
      </c>
      <c r="AU76" s="993">
        <v>19164780.905783206</v>
      </c>
      <c r="AV76" s="993">
        <v>19271081.26773667</v>
      </c>
      <c r="AW76" s="993">
        <v>19396633.755987778</v>
      </c>
      <c r="AX76" s="993">
        <v>20419067.336437341</v>
      </c>
      <c r="AY76" s="993">
        <v>19721688.619157918</v>
      </c>
      <c r="AZ76" s="993">
        <v>19853543.740283102</v>
      </c>
      <c r="BA76" s="993">
        <v>19886702.607850969</v>
      </c>
      <c r="BB76" s="993">
        <v>19862719.55853856</v>
      </c>
      <c r="BC76" s="993">
        <v>19966171.940228179</v>
      </c>
      <c r="BD76" s="993">
        <v>20335164.075665347</v>
      </c>
      <c r="BE76" s="993">
        <v>20490320.273506921</v>
      </c>
      <c r="BF76" s="993">
        <v>20836987.422813501</v>
      </c>
      <c r="BG76" s="993">
        <v>21216308.086000919</v>
      </c>
      <c r="BH76" s="993">
        <v>21862424.92104087</v>
      </c>
      <c r="BI76" s="993">
        <v>21303951.769613836</v>
      </c>
      <c r="BJ76" s="993">
        <v>21742611.677441031</v>
      </c>
      <c r="BK76" s="993">
        <v>22057352.119305678</v>
      </c>
      <c r="BL76" s="993">
        <v>22319079.47297775</v>
      </c>
      <c r="BM76" s="993">
        <v>22517974.51781033</v>
      </c>
      <c r="BN76" s="993">
        <v>22473374.96381117</v>
      </c>
      <c r="BO76" s="993">
        <v>22539553.972227052</v>
      </c>
      <c r="BP76" s="993">
        <v>22723871.470940899</v>
      </c>
      <c r="BQ76" s="993">
        <v>23141263.168426037</v>
      </c>
      <c r="BR76" s="993">
        <v>23301457.353425369</v>
      </c>
      <c r="BS76" s="993">
        <v>23460524.712412201</v>
      </c>
      <c r="BT76" s="993">
        <v>23522607.496790089</v>
      </c>
      <c r="BU76" s="993">
        <v>24334788.547923692</v>
      </c>
      <c r="BV76" s="993">
        <v>24408997.788555175</v>
      </c>
      <c r="BW76" s="1263">
        <v>24292898.938076079</v>
      </c>
      <c r="BX76" s="1263">
        <v>24474470.088652503</v>
      </c>
      <c r="BY76" s="1263">
        <v>24777941.790244263</v>
      </c>
      <c r="BZ76" s="1263">
        <v>24638905.473013833</v>
      </c>
      <c r="CA76" s="1263">
        <v>25101151.674048197</v>
      </c>
      <c r="CB76" s="1263">
        <v>25579416.210232221</v>
      </c>
      <c r="CC76" s="1263">
        <v>25436199.585148588</v>
      </c>
      <c r="CD76" s="1263">
        <v>25947200.155102257</v>
      </c>
      <c r="CE76" s="1263">
        <v>26335938.156016007</v>
      </c>
      <c r="CF76" s="1263">
        <v>27294186.047847494</v>
      </c>
      <c r="CG76" s="1263">
        <v>27414051.656469088</v>
      </c>
      <c r="CH76" s="1263">
        <v>27676235.585999437</v>
      </c>
      <c r="CI76" s="1263">
        <v>28486299.857823733</v>
      </c>
      <c r="CJ76" s="1264"/>
    </row>
    <row r="77" spans="1:88" ht="15" thickTop="1">
      <c r="A77" s="897"/>
      <c r="B77" s="1256"/>
      <c r="C77" s="1256"/>
      <c r="D77" s="1256"/>
      <c r="E77" s="1256"/>
      <c r="F77" s="1256"/>
      <c r="G77" s="1256"/>
      <c r="H77" s="1256"/>
      <c r="I77" s="1256"/>
      <c r="J77" s="1256"/>
      <c r="K77" s="1256"/>
      <c r="L77" s="1256"/>
      <c r="M77" s="1256"/>
      <c r="N77" s="1256"/>
      <c r="O77" s="1256"/>
      <c r="P77" s="1256"/>
      <c r="Q77" s="1256"/>
      <c r="R77" s="1256"/>
      <c r="S77" s="1256"/>
      <c r="T77" s="1256"/>
      <c r="U77" s="1256"/>
      <c r="V77" s="1256"/>
      <c r="W77" s="1256"/>
      <c r="X77" s="1256"/>
      <c r="Y77" s="1256"/>
      <c r="Z77" s="1256"/>
      <c r="AA77" s="1256"/>
      <c r="AB77" s="1256"/>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c r="CB77" s="1256"/>
      <c r="CC77" s="1256"/>
      <c r="CD77" s="1256"/>
      <c r="CE77" s="1256"/>
      <c r="CF77" s="1256"/>
      <c r="CG77" s="1256"/>
      <c r="CH77" s="1256"/>
      <c r="CI77" s="1256"/>
      <c r="CJ77" s="1253"/>
    </row>
    <row r="78" spans="1:88">
      <c r="A78" s="897" t="s">
        <v>772</v>
      </c>
      <c r="C78" s="896"/>
    </row>
    <row r="79" spans="1:88" ht="14.25">
      <c r="A79" s="897" t="s">
        <v>369</v>
      </c>
    </row>
    <row r="80" spans="1:88">
      <c r="A80" s="972"/>
      <c r="B80" s="969"/>
      <c r="C80" s="969"/>
      <c r="D80" s="969"/>
      <c r="E80" s="969"/>
      <c r="F80" s="969"/>
      <c r="G80" s="969"/>
      <c r="H80" s="969"/>
      <c r="I80" s="969"/>
      <c r="J80" s="969"/>
      <c r="K80" s="969"/>
      <c r="L80" s="969"/>
      <c r="M80" s="969"/>
      <c r="N80" s="969"/>
      <c r="O80" s="969"/>
      <c r="P80" s="969"/>
      <c r="Q80" s="969"/>
      <c r="R80" s="969"/>
      <c r="S80" s="969"/>
      <c r="T80" s="969"/>
      <c r="U80" s="969"/>
      <c r="V80" s="969"/>
      <c r="W80" s="969"/>
      <c r="X80" s="969"/>
      <c r="Y80" s="969"/>
      <c r="Z80" s="969"/>
      <c r="AA80" s="969"/>
      <c r="AB80" s="969"/>
      <c r="AC80" s="969"/>
      <c r="AD80" s="969"/>
      <c r="AE80" s="969"/>
      <c r="AF80" s="969"/>
      <c r="AG80" s="969"/>
      <c r="AH80" s="969"/>
      <c r="AI80" s="969"/>
      <c r="AJ80" s="969"/>
      <c r="AK80" s="969"/>
      <c r="AL80" s="969"/>
      <c r="AM80" s="969"/>
      <c r="AN80" s="969"/>
      <c r="AO80" s="969"/>
      <c r="AP80" s="969"/>
      <c r="AQ80" s="969"/>
      <c r="AR80" s="969"/>
      <c r="AS80" s="969"/>
      <c r="AT80" s="969"/>
      <c r="AU80" s="969"/>
      <c r="AV80" s="969"/>
      <c r="AW80" s="969"/>
      <c r="AX80" s="969"/>
      <c r="AY80" s="969"/>
      <c r="AZ80" s="969"/>
      <c r="BA80" s="969"/>
      <c r="BB80" s="969"/>
      <c r="BC80" s="969"/>
      <c r="BD80" s="969"/>
      <c r="BE80" s="969"/>
      <c r="BF80" s="969"/>
      <c r="BG80" s="969"/>
      <c r="BH80" s="969"/>
      <c r="BI80" s="969"/>
      <c r="BJ80" s="969"/>
      <c r="BK80" s="969"/>
      <c r="BL80" s="969"/>
      <c r="BM80" s="969"/>
      <c r="BN80" s="969"/>
      <c r="BO80" s="969"/>
      <c r="BP80" s="969"/>
      <c r="BQ80" s="969"/>
      <c r="BR80" s="969"/>
      <c r="BS80" s="969"/>
      <c r="BT80" s="969"/>
      <c r="BU80" s="969"/>
      <c r="BV80" s="969"/>
      <c r="BW80" s="969"/>
      <c r="BX80" s="969"/>
      <c r="BY80" s="969"/>
      <c r="BZ80" s="969"/>
      <c r="CA80" s="969"/>
      <c r="CB80" s="969"/>
      <c r="CC80" s="969"/>
      <c r="CD80" s="969"/>
      <c r="CE80" s="969"/>
      <c r="CF80" s="969"/>
      <c r="CG80" s="969"/>
      <c r="CH80" s="969"/>
      <c r="CI80" s="969"/>
    </row>
    <row r="81" spans="1:87">
      <c r="A81" s="972"/>
      <c r="B81" s="969"/>
      <c r="C81" s="969"/>
      <c r="D81" s="969"/>
      <c r="E81" s="969"/>
      <c r="F81" s="969"/>
      <c r="G81" s="969"/>
      <c r="H81" s="969"/>
      <c r="I81" s="969"/>
      <c r="J81" s="969"/>
      <c r="K81" s="969"/>
      <c r="L81" s="969"/>
      <c r="M81" s="969"/>
      <c r="N81" s="969"/>
      <c r="O81" s="969"/>
      <c r="P81" s="969"/>
      <c r="Q81" s="969"/>
      <c r="R81" s="969"/>
      <c r="S81" s="969"/>
      <c r="T81" s="969"/>
      <c r="U81" s="969"/>
      <c r="V81" s="969"/>
      <c r="W81" s="969"/>
      <c r="X81" s="969"/>
      <c r="Y81" s="969"/>
      <c r="Z81" s="969"/>
      <c r="AA81" s="969"/>
      <c r="AB81" s="969"/>
      <c r="AC81" s="969"/>
      <c r="AD81" s="969"/>
      <c r="AE81" s="969"/>
      <c r="AF81" s="969"/>
      <c r="AG81" s="969"/>
      <c r="AH81" s="969"/>
      <c r="AI81" s="969"/>
      <c r="AJ81" s="969"/>
      <c r="AK81" s="969"/>
      <c r="AL81" s="969"/>
      <c r="AM81" s="969"/>
      <c r="AN81" s="969"/>
      <c r="AO81" s="969"/>
      <c r="AP81" s="969"/>
      <c r="AQ81" s="969"/>
      <c r="AR81" s="969"/>
      <c r="AS81" s="969"/>
      <c r="AT81" s="969"/>
      <c r="AU81" s="969"/>
      <c r="AV81" s="969"/>
      <c r="AW81" s="969"/>
      <c r="AX81" s="969"/>
      <c r="AY81" s="969"/>
      <c r="AZ81" s="969"/>
      <c r="BA81" s="969"/>
      <c r="BB81" s="969"/>
      <c r="BC81" s="969"/>
      <c r="BD81" s="969"/>
      <c r="BE81" s="969"/>
      <c r="BF81" s="969"/>
      <c r="BG81" s="969"/>
      <c r="BH81" s="969"/>
      <c r="BI81" s="969"/>
      <c r="BJ81" s="969"/>
      <c r="BK81" s="969"/>
      <c r="BL81" s="969"/>
      <c r="BM81" s="969"/>
      <c r="BN81" s="969"/>
      <c r="BO81" s="969"/>
      <c r="BP81" s="969"/>
      <c r="BQ81" s="969"/>
      <c r="BR81" s="969"/>
      <c r="BS81" s="969"/>
      <c r="BT81" s="969"/>
      <c r="BU81" s="969"/>
      <c r="BV81" s="969"/>
      <c r="BW81" s="969"/>
      <c r="BX81" s="969"/>
      <c r="BY81" s="969"/>
      <c r="BZ81" s="969"/>
      <c r="CA81" s="969"/>
      <c r="CB81" s="969"/>
      <c r="CC81" s="969"/>
      <c r="CD81" s="969"/>
      <c r="CE81" s="969"/>
      <c r="CF81" s="969"/>
      <c r="CG81" s="969"/>
      <c r="CH81" s="969"/>
      <c r="CI81" s="969"/>
    </row>
    <row r="82" spans="1:87">
      <c r="A82" s="972"/>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c r="AU82" s="973"/>
      <c r="AV82" s="973"/>
      <c r="AW82" s="973"/>
      <c r="AX82" s="973"/>
      <c r="AY82" s="973"/>
      <c r="AZ82" s="973"/>
      <c r="BA82" s="973"/>
      <c r="BB82" s="973"/>
      <c r="BC82" s="973"/>
      <c r="BD82" s="973"/>
      <c r="BE82" s="973"/>
      <c r="BF82" s="973"/>
      <c r="BG82" s="973"/>
      <c r="BH82" s="973"/>
      <c r="BI82" s="973"/>
      <c r="BJ82" s="973"/>
      <c r="BK82" s="973"/>
      <c r="BL82" s="973"/>
      <c r="BM82" s="973"/>
      <c r="BN82" s="973"/>
      <c r="BO82" s="973"/>
      <c r="BP82" s="973"/>
      <c r="BQ82" s="973"/>
      <c r="BR82" s="973"/>
      <c r="BS82" s="973"/>
      <c r="BT82" s="973"/>
      <c r="BU82" s="973"/>
      <c r="BV82" s="973"/>
      <c r="BW82" s="973"/>
      <c r="BX82" s="973"/>
      <c r="BY82" s="973"/>
      <c r="BZ82" s="973"/>
      <c r="CA82" s="973"/>
      <c r="CB82" s="973"/>
      <c r="CC82" s="973"/>
      <c r="CD82" s="973"/>
      <c r="CE82" s="973"/>
      <c r="CF82" s="973"/>
      <c r="CG82" s="973"/>
      <c r="CH82" s="973"/>
      <c r="CI82" s="973"/>
    </row>
    <row r="83" spans="1:87">
      <c r="A83" s="972"/>
      <c r="B83" s="969"/>
      <c r="C83" s="969"/>
      <c r="D83" s="969"/>
      <c r="E83" s="969"/>
      <c r="F83" s="969"/>
      <c r="G83" s="969"/>
      <c r="H83" s="969"/>
      <c r="I83" s="969"/>
      <c r="J83" s="969"/>
      <c r="K83" s="969"/>
      <c r="L83" s="969"/>
      <c r="M83" s="969"/>
      <c r="N83" s="969"/>
      <c r="O83" s="969"/>
      <c r="P83" s="969"/>
      <c r="Q83" s="969"/>
      <c r="R83" s="969"/>
      <c r="S83" s="969"/>
      <c r="T83" s="969"/>
      <c r="U83" s="969"/>
      <c r="V83" s="969"/>
      <c r="W83" s="969"/>
      <c r="X83" s="969"/>
      <c r="Y83" s="969"/>
      <c r="Z83" s="969"/>
      <c r="AA83" s="969"/>
      <c r="AB83" s="969"/>
      <c r="AC83" s="969"/>
      <c r="AD83" s="969"/>
      <c r="AE83" s="969"/>
      <c r="AF83" s="969"/>
      <c r="AG83" s="969"/>
      <c r="AH83" s="969"/>
      <c r="AI83" s="969"/>
      <c r="AJ83" s="969"/>
      <c r="AK83" s="969"/>
      <c r="AL83" s="969"/>
      <c r="AM83" s="969"/>
      <c r="AN83" s="969"/>
      <c r="AO83" s="969"/>
      <c r="AP83" s="969"/>
      <c r="AQ83" s="969"/>
      <c r="AR83" s="969"/>
      <c r="AS83" s="969"/>
      <c r="AT83" s="969"/>
      <c r="AU83" s="969"/>
      <c r="AV83" s="969"/>
      <c r="AW83" s="969"/>
      <c r="AX83" s="969"/>
      <c r="AY83" s="969"/>
      <c r="AZ83" s="969"/>
      <c r="BA83" s="969"/>
      <c r="BB83" s="969"/>
      <c r="BC83" s="969"/>
      <c r="BD83" s="969"/>
      <c r="BE83" s="969"/>
      <c r="BF83" s="969"/>
      <c r="BG83" s="969"/>
      <c r="BH83" s="969"/>
      <c r="BI83" s="969"/>
      <c r="BJ83" s="969"/>
      <c r="BK83" s="969"/>
      <c r="BL83" s="969"/>
      <c r="BM83" s="969"/>
      <c r="BN83" s="969"/>
      <c r="BO83" s="969"/>
      <c r="BP83" s="969"/>
      <c r="BQ83" s="969"/>
      <c r="BR83" s="969"/>
      <c r="BS83" s="969"/>
      <c r="BT83" s="969"/>
      <c r="BU83" s="969"/>
      <c r="BV83" s="969"/>
      <c r="BW83" s="969"/>
      <c r="BX83" s="969"/>
      <c r="BY83" s="969"/>
      <c r="BZ83" s="969"/>
      <c r="CA83" s="969"/>
      <c r="CB83" s="969"/>
      <c r="CC83" s="969"/>
      <c r="CD83" s="969"/>
      <c r="CE83" s="969"/>
      <c r="CF83" s="969"/>
      <c r="CG83" s="969"/>
      <c r="CH83" s="969"/>
      <c r="CI83" s="969"/>
    </row>
    <row r="84" spans="1:87">
      <c r="A84" s="970"/>
      <c r="B84" s="971"/>
      <c r="C84" s="971"/>
      <c r="D84" s="971"/>
      <c r="E84" s="971"/>
      <c r="F84" s="971"/>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c r="AL84" s="971"/>
      <c r="AM84" s="971"/>
      <c r="AN84" s="971"/>
      <c r="AO84" s="971"/>
      <c r="AP84" s="971"/>
      <c r="AQ84" s="971"/>
      <c r="AR84" s="971"/>
      <c r="AS84" s="971"/>
      <c r="AT84" s="971"/>
      <c r="AU84" s="971"/>
      <c r="AV84" s="971"/>
      <c r="AW84" s="971"/>
      <c r="AX84" s="971"/>
      <c r="AY84" s="971"/>
      <c r="AZ84" s="971"/>
      <c r="BA84" s="971"/>
      <c r="BB84" s="971"/>
      <c r="BC84" s="971"/>
      <c r="BD84" s="971"/>
      <c r="BE84" s="971"/>
      <c r="BF84" s="971"/>
      <c r="BG84" s="971"/>
      <c r="BH84" s="971"/>
      <c r="BI84" s="971"/>
      <c r="BJ84" s="971"/>
      <c r="BK84" s="971"/>
      <c r="BL84" s="971"/>
      <c r="BM84" s="971"/>
      <c r="BN84" s="971"/>
      <c r="BO84" s="971"/>
      <c r="BP84" s="971"/>
      <c r="BQ84" s="971"/>
      <c r="BR84" s="971"/>
      <c r="BS84" s="971"/>
      <c r="BT84" s="971"/>
      <c r="BU84" s="971"/>
      <c r="BV84" s="971"/>
      <c r="BW84" s="971"/>
      <c r="BX84" s="971"/>
      <c r="BY84" s="971"/>
      <c r="BZ84" s="971"/>
      <c r="CA84" s="971"/>
      <c r="CB84" s="971"/>
      <c r="CC84" s="971"/>
      <c r="CD84" s="971"/>
      <c r="CE84" s="971"/>
      <c r="CF84" s="971"/>
      <c r="CG84" s="971"/>
      <c r="CH84" s="971"/>
      <c r="CI84" s="971"/>
    </row>
    <row r="85" spans="1:87">
      <c r="A85" s="972"/>
      <c r="B85" s="973"/>
      <c r="C85" s="973"/>
      <c r="D85" s="973"/>
      <c r="E85" s="973"/>
      <c r="F85" s="973"/>
      <c r="G85" s="973"/>
      <c r="H85" s="973"/>
      <c r="I85" s="973"/>
      <c r="J85" s="973"/>
      <c r="K85" s="973"/>
      <c r="L85" s="973"/>
      <c r="M85" s="973"/>
      <c r="N85" s="973"/>
      <c r="O85" s="973"/>
      <c r="P85" s="973"/>
      <c r="Q85" s="973"/>
      <c r="R85" s="973"/>
      <c r="S85" s="973"/>
      <c r="T85" s="973"/>
      <c r="U85" s="973"/>
      <c r="V85" s="973"/>
      <c r="W85" s="973"/>
      <c r="X85" s="973"/>
      <c r="Y85" s="973"/>
      <c r="Z85" s="973"/>
      <c r="AA85" s="973"/>
      <c r="AB85" s="973"/>
      <c r="AC85" s="973"/>
      <c r="AD85" s="973"/>
      <c r="AE85" s="973"/>
      <c r="AF85" s="973"/>
      <c r="AG85" s="973"/>
      <c r="AH85" s="973"/>
      <c r="AI85" s="973"/>
      <c r="AJ85" s="973"/>
      <c r="AK85" s="973"/>
      <c r="AL85" s="973"/>
      <c r="AM85" s="973"/>
      <c r="AN85" s="973"/>
      <c r="AO85" s="973"/>
      <c r="AP85" s="973"/>
      <c r="AQ85" s="973"/>
      <c r="AR85" s="973"/>
      <c r="AS85" s="973"/>
      <c r="AT85" s="973"/>
      <c r="AU85" s="973"/>
      <c r="AV85" s="973"/>
      <c r="AW85" s="973"/>
      <c r="AX85" s="973"/>
      <c r="AY85" s="973"/>
      <c r="AZ85" s="973"/>
      <c r="BA85" s="973"/>
      <c r="BB85" s="973"/>
      <c r="BC85" s="973"/>
      <c r="BD85" s="973"/>
      <c r="BE85" s="973"/>
      <c r="BF85" s="973"/>
      <c r="BG85" s="973"/>
      <c r="BH85" s="973"/>
      <c r="BI85" s="973"/>
      <c r="BJ85" s="973"/>
      <c r="BK85" s="973"/>
      <c r="BL85" s="973"/>
      <c r="BM85" s="973"/>
      <c r="BN85" s="973"/>
      <c r="BO85" s="973"/>
      <c r="BP85" s="973"/>
      <c r="BQ85" s="973"/>
      <c r="BR85" s="973"/>
      <c r="BS85" s="973"/>
      <c r="BT85" s="973"/>
      <c r="BU85" s="973"/>
      <c r="BV85" s="973"/>
      <c r="BW85" s="973"/>
      <c r="BX85" s="973"/>
      <c r="BY85" s="973"/>
      <c r="BZ85" s="973"/>
      <c r="CA85" s="973"/>
      <c r="CB85" s="973"/>
      <c r="CC85" s="973"/>
      <c r="CD85" s="973"/>
      <c r="CE85" s="973"/>
      <c r="CF85" s="973"/>
      <c r="CG85" s="973"/>
      <c r="CH85" s="973"/>
      <c r="CI85" s="973"/>
    </row>
    <row r="86" spans="1:87">
      <c r="A86" s="974"/>
      <c r="B86" s="975"/>
      <c r="C86" s="975"/>
      <c r="D86" s="975"/>
      <c r="E86" s="975"/>
      <c r="F86" s="975"/>
      <c r="G86" s="975"/>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c r="AL86" s="975"/>
      <c r="AM86" s="975"/>
      <c r="AN86" s="975"/>
      <c r="AO86" s="975"/>
      <c r="AP86" s="975"/>
      <c r="AQ86" s="975"/>
      <c r="AR86" s="975"/>
      <c r="AS86" s="975"/>
      <c r="AT86" s="975"/>
      <c r="AU86" s="975"/>
      <c r="AV86" s="975"/>
      <c r="AW86" s="975"/>
      <c r="AX86" s="975"/>
      <c r="AY86" s="975"/>
      <c r="AZ86" s="975"/>
      <c r="BA86" s="975"/>
      <c r="BB86" s="975"/>
      <c r="BC86" s="975"/>
      <c r="BD86" s="975"/>
      <c r="BE86" s="975"/>
      <c r="BF86" s="975"/>
      <c r="BG86" s="975"/>
      <c r="BH86" s="975"/>
      <c r="BI86" s="975"/>
      <c r="BJ86" s="975"/>
      <c r="BK86" s="975"/>
      <c r="BL86" s="975"/>
      <c r="BM86" s="975"/>
      <c r="BN86" s="975"/>
      <c r="BO86" s="975"/>
      <c r="BP86" s="975"/>
      <c r="BQ86" s="975"/>
      <c r="BR86" s="975"/>
      <c r="BS86" s="975"/>
      <c r="BT86" s="975"/>
      <c r="BU86" s="975"/>
      <c r="BV86" s="975"/>
      <c r="BW86" s="975"/>
      <c r="BX86" s="975"/>
      <c r="BY86" s="975"/>
      <c r="BZ86" s="975"/>
      <c r="CA86" s="975"/>
      <c r="CB86" s="975"/>
      <c r="CC86" s="975"/>
      <c r="CD86" s="975"/>
      <c r="CE86" s="975"/>
      <c r="CF86" s="975"/>
      <c r="CG86" s="975"/>
      <c r="CH86" s="975"/>
      <c r="CI86" s="975"/>
    </row>
    <row r="87" spans="1:87">
      <c r="A87" s="972"/>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c r="AB87" s="969"/>
      <c r="AC87" s="969"/>
      <c r="AD87" s="969"/>
      <c r="AE87" s="969"/>
      <c r="AF87" s="969"/>
      <c r="AG87" s="969"/>
      <c r="AH87" s="969"/>
      <c r="AI87" s="969"/>
      <c r="AJ87" s="969"/>
      <c r="AK87" s="969"/>
      <c r="AL87" s="969"/>
      <c r="AM87" s="969"/>
      <c r="AN87" s="969"/>
      <c r="AO87" s="969"/>
      <c r="AP87" s="969"/>
      <c r="AQ87" s="969"/>
      <c r="AR87" s="969"/>
      <c r="AS87" s="969"/>
      <c r="AT87" s="969"/>
      <c r="AU87" s="969"/>
      <c r="AV87" s="969"/>
      <c r="AW87" s="969"/>
      <c r="AX87" s="969"/>
      <c r="AY87" s="969"/>
      <c r="AZ87" s="969"/>
      <c r="BA87" s="969"/>
      <c r="BB87" s="969"/>
      <c r="BC87" s="969"/>
      <c r="BD87" s="969"/>
      <c r="BE87" s="969"/>
      <c r="BF87" s="969"/>
      <c r="BG87" s="969"/>
      <c r="BH87" s="969"/>
      <c r="BI87" s="969"/>
      <c r="BJ87" s="969"/>
      <c r="BK87" s="969"/>
      <c r="BL87" s="969"/>
      <c r="BM87" s="969"/>
      <c r="BN87" s="969"/>
      <c r="BO87" s="969"/>
      <c r="BP87" s="969"/>
      <c r="BQ87" s="969"/>
      <c r="BR87" s="969"/>
      <c r="BS87" s="969"/>
      <c r="BT87" s="969"/>
      <c r="BU87" s="969"/>
      <c r="BV87" s="969"/>
      <c r="BW87" s="969"/>
      <c r="BX87" s="969"/>
      <c r="BY87" s="969"/>
      <c r="BZ87" s="969"/>
      <c r="CA87" s="969"/>
      <c r="CB87" s="969"/>
      <c r="CC87" s="969"/>
      <c r="CD87" s="969"/>
      <c r="CE87" s="969"/>
      <c r="CF87" s="969"/>
      <c r="CG87" s="969"/>
      <c r="CH87" s="969"/>
      <c r="CI87" s="969"/>
    </row>
    <row r="88" spans="1:87">
      <c r="A88" s="972"/>
      <c r="B88" s="969"/>
      <c r="C88" s="969"/>
      <c r="D88" s="969"/>
      <c r="E88" s="969"/>
      <c r="F88" s="969"/>
      <c r="G88" s="969"/>
      <c r="H88" s="969"/>
      <c r="I88" s="969"/>
      <c r="J88" s="969"/>
      <c r="K88" s="969"/>
      <c r="L88" s="969"/>
      <c r="M88" s="969"/>
      <c r="N88" s="969"/>
      <c r="O88" s="969"/>
      <c r="P88" s="969"/>
      <c r="Q88" s="969"/>
      <c r="R88" s="969"/>
      <c r="S88" s="969"/>
      <c r="T88" s="969"/>
      <c r="U88" s="969"/>
      <c r="V88" s="969"/>
      <c r="W88" s="969"/>
      <c r="X88" s="969"/>
      <c r="Y88" s="969"/>
      <c r="Z88" s="969"/>
      <c r="AA88" s="969"/>
      <c r="AB88" s="969"/>
      <c r="AC88" s="969"/>
      <c r="AD88" s="969"/>
      <c r="AE88" s="969"/>
      <c r="AF88" s="969"/>
      <c r="AG88" s="969"/>
      <c r="AH88" s="969"/>
      <c r="AI88" s="969"/>
      <c r="AJ88" s="969"/>
      <c r="AK88" s="969"/>
      <c r="AL88" s="969"/>
      <c r="AM88" s="969"/>
      <c r="AN88" s="969"/>
      <c r="AO88" s="969"/>
      <c r="AP88" s="969"/>
      <c r="AQ88" s="969"/>
      <c r="AR88" s="969"/>
      <c r="AS88" s="969"/>
      <c r="AT88" s="969"/>
      <c r="AU88" s="969"/>
      <c r="AV88" s="969"/>
      <c r="AW88" s="969"/>
      <c r="AX88" s="969"/>
      <c r="AY88" s="969"/>
      <c r="AZ88" s="969"/>
      <c r="BA88" s="969"/>
      <c r="BB88" s="969"/>
      <c r="BC88" s="969"/>
      <c r="BD88" s="969"/>
      <c r="BE88" s="969"/>
      <c r="BF88" s="969"/>
      <c r="BG88" s="969"/>
      <c r="BH88" s="969"/>
      <c r="BI88" s="969"/>
      <c r="BJ88" s="969"/>
      <c r="BK88" s="969"/>
      <c r="BL88" s="969"/>
      <c r="BM88" s="969"/>
      <c r="BN88" s="969"/>
      <c r="BO88" s="969"/>
      <c r="BP88" s="969"/>
      <c r="BQ88" s="969"/>
      <c r="BR88" s="969"/>
      <c r="BS88" s="969"/>
      <c r="BT88" s="969"/>
      <c r="BU88" s="969"/>
      <c r="BV88" s="969"/>
      <c r="BW88" s="969"/>
      <c r="BX88" s="969"/>
      <c r="BY88" s="969"/>
      <c r="BZ88" s="969"/>
      <c r="CA88" s="969"/>
      <c r="CB88" s="969"/>
      <c r="CC88" s="969"/>
      <c r="CD88" s="969"/>
      <c r="CE88" s="969"/>
      <c r="CF88" s="969"/>
      <c r="CG88" s="969"/>
      <c r="CH88" s="969"/>
      <c r="CI88" s="969"/>
    </row>
    <row r="89" spans="1:87">
      <c r="A89" s="976"/>
      <c r="B89" s="977"/>
      <c r="C89" s="977"/>
      <c r="D89" s="977"/>
      <c r="E89" s="977"/>
      <c r="F89" s="977"/>
      <c r="G89" s="977"/>
      <c r="H89" s="977"/>
      <c r="I89" s="977"/>
      <c r="J89" s="977"/>
      <c r="K89" s="977"/>
      <c r="L89" s="977"/>
      <c r="M89" s="977"/>
      <c r="N89" s="977"/>
      <c r="O89" s="977"/>
      <c r="P89" s="977"/>
      <c r="Q89" s="977"/>
      <c r="R89" s="977"/>
      <c r="S89" s="977"/>
      <c r="T89" s="977"/>
      <c r="U89" s="977"/>
      <c r="V89" s="977"/>
      <c r="W89" s="977"/>
      <c r="X89" s="977"/>
      <c r="Y89" s="977"/>
      <c r="Z89" s="977"/>
      <c r="AA89" s="977"/>
      <c r="AB89" s="977"/>
      <c r="AC89" s="977"/>
      <c r="AD89" s="977"/>
      <c r="AE89" s="977"/>
      <c r="AF89" s="977"/>
      <c r="AG89" s="977"/>
      <c r="AH89" s="977"/>
      <c r="AI89" s="977"/>
      <c r="AJ89" s="977"/>
      <c r="AK89" s="977"/>
      <c r="AL89" s="977"/>
      <c r="AM89" s="977"/>
      <c r="AN89" s="977"/>
      <c r="AO89" s="977"/>
      <c r="AP89" s="977"/>
      <c r="AQ89" s="977"/>
      <c r="AR89" s="977"/>
      <c r="AS89" s="977"/>
      <c r="AT89" s="977"/>
      <c r="AU89" s="977"/>
      <c r="AV89" s="977"/>
      <c r="AW89" s="977"/>
      <c r="AX89" s="977"/>
      <c r="AY89" s="977"/>
      <c r="AZ89" s="977"/>
      <c r="BA89" s="977"/>
      <c r="BB89" s="977"/>
      <c r="BC89" s="977"/>
      <c r="BD89" s="977"/>
      <c r="BE89" s="977"/>
      <c r="BF89" s="977"/>
      <c r="BG89" s="977"/>
      <c r="BH89" s="977"/>
      <c r="BI89" s="977"/>
      <c r="BJ89" s="977"/>
      <c r="BK89" s="977"/>
      <c r="BL89" s="977"/>
      <c r="BM89" s="977"/>
      <c r="BN89" s="977"/>
      <c r="BO89" s="977"/>
      <c r="BP89" s="977"/>
      <c r="BQ89" s="977"/>
      <c r="BR89" s="977"/>
      <c r="BS89" s="977"/>
      <c r="BT89" s="977"/>
      <c r="BU89" s="977"/>
      <c r="BV89" s="977"/>
      <c r="BW89" s="977"/>
      <c r="BX89" s="977"/>
      <c r="BY89" s="977"/>
      <c r="BZ89" s="977"/>
      <c r="CA89" s="977"/>
      <c r="CB89" s="977"/>
      <c r="CC89" s="977"/>
      <c r="CD89" s="977"/>
      <c r="CE89" s="977"/>
      <c r="CF89" s="977"/>
      <c r="CG89" s="977"/>
      <c r="CH89" s="977"/>
      <c r="CI89" s="977"/>
    </row>
    <row r="90" spans="1:87">
      <c r="A90" s="978"/>
      <c r="B90" s="979"/>
      <c r="C90" s="979"/>
      <c r="D90" s="979"/>
      <c r="E90" s="979"/>
      <c r="F90" s="979"/>
      <c r="G90" s="979"/>
      <c r="H90" s="979"/>
      <c r="I90" s="979"/>
      <c r="J90" s="979"/>
      <c r="K90" s="979"/>
      <c r="L90" s="979"/>
      <c r="M90" s="979"/>
      <c r="N90" s="979"/>
      <c r="O90" s="979"/>
      <c r="P90" s="979"/>
      <c r="Q90" s="979"/>
      <c r="R90" s="979"/>
      <c r="S90" s="979"/>
      <c r="T90" s="979"/>
      <c r="U90" s="979"/>
      <c r="V90" s="979"/>
      <c r="W90" s="979"/>
      <c r="X90" s="979"/>
      <c r="Y90" s="979"/>
      <c r="Z90" s="979"/>
      <c r="AA90" s="979"/>
      <c r="AB90" s="979"/>
      <c r="AC90" s="979"/>
      <c r="AD90" s="979"/>
      <c r="AE90" s="979"/>
      <c r="AF90" s="979"/>
      <c r="AG90" s="979"/>
      <c r="AH90" s="979"/>
      <c r="AI90" s="979"/>
      <c r="AJ90" s="979"/>
      <c r="AK90" s="979"/>
      <c r="AL90" s="979"/>
      <c r="AM90" s="979"/>
      <c r="AN90" s="979"/>
      <c r="AO90" s="979"/>
      <c r="AP90" s="979"/>
      <c r="AQ90" s="979"/>
      <c r="AR90" s="979"/>
      <c r="AS90" s="979"/>
      <c r="AT90" s="979"/>
      <c r="AU90" s="979"/>
      <c r="AV90" s="979"/>
      <c r="AW90" s="979"/>
      <c r="AX90" s="979"/>
      <c r="AY90" s="979"/>
      <c r="AZ90" s="979"/>
      <c r="BA90" s="979"/>
      <c r="BB90" s="979"/>
      <c r="BC90" s="979"/>
      <c r="BD90" s="979"/>
      <c r="BE90" s="979"/>
      <c r="BF90" s="979"/>
      <c r="BG90" s="979"/>
      <c r="BH90" s="979"/>
      <c r="BI90" s="979"/>
      <c r="BJ90" s="979"/>
      <c r="BK90" s="979"/>
      <c r="BL90" s="979"/>
      <c r="BM90" s="979"/>
      <c r="BN90" s="979"/>
      <c r="BO90" s="979"/>
      <c r="BP90" s="979"/>
      <c r="BQ90" s="979"/>
      <c r="BR90" s="979"/>
      <c r="BS90" s="979"/>
      <c r="BT90" s="979"/>
      <c r="BU90" s="979"/>
      <c r="BV90" s="979"/>
      <c r="BW90" s="979"/>
      <c r="BX90" s="979"/>
      <c r="BY90" s="979"/>
      <c r="BZ90" s="979"/>
      <c r="CA90" s="979"/>
      <c r="CB90" s="979"/>
      <c r="CC90" s="979"/>
      <c r="CD90" s="979"/>
      <c r="CE90" s="979"/>
      <c r="CF90" s="979"/>
      <c r="CG90" s="979"/>
      <c r="CH90" s="979"/>
      <c r="CI90" s="979"/>
    </row>
    <row r="91" spans="1:87">
      <c r="A91" s="970"/>
      <c r="B91" s="980"/>
      <c r="C91" s="980"/>
      <c r="D91" s="980"/>
      <c r="E91" s="980"/>
      <c r="F91" s="980"/>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c r="AL91" s="980"/>
      <c r="AM91" s="980"/>
      <c r="AN91" s="980"/>
      <c r="AO91" s="980"/>
      <c r="AP91" s="980"/>
      <c r="AQ91" s="980"/>
      <c r="AR91" s="980"/>
      <c r="AS91" s="980"/>
      <c r="AT91" s="980"/>
      <c r="AU91" s="980"/>
      <c r="AV91" s="980"/>
      <c r="AW91" s="980"/>
      <c r="AX91" s="980"/>
      <c r="AY91" s="980"/>
      <c r="AZ91" s="980"/>
      <c r="BA91" s="980"/>
      <c r="BB91" s="980"/>
      <c r="BC91" s="980"/>
      <c r="BD91" s="980"/>
      <c r="BE91" s="980"/>
      <c r="BF91" s="980"/>
      <c r="BG91" s="980"/>
      <c r="BH91" s="980"/>
      <c r="BI91" s="980"/>
      <c r="BJ91" s="980"/>
      <c r="BK91" s="980"/>
      <c r="BL91" s="980"/>
      <c r="BM91" s="980"/>
      <c r="BN91" s="980"/>
      <c r="BO91" s="980"/>
      <c r="BP91" s="980"/>
      <c r="BQ91" s="980"/>
      <c r="BR91" s="980"/>
      <c r="BS91" s="980"/>
      <c r="BT91" s="980"/>
      <c r="BU91" s="980"/>
      <c r="BV91" s="980"/>
      <c r="BW91" s="980"/>
      <c r="BX91" s="980"/>
      <c r="BY91" s="980"/>
      <c r="BZ91" s="980"/>
      <c r="CA91" s="980"/>
      <c r="CB91" s="980"/>
      <c r="CC91" s="980"/>
      <c r="CD91" s="980"/>
      <c r="CE91" s="980"/>
      <c r="CF91" s="980"/>
      <c r="CG91" s="980"/>
      <c r="CH91" s="980"/>
      <c r="CI91" s="980"/>
    </row>
    <row r="92" spans="1:87">
      <c r="A92" s="972"/>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c r="AB92" s="969"/>
      <c r="AC92" s="969"/>
      <c r="AD92" s="969"/>
      <c r="AE92" s="969"/>
      <c r="AF92" s="969"/>
      <c r="AG92" s="969"/>
      <c r="AH92" s="969"/>
      <c r="AI92" s="969"/>
      <c r="AJ92" s="969"/>
      <c r="AK92" s="969"/>
      <c r="AL92" s="969"/>
      <c r="AM92" s="969"/>
      <c r="AN92" s="969"/>
      <c r="AO92" s="969"/>
      <c r="AP92" s="969"/>
      <c r="AQ92" s="969"/>
      <c r="AR92" s="969"/>
      <c r="AS92" s="969"/>
      <c r="AT92" s="969"/>
      <c r="AU92" s="969"/>
      <c r="AV92" s="969"/>
      <c r="AW92" s="969"/>
      <c r="AX92" s="969"/>
      <c r="AY92" s="969"/>
      <c r="AZ92" s="969"/>
      <c r="BA92" s="969"/>
      <c r="BB92" s="969"/>
      <c r="BC92" s="969"/>
      <c r="BD92" s="969"/>
      <c r="BE92" s="969"/>
      <c r="BF92" s="969"/>
      <c r="BG92" s="969"/>
      <c r="BH92" s="969"/>
      <c r="BI92" s="969"/>
      <c r="BJ92" s="969"/>
      <c r="BK92" s="969"/>
      <c r="BL92" s="969"/>
      <c r="BM92" s="969"/>
      <c r="BN92" s="969"/>
      <c r="BO92" s="969"/>
      <c r="BP92" s="969"/>
      <c r="BQ92" s="969"/>
      <c r="BR92" s="969"/>
      <c r="BS92" s="969"/>
      <c r="BT92" s="969"/>
      <c r="BU92" s="969"/>
      <c r="BV92" s="969"/>
      <c r="BW92" s="969"/>
      <c r="BX92" s="969"/>
      <c r="BY92" s="969"/>
      <c r="BZ92" s="969"/>
      <c r="CA92" s="969"/>
      <c r="CB92" s="969"/>
      <c r="CC92" s="969"/>
      <c r="CD92" s="969"/>
      <c r="CE92" s="969"/>
      <c r="CF92" s="969"/>
      <c r="CG92" s="969"/>
      <c r="CH92" s="969"/>
      <c r="CI92" s="969"/>
    </row>
    <row r="93" spans="1:87">
      <c r="A93" s="970"/>
      <c r="B93" s="980"/>
      <c r="C93" s="980"/>
      <c r="D93" s="980"/>
      <c r="E93" s="980"/>
      <c r="F93" s="980"/>
      <c r="G93" s="980"/>
      <c r="H93" s="980"/>
      <c r="I93" s="980"/>
      <c r="J93" s="980"/>
      <c r="K93" s="980"/>
      <c r="L93" s="980"/>
      <c r="M93" s="980"/>
      <c r="N93" s="980"/>
      <c r="O93" s="980"/>
      <c r="P93" s="980"/>
      <c r="Q93" s="980"/>
      <c r="R93" s="980"/>
      <c r="S93" s="980"/>
      <c r="T93" s="980"/>
      <c r="U93" s="980"/>
      <c r="V93" s="980"/>
      <c r="W93" s="980"/>
      <c r="X93" s="980"/>
      <c r="Y93" s="980"/>
      <c r="Z93" s="980"/>
      <c r="AA93" s="980"/>
      <c r="AB93" s="980"/>
      <c r="AC93" s="980"/>
      <c r="AD93" s="980"/>
      <c r="AE93" s="980"/>
      <c r="AF93" s="980"/>
      <c r="AG93" s="980"/>
      <c r="AH93" s="980"/>
      <c r="AI93" s="980"/>
      <c r="AJ93" s="980"/>
      <c r="AK93" s="980"/>
      <c r="AL93" s="980"/>
      <c r="AM93" s="980"/>
      <c r="AN93" s="980"/>
      <c r="AO93" s="980"/>
      <c r="AP93" s="980"/>
      <c r="AQ93" s="980"/>
      <c r="AR93" s="980"/>
      <c r="AS93" s="980"/>
      <c r="AT93" s="980"/>
      <c r="AU93" s="980"/>
      <c r="AV93" s="980"/>
      <c r="AW93" s="980"/>
      <c r="AX93" s="980"/>
      <c r="AY93" s="980"/>
      <c r="AZ93" s="980"/>
      <c r="BA93" s="980"/>
      <c r="BB93" s="980"/>
      <c r="BC93" s="980"/>
      <c r="BD93" s="980"/>
      <c r="BE93" s="980"/>
      <c r="BF93" s="980"/>
      <c r="BG93" s="980"/>
      <c r="BH93" s="980"/>
      <c r="BI93" s="980"/>
      <c r="BJ93" s="980"/>
      <c r="BK93" s="980"/>
      <c r="BL93" s="980"/>
      <c r="BM93" s="980"/>
      <c r="BN93" s="980"/>
      <c r="BO93" s="980"/>
      <c r="BP93" s="980"/>
      <c r="BQ93" s="980"/>
      <c r="BR93" s="980"/>
      <c r="BS93" s="980"/>
      <c r="BT93" s="980"/>
      <c r="BU93" s="980"/>
      <c r="BV93" s="980"/>
      <c r="BW93" s="980"/>
      <c r="BX93" s="980"/>
      <c r="BY93" s="980"/>
      <c r="BZ93" s="980"/>
      <c r="CA93" s="980"/>
      <c r="CB93" s="980"/>
      <c r="CC93" s="980"/>
      <c r="CD93" s="980"/>
      <c r="CE93" s="980"/>
      <c r="CF93" s="980"/>
      <c r="CG93" s="980"/>
      <c r="CH93" s="980"/>
      <c r="CI93" s="980"/>
    </row>
    <row r="94" spans="1:87">
      <c r="A94" s="972"/>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69"/>
      <c r="BI94" s="969"/>
      <c r="BJ94" s="969"/>
      <c r="BK94" s="969"/>
      <c r="BL94" s="969"/>
      <c r="BM94" s="969"/>
      <c r="BN94" s="969"/>
      <c r="BO94" s="969"/>
      <c r="BP94" s="969"/>
      <c r="BQ94" s="969"/>
      <c r="BR94" s="969"/>
      <c r="BS94" s="969"/>
      <c r="BT94" s="969"/>
      <c r="BU94" s="969"/>
      <c r="BV94" s="969"/>
      <c r="BW94" s="969"/>
      <c r="BX94" s="969"/>
      <c r="BY94" s="969"/>
      <c r="BZ94" s="969"/>
      <c r="CA94" s="969"/>
      <c r="CB94" s="969"/>
      <c r="CC94" s="969"/>
      <c r="CD94" s="969"/>
      <c r="CE94" s="969"/>
      <c r="CF94" s="969"/>
      <c r="CG94" s="969"/>
      <c r="CH94" s="969"/>
      <c r="CI94" s="969"/>
    </row>
    <row r="95" spans="1:87">
      <c r="A95" s="981"/>
      <c r="B95" s="982"/>
      <c r="C95" s="982"/>
      <c r="D95" s="982"/>
      <c r="E95" s="982"/>
      <c r="F95" s="982"/>
      <c r="G95" s="982"/>
      <c r="H95" s="982"/>
      <c r="I95" s="982"/>
      <c r="J95" s="982"/>
      <c r="K95" s="982"/>
      <c r="L95" s="982"/>
      <c r="M95" s="982"/>
      <c r="N95" s="982"/>
      <c r="O95" s="982"/>
      <c r="P95" s="982"/>
      <c r="Q95" s="982"/>
      <c r="R95" s="982"/>
      <c r="S95" s="982"/>
      <c r="T95" s="982"/>
      <c r="U95" s="982"/>
      <c r="V95" s="982"/>
      <c r="W95" s="982"/>
      <c r="X95" s="982"/>
      <c r="Y95" s="982"/>
      <c r="Z95" s="982"/>
      <c r="AA95" s="982"/>
      <c r="AB95" s="982"/>
      <c r="AC95" s="982"/>
      <c r="AD95" s="982"/>
      <c r="AE95" s="982"/>
      <c r="AF95" s="982"/>
      <c r="AG95" s="982"/>
      <c r="AH95" s="982"/>
      <c r="AI95" s="982"/>
      <c r="AJ95" s="982"/>
      <c r="AK95" s="982"/>
      <c r="AL95" s="982"/>
      <c r="AM95" s="982"/>
      <c r="AN95" s="982"/>
      <c r="AO95" s="982"/>
      <c r="AP95" s="982"/>
      <c r="AQ95" s="982"/>
      <c r="AR95" s="982"/>
      <c r="AS95" s="982"/>
      <c r="AT95" s="982"/>
      <c r="AU95" s="982"/>
      <c r="AV95" s="982"/>
      <c r="AW95" s="982"/>
      <c r="AX95" s="982"/>
      <c r="AY95" s="982"/>
      <c r="AZ95" s="982"/>
      <c r="BA95" s="982"/>
      <c r="BB95" s="982"/>
      <c r="BC95" s="982"/>
      <c r="BD95" s="982"/>
      <c r="BE95" s="982"/>
      <c r="BF95" s="982"/>
      <c r="BG95" s="982"/>
      <c r="BH95" s="982"/>
      <c r="BI95" s="982"/>
      <c r="BJ95" s="982"/>
      <c r="BK95" s="982"/>
      <c r="BL95" s="982"/>
      <c r="BM95" s="982"/>
      <c r="BN95" s="982"/>
      <c r="BO95" s="982"/>
      <c r="BP95" s="982"/>
      <c r="BQ95" s="982"/>
      <c r="BR95" s="982"/>
      <c r="BS95" s="982"/>
      <c r="BT95" s="982"/>
      <c r="BU95" s="982"/>
      <c r="BV95" s="982"/>
      <c r="BW95" s="982"/>
      <c r="BX95" s="982"/>
      <c r="BY95" s="982"/>
      <c r="BZ95" s="982"/>
      <c r="CA95" s="982"/>
      <c r="CB95" s="982"/>
      <c r="CC95" s="982"/>
      <c r="CD95" s="982"/>
      <c r="CE95" s="982"/>
      <c r="CF95" s="982"/>
      <c r="CG95" s="982"/>
      <c r="CH95" s="982"/>
      <c r="CI95" s="982"/>
    </row>
  </sheetData>
  <hyperlinks>
    <hyperlink ref="A1" location="Menu!A1" display="Return to Menu"/>
  </hyperlinks>
  <pageMargins left="0.25" right="0.25" top="0.25" bottom="0.5" header="0.3" footer="0.3"/>
  <pageSetup paperSize="9" scale="40" firstPageNumber="190" fitToWidth="4" fitToHeight="4" orientation="landscape" useFirstPageNumber="1" r:id="rId1"/>
  <headerFooter alignWithMargins="0"/>
  <colBreaks count="4" manualBreakCount="4">
    <brk id="19" max="78" man="1"/>
    <brk id="36" max="78" man="1"/>
    <brk id="53" max="78" man="1"/>
    <brk id="70" max="78"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9"/>
  <sheetViews>
    <sheetView view="pageBreakPreview" zoomScaleNormal="100" zoomScaleSheetLayoutView="100" workbookViewId="0">
      <pane xSplit="1" ySplit="3" topLeftCell="B64" activePane="bottomRight" state="frozen"/>
      <selection pane="topRight" activeCell="B1" sqref="B1"/>
      <selection pane="bottomLeft" activeCell="A4" sqref="A4"/>
      <selection pane="bottomRight"/>
    </sheetView>
  </sheetViews>
  <sheetFormatPr defaultRowHeight="12.75"/>
  <cols>
    <col min="1" max="1" width="55" customWidth="1"/>
    <col min="2" max="35" width="17.28515625" bestFit="1" customWidth="1"/>
  </cols>
  <sheetData>
    <row r="1" spans="1:35" ht="25.5">
      <c r="A1" s="1172"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row>
    <row r="2" spans="1:35" ht="54.75" thickBot="1">
      <c r="A2" s="1151" t="s">
        <v>862</v>
      </c>
      <c r="B2" s="1278"/>
      <c r="C2" s="1278"/>
      <c r="D2" s="1278"/>
      <c r="E2" s="1278"/>
      <c r="F2" s="1278"/>
      <c r="G2" s="1278"/>
      <c r="H2" s="1278"/>
      <c r="I2" s="1278"/>
      <c r="J2" s="1278"/>
      <c r="K2" s="1278"/>
      <c r="L2" s="1278"/>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row>
    <row r="3" spans="1:35" ht="16.5" thickBot="1">
      <c r="A3" s="951" t="s">
        <v>547</v>
      </c>
      <c r="B3" s="1279">
        <v>41712</v>
      </c>
      <c r="C3" s="1279">
        <v>41743</v>
      </c>
      <c r="D3" s="1279">
        <v>41773</v>
      </c>
      <c r="E3" s="1279">
        <v>41804</v>
      </c>
      <c r="F3" s="1279">
        <v>41834</v>
      </c>
      <c r="G3" s="1279">
        <v>41865</v>
      </c>
      <c r="H3" s="1279">
        <v>41896</v>
      </c>
      <c r="I3" s="1279">
        <v>41926</v>
      </c>
      <c r="J3" s="1279">
        <v>41957</v>
      </c>
      <c r="K3" s="1279">
        <v>41987</v>
      </c>
      <c r="L3" s="1279">
        <v>42018</v>
      </c>
      <c r="M3" s="1279">
        <v>42049</v>
      </c>
      <c r="N3" s="1279">
        <v>42077</v>
      </c>
      <c r="O3" s="1279">
        <v>42108</v>
      </c>
      <c r="P3" s="1279">
        <v>42138</v>
      </c>
      <c r="Q3" s="1279">
        <v>42169</v>
      </c>
      <c r="R3" s="1279">
        <v>42199</v>
      </c>
      <c r="S3" s="1279">
        <v>42230</v>
      </c>
      <c r="T3" s="1279">
        <v>42261</v>
      </c>
      <c r="U3" s="1279">
        <v>42291</v>
      </c>
      <c r="V3" s="1279">
        <v>42322</v>
      </c>
      <c r="W3" s="1279">
        <v>42352</v>
      </c>
      <c r="X3" s="1279">
        <v>42383</v>
      </c>
      <c r="Y3" s="1279">
        <v>42414</v>
      </c>
      <c r="Z3" s="1279">
        <v>42443</v>
      </c>
      <c r="AA3" s="1279">
        <v>42474</v>
      </c>
      <c r="AB3" s="1279">
        <v>42504</v>
      </c>
      <c r="AC3" s="1279">
        <v>42535</v>
      </c>
      <c r="AD3" s="1279">
        <v>42565</v>
      </c>
      <c r="AE3" s="1279">
        <v>42596</v>
      </c>
      <c r="AF3" s="1279">
        <v>42627</v>
      </c>
      <c r="AG3" s="1279">
        <v>42657</v>
      </c>
      <c r="AH3" s="1279">
        <v>42688</v>
      </c>
      <c r="AI3" s="1279">
        <v>42718</v>
      </c>
    </row>
    <row r="4" spans="1:35" ht="15.75">
      <c r="A4" s="986" t="s">
        <v>603</v>
      </c>
      <c r="B4" s="1258">
        <v>5690872.5615553493</v>
      </c>
      <c r="C4" s="1258">
        <v>5747850.8194017783</v>
      </c>
      <c r="D4" s="1258">
        <v>5358287.4361175904</v>
      </c>
      <c r="E4" s="1258">
        <v>5349002.1942206407</v>
      </c>
      <c r="F4" s="1258">
        <v>5294870.4320974294</v>
      </c>
      <c r="G4" s="1258">
        <v>5230316.903956851</v>
      </c>
      <c r="H4" s="1258">
        <v>5498479.4547761083</v>
      </c>
      <c r="I4" s="1258">
        <v>5396344.5740001407</v>
      </c>
      <c r="J4" s="1258">
        <v>5228794.6079333685</v>
      </c>
      <c r="K4" s="1258">
        <v>5248874.1993112806</v>
      </c>
      <c r="L4" s="1258">
        <v>5441605.0572121106</v>
      </c>
      <c r="M4" s="1258">
        <v>5320098.8614044515</v>
      </c>
      <c r="N4" s="1258">
        <v>5369733.8600013703</v>
      </c>
      <c r="O4" s="1258">
        <v>5349092.0539096007</v>
      </c>
      <c r="P4" s="1258">
        <v>5164360.7509794384</v>
      </c>
      <c r="Q4" s="1258">
        <v>5121436.5400888687</v>
      </c>
      <c r="R4" s="1258">
        <v>5054428.8296398502</v>
      </c>
      <c r="S4" s="1258">
        <v>5298886.5265564211</v>
      </c>
      <c r="T4" s="1258">
        <v>5379384.8265526602</v>
      </c>
      <c r="U4" s="1258">
        <v>5031612.24168316</v>
      </c>
      <c r="V4" s="1258">
        <v>5189869.0615764391</v>
      </c>
      <c r="W4" s="1258">
        <v>5873453.2730613891</v>
      </c>
      <c r="X4" s="1258">
        <v>5703648.8483117903</v>
      </c>
      <c r="Y4" s="1258">
        <v>5749781.2103311894</v>
      </c>
      <c r="Z4" s="1258">
        <v>5975799.8311388791</v>
      </c>
      <c r="AA4" s="1258">
        <v>5841965.6646546097</v>
      </c>
      <c r="AB4" s="1258">
        <v>6040301.9942733105</v>
      </c>
      <c r="AC4" s="1258">
        <v>5926790.6503423601</v>
      </c>
      <c r="AD4" s="1258">
        <v>5982354.0057835206</v>
      </c>
      <c r="AE4" s="1258">
        <v>5966063.4159450717</v>
      </c>
      <c r="AF4" s="1258">
        <v>5841109.4120534612</v>
      </c>
      <c r="AG4" s="1258">
        <v>5774286.1193524599</v>
      </c>
      <c r="AH4" s="1258">
        <v>5984929.8766775699</v>
      </c>
      <c r="AI4" s="1258">
        <v>6180040.9904322121</v>
      </c>
    </row>
    <row r="5" spans="1:35" ht="15.75">
      <c r="A5" s="958" t="s">
        <v>604</v>
      </c>
      <c r="B5" s="920">
        <v>5163968.8162481794</v>
      </c>
      <c r="C5" s="920">
        <v>5213599.6250365581</v>
      </c>
      <c r="D5" s="920">
        <v>4833896.7020298112</v>
      </c>
      <c r="E5" s="920">
        <v>4685830.6192361601</v>
      </c>
      <c r="F5" s="920">
        <v>4731488.5627640095</v>
      </c>
      <c r="G5" s="920">
        <v>4687335.4237863105</v>
      </c>
      <c r="H5" s="920">
        <v>4889642.2718794988</v>
      </c>
      <c r="I5" s="920">
        <v>4788717.6133225104</v>
      </c>
      <c r="J5" s="920">
        <v>4647869.2639154093</v>
      </c>
      <c r="K5" s="920">
        <v>4764171.78676695</v>
      </c>
      <c r="L5" s="920">
        <v>4936481.6408306807</v>
      </c>
      <c r="M5" s="920">
        <v>4764764.2359903213</v>
      </c>
      <c r="N5" s="920">
        <v>4910029.7790414002</v>
      </c>
      <c r="O5" s="920">
        <v>4918138.8725798298</v>
      </c>
      <c r="P5" s="920">
        <v>4732554.6820810782</v>
      </c>
      <c r="Q5" s="920">
        <v>4663203.1611455102</v>
      </c>
      <c r="R5" s="920">
        <v>4522030.5576759214</v>
      </c>
      <c r="S5" s="920">
        <v>4701566.2241952308</v>
      </c>
      <c r="T5" s="920">
        <v>4735190.0464571202</v>
      </c>
      <c r="U5" s="920">
        <v>4450945.6984209996</v>
      </c>
      <c r="V5" s="920">
        <v>4692289.1880115997</v>
      </c>
      <c r="W5" s="920">
        <v>5220931.6325370492</v>
      </c>
      <c r="X5" s="920">
        <v>5146057.1826434005</v>
      </c>
      <c r="Y5" s="920">
        <v>5089077.2793761091</v>
      </c>
      <c r="Z5" s="920">
        <v>5334486.5143524185</v>
      </c>
      <c r="AA5" s="920">
        <v>5224590.4425253998</v>
      </c>
      <c r="AB5" s="920">
        <v>5421550.5632372499</v>
      </c>
      <c r="AC5" s="920">
        <v>5383746.3678774694</v>
      </c>
      <c r="AD5" s="920">
        <v>5315663.3422995796</v>
      </c>
      <c r="AE5" s="920">
        <v>5286959.6868911805</v>
      </c>
      <c r="AF5" s="920">
        <v>5232176.3520539412</v>
      </c>
      <c r="AG5" s="920">
        <v>5220636.4088021806</v>
      </c>
      <c r="AH5" s="920">
        <v>5480567.8576909602</v>
      </c>
      <c r="AI5" s="920">
        <v>5563407.681941702</v>
      </c>
    </row>
    <row r="6" spans="1:35" ht="15.75">
      <c r="A6" s="958" t="s">
        <v>605</v>
      </c>
      <c r="B6" s="920">
        <v>430190.52269545</v>
      </c>
      <c r="C6" s="920">
        <v>450685.15506051003</v>
      </c>
      <c r="D6" s="920">
        <v>419011.25141272997</v>
      </c>
      <c r="E6" s="920">
        <v>562372.62893824012</v>
      </c>
      <c r="F6" s="920">
        <v>461928.76726914995</v>
      </c>
      <c r="G6" s="920">
        <v>459592.33329812001</v>
      </c>
      <c r="H6" s="920">
        <v>496882.28229273</v>
      </c>
      <c r="I6" s="920">
        <v>486539.54066574993</v>
      </c>
      <c r="J6" s="920">
        <v>444303.52736110997</v>
      </c>
      <c r="K6" s="920">
        <v>381638.60618667997</v>
      </c>
      <c r="L6" s="920">
        <v>407492.73129790998</v>
      </c>
      <c r="M6" s="920">
        <v>457189.22321756999</v>
      </c>
      <c r="N6" s="920">
        <v>383890.35765897</v>
      </c>
      <c r="O6" s="920">
        <v>359452.26395854005</v>
      </c>
      <c r="P6" s="920">
        <v>343274.13399699004</v>
      </c>
      <c r="Q6" s="920">
        <v>384767.62560401007</v>
      </c>
      <c r="R6" s="920">
        <v>438263.64651724999</v>
      </c>
      <c r="S6" s="920">
        <v>513645.15071069001</v>
      </c>
      <c r="T6" s="920">
        <v>568139.93736826011</v>
      </c>
      <c r="U6" s="920">
        <v>505716.50731077988</v>
      </c>
      <c r="V6" s="920">
        <v>442848.16261975997</v>
      </c>
      <c r="W6" s="920">
        <v>577800.9639242501</v>
      </c>
      <c r="X6" s="920">
        <v>510739.05213250994</v>
      </c>
      <c r="Y6" s="920">
        <v>602917.42783428007</v>
      </c>
      <c r="Z6" s="920">
        <v>571637.94412662997</v>
      </c>
      <c r="AA6" s="920">
        <v>551982.76884676015</v>
      </c>
      <c r="AB6" s="920">
        <v>561281.60838849004</v>
      </c>
      <c r="AC6" s="920">
        <v>491912.40859181021</v>
      </c>
      <c r="AD6" s="920">
        <v>596587.67083196004</v>
      </c>
      <c r="AE6" s="920">
        <v>614608.01291315001</v>
      </c>
      <c r="AF6" s="920">
        <v>538831.07071621018</v>
      </c>
      <c r="AG6" s="920">
        <v>491041.78483293013</v>
      </c>
      <c r="AH6" s="920">
        <v>447786.05728091003</v>
      </c>
      <c r="AI6" s="920">
        <v>567451.20887543005</v>
      </c>
    </row>
    <row r="7" spans="1:35" ht="15.75">
      <c r="A7" s="958" t="s">
        <v>606</v>
      </c>
      <c r="B7" s="920">
        <v>96713.222611720004</v>
      </c>
      <c r="C7" s="920">
        <v>83566.039304709993</v>
      </c>
      <c r="D7" s="920">
        <v>105379.48267505001</v>
      </c>
      <c r="E7" s="920">
        <v>100798.94604624</v>
      </c>
      <c r="F7" s="920">
        <v>101453.10206426997</v>
      </c>
      <c r="G7" s="920">
        <v>83389.146872419995</v>
      </c>
      <c r="H7" s="920">
        <v>111954.90060387999</v>
      </c>
      <c r="I7" s="920">
        <v>121087.42001187999</v>
      </c>
      <c r="J7" s="920">
        <v>136621.81665684999</v>
      </c>
      <c r="K7" s="920">
        <v>103063.80635765</v>
      </c>
      <c r="L7" s="920">
        <v>97630.685083520002</v>
      </c>
      <c r="M7" s="920">
        <v>98145.402196560011</v>
      </c>
      <c r="N7" s="920">
        <v>75813.723301000005</v>
      </c>
      <c r="O7" s="920">
        <v>71500.917371229996</v>
      </c>
      <c r="P7" s="920">
        <v>88531.934901370012</v>
      </c>
      <c r="Q7" s="920">
        <v>73465.753339349991</v>
      </c>
      <c r="R7" s="920">
        <v>94134.625446680002</v>
      </c>
      <c r="S7" s="920">
        <v>83675.151650499989</v>
      </c>
      <c r="T7" s="920">
        <v>76054.842727280004</v>
      </c>
      <c r="U7" s="920">
        <v>74950.035951379992</v>
      </c>
      <c r="V7" s="920">
        <v>54731.710945080005</v>
      </c>
      <c r="W7" s="920">
        <v>74720.67660009001</v>
      </c>
      <c r="X7" s="920">
        <v>46852.613535879987</v>
      </c>
      <c r="Y7" s="920">
        <v>57786.5031208</v>
      </c>
      <c r="Z7" s="920">
        <v>69675.372659829998</v>
      </c>
      <c r="AA7" s="920">
        <v>65392.453282450006</v>
      </c>
      <c r="AB7" s="920">
        <v>57469.822647569992</v>
      </c>
      <c r="AC7" s="920">
        <v>51131.873873079996</v>
      </c>
      <c r="AD7" s="920">
        <v>70102.992651979992</v>
      </c>
      <c r="AE7" s="920">
        <v>64495.716140739998</v>
      </c>
      <c r="AF7" s="920">
        <v>70101.989283310002</v>
      </c>
      <c r="AG7" s="920">
        <v>62607.925717349994</v>
      </c>
      <c r="AH7" s="920">
        <v>56575.961705699992</v>
      </c>
      <c r="AI7" s="920">
        <v>49182.099615079991</v>
      </c>
    </row>
    <row r="8" spans="1:35" ht="15.75">
      <c r="A8" s="989" t="s">
        <v>547</v>
      </c>
      <c r="B8" s="920"/>
      <c r="C8" s="920"/>
      <c r="D8" s="920"/>
      <c r="E8" s="920"/>
      <c r="F8" s="920"/>
      <c r="G8" s="920"/>
      <c r="H8" s="920"/>
      <c r="I8" s="920"/>
      <c r="J8" s="920"/>
      <c r="K8" s="920"/>
      <c r="L8" s="920"/>
      <c r="M8" s="920"/>
      <c r="N8" s="920"/>
      <c r="O8" s="920"/>
      <c r="P8" s="920"/>
      <c r="Q8" s="920"/>
      <c r="R8" s="920"/>
      <c r="S8" s="920"/>
      <c r="T8" s="920"/>
      <c r="U8" s="920"/>
      <c r="V8" s="920"/>
      <c r="W8" s="920"/>
      <c r="X8" s="920"/>
      <c r="Y8" s="920"/>
      <c r="Z8" s="920"/>
      <c r="AA8" s="920"/>
      <c r="AB8" s="920"/>
      <c r="AC8" s="920"/>
      <c r="AD8" s="920"/>
      <c r="AE8" s="920"/>
      <c r="AF8" s="920"/>
      <c r="AG8" s="920"/>
      <c r="AH8" s="920"/>
      <c r="AI8" s="920"/>
    </row>
    <row r="9" spans="1:35" ht="15.75">
      <c r="A9" s="955" t="s">
        <v>607</v>
      </c>
      <c r="B9" s="920">
        <v>10033887.10711127</v>
      </c>
      <c r="C9" s="920">
        <v>10172444.268738151</v>
      </c>
      <c r="D9" s="920">
        <v>10222345.57409904</v>
      </c>
      <c r="E9" s="920">
        <v>10430580.07726034</v>
      </c>
      <c r="F9" s="920">
        <v>10835939.456829151</v>
      </c>
      <c r="G9" s="920">
        <v>10775896.303472532</v>
      </c>
      <c r="H9" s="920">
        <v>10803769.430502122</v>
      </c>
      <c r="I9" s="920">
        <v>11186383.911132058</v>
      </c>
      <c r="J9" s="920">
        <v>11625866.406604242</v>
      </c>
      <c r="K9" s="920">
        <v>11936928.82741832</v>
      </c>
      <c r="L9" s="920">
        <v>11793947.416218739</v>
      </c>
      <c r="M9" s="920">
        <v>12056205.970845571</v>
      </c>
      <c r="N9" s="920">
        <v>12091508.896375958</v>
      </c>
      <c r="O9" s="920">
        <v>12373820.260937277</v>
      </c>
      <c r="P9" s="920">
        <v>12473949.38221834</v>
      </c>
      <c r="Q9" s="920">
        <v>12222870.576313822</v>
      </c>
      <c r="R9" s="920">
        <v>11895730.455822829</v>
      </c>
      <c r="S9" s="920">
        <v>11463386.695446471</v>
      </c>
      <c r="T9" s="920">
        <v>11488222.41482885</v>
      </c>
      <c r="U9" s="920">
        <v>11432341.85513393</v>
      </c>
      <c r="V9" s="920">
        <v>11326656.548542192</v>
      </c>
      <c r="W9" s="920">
        <v>11403218.270494431</v>
      </c>
      <c r="X9" s="920">
        <v>11380144.45230761</v>
      </c>
      <c r="Y9" s="920">
        <v>11370630.521494191</v>
      </c>
      <c r="Z9" s="920">
        <v>11256624.803272452</v>
      </c>
      <c r="AA9" s="920">
        <v>11418762.386672422</v>
      </c>
      <c r="AB9" s="920">
        <v>11150607.347883521</v>
      </c>
      <c r="AC9" s="920">
        <v>12383370.369401192</v>
      </c>
      <c r="AD9" s="920">
        <v>12782016.721435629</v>
      </c>
      <c r="AE9" s="920">
        <v>12337975.82822537</v>
      </c>
      <c r="AF9" s="920">
        <v>12010353.24327077</v>
      </c>
      <c r="AG9" s="920">
        <v>12076006.875840968</v>
      </c>
      <c r="AH9" s="920">
        <v>11775129.175324891</v>
      </c>
      <c r="AI9" s="920">
        <v>12146914.34983827</v>
      </c>
    </row>
    <row r="10" spans="1:35" ht="15.75">
      <c r="A10" s="955" t="s">
        <v>608</v>
      </c>
      <c r="B10" s="920">
        <v>4131195.7968955496</v>
      </c>
      <c r="C10" s="920">
        <v>4313723.2308058804</v>
      </c>
      <c r="D10" s="920">
        <v>4355429.4597504186</v>
      </c>
      <c r="E10" s="920">
        <v>4416430.665980489</v>
      </c>
      <c r="F10" s="920">
        <v>4585472.5065157311</v>
      </c>
      <c r="G10" s="920">
        <v>4635684.0704199802</v>
      </c>
      <c r="H10" s="920">
        <v>4447747.2028143322</v>
      </c>
      <c r="I10" s="920">
        <v>4534333.1414289195</v>
      </c>
      <c r="J10" s="920">
        <v>4581813.3966428507</v>
      </c>
      <c r="K10" s="920">
        <v>4782484.1677205814</v>
      </c>
      <c r="L10" s="920">
        <v>4483498.1103556603</v>
      </c>
      <c r="M10" s="920">
        <v>4326876.4424688797</v>
      </c>
      <c r="N10" s="920">
        <v>4307146.9612154495</v>
      </c>
      <c r="O10" s="920">
        <v>4506878.7213959601</v>
      </c>
      <c r="P10" s="920">
        <v>4736216.0623554904</v>
      </c>
      <c r="Q10" s="920">
        <v>4706508.8059975291</v>
      </c>
      <c r="R10" s="920">
        <v>4534776.2200282104</v>
      </c>
      <c r="S10" s="920">
        <v>4316085.6531876605</v>
      </c>
      <c r="T10" s="920">
        <v>4418849.0104126995</v>
      </c>
      <c r="U10" s="920">
        <v>4543406.7656043796</v>
      </c>
      <c r="V10" s="920">
        <v>4427803.4588658707</v>
      </c>
      <c r="W10" s="920">
        <v>4570177.1802965291</v>
      </c>
      <c r="X10" s="920">
        <v>4502055.8962344304</v>
      </c>
      <c r="Y10" s="920">
        <v>4363950.7778235395</v>
      </c>
      <c r="Z10" s="920">
        <v>4257439.8016022304</v>
      </c>
      <c r="AA10" s="920">
        <v>4484366.858410011</v>
      </c>
      <c r="AB10" s="920">
        <v>4394894.8632252794</v>
      </c>
      <c r="AC10" s="920">
        <v>4234234.0590255503</v>
      </c>
      <c r="AD10" s="920">
        <v>4057739.0786529402</v>
      </c>
      <c r="AE10" s="920">
        <v>3823676.061411751</v>
      </c>
      <c r="AF10" s="920">
        <v>3770512.9598095999</v>
      </c>
      <c r="AG10" s="920">
        <v>3768591.79362167</v>
      </c>
      <c r="AH10" s="920">
        <v>3735668.2627994902</v>
      </c>
      <c r="AI10" s="920">
        <v>3901351.6156250499</v>
      </c>
    </row>
    <row r="11" spans="1:35" ht="15.75">
      <c r="A11" s="958" t="s">
        <v>604</v>
      </c>
      <c r="B11" s="920">
        <v>4108659.0613500699</v>
      </c>
      <c r="C11" s="920">
        <v>4282299.9367165202</v>
      </c>
      <c r="D11" s="920">
        <v>4284431.9600783791</v>
      </c>
      <c r="E11" s="920">
        <v>4358724.6408844385</v>
      </c>
      <c r="F11" s="920">
        <v>4523475.471948592</v>
      </c>
      <c r="G11" s="920">
        <v>4594298.2467845306</v>
      </c>
      <c r="H11" s="920">
        <v>4360632.0735143609</v>
      </c>
      <c r="I11" s="920">
        <v>4469078.4018046493</v>
      </c>
      <c r="J11" s="920">
        <v>4530589.5253038602</v>
      </c>
      <c r="K11" s="920">
        <v>4722156.8544716407</v>
      </c>
      <c r="L11" s="920">
        <v>4446489.5390178906</v>
      </c>
      <c r="M11" s="920">
        <v>4280030.4896388194</v>
      </c>
      <c r="N11" s="920">
        <v>4262938.5807045298</v>
      </c>
      <c r="O11" s="920">
        <v>4452094.7882968895</v>
      </c>
      <c r="P11" s="920">
        <v>4680971.5433319611</v>
      </c>
      <c r="Q11" s="920">
        <v>4648212.5014185598</v>
      </c>
      <c r="R11" s="920">
        <v>4477152.4397395691</v>
      </c>
      <c r="S11" s="920">
        <v>4241970.4049674906</v>
      </c>
      <c r="T11" s="920">
        <v>4399212.9779689293</v>
      </c>
      <c r="U11" s="920">
        <v>4517118.0809725691</v>
      </c>
      <c r="V11" s="920">
        <v>4338361.9354230408</v>
      </c>
      <c r="W11" s="920">
        <v>4494113.3809488686</v>
      </c>
      <c r="X11" s="920">
        <v>4476320.6335291397</v>
      </c>
      <c r="Y11" s="920">
        <v>4212011.3505686605</v>
      </c>
      <c r="Z11" s="920">
        <v>4236723.2497999109</v>
      </c>
      <c r="AA11" s="920">
        <v>4466321.0270710913</v>
      </c>
      <c r="AB11" s="920">
        <v>4360144.0443503698</v>
      </c>
      <c r="AC11" s="920">
        <v>4209749.0211048601</v>
      </c>
      <c r="AD11" s="920">
        <v>4041582.8925013305</v>
      </c>
      <c r="AE11" s="920">
        <v>3668515.7370430813</v>
      </c>
      <c r="AF11" s="920">
        <v>3715973.2145043602</v>
      </c>
      <c r="AG11" s="920">
        <v>3748179.5292398599</v>
      </c>
      <c r="AH11" s="920">
        <v>3663573.8488546303</v>
      </c>
      <c r="AI11" s="920">
        <v>3866776.7389542898</v>
      </c>
    </row>
    <row r="12" spans="1:35" ht="15.75">
      <c r="A12" s="958" t="s">
        <v>605</v>
      </c>
      <c r="B12" s="920">
        <v>17032.548529709999</v>
      </c>
      <c r="C12" s="920">
        <v>24731.598967060003</v>
      </c>
      <c r="D12" s="920">
        <v>49717.100707220001</v>
      </c>
      <c r="E12" s="920">
        <v>49376.960875140001</v>
      </c>
      <c r="F12" s="920">
        <v>39226.644304169997</v>
      </c>
      <c r="G12" s="920">
        <v>35444.715576499999</v>
      </c>
      <c r="H12" s="920">
        <v>68317.697704610007</v>
      </c>
      <c r="I12" s="920">
        <v>43204.955725570006</v>
      </c>
      <c r="J12" s="920">
        <v>30896.065588170004</v>
      </c>
      <c r="K12" s="920">
        <v>33818.181260730002</v>
      </c>
      <c r="L12" s="920">
        <v>34856.443096919997</v>
      </c>
      <c r="M12" s="920">
        <v>42330.159112200003</v>
      </c>
      <c r="N12" s="920">
        <v>26087.262318980003</v>
      </c>
      <c r="O12" s="920">
        <v>34194.417569280005</v>
      </c>
      <c r="P12" s="920">
        <v>35476.966357600002</v>
      </c>
      <c r="Q12" s="920">
        <v>37160.522079050003</v>
      </c>
      <c r="R12" s="920">
        <v>35493.519588530005</v>
      </c>
      <c r="S12" s="920">
        <v>49672.300312119994</v>
      </c>
      <c r="T12" s="920">
        <v>14746.181464609999</v>
      </c>
      <c r="U12" s="920">
        <v>20151.293401649997</v>
      </c>
      <c r="V12" s="920">
        <v>83575.807202580021</v>
      </c>
      <c r="W12" s="920">
        <v>72352.086924960022</v>
      </c>
      <c r="X12" s="920">
        <v>22977.978252440003</v>
      </c>
      <c r="Y12" s="920">
        <v>149488.59067555002</v>
      </c>
      <c r="Z12" s="920">
        <v>18140.443504690003</v>
      </c>
      <c r="AA12" s="920">
        <v>16216.083693030001</v>
      </c>
      <c r="AB12" s="920">
        <v>32763.234003629997</v>
      </c>
      <c r="AC12" s="920">
        <v>22647.648145659998</v>
      </c>
      <c r="AD12" s="920">
        <v>14197.269559459999</v>
      </c>
      <c r="AE12" s="920">
        <v>148804.61271739998</v>
      </c>
      <c r="AF12" s="920">
        <v>51102.392381089994</v>
      </c>
      <c r="AG12" s="920">
        <v>18526.771928229999</v>
      </c>
      <c r="AH12" s="920">
        <v>65800.49568072999</v>
      </c>
      <c r="AI12" s="920">
        <v>27404.238775250004</v>
      </c>
    </row>
    <row r="13" spans="1:35" ht="15.75">
      <c r="A13" s="958" t="s">
        <v>606</v>
      </c>
      <c r="B13" s="920">
        <v>5504.1870157699996</v>
      </c>
      <c r="C13" s="920">
        <v>6691.6951223000015</v>
      </c>
      <c r="D13" s="920">
        <v>21280.398964820004</v>
      </c>
      <c r="E13" s="920">
        <v>8329.0642209099988</v>
      </c>
      <c r="F13" s="920">
        <v>22770.390262969999</v>
      </c>
      <c r="G13" s="920">
        <v>5941.1080589500007</v>
      </c>
      <c r="H13" s="920">
        <v>18797.431595360002</v>
      </c>
      <c r="I13" s="920">
        <v>22049.783898699996</v>
      </c>
      <c r="J13" s="920">
        <v>20327.80575082</v>
      </c>
      <c r="K13" s="920">
        <v>26509.13198821</v>
      </c>
      <c r="L13" s="920">
        <v>2152.1282408500001</v>
      </c>
      <c r="M13" s="920">
        <v>4515.7937178600005</v>
      </c>
      <c r="N13" s="920">
        <v>18121.118191940004</v>
      </c>
      <c r="O13" s="920">
        <v>20589.515529790002</v>
      </c>
      <c r="P13" s="920">
        <v>19767.552665929998</v>
      </c>
      <c r="Q13" s="920">
        <v>21135.782499919998</v>
      </c>
      <c r="R13" s="920">
        <v>22130.26070011</v>
      </c>
      <c r="S13" s="920">
        <v>24442.947908049999</v>
      </c>
      <c r="T13" s="920">
        <v>4889.85097916</v>
      </c>
      <c r="U13" s="920">
        <v>6137.3912301599994</v>
      </c>
      <c r="V13" s="920">
        <v>5865.7162402499998</v>
      </c>
      <c r="W13" s="920">
        <v>3711.7124227000004</v>
      </c>
      <c r="X13" s="920">
        <v>2757.2844528500004</v>
      </c>
      <c r="Y13" s="920">
        <v>2450.8365793300004</v>
      </c>
      <c r="Z13" s="920">
        <v>2576.1082976300004</v>
      </c>
      <c r="AA13" s="920">
        <v>1829.7476458900001</v>
      </c>
      <c r="AB13" s="920">
        <v>1987.58487128</v>
      </c>
      <c r="AC13" s="920">
        <v>1837.3897750300002</v>
      </c>
      <c r="AD13" s="920">
        <v>1958.91659215</v>
      </c>
      <c r="AE13" s="920">
        <v>6355.7116512700004</v>
      </c>
      <c r="AF13" s="920">
        <v>3437.35292415</v>
      </c>
      <c r="AG13" s="920">
        <v>1885.4924535799998</v>
      </c>
      <c r="AH13" s="920">
        <v>6293.9182641299994</v>
      </c>
      <c r="AI13" s="920">
        <v>7170.6378955099999</v>
      </c>
    </row>
    <row r="14" spans="1:35" ht="15.75">
      <c r="A14" s="955" t="s">
        <v>609</v>
      </c>
      <c r="B14" s="920">
        <v>2471743.1709587299</v>
      </c>
      <c r="C14" s="920">
        <v>2477262.4536710405</v>
      </c>
      <c r="D14" s="920">
        <v>2448157.9887848902</v>
      </c>
      <c r="E14" s="920">
        <v>2465873.9467889899</v>
      </c>
      <c r="F14" s="920">
        <v>2547324.0407403903</v>
      </c>
      <c r="G14" s="920">
        <v>2560602.7837177296</v>
      </c>
      <c r="H14" s="920">
        <v>2453628.5141107398</v>
      </c>
      <c r="I14" s="920">
        <v>2541361.6136618396</v>
      </c>
      <c r="J14" s="920">
        <v>2585891.7087027999</v>
      </c>
      <c r="K14" s="920">
        <v>2698313.3076176899</v>
      </c>
      <c r="L14" s="920">
        <v>2760623.1829927592</v>
      </c>
      <c r="M14" s="920">
        <v>2788573.0765566207</v>
      </c>
      <c r="N14" s="920">
        <v>2938378.0858260901</v>
      </c>
      <c r="O14" s="920">
        <v>2912706.9511885894</v>
      </c>
      <c r="P14" s="920">
        <v>2932776.774945111</v>
      </c>
      <c r="Q14" s="920">
        <v>2879645.1999861603</v>
      </c>
      <c r="R14" s="920">
        <v>2917239.6772203497</v>
      </c>
      <c r="S14" s="920">
        <v>2899863.4488128498</v>
      </c>
      <c r="T14" s="920">
        <v>2903952.5562274405</v>
      </c>
      <c r="U14" s="920">
        <v>2845425.2399265398</v>
      </c>
      <c r="V14" s="920">
        <v>2876936.4434733903</v>
      </c>
      <c r="W14" s="920">
        <v>3048876.6756980303</v>
      </c>
      <c r="X14" s="920">
        <v>3127397.5477174595</v>
      </c>
      <c r="Y14" s="920">
        <v>3215019.3619173598</v>
      </c>
      <c r="Z14" s="920">
        <v>3325163.3235828201</v>
      </c>
      <c r="AA14" s="920">
        <v>3371454.0096175396</v>
      </c>
      <c r="AB14" s="920">
        <v>3343087.4868631298</v>
      </c>
      <c r="AC14" s="920">
        <v>3388649.8426950197</v>
      </c>
      <c r="AD14" s="920">
        <v>3420155.0383494995</v>
      </c>
      <c r="AE14" s="920">
        <v>3451332.0345172002</v>
      </c>
      <c r="AF14" s="920">
        <v>3456212.7423309898</v>
      </c>
      <c r="AG14" s="920">
        <v>3516676.1572429105</v>
      </c>
      <c r="AH14" s="920">
        <v>3547497.3392587998</v>
      </c>
      <c r="AI14" s="920">
        <v>3674543.7749693296</v>
      </c>
    </row>
    <row r="15" spans="1:35" ht="15.75">
      <c r="A15" s="958" t="s">
        <v>604</v>
      </c>
      <c r="B15" s="920">
        <v>2471442.9564765696</v>
      </c>
      <c r="C15" s="920">
        <v>2477141.7329825708</v>
      </c>
      <c r="D15" s="920">
        <v>2425172.9863881697</v>
      </c>
      <c r="E15" s="920">
        <v>2442845.49092694</v>
      </c>
      <c r="F15" s="920">
        <v>2521287.39443968</v>
      </c>
      <c r="G15" s="920">
        <v>2537580.6298598298</v>
      </c>
      <c r="H15" s="920">
        <v>2439806.6104837395</v>
      </c>
      <c r="I15" s="920">
        <v>2500461.197408</v>
      </c>
      <c r="J15" s="920">
        <v>2585307.2179002301</v>
      </c>
      <c r="K15" s="920">
        <v>2672093.2483054902</v>
      </c>
      <c r="L15" s="920">
        <v>2760172.1360586095</v>
      </c>
      <c r="M15" s="920">
        <v>2788420.3036054107</v>
      </c>
      <c r="N15" s="920">
        <v>2909650.2323275097</v>
      </c>
      <c r="O15" s="920">
        <v>2886746.8753302991</v>
      </c>
      <c r="P15" s="920">
        <v>2906974.9299317007</v>
      </c>
      <c r="Q15" s="920">
        <v>2850812.6517294599</v>
      </c>
      <c r="R15" s="920">
        <v>2889811.5394339599</v>
      </c>
      <c r="S15" s="920">
        <v>2872687.5478897495</v>
      </c>
      <c r="T15" s="920">
        <v>2898526.5870687603</v>
      </c>
      <c r="U15" s="920">
        <v>2827167.1405199599</v>
      </c>
      <c r="V15" s="920">
        <v>2873239.3590580802</v>
      </c>
      <c r="W15" s="920">
        <v>3044297.5349077499</v>
      </c>
      <c r="X15" s="920">
        <v>3122225.5478296094</v>
      </c>
      <c r="Y15" s="920">
        <v>3196384.6038413798</v>
      </c>
      <c r="Z15" s="920">
        <v>3320701.1744791102</v>
      </c>
      <c r="AA15" s="920">
        <v>3368260.2193254498</v>
      </c>
      <c r="AB15" s="920">
        <v>3339301.2862780304</v>
      </c>
      <c r="AC15" s="920">
        <v>3385548.8782410393</v>
      </c>
      <c r="AD15" s="920">
        <v>3415083.5561230197</v>
      </c>
      <c r="AE15" s="920">
        <v>3447819.4181445101</v>
      </c>
      <c r="AF15" s="920">
        <v>3450813.6562521299</v>
      </c>
      <c r="AG15" s="920">
        <v>3506516.5032017604</v>
      </c>
      <c r="AH15" s="920">
        <v>3542477.8911055797</v>
      </c>
      <c r="AI15" s="920">
        <v>3670853.7868478098</v>
      </c>
    </row>
    <row r="16" spans="1:35" ht="15.75">
      <c r="A16" s="958" t="s">
        <v>605</v>
      </c>
      <c r="B16" s="920">
        <v>80.990604480000002</v>
      </c>
      <c r="C16" s="920">
        <v>19.849287009999998</v>
      </c>
      <c r="D16" s="920">
        <v>22871.26011268</v>
      </c>
      <c r="E16" s="920">
        <v>22893.148963069998</v>
      </c>
      <c r="F16" s="920">
        <v>86.519498819999995</v>
      </c>
      <c r="G16" s="920">
        <v>22887.078497589999</v>
      </c>
      <c r="H16" s="920">
        <v>13693.807181460001</v>
      </c>
      <c r="I16" s="920">
        <v>40777.346454670005</v>
      </c>
      <c r="J16" s="920">
        <v>453.75010578000001</v>
      </c>
      <c r="K16" s="920">
        <v>26.580727420000002</v>
      </c>
      <c r="L16" s="920">
        <v>152.69735563000003</v>
      </c>
      <c r="M16" s="920">
        <v>26.927265130000002</v>
      </c>
      <c r="N16" s="920">
        <v>538.38862899000003</v>
      </c>
      <c r="O16" s="920">
        <v>24.931951649999998</v>
      </c>
      <c r="P16" s="920">
        <v>438.93338168999992</v>
      </c>
      <c r="Q16" s="920">
        <v>2394.3659830799993</v>
      </c>
      <c r="R16" s="920">
        <v>2287.8773423199996</v>
      </c>
      <c r="S16" s="920">
        <v>2185.7925903999999</v>
      </c>
      <c r="T16" s="920">
        <v>5278.1202119699992</v>
      </c>
      <c r="U16" s="920">
        <v>18102.981945440002</v>
      </c>
      <c r="V16" s="920">
        <v>3541.4226827899993</v>
      </c>
      <c r="W16" s="920">
        <v>4325.6727091599996</v>
      </c>
      <c r="X16" s="920">
        <v>4959.9625969800009</v>
      </c>
      <c r="Y16" s="920">
        <v>18354.675510590005</v>
      </c>
      <c r="Z16" s="920">
        <v>4116.49490625</v>
      </c>
      <c r="AA16" s="920">
        <v>2924.3678450500006</v>
      </c>
      <c r="AB16" s="920">
        <v>3508.76735005</v>
      </c>
      <c r="AC16" s="920">
        <v>2836.4197690599999</v>
      </c>
      <c r="AD16" s="920">
        <v>4786.2870373200003</v>
      </c>
      <c r="AE16" s="920">
        <v>3144.78676739</v>
      </c>
      <c r="AF16" s="920">
        <v>5061.6915385200009</v>
      </c>
      <c r="AG16" s="920">
        <v>9805.5685829899994</v>
      </c>
      <c r="AH16" s="920">
        <v>4777.1357430599992</v>
      </c>
      <c r="AI16" s="920">
        <v>3450.7335707799998</v>
      </c>
    </row>
    <row r="17" spans="1:35" ht="15.75">
      <c r="A17" s="958" t="s">
        <v>606</v>
      </c>
      <c r="B17" s="920">
        <v>219.22387768000002</v>
      </c>
      <c r="C17" s="920">
        <v>100.87140145999999</v>
      </c>
      <c r="D17" s="920">
        <v>113.74228404</v>
      </c>
      <c r="E17" s="920">
        <v>135.30689898000003</v>
      </c>
      <c r="F17" s="920">
        <v>25950.126801890001</v>
      </c>
      <c r="G17" s="920">
        <v>135.07536031000001</v>
      </c>
      <c r="H17" s="920">
        <v>128.09644553999999</v>
      </c>
      <c r="I17" s="920">
        <v>123.06979917</v>
      </c>
      <c r="J17" s="920">
        <v>130.74069678999999</v>
      </c>
      <c r="K17" s="920">
        <v>26193.478584779998</v>
      </c>
      <c r="L17" s="920">
        <v>298.34957851999997</v>
      </c>
      <c r="M17" s="920">
        <v>125.84568607999999</v>
      </c>
      <c r="N17" s="920">
        <v>28189.46486959</v>
      </c>
      <c r="O17" s="920">
        <v>25935.143906639998</v>
      </c>
      <c r="P17" s="920">
        <v>25362.911631720002</v>
      </c>
      <c r="Q17" s="920">
        <v>26438.182273619997</v>
      </c>
      <c r="R17" s="920">
        <v>25140.260444069998</v>
      </c>
      <c r="S17" s="920">
        <v>24990.108332700001</v>
      </c>
      <c r="T17" s="920">
        <v>147.84894671000001</v>
      </c>
      <c r="U17" s="920">
        <v>155.11746114000002</v>
      </c>
      <c r="V17" s="920">
        <v>155.66173251999999</v>
      </c>
      <c r="W17" s="920">
        <v>253.46808111999999</v>
      </c>
      <c r="X17" s="920">
        <v>212.03729086999999</v>
      </c>
      <c r="Y17" s="920">
        <v>280.08256539000001</v>
      </c>
      <c r="Z17" s="920">
        <v>345.65419745999998</v>
      </c>
      <c r="AA17" s="920">
        <v>269.42244704000001</v>
      </c>
      <c r="AB17" s="920">
        <v>277.43323505000001</v>
      </c>
      <c r="AC17" s="920">
        <v>264.54468492000001</v>
      </c>
      <c r="AD17" s="920">
        <v>285.19518916000004</v>
      </c>
      <c r="AE17" s="920">
        <v>367.82960530000003</v>
      </c>
      <c r="AF17" s="920">
        <v>337.39454033999999</v>
      </c>
      <c r="AG17" s="920">
        <v>354.08545815999997</v>
      </c>
      <c r="AH17" s="920">
        <v>242.31241015999998</v>
      </c>
      <c r="AI17" s="920">
        <v>239.25455074000001</v>
      </c>
    </row>
    <row r="18" spans="1:35" ht="15.75">
      <c r="A18" s="955"/>
      <c r="B18" s="920"/>
      <c r="C18" s="920"/>
      <c r="D18" s="920"/>
      <c r="E18" s="920"/>
      <c r="F18" s="920"/>
      <c r="G18" s="920"/>
      <c r="H18" s="920"/>
      <c r="I18" s="920"/>
      <c r="J18" s="920"/>
      <c r="K18" s="920"/>
      <c r="L18" s="920"/>
      <c r="M18" s="920"/>
      <c r="N18" s="920"/>
      <c r="O18" s="920"/>
      <c r="P18" s="920"/>
      <c r="Q18" s="920"/>
      <c r="R18" s="920"/>
      <c r="S18" s="920"/>
      <c r="T18" s="920"/>
      <c r="U18" s="920"/>
      <c r="V18" s="920"/>
      <c r="W18" s="920"/>
      <c r="X18" s="920"/>
      <c r="Y18" s="920"/>
      <c r="Z18" s="920"/>
      <c r="AA18" s="920"/>
      <c r="AB18" s="920"/>
      <c r="AC18" s="920"/>
      <c r="AD18" s="920"/>
      <c r="AE18" s="920"/>
      <c r="AF18" s="920"/>
      <c r="AG18" s="920"/>
      <c r="AH18" s="920"/>
      <c r="AI18" s="920"/>
    </row>
    <row r="19" spans="1:35" ht="15.75">
      <c r="A19" s="955" t="s">
        <v>610</v>
      </c>
      <c r="B19" s="920">
        <v>3430948.13925699</v>
      </c>
      <c r="C19" s="920">
        <v>3381458.5842612311</v>
      </c>
      <c r="D19" s="920">
        <v>3418758.1255637296</v>
      </c>
      <c r="E19" s="920">
        <v>3548275.4644908602</v>
      </c>
      <c r="F19" s="920">
        <v>3703142.9095730297</v>
      </c>
      <c r="G19" s="920">
        <v>3579609.4493348203</v>
      </c>
      <c r="H19" s="920">
        <v>3902393.7135770503</v>
      </c>
      <c r="I19" s="920">
        <v>4110689.1560412995</v>
      </c>
      <c r="J19" s="920">
        <v>4458161.301258591</v>
      </c>
      <c r="K19" s="920">
        <v>4456131.352080049</v>
      </c>
      <c r="L19" s="920">
        <v>4549826.1228703186</v>
      </c>
      <c r="M19" s="920">
        <v>4940756.4518200709</v>
      </c>
      <c r="N19" s="920">
        <v>4845983.8493344197</v>
      </c>
      <c r="O19" s="920">
        <v>4954234.5883527286</v>
      </c>
      <c r="P19" s="920">
        <v>4804956.5449177399</v>
      </c>
      <c r="Q19" s="920">
        <v>4636716.5703301299</v>
      </c>
      <c r="R19" s="920">
        <v>4443714.5585742695</v>
      </c>
      <c r="S19" s="920">
        <v>4247437.5934459604</v>
      </c>
      <c r="T19" s="920">
        <v>4165420.8481887104</v>
      </c>
      <c r="U19" s="920">
        <v>4043509.8496030099</v>
      </c>
      <c r="V19" s="920">
        <v>4021916.6462029316</v>
      </c>
      <c r="W19" s="920">
        <v>3784164.4144998696</v>
      </c>
      <c r="X19" s="920">
        <v>3750691.0083557204</v>
      </c>
      <c r="Y19" s="920">
        <v>3791660.3817532901</v>
      </c>
      <c r="Z19" s="920">
        <v>3674021.6780873998</v>
      </c>
      <c r="AA19" s="920">
        <v>3562941.5186448703</v>
      </c>
      <c r="AB19" s="920">
        <v>3412624.9977951096</v>
      </c>
      <c r="AC19" s="920">
        <v>4760486.4676806219</v>
      </c>
      <c r="AD19" s="920">
        <v>5304122.6044331901</v>
      </c>
      <c r="AE19" s="920">
        <v>5062967.7322964193</v>
      </c>
      <c r="AF19" s="920">
        <v>4783627.5411301805</v>
      </c>
      <c r="AG19" s="920">
        <v>4790738.9249763889</v>
      </c>
      <c r="AH19" s="920">
        <v>4491963.5732666012</v>
      </c>
      <c r="AI19" s="920">
        <v>4571018.9592438908</v>
      </c>
    </row>
    <row r="20" spans="1:35" ht="15.75">
      <c r="A20" s="958" t="s">
        <v>711</v>
      </c>
      <c r="B20" s="920">
        <v>3039595.3188797808</v>
      </c>
      <c r="C20" s="920">
        <v>3043849.0832273508</v>
      </c>
      <c r="D20" s="920">
        <v>3086815.6799468291</v>
      </c>
      <c r="E20" s="920">
        <v>3191195.2273081304</v>
      </c>
      <c r="F20" s="920">
        <v>3348724.0332985697</v>
      </c>
      <c r="G20" s="920">
        <v>3249625.0560472803</v>
      </c>
      <c r="H20" s="920">
        <v>3509628.0855031703</v>
      </c>
      <c r="I20" s="920">
        <v>3726212.6623902395</v>
      </c>
      <c r="J20" s="920">
        <v>3935252.5752622099</v>
      </c>
      <c r="K20" s="920">
        <v>3961878.3196597295</v>
      </c>
      <c r="L20" s="920">
        <v>4068867.3657605695</v>
      </c>
      <c r="M20" s="920">
        <v>4336176.08836859</v>
      </c>
      <c r="N20" s="920">
        <v>4249368.0163970292</v>
      </c>
      <c r="O20" s="920">
        <v>4419453.563307479</v>
      </c>
      <c r="P20" s="920">
        <v>4237280.5871758694</v>
      </c>
      <c r="Q20" s="920">
        <v>4133130.1397108496</v>
      </c>
      <c r="R20" s="920">
        <v>4036083.4464446092</v>
      </c>
      <c r="S20" s="920">
        <v>3827493.8671351802</v>
      </c>
      <c r="T20" s="920">
        <v>3761223.2540762904</v>
      </c>
      <c r="U20" s="920">
        <v>3737198.1209556302</v>
      </c>
      <c r="V20" s="920">
        <v>3596968.9332118919</v>
      </c>
      <c r="W20" s="920">
        <v>3393683.1804699502</v>
      </c>
      <c r="X20" s="920">
        <v>3326514.4812832507</v>
      </c>
      <c r="Y20" s="920">
        <v>3347406.7070186003</v>
      </c>
      <c r="Z20" s="920">
        <v>3371292.3658659002</v>
      </c>
      <c r="AA20" s="920">
        <v>3281624.8381182803</v>
      </c>
      <c r="AB20" s="920">
        <v>3168371.14859983</v>
      </c>
      <c r="AC20" s="920">
        <v>4375954.3623597501</v>
      </c>
      <c r="AD20" s="920">
        <v>4822271.1396580599</v>
      </c>
      <c r="AE20" s="920">
        <v>4615241.4157375991</v>
      </c>
      <c r="AF20" s="920">
        <v>4314408.2819862701</v>
      </c>
      <c r="AG20" s="920">
        <v>4352513.9710632693</v>
      </c>
      <c r="AH20" s="920">
        <v>4095647.7183209704</v>
      </c>
      <c r="AI20" s="920">
        <v>4160613.6737869899</v>
      </c>
    </row>
    <row r="21" spans="1:35" ht="15.75">
      <c r="A21" s="958" t="s">
        <v>712</v>
      </c>
      <c r="B21" s="920">
        <v>368832.39400302997</v>
      </c>
      <c r="C21" s="920">
        <v>316260.06736074004</v>
      </c>
      <c r="D21" s="920">
        <v>318300.47552697005</v>
      </c>
      <c r="E21" s="920">
        <v>338139.61686383002</v>
      </c>
      <c r="F21" s="920">
        <v>339811.99205202004</v>
      </c>
      <c r="G21" s="920">
        <v>315813.51118212007</v>
      </c>
      <c r="H21" s="920">
        <v>378798.00739993993</v>
      </c>
      <c r="I21" s="920">
        <v>357906.78226898995</v>
      </c>
      <c r="J21" s="920">
        <v>474002.34872777999</v>
      </c>
      <c r="K21" s="920">
        <v>470119.45716630999</v>
      </c>
      <c r="L21" s="920">
        <v>437686.27425408998</v>
      </c>
      <c r="M21" s="920">
        <v>565686.4770589401</v>
      </c>
      <c r="N21" s="920">
        <v>570476.77280414989</v>
      </c>
      <c r="O21" s="920">
        <v>510415.67670824</v>
      </c>
      <c r="P21" s="920">
        <v>511271.37561693013</v>
      </c>
      <c r="Q21" s="920">
        <v>479148.96220390999</v>
      </c>
      <c r="R21" s="920">
        <v>378666.68851542997</v>
      </c>
      <c r="S21" s="920">
        <v>391219.26561836997</v>
      </c>
      <c r="T21" s="920">
        <v>374805.39707980002</v>
      </c>
      <c r="U21" s="920">
        <v>280043.58747456997</v>
      </c>
      <c r="V21" s="920">
        <v>399814.90822944994</v>
      </c>
      <c r="W21" s="920">
        <v>366100.5889878</v>
      </c>
      <c r="X21" s="920">
        <v>400560.30096888007</v>
      </c>
      <c r="Y21" s="920">
        <v>416424.59673865995</v>
      </c>
      <c r="Z21" s="920">
        <v>282196.76923631993</v>
      </c>
      <c r="AA21" s="920">
        <v>257084.77942214999</v>
      </c>
      <c r="AB21" s="920">
        <v>223876.73260618999</v>
      </c>
      <c r="AC21" s="920">
        <v>352042.18334165</v>
      </c>
      <c r="AD21" s="920">
        <v>443433.25769236998</v>
      </c>
      <c r="AE21" s="920">
        <v>409343.31636068999</v>
      </c>
      <c r="AF21" s="920">
        <v>429016.03514905996</v>
      </c>
      <c r="AG21" s="920">
        <v>391359.69812269008</v>
      </c>
      <c r="AH21" s="920">
        <v>363568.41427800996</v>
      </c>
      <c r="AI21" s="920">
        <v>373051.87468353001</v>
      </c>
    </row>
    <row r="22" spans="1:35" ht="15.75">
      <c r="A22" s="958" t="s">
        <v>713</v>
      </c>
      <c r="B22" s="920">
        <v>22470.902872129998</v>
      </c>
      <c r="C22" s="920">
        <v>21344.791371009993</v>
      </c>
      <c r="D22" s="920">
        <v>13638.385213209998</v>
      </c>
      <c r="E22" s="920">
        <v>18936.440156820001</v>
      </c>
      <c r="F22" s="920">
        <v>14431.192996319998</v>
      </c>
      <c r="G22" s="920">
        <v>14168.482334570001</v>
      </c>
      <c r="H22" s="920">
        <v>13965.77088627</v>
      </c>
      <c r="I22" s="920">
        <v>26567.805718400006</v>
      </c>
      <c r="J22" s="920">
        <v>48725.684788869992</v>
      </c>
      <c r="K22" s="920">
        <v>23952.899565739997</v>
      </c>
      <c r="L22" s="920">
        <v>43081.667084020002</v>
      </c>
      <c r="M22" s="920">
        <v>38691.329692489991</v>
      </c>
      <c r="N22" s="920">
        <v>25649.473361239998</v>
      </c>
      <c r="O22" s="920">
        <v>24027.745159240003</v>
      </c>
      <c r="P22" s="920">
        <v>55915.752824529998</v>
      </c>
      <c r="Q22" s="920">
        <v>24162.322630630002</v>
      </c>
      <c r="R22" s="920">
        <v>28716.629086660007</v>
      </c>
      <c r="S22" s="920">
        <v>28404.818664390004</v>
      </c>
      <c r="T22" s="920">
        <v>29140.990943319997</v>
      </c>
      <c r="U22" s="920">
        <v>25558.259659069994</v>
      </c>
      <c r="V22" s="920">
        <v>24906.948826779997</v>
      </c>
      <c r="W22" s="920">
        <v>24225.648259590002</v>
      </c>
      <c r="X22" s="920">
        <v>23462.820001069995</v>
      </c>
      <c r="Y22" s="920">
        <v>27696.781074549999</v>
      </c>
      <c r="Z22" s="920">
        <v>20368.501240920003</v>
      </c>
      <c r="AA22" s="920">
        <v>24060.974295369993</v>
      </c>
      <c r="AB22" s="920">
        <v>20360.854960799996</v>
      </c>
      <c r="AC22" s="920">
        <v>32269.981113440001</v>
      </c>
      <c r="AD22" s="920">
        <v>38201.135495809998</v>
      </c>
      <c r="AE22" s="920">
        <v>38134.449164379999</v>
      </c>
      <c r="AF22" s="920">
        <v>39964.375105989988</v>
      </c>
      <c r="AG22" s="920">
        <v>46608.056661159993</v>
      </c>
      <c r="AH22" s="920">
        <v>32530.354595830002</v>
      </c>
      <c r="AI22" s="920">
        <v>37156.615344879989</v>
      </c>
    </row>
    <row r="23" spans="1:35" ht="15.75">
      <c r="A23" s="958" t="s">
        <v>714</v>
      </c>
      <c r="B23" s="920">
        <v>49.523502049999998</v>
      </c>
      <c r="C23" s="920">
        <v>4.64230213</v>
      </c>
      <c r="D23" s="920">
        <v>3.5848767199999996</v>
      </c>
      <c r="E23" s="920">
        <v>4.1801620799999997</v>
      </c>
      <c r="F23" s="920">
        <v>175.69122612000001</v>
      </c>
      <c r="G23" s="920">
        <v>2.3997708499999999</v>
      </c>
      <c r="H23" s="920">
        <v>1.84978767</v>
      </c>
      <c r="I23" s="920">
        <v>1.9056636700000003</v>
      </c>
      <c r="J23" s="920">
        <v>180.69247973000003</v>
      </c>
      <c r="K23" s="920">
        <v>180.67568827000002</v>
      </c>
      <c r="L23" s="920">
        <v>190.81577163999998</v>
      </c>
      <c r="M23" s="920">
        <v>202.55670004999999</v>
      </c>
      <c r="N23" s="920">
        <v>489.586772</v>
      </c>
      <c r="O23" s="920">
        <v>337.60317777</v>
      </c>
      <c r="P23" s="920">
        <v>488.82930040999997</v>
      </c>
      <c r="Q23" s="920">
        <v>275.14578474000001</v>
      </c>
      <c r="R23" s="920">
        <v>247.79452756999999</v>
      </c>
      <c r="S23" s="920">
        <v>319.64202802</v>
      </c>
      <c r="T23" s="920">
        <v>251.2060893</v>
      </c>
      <c r="U23" s="920">
        <v>709.88151374000006</v>
      </c>
      <c r="V23" s="920">
        <v>225.85593481000001</v>
      </c>
      <c r="W23" s="920">
        <v>154.99678252999999</v>
      </c>
      <c r="X23" s="920">
        <v>153.40610252000002</v>
      </c>
      <c r="Y23" s="920">
        <v>132.29692148000001</v>
      </c>
      <c r="Z23" s="920">
        <v>164.04174426000003</v>
      </c>
      <c r="AA23" s="920">
        <v>170.92680906999999</v>
      </c>
      <c r="AB23" s="920">
        <v>16.261628290000001</v>
      </c>
      <c r="AC23" s="920">
        <v>219.94086578000002</v>
      </c>
      <c r="AD23" s="920">
        <v>217.07158694999998</v>
      </c>
      <c r="AE23" s="920">
        <v>248.55103375000002</v>
      </c>
      <c r="AF23" s="920">
        <v>238.84888886000002</v>
      </c>
      <c r="AG23" s="920">
        <v>257.19912926999996</v>
      </c>
      <c r="AH23" s="920">
        <v>217.08607179000001</v>
      </c>
      <c r="AI23" s="920">
        <v>196.79542848999998</v>
      </c>
    </row>
    <row r="24" spans="1:35" ht="15.75">
      <c r="A24" s="958"/>
      <c r="B24" s="920"/>
      <c r="C24" s="920"/>
      <c r="D24" s="920"/>
      <c r="E24" s="920"/>
      <c r="F24" s="920"/>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c r="AG24" s="920"/>
      <c r="AH24" s="920"/>
      <c r="AI24" s="920"/>
    </row>
    <row r="25" spans="1:35" ht="15.75">
      <c r="A25" s="955" t="s">
        <v>611</v>
      </c>
      <c r="B25" s="920">
        <v>29897.593428209999</v>
      </c>
      <c r="C25" s="920">
        <v>28860.271162749999</v>
      </c>
      <c r="D25" s="920">
        <v>28842.88354391</v>
      </c>
      <c r="E25" s="920">
        <v>43766.735244589996</v>
      </c>
      <c r="F25" s="920">
        <v>47082.48393581</v>
      </c>
      <c r="G25" s="920">
        <v>68710.530852869997</v>
      </c>
      <c r="H25" s="920">
        <v>66824.227554440004</v>
      </c>
      <c r="I25" s="920">
        <v>68046.006334970007</v>
      </c>
      <c r="J25" s="920">
        <v>66775.031963290006</v>
      </c>
      <c r="K25" s="920">
        <v>50706.286025759997</v>
      </c>
      <c r="L25" s="920">
        <v>73793.88639344</v>
      </c>
      <c r="M25" s="920">
        <v>80195.33756996</v>
      </c>
      <c r="N25" s="920">
        <v>57047.991990519993</v>
      </c>
      <c r="O25" s="920">
        <v>79310.893903889999</v>
      </c>
      <c r="P25" s="920">
        <v>81134.368440919992</v>
      </c>
      <c r="Q25" s="920">
        <v>81240.550905649987</v>
      </c>
      <c r="R25" s="920">
        <v>78403.574123500002</v>
      </c>
      <c r="S25" s="920">
        <v>19315.227475979998</v>
      </c>
      <c r="T25" s="920">
        <v>19741.996036470002</v>
      </c>
      <c r="U25" s="920">
        <v>19784.170213320001</v>
      </c>
      <c r="V25" s="920">
        <v>21793.93316484</v>
      </c>
      <c r="W25" s="920">
        <v>16235.85143508</v>
      </c>
      <c r="X25" s="920">
        <v>16508.7424311</v>
      </c>
      <c r="Y25" s="920">
        <v>16471.48304811</v>
      </c>
      <c r="Z25" s="920">
        <v>29300.010721909999</v>
      </c>
      <c r="AA25" s="920">
        <v>30874.661374300002</v>
      </c>
      <c r="AB25" s="920">
        <v>32494.789839470002</v>
      </c>
      <c r="AC25" s="920">
        <v>33971.598928400002</v>
      </c>
      <c r="AD25" s="920">
        <v>43105.252138330005</v>
      </c>
      <c r="AE25" s="920">
        <v>50934.273413820003</v>
      </c>
      <c r="AF25" s="920">
        <v>38875.247284320001</v>
      </c>
      <c r="AG25" s="920">
        <v>50454.32475426999</v>
      </c>
      <c r="AH25" s="920">
        <v>83460.889662469999</v>
      </c>
      <c r="AI25" s="920">
        <v>42066.677484250002</v>
      </c>
    </row>
    <row r="26" spans="1:35" ht="15.75">
      <c r="A26" s="958" t="s">
        <v>612</v>
      </c>
      <c r="B26" s="920">
        <v>10456.081188290002</v>
      </c>
      <c r="C26" s="920">
        <v>10574.29899268</v>
      </c>
      <c r="D26" s="920">
        <v>10696.45739055</v>
      </c>
      <c r="E26" s="920">
        <v>25762.22235493</v>
      </c>
      <c r="F26" s="920">
        <v>29357.01954148</v>
      </c>
      <c r="G26" s="920">
        <v>50477.777127000001</v>
      </c>
      <c r="H26" s="920">
        <v>47277.265240010005</v>
      </c>
      <c r="I26" s="920">
        <v>47747.035053449996</v>
      </c>
      <c r="J26" s="920">
        <v>43313.165459190001</v>
      </c>
      <c r="K26" s="920">
        <v>24463.884489799999</v>
      </c>
      <c r="L26" s="920">
        <v>47021.648059290004</v>
      </c>
      <c r="M26" s="920">
        <v>56040.25336848</v>
      </c>
      <c r="N26" s="920">
        <v>29931.200106759999</v>
      </c>
      <c r="O26" s="920">
        <v>53883.960362179998</v>
      </c>
      <c r="P26" s="920">
        <v>56045.834613079998</v>
      </c>
      <c r="Q26" s="920">
        <v>56329.573644999997</v>
      </c>
      <c r="R26" s="920">
        <v>52993.611836699994</v>
      </c>
      <c r="S26" s="920">
        <v>-8.4E-7</v>
      </c>
      <c r="T26" s="920">
        <v>-8.4E-7</v>
      </c>
      <c r="U26" s="920">
        <v>-8.4E-7</v>
      </c>
      <c r="V26" s="920">
        <v>-8.4E-7</v>
      </c>
      <c r="W26" s="920">
        <v>-8.4E-7</v>
      </c>
      <c r="X26" s="920">
        <v>-8.4E-7</v>
      </c>
      <c r="Y26" s="920">
        <v>-91.260099840000009</v>
      </c>
      <c r="Z26" s="920">
        <v>23434.811266290002</v>
      </c>
      <c r="AA26" s="920">
        <v>23480.441315790002</v>
      </c>
      <c r="AB26" s="920">
        <v>25391.749761160001</v>
      </c>
      <c r="AC26" s="920">
        <v>23950.767005500002</v>
      </c>
      <c r="AD26" s="920">
        <v>23739.452875400002</v>
      </c>
      <c r="AE26" s="920">
        <v>24169.430129200002</v>
      </c>
      <c r="AF26" s="920">
        <v>21478.6968462</v>
      </c>
      <c r="AG26" s="920">
        <v>21681.918064400001</v>
      </c>
      <c r="AH26" s="920">
        <v>21994.675048320001</v>
      </c>
      <c r="AI26" s="920">
        <v>0</v>
      </c>
    </row>
    <row r="27" spans="1:35" ht="15.75">
      <c r="A27" s="958" t="s">
        <v>613</v>
      </c>
      <c r="B27" s="920">
        <v>19441.512239919997</v>
      </c>
      <c r="C27" s="920">
        <v>18285.972170069999</v>
      </c>
      <c r="D27" s="920">
        <v>18146.42615336</v>
      </c>
      <c r="E27" s="920">
        <v>18004.51288966</v>
      </c>
      <c r="F27" s="920">
        <v>17725.46439433</v>
      </c>
      <c r="G27" s="920">
        <v>18232.753725869999</v>
      </c>
      <c r="H27" s="920">
        <v>19546.962314429999</v>
      </c>
      <c r="I27" s="920">
        <v>20298.97128152</v>
      </c>
      <c r="J27" s="920">
        <v>23461.866504100002</v>
      </c>
      <c r="K27" s="920">
        <v>26242.401535959998</v>
      </c>
      <c r="L27" s="920">
        <v>26772.238334150003</v>
      </c>
      <c r="M27" s="920">
        <v>24155.084201480004</v>
      </c>
      <c r="N27" s="920">
        <v>27116.791883759997</v>
      </c>
      <c r="O27" s="920">
        <v>25426.933541709997</v>
      </c>
      <c r="P27" s="920">
        <v>25088.533827840001</v>
      </c>
      <c r="Q27" s="920">
        <v>24910.977260650001</v>
      </c>
      <c r="R27" s="920">
        <v>25409.962286800001</v>
      </c>
      <c r="S27" s="920">
        <v>19315.22747682</v>
      </c>
      <c r="T27" s="920">
        <v>19741.99603731</v>
      </c>
      <c r="U27" s="920">
        <v>19784.17021416</v>
      </c>
      <c r="V27" s="920">
        <v>21793.933165679999</v>
      </c>
      <c r="W27" s="920">
        <v>16235.85143592</v>
      </c>
      <c r="X27" s="920">
        <v>16508.742431939998</v>
      </c>
      <c r="Y27" s="920">
        <v>16562.743147950001</v>
      </c>
      <c r="Z27" s="920">
        <v>5865.1994556199998</v>
      </c>
      <c r="AA27" s="920">
        <v>7394.2200585099999</v>
      </c>
      <c r="AB27" s="920">
        <v>7103.0400783099994</v>
      </c>
      <c r="AC27" s="920">
        <v>10020.831922899999</v>
      </c>
      <c r="AD27" s="920">
        <v>19365.799262929999</v>
      </c>
      <c r="AE27" s="920">
        <v>26764.843284619998</v>
      </c>
      <c r="AF27" s="920">
        <v>17396.550438119997</v>
      </c>
      <c r="AG27" s="920">
        <v>28772.406689869986</v>
      </c>
      <c r="AH27" s="920">
        <v>61466.214614149998</v>
      </c>
      <c r="AI27" s="920">
        <v>42066.677484250002</v>
      </c>
    </row>
    <row r="28" spans="1:35" ht="15.75">
      <c r="A28" s="961"/>
      <c r="B28" s="920"/>
      <c r="C28" s="920"/>
      <c r="D28" s="920"/>
      <c r="E28" s="920"/>
      <c r="F28" s="920"/>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row>
    <row r="29" spans="1:35" ht="15.75">
      <c r="A29" s="955" t="s">
        <v>614</v>
      </c>
      <c r="B29" s="920">
        <v>284086.86880792998</v>
      </c>
      <c r="C29" s="920">
        <v>323038.49415250996</v>
      </c>
      <c r="D29" s="920">
        <v>345835.35404311999</v>
      </c>
      <c r="E29" s="920">
        <v>461682.65092291997</v>
      </c>
      <c r="F29" s="920">
        <v>572025.11963775987</v>
      </c>
      <c r="G29" s="920">
        <v>596165.85362869012</v>
      </c>
      <c r="H29" s="920">
        <v>648938.40494789998</v>
      </c>
      <c r="I29" s="920">
        <v>613356.63210745004</v>
      </c>
      <c r="J29" s="920">
        <v>624875.52410391008</v>
      </c>
      <c r="K29" s="920">
        <v>762106.89603055001</v>
      </c>
      <c r="L29" s="920">
        <v>717289.30322542007</v>
      </c>
      <c r="M29" s="920">
        <v>788757.97067803005</v>
      </c>
      <c r="N29" s="920">
        <v>743935.39003945992</v>
      </c>
      <c r="O29" s="920">
        <v>703246.83107883995</v>
      </c>
      <c r="P29" s="920">
        <v>686537.07613047992</v>
      </c>
      <c r="Q29" s="920">
        <v>718756.83970547013</v>
      </c>
      <c r="R29" s="920">
        <v>691846.35108392988</v>
      </c>
      <c r="S29" s="920">
        <v>724705.69236031012</v>
      </c>
      <c r="T29" s="920">
        <v>753531.94575743016</v>
      </c>
      <c r="U29" s="920">
        <v>743483.29335873004</v>
      </c>
      <c r="V29" s="920">
        <v>698301.72722051002</v>
      </c>
      <c r="W29" s="920">
        <v>677797.12254638004</v>
      </c>
      <c r="X29" s="920">
        <v>681851.98187458003</v>
      </c>
      <c r="Y29" s="920">
        <v>725738.67247713997</v>
      </c>
      <c r="Z29" s="920">
        <v>689874.52852155</v>
      </c>
      <c r="AA29" s="920">
        <v>698009.71261197003</v>
      </c>
      <c r="AB29" s="920">
        <v>677570.89410227002</v>
      </c>
      <c r="AC29" s="920">
        <v>901336.93047866004</v>
      </c>
      <c r="AD29" s="920">
        <v>997211.24076289998</v>
      </c>
      <c r="AE29" s="920">
        <v>985702.78556746012</v>
      </c>
      <c r="AF29" s="920">
        <v>946232.29348947993</v>
      </c>
      <c r="AG29" s="920">
        <v>964993.37302102998</v>
      </c>
      <c r="AH29" s="920">
        <v>946650.31910535006</v>
      </c>
      <c r="AI29" s="920">
        <v>971407.41810260015</v>
      </c>
    </row>
    <row r="30" spans="1:35" ht="15.75">
      <c r="A30" s="958" t="s">
        <v>615</v>
      </c>
      <c r="B30" s="920">
        <v>284086.86880792998</v>
      </c>
      <c r="C30" s="920">
        <v>323038.49415250996</v>
      </c>
      <c r="D30" s="920">
        <v>345835.35404311999</v>
      </c>
      <c r="E30" s="920">
        <v>461682.65092291997</v>
      </c>
      <c r="F30" s="920">
        <v>572025.11963775987</v>
      </c>
      <c r="G30" s="920">
        <v>596165.85362869012</v>
      </c>
      <c r="H30" s="920">
        <v>648938.40494789998</v>
      </c>
      <c r="I30" s="920">
        <v>613356.63210745004</v>
      </c>
      <c r="J30" s="920">
        <v>624875.52410391008</v>
      </c>
      <c r="K30" s="920">
        <v>762106.89603055001</v>
      </c>
      <c r="L30" s="920">
        <v>717289.30322542007</v>
      </c>
      <c r="M30" s="920">
        <v>788757.97067803005</v>
      </c>
      <c r="N30" s="920">
        <v>743935.39003945992</v>
      </c>
      <c r="O30" s="920">
        <v>703246.83107883995</v>
      </c>
      <c r="P30" s="920">
        <v>686537.07613047992</v>
      </c>
      <c r="Q30" s="920">
        <v>718756.83970547013</v>
      </c>
      <c r="R30" s="920">
        <v>691846.35108392988</v>
      </c>
      <c r="S30" s="920">
        <v>724705.69236031012</v>
      </c>
      <c r="T30" s="920">
        <v>753531.94575743016</v>
      </c>
      <c r="U30" s="920">
        <v>743483.29335873004</v>
      </c>
      <c r="V30" s="920">
        <v>698301.72722051002</v>
      </c>
      <c r="W30" s="920">
        <v>677797.12254638004</v>
      </c>
      <c r="X30" s="920">
        <v>681851.98187458003</v>
      </c>
      <c r="Y30" s="920">
        <v>725738.67247713997</v>
      </c>
      <c r="Z30" s="920">
        <v>689874.52852155</v>
      </c>
      <c r="AA30" s="920">
        <v>698009.71261197003</v>
      </c>
      <c r="AB30" s="920">
        <v>677570.89410227002</v>
      </c>
      <c r="AC30" s="920">
        <v>901336.93047866004</v>
      </c>
      <c r="AD30" s="920">
        <v>997211.24076289998</v>
      </c>
      <c r="AE30" s="920">
        <v>985702.78556746012</v>
      </c>
      <c r="AF30" s="920">
        <v>946232.29348947993</v>
      </c>
      <c r="AG30" s="920">
        <v>964993.37302102998</v>
      </c>
      <c r="AH30" s="920">
        <v>946650.31910535006</v>
      </c>
      <c r="AI30" s="920">
        <v>971407.41810260015</v>
      </c>
    </row>
    <row r="31" spans="1:35" ht="15.75">
      <c r="A31" s="961"/>
      <c r="B31" s="920"/>
      <c r="C31" s="920"/>
      <c r="D31" s="920"/>
      <c r="E31" s="920"/>
      <c r="F31" s="920"/>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920"/>
      <c r="AF31" s="920"/>
      <c r="AG31" s="920"/>
      <c r="AH31" s="920"/>
      <c r="AI31" s="920"/>
    </row>
    <row r="32" spans="1:35" ht="15.75">
      <c r="A32" s="955" t="s">
        <v>616</v>
      </c>
      <c r="B32" s="920">
        <v>671946.91204560013</v>
      </c>
      <c r="C32" s="920">
        <v>756902.84630287997</v>
      </c>
      <c r="D32" s="920">
        <v>949029.28386311012</v>
      </c>
      <c r="E32" s="920">
        <v>886848.51890737005</v>
      </c>
      <c r="F32" s="920">
        <v>891429.74578416988</v>
      </c>
      <c r="G32" s="920">
        <v>886672.52049588005</v>
      </c>
      <c r="H32" s="920">
        <v>946343.72830843017</v>
      </c>
      <c r="I32" s="920">
        <v>1143380.3878488299</v>
      </c>
      <c r="J32" s="920">
        <v>1350193.6868527399</v>
      </c>
      <c r="K32" s="920">
        <v>1340756.54408208</v>
      </c>
      <c r="L32" s="920">
        <v>1329294.12466539</v>
      </c>
      <c r="M32" s="920">
        <v>1544378.0681322601</v>
      </c>
      <c r="N32" s="920">
        <v>1529499.32447566</v>
      </c>
      <c r="O32" s="920">
        <v>1443133.94014768</v>
      </c>
      <c r="P32" s="920">
        <v>1612756.81223278</v>
      </c>
      <c r="Q32" s="920">
        <v>1578981.0279194398</v>
      </c>
      <c r="R32" s="920">
        <v>1566448.6151284399</v>
      </c>
      <c r="S32" s="920">
        <v>1716937.3508379599</v>
      </c>
      <c r="T32" s="920">
        <v>1626337.0966388702</v>
      </c>
      <c r="U32" s="920">
        <v>1516332.5287532599</v>
      </c>
      <c r="V32" s="920">
        <v>1511436.13382946</v>
      </c>
      <c r="W32" s="920">
        <v>1441248.8309714796</v>
      </c>
      <c r="X32" s="920">
        <v>1496451.5232581098</v>
      </c>
      <c r="Y32" s="920">
        <v>1476995.7178606498</v>
      </c>
      <c r="Z32" s="920">
        <v>1452406.7845105901</v>
      </c>
      <c r="AA32" s="920">
        <v>1460048.1667229298</v>
      </c>
      <c r="AB32" s="920">
        <v>1456248.1463716798</v>
      </c>
      <c r="AC32" s="920">
        <v>2086349.81441868</v>
      </c>
      <c r="AD32" s="920">
        <v>2086164.15469773</v>
      </c>
      <c r="AE32" s="920">
        <v>2138807.7767925197</v>
      </c>
      <c r="AF32" s="920">
        <v>2299138.9088057</v>
      </c>
      <c r="AG32" s="920">
        <v>1931777.2620711098</v>
      </c>
      <c r="AH32" s="920">
        <v>1809003.8895672797</v>
      </c>
      <c r="AI32" s="920">
        <v>1703707.2302815502</v>
      </c>
    </row>
    <row r="33" spans="1:35" ht="15.75">
      <c r="A33" s="958" t="s">
        <v>617</v>
      </c>
      <c r="B33" s="920">
        <v>-13113.176976000001</v>
      </c>
      <c r="C33" s="920">
        <v>-7636.7769760000001</v>
      </c>
      <c r="D33" s="920">
        <v>501.72302400000001</v>
      </c>
      <c r="E33" s="920">
        <v>510.72302400000001</v>
      </c>
      <c r="F33" s="920">
        <v>40873.223023999999</v>
      </c>
      <c r="G33" s="920">
        <v>32963.223023999999</v>
      </c>
      <c r="H33" s="920">
        <v>33319.723023999999</v>
      </c>
      <c r="I33" s="920">
        <v>37722.423024000003</v>
      </c>
      <c r="J33" s="920">
        <v>44827.223023999999</v>
      </c>
      <c r="K33" s="920">
        <v>42524.723023999999</v>
      </c>
      <c r="L33" s="920">
        <v>44212.223023999999</v>
      </c>
      <c r="M33" s="920">
        <v>149137.22302400001</v>
      </c>
      <c r="N33" s="920">
        <v>145482.22302400001</v>
      </c>
      <c r="O33" s="920">
        <v>91289.723024000006</v>
      </c>
      <c r="P33" s="920">
        <v>99649.723024000006</v>
      </c>
      <c r="Q33" s="920">
        <v>99599.723024000006</v>
      </c>
      <c r="R33" s="920">
        <v>99764.723024000006</v>
      </c>
      <c r="S33" s="920">
        <v>100644.323024</v>
      </c>
      <c r="T33" s="920">
        <v>99846.223024000006</v>
      </c>
      <c r="U33" s="920">
        <v>99749.723024000006</v>
      </c>
      <c r="V33" s="920">
        <v>99824.723024000006</v>
      </c>
      <c r="W33" s="920">
        <v>224.72302400000001</v>
      </c>
      <c r="X33" s="920">
        <v>124.723024</v>
      </c>
      <c r="Y33" s="920">
        <v>124.723024</v>
      </c>
      <c r="Z33" s="920">
        <v>124.723024</v>
      </c>
      <c r="AA33" s="920">
        <v>124.723024</v>
      </c>
      <c r="AB33" s="920">
        <v>114.414717</v>
      </c>
      <c r="AC33" s="920">
        <v>114.414717</v>
      </c>
      <c r="AD33" s="920">
        <v>114.414717</v>
      </c>
      <c r="AE33" s="920">
        <v>114.414717</v>
      </c>
      <c r="AF33" s="920">
        <v>24306.36</v>
      </c>
      <c r="AG33" s="920">
        <v>25476.825000000001</v>
      </c>
      <c r="AH33" s="920">
        <v>24553.5</v>
      </c>
      <c r="AI33" s="920">
        <v>27602.5</v>
      </c>
    </row>
    <row r="34" spans="1:35" ht="15.75">
      <c r="A34" s="958" t="s">
        <v>618</v>
      </c>
      <c r="B34" s="920">
        <v>283970.40339251002</v>
      </c>
      <c r="C34" s="920">
        <v>239347.11939516</v>
      </c>
      <c r="D34" s="920">
        <v>398753.84234841005</v>
      </c>
      <c r="E34" s="920">
        <v>344441.49203703005</v>
      </c>
      <c r="F34" s="920">
        <v>341303.09300770995</v>
      </c>
      <c r="G34" s="920">
        <v>310130.07032649999</v>
      </c>
      <c r="H34" s="920">
        <v>328998.48135592003</v>
      </c>
      <c r="I34" s="920">
        <v>370317.92695105996</v>
      </c>
      <c r="J34" s="920">
        <v>475644.09061518003</v>
      </c>
      <c r="K34" s="920">
        <v>419451.36091645004</v>
      </c>
      <c r="L34" s="920">
        <v>430880.62778186001</v>
      </c>
      <c r="M34" s="920">
        <v>435409.49315209</v>
      </c>
      <c r="N34" s="920">
        <v>429980.66636747</v>
      </c>
      <c r="O34" s="920">
        <v>388206.07216414995</v>
      </c>
      <c r="P34" s="920">
        <v>511493.52916029998</v>
      </c>
      <c r="Q34" s="920">
        <v>515812.26824874996</v>
      </c>
      <c r="R34" s="920">
        <v>543473.69748838001</v>
      </c>
      <c r="S34" s="920">
        <v>666405.74628791003</v>
      </c>
      <c r="T34" s="920">
        <v>499937.11587069993</v>
      </c>
      <c r="U34" s="920">
        <v>475104.11546538002</v>
      </c>
      <c r="V34" s="920">
        <v>498727.63382575993</v>
      </c>
      <c r="W34" s="920">
        <v>424970.74291397003</v>
      </c>
      <c r="X34" s="920">
        <v>456733.79030708998</v>
      </c>
      <c r="Y34" s="920">
        <v>449593.52390098991</v>
      </c>
      <c r="Z34" s="920">
        <v>464471.30569667002</v>
      </c>
      <c r="AA34" s="920">
        <v>484631.72939113999</v>
      </c>
      <c r="AB34" s="920">
        <v>497513.36844077002</v>
      </c>
      <c r="AC34" s="920">
        <v>663432.72948637989</v>
      </c>
      <c r="AD34" s="920">
        <v>471338.25239292998</v>
      </c>
      <c r="AE34" s="920">
        <v>528987.14300091995</v>
      </c>
      <c r="AF34" s="920">
        <v>439202.70605400001</v>
      </c>
      <c r="AG34" s="920">
        <v>360692.00886569009</v>
      </c>
      <c r="AH34" s="920">
        <v>334341.32229241001</v>
      </c>
      <c r="AI34" s="920">
        <v>315696.08890834998</v>
      </c>
    </row>
    <row r="35" spans="1:35" ht="15.75">
      <c r="A35" s="958" t="s">
        <v>619</v>
      </c>
      <c r="B35" s="920">
        <v>0</v>
      </c>
      <c r="C35" s="920">
        <v>0</v>
      </c>
      <c r="D35" s="920">
        <v>0</v>
      </c>
      <c r="E35" s="920">
        <v>0</v>
      </c>
      <c r="F35" s="920">
        <v>0</v>
      </c>
      <c r="G35" s="920">
        <v>0</v>
      </c>
      <c r="H35" s="920">
        <v>0</v>
      </c>
      <c r="I35" s="920">
        <v>0</v>
      </c>
      <c r="J35" s="920">
        <v>0</v>
      </c>
      <c r="K35" s="920">
        <v>0</v>
      </c>
      <c r="L35" s="920">
        <v>0</v>
      </c>
      <c r="M35" s="920">
        <v>0</v>
      </c>
      <c r="N35" s="920">
        <v>0</v>
      </c>
      <c r="O35" s="920">
        <v>0</v>
      </c>
      <c r="P35" s="920">
        <v>0</v>
      </c>
      <c r="Q35" s="920">
        <v>0</v>
      </c>
      <c r="R35" s="920">
        <v>0</v>
      </c>
      <c r="S35" s="920">
        <v>0</v>
      </c>
      <c r="T35" s="920">
        <v>0</v>
      </c>
      <c r="U35" s="920">
        <v>0</v>
      </c>
      <c r="V35" s="920">
        <v>0</v>
      </c>
      <c r="W35" s="920">
        <v>0</v>
      </c>
      <c r="X35" s="920">
        <v>0</v>
      </c>
      <c r="Y35" s="920">
        <v>0</v>
      </c>
      <c r="Z35" s="920">
        <v>0</v>
      </c>
      <c r="AA35" s="920">
        <v>0</v>
      </c>
      <c r="AB35" s="920">
        <v>0</v>
      </c>
      <c r="AC35" s="920">
        <v>0</v>
      </c>
      <c r="AD35" s="920">
        <v>0</v>
      </c>
      <c r="AE35" s="920">
        <v>0</v>
      </c>
      <c r="AF35" s="920">
        <v>0</v>
      </c>
      <c r="AG35" s="920">
        <v>0</v>
      </c>
      <c r="AH35" s="920">
        <v>0</v>
      </c>
      <c r="AI35" s="920">
        <v>0</v>
      </c>
    </row>
    <row r="36" spans="1:35" ht="15.75">
      <c r="A36" s="958" t="s">
        <v>620</v>
      </c>
      <c r="B36" s="920">
        <v>401089.68562909</v>
      </c>
      <c r="C36" s="920">
        <v>525192.50388372003</v>
      </c>
      <c r="D36" s="920">
        <v>549773.71849070012</v>
      </c>
      <c r="E36" s="920">
        <v>541896.30384633993</v>
      </c>
      <c r="F36" s="920">
        <v>509253.42975245998</v>
      </c>
      <c r="G36" s="920">
        <v>543579.22714537999</v>
      </c>
      <c r="H36" s="920">
        <v>584025.52392851014</v>
      </c>
      <c r="I36" s="920">
        <v>735340.03787376988</v>
      </c>
      <c r="J36" s="920">
        <v>829722.37321355997</v>
      </c>
      <c r="K36" s="920">
        <v>878780.46014163003</v>
      </c>
      <c r="L36" s="920">
        <v>854201.27385952987</v>
      </c>
      <c r="M36" s="920">
        <v>959831.35195616994</v>
      </c>
      <c r="N36" s="920">
        <v>954036.43508418999</v>
      </c>
      <c r="O36" s="920">
        <v>963638.14495952998</v>
      </c>
      <c r="P36" s="920">
        <v>1001613.5600484799</v>
      </c>
      <c r="Q36" s="920">
        <v>963569.0366466901</v>
      </c>
      <c r="R36" s="920">
        <v>923210.19461605989</v>
      </c>
      <c r="S36" s="920">
        <v>949887.28152604995</v>
      </c>
      <c r="T36" s="920">
        <v>1026553.75774417</v>
      </c>
      <c r="U36" s="920">
        <v>941478.69026387995</v>
      </c>
      <c r="V36" s="920">
        <v>912883.77697969996</v>
      </c>
      <c r="W36" s="920">
        <v>1016053.3650335098</v>
      </c>
      <c r="X36" s="920">
        <v>1039593.0099270199</v>
      </c>
      <c r="Y36" s="920">
        <v>1027277.4709356601</v>
      </c>
      <c r="Z36" s="920">
        <v>987810.75578991999</v>
      </c>
      <c r="AA36" s="920">
        <v>975291.71430778981</v>
      </c>
      <c r="AB36" s="920">
        <v>958620.36321390991</v>
      </c>
      <c r="AC36" s="920">
        <v>1422802.6702153001</v>
      </c>
      <c r="AD36" s="920">
        <v>1614711.4875878</v>
      </c>
      <c r="AE36" s="920">
        <v>1609706.2190745999</v>
      </c>
      <c r="AF36" s="920">
        <v>1835629.8427517002</v>
      </c>
      <c r="AG36" s="920">
        <v>1545608.42820542</v>
      </c>
      <c r="AH36" s="920">
        <v>1450109.0672748699</v>
      </c>
      <c r="AI36" s="920">
        <v>1360408.6413732001</v>
      </c>
    </row>
    <row r="37" spans="1:35" ht="15.75">
      <c r="A37" s="989" t="s">
        <v>547</v>
      </c>
      <c r="B37" s="920"/>
      <c r="C37" s="920"/>
      <c r="D37" s="920"/>
      <c r="E37" s="920"/>
      <c r="F37" s="920"/>
      <c r="G37" s="920"/>
      <c r="H37" s="920"/>
      <c r="I37" s="920"/>
      <c r="J37" s="920"/>
      <c r="K37" s="920"/>
      <c r="L37" s="920"/>
      <c r="M37" s="920"/>
      <c r="N37" s="920"/>
      <c r="O37" s="920"/>
      <c r="P37" s="920"/>
      <c r="Q37" s="920"/>
      <c r="R37" s="920"/>
      <c r="S37" s="920"/>
      <c r="T37" s="920"/>
      <c r="U37" s="920"/>
      <c r="V37" s="920"/>
      <c r="W37" s="920"/>
      <c r="X37" s="920"/>
      <c r="Y37" s="920"/>
      <c r="Z37" s="920"/>
      <c r="AA37" s="920"/>
      <c r="AB37" s="920"/>
      <c r="AC37" s="920"/>
      <c r="AD37" s="920"/>
      <c r="AE37" s="920"/>
      <c r="AF37" s="920"/>
      <c r="AG37" s="920"/>
      <c r="AH37" s="920"/>
      <c r="AI37" s="920"/>
    </row>
    <row r="38" spans="1:35" ht="15.75">
      <c r="A38" s="955" t="s">
        <v>621</v>
      </c>
      <c r="B38" s="920">
        <v>775879.93913043011</v>
      </c>
      <c r="C38" s="920">
        <v>718377.78791418998</v>
      </c>
      <c r="D38" s="920">
        <v>751572.46312012</v>
      </c>
      <c r="E38" s="920">
        <v>893334.31969156989</v>
      </c>
      <c r="F38" s="920">
        <v>730994.30703208013</v>
      </c>
      <c r="G38" s="920">
        <v>687716.65571707999</v>
      </c>
      <c r="H38" s="920">
        <v>844126.33983979002</v>
      </c>
      <c r="I38" s="920">
        <v>594140.58938365988</v>
      </c>
      <c r="J38" s="920">
        <v>689621.25328741991</v>
      </c>
      <c r="K38" s="920">
        <v>764578.5310251601</v>
      </c>
      <c r="L38" s="920">
        <v>656408.27637818991</v>
      </c>
      <c r="M38" s="920">
        <v>710504.45345422998</v>
      </c>
      <c r="N38" s="920">
        <v>651744.52304713987</v>
      </c>
      <c r="O38" s="920">
        <v>744259.91437481006</v>
      </c>
      <c r="P38" s="920">
        <v>735786.54145278002</v>
      </c>
      <c r="Q38" s="920">
        <v>712639.68880776991</v>
      </c>
      <c r="R38" s="920">
        <v>785472.23338192003</v>
      </c>
      <c r="S38" s="920">
        <v>816555.03475026006</v>
      </c>
      <c r="T38" s="920">
        <v>505379.95576967008</v>
      </c>
      <c r="U38" s="920">
        <v>46563.234075460001</v>
      </c>
      <c r="V38" s="920">
        <v>52489.084859819995</v>
      </c>
      <c r="W38" s="920">
        <v>53806.956740389993</v>
      </c>
      <c r="X38" s="920">
        <v>63629.971528860005</v>
      </c>
      <c r="Y38" s="920">
        <v>68109.806680439986</v>
      </c>
      <c r="Z38" s="920">
        <v>59216.605065159994</v>
      </c>
      <c r="AA38" s="920">
        <v>68727.968963369989</v>
      </c>
      <c r="AB38" s="920">
        <v>81731.972406429995</v>
      </c>
      <c r="AC38" s="920">
        <v>72805.634990399994</v>
      </c>
      <c r="AD38" s="920">
        <v>71283.679063250005</v>
      </c>
      <c r="AE38" s="920">
        <v>70027.453790609987</v>
      </c>
      <c r="AF38" s="920">
        <v>67275.908055339998</v>
      </c>
      <c r="AG38" s="920">
        <v>68262.46925467001</v>
      </c>
      <c r="AH38" s="920">
        <v>70081.349968380018</v>
      </c>
      <c r="AI38" s="920">
        <v>67831.419109929993</v>
      </c>
    </row>
    <row r="39" spans="1:35" ht="15.75">
      <c r="A39" s="958" t="s">
        <v>622</v>
      </c>
      <c r="B39" s="920">
        <v>25195.24913462</v>
      </c>
      <c r="C39" s="920">
        <v>13013.005291700001</v>
      </c>
      <c r="D39" s="920">
        <v>12298.184569520001</v>
      </c>
      <c r="E39" s="920">
        <v>14480.856009380001</v>
      </c>
      <c r="F39" s="920">
        <v>10946.72222351</v>
      </c>
      <c r="G39" s="920">
        <v>25434.92564822</v>
      </c>
      <c r="H39" s="920">
        <v>194671.19180435003</v>
      </c>
      <c r="I39" s="920">
        <v>11942.428478399999</v>
      </c>
      <c r="J39" s="920">
        <v>19611.360332689997</v>
      </c>
      <c r="K39" s="920">
        <v>28111.390360549998</v>
      </c>
      <c r="L39" s="920">
        <v>22451.83923152</v>
      </c>
      <c r="M39" s="920">
        <v>124536.9125066</v>
      </c>
      <c r="N39" s="920">
        <v>15893.895035670001</v>
      </c>
      <c r="O39" s="920">
        <v>29283.825095380005</v>
      </c>
      <c r="P39" s="920">
        <v>26662.953090450002</v>
      </c>
      <c r="Q39" s="920">
        <v>27315.905230820001</v>
      </c>
      <c r="R39" s="920">
        <v>23828.035556769999</v>
      </c>
      <c r="S39" s="920">
        <v>113141.87076696001</v>
      </c>
      <c r="T39" s="920">
        <v>59371.792868950004</v>
      </c>
      <c r="U39" s="920">
        <v>6259.8863617400011</v>
      </c>
      <c r="V39" s="920">
        <v>4673.0274904099997</v>
      </c>
      <c r="W39" s="920">
        <v>9489.9108286600003</v>
      </c>
      <c r="X39" s="920">
        <v>6326.5095381500005</v>
      </c>
      <c r="Y39" s="920">
        <v>1119.3222286199998</v>
      </c>
      <c r="Z39" s="920">
        <v>2609.5569149700004</v>
      </c>
      <c r="AA39" s="920">
        <v>701.89338551999992</v>
      </c>
      <c r="AB39" s="920">
        <v>4213.7326352599994</v>
      </c>
      <c r="AC39" s="920">
        <v>3223.2026597700005</v>
      </c>
      <c r="AD39" s="920">
        <v>5554.0091711000005</v>
      </c>
      <c r="AE39" s="920">
        <v>11755.850114000001</v>
      </c>
      <c r="AF39" s="920">
        <v>7106.8730907200006</v>
      </c>
      <c r="AG39" s="920">
        <v>7641.9073026500009</v>
      </c>
      <c r="AH39" s="920">
        <v>10294.777765549999</v>
      </c>
      <c r="AI39" s="920">
        <v>4555.6577053999999</v>
      </c>
    </row>
    <row r="40" spans="1:35" ht="15.75">
      <c r="A40" s="958" t="s">
        <v>623</v>
      </c>
      <c r="B40" s="920">
        <v>745790.94777215004</v>
      </c>
      <c r="C40" s="920">
        <v>705364.78262248996</v>
      </c>
      <c r="D40" s="920">
        <v>739072.16238558991</v>
      </c>
      <c r="E40" s="920">
        <v>878520.59473650984</v>
      </c>
      <c r="F40" s="920">
        <v>719815.47540342005</v>
      </c>
      <c r="G40" s="920">
        <v>661181.19468575995</v>
      </c>
      <c r="H40" s="920">
        <v>566587.72194615006</v>
      </c>
      <c r="I40" s="920">
        <v>580462.28684826987</v>
      </c>
      <c r="J40" s="920">
        <v>669425.2710375</v>
      </c>
      <c r="K40" s="920">
        <v>736467.14066461008</v>
      </c>
      <c r="L40" s="920">
        <v>633744.91979121999</v>
      </c>
      <c r="M40" s="920">
        <v>585967.53020240006</v>
      </c>
      <c r="N40" s="920">
        <v>634734.0105262599</v>
      </c>
      <c r="O40" s="920">
        <v>714976.0892794301</v>
      </c>
      <c r="P40" s="920">
        <v>708451.44594669004</v>
      </c>
      <c r="Q40" s="920">
        <v>683871.44240087003</v>
      </c>
      <c r="R40" s="920">
        <v>761029.64273653005</v>
      </c>
      <c r="S40" s="920">
        <v>702906.08888241008</v>
      </c>
      <c r="T40" s="920">
        <v>445718.16364107007</v>
      </c>
      <c r="U40" s="920">
        <v>40303.347713720003</v>
      </c>
      <c r="V40" s="920">
        <v>47816.057369409988</v>
      </c>
      <c r="W40" s="920">
        <v>44239.864118909994</v>
      </c>
      <c r="X40" s="920">
        <v>57229.835305240005</v>
      </c>
      <c r="Y40" s="920">
        <v>66914.818323179992</v>
      </c>
      <c r="Z40" s="920">
        <v>56531.382021549995</v>
      </c>
      <c r="AA40" s="920">
        <v>67942.317634749998</v>
      </c>
      <c r="AB40" s="920">
        <v>77446.612635209996</v>
      </c>
      <c r="AC40" s="920">
        <v>69514.391024459997</v>
      </c>
      <c r="AD40" s="920">
        <v>65659.924460779992</v>
      </c>
      <c r="AE40" s="920">
        <v>58178.089937049997</v>
      </c>
      <c r="AF40" s="920">
        <v>60071.722975709992</v>
      </c>
      <c r="AG40" s="920">
        <v>60537.028305800013</v>
      </c>
      <c r="AH40" s="920">
        <v>59706.367544260007</v>
      </c>
      <c r="AI40" s="920">
        <v>63199.149647789993</v>
      </c>
    </row>
    <row r="41" spans="1:35" ht="15.75">
      <c r="A41" s="958" t="s">
        <v>624</v>
      </c>
      <c r="B41" s="920">
        <v>4893.7422236599996</v>
      </c>
      <c r="C41" s="920">
        <v>0</v>
      </c>
      <c r="D41" s="920">
        <v>202.11616501</v>
      </c>
      <c r="E41" s="920">
        <v>332.86894568000002</v>
      </c>
      <c r="F41" s="920">
        <v>232.10940515000001</v>
      </c>
      <c r="G41" s="920">
        <v>1100.5353831</v>
      </c>
      <c r="H41" s="920">
        <v>82867.426089289991</v>
      </c>
      <c r="I41" s="920">
        <v>1735.8740569900003</v>
      </c>
      <c r="J41" s="920">
        <v>584.62191723000001</v>
      </c>
      <c r="K41" s="920">
        <v>0</v>
      </c>
      <c r="L41" s="920">
        <v>211.51735545</v>
      </c>
      <c r="M41" s="920">
        <v>1.074523E-2</v>
      </c>
      <c r="N41" s="920">
        <v>1116.61748521</v>
      </c>
      <c r="O41" s="920">
        <v>0</v>
      </c>
      <c r="P41" s="920">
        <v>672.14241564000008</v>
      </c>
      <c r="Q41" s="920">
        <v>1452.34117608</v>
      </c>
      <c r="R41" s="920">
        <v>614.55508861999999</v>
      </c>
      <c r="S41" s="920">
        <v>507.07510088999999</v>
      </c>
      <c r="T41" s="920">
        <v>289.99925965</v>
      </c>
      <c r="U41" s="920">
        <v>0</v>
      </c>
      <c r="V41" s="920">
        <v>0</v>
      </c>
      <c r="W41" s="920">
        <v>77.181792819999998</v>
      </c>
      <c r="X41" s="920">
        <v>73.626685469999998</v>
      </c>
      <c r="Y41" s="920">
        <v>75.666128639999997</v>
      </c>
      <c r="Z41" s="920">
        <v>75.666128639999997</v>
      </c>
      <c r="AA41" s="920">
        <v>83.757943099999991</v>
      </c>
      <c r="AB41" s="920">
        <v>71.62713595999999</v>
      </c>
      <c r="AC41" s="920">
        <v>68.041306169999999</v>
      </c>
      <c r="AD41" s="920">
        <v>69.745431370000006</v>
      </c>
      <c r="AE41" s="920">
        <v>93.513739560000005</v>
      </c>
      <c r="AF41" s="920">
        <v>97.311988909999997</v>
      </c>
      <c r="AG41" s="920">
        <v>83.533646219999994</v>
      </c>
      <c r="AH41" s="920">
        <v>80.204658569999992</v>
      </c>
      <c r="AI41" s="920">
        <v>76.61175673999999</v>
      </c>
    </row>
    <row r="42" spans="1:35" ht="15.75">
      <c r="A42" s="961"/>
      <c r="B42" s="920"/>
      <c r="C42" s="920"/>
      <c r="D42" s="920"/>
      <c r="E42" s="920"/>
      <c r="F42" s="920"/>
      <c r="G42" s="920"/>
      <c r="H42" s="920"/>
      <c r="I42" s="920"/>
      <c r="J42" s="920"/>
      <c r="K42" s="920"/>
      <c r="L42" s="920"/>
      <c r="M42" s="920"/>
      <c r="N42" s="920"/>
      <c r="O42" s="920"/>
      <c r="P42" s="920"/>
      <c r="Q42" s="920"/>
      <c r="R42" s="920"/>
      <c r="S42" s="920"/>
      <c r="T42" s="920"/>
      <c r="U42" s="920"/>
      <c r="V42" s="920"/>
      <c r="W42" s="920"/>
      <c r="X42" s="920"/>
      <c r="Y42" s="920"/>
      <c r="Z42" s="920"/>
      <c r="AA42" s="920"/>
      <c r="AB42" s="920"/>
      <c r="AC42" s="920"/>
      <c r="AD42" s="920"/>
      <c r="AE42" s="920"/>
      <c r="AF42" s="920"/>
      <c r="AG42" s="920"/>
      <c r="AH42" s="920"/>
      <c r="AI42" s="920"/>
    </row>
    <row r="43" spans="1:35" ht="15.75">
      <c r="A43" s="955" t="s">
        <v>625</v>
      </c>
      <c r="B43" s="920">
        <v>278262.64911434997</v>
      </c>
      <c r="C43" s="920">
        <v>238790.74827403997</v>
      </c>
      <c r="D43" s="920">
        <v>258821.11007534</v>
      </c>
      <c r="E43" s="920">
        <v>291358.96685577004</v>
      </c>
      <c r="F43" s="920">
        <v>289442.63606652</v>
      </c>
      <c r="G43" s="920">
        <v>296008.55024719005</v>
      </c>
      <c r="H43" s="920">
        <v>261157.99789057</v>
      </c>
      <c r="I43" s="920">
        <v>290158.99227653997</v>
      </c>
      <c r="J43" s="920">
        <v>283423.17333777004</v>
      </c>
      <c r="K43" s="920">
        <v>257017.73333019001</v>
      </c>
      <c r="L43" s="920">
        <v>290293.40248113999</v>
      </c>
      <c r="M43" s="920">
        <v>291292.63575497997</v>
      </c>
      <c r="N43" s="920">
        <v>288226.23235770996</v>
      </c>
      <c r="O43" s="920">
        <v>280858.62131058995</v>
      </c>
      <c r="P43" s="920">
        <v>281758.61452126002</v>
      </c>
      <c r="Q43" s="920">
        <v>303385.31181600998</v>
      </c>
      <c r="R43" s="920">
        <v>323512.87414858997</v>
      </c>
      <c r="S43" s="920">
        <v>314570.14848390996</v>
      </c>
      <c r="T43" s="920">
        <v>317803.32389194</v>
      </c>
      <c r="U43" s="920">
        <v>395620.95639008994</v>
      </c>
      <c r="V43" s="920">
        <v>603548.49756299984</v>
      </c>
      <c r="W43" s="920">
        <v>732244.51562705007</v>
      </c>
      <c r="X43" s="920">
        <v>730726.87248838984</v>
      </c>
      <c r="Y43" s="920">
        <v>749197.78170070995</v>
      </c>
      <c r="Z43" s="920">
        <v>776468.07533580996</v>
      </c>
      <c r="AA43" s="920">
        <v>883630.13776792004</v>
      </c>
      <c r="AB43" s="920">
        <v>793836.60161539004</v>
      </c>
      <c r="AC43" s="920">
        <v>1041726.71100056</v>
      </c>
      <c r="AD43" s="920">
        <v>829072.78132951003</v>
      </c>
      <c r="AE43" s="920">
        <v>922981.68719824997</v>
      </c>
      <c r="AF43" s="920">
        <v>855567.20517764986</v>
      </c>
      <c r="AG43" s="920">
        <v>974720.00423976989</v>
      </c>
      <c r="AH43" s="920">
        <v>979889.9798011299</v>
      </c>
      <c r="AI43" s="920">
        <v>992267.90349277004</v>
      </c>
    </row>
    <row r="44" spans="1:35" ht="15.75">
      <c r="A44" s="958" t="s">
        <v>626</v>
      </c>
      <c r="B44" s="920">
        <v>179859.08642376002</v>
      </c>
      <c r="C44" s="920">
        <v>143391.26727659997</v>
      </c>
      <c r="D44" s="920">
        <v>150542.80541632001</v>
      </c>
      <c r="E44" s="920">
        <v>147711.75324023</v>
      </c>
      <c r="F44" s="920">
        <v>154973.44573792</v>
      </c>
      <c r="G44" s="920">
        <v>151966.48077404001</v>
      </c>
      <c r="H44" s="920">
        <v>129997.20430837</v>
      </c>
      <c r="I44" s="920">
        <v>130565.26476757</v>
      </c>
      <c r="J44" s="920">
        <v>129428.36115034</v>
      </c>
      <c r="K44" s="920">
        <v>126142.57679854</v>
      </c>
      <c r="L44" s="920">
        <v>154902.05546246999</v>
      </c>
      <c r="M44" s="920">
        <v>259243.45871866</v>
      </c>
      <c r="N44" s="920">
        <v>235473.43850381</v>
      </c>
      <c r="O44" s="920">
        <v>241437.62873816999</v>
      </c>
      <c r="P44" s="920">
        <v>246952.67946216001</v>
      </c>
      <c r="Q44" s="920">
        <v>266438.39222144999</v>
      </c>
      <c r="R44" s="920">
        <v>272133.51675185998</v>
      </c>
      <c r="S44" s="920">
        <v>280557.66490544</v>
      </c>
      <c r="T44" s="920">
        <v>282901.06842180999</v>
      </c>
      <c r="U44" s="920">
        <v>361608.97281161998</v>
      </c>
      <c r="V44" s="920">
        <v>567947.08771015995</v>
      </c>
      <c r="W44" s="920">
        <v>698232.53204858012</v>
      </c>
      <c r="X44" s="920">
        <v>696714.88890991989</v>
      </c>
      <c r="Y44" s="920">
        <v>715185.79812224</v>
      </c>
      <c r="Z44" s="920">
        <v>776463.90359520994</v>
      </c>
      <c r="AA44" s="920">
        <v>877134.69138110999</v>
      </c>
      <c r="AB44" s="920">
        <v>740729.23185862997</v>
      </c>
      <c r="AC44" s="920">
        <v>972141.86000353994</v>
      </c>
      <c r="AD44" s="920">
        <v>769027.44115833996</v>
      </c>
      <c r="AE44" s="920">
        <v>897909.88692839001</v>
      </c>
      <c r="AF44" s="920">
        <v>761398.63658535003</v>
      </c>
      <c r="AG44" s="920">
        <v>969537.46075695986</v>
      </c>
      <c r="AH44" s="920">
        <v>976160.61307879991</v>
      </c>
      <c r="AI44" s="920">
        <v>989097.41932528</v>
      </c>
    </row>
    <row r="45" spans="1:35" ht="15.75">
      <c r="A45" s="958" t="s">
        <v>627</v>
      </c>
      <c r="B45" s="920">
        <v>98403.562690589999</v>
      </c>
      <c r="C45" s="920">
        <v>95399.480997439998</v>
      </c>
      <c r="D45" s="920">
        <v>108278.30465902</v>
      </c>
      <c r="E45" s="920">
        <v>143647.21361553998</v>
      </c>
      <c r="F45" s="920">
        <v>134469.1903286</v>
      </c>
      <c r="G45" s="920">
        <v>144042.06947315001</v>
      </c>
      <c r="H45" s="920">
        <v>131160.79358219999</v>
      </c>
      <c r="I45" s="920">
        <v>159593.72750897001</v>
      </c>
      <c r="J45" s="920">
        <v>153994.81218743001</v>
      </c>
      <c r="K45" s="920">
        <v>130875.15653165001</v>
      </c>
      <c r="L45" s="920">
        <v>135391.34701867</v>
      </c>
      <c r="M45" s="920">
        <v>32049.177036320001</v>
      </c>
      <c r="N45" s="920">
        <v>52752.793853899995</v>
      </c>
      <c r="O45" s="920">
        <v>39420.99257242</v>
      </c>
      <c r="P45" s="920">
        <v>34805.935059099997</v>
      </c>
      <c r="Q45" s="920">
        <v>36946.91959456</v>
      </c>
      <c r="R45" s="920">
        <v>51379.357396729996</v>
      </c>
      <c r="S45" s="920">
        <v>34012.483578469997</v>
      </c>
      <c r="T45" s="920">
        <v>34902.255470129996</v>
      </c>
      <c r="U45" s="920">
        <v>34011.983578469997</v>
      </c>
      <c r="V45" s="920">
        <v>35601.409852839999</v>
      </c>
      <c r="W45" s="920">
        <v>34011.983578469997</v>
      </c>
      <c r="X45" s="920">
        <v>34011.983578469997</v>
      </c>
      <c r="Y45" s="920">
        <v>34011.983578469997</v>
      </c>
      <c r="Z45" s="920">
        <v>4.1717405999999997</v>
      </c>
      <c r="AA45" s="920">
        <v>6495.4463868100001</v>
      </c>
      <c r="AB45" s="920">
        <v>53107.369756760003</v>
      </c>
      <c r="AC45" s="920">
        <v>69584.85099702001</v>
      </c>
      <c r="AD45" s="920">
        <v>60045.340171170006</v>
      </c>
      <c r="AE45" s="920">
        <v>25071.800269859999</v>
      </c>
      <c r="AF45" s="920">
        <v>94168.568592299984</v>
      </c>
      <c r="AG45" s="920">
        <v>5182.5434828100006</v>
      </c>
      <c r="AH45" s="920">
        <v>3729.3667223299999</v>
      </c>
      <c r="AI45" s="920">
        <v>3170.4841674900003</v>
      </c>
    </row>
    <row r="46" spans="1:35" ht="15.75">
      <c r="A46" s="961"/>
      <c r="B46" s="920"/>
      <c r="C46" s="920"/>
      <c r="D46" s="920"/>
      <c r="E46" s="920"/>
      <c r="F46" s="920"/>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row>
    <row r="47" spans="1:35" ht="15.75">
      <c r="A47" s="955" t="s">
        <v>628</v>
      </c>
      <c r="B47" s="920">
        <v>4353528.5819556704</v>
      </c>
      <c r="C47" s="920">
        <v>4317274.9048496811</v>
      </c>
      <c r="D47" s="920">
        <v>4293576.9746701298</v>
      </c>
      <c r="E47" s="920">
        <v>4260043.7680643396</v>
      </c>
      <c r="F47" s="920">
        <v>4271338.02694696</v>
      </c>
      <c r="G47" s="920">
        <v>4281948.9952244805</v>
      </c>
      <c r="H47" s="920">
        <v>4285446.207022869</v>
      </c>
      <c r="I47" s="920">
        <v>4312375.6810317608</v>
      </c>
      <c r="J47" s="920">
        <v>4494049.1507051596</v>
      </c>
      <c r="K47" s="920">
        <v>4483786.2062784294</v>
      </c>
      <c r="L47" s="920">
        <v>4697237.8521696804</v>
      </c>
      <c r="M47" s="920">
        <v>4673567.7262447597</v>
      </c>
      <c r="N47" s="920">
        <v>4942545.4047378097</v>
      </c>
      <c r="O47" s="920">
        <v>4983578.5820303289</v>
      </c>
      <c r="P47" s="920">
        <v>4895379.8219785104</v>
      </c>
      <c r="Q47" s="920">
        <v>4816530.2280543493</v>
      </c>
      <c r="R47" s="920">
        <v>4850075.7708955202</v>
      </c>
      <c r="S47" s="920">
        <v>4926858.1509309802</v>
      </c>
      <c r="T47" s="920">
        <v>4927138.5886282697</v>
      </c>
      <c r="U47" s="920">
        <v>4945369.8393605994</v>
      </c>
      <c r="V47" s="920">
        <v>5014410.1559590204</v>
      </c>
      <c r="W47" s="920">
        <v>5006349.2365974095</v>
      </c>
      <c r="X47" s="920">
        <v>5013898.8129682802</v>
      </c>
      <c r="Y47" s="920">
        <v>5055535.2100291401</v>
      </c>
      <c r="Z47" s="920">
        <v>5325348.6626891708</v>
      </c>
      <c r="AA47" s="920">
        <v>5270836.08212044</v>
      </c>
      <c r="AB47" s="920">
        <v>5269887.2093894193</v>
      </c>
      <c r="AC47" s="920">
        <v>5385061.9362192405</v>
      </c>
      <c r="AD47" s="920">
        <v>5373851.4507736489</v>
      </c>
      <c r="AE47" s="920">
        <v>5454121.0819264399</v>
      </c>
      <c r="AF47" s="920">
        <v>5688657.4242643518</v>
      </c>
      <c r="AG47" s="920">
        <v>5675448.9914959818</v>
      </c>
      <c r="AH47" s="920">
        <v>5687869.8497689711</v>
      </c>
      <c r="AI47" s="920">
        <v>5595243.2492517503</v>
      </c>
    </row>
    <row r="48" spans="1:35" ht="15.75">
      <c r="A48" s="958" t="s">
        <v>151</v>
      </c>
      <c r="B48" s="920">
        <v>223383.09085994997</v>
      </c>
      <c r="C48" s="920">
        <v>223383.09066494997</v>
      </c>
      <c r="D48" s="920">
        <v>223383.09066494997</v>
      </c>
      <c r="E48" s="920">
        <v>223383.09066494997</v>
      </c>
      <c r="F48" s="920">
        <v>223383.09066494997</v>
      </c>
      <c r="G48" s="920">
        <v>223383.09066494997</v>
      </c>
      <c r="H48" s="920">
        <v>242606.43551994997</v>
      </c>
      <c r="I48" s="920">
        <v>264128.75226894999</v>
      </c>
      <c r="J48" s="920">
        <v>268688.71620044997</v>
      </c>
      <c r="K48" s="920">
        <v>283387.51880794996</v>
      </c>
      <c r="L48" s="920">
        <v>283387.51880794996</v>
      </c>
      <c r="M48" s="920">
        <v>286645.56015863002</v>
      </c>
      <c r="N48" s="920">
        <v>285220.02624104999</v>
      </c>
      <c r="O48" s="920">
        <v>232618.00550204999</v>
      </c>
      <c r="P48" s="920">
        <v>226790.54071304994</v>
      </c>
      <c r="Q48" s="920">
        <v>232390.54071309997</v>
      </c>
      <c r="R48" s="920">
        <v>234369.73262809997</v>
      </c>
      <c r="S48" s="920">
        <v>237474.66165959998</v>
      </c>
      <c r="T48" s="920">
        <v>223320.66345259998</v>
      </c>
      <c r="U48" s="920">
        <v>223320.66271820996</v>
      </c>
      <c r="V48" s="920">
        <v>223320.66271820996</v>
      </c>
      <c r="W48" s="920">
        <v>236423.84303761</v>
      </c>
      <c r="X48" s="920">
        <v>236423.84303761</v>
      </c>
      <c r="Y48" s="920">
        <v>236423.84303761</v>
      </c>
      <c r="Z48" s="920">
        <v>236423.84303721</v>
      </c>
      <c r="AA48" s="920">
        <v>236417.82474421</v>
      </c>
      <c r="AB48" s="920">
        <v>236417.82474421</v>
      </c>
      <c r="AC48" s="920">
        <v>236417.82474421</v>
      </c>
      <c r="AD48" s="920">
        <v>239320.24967421</v>
      </c>
      <c r="AE48" s="920">
        <v>251159.24999720999</v>
      </c>
      <c r="AF48" s="920">
        <v>251159.24999720999</v>
      </c>
      <c r="AG48" s="920">
        <v>251159.24999720999</v>
      </c>
      <c r="AH48" s="920">
        <v>251159.24999720999</v>
      </c>
      <c r="AI48" s="920">
        <v>257119.19752021</v>
      </c>
    </row>
    <row r="49" spans="1:35" ht="15.75">
      <c r="A49" s="958" t="s">
        <v>629</v>
      </c>
      <c r="B49" s="920">
        <v>2722163.1272591799</v>
      </c>
      <c r="C49" s="920">
        <v>2672702.4133726899</v>
      </c>
      <c r="D49" s="920">
        <v>2667604.7521973602</v>
      </c>
      <c r="E49" s="920">
        <v>2666870.7973524402</v>
      </c>
      <c r="F49" s="920">
        <v>2671187.9323519701</v>
      </c>
      <c r="G49" s="920">
        <v>2674654.7951926794</v>
      </c>
      <c r="H49" s="920">
        <v>2663852.3356989892</v>
      </c>
      <c r="I49" s="920">
        <v>2658464.5966787199</v>
      </c>
      <c r="J49" s="920">
        <v>2738896.9711067802</v>
      </c>
      <c r="K49" s="920">
        <v>2744988.2127734297</v>
      </c>
      <c r="L49" s="920">
        <v>2936657.4445096697</v>
      </c>
      <c r="M49" s="920">
        <v>2884775.2796877301</v>
      </c>
      <c r="N49" s="920">
        <v>3107194.0943398601</v>
      </c>
      <c r="O49" s="920">
        <v>3198693.9795154794</v>
      </c>
      <c r="P49" s="920">
        <v>3106327.7287771204</v>
      </c>
      <c r="Q49" s="920">
        <v>3105342.9576174798</v>
      </c>
      <c r="R49" s="920">
        <v>3105906.39391765</v>
      </c>
      <c r="S49" s="920">
        <v>3146422.8819372696</v>
      </c>
      <c r="T49" s="920">
        <v>3163500.5927748098</v>
      </c>
      <c r="U49" s="920">
        <v>3185934.3328881199</v>
      </c>
      <c r="V49" s="920">
        <v>3212722.681957379</v>
      </c>
      <c r="W49" s="920">
        <v>3190858.8656036607</v>
      </c>
      <c r="X49" s="920">
        <v>3311603.0840402199</v>
      </c>
      <c r="Y49" s="920">
        <v>3301161.3053361997</v>
      </c>
      <c r="Z49" s="920">
        <v>3454813.5496667004</v>
      </c>
      <c r="AA49" s="920">
        <v>3412685.94345841</v>
      </c>
      <c r="AB49" s="920">
        <v>3405114.2265895102</v>
      </c>
      <c r="AC49" s="920">
        <v>3428800.72771319</v>
      </c>
      <c r="AD49" s="920">
        <v>3340508.8195865797</v>
      </c>
      <c r="AE49" s="920">
        <v>3388904.0061071902</v>
      </c>
      <c r="AF49" s="920">
        <v>3415832.9388563214</v>
      </c>
      <c r="AG49" s="920">
        <v>3420786.922751151</v>
      </c>
      <c r="AH49" s="920">
        <v>3412033.3144828812</v>
      </c>
      <c r="AI49" s="920">
        <v>3404999.9701405517</v>
      </c>
    </row>
    <row r="50" spans="1:35" ht="15.75">
      <c r="A50" s="958" t="s">
        <v>630</v>
      </c>
      <c r="B50" s="920">
        <v>1072162.9187818002</v>
      </c>
      <c r="C50" s="920">
        <v>1068590.69771159</v>
      </c>
      <c r="D50" s="920">
        <v>1064964.43031302</v>
      </c>
      <c r="E50" s="920">
        <v>1065562.4490409</v>
      </c>
      <c r="F50" s="920">
        <v>1073900.1782959402</v>
      </c>
      <c r="G50" s="920">
        <v>1072068.87600346</v>
      </c>
      <c r="H50" s="920">
        <v>1055923.86481261</v>
      </c>
      <c r="I50" s="920">
        <v>1062409.0111926603</v>
      </c>
      <c r="J50" s="920">
        <v>1128544.45308365</v>
      </c>
      <c r="K50" s="920">
        <v>1137091.0408032404</v>
      </c>
      <c r="L50" s="920">
        <v>1157263.0237065305</v>
      </c>
      <c r="M50" s="920">
        <v>1169198.5131151001</v>
      </c>
      <c r="N50" s="920">
        <v>1175453.8326216999</v>
      </c>
      <c r="O50" s="920">
        <v>1156649.94490318</v>
      </c>
      <c r="P50" s="920">
        <v>1150280.9972330502</v>
      </c>
      <c r="Q50" s="920">
        <v>1083770.3558711701</v>
      </c>
      <c r="R50" s="920">
        <v>1075150.5729611802</v>
      </c>
      <c r="S50" s="920">
        <v>1096246.7129247899</v>
      </c>
      <c r="T50" s="920">
        <v>1076810.0692672201</v>
      </c>
      <c r="U50" s="920">
        <v>1098125.2774093801</v>
      </c>
      <c r="V50" s="920">
        <v>1073543.49910623</v>
      </c>
      <c r="W50" s="920">
        <v>1063660.21945021</v>
      </c>
      <c r="X50" s="920">
        <v>908761.03270728001</v>
      </c>
      <c r="Y50" s="920">
        <v>944963.35121317999</v>
      </c>
      <c r="Z50" s="920">
        <v>932244.22250448004</v>
      </c>
      <c r="AA50" s="920">
        <v>892500.01865138998</v>
      </c>
      <c r="AB50" s="920">
        <v>898697.18872973009</v>
      </c>
      <c r="AC50" s="920">
        <v>899649.71832063014</v>
      </c>
      <c r="AD50" s="920">
        <v>905864.05742747989</v>
      </c>
      <c r="AE50" s="920">
        <v>913142.91857135994</v>
      </c>
      <c r="AF50" s="920">
        <v>923227.05796736002</v>
      </c>
      <c r="AG50" s="920">
        <v>926680.78960034007</v>
      </c>
      <c r="AH50" s="920">
        <v>935494.13485079014</v>
      </c>
      <c r="AI50" s="920">
        <v>936078.40726281004</v>
      </c>
    </row>
    <row r="51" spans="1:35" ht="15.75">
      <c r="A51" s="958" t="s">
        <v>631</v>
      </c>
      <c r="B51" s="920">
        <v>5000</v>
      </c>
      <c r="C51" s="920">
        <v>5000</v>
      </c>
      <c r="D51" s="920">
        <v>5000</v>
      </c>
      <c r="E51" s="920">
        <v>5000</v>
      </c>
      <c r="F51" s="920">
        <v>5000</v>
      </c>
      <c r="G51" s="920">
        <v>5000</v>
      </c>
      <c r="H51" s="920">
        <v>5000</v>
      </c>
      <c r="I51" s="920">
        <v>5000</v>
      </c>
      <c r="J51" s="920">
        <v>4183.3333350000003</v>
      </c>
      <c r="K51" s="920">
        <v>4183.3333350000003</v>
      </c>
      <c r="L51" s="920">
        <v>4183.3333350000003</v>
      </c>
      <c r="M51" s="920">
        <v>2625.9333329999999</v>
      </c>
      <c r="N51" s="920">
        <v>2625.9333329999999</v>
      </c>
      <c r="O51" s="920">
        <v>1977.728983</v>
      </c>
      <c r="P51" s="920">
        <v>1977.728983</v>
      </c>
      <c r="Q51" s="920">
        <v>1977.728983</v>
      </c>
      <c r="R51" s="920">
        <v>2666.8268039999998</v>
      </c>
      <c r="S51" s="920">
        <v>2666.8268039999998</v>
      </c>
      <c r="T51" s="920">
        <v>2666.8268039999998</v>
      </c>
      <c r="U51" s="920">
        <v>0</v>
      </c>
      <c r="V51" s="920">
        <v>44214.513042999999</v>
      </c>
      <c r="W51" s="920">
        <v>44214.513042999999</v>
      </c>
      <c r="X51" s="920">
        <v>44476.995138999999</v>
      </c>
      <c r="Y51" s="920">
        <v>43860.471516999998</v>
      </c>
      <c r="Z51" s="920">
        <v>43860.471516999998</v>
      </c>
      <c r="AA51" s="920">
        <v>43860.471516999998</v>
      </c>
      <c r="AB51" s="920">
        <v>43314.746788999997</v>
      </c>
      <c r="AC51" s="920">
        <v>43444.746788999997</v>
      </c>
      <c r="AD51" s="920">
        <v>43656.043847000001</v>
      </c>
      <c r="AE51" s="920">
        <v>44008.19447427</v>
      </c>
      <c r="AF51" s="920">
        <v>44006.15787974</v>
      </c>
      <c r="AG51" s="920">
        <v>44004.094979190006</v>
      </c>
      <c r="AH51" s="920">
        <v>42605.095511839994</v>
      </c>
      <c r="AI51" s="920">
        <v>42602.978975519996</v>
      </c>
    </row>
    <row r="52" spans="1:35" ht="15.75">
      <c r="A52" s="958" t="s">
        <v>632</v>
      </c>
      <c r="B52" s="920">
        <v>330819.44505474</v>
      </c>
      <c r="C52" s="920">
        <v>347598.70310044999</v>
      </c>
      <c r="D52" s="920">
        <v>332624.70149479999</v>
      </c>
      <c r="E52" s="920">
        <v>299227.43100604997</v>
      </c>
      <c r="F52" s="920">
        <v>297866.82563410001</v>
      </c>
      <c r="G52" s="920">
        <v>306842.23336339003</v>
      </c>
      <c r="H52" s="920">
        <v>318063.57099132001</v>
      </c>
      <c r="I52" s="920">
        <v>322373.32089143002</v>
      </c>
      <c r="J52" s="920">
        <v>353735.67697927996</v>
      </c>
      <c r="K52" s="920">
        <v>314136.10055880999</v>
      </c>
      <c r="L52" s="920">
        <v>315746.53181053</v>
      </c>
      <c r="M52" s="920">
        <v>330322.43995030003</v>
      </c>
      <c r="N52" s="920">
        <v>372051.51820220001</v>
      </c>
      <c r="O52" s="920">
        <v>393638.92312662001</v>
      </c>
      <c r="P52" s="920">
        <v>410002.82627228997</v>
      </c>
      <c r="Q52" s="920">
        <v>393048.64486959996</v>
      </c>
      <c r="R52" s="920">
        <v>431982.24458458991</v>
      </c>
      <c r="S52" s="920">
        <v>444047.06760532001</v>
      </c>
      <c r="T52" s="920">
        <v>460840.43632963987</v>
      </c>
      <c r="U52" s="920">
        <v>437989.56634488993</v>
      </c>
      <c r="V52" s="920">
        <v>460608.79913420003</v>
      </c>
      <c r="W52" s="920">
        <v>471191.79546292993</v>
      </c>
      <c r="X52" s="920">
        <v>512633.85804417002</v>
      </c>
      <c r="Y52" s="920">
        <v>529126.23892515001</v>
      </c>
      <c r="Z52" s="920">
        <v>658006.57596378017</v>
      </c>
      <c r="AA52" s="920">
        <v>685371.82374943013</v>
      </c>
      <c r="AB52" s="920">
        <v>686343.22253696993</v>
      </c>
      <c r="AC52" s="920">
        <v>776748.91865221015</v>
      </c>
      <c r="AD52" s="920">
        <v>844502.28023837996</v>
      </c>
      <c r="AE52" s="920">
        <v>856906.71277640993</v>
      </c>
      <c r="AF52" s="920">
        <v>1054432.0195637199</v>
      </c>
      <c r="AG52" s="920">
        <v>1032817.93416809</v>
      </c>
      <c r="AH52" s="920">
        <v>1046578.05492625</v>
      </c>
      <c r="AI52" s="920">
        <v>954442.69535266003</v>
      </c>
    </row>
    <row r="53" spans="1:35" ht="15.75">
      <c r="A53" s="989" t="s">
        <v>547</v>
      </c>
      <c r="B53" s="920"/>
      <c r="C53" s="920"/>
      <c r="D53" s="920"/>
      <c r="E53" s="920"/>
      <c r="F53" s="920"/>
      <c r="G53" s="920"/>
      <c r="H53" s="920"/>
      <c r="I53" s="920"/>
      <c r="J53" s="920"/>
      <c r="K53" s="920"/>
      <c r="L53" s="920"/>
      <c r="M53" s="920"/>
      <c r="N53" s="920"/>
      <c r="O53" s="920"/>
      <c r="P53" s="920"/>
      <c r="Q53" s="920"/>
      <c r="R53" s="920"/>
      <c r="S53" s="920"/>
      <c r="T53" s="920"/>
      <c r="U53" s="920"/>
      <c r="V53" s="920"/>
      <c r="W53" s="920"/>
      <c r="X53" s="920"/>
      <c r="Y53" s="920"/>
      <c r="Z53" s="920"/>
      <c r="AA53" s="920"/>
      <c r="AB53" s="920"/>
      <c r="AC53" s="920"/>
      <c r="AD53" s="920"/>
      <c r="AE53" s="920"/>
      <c r="AF53" s="920"/>
      <c r="AG53" s="920"/>
      <c r="AH53" s="920"/>
      <c r="AI53" s="920"/>
    </row>
    <row r="54" spans="1:35" ht="15.75">
      <c r="A54" s="955" t="s">
        <v>633</v>
      </c>
      <c r="B54" s="920">
        <v>2490301.3620614302</v>
      </c>
      <c r="C54" s="920">
        <v>2515396.7459836104</v>
      </c>
      <c r="D54" s="920">
        <v>2511338.2922507692</v>
      </c>
      <c r="E54" s="920">
        <v>2528791.4627536596</v>
      </c>
      <c r="F54" s="920">
        <v>2699786.7778686001</v>
      </c>
      <c r="G54" s="920">
        <v>2651730.3275377005</v>
      </c>
      <c r="H54" s="920">
        <v>2639751.6874816101</v>
      </c>
      <c r="I54" s="920">
        <v>2716856.8889083699</v>
      </c>
      <c r="J54" s="920">
        <v>2975498.1554896603</v>
      </c>
      <c r="K54" s="920">
        <v>2681661.0706229601</v>
      </c>
      <c r="L54" s="920">
        <v>2749020.0560365696</v>
      </c>
      <c r="M54" s="920">
        <v>3122230.7089364403</v>
      </c>
      <c r="N54" s="920">
        <v>3036834.8278135299</v>
      </c>
      <c r="O54" s="920">
        <v>3005476.3102691588</v>
      </c>
      <c r="P54" s="920">
        <v>2805408.1883362602</v>
      </c>
      <c r="Q54" s="920">
        <v>2844985.2396604596</v>
      </c>
      <c r="R54" s="920">
        <v>3027257.1194580193</v>
      </c>
      <c r="S54" s="920">
        <v>2975052.4896995109</v>
      </c>
      <c r="T54" s="920">
        <v>3151219.6432787413</v>
      </c>
      <c r="U54" s="920">
        <v>3132762.5943979099</v>
      </c>
      <c r="V54" s="920">
        <v>3089265.389875161</v>
      </c>
      <c r="W54" s="920">
        <v>2968906.8818943095</v>
      </c>
      <c r="X54" s="920">
        <v>3057084.4657912003</v>
      </c>
      <c r="Y54" s="920">
        <v>3103870.3480375898</v>
      </c>
      <c r="Z54" s="920">
        <v>3006254.6230113702</v>
      </c>
      <c r="AA54" s="920">
        <v>2948439.9969052309</v>
      </c>
      <c r="AB54" s="920">
        <v>2905238.8937085792</v>
      </c>
      <c r="AC54" s="920">
        <v>3469584.847115241</v>
      </c>
      <c r="AD54" s="920">
        <v>4263245.0696690194</v>
      </c>
      <c r="AE54" s="920">
        <v>4215594.2741184905</v>
      </c>
      <c r="AF54" s="920">
        <v>4044830.34251745</v>
      </c>
      <c r="AG54" s="920">
        <v>4059475.8511891495</v>
      </c>
      <c r="AH54" s="920">
        <v>4163203.8585975501</v>
      </c>
      <c r="AI54" s="920">
        <v>3983344.4338939502</v>
      </c>
    </row>
    <row r="55" spans="1:35" ht="15.75">
      <c r="A55" s="955" t="s">
        <v>634</v>
      </c>
      <c r="B55" s="920">
        <v>407237.11590395001</v>
      </c>
      <c r="C55" s="920">
        <v>448128.84154878999</v>
      </c>
      <c r="D55" s="920">
        <v>361003.53007422999</v>
      </c>
      <c r="E55" s="920">
        <v>505805.46819411998</v>
      </c>
      <c r="F55" s="920">
        <v>588624.36001059995</v>
      </c>
      <c r="G55" s="920">
        <v>504815.08170569007</v>
      </c>
      <c r="H55" s="920">
        <v>482874.80020961998</v>
      </c>
      <c r="I55" s="920">
        <v>528050.94655547</v>
      </c>
      <c r="J55" s="920">
        <v>520748.98460058006</v>
      </c>
      <c r="K55" s="920">
        <v>440031.5071503201</v>
      </c>
      <c r="L55" s="920">
        <v>398081.71303095995</v>
      </c>
      <c r="M55" s="920">
        <v>440376.87630748999</v>
      </c>
      <c r="N55" s="920">
        <v>607584.10031373997</v>
      </c>
      <c r="O55" s="920">
        <v>625482.46867249999</v>
      </c>
      <c r="P55" s="920">
        <v>530082.21598353004</v>
      </c>
      <c r="Q55" s="920">
        <v>525043.95910736953</v>
      </c>
      <c r="R55" s="920">
        <v>559401.52583648032</v>
      </c>
      <c r="S55" s="920">
        <v>460089.45478491072</v>
      </c>
      <c r="T55" s="920">
        <v>491161.17356253101</v>
      </c>
      <c r="U55" s="920">
        <v>358531.74711197033</v>
      </c>
      <c r="V55" s="920">
        <v>391059.53524799063</v>
      </c>
      <c r="W55" s="920">
        <v>363809.18556490046</v>
      </c>
      <c r="X55" s="920">
        <v>384488.93439565081</v>
      </c>
      <c r="Y55" s="920">
        <v>414291.04529883037</v>
      </c>
      <c r="Z55" s="920">
        <v>410814.76872746041</v>
      </c>
      <c r="AA55" s="920">
        <v>444247.42798759043</v>
      </c>
      <c r="AB55" s="920">
        <v>377065.36778718006</v>
      </c>
      <c r="AC55" s="920">
        <v>579835.67795998079</v>
      </c>
      <c r="AD55" s="920">
        <v>576001.07419304072</v>
      </c>
      <c r="AE55" s="920">
        <v>678436.67533797084</v>
      </c>
      <c r="AF55" s="920">
        <v>624459.4231893</v>
      </c>
      <c r="AG55" s="920">
        <v>595581.28737491998</v>
      </c>
      <c r="AH55" s="920">
        <v>700996.2791134899</v>
      </c>
      <c r="AI55" s="920">
        <v>589204.85753670009</v>
      </c>
    </row>
    <row r="56" spans="1:35" ht="15.75">
      <c r="A56" s="958" t="s">
        <v>635</v>
      </c>
      <c r="B56" s="920">
        <v>16547.504712850001</v>
      </c>
      <c r="C56" s="920">
        <v>18172.638665209997</v>
      </c>
      <c r="D56" s="920">
        <v>14970.562458969998</v>
      </c>
      <c r="E56" s="920">
        <v>14399.434076759999</v>
      </c>
      <c r="F56" s="920">
        <v>9590.3404599599999</v>
      </c>
      <c r="G56" s="920">
        <v>8948.2792135300006</v>
      </c>
      <c r="H56" s="920">
        <v>11882.507007599997</v>
      </c>
      <c r="I56" s="920">
        <v>12729.259569719999</v>
      </c>
      <c r="J56" s="920">
        <v>11521.72706311</v>
      </c>
      <c r="K56" s="920">
        <v>4182.8473294699997</v>
      </c>
      <c r="L56" s="920">
        <v>1274.9475283499999</v>
      </c>
      <c r="M56" s="920">
        <v>3761.4859218400002</v>
      </c>
      <c r="N56" s="920">
        <v>7066.6204065100001</v>
      </c>
      <c r="O56" s="920">
        <v>53263.675961270004</v>
      </c>
      <c r="P56" s="920">
        <v>47758.77987155001</v>
      </c>
      <c r="Q56" s="920">
        <v>47171.148723530001</v>
      </c>
      <c r="R56" s="920">
        <v>77896.28706545</v>
      </c>
      <c r="S56" s="920">
        <v>22867.11806248</v>
      </c>
      <c r="T56" s="920">
        <v>10296.1641141</v>
      </c>
      <c r="U56" s="920">
        <v>8144.4488052099987</v>
      </c>
      <c r="V56" s="920">
        <v>735.99920141000007</v>
      </c>
      <c r="W56" s="920">
        <v>4293.3673809100001</v>
      </c>
      <c r="X56" s="920">
        <v>7140.84339146</v>
      </c>
      <c r="Y56" s="920">
        <v>490.60462093000001</v>
      </c>
      <c r="Z56" s="920">
        <v>342.76946265000004</v>
      </c>
      <c r="AA56" s="920">
        <v>343.00543386999999</v>
      </c>
      <c r="AB56" s="920">
        <v>2823.65653307</v>
      </c>
      <c r="AC56" s="920">
        <v>2196.9115340900003</v>
      </c>
      <c r="AD56" s="920">
        <v>380.28538300999998</v>
      </c>
      <c r="AE56" s="920">
        <v>6281.0614455799996</v>
      </c>
      <c r="AF56" s="920">
        <v>283.33478718999999</v>
      </c>
      <c r="AG56" s="920">
        <v>4934.0273069099994</v>
      </c>
      <c r="AH56" s="920">
        <v>20237.215942480001</v>
      </c>
      <c r="AI56" s="920">
        <v>32608.219910560005</v>
      </c>
    </row>
    <row r="57" spans="1:35" ht="15.75">
      <c r="A57" s="958" t="s">
        <v>636</v>
      </c>
      <c r="B57" s="920">
        <v>0</v>
      </c>
      <c r="C57" s="920">
        <v>0</v>
      </c>
      <c r="D57" s="920">
        <v>0</v>
      </c>
      <c r="E57" s="920">
        <v>0</v>
      </c>
      <c r="F57" s="920">
        <v>3243.2177801600001</v>
      </c>
      <c r="G57" s="920">
        <v>5243.2177801600001</v>
      </c>
      <c r="H57" s="920">
        <v>0</v>
      </c>
      <c r="I57" s="920">
        <v>0</v>
      </c>
      <c r="J57" s="920">
        <v>3000</v>
      </c>
      <c r="K57" s="920">
        <v>0</v>
      </c>
      <c r="L57" s="920">
        <v>0</v>
      </c>
      <c r="M57" s="920">
        <v>0</v>
      </c>
      <c r="N57" s="920">
        <v>27849.327650540003</v>
      </c>
      <c r="O57" s="920">
        <v>0</v>
      </c>
      <c r="P57" s="920">
        <v>0</v>
      </c>
      <c r="Q57" s="920">
        <v>0</v>
      </c>
      <c r="R57" s="920">
        <v>0</v>
      </c>
      <c r="S57" s="920">
        <v>0</v>
      </c>
      <c r="T57" s="920">
        <v>0</v>
      </c>
      <c r="U57" s="920">
        <v>0</v>
      </c>
      <c r="V57" s="920">
        <v>0</v>
      </c>
      <c r="W57" s="920">
        <v>5999.6712688999996</v>
      </c>
      <c r="X57" s="920">
        <v>0</v>
      </c>
      <c r="Y57" s="920">
        <v>3500</v>
      </c>
      <c r="Z57" s="920">
        <v>3500</v>
      </c>
      <c r="AA57" s="920">
        <v>0</v>
      </c>
      <c r="AB57" s="920">
        <v>0</v>
      </c>
      <c r="AC57" s="920">
        <v>0</v>
      </c>
      <c r="AD57" s="920">
        <v>0</v>
      </c>
      <c r="AE57" s="920">
        <v>9001.9059692700012</v>
      </c>
      <c r="AF57" s="920">
        <v>0</v>
      </c>
      <c r="AG57" s="920">
        <v>0</v>
      </c>
      <c r="AH57" s="920">
        <v>0</v>
      </c>
      <c r="AI57" s="920">
        <v>0</v>
      </c>
    </row>
    <row r="58" spans="1:35" ht="15.75">
      <c r="A58" s="958" t="s">
        <v>637</v>
      </c>
      <c r="B58" s="920">
        <v>118627.61587129001</v>
      </c>
      <c r="C58" s="920">
        <v>182333.52992198002</v>
      </c>
      <c r="D58" s="920">
        <v>187704.41298361999</v>
      </c>
      <c r="E58" s="920">
        <v>248249.31108846003</v>
      </c>
      <c r="F58" s="920">
        <v>308714.76613311999</v>
      </c>
      <c r="G58" s="920">
        <v>243856.10834765001</v>
      </c>
      <c r="H58" s="920">
        <v>202831.31405960998</v>
      </c>
      <c r="I58" s="920">
        <v>231028.26883041998</v>
      </c>
      <c r="J58" s="920">
        <v>277586.46039705008</v>
      </c>
      <c r="K58" s="920">
        <v>220966.06573409002</v>
      </c>
      <c r="L58" s="920">
        <v>171293.72204036001</v>
      </c>
      <c r="M58" s="920">
        <v>229228.04121871002</v>
      </c>
      <c r="N58" s="920">
        <v>307816.53441816004</v>
      </c>
      <c r="O58" s="920">
        <v>242267.62717644</v>
      </c>
      <c r="P58" s="920">
        <v>138150.51534529999</v>
      </c>
      <c r="Q58" s="920">
        <v>147823.79620675</v>
      </c>
      <c r="R58" s="920">
        <v>158324.65297995001</v>
      </c>
      <c r="S58" s="920">
        <v>172090.39521803998</v>
      </c>
      <c r="T58" s="920">
        <v>221178.08740296998</v>
      </c>
      <c r="U58" s="920">
        <v>114076.62703270999</v>
      </c>
      <c r="V58" s="920">
        <v>145542.62640157001</v>
      </c>
      <c r="W58" s="920">
        <v>111922.27901067</v>
      </c>
      <c r="X58" s="920">
        <v>125718.81801566</v>
      </c>
      <c r="Y58" s="920">
        <v>146039.57600839998</v>
      </c>
      <c r="Z58" s="920">
        <v>163230.58943316998</v>
      </c>
      <c r="AA58" s="920">
        <v>175753.21481989999</v>
      </c>
      <c r="AB58" s="920">
        <v>148721.12170213001</v>
      </c>
      <c r="AC58" s="920">
        <v>332523.54521681002</v>
      </c>
      <c r="AD58" s="920">
        <v>333296.78973735997</v>
      </c>
      <c r="AE58" s="920">
        <v>375059.92921395</v>
      </c>
      <c r="AF58" s="920">
        <v>320117.82332878001</v>
      </c>
      <c r="AG58" s="920">
        <v>320348.05801285006</v>
      </c>
      <c r="AH58" s="920">
        <v>372564.95414076</v>
      </c>
      <c r="AI58" s="920">
        <v>279152.88455414004</v>
      </c>
    </row>
    <row r="59" spans="1:35" ht="15.75">
      <c r="A59" s="958" t="s">
        <v>638</v>
      </c>
      <c r="B59" s="920">
        <v>110582.04639239999</v>
      </c>
      <c r="C59" s="920">
        <v>68626.825992520011</v>
      </c>
      <c r="D59" s="920">
        <v>126277.05204783</v>
      </c>
      <c r="E59" s="920">
        <v>135694.96939406998</v>
      </c>
      <c r="F59" s="920">
        <v>71478.882907249994</v>
      </c>
      <c r="G59" s="920">
        <v>60881.523635729995</v>
      </c>
      <c r="H59" s="920">
        <v>99092.163800009992</v>
      </c>
      <c r="I59" s="920">
        <v>111352.29981307001</v>
      </c>
      <c r="J59" s="920">
        <v>57091.162086509998</v>
      </c>
      <c r="K59" s="920">
        <v>45403.421020500005</v>
      </c>
      <c r="L59" s="920">
        <v>49359.171831489999</v>
      </c>
      <c r="M59" s="920">
        <v>46850.126232449998</v>
      </c>
      <c r="N59" s="920">
        <v>49488.773092879994</v>
      </c>
      <c r="O59" s="920">
        <v>110578.99433184999</v>
      </c>
      <c r="P59" s="920">
        <v>110543.86722487002</v>
      </c>
      <c r="Q59" s="920">
        <v>102655.94683867</v>
      </c>
      <c r="R59" s="920">
        <v>101436.61378505999</v>
      </c>
      <c r="S59" s="920">
        <v>43816.982211780007</v>
      </c>
      <c r="T59" s="920">
        <v>39434.158778620003</v>
      </c>
      <c r="U59" s="920">
        <v>32021.48642755</v>
      </c>
      <c r="V59" s="920">
        <v>41800.772997239997</v>
      </c>
      <c r="W59" s="920">
        <v>37933.936090080002</v>
      </c>
      <c r="X59" s="920">
        <v>45512.272303130005</v>
      </c>
      <c r="Y59" s="920">
        <v>64281.046702419997</v>
      </c>
      <c r="Z59" s="920">
        <v>44190.857694630002</v>
      </c>
      <c r="AA59" s="920">
        <v>77984.778915960007</v>
      </c>
      <c r="AB59" s="920">
        <v>41404.890060260004</v>
      </c>
      <c r="AC59" s="920">
        <v>55455.804412179998</v>
      </c>
      <c r="AD59" s="920">
        <v>60084.283906979996</v>
      </c>
      <c r="AE59" s="920">
        <v>84605.120329079989</v>
      </c>
      <c r="AF59" s="920">
        <v>97828.581684109988</v>
      </c>
      <c r="AG59" s="920">
        <v>68308.73662933</v>
      </c>
      <c r="AH59" s="920">
        <v>111163.17475842001</v>
      </c>
      <c r="AI59" s="920">
        <v>72678.245516570008</v>
      </c>
    </row>
    <row r="60" spans="1:35" ht="15.75">
      <c r="A60" s="958" t="s">
        <v>639</v>
      </c>
      <c r="B60" s="920">
        <v>132030.26047978998</v>
      </c>
      <c r="C60" s="920">
        <v>131610.68231155002</v>
      </c>
      <c r="D60" s="920">
        <v>134101.34447169001</v>
      </c>
      <c r="E60" s="920">
        <v>130618.45967474001</v>
      </c>
      <c r="F60" s="920">
        <v>133128.86224928001</v>
      </c>
      <c r="G60" s="920">
        <v>133073.63402015</v>
      </c>
      <c r="H60" s="920">
        <v>129923.28292959</v>
      </c>
      <c r="I60" s="920">
        <v>131888.53375561</v>
      </c>
      <c r="J60" s="920">
        <v>132952.85168145</v>
      </c>
      <c r="K60" s="920">
        <v>129097.96735629</v>
      </c>
      <c r="L60" s="920">
        <v>122679.66993876999</v>
      </c>
      <c r="M60" s="920">
        <v>118910.84195476001</v>
      </c>
      <c r="N60" s="920">
        <v>177577.04623135997</v>
      </c>
      <c r="O60" s="920">
        <v>173774.37980489002</v>
      </c>
      <c r="P60" s="920">
        <v>192147.65140776001</v>
      </c>
      <c r="Q60" s="920">
        <v>186992.62058658001</v>
      </c>
      <c r="R60" s="920">
        <v>181691.00205513</v>
      </c>
      <c r="S60" s="920">
        <v>181045.11601523001</v>
      </c>
      <c r="T60" s="920">
        <v>176765.76923534003</v>
      </c>
      <c r="U60" s="920">
        <v>164078.66246381</v>
      </c>
      <c r="V60" s="920">
        <v>164254.73479532998</v>
      </c>
      <c r="W60" s="920">
        <v>164568.66453497001</v>
      </c>
      <c r="X60" s="920">
        <v>157262.65329039999</v>
      </c>
      <c r="Y60" s="920">
        <v>157258.18326888001</v>
      </c>
      <c r="Z60" s="920">
        <v>156352.90498096999</v>
      </c>
      <c r="AA60" s="920">
        <v>149533.59629019001</v>
      </c>
      <c r="AB60" s="920">
        <v>145986.43389424999</v>
      </c>
      <c r="AC60" s="920">
        <v>148992.35970077003</v>
      </c>
      <c r="AD60" s="920">
        <v>140488.21673356</v>
      </c>
      <c r="AE60" s="920">
        <v>165265.18668539001</v>
      </c>
      <c r="AF60" s="920">
        <v>168195.44204612001</v>
      </c>
      <c r="AG60" s="920">
        <v>164036.67933759998</v>
      </c>
      <c r="AH60" s="920">
        <v>161175.39353368996</v>
      </c>
      <c r="AI60" s="920">
        <v>166788.62927042003</v>
      </c>
    </row>
    <row r="61" spans="1:35" ht="15.75">
      <c r="A61" s="958" t="s">
        <v>640</v>
      </c>
      <c r="B61" s="920">
        <v>29449.688447619999</v>
      </c>
      <c r="C61" s="920">
        <v>47385.164657529996</v>
      </c>
      <c r="D61" s="920">
        <v>-102049.84188787999</v>
      </c>
      <c r="E61" s="920">
        <v>-23156.706039910005</v>
      </c>
      <c r="F61" s="920">
        <v>62468.290480830001</v>
      </c>
      <c r="G61" s="920">
        <v>52812.318708470004</v>
      </c>
      <c r="H61" s="920">
        <v>39145.532412809996</v>
      </c>
      <c r="I61" s="920">
        <v>41052.584586650002</v>
      </c>
      <c r="J61" s="920">
        <v>38596.783372459999</v>
      </c>
      <c r="K61" s="920">
        <v>40381.205709970003</v>
      </c>
      <c r="L61" s="920">
        <v>53474.201691989998</v>
      </c>
      <c r="M61" s="920">
        <v>41626.380979730005</v>
      </c>
      <c r="N61" s="920">
        <v>37785.798514289992</v>
      </c>
      <c r="O61" s="920">
        <v>45597.791398050002</v>
      </c>
      <c r="P61" s="920">
        <v>41481.402134049997</v>
      </c>
      <c r="Q61" s="920">
        <v>40400.446751839627</v>
      </c>
      <c r="R61" s="920">
        <v>40052.969950890307</v>
      </c>
      <c r="S61" s="920">
        <v>40269.843277380729</v>
      </c>
      <c r="T61" s="920">
        <v>43486.994031500995</v>
      </c>
      <c r="U61" s="920">
        <v>40210.522382690397</v>
      </c>
      <c r="V61" s="920">
        <v>38725.401852440635</v>
      </c>
      <c r="W61" s="920">
        <v>39091.267279370404</v>
      </c>
      <c r="X61" s="920">
        <v>48854.347395000746</v>
      </c>
      <c r="Y61" s="920">
        <v>42721.634698200418</v>
      </c>
      <c r="Z61" s="920">
        <v>43197.647156040388</v>
      </c>
      <c r="AA61" s="920">
        <v>40632.832527670442</v>
      </c>
      <c r="AB61" s="920">
        <v>38129.265597470054</v>
      </c>
      <c r="AC61" s="920">
        <v>40667.057096130753</v>
      </c>
      <c r="AD61" s="920">
        <v>41751.498432130742</v>
      </c>
      <c r="AE61" s="920">
        <v>38223.471694700813</v>
      </c>
      <c r="AF61" s="920">
        <v>38034.241343099995</v>
      </c>
      <c r="AG61" s="920">
        <v>37953.786088229994</v>
      </c>
      <c r="AH61" s="920">
        <v>35855.540738140007</v>
      </c>
      <c r="AI61" s="920">
        <v>37976.878285010003</v>
      </c>
    </row>
    <row r="62" spans="1:35" ht="15.75">
      <c r="A62" s="958" t="s">
        <v>641</v>
      </c>
      <c r="B62" s="920">
        <v>239488.49639516001</v>
      </c>
      <c r="C62" s="920">
        <v>231305.57557777999</v>
      </c>
      <c r="D62" s="920">
        <v>229746.12505562999</v>
      </c>
      <c r="E62" s="920">
        <v>229297.92829283001</v>
      </c>
      <c r="F62" s="920">
        <v>231431.37825812001</v>
      </c>
      <c r="G62" s="920">
        <v>230727.92877611</v>
      </c>
      <c r="H62" s="920">
        <v>233934.46356660998</v>
      </c>
      <c r="I62" s="920">
        <v>235794.87691872998</v>
      </c>
      <c r="J62" s="920">
        <v>244282.41526514001</v>
      </c>
      <c r="K62" s="920">
        <v>253532.21468464003</v>
      </c>
      <c r="L62" s="920">
        <v>257991.83266508003</v>
      </c>
      <c r="M62" s="920">
        <v>268476.55962064001</v>
      </c>
      <c r="N62" s="920">
        <v>204103.33069253</v>
      </c>
      <c r="O62" s="920">
        <v>203608.32405751999</v>
      </c>
      <c r="P62" s="920">
        <v>178273.927157</v>
      </c>
      <c r="Q62" s="920">
        <v>179055</v>
      </c>
      <c r="R62" s="920">
        <v>179145</v>
      </c>
      <c r="S62" s="920">
        <v>232680.20284637</v>
      </c>
      <c r="T62" s="920">
        <v>220492.41578862999</v>
      </c>
      <c r="U62" s="920">
        <v>229719.69755041</v>
      </c>
      <c r="V62" s="920">
        <v>230276.88058843999</v>
      </c>
      <c r="W62" s="920">
        <v>219225.56937427999</v>
      </c>
      <c r="X62" s="920">
        <v>228156.37762332999</v>
      </c>
      <c r="Y62" s="920">
        <v>203368.84519453999</v>
      </c>
      <c r="Z62" s="920">
        <v>203789.83254407998</v>
      </c>
      <c r="AA62" s="920">
        <v>192470.06992566001</v>
      </c>
      <c r="AB62" s="920">
        <v>116971.08236796</v>
      </c>
      <c r="AC62" s="920">
        <v>158875.63983005003</v>
      </c>
      <c r="AD62" s="920">
        <v>161518.08610049996</v>
      </c>
      <c r="AE62" s="920">
        <v>161783.97406348999</v>
      </c>
      <c r="AF62" s="920">
        <v>158732.31259335001</v>
      </c>
      <c r="AG62" s="920">
        <v>144077.51968276998</v>
      </c>
      <c r="AH62" s="920">
        <v>143114.66256297997</v>
      </c>
      <c r="AI62" s="920">
        <v>128796.89364769</v>
      </c>
    </row>
    <row r="63" spans="1:35" ht="15.75">
      <c r="A63" s="958" t="s">
        <v>642</v>
      </c>
      <c r="B63" s="920">
        <v>271090.54000707</v>
      </c>
      <c r="C63" s="920">
        <v>256424.86646507998</v>
      </c>
      <c r="D63" s="920">
        <v>269607.55881115998</v>
      </c>
      <c r="E63" s="920">
        <v>238641.43707525998</v>
      </c>
      <c r="F63" s="920">
        <v>259668.91888054</v>
      </c>
      <c r="G63" s="920">
        <v>266694.46189096995</v>
      </c>
      <c r="H63" s="920">
        <v>214195.21325615002</v>
      </c>
      <c r="I63" s="920">
        <v>245135.64560619</v>
      </c>
      <c r="J63" s="920">
        <v>251969.36903830004</v>
      </c>
      <c r="K63" s="920">
        <v>212590.79831045002</v>
      </c>
      <c r="L63" s="920">
        <v>225371.59660513996</v>
      </c>
      <c r="M63" s="920">
        <v>280376.55756171007</v>
      </c>
      <c r="N63" s="920">
        <v>111885.05490884997</v>
      </c>
      <c r="O63" s="920">
        <v>266277.16966915003</v>
      </c>
      <c r="P63" s="920">
        <v>271522.21300901001</v>
      </c>
      <c r="Q63" s="920">
        <v>223104.30848767998</v>
      </c>
      <c r="R63" s="920">
        <v>209769.36757589001</v>
      </c>
      <c r="S63" s="920">
        <v>204756.38706195002</v>
      </c>
      <c r="T63" s="920">
        <v>209081.82100587999</v>
      </c>
      <c r="U63" s="920">
        <v>198047.99573098999</v>
      </c>
      <c r="V63" s="920">
        <v>190713.42988454003</v>
      </c>
      <c r="W63" s="920">
        <v>212697.91699028999</v>
      </c>
      <c r="X63" s="920">
        <v>206455.36517619999</v>
      </c>
      <c r="Y63" s="920">
        <v>199194.78951060001</v>
      </c>
      <c r="Z63" s="920">
        <v>253931.88496114002</v>
      </c>
      <c r="AA63" s="920">
        <v>315409.86891905003</v>
      </c>
      <c r="AB63" s="920">
        <v>234194.17731202004</v>
      </c>
      <c r="AC63" s="920">
        <v>329794.72721467994</v>
      </c>
      <c r="AD63" s="920">
        <v>398957.44516130007</v>
      </c>
      <c r="AE63" s="920">
        <v>351718.43303953006</v>
      </c>
      <c r="AF63" s="920">
        <v>363537.39447741007</v>
      </c>
      <c r="AG63" s="920">
        <v>342473.09444097994</v>
      </c>
      <c r="AH63" s="920">
        <v>394738.05926236999</v>
      </c>
      <c r="AI63" s="920">
        <v>367747.74763664999</v>
      </c>
    </row>
    <row r="64" spans="1:35" ht="15.75">
      <c r="A64" s="958" t="s">
        <v>643</v>
      </c>
      <c r="B64" s="920">
        <v>0</v>
      </c>
      <c r="C64" s="920">
        <v>0</v>
      </c>
      <c r="D64" s="920">
        <v>0</v>
      </c>
      <c r="E64" s="920">
        <v>0</v>
      </c>
      <c r="F64" s="920">
        <v>0</v>
      </c>
      <c r="G64" s="920">
        <v>0</v>
      </c>
      <c r="H64" s="920">
        <v>0</v>
      </c>
      <c r="I64" s="920">
        <v>2626.5059516599999</v>
      </c>
      <c r="J64" s="920">
        <v>0</v>
      </c>
      <c r="K64" s="920">
        <v>0</v>
      </c>
      <c r="L64" s="920">
        <v>6775</v>
      </c>
      <c r="M64" s="920">
        <v>2650</v>
      </c>
      <c r="N64" s="920">
        <v>3500</v>
      </c>
      <c r="O64" s="920">
        <v>8000</v>
      </c>
      <c r="P64" s="920">
        <v>9000</v>
      </c>
      <c r="Q64" s="920">
        <v>4000</v>
      </c>
      <c r="R64" s="920">
        <v>5620</v>
      </c>
      <c r="S64" s="920">
        <v>3900</v>
      </c>
      <c r="T64" s="920">
        <v>5000</v>
      </c>
      <c r="U64" s="920">
        <v>0</v>
      </c>
      <c r="V64" s="920">
        <v>7300</v>
      </c>
      <c r="W64" s="920">
        <v>0</v>
      </c>
      <c r="X64" s="920">
        <v>0</v>
      </c>
      <c r="Y64" s="920">
        <v>2900</v>
      </c>
      <c r="Z64" s="920">
        <v>0</v>
      </c>
      <c r="AA64" s="920">
        <v>0</v>
      </c>
      <c r="AB64" s="920">
        <v>0</v>
      </c>
      <c r="AC64" s="920">
        <v>0</v>
      </c>
      <c r="AD64" s="920">
        <v>0</v>
      </c>
      <c r="AE64" s="920">
        <v>0</v>
      </c>
      <c r="AF64" s="920">
        <v>0</v>
      </c>
      <c r="AG64" s="920">
        <v>0</v>
      </c>
      <c r="AH64" s="920">
        <v>0</v>
      </c>
      <c r="AI64" s="920">
        <v>0</v>
      </c>
    </row>
    <row r="65" spans="1:35" ht="15.75">
      <c r="A65" s="955" t="s">
        <v>644</v>
      </c>
      <c r="B65" s="920">
        <v>1572485.20975525</v>
      </c>
      <c r="C65" s="920">
        <v>1579537.4623919602</v>
      </c>
      <c r="D65" s="920">
        <v>1650981.0783097495</v>
      </c>
      <c r="E65" s="920">
        <v>1555046.6291914496</v>
      </c>
      <c r="F65" s="920">
        <v>1620062.1207193402</v>
      </c>
      <c r="G65" s="920">
        <v>1649492.8551649302</v>
      </c>
      <c r="H65" s="920">
        <v>1708747.2104492299</v>
      </c>
      <c r="I65" s="920">
        <v>1705248.91387632</v>
      </c>
      <c r="J65" s="920">
        <v>1958497.38658564</v>
      </c>
      <c r="K65" s="920">
        <v>1775506.5504775497</v>
      </c>
      <c r="L65" s="920">
        <v>1860799.9137353897</v>
      </c>
      <c r="M65" s="920">
        <v>2130350.7154465998</v>
      </c>
      <c r="N65" s="920">
        <v>2109762.3418984101</v>
      </c>
      <c r="O65" s="920">
        <v>1902108.3478699897</v>
      </c>
      <c r="P65" s="920">
        <v>1816529.8321867203</v>
      </c>
      <c r="Q65" s="920">
        <v>1913781.9720654108</v>
      </c>
      <c r="R65" s="920">
        <v>2073321.2260456495</v>
      </c>
      <c r="S65" s="920">
        <v>2073626.44500628</v>
      </c>
      <c r="T65" s="920">
        <v>2225484.2329217</v>
      </c>
      <c r="U65" s="920">
        <v>2346463.1540045403</v>
      </c>
      <c r="V65" s="920">
        <v>2269915.5441541905</v>
      </c>
      <c r="W65" s="920">
        <v>2173174.2099648393</v>
      </c>
      <c r="X65" s="920">
        <v>2237983.7885960196</v>
      </c>
      <c r="Y65" s="920">
        <v>2284115.6680336194</v>
      </c>
      <c r="Z65" s="920">
        <v>2137718.1367786899</v>
      </c>
      <c r="AA65" s="920">
        <v>1996312.6300729304</v>
      </c>
      <c r="AB65" s="920">
        <v>2177008.2662414196</v>
      </c>
      <c r="AC65" s="920">
        <v>2401078.80211053</v>
      </c>
      <c r="AD65" s="920">
        <v>3126768.4642141787</v>
      </c>
      <c r="AE65" s="920">
        <v>3023655.1916775</v>
      </c>
      <c r="AF65" s="920">
        <v>2898101.2122573899</v>
      </c>
      <c r="AG65" s="920">
        <v>2977343.9496904798</v>
      </c>
      <c r="AH65" s="920">
        <v>2924354.8576587099</v>
      </c>
      <c r="AI65" s="920">
        <v>2897594.9350729105</v>
      </c>
    </row>
    <row r="66" spans="1:35" ht="15.75">
      <c r="A66" s="958" t="s">
        <v>645</v>
      </c>
      <c r="B66" s="920">
        <v>797027.44861066039</v>
      </c>
      <c r="C66" s="920">
        <v>779205.06997638987</v>
      </c>
      <c r="D66" s="920">
        <v>894321.54612006992</v>
      </c>
      <c r="E66" s="920">
        <v>772906.93953203992</v>
      </c>
      <c r="F66" s="920">
        <v>756718.63346151018</v>
      </c>
      <c r="G66" s="920">
        <v>762642.96664373006</v>
      </c>
      <c r="H66" s="920">
        <v>648313.95702696999</v>
      </c>
      <c r="I66" s="920">
        <v>740497.75443301967</v>
      </c>
      <c r="J66" s="920">
        <v>918984.93280920014</v>
      </c>
      <c r="K66" s="920">
        <v>795560.15083625983</v>
      </c>
      <c r="L66" s="920">
        <v>960111.19705696998</v>
      </c>
      <c r="M66" s="920">
        <v>1116970.00717988</v>
      </c>
      <c r="N66" s="920">
        <v>1097089.75494826</v>
      </c>
      <c r="O66" s="920">
        <v>956677.05374245986</v>
      </c>
      <c r="P66" s="920">
        <v>996518.29245780967</v>
      </c>
      <c r="Q66" s="920">
        <v>947659.71846525976</v>
      </c>
      <c r="R66" s="920">
        <v>1054592.5040788199</v>
      </c>
      <c r="S66" s="920">
        <v>1070094.6621784398</v>
      </c>
      <c r="T66" s="920">
        <v>1210416.5110654901</v>
      </c>
      <c r="U66" s="920">
        <v>1176534.9690347202</v>
      </c>
      <c r="V66" s="920">
        <v>1118253.60078218</v>
      </c>
      <c r="W66" s="920">
        <v>1015176.3222565</v>
      </c>
      <c r="X66" s="920">
        <v>1301684.5196900703</v>
      </c>
      <c r="Y66" s="920">
        <v>1342865.1533283798</v>
      </c>
      <c r="Z66" s="920">
        <v>1171220.0055398396</v>
      </c>
      <c r="AA66" s="920">
        <v>1170132.1464300104</v>
      </c>
      <c r="AB66" s="920">
        <v>1407013.9376127596</v>
      </c>
      <c r="AC66" s="920">
        <v>1355793.3859312898</v>
      </c>
      <c r="AD66" s="920">
        <v>1877433.5790672901</v>
      </c>
      <c r="AE66" s="920">
        <v>1710974.9287599805</v>
      </c>
      <c r="AF66" s="920">
        <v>1911521.0420170799</v>
      </c>
      <c r="AG66" s="920">
        <v>1969979.8558467501</v>
      </c>
      <c r="AH66" s="920">
        <v>1903799.3374561206</v>
      </c>
      <c r="AI66" s="920">
        <v>1832863.01196696</v>
      </c>
    </row>
    <row r="67" spans="1:35" ht="15.75">
      <c r="A67" s="958" t="s">
        <v>646</v>
      </c>
      <c r="B67" s="920">
        <v>201859.15291476002</v>
      </c>
      <c r="C67" s="920">
        <v>200065.93535764</v>
      </c>
      <c r="D67" s="920">
        <v>168071.93938192003</v>
      </c>
      <c r="E67" s="920">
        <v>162822.4582891</v>
      </c>
      <c r="F67" s="920">
        <v>175278.49205327002</v>
      </c>
      <c r="G67" s="920">
        <v>85339.51510217</v>
      </c>
      <c r="H67" s="920">
        <v>151533.28420595999</v>
      </c>
      <c r="I67" s="920">
        <v>175987.93523058001</v>
      </c>
      <c r="J67" s="920">
        <v>178136.27333951002</v>
      </c>
      <c r="K67" s="920">
        <v>132481.91688687002</v>
      </c>
      <c r="L67" s="920">
        <v>208890.97480138997</v>
      </c>
      <c r="M67" s="920">
        <v>213696.49379521</v>
      </c>
      <c r="N67" s="920">
        <v>306168.89608168998</v>
      </c>
      <c r="O67" s="920">
        <v>243427.94803434002</v>
      </c>
      <c r="P67" s="920">
        <v>113827.35947786001</v>
      </c>
      <c r="Q67" s="920">
        <v>219299.92322414997</v>
      </c>
      <c r="R67" s="920">
        <v>162884.71798406</v>
      </c>
      <c r="S67" s="920">
        <v>100545.15388088001</v>
      </c>
      <c r="T67" s="920">
        <v>96179.762644730014</v>
      </c>
      <c r="U67" s="920">
        <v>172231.11554547001</v>
      </c>
      <c r="V67" s="920">
        <v>169194.86160100999</v>
      </c>
      <c r="W67" s="920">
        <v>150902.40059509999</v>
      </c>
      <c r="X67" s="920">
        <v>295100.64201566996</v>
      </c>
      <c r="Y67" s="920">
        <v>282307.08711730997</v>
      </c>
      <c r="Z67" s="920">
        <v>269785.74189860001</v>
      </c>
      <c r="AA67" s="920">
        <v>193281.62678387004</v>
      </c>
      <c r="AB67" s="920">
        <v>166981.51961757999</v>
      </c>
      <c r="AC67" s="920">
        <v>138530.35397794002</v>
      </c>
      <c r="AD67" s="920">
        <v>207595.96136957998</v>
      </c>
      <c r="AE67" s="920">
        <v>236261.45894462001</v>
      </c>
      <c r="AF67" s="920">
        <v>26904.162350390008</v>
      </c>
      <c r="AG67" s="920">
        <v>45182.61334969</v>
      </c>
      <c r="AH67" s="920">
        <v>67181.956629200009</v>
      </c>
      <c r="AI67" s="920">
        <v>57056.851745490305</v>
      </c>
    </row>
    <row r="68" spans="1:35" ht="15.75">
      <c r="A68" s="958" t="s">
        <v>647</v>
      </c>
      <c r="B68" s="920">
        <v>68467.434527220001</v>
      </c>
      <c r="C68" s="920">
        <v>67545.369704779994</v>
      </c>
      <c r="D68" s="920">
        <v>72186.270831449991</v>
      </c>
      <c r="E68" s="920">
        <v>44219.14036564999</v>
      </c>
      <c r="F68" s="920">
        <v>37798.758845470002</v>
      </c>
      <c r="G68" s="920">
        <v>32037.900584859999</v>
      </c>
      <c r="H68" s="920">
        <v>33547.695533159997</v>
      </c>
      <c r="I68" s="920">
        <v>35181.391651080005</v>
      </c>
      <c r="J68" s="920">
        <v>35324.831473940001</v>
      </c>
      <c r="K68" s="920">
        <v>35514.977723769996</v>
      </c>
      <c r="L68" s="920">
        <v>55822.505149829994</v>
      </c>
      <c r="M68" s="920">
        <v>43485.502301479995</v>
      </c>
      <c r="N68" s="920">
        <v>56957.818772859995</v>
      </c>
      <c r="O68" s="920">
        <v>60024.144956000004</v>
      </c>
      <c r="P68" s="920">
        <v>58575.647892370005</v>
      </c>
      <c r="Q68" s="920">
        <v>37598.754033720004</v>
      </c>
      <c r="R68" s="920">
        <v>31115.084889649996</v>
      </c>
      <c r="S68" s="920">
        <v>34570.726903079994</v>
      </c>
      <c r="T68" s="920">
        <v>37200.749798059987</v>
      </c>
      <c r="U68" s="920">
        <v>35967.306736399987</v>
      </c>
      <c r="V68" s="920">
        <v>37987.744119859992</v>
      </c>
      <c r="W68" s="920">
        <v>36133.29452553</v>
      </c>
      <c r="X68" s="920">
        <v>48948.635437140001</v>
      </c>
      <c r="Y68" s="920">
        <v>53878.888625059997</v>
      </c>
      <c r="Z68" s="920">
        <v>52071.728163569998</v>
      </c>
      <c r="AA68" s="920">
        <v>50537.500198460009</v>
      </c>
      <c r="AB68" s="920">
        <v>46201.384339620003</v>
      </c>
      <c r="AC68" s="920">
        <v>31177.337872929995</v>
      </c>
      <c r="AD68" s="920">
        <v>33896.900904980001</v>
      </c>
      <c r="AE68" s="920">
        <v>45581.429171599993</v>
      </c>
      <c r="AF68" s="920">
        <v>35581.276200639993</v>
      </c>
      <c r="AG68" s="920">
        <v>35232.163255389991</v>
      </c>
      <c r="AH68" s="920">
        <v>36408.957580109993</v>
      </c>
      <c r="AI68" s="920">
        <v>43821.571231230002</v>
      </c>
    </row>
    <row r="69" spans="1:35" ht="15.75">
      <c r="A69" s="958" t="s">
        <v>648</v>
      </c>
      <c r="B69" s="920">
        <v>4944.4846363300003</v>
      </c>
      <c r="C69" s="920">
        <v>12089.861866789999</v>
      </c>
      <c r="D69" s="920">
        <v>4718.6923685100001</v>
      </c>
      <c r="E69" s="920">
        <v>17514.695587999999</v>
      </c>
      <c r="F69" s="920">
        <v>26363.677055069998</v>
      </c>
      <c r="G69" s="920">
        <v>5941.4835352999999</v>
      </c>
      <c r="H69" s="920">
        <v>11638.638781799998</v>
      </c>
      <c r="I69" s="920">
        <v>3390.5980047800003</v>
      </c>
      <c r="J69" s="920">
        <v>9544.7078773499979</v>
      </c>
      <c r="K69" s="920">
        <v>9912.7463325200006</v>
      </c>
      <c r="L69" s="920">
        <v>4694.8427780399998</v>
      </c>
      <c r="M69" s="920">
        <v>11579.202974040001</v>
      </c>
      <c r="N69" s="920">
        <v>4787.96985012</v>
      </c>
      <c r="O69" s="920">
        <v>6999.3849051399993</v>
      </c>
      <c r="P69" s="920">
        <v>7054.61103559</v>
      </c>
      <c r="Q69" s="920">
        <v>2456.2955980000002</v>
      </c>
      <c r="R69" s="920">
        <v>955.50856599999997</v>
      </c>
      <c r="S69" s="920">
        <v>3841.8486370100004</v>
      </c>
      <c r="T69" s="920">
        <v>1124.6791369100001</v>
      </c>
      <c r="U69" s="920">
        <v>1521.70352809</v>
      </c>
      <c r="V69" s="920">
        <v>1171.2967268900002</v>
      </c>
      <c r="W69" s="920">
        <v>5413.6523957000009</v>
      </c>
      <c r="X69" s="920">
        <v>7671.7406754100002</v>
      </c>
      <c r="Y69" s="920">
        <v>4621.3567534200001</v>
      </c>
      <c r="Z69" s="920">
        <v>4770.5175261899994</v>
      </c>
      <c r="AA69" s="920">
        <v>2998.3719751100002</v>
      </c>
      <c r="AB69" s="920">
        <v>2401.39845311</v>
      </c>
      <c r="AC69" s="920">
        <v>35972.239512250002</v>
      </c>
      <c r="AD69" s="920">
        <v>11472.293579899999</v>
      </c>
      <c r="AE69" s="920">
        <v>19448.769220559996</v>
      </c>
      <c r="AF69" s="920">
        <v>1497.9800657200001</v>
      </c>
      <c r="AG69" s="920">
        <v>797.67060000000004</v>
      </c>
      <c r="AH69" s="920">
        <v>0</v>
      </c>
      <c r="AI69" s="920">
        <v>899.48557400999994</v>
      </c>
    </row>
    <row r="70" spans="1:35" ht="15.75">
      <c r="A70" s="958" t="s">
        <v>649</v>
      </c>
      <c r="B70" s="920">
        <v>142634.76571063002</v>
      </c>
      <c r="C70" s="920">
        <v>169856.49775880002</v>
      </c>
      <c r="D70" s="920">
        <v>212742.63427135002</v>
      </c>
      <c r="E70" s="920">
        <v>268868.10751218995</v>
      </c>
      <c r="F70" s="920">
        <v>321881.80443893</v>
      </c>
      <c r="G70" s="920">
        <v>387412.25655630993</v>
      </c>
      <c r="H70" s="920">
        <v>438572.51803903002</v>
      </c>
      <c r="I70" s="920">
        <v>489362.51831079012</v>
      </c>
      <c r="J70" s="920">
        <v>487697.62101495004</v>
      </c>
      <c r="K70" s="920">
        <v>536976.47786621994</v>
      </c>
      <c r="L70" s="920">
        <v>220216.67635148999</v>
      </c>
      <c r="M70" s="920">
        <v>277802.56954649999</v>
      </c>
      <c r="N70" s="920">
        <v>137121.91541915998</v>
      </c>
      <c r="O70" s="920">
        <v>222119.17872667999</v>
      </c>
      <c r="P70" s="920">
        <v>279732.33823018998</v>
      </c>
      <c r="Q70" s="920">
        <v>348313.6915392701</v>
      </c>
      <c r="R70" s="920">
        <v>384474.59215021995</v>
      </c>
      <c r="S70" s="920">
        <v>416193.45510611992</v>
      </c>
      <c r="T70" s="920">
        <v>450128.62593901996</v>
      </c>
      <c r="U70" s="920">
        <v>520993.38086155994</v>
      </c>
      <c r="V70" s="920">
        <v>568987.81340255006</v>
      </c>
      <c r="W70" s="920">
        <v>615038.29582866991</v>
      </c>
      <c r="X70" s="920">
        <v>109994.97144216001</v>
      </c>
      <c r="Y70" s="920">
        <v>159343.61341085</v>
      </c>
      <c r="Z70" s="920">
        <v>190988.57647661999</v>
      </c>
      <c r="AA70" s="920">
        <v>194423.72651363999</v>
      </c>
      <c r="AB70" s="920">
        <v>222596.78228761003</v>
      </c>
      <c r="AC70" s="920">
        <v>303825.877698</v>
      </c>
      <c r="AD70" s="920">
        <v>356980.19502025994</v>
      </c>
      <c r="AE70" s="920">
        <v>421733.34043335012</v>
      </c>
      <c r="AF70" s="920">
        <v>285237.58699849003</v>
      </c>
      <c r="AG70" s="920">
        <v>289258.02648186003</v>
      </c>
      <c r="AH70" s="920">
        <v>307270.3962931899</v>
      </c>
      <c r="AI70" s="920">
        <v>349345.82235849998</v>
      </c>
    </row>
    <row r="71" spans="1:35" ht="15.75">
      <c r="A71" s="958" t="s">
        <v>44</v>
      </c>
      <c r="B71" s="920">
        <v>15.041052890000001</v>
      </c>
      <c r="C71" s="920">
        <v>15.07574717</v>
      </c>
      <c r="D71" s="920">
        <v>15.096367870000002</v>
      </c>
      <c r="E71" s="920">
        <v>1254.4116825999999</v>
      </c>
      <c r="F71" s="920">
        <v>7001.6041171399993</v>
      </c>
      <c r="G71" s="920">
        <v>8915.0452700499991</v>
      </c>
      <c r="H71" s="920">
        <v>12597.41342748</v>
      </c>
      <c r="I71" s="920">
        <v>14.936625780000002</v>
      </c>
      <c r="J71" s="920">
        <v>8956.3649555100001</v>
      </c>
      <c r="K71" s="920">
        <v>9772.2050240900007</v>
      </c>
      <c r="L71" s="920">
        <v>9769.3711633799994</v>
      </c>
      <c r="M71" s="920">
        <v>7896.6247451300005</v>
      </c>
      <c r="N71" s="920">
        <v>15.651913370000001</v>
      </c>
      <c r="O71" s="920">
        <v>7860.7184219599994</v>
      </c>
      <c r="P71" s="920">
        <v>7057.8700756699991</v>
      </c>
      <c r="Q71" s="920">
        <v>7273.7466804099995</v>
      </c>
      <c r="R71" s="920">
        <v>7056.5404739399992</v>
      </c>
      <c r="S71" s="920">
        <v>293.00918480000001</v>
      </c>
      <c r="T71" s="920">
        <v>14.52680198</v>
      </c>
      <c r="U71" s="920">
        <v>15.696801530000002</v>
      </c>
      <c r="V71" s="920">
        <v>15.824495460000001</v>
      </c>
      <c r="W71" s="920">
        <v>15.8462779</v>
      </c>
      <c r="X71" s="920">
        <v>13.73613568</v>
      </c>
      <c r="Y71" s="920">
        <v>60.751583849999996</v>
      </c>
      <c r="Z71" s="920">
        <v>17.106875559999999</v>
      </c>
      <c r="AA71" s="920">
        <v>337.59925024</v>
      </c>
      <c r="AB71" s="920">
        <v>337.64409188999997</v>
      </c>
      <c r="AC71" s="920">
        <v>336.82529308999995</v>
      </c>
      <c r="AD71" s="920">
        <v>336.82993766999999</v>
      </c>
      <c r="AE71" s="920">
        <v>337.35357064999999</v>
      </c>
      <c r="AF71" s="920">
        <v>336.93779322</v>
      </c>
      <c r="AG71" s="920">
        <v>336.86064133999997</v>
      </c>
      <c r="AH71" s="920">
        <v>336.8608188</v>
      </c>
      <c r="AI71" s="920">
        <v>398.88254022999996</v>
      </c>
    </row>
    <row r="72" spans="1:35" ht="15.75">
      <c r="A72" s="958" t="s">
        <v>650</v>
      </c>
      <c r="B72" s="920">
        <v>15875.31432616</v>
      </c>
      <c r="C72" s="920">
        <v>23863.935106960005</v>
      </c>
      <c r="D72" s="920">
        <v>17472.204424610001</v>
      </c>
      <c r="E72" s="920">
        <v>9337.2914888399991</v>
      </c>
      <c r="F72" s="920">
        <v>12607.517758139998</v>
      </c>
      <c r="G72" s="920">
        <v>9717.3375926500012</v>
      </c>
      <c r="H72" s="920">
        <v>12200.845948630002</v>
      </c>
      <c r="I72" s="920">
        <v>17479.69049108</v>
      </c>
      <c r="J72" s="920">
        <v>18414.288508779999</v>
      </c>
      <c r="K72" s="920">
        <v>31186.953202260003</v>
      </c>
      <c r="L72" s="920">
        <v>23149.626993239999</v>
      </c>
      <c r="M72" s="920">
        <v>43499.022858650002</v>
      </c>
      <c r="N72" s="920">
        <v>32793.268734080004</v>
      </c>
      <c r="O72" s="920">
        <v>26829.396903430003</v>
      </c>
      <c r="P72" s="920">
        <v>20643.635688590002</v>
      </c>
      <c r="Q72" s="920">
        <v>23086.204297100001</v>
      </c>
      <c r="R72" s="920">
        <v>23263.512936470004</v>
      </c>
      <c r="S72" s="920">
        <v>30702.223980459996</v>
      </c>
      <c r="T72" s="920">
        <v>33396.758009060002</v>
      </c>
      <c r="U72" s="920">
        <v>23308.210062489998</v>
      </c>
      <c r="V72" s="920">
        <v>26320.588023129996</v>
      </c>
      <c r="W72" s="920">
        <v>28211.20441287</v>
      </c>
      <c r="X72" s="920">
        <v>43995.243203040001</v>
      </c>
      <c r="Y72" s="920">
        <v>50109.789105479998</v>
      </c>
      <c r="Z72" s="920">
        <v>49136.826957140001</v>
      </c>
      <c r="AA72" s="920">
        <v>42248.748490029997</v>
      </c>
      <c r="AB72" s="920">
        <v>29243.529136140001</v>
      </c>
      <c r="AC72" s="920">
        <v>33696.567797099997</v>
      </c>
      <c r="AD72" s="920">
        <v>34205.283043060008</v>
      </c>
      <c r="AE72" s="920">
        <v>35119.372513319999</v>
      </c>
      <c r="AF72" s="920">
        <v>37200.965255009993</v>
      </c>
      <c r="AG72" s="920">
        <v>37828.34709268</v>
      </c>
      <c r="AH72" s="920">
        <v>39798.884688149999</v>
      </c>
      <c r="AI72" s="920">
        <v>42349.040441029996</v>
      </c>
    </row>
    <row r="73" spans="1:35" ht="15.75">
      <c r="A73" s="958" t="s">
        <v>599</v>
      </c>
      <c r="B73" s="920">
        <v>231665.32596017999</v>
      </c>
      <c r="C73" s="920">
        <v>221485.59242476002</v>
      </c>
      <c r="D73" s="920">
        <v>194072.12796478</v>
      </c>
      <c r="E73" s="920">
        <v>191471.73280005006</v>
      </c>
      <c r="F73" s="920">
        <v>204942.56012862999</v>
      </c>
      <c r="G73" s="920">
        <v>201444.21591788001</v>
      </c>
      <c r="H73" s="920">
        <v>299728.34614656999</v>
      </c>
      <c r="I73" s="920">
        <v>123933.40290498002</v>
      </c>
      <c r="J73" s="920">
        <v>201202.25702240001</v>
      </c>
      <c r="K73" s="920">
        <v>144076.15148705</v>
      </c>
      <c r="L73" s="920">
        <v>265117.38150056999</v>
      </c>
      <c r="M73" s="920">
        <v>293787.84517571999</v>
      </c>
      <c r="N73" s="920">
        <v>245541.63952546997</v>
      </c>
      <c r="O73" s="920">
        <v>195636.21671713001</v>
      </c>
      <c r="P73" s="920">
        <v>189552.89386395999</v>
      </c>
      <c r="Q73" s="920">
        <v>185276.94597853997</v>
      </c>
      <c r="R73" s="920">
        <v>215770.31317420001</v>
      </c>
      <c r="S73" s="920">
        <v>206901.16180059002</v>
      </c>
      <c r="T73" s="920">
        <v>215611.89323810997</v>
      </c>
      <c r="U73" s="920">
        <v>227615.19876390003</v>
      </c>
      <c r="V73" s="920">
        <v>194377.31847079998</v>
      </c>
      <c r="W73" s="920">
        <v>198285.37317379998</v>
      </c>
      <c r="X73" s="920">
        <v>279599.18076994002</v>
      </c>
      <c r="Y73" s="920">
        <v>242898.46796064</v>
      </c>
      <c r="Z73" s="920">
        <v>251593.09625554999</v>
      </c>
      <c r="AA73" s="920">
        <v>191734.94715237</v>
      </c>
      <c r="AB73" s="920">
        <v>175902.82950557</v>
      </c>
      <c r="AC73" s="920">
        <v>319076.49713243992</v>
      </c>
      <c r="AD73" s="920">
        <v>413184.68636201997</v>
      </c>
      <c r="AE73" s="920">
        <v>389347.68390952004</v>
      </c>
      <c r="AF73" s="920">
        <v>443207.44803133007</v>
      </c>
      <c r="AG73" s="920">
        <v>413220.96005778998</v>
      </c>
      <c r="AH73" s="920">
        <v>368890.27337706002</v>
      </c>
      <c r="AI73" s="920">
        <v>379844.50464166002</v>
      </c>
    </row>
    <row r="74" spans="1:35" ht="15.75">
      <c r="A74" s="958" t="s">
        <v>651</v>
      </c>
      <c r="B74" s="920">
        <v>109996.24201641993</v>
      </c>
      <c r="C74" s="920">
        <v>105410.12444867041</v>
      </c>
      <c r="D74" s="920">
        <v>87380.56657918921</v>
      </c>
      <c r="E74" s="920">
        <v>86651.851932979494</v>
      </c>
      <c r="F74" s="920">
        <v>77469.072861180422</v>
      </c>
      <c r="G74" s="920">
        <v>156042.13396197997</v>
      </c>
      <c r="H74" s="920">
        <v>100614.51133963012</v>
      </c>
      <c r="I74" s="920">
        <v>119400.68622423022</v>
      </c>
      <c r="J74" s="920">
        <v>100236.10958399976</v>
      </c>
      <c r="K74" s="920">
        <v>80024.971118509755</v>
      </c>
      <c r="L74" s="920">
        <v>113027.33794047998</v>
      </c>
      <c r="M74" s="920">
        <v>121633.44686999047</v>
      </c>
      <c r="N74" s="920">
        <v>229285.42665339992</v>
      </c>
      <c r="O74" s="920">
        <v>182534.30546284985</v>
      </c>
      <c r="P74" s="920">
        <v>143567.18346468042</v>
      </c>
      <c r="Q74" s="920">
        <v>142816.69224896096</v>
      </c>
      <c r="R74" s="920">
        <v>193208.45179228979</v>
      </c>
      <c r="S74" s="920">
        <v>210484.20333490014</v>
      </c>
      <c r="T74" s="920">
        <v>181410.72628834035</v>
      </c>
      <c r="U74" s="920">
        <v>188275.57267037986</v>
      </c>
      <c r="V74" s="920">
        <v>153606.49653231053</v>
      </c>
      <c r="W74" s="920">
        <v>123997.82049876929</v>
      </c>
      <c r="X74" s="920">
        <v>150975.11922690968</v>
      </c>
      <c r="Y74" s="920">
        <v>148030.56014862942</v>
      </c>
      <c r="Z74" s="920">
        <v>148134.5370856201</v>
      </c>
      <c r="AA74" s="920">
        <v>150617.96327919996</v>
      </c>
      <c r="AB74" s="920">
        <v>126329.2411971394</v>
      </c>
      <c r="AC74" s="920">
        <v>182669.71689548975</v>
      </c>
      <c r="AD74" s="920">
        <v>191662.73492941895</v>
      </c>
      <c r="AE74" s="920">
        <v>164850.85515389941</v>
      </c>
      <c r="AF74" s="920">
        <v>156613.81354551026</v>
      </c>
      <c r="AG74" s="920">
        <v>185507.45236497998</v>
      </c>
      <c r="AH74" s="920">
        <v>200668.19081607959</v>
      </c>
      <c r="AI74" s="920">
        <v>191015.76457379982</v>
      </c>
    </row>
    <row r="75" spans="1:35" ht="15.75">
      <c r="A75" s="961"/>
      <c r="B75" s="920"/>
      <c r="C75" s="920"/>
      <c r="D75" s="920"/>
      <c r="E75" s="920"/>
      <c r="F75" s="920"/>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c r="AG75" s="920"/>
      <c r="AH75" s="920"/>
      <c r="AI75" s="920"/>
    </row>
    <row r="76" spans="1:35" ht="16.5" thickBot="1">
      <c r="A76" s="991" t="s">
        <v>652</v>
      </c>
      <c r="B76" s="1259">
        <v>24608663.575210243</v>
      </c>
      <c r="C76" s="1259">
        <v>24818936.886779588</v>
      </c>
      <c r="D76" s="1259">
        <v>24719649.371783126</v>
      </c>
      <c r="E76" s="1259">
        <v>25145408.693921197</v>
      </c>
      <c r="F76" s="1259">
        <v>25632908.986198481</v>
      </c>
      <c r="G76" s="1259">
        <v>25475166.641133275</v>
      </c>
      <c r="H76" s="1259">
        <v>25994837.478323836</v>
      </c>
      <c r="I76" s="1259">
        <v>26321043.663023781</v>
      </c>
      <c r="J76" s="1259">
        <v>27339096.990277559</v>
      </c>
      <c r="K76" s="1259">
        <v>27526416.294124734</v>
      </c>
      <c r="L76" s="1259">
        <v>27748889.374780681</v>
      </c>
      <c r="M76" s="1259">
        <v>28587231.733020682</v>
      </c>
      <c r="N76" s="1259">
        <v>28711076.450839158</v>
      </c>
      <c r="O76" s="1259">
        <v>28962777.407962173</v>
      </c>
      <c r="P76" s="1259">
        <v>28737071.556290776</v>
      </c>
      <c r="Q76" s="1259">
        <v>28400826.003271844</v>
      </c>
      <c r="R76" s="1259">
        <v>28273175.823682602</v>
      </c>
      <c r="S76" s="1259">
        <v>28256267.316541802</v>
      </c>
      <c r="T76" s="1259">
        <v>28168759.791382909</v>
      </c>
      <c r="U76" s="1259">
        <v>27263870.713366468</v>
      </c>
      <c r="V76" s="1259">
        <v>27507770.532590441</v>
      </c>
      <c r="W76" s="1259">
        <v>28173260.939367916</v>
      </c>
      <c r="X76" s="1259">
        <v>28143945.670959916</v>
      </c>
      <c r="Y76" s="1259">
        <v>28316330.751659159</v>
      </c>
      <c r="Z76" s="1259">
        <v>28571293.92426689</v>
      </c>
      <c r="AA76" s="1259">
        <v>28621294.777793191</v>
      </c>
      <c r="AB76" s="1259">
        <v>28407917.849590071</v>
      </c>
      <c r="AC76" s="1259">
        <v>31300998.492894728</v>
      </c>
      <c r="AD76" s="1259">
        <v>32428304.355653536</v>
      </c>
      <c r="AE76" s="1259">
        <v>32142208.576978032</v>
      </c>
      <c r="AF76" s="1259">
        <v>31792039.98491852</v>
      </c>
      <c r="AG76" s="1259">
        <v>31575425.271219414</v>
      </c>
      <c r="AH76" s="1259">
        <v>31500219.18847359</v>
      </c>
      <c r="AI76" s="1259">
        <v>31682823.671887282</v>
      </c>
    </row>
    <row r="77" spans="1:35"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row>
    <row r="78" spans="1:35" s="871" customFormat="1" ht="14.25">
      <c r="A78" s="897" t="s">
        <v>771</v>
      </c>
      <c r="N78" s="980"/>
      <c r="O78" s="980"/>
      <c r="P78" s="980"/>
      <c r="Q78" s="980"/>
      <c r="R78" s="980"/>
      <c r="S78" s="980"/>
      <c r="T78" s="980"/>
      <c r="U78" s="980"/>
      <c r="V78" s="980"/>
      <c r="W78" s="980"/>
      <c r="X78" s="980"/>
      <c r="Y78" s="980"/>
      <c r="Z78" s="980"/>
      <c r="AA78" s="980"/>
      <c r="AB78" s="980"/>
      <c r="AC78" s="980"/>
      <c r="AD78" s="980"/>
      <c r="AE78" s="980"/>
      <c r="AF78" s="980"/>
      <c r="AG78" s="980"/>
      <c r="AH78" s="980"/>
      <c r="AI78" s="980"/>
    </row>
    <row r="79" spans="1:35"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row>
  </sheetData>
  <hyperlinks>
    <hyperlink ref="A1" location="Menu!A1" display="Return to Menu"/>
  </hyperlinks>
  <pageMargins left="0.7" right="0.2" top="0.25" bottom="0.25" header="0.3" footer="0.3"/>
  <pageSetup scale="45" orientation="landscape" r:id="rId1"/>
  <colBreaks count="2" manualBreakCount="2">
    <brk id="12" max="1048575" man="1"/>
    <brk id="22"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XEK157"/>
  <sheetViews>
    <sheetView view="pageBreakPreview" zoomScale="90" zoomScaleSheetLayoutView="90" workbookViewId="0">
      <pane xSplit="1" ySplit="3" topLeftCell="W80"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49.140625" style="1165" customWidth="1"/>
    <col min="2" max="6" width="12.42578125" style="871" bestFit="1" customWidth="1"/>
    <col min="7" max="7" width="14.5703125" style="871" bestFit="1" customWidth="1"/>
    <col min="8" max="15" width="12.42578125" style="871" bestFit="1" customWidth="1"/>
    <col min="16" max="27" width="13.42578125" style="871" bestFit="1" customWidth="1"/>
    <col min="28" max="28" width="16.7109375" style="871" bestFit="1" customWidth="1"/>
    <col min="29" max="150" width="16.5703125" style="871"/>
    <col min="151" max="151" width="60" style="871" customWidth="1"/>
    <col min="152" max="184" width="15.5703125" style="871" bestFit="1" customWidth="1"/>
    <col min="185" max="185" width="15.5703125" style="871" customWidth="1"/>
    <col min="186" max="202" width="15.5703125" style="871" bestFit="1" customWidth="1"/>
    <col min="203" max="205" width="16.5703125" style="871"/>
    <col min="206" max="208" width="17.28515625" style="871" bestFit="1" customWidth="1"/>
    <col min="209" max="237" width="16.5703125" style="871"/>
    <col min="238" max="238" width="51" style="871" customWidth="1"/>
    <col min="239" max="243" width="12.42578125" style="871" bestFit="1" customWidth="1"/>
    <col min="244" max="244" width="14.5703125" style="871" bestFit="1" customWidth="1"/>
    <col min="245" max="253" width="12.42578125" style="871" bestFit="1" customWidth="1"/>
    <col min="254" max="254" width="11.140625" style="871" bestFit="1" customWidth="1"/>
    <col min="255" max="262" width="12.42578125" style="871" bestFit="1" customWidth="1"/>
    <col min="263" max="406" width="16.5703125" style="871"/>
    <col min="407" max="407" width="60" style="871" customWidth="1"/>
    <col min="408" max="440" width="15.5703125" style="871" bestFit="1" customWidth="1"/>
    <col min="441" max="441" width="15.5703125" style="871" customWidth="1"/>
    <col min="442" max="458" width="15.5703125" style="871" bestFit="1" customWidth="1"/>
    <col min="459" max="461" width="16.5703125" style="871"/>
    <col min="462" max="464" width="17.28515625" style="871" bestFit="1" customWidth="1"/>
    <col min="465" max="493" width="16.5703125" style="871"/>
    <col min="494" max="494" width="51" style="871" customWidth="1"/>
    <col min="495" max="499" width="12.42578125" style="871" bestFit="1" customWidth="1"/>
    <col min="500" max="500" width="14.5703125" style="871" bestFit="1" customWidth="1"/>
    <col min="501" max="509" width="12.42578125" style="871" bestFit="1" customWidth="1"/>
    <col min="510" max="510" width="11.140625" style="871" bestFit="1" customWidth="1"/>
    <col min="511" max="518" width="12.42578125" style="871" bestFit="1" customWidth="1"/>
    <col min="519" max="662" width="16.5703125" style="871"/>
    <col min="663" max="663" width="60" style="871" customWidth="1"/>
    <col min="664" max="696" width="15.5703125" style="871" bestFit="1" customWidth="1"/>
    <col min="697" max="697" width="15.5703125" style="871" customWidth="1"/>
    <col min="698" max="714" width="15.5703125" style="871" bestFit="1" customWidth="1"/>
    <col min="715" max="717" width="16.5703125" style="871"/>
    <col min="718" max="720" width="17.28515625" style="871" bestFit="1" customWidth="1"/>
    <col min="721" max="749" width="16.5703125" style="871"/>
    <col min="750" max="750" width="51" style="871" customWidth="1"/>
    <col min="751" max="755" width="12.42578125" style="871" bestFit="1" customWidth="1"/>
    <col min="756" max="756" width="14.5703125" style="871" bestFit="1" customWidth="1"/>
    <col min="757" max="765" width="12.42578125" style="871" bestFit="1" customWidth="1"/>
    <col min="766" max="766" width="11.140625" style="871" bestFit="1" customWidth="1"/>
    <col min="767" max="774" width="12.42578125" style="871" bestFit="1" customWidth="1"/>
    <col min="775" max="918" width="16.5703125" style="871"/>
    <col min="919" max="919" width="60" style="871" customWidth="1"/>
    <col min="920" max="952" width="15.5703125" style="871" bestFit="1" customWidth="1"/>
    <col min="953" max="953" width="15.5703125" style="871" customWidth="1"/>
    <col min="954" max="970" width="15.5703125" style="871" bestFit="1" customWidth="1"/>
    <col min="971" max="973" width="16.5703125" style="871"/>
    <col min="974" max="976" width="17.28515625" style="871" bestFit="1" customWidth="1"/>
    <col min="977" max="1005" width="16.5703125" style="871"/>
    <col min="1006" max="1006" width="51" style="871" customWidth="1"/>
    <col min="1007" max="1011" width="12.42578125" style="871" bestFit="1" customWidth="1"/>
    <col min="1012" max="1012" width="14.5703125" style="871" bestFit="1" customWidth="1"/>
    <col min="1013" max="1021" width="12.42578125" style="871" bestFit="1" customWidth="1"/>
    <col min="1022" max="1022" width="11.140625" style="871" bestFit="1" customWidth="1"/>
    <col min="1023" max="1030" width="12.42578125" style="871" bestFit="1" customWidth="1"/>
    <col min="1031" max="1174" width="16.5703125" style="871"/>
    <col min="1175" max="1175" width="60" style="871" customWidth="1"/>
    <col min="1176" max="1208" width="15.5703125" style="871" bestFit="1" customWidth="1"/>
    <col min="1209" max="1209" width="15.5703125" style="871" customWidth="1"/>
    <col min="1210" max="1226" width="15.5703125" style="871" bestFit="1" customWidth="1"/>
    <col min="1227" max="1229" width="16.5703125" style="871"/>
    <col min="1230" max="1232" width="17.28515625" style="871" bestFit="1" customWidth="1"/>
    <col min="1233" max="1261" width="16.5703125" style="871"/>
    <col min="1262" max="1262" width="51" style="871" customWidth="1"/>
    <col min="1263" max="1267" width="12.42578125" style="871" bestFit="1" customWidth="1"/>
    <col min="1268" max="1268" width="14.5703125" style="871" bestFit="1" customWidth="1"/>
    <col min="1269" max="1277" width="12.42578125" style="871" bestFit="1" customWidth="1"/>
    <col min="1278" max="1278" width="11.140625" style="871" bestFit="1" customWidth="1"/>
    <col min="1279" max="1286" width="12.42578125" style="871" bestFit="1" customWidth="1"/>
    <col min="1287" max="1430" width="16.5703125" style="871"/>
    <col min="1431" max="1431" width="60" style="871" customWidth="1"/>
    <col min="1432" max="1464" width="15.5703125" style="871" bestFit="1" customWidth="1"/>
    <col min="1465" max="1465" width="15.5703125" style="871" customWidth="1"/>
    <col min="1466" max="1482" width="15.5703125" style="871" bestFit="1" customWidth="1"/>
    <col min="1483" max="1485" width="16.5703125" style="871"/>
    <col min="1486" max="1488" width="17.28515625" style="871" bestFit="1" customWidth="1"/>
    <col min="1489" max="1517" width="16.5703125" style="871"/>
    <col min="1518" max="1518" width="51" style="871" customWidth="1"/>
    <col min="1519" max="1523" width="12.42578125" style="871" bestFit="1" customWidth="1"/>
    <col min="1524" max="1524" width="14.5703125" style="871" bestFit="1" customWidth="1"/>
    <col min="1525" max="1533" width="12.42578125" style="871" bestFit="1" customWidth="1"/>
    <col min="1534" max="1534" width="11.140625" style="871" bestFit="1" customWidth="1"/>
    <col min="1535" max="1542" width="12.42578125" style="871" bestFit="1" customWidth="1"/>
    <col min="1543" max="1686" width="16.5703125" style="871"/>
    <col min="1687" max="1687" width="60" style="871" customWidth="1"/>
    <col min="1688" max="1720" width="15.5703125" style="871" bestFit="1" customWidth="1"/>
    <col min="1721" max="1721" width="15.5703125" style="871" customWidth="1"/>
    <col min="1722" max="1738" width="15.5703125" style="871" bestFit="1" customWidth="1"/>
    <col min="1739" max="1741" width="16.5703125" style="871"/>
    <col min="1742" max="1744" width="17.28515625" style="871" bestFit="1" customWidth="1"/>
    <col min="1745" max="1773" width="16.5703125" style="871"/>
    <col min="1774" max="1774" width="51" style="871" customWidth="1"/>
    <col min="1775" max="1779" width="12.42578125" style="871" bestFit="1" customWidth="1"/>
    <col min="1780" max="1780" width="14.5703125" style="871" bestFit="1" customWidth="1"/>
    <col min="1781" max="1789" width="12.42578125" style="871" bestFit="1" customWidth="1"/>
    <col min="1790" max="1790" width="11.140625" style="871" bestFit="1" customWidth="1"/>
    <col min="1791" max="1798" width="12.42578125" style="871" bestFit="1" customWidth="1"/>
    <col min="1799" max="1942" width="16.5703125" style="871"/>
    <col min="1943" max="1943" width="60" style="871" customWidth="1"/>
    <col min="1944" max="1976" width="15.5703125" style="871" bestFit="1" customWidth="1"/>
    <col min="1977" max="1977" width="15.5703125" style="871" customWidth="1"/>
    <col min="1978" max="1994" width="15.5703125" style="871" bestFit="1" customWidth="1"/>
    <col min="1995" max="1997" width="16.5703125" style="871"/>
    <col min="1998" max="2000" width="17.28515625" style="871" bestFit="1" customWidth="1"/>
    <col min="2001" max="2029" width="16.5703125" style="871"/>
    <col min="2030" max="2030" width="51" style="871" customWidth="1"/>
    <col min="2031" max="2035" width="12.42578125" style="871" bestFit="1" customWidth="1"/>
    <col min="2036" max="2036" width="14.5703125" style="871" bestFit="1" customWidth="1"/>
    <col min="2037" max="2045" width="12.42578125" style="871" bestFit="1" customWidth="1"/>
    <col min="2046" max="2046" width="11.140625" style="871" bestFit="1" customWidth="1"/>
    <col min="2047" max="2054" width="12.42578125" style="871" bestFit="1" customWidth="1"/>
    <col min="2055" max="2198" width="16.5703125" style="871"/>
    <col min="2199" max="2199" width="60" style="871" customWidth="1"/>
    <col min="2200" max="2232" width="15.5703125" style="871" bestFit="1" customWidth="1"/>
    <col min="2233" max="2233" width="15.5703125" style="871" customWidth="1"/>
    <col min="2234" max="2250" width="15.5703125" style="871" bestFit="1" customWidth="1"/>
    <col min="2251" max="2253" width="16.5703125" style="871"/>
    <col min="2254" max="2256" width="17.28515625" style="871" bestFit="1" customWidth="1"/>
    <col min="2257" max="2285" width="16.5703125" style="871"/>
    <col min="2286" max="2286" width="51" style="871" customWidth="1"/>
    <col min="2287" max="2291" width="12.42578125" style="871" bestFit="1" customWidth="1"/>
    <col min="2292" max="2292" width="14.5703125" style="871" bestFit="1" customWidth="1"/>
    <col min="2293" max="2301" width="12.42578125" style="871" bestFit="1" customWidth="1"/>
    <col min="2302" max="2302" width="11.140625" style="871" bestFit="1" customWidth="1"/>
    <col min="2303" max="2310" width="12.42578125" style="871" bestFit="1" customWidth="1"/>
    <col min="2311" max="2454" width="16.5703125" style="871"/>
    <col min="2455" max="2455" width="60" style="871" customWidth="1"/>
    <col min="2456" max="2488" width="15.5703125" style="871" bestFit="1" customWidth="1"/>
    <col min="2489" max="2489" width="15.5703125" style="871" customWidth="1"/>
    <col min="2490" max="2506" width="15.5703125" style="871" bestFit="1" customWidth="1"/>
    <col min="2507" max="2509" width="16.5703125" style="871"/>
    <col min="2510" max="2512" width="17.28515625" style="871" bestFit="1" customWidth="1"/>
    <col min="2513" max="2541" width="16.5703125" style="871"/>
    <col min="2542" max="2542" width="51" style="871" customWidth="1"/>
    <col min="2543" max="2547" width="12.42578125" style="871" bestFit="1" customWidth="1"/>
    <col min="2548" max="2548" width="14.5703125" style="871" bestFit="1" customWidth="1"/>
    <col min="2549" max="2557" width="12.42578125" style="871" bestFit="1" customWidth="1"/>
    <col min="2558" max="2558" width="11.140625" style="871" bestFit="1" customWidth="1"/>
    <col min="2559" max="2566" width="12.42578125" style="871" bestFit="1" customWidth="1"/>
    <col min="2567" max="2710" width="16.5703125" style="871"/>
    <col min="2711" max="2711" width="60" style="871" customWidth="1"/>
    <col min="2712" max="2744" width="15.5703125" style="871" bestFit="1" customWidth="1"/>
    <col min="2745" max="2745" width="15.5703125" style="871" customWidth="1"/>
    <col min="2746" max="2762" width="15.5703125" style="871" bestFit="1" customWidth="1"/>
    <col min="2763" max="2765" width="16.5703125" style="871"/>
    <col min="2766" max="2768" width="17.28515625" style="871" bestFit="1" customWidth="1"/>
    <col min="2769" max="2797" width="16.5703125" style="871"/>
    <col min="2798" max="2798" width="51" style="871" customWidth="1"/>
    <col min="2799" max="2803" width="12.42578125" style="871" bestFit="1" customWidth="1"/>
    <col min="2804" max="2804" width="14.5703125" style="871" bestFit="1" customWidth="1"/>
    <col min="2805" max="2813" width="12.42578125" style="871" bestFit="1" customWidth="1"/>
    <col min="2814" max="2814" width="11.140625" style="871" bestFit="1" customWidth="1"/>
    <col min="2815" max="2822" width="12.42578125" style="871" bestFit="1" customWidth="1"/>
    <col min="2823" max="2966" width="16.5703125" style="871"/>
    <col min="2967" max="2967" width="60" style="871" customWidth="1"/>
    <col min="2968" max="3000" width="15.5703125" style="871" bestFit="1" customWidth="1"/>
    <col min="3001" max="3001" width="15.5703125" style="871" customWidth="1"/>
    <col min="3002" max="3018" width="15.5703125" style="871" bestFit="1" customWidth="1"/>
    <col min="3019" max="3021" width="16.5703125" style="871"/>
    <col min="3022" max="3024" width="17.28515625" style="871" bestFit="1" customWidth="1"/>
    <col min="3025" max="3053" width="16.5703125" style="871"/>
    <col min="3054" max="3054" width="51" style="871" customWidth="1"/>
    <col min="3055" max="3059" width="12.42578125" style="871" bestFit="1" customWidth="1"/>
    <col min="3060" max="3060" width="14.5703125" style="871" bestFit="1" customWidth="1"/>
    <col min="3061" max="3069" width="12.42578125" style="871" bestFit="1" customWidth="1"/>
    <col min="3070" max="3070" width="11.140625" style="871" bestFit="1" customWidth="1"/>
    <col min="3071" max="3078" width="12.42578125" style="871" bestFit="1" customWidth="1"/>
    <col min="3079" max="3222" width="16.5703125" style="871"/>
    <col min="3223" max="3223" width="60" style="871" customWidth="1"/>
    <col min="3224" max="3256" width="15.5703125" style="871" bestFit="1" customWidth="1"/>
    <col min="3257" max="3257" width="15.5703125" style="871" customWidth="1"/>
    <col min="3258" max="3274" width="15.5703125" style="871" bestFit="1" customWidth="1"/>
    <col min="3275" max="3277" width="16.5703125" style="871"/>
    <col min="3278" max="3280" width="17.28515625" style="871" bestFit="1" customWidth="1"/>
    <col min="3281" max="3309" width="16.5703125" style="871"/>
    <col min="3310" max="3310" width="51" style="871" customWidth="1"/>
    <col min="3311" max="3315" width="12.42578125" style="871" bestFit="1" customWidth="1"/>
    <col min="3316" max="3316" width="14.5703125" style="871" bestFit="1" customWidth="1"/>
    <col min="3317" max="3325" width="12.42578125" style="871" bestFit="1" customWidth="1"/>
    <col min="3326" max="3326" width="11.140625" style="871" bestFit="1" customWidth="1"/>
    <col min="3327" max="3334" width="12.42578125" style="871" bestFit="1" customWidth="1"/>
    <col min="3335" max="3478" width="16.5703125" style="871"/>
    <col min="3479" max="3479" width="60" style="871" customWidth="1"/>
    <col min="3480" max="3512" width="15.5703125" style="871" bestFit="1" customWidth="1"/>
    <col min="3513" max="3513" width="15.5703125" style="871" customWidth="1"/>
    <col min="3514" max="3530" width="15.5703125" style="871" bestFit="1" customWidth="1"/>
    <col min="3531" max="3533" width="16.5703125" style="871"/>
    <col min="3534" max="3536" width="17.28515625" style="871" bestFit="1" customWidth="1"/>
    <col min="3537" max="3565" width="16.5703125" style="871"/>
    <col min="3566" max="3566" width="51" style="871" customWidth="1"/>
    <col min="3567" max="3571" width="12.42578125" style="871" bestFit="1" customWidth="1"/>
    <col min="3572" max="3572" width="14.5703125" style="871" bestFit="1" customWidth="1"/>
    <col min="3573" max="3581" width="12.42578125" style="871" bestFit="1" customWidth="1"/>
    <col min="3582" max="3582" width="11.140625" style="871" bestFit="1" customWidth="1"/>
    <col min="3583" max="3590" width="12.42578125" style="871" bestFit="1" customWidth="1"/>
    <col min="3591" max="3734" width="16.5703125" style="871"/>
    <col min="3735" max="3735" width="60" style="871" customWidth="1"/>
    <col min="3736" max="3768" width="15.5703125" style="871" bestFit="1" customWidth="1"/>
    <col min="3769" max="3769" width="15.5703125" style="871" customWidth="1"/>
    <col min="3770" max="3786" width="15.5703125" style="871" bestFit="1" customWidth="1"/>
    <col min="3787" max="3789" width="16.5703125" style="871"/>
    <col min="3790" max="3792" width="17.28515625" style="871" bestFit="1" customWidth="1"/>
    <col min="3793" max="3821" width="16.5703125" style="871"/>
    <col min="3822" max="3822" width="51" style="871" customWidth="1"/>
    <col min="3823" max="3827" width="12.42578125" style="871" bestFit="1" customWidth="1"/>
    <col min="3828" max="3828" width="14.5703125" style="871" bestFit="1" customWidth="1"/>
    <col min="3829" max="3837" width="12.42578125" style="871" bestFit="1" customWidth="1"/>
    <col min="3838" max="3838" width="11.140625" style="871" bestFit="1" customWidth="1"/>
    <col min="3839" max="3846" width="12.42578125" style="871" bestFit="1" customWidth="1"/>
    <col min="3847" max="3990" width="16.5703125" style="871"/>
    <col min="3991" max="3991" width="60" style="871" customWidth="1"/>
    <col min="3992" max="4024" width="15.5703125" style="871" bestFit="1" customWidth="1"/>
    <col min="4025" max="4025" width="15.5703125" style="871" customWidth="1"/>
    <col min="4026" max="4042" width="15.5703125" style="871" bestFit="1" customWidth="1"/>
    <col min="4043" max="4045" width="16.5703125" style="871"/>
    <col min="4046" max="4048" width="17.28515625" style="871" bestFit="1" customWidth="1"/>
    <col min="4049" max="4077" width="16.5703125" style="871"/>
    <col min="4078" max="4078" width="51" style="871" customWidth="1"/>
    <col min="4079" max="4083" width="12.42578125" style="871" bestFit="1" customWidth="1"/>
    <col min="4084" max="4084" width="14.5703125" style="871" bestFit="1" customWidth="1"/>
    <col min="4085" max="4093" width="12.42578125" style="871" bestFit="1" customWidth="1"/>
    <col min="4094" max="4094" width="11.140625" style="871" bestFit="1" customWidth="1"/>
    <col min="4095" max="4102" width="12.42578125" style="871" bestFit="1" customWidth="1"/>
    <col min="4103" max="4246" width="16.5703125" style="871"/>
    <col min="4247" max="4247" width="60" style="871" customWidth="1"/>
    <col min="4248" max="4280" width="15.5703125" style="871" bestFit="1" customWidth="1"/>
    <col min="4281" max="4281" width="15.5703125" style="871" customWidth="1"/>
    <col min="4282" max="4298" width="15.5703125" style="871" bestFit="1" customWidth="1"/>
    <col min="4299" max="4301" width="16.5703125" style="871"/>
    <col min="4302" max="4304" width="17.28515625" style="871" bestFit="1" customWidth="1"/>
    <col min="4305" max="4333" width="16.5703125" style="871"/>
    <col min="4334" max="4334" width="51" style="871" customWidth="1"/>
    <col min="4335" max="4339" width="12.42578125" style="871" bestFit="1" customWidth="1"/>
    <col min="4340" max="4340" width="14.5703125" style="871" bestFit="1" customWidth="1"/>
    <col min="4341" max="4349" width="12.42578125" style="871" bestFit="1" customWidth="1"/>
    <col min="4350" max="4350" width="11.140625" style="871" bestFit="1" customWidth="1"/>
    <col min="4351" max="4358" width="12.42578125" style="871" bestFit="1" customWidth="1"/>
    <col min="4359" max="4502" width="16.5703125" style="871"/>
    <col min="4503" max="4503" width="60" style="871" customWidth="1"/>
    <col min="4504" max="4536" width="15.5703125" style="871" bestFit="1" customWidth="1"/>
    <col min="4537" max="4537" width="15.5703125" style="871" customWidth="1"/>
    <col min="4538" max="4554" width="15.5703125" style="871" bestFit="1" customWidth="1"/>
    <col min="4555" max="4557" width="16.5703125" style="871"/>
    <col min="4558" max="4560" width="17.28515625" style="871" bestFit="1" customWidth="1"/>
    <col min="4561" max="4589" width="16.5703125" style="871"/>
    <col min="4590" max="4590" width="51" style="871" customWidth="1"/>
    <col min="4591" max="4595" width="12.42578125" style="871" bestFit="1" customWidth="1"/>
    <col min="4596" max="4596" width="14.5703125" style="871" bestFit="1" customWidth="1"/>
    <col min="4597" max="4605" width="12.42578125" style="871" bestFit="1" customWidth="1"/>
    <col min="4606" max="4606" width="11.140625" style="871" bestFit="1" customWidth="1"/>
    <col min="4607" max="4614" width="12.42578125" style="871" bestFit="1" customWidth="1"/>
    <col min="4615" max="4758" width="16.5703125" style="871"/>
    <col min="4759" max="4759" width="60" style="871" customWidth="1"/>
    <col min="4760" max="4792" width="15.5703125" style="871" bestFit="1" customWidth="1"/>
    <col min="4793" max="4793" width="15.5703125" style="871" customWidth="1"/>
    <col min="4794" max="4810" width="15.5703125" style="871" bestFit="1" customWidth="1"/>
    <col min="4811" max="4813" width="16.5703125" style="871"/>
    <col min="4814" max="4816" width="17.28515625" style="871" bestFit="1" customWidth="1"/>
    <col min="4817" max="4845" width="16.5703125" style="871"/>
    <col min="4846" max="4846" width="51" style="871" customWidth="1"/>
    <col min="4847" max="4851" width="12.42578125" style="871" bestFit="1" customWidth="1"/>
    <col min="4852" max="4852" width="14.5703125" style="871" bestFit="1" customWidth="1"/>
    <col min="4853" max="4861" width="12.42578125" style="871" bestFit="1" customWidth="1"/>
    <col min="4862" max="4862" width="11.140625" style="871" bestFit="1" customWidth="1"/>
    <col min="4863" max="4870" width="12.42578125" style="871" bestFit="1" customWidth="1"/>
    <col min="4871" max="5014" width="16.5703125" style="871"/>
    <col min="5015" max="5015" width="60" style="871" customWidth="1"/>
    <col min="5016" max="5048" width="15.5703125" style="871" bestFit="1" customWidth="1"/>
    <col min="5049" max="5049" width="15.5703125" style="871" customWidth="1"/>
    <col min="5050" max="5066" width="15.5703125" style="871" bestFit="1" customWidth="1"/>
    <col min="5067" max="5069" width="16.5703125" style="871"/>
    <col min="5070" max="5072" width="17.28515625" style="871" bestFit="1" customWidth="1"/>
    <col min="5073" max="5101" width="16.5703125" style="871"/>
    <col min="5102" max="5102" width="51" style="871" customWidth="1"/>
    <col min="5103" max="5107" width="12.42578125" style="871" bestFit="1" customWidth="1"/>
    <col min="5108" max="5108" width="14.5703125" style="871" bestFit="1" customWidth="1"/>
    <col min="5109" max="5117" width="12.42578125" style="871" bestFit="1" customWidth="1"/>
    <col min="5118" max="5118" width="11.140625" style="871" bestFit="1" customWidth="1"/>
    <col min="5119" max="5126" width="12.42578125" style="871" bestFit="1" customWidth="1"/>
    <col min="5127" max="5270" width="16.5703125" style="871"/>
    <col min="5271" max="5271" width="60" style="871" customWidth="1"/>
    <col min="5272" max="5304" width="15.5703125" style="871" bestFit="1" customWidth="1"/>
    <col min="5305" max="5305" width="15.5703125" style="871" customWidth="1"/>
    <col min="5306" max="5322" width="15.5703125" style="871" bestFit="1" customWidth="1"/>
    <col min="5323" max="5325" width="16.5703125" style="871"/>
    <col min="5326" max="5328" width="17.28515625" style="871" bestFit="1" customWidth="1"/>
    <col min="5329" max="5357" width="16.5703125" style="871"/>
    <col min="5358" max="5358" width="51" style="871" customWidth="1"/>
    <col min="5359" max="5363" width="12.42578125" style="871" bestFit="1" customWidth="1"/>
    <col min="5364" max="5364" width="14.5703125" style="871" bestFit="1" customWidth="1"/>
    <col min="5365" max="5373" width="12.42578125" style="871" bestFit="1" customWidth="1"/>
    <col min="5374" max="5374" width="11.140625" style="871" bestFit="1" customWidth="1"/>
    <col min="5375" max="5382" width="12.42578125" style="871" bestFit="1" customWidth="1"/>
    <col min="5383" max="5526" width="16.5703125" style="871"/>
    <col min="5527" max="5527" width="60" style="871" customWidth="1"/>
    <col min="5528" max="5560" width="15.5703125" style="871" bestFit="1" customWidth="1"/>
    <col min="5561" max="5561" width="15.5703125" style="871" customWidth="1"/>
    <col min="5562" max="5578" width="15.5703125" style="871" bestFit="1" customWidth="1"/>
    <col min="5579" max="5581" width="16.5703125" style="871"/>
    <col min="5582" max="5584" width="17.28515625" style="871" bestFit="1" customWidth="1"/>
    <col min="5585" max="5613" width="16.5703125" style="871"/>
    <col min="5614" max="5614" width="51" style="871" customWidth="1"/>
    <col min="5615" max="5619" width="12.42578125" style="871" bestFit="1" customWidth="1"/>
    <col min="5620" max="5620" width="14.5703125" style="871" bestFit="1" customWidth="1"/>
    <col min="5621" max="5629" width="12.42578125" style="871" bestFit="1" customWidth="1"/>
    <col min="5630" max="5630" width="11.140625" style="871" bestFit="1" customWidth="1"/>
    <col min="5631" max="5638" width="12.42578125" style="871" bestFit="1" customWidth="1"/>
    <col min="5639" max="5782" width="16.5703125" style="871"/>
    <col min="5783" max="5783" width="60" style="871" customWidth="1"/>
    <col min="5784" max="5816" width="15.5703125" style="871" bestFit="1" customWidth="1"/>
    <col min="5817" max="5817" width="15.5703125" style="871" customWidth="1"/>
    <col min="5818" max="5834" width="15.5703125" style="871" bestFit="1" customWidth="1"/>
    <col min="5835" max="5837" width="16.5703125" style="871"/>
    <col min="5838" max="5840" width="17.28515625" style="871" bestFit="1" customWidth="1"/>
    <col min="5841" max="5869" width="16.5703125" style="871"/>
    <col min="5870" max="5870" width="51" style="871" customWidth="1"/>
    <col min="5871" max="5875" width="12.42578125" style="871" bestFit="1" customWidth="1"/>
    <col min="5876" max="5876" width="14.5703125" style="871" bestFit="1" customWidth="1"/>
    <col min="5877" max="5885" width="12.42578125" style="871" bestFit="1" customWidth="1"/>
    <col min="5886" max="5886" width="11.140625" style="871" bestFit="1" customWidth="1"/>
    <col min="5887" max="5894" width="12.42578125" style="871" bestFit="1" customWidth="1"/>
    <col min="5895" max="6038" width="16.5703125" style="871"/>
    <col min="6039" max="6039" width="60" style="871" customWidth="1"/>
    <col min="6040" max="6072" width="15.5703125" style="871" bestFit="1" customWidth="1"/>
    <col min="6073" max="6073" width="15.5703125" style="871" customWidth="1"/>
    <col min="6074" max="6090" width="15.5703125" style="871" bestFit="1" customWidth="1"/>
    <col min="6091" max="6093" width="16.5703125" style="871"/>
    <col min="6094" max="6096" width="17.28515625" style="871" bestFit="1" customWidth="1"/>
    <col min="6097" max="6125" width="16.5703125" style="871"/>
    <col min="6126" max="6126" width="51" style="871" customWidth="1"/>
    <col min="6127" max="6131" width="12.42578125" style="871" bestFit="1" customWidth="1"/>
    <col min="6132" max="6132" width="14.5703125" style="871" bestFit="1" customWidth="1"/>
    <col min="6133" max="6141" width="12.42578125" style="871" bestFit="1" customWidth="1"/>
    <col min="6142" max="6142" width="11.140625" style="871" bestFit="1" customWidth="1"/>
    <col min="6143" max="6150" width="12.42578125" style="871" bestFit="1" customWidth="1"/>
    <col min="6151" max="6294" width="16.5703125" style="871"/>
    <col min="6295" max="6295" width="60" style="871" customWidth="1"/>
    <col min="6296" max="6328" width="15.5703125" style="871" bestFit="1" customWidth="1"/>
    <col min="6329" max="6329" width="15.5703125" style="871" customWidth="1"/>
    <col min="6330" max="6346" width="15.5703125" style="871" bestFit="1" customWidth="1"/>
    <col min="6347" max="6349" width="16.5703125" style="871"/>
    <col min="6350" max="6352" width="17.28515625" style="871" bestFit="1" customWidth="1"/>
    <col min="6353" max="6381" width="16.5703125" style="871"/>
    <col min="6382" max="6382" width="51" style="871" customWidth="1"/>
    <col min="6383" max="6387" width="12.42578125" style="871" bestFit="1" customWidth="1"/>
    <col min="6388" max="6388" width="14.5703125" style="871" bestFit="1" customWidth="1"/>
    <col min="6389" max="6397" width="12.42578125" style="871" bestFit="1" customWidth="1"/>
    <col min="6398" max="6398" width="11.140625" style="871" bestFit="1" customWidth="1"/>
    <col min="6399" max="6406" width="12.42578125" style="871" bestFit="1" customWidth="1"/>
    <col min="6407" max="6550" width="16.5703125" style="871"/>
    <col min="6551" max="6551" width="60" style="871" customWidth="1"/>
    <col min="6552" max="6584" width="15.5703125" style="871" bestFit="1" customWidth="1"/>
    <col min="6585" max="6585" width="15.5703125" style="871" customWidth="1"/>
    <col min="6586" max="6602" width="15.5703125" style="871" bestFit="1" customWidth="1"/>
    <col min="6603" max="6605" width="16.5703125" style="871"/>
    <col min="6606" max="6608" width="17.28515625" style="871" bestFit="1" customWidth="1"/>
    <col min="6609" max="6637" width="16.5703125" style="871"/>
    <col min="6638" max="6638" width="51" style="871" customWidth="1"/>
    <col min="6639" max="6643" width="12.42578125" style="871" bestFit="1" customWidth="1"/>
    <col min="6644" max="6644" width="14.5703125" style="871" bestFit="1" customWidth="1"/>
    <col min="6645" max="6653" width="12.42578125" style="871" bestFit="1" customWidth="1"/>
    <col min="6654" max="6654" width="11.140625" style="871" bestFit="1" customWidth="1"/>
    <col min="6655" max="6662" width="12.42578125" style="871" bestFit="1" customWidth="1"/>
    <col min="6663" max="6806" width="16.5703125" style="871"/>
    <col min="6807" max="6807" width="60" style="871" customWidth="1"/>
    <col min="6808" max="6840" width="15.5703125" style="871" bestFit="1" customWidth="1"/>
    <col min="6841" max="6841" width="15.5703125" style="871" customWidth="1"/>
    <col min="6842" max="6858" width="15.5703125" style="871" bestFit="1" customWidth="1"/>
    <col min="6859" max="6861" width="16.5703125" style="871"/>
    <col min="6862" max="6864" width="17.28515625" style="871" bestFit="1" customWidth="1"/>
    <col min="6865" max="6893" width="16.5703125" style="871"/>
    <col min="6894" max="6894" width="51" style="871" customWidth="1"/>
    <col min="6895" max="6899" width="12.42578125" style="871" bestFit="1" customWidth="1"/>
    <col min="6900" max="6900" width="14.5703125" style="871" bestFit="1" customWidth="1"/>
    <col min="6901" max="6909" width="12.42578125" style="871" bestFit="1" customWidth="1"/>
    <col min="6910" max="6910" width="11.140625" style="871" bestFit="1" customWidth="1"/>
    <col min="6911" max="6918" width="12.42578125" style="871" bestFit="1" customWidth="1"/>
    <col min="6919" max="7062" width="16.5703125" style="871"/>
    <col min="7063" max="7063" width="60" style="871" customWidth="1"/>
    <col min="7064" max="7096" width="15.5703125" style="871" bestFit="1" customWidth="1"/>
    <col min="7097" max="7097" width="15.5703125" style="871" customWidth="1"/>
    <col min="7098" max="7114" width="15.5703125" style="871" bestFit="1" customWidth="1"/>
    <col min="7115" max="7117" width="16.5703125" style="871"/>
    <col min="7118" max="7120" width="17.28515625" style="871" bestFit="1" customWidth="1"/>
    <col min="7121" max="7149" width="16.5703125" style="871"/>
    <col min="7150" max="7150" width="51" style="871" customWidth="1"/>
    <col min="7151" max="7155" width="12.42578125" style="871" bestFit="1" customWidth="1"/>
    <col min="7156" max="7156" width="14.5703125" style="871" bestFit="1" customWidth="1"/>
    <col min="7157" max="7165" width="12.42578125" style="871" bestFit="1" customWidth="1"/>
    <col min="7166" max="7166" width="11.140625" style="871" bestFit="1" customWidth="1"/>
    <col min="7167" max="7174" width="12.42578125" style="871" bestFit="1" customWidth="1"/>
    <col min="7175" max="7318" width="16.5703125" style="871"/>
    <col min="7319" max="7319" width="60" style="871" customWidth="1"/>
    <col min="7320" max="7352" width="15.5703125" style="871" bestFit="1" customWidth="1"/>
    <col min="7353" max="7353" width="15.5703125" style="871" customWidth="1"/>
    <col min="7354" max="7370" width="15.5703125" style="871" bestFit="1" customWidth="1"/>
    <col min="7371" max="7373" width="16.5703125" style="871"/>
    <col min="7374" max="7376" width="17.28515625" style="871" bestFit="1" customWidth="1"/>
    <col min="7377" max="7405" width="16.5703125" style="871"/>
    <col min="7406" max="7406" width="51" style="871" customWidth="1"/>
    <col min="7407" max="7411" width="12.42578125" style="871" bestFit="1" customWidth="1"/>
    <col min="7412" max="7412" width="14.5703125" style="871" bestFit="1" customWidth="1"/>
    <col min="7413" max="7421" width="12.42578125" style="871" bestFit="1" customWidth="1"/>
    <col min="7422" max="7422" width="11.140625" style="871" bestFit="1" customWidth="1"/>
    <col min="7423" max="7430" width="12.42578125" style="871" bestFit="1" customWidth="1"/>
    <col min="7431" max="7574" width="16.5703125" style="871"/>
    <col min="7575" max="7575" width="60" style="871" customWidth="1"/>
    <col min="7576" max="7608" width="15.5703125" style="871" bestFit="1" customWidth="1"/>
    <col min="7609" max="7609" width="15.5703125" style="871" customWidth="1"/>
    <col min="7610" max="7626" width="15.5703125" style="871" bestFit="1" customWidth="1"/>
    <col min="7627" max="7629" width="16.5703125" style="871"/>
    <col min="7630" max="7632" width="17.28515625" style="871" bestFit="1" customWidth="1"/>
    <col min="7633" max="7661" width="16.5703125" style="871"/>
    <col min="7662" max="7662" width="51" style="871" customWidth="1"/>
    <col min="7663" max="7667" width="12.42578125" style="871" bestFit="1" customWidth="1"/>
    <col min="7668" max="7668" width="14.5703125" style="871" bestFit="1" customWidth="1"/>
    <col min="7669" max="7677" width="12.42578125" style="871" bestFit="1" customWidth="1"/>
    <col min="7678" max="7678" width="11.140625" style="871" bestFit="1" customWidth="1"/>
    <col min="7679" max="7686" width="12.42578125" style="871" bestFit="1" customWidth="1"/>
    <col min="7687" max="7830" width="16.5703125" style="871"/>
    <col min="7831" max="7831" width="60" style="871" customWidth="1"/>
    <col min="7832" max="7864" width="15.5703125" style="871" bestFit="1" customWidth="1"/>
    <col min="7865" max="7865" width="15.5703125" style="871" customWidth="1"/>
    <col min="7866" max="7882" width="15.5703125" style="871" bestFit="1" customWidth="1"/>
    <col min="7883" max="7885" width="16.5703125" style="871"/>
    <col min="7886" max="7888" width="17.28515625" style="871" bestFit="1" customWidth="1"/>
    <col min="7889" max="7917" width="16.5703125" style="871"/>
    <col min="7918" max="7918" width="51" style="871" customWidth="1"/>
    <col min="7919" max="7923" width="12.42578125" style="871" bestFit="1" customWidth="1"/>
    <col min="7924" max="7924" width="14.5703125" style="871" bestFit="1" customWidth="1"/>
    <col min="7925" max="7933" width="12.42578125" style="871" bestFit="1" customWidth="1"/>
    <col min="7934" max="7934" width="11.140625" style="871" bestFit="1" customWidth="1"/>
    <col min="7935" max="7942" width="12.42578125" style="871" bestFit="1" customWidth="1"/>
    <col min="7943" max="8086" width="16.5703125" style="871"/>
    <col min="8087" max="8087" width="60" style="871" customWidth="1"/>
    <col min="8088" max="8120" width="15.5703125" style="871" bestFit="1" customWidth="1"/>
    <col min="8121" max="8121" width="15.5703125" style="871" customWidth="1"/>
    <col min="8122" max="8138" width="15.5703125" style="871" bestFit="1" customWidth="1"/>
    <col min="8139" max="8141" width="16.5703125" style="871"/>
    <col min="8142" max="8144" width="17.28515625" style="871" bestFit="1" customWidth="1"/>
    <col min="8145" max="8173" width="16.5703125" style="871"/>
    <col min="8174" max="8174" width="51" style="871" customWidth="1"/>
    <col min="8175" max="8179" width="12.42578125" style="871" bestFit="1" customWidth="1"/>
    <col min="8180" max="8180" width="14.5703125" style="871" bestFit="1" customWidth="1"/>
    <col min="8181" max="8189" width="12.42578125" style="871" bestFit="1" customWidth="1"/>
    <col min="8190" max="8190" width="11.140625" style="871" bestFit="1" customWidth="1"/>
    <col min="8191" max="8198" width="12.42578125" style="871" bestFit="1" customWidth="1"/>
    <col min="8199" max="8342" width="16.5703125" style="871"/>
    <col min="8343" max="8343" width="60" style="871" customWidth="1"/>
    <col min="8344" max="8376" width="15.5703125" style="871" bestFit="1" customWidth="1"/>
    <col min="8377" max="8377" width="15.5703125" style="871" customWidth="1"/>
    <col min="8378" max="8394" width="15.5703125" style="871" bestFit="1" customWidth="1"/>
    <col min="8395" max="8397" width="16.5703125" style="871"/>
    <col min="8398" max="8400" width="17.28515625" style="871" bestFit="1" customWidth="1"/>
    <col min="8401" max="8429" width="16.5703125" style="871"/>
    <col min="8430" max="8430" width="51" style="871" customWidth="1"/>
    <col min="8431" max="8435" width="12.42578125" style="871" bestFit="1" customWidth="1"/>
    <col min="8436" max="8436" width="14.5703125" style="871" bestFit="1" customWidth="1"/>
    <col min="8437" max="8445" width="12.42578125" style="871" bestFit="1" customWidth="1"/>
    <col min="8446" max="8446" width="11.140625" style="871" bestFit="1" customWidth="1"/>
    <col min="8447" max="8454" width="12.42578125" style="871" bestFit="1" customWidth="1"/>
    <col min="8455" max="8598" width="16.5703125" style="871"/>
    <col min="8599" max="8599" width="60" style="871" customWidth="1"/>
    <col min="8600" max="8632" width="15.5703125" style="871" bestFit="1" customWidth="1"/>
    <col min="8633" max="8633" width="15.5703125" style="871" customWidth="1"/>
    <col min="8634" max="8650" width="15.5703125" style="871" bestFit="1" customWidth="1"/>
    <col min="8651" max="8653" width="16.5703125" style="871"/>
    <col min="8654" max="8656" width="17.28515625" style="871" bestFit="1" customWidth="1"/>
    <col min="8657" max="8685" width="16.5703125" style="871"/>
    <col min="8686" max="8686" width="51" style="871" customWidth="1"/>
    <col min="8687" max="8691" width="12.42578125" style="871" bestFit="1" customWidth="1"/>
    <col min="8692" max="8692" width="14.5703125" style="871" bestFit="1" customWidth="1"/>
    <col min="8693" max="8701" width="12.42578125" style="871" bestFit="1" customWidth="1"/>
    <col min="8702" max="8702" width="11.140625" style="871" bestFit="1" customWidth="1"/>
    <col min="8703" max="8710" width="12.42578125" style="871" bestFit="1" customWidth="1"/>
    <col min="8711" max="8854" width="16.5703125" style="871"/>
    <col min="8855" max="8855" width="60" style="871" customWidth="1"/>
    <col min="8856" max="8888" width="15.5703125" style="871" bestFit="1" customWidth="1"/>
    <col min="8889" max="8889" width="15.5703125" style="871" customWidth="1"/>
    <col min="8890" max="8906" width="15.5703125" style="871" bestFit="1" customWidth="1"/>
    <col min="8907" max="8909" width="16.5703125" style="871"/>
    <col min="8910" max="8912" width="17.28515625" style="871" bestFit="1" customWidth="1"/>
    <col min="8913" max="8941" width="16.5703125" style="871"/>
    <col min="8942" max="8942" width="51" style="871" customWidth="1"/>
    <col min="8943" max="8947" width="12.42578125" style="871" bestFit="1" customWidth="1"/>
    <col min="8948" max="8948" width="14.5703125" style="871" bestFit="1" customWidth="1"/>
    <col min="8949" max="8957" width="12.42578125" style="871" bestFit="1" customWidth="1"/>
    <col min="8958" max="8958" width="11.140625" style="871" bestFit="1" customWidth="1"/>
    <col min="8959" max="8966" width="12.42578125" style="871" bestFit="1" customWidth="1"/>
    <col min="8967" max="9110" width="16.5703125" style="871"/>
    <col min="9111" max="9111" width="60" style="871" customWidth="1"/>
    <col min="9112" max="9144" width="15.5703125" style="871" bestFit="1" customWidth="1"/>
    <col min="9145" max="9145" width="15.5703125" style="871" customWidth="1"/>
    <col min="9146" max="9162" width="15.5703125" style="871" bestFit="1" customWidth="1"/>
    <col min="9163" max="9165" width="16.5703125" style="871"/>
    <col min="9166" max="9168" width="17.28515625" style="871" bestFit="1" customWidth="1"/>
    <col min="9169" max="9197" width="16.5703125" style="871"/>
    <col min="9198" max="9198" width="51" style="871" customWidth="1"/>
    <col min="9199" max="9203" width="12.42578125" style="871" bestFit="1" customWidth="1"/>
    <col min="9204" max="9204" width="14.5703125" style="871" bestFit="1" customWidth="1"/>
    <col min="9205" max="9213" width="12.42578125" style="871" bestFit="1" customWidth="1"/>
    <col min="9214" max="9214" width="11.140625" style="871" bestFit="1" customWidth="1"/>
    <col min="9215" max="9222" width="12.42578125" style="871" bestFit="1" customWidth="1"/>
    <col min="9223" max="9366" width="16.5703125" style="871"/>
    <col min="9367" max="9367" width="60" style="871" customWidth="1"/>
    <col min="9368" max="9400" width="15.5703125" style="871" bestFit="1" customWidth="1"/>
    <col min="9401" max="9401" width="15.5703125" style="871" customWidth="1"/>
    <col min="9402" max="9418" width="15.5703125" style="871" bestFit="1" customWidth="1"/>
    <col min="9419" max="9421" width="16.5703125" style="871"/>
    <col min="9422" max="9424" width="17.28515625" style="871" bestFit="1" customWidth="1"/>
    <col min="9425" max="9453" width="16.5703125" style="871"/>
    <col min="9454" max="9454" width="51" style="871" customWidth="1"/>
    <col min="9455" max="9459" width="12.42578125" style="871" bestFit="1" customWidth="1"/>
    <col min="9460" max="9460" width="14.5703125" style="871" bestFit="1" customWidth="1"/>
    <col min="9461" max="9469" width="12.42578125" style="871" bestFit="1" customWidth="1"/>
    <col min="9470" max="9470" width="11.140625" style="871" bestFit="1" customWidth="1"/>
    <col min="9471" max="9478" width="12.42578125" style="871" bestFit="1" customWidth="1"/>
    <col min="9479" max="9622" width="16.5703125" style="871"/>
    <col min="9623" max="9623" width="60" style="871" customWidth="1"/>
    <col min="9624" max="9656" width="15.5703125" style="871" bestFit="1" customWidth="1"/>
    <col min="9657" max="9657" width="15.5703125" style="871" customWidth="1"/>
    <col min="9658" max="9674" width="15.5703125" style="871" bestFit="1" customWidth="1"/>
    <col min="9675" max="9677" width="16.5703125" style="871"/>
    <col min="9678" max="9680" width="17.28515625" style="871" bestFit="1" customWidth="1"/>
    <col min="9681" max="9709" width="16.5703125" style="871"/>
    <col min="9710" max="9710" width="51" style="871" customWidth="1"/>
    <col min="9711" max="9715" width="12.42578125" style="871" bestFit="1" customWidth="1"/>
    <col min="9716" max="9716" width="14.5703125" style="871" bestFit="1" customWidth="1"/>
    <col min="9717" max="9725" width="12.42578125" style="871" bestFit="1" customWidth="1"/>
    <col min="9726" max="9726" width="11.140625" style="871" bestFit="1" customWidth="1"/>
    <col min="9727" max="9734" width="12.42578125" style="871" bestFit="1" customWidth="1"/>
    <col min="9735" max="9878" width="16.5703125" style="871"/>
    <col min="9879" max="9879" width="60" style="871" customWidth="1"/>
    <col min="9880" max="9912" width="15.5703125" style="871" bestFit="1" customWidth="1"/>
    <col min="9913" max="9913" width="15.5703125" style="871" customWidth="1"/>
    <col min="9914" max="9930" width="15.5703125" style="871" bestFit="1" customWidth="1"/>
    <col min="9931" max="9933" width="16.5703125" style="871"/>
    <col min="9934" max="9936" width="17.28515625" style="871" bestFit="1" customWidth="1"/>
    <col min="9937" max="9965" width="16.5703125" style="871"/>
    <col min="9966" max="9966" width="51" style="871" customWidth="1"/>
    <col min="9967" max="9971" width="12.42578125" style="871" bestFit="1" customWidth="1"/>
    <col min="9972" max="9972" width="14.5703125" style="871" bestFit="1" customWidth="1"/>
    <col min="9973" max="9981" width="12.42578125" style="871" bestFit="1" customWidth="1"/>
    <col min="9982" max="9982" width="11.140625" style="871" bestFit="1" customWidth="1"/>
    <col min="9983" max="9990" width="12.42578125" style="871" bestFit="1" customWidth="1"/>
    <col min="9991" max="10134" width="16.5703125" style="871"/>
    <col min="10135" max="10135" width="60" style="871" customWidth="1"/>
    <col min="10136" max="10168" width="15.5703125" style="871" bestFit="1" customWidth="1"/>
    <col min="10169" max="10169" width="15.5703125" style="871" customWidth="1"/>
    <col min="10170" max="10186" width="15.5703125" style="871" bestFit="1" customWidth="1"/>
    <col min="10187" max="10189" width="16.5703125" style="871"/>
    <col min="10190" max="10192" width="17.28515625" style="871" bestFit="1" customWidth="1"/>
    <col min="10193" max="10221" width="16.5703125" style="871"/>
    <col min="10222" max="10222" width="51" style="871" customWidth="1"/>
    <col min="10223" max="10227" width="12.42578125" style="871" bestFit="1" customWidth="1"/>
    <col min="10228" max="10228" width="14.5703125" style="871" bestFit="1" customWidth="1"/>
    <col min="10229" max="10237" width="12.42578125" style="871" bestFit="1" customWidth="1"/>
    <col min="10238" max="10238" width="11.140625" style="871" bestFit="1" customWidth="1"/>
    <col min="10239" max="10246" width="12.42578125" style="871" bestFit="1" customWidth="1"/>
    <col min="10247" max="10390" width="16.5703125" style="871"/>
    <col min="10391" max="10391" width="60" style="871" customWidth="1"/>
    <col min="10392" max="10424" width="15.5703125" style="871" bestFit="1" customWidth="1"/>
    <col min="10425" max="10425" width="15.5703125" style="871" customWidth="1"/>
    <col min="10426" max="10442" width="15.5703125" style="871" bestFit="1" customWidth="1"/>
    <col min="10443" max="10445" width="16.5703125" style="871"/>
    <col min="10446" max="10448" width="17.28515625" style="871" bestFit="1" customWidth="1"/>
    <col min="10449" max="10477" width="16.5703125" style="871"/>
    <col min="10478" max="10478" width="51" style="871" customWidth="1"/>
    <col min="10479" max="10483" width="12.42578125" style="871" bestFit="1" customWidth="1"/>
    <col min="10484" max="10484" width="14.5703125" style="871" bestFit="1" customWidth="1"/>
    <col min="10485" max="10493" width="12.42578125" style="871" bestFit="1" customWidth="1"/>
    <col min="10494" max="10494" width="11.140625" style="871" bestFit="1" customWidth="1"/>
    <col min="10495" max="10502" width="12.42578125" style="871" bestFit="1" customWidth="1"/>
    <col min="10503" max="10646" width="16.5703125" style="871"/>
    <col min="10647" max="10647" width="60" style="871" customWidth="1"/>
    <col min="10648" max="10680" width="15.5703125" style="871" bestFit="1" customWidth="1"/>
    <col min="10681" max="10681" width="15.5703125" style="871" customWidth="1"/>
    <col min="10682" max="10698" width="15.5703125" style="871" bestFit="1" customWidth="1"/>
    <col min="10699" max="10701" width="16.5703125" style="871"/>
    <col min="10702" max="10704" width="17.28515625" style="871" bestFit="1" customWidth="1"/>
    <col min="10705" max="10733" width="16.5703125" style="871"/>
    <col min="10734" max="10734" width="51" style="871" customWidth="1"/>
    <col min="10735" max="10739" width="12.42578125" style="871" bestFit="1" customWidth="1"/>
    <col min="10740" max="10740" width="14.5703125" style="871" bestFit="1" customWidth="1"/>
    <col min="10741" max="10749" width="12.42578125" style="871" bestFit="1" customWidth="1"/>
    <col min="10750" max="10750" width="11.140625" style="871" bestFit="1" customWidth="1"/>
    <col min="10751" max="10758" width="12.42578125" style="871" bestFit="1" customWidth="1"/>
    <col min="10759" max="10902" width="16.5703125" style="871"/>
    <col min="10903" max="10903" width="60" style="871" customWidth="1"/>
    <col min="10904" max="10936" width="15.5703125" style="871" bestFit="1" customWidth="1"/>
    <col min="10937" max="10937" width="15.5703125" style="871" customWidth="1"/>
    <col min="10938" max="10954" width="15.5703125" style="871" bestFit="1" customWidth="1"/>
    <col min="10955" max="10957" width="16.5703125" style="871"/>
    <col min="10958" max="10960" width="17.28515625" style="871" bestFit="1" customWidth="1"/>
    <col min="10961" max="10989" width="16.5703125" style="871"/>
    <col min="10990" max="10990" width="51" style="871" customWidth="1"/>
    <col min="10991" max="10995" width="12.42578125" style="871" bestFit="1" customWidth="1"/>
    <col min="10996" max="10996" width="14.5703125" style="871" bestFit="1" customWidth="1"/>
    <col min="10997" max="11005" width="12.42578125" style="871" bestFit="1" customWidth="1"/>
    <col min="11006" max="11006" width="11.140625" style="871" bestFit="1" customWidth="1"/>
    <col min="11007" max="11014" width="12.42578125" style="871" bestFit="1" customWidth="1"/>
    <col min="11015" max="11158" width="16.5703125" style="871"/>
    <col min="11159" max="11159" width="60" style="871" customWidth="1"/>
    <col min="11160" max="11192" width="15.5703125" style="871" bestFit="1" customWidth="1"/>
    <col min="11193" max="11193" width="15.5703125" style="871" customWidth="1"/>
    <col min="11194" max="11210" width="15.5703125" style="871" bestFit="1" customWidth="1"/>
    <col min="11211" max="11213" width="16.5703125" style="871"/>
    <col min="11214" max="11216" width="17.28515625" style="871" bestFit="1" customWidth="1"/>
    <col min="11217" max="11245" width="16.5703125" style="871"/>
    <col min="11246" max="11246" width="51" style="871" customWidth="1"/>
    <col min="11247" max="11251" width="12.42578125" style="871" bestFit="1" customWidth="1"/>
    <col min="11252" max="11252" width="14.5703125" style="871" bestFit="1" customWidth="1"/>
    <col min="11253" max="11261" width="12.42578125" style="871" bestFit="1" customWidth="1"/>
    <col min="11262" max="11262" width="11.140625" style="871" bestFit="1" customWidth="1"/>
    <col min="11263" max="11270" width="12.42578125" style="871" bestFit="1" customWidth="1"/>
    <col min="11271" max="11414" width="16.5703125" style="871"/>
    <col min="11415" max="11415" width="60" style="871" customWidth="1"/>
    <col min="11416" max="11448" width="15.5703125" style="871" bestFit="1" customWidth="1"/>
    <col min="11449" max="11449" width="15.5703125" style="871" customWidth="1"/>
    <col min="11450" max="11466" width="15.5703125" style="871" bestFit="1" customWidth="1"/>
    <col min="11467" max="11469" width="16.5703125" style="871"/>
    <col min="11470" max="11472" width="17.28515625" style="871" bestFit="1" customWidth="1"/>
    <col min="11473" max="11501" width="16.5703125" style="871"/>
    <col min="11502" max="11502" width="51" style="871" customWidth="1"/>
    <col min="11503" max="11507" width="12.42578125" style="871" bestFit="1" customWidth="1"/>
    <col min="11508" max="11508" width="14.5703125" style="871" bestFit="1" customWidth="1"/>
    <col min="11509" max="11517" width="12.42578125" style="871" bestFit="1" customWidth="1"/>
    <col min="11518" max="11518" width="11.140625" style="871" bestFit="1" customWidth="1"/>
    <col min="11519" max="11526" width="12.42578125" style="871" bestFit="1" customWidth="1"/>
    <col min="11527" max="11670" width="16.5703125" style="871"/>
    <col min="11671" max="11671" width="60" style="871" customWidth="1"/>
    <col min="11672" max="11704" width="15.5703125" style="871" bestFit="1" customWidth="1"/>
    <col min="11705" max="11705" width="15.5703125" style="871" customWidth="1"/>
    <col min="11706" max="11722" width="15.5703125" style="871" bestFit="1" customWidth="1"/>
    <col min="11723" max="11725" width="16.5703125" style="871"/>
    <col min="11726" max="11728" width="17.28515625" style="871" bestFit="1" customWidth="1"/>
    <col min="11729" max="11757" width="16.5703125" style="871"/>
    <col min="11758" max="11758" width="51" style="871" customWidth="1"/>
    <col min="11759" max="11763" width="12.42578125" style="871" bestFit="1" customWidth="1"/>
    <col min="11764" max="11764" width="14.5703125" style="871" bestFit="1" customWidth="1"/>
    <col min="11765" max="11773" width="12.42578125" style="871" bestFit="1" customWidth="1"/>
    <col min="11774" max="11774" width="11.140625" style="871" bestFit="1" customWidth="1"/>
    <col min="11775" max="11782" width="12.42578125" style="871" bestFit="1" customWidth="1"/>
    <col min="11783" max="11926" width="16.5703125" style="871"/>
    <col min="11927" max="11927" width="60" style="871" customWidth="1"/>
    <col min="11928" max="11960" width="15.5703125" style="871" bestFit="1" customWidth="1"/>
    <col min="11961" max="11961" width="15.5703125" style="871" customWidth="1"/>
    <col min="11962" max="11978" width="15.5703125" style="871" bestFit="1" customWidth="1"/>
    <col min="11979" max="11981" width="16.5703125" style="871"/>
    <col min="11982" max="11984" width="17.28515625" style="871" bestFit="1" customWidth="1"/>
    <col min="11985" max="12013" width="16.5703125" style="871"/>
    <col min="12014" max="12014" width="51" style="871" customWidth="1"/>
    <col min="12015" max="12019" width="12.42578125" style="871" bestFit="1" customWidth="1"/>
    <col min="12020" max="12020" width="14.5703125" style="871" bestFit="1" customWidth="1"/>
    <col min="12021" max="12029" width="12.42578125" style="871" bestFit="1" customWidth="1"/>
    <col min="12030" max="12030" width="11.140625" style="871" bestFit="1" customWidth="1"/>
    <col min="12031" max="12038" width="12.42578125" style="871" bestFit="1" customWidth="1"/>
    <col min="12039" max="12182" width="16.5703125" style="871"/>
    <col min="12183" max="12183" width="60" style="871" customWidth="1"/>
    <col min="12184" max="12216" width="15.5703125" style="871" bestFit="1" customWidth="1"/>
    <col min="12217" max="12217" width="15.5703125" style="871" customWidth="1"/>
    <col min="12218" max="12234" width="15.5703125" style="871" bestFit="1" customWidth="1"/>
    <col min="12235" max="12237" width="16.5703125" style="871"/>
    <col min="12238" max="12240" width="17.28515625" style="871" bestFit="1" customWidth="1"/>
    <col min="12241" max="12269" width="16.5703125" style="871"/>
    <col min="12270" max="12270" width="51" style="871" customWidth="1"/>
    <col min="12271" max="12275" width="12.42578125" style="871" bestFit="1" customWidth="1"/>
    <col min="12276" max="12276" width="14.5703125" style="871" bestFit="1" customWidth="1"/>
    <col min="12277" max="12285" width="12.42578125" style="871" bestFit="1" customWidth="1"/>
    <col min="12286" max="12286" width="11.140625" style="871" bestFit="1" customWidth="1"/>
    <col min="12287" max="12294" width="12.42578125" style="871" bestFit="1" customWidth="1"/>
    <col min="12295" max="12438" width="16.5703125" style="871"/>
    <col min="12439" max="12439" width="60" style="871" customWidth="1"/>
    <col min="12440" max="12472" width="15.5703125" style="871" bestFit="1" customWidth="1"/>
    <col min="12473" max="12473" width="15.5703125" style="871" customWidth="1"/>
    <col min="12474" max="12490" width="15.5703125" style="871" bestFit="1" customWidth="1"/>
    <col min="12491" max="12493" width="16.5703125" style="871"/>
    <col min="12494" max="12496" width="17.28515625" style="871" bestFit="1" customWidth="1"/>
    <col min="12497" max="12525" width="16.5703125" style="871"/>
    <col min="12526" max="12526" width="51" style="871" customWidth="1"/>
    <col min="12527" max="12531" width="12.42578125" style="871" bestFit="1" customWidth="1"/>
    <col min="12532" max="12532" width="14.5703125" style="871" bestFit="1" customWidth="1"/>
    <col min="12533" max="12541" width="12.42578125" style="871" bestFit="1" customWidth="1"/>
    <col min="12542" max="12542" width="11.140625" style="871" bestFit="1" customWidth="1"/>
    <col min="12543" max="12550" width="12.42578125" style="871" bestFit="1" customWidth="1"/>
    <col min="12551" max="12694" width="16.5703125" style="871"/>
    <col min="12695" max="12695" width="60" style="871" customWidth="1"/>
    <col min="12696" max="12728" width="15.5703125" style="871" bestFit="1" customWidth="1"/>
    <col min="12729" max="12729" width="15.5703125" style="871" customWidth="1"/>
    <col min="12730" max="12746" width="15.5703125" style="871" bestFit="1" customWidth="1"/>
    <col min="12747" max="12749" width="16.5703125" style="871"/>
    <col min="12750" max="12752" width="17.28515625" style="871" bestFit="1" customWidth="1"/>
    <col min="12753" max="12781" width="16.5703125" style="871"/>
    <col min="12782" max="12782" width="51" style="871" customWidth="1"/>
    <col min="12783" max="12787" width="12.42578125" style="871" bestFit="1" customWidth="1"/>
    <col min="12788" max="12788" width="14.5703125" style="871" bestFit="1" customWidth="1"/>
    <col min="12789" max="12797" width="12.42578125" style="871" bestFit="1" customWidth="1"/>
    <col min="12798" max="12798" width="11.140625" style="871" bestFit="1" customWidth="1"/>
    <col min="12799" max="12806" width="12.42578125" style="871" bestFit="1" customWidth="1"/>
    <col min="12807" max="12950" width="16.5703125" style="871"/>
    <col min="12951" max="12951" width="60" style="871" customWidth="1"/>
    <col min="12952" max="12984" width="15.5703125" style="871" bestFit="1" customWidth="1"/>
    <col min="12985" max="12985" width="15.5703125" style="871" customWidth="1"/>
    <col min="12986" max="13002" width="15.5703125" style="871" bestFit="1" customWidth="1"/>
    <col min="13003" max="13005" width="16.5703125" style="871"/>
    <col min="13006" max="13008" width="17.28515625" style="871" bestFit="1" customWidth="1"/>
    <col min="13009" max="13037" width="16.5703125" style="871"/>
    <col min="13038" max="13038" width="51" style="871" customWidth="1"/>
    <col min="13039" max="13043" width="12.42578125" style="871" bestFit="1" customWidth="1"/>
    <col min="13044" max="13044" width="14.5703125" style="871" bestFit="1" customWidth="1"/>
    <col min="13045" max="13053" width="12.42578125" style="871" bestFit="1" customWidth="1"/>
    <col min="13054" max="13054" width="11.140625" style="871" bestFit="1" customWidth="1"/>
    <col min="13055" max="13062" width="12.42578125" style="871" bestFit="1" customWidth="1"/>
    <col min="13063" max="13206" width="16.5703125" style="871"/>
    <col min="13207" max="13207" width="60" style="871" customWidth="1"/>
    <col min="13208" max="13240" width="15.5703125" style="871" bestFit="1" customWidth="1"/>
    <col min="13241" max="13241" width="15.5703125" style="871" customWidth="1"/>
    <col min="13242" max="13258" width="15.5703125" style="871" bestFit="1" customWidth="1"/>
    <col min="13259" max="13261" width="16.5703125" style="871"/>
    <col min="13262" max="13264" width="17.28515625" style="871" bestFit="1" customWidth="1"/>
    <col min="13265" max="13293" width="16.5703125" style="871"/>
    <col min="13294" max="13294" width="51" style="871" customWidth="1"/>
    <col min="13295" max="13299" width="12.42578125" style="871" bestFit="1" customWidth="1"/>
    <col min="13300" max="13300" width="14.5703125" style="871" bestFit="1" customWidth="1"/>
    <col min="13301" max="13309" width="12.42578125" style="871" bestFit="1" customWidth="1"/>
    <col min="13310" max="13310" width="11.140625" style="871" bestFit="1" customWidth="1"/>
    <col min="13311" max="13318" width="12.42578125" style="871" bestFit="1" customWidth="1"/>
    <col min="13319" max="13462" width="16.5703125" style="871"/>
    <col min="13463" max="13463" width="60" style="871" customWidth="1"/>
    <col min="13464" max="13496" width="15.5703125" style="871" bestFit="1" customWidth="1"/>
    <col min="13497" max="13497" width="15.5703125" style="871" customWidth="1"/>
    <col min="13498" max="13514" width="15.5703125" style="871" bestFit="1" customWidth="1"/>
    <col min="13515" max="13517" width="16.5703125" style="871"/>
    <col min="13518" max="13520" width="17.28515625" style="871" bestFit="1" customWidth="1"/>
    <col min="13521" max="13549" width="16.5703125" style="871"/>
    <col min="13550" max="13550" width="51" style="871" customWidth="1"/>
    <col min="13551" max="13555" width="12.42578125" style="871" bestFit="1" customWidth="1"/>
    <col min="13556" max="13556" width="14.5703125" style="871" bestFit="1" customWidth="1"/>
    <col min="13557" max="13565" width="12.42578125" style="871" bestFit="1" customWidth="1"/>
    <col min="13566" max="13566" width="11.140625" style="871" bestFit="1" customWidth="1"/>
    <col min="13567" max="13574" width="12.42578125" style="871" bestFit="1" customWidth="1"/>
    <col min="13575" max="13718" width="16.5703125" style="871"/>
    <col min="13719" max="13719" width="60" style="871" customWidth="1"/>
    <col min="13720" max="13752" width="15.5703125" style="871" bestFit="1" customWidth="1"/>
    <col min="13753" max="13753" width="15.5703125" style="871" customWidth="1"/>
    <col min="13754" max="13770" width="15.5703125" style="871" bestFit="1" customWidth="1"/>
    <col min="13771" max="13773" width="16.5703125" style="871"/>
    <col min="13774" max="13776" width="17.28515625" style="871" bestFit="1" customWidth="1"/>
    <col min="13777" max="13805" width="16.5703125" style="871"/>
    <col min="13806" max="13806" width="51" style="871" customWidth="1"/>
    <col min="13807" max="13811" width="12.42578125" style="871" bestFit="1" customWidth="1"/>
    <col min="13812" max="13812" width="14.5703125" style="871" bestFit="1" customWidth="1"/>
    <col min="13813" max="13821" width="12.42578125" style="871" bestFit="1" customWidth="1"/>
    <col min="13822" max="13822" width="11.140625" style="871" bestFit="1" customWidth="1"/>
    <col min="13823" max="13830" width="12.42578125" style="871" bestFit="1" customWidth="1"/>
    <col min="13831" max="13974" width="16.5703125" style="871"/>
    <col min="13975" max="13975" width="60" style="871" customWidth="1"/>
    <col min="13976" max="14008" width="15.5703125" style="871" bestFit="1" customWidth="1"/>
    <col min="14009" max="14009" width="15.5703125" style="871" customWidth="1"/>
    <col min="14010" max="14026" width="15.5703125" style="871" bestFit="1" customWidth="1"/>
    <col min="14027" max="14029" width="16.5703125" style="871"/>
    <col min="14030" max="14032" width="17.28515625" style="871" bestFit="1" customWidth="1"/>
    <col min="14033" max="14061" width="16.5703125" style="871"/>
    <col min="14062" max="14062" width="51" style="871" customWidth="1"/>
    <col min="14063" max="14067" width="12.42578125" style="871" bestFit="1" customWidth="1"/>
    <col min="14068" max="14068" width="14.5703125" style="871" bestFit="1" customWidth="1"/>
    <col min="14069" max="14077" width="12.42578125" style="871" bestFit="1" customWidth="1"/>
    <col min="14078" max="14078" width="11.140625" style="871" bestFit="1" customWidth="1"/>
    <col min="14079" max="14086" width="12.42578125" style="871" bestFit="1" customWidth="1"/>
    <col min="14087" max="14230" width="16.5703125" style="871"/>
    <col min="14231" max="14231" width="60" style="871" customWidth="1"/>
    <col min="14232" max="14264" width="15.5703125" style="871" bestFit="1" customWidth="1"/>
    <col min="14265" max="14265" width="15.5703125" style="871" customWidth="1"/>
    <col min="14266" max="14282" width="15.5703125" style="871" bestFit="1" customWidth="1"/>
    <col min="14283" max="14285" width="16.5703125" style="871"/>
    <col min="14286" max="14288" width="17.28515625" style="871" bestFit="1" customWidth="1"/>
    <col min="14289" max="14317" width="16.5703125" style="871"/>
    <col min="14318" max="14318" width="51" style="871" customWidth="1"/>
    <col min="14319" max="14323" width="12.42578125" style="871" bestFit="1" customWidth="1"/>
    <col min="14324" max="14324" width="14.5703125" style="871" bestFit="1" customWidth="1"/>
    <col min="14325" max="14333" width="12.42578125" style="871" bestFit="1" customWidth="1"/>
    <col min="14334" max="14334" width="11.140625" style="871" bestFit="1" customWidth="1"/>
    <col min="14335" max="14342" width="12.42578125" style="871" bestFit="1" customWidth="1"/>
    <col min="14343" max="14486" width="16.5703125" style="871"/>
    <col min="14487" max="14487" width="60" style="871" customWidth="1"/>
    <col min="14488" max="14520" width="15.5703125" style="871" bestFit="1" customWidth="1"/>
    <col min="14521" max="14521" width="15.5703125" style="871" customWidth="1"/>
    <col min="14522" max="14538" width="15.5703125" style="871" bestFit="1" customWidth="1"/>
    <col min="14539" max="14541" width="16.5703125" style="871"/>
    <col min="14542" max="14544" width="17.28515625" style="871" bestFit="1" customWidth="1"/>
    <col min="14545" max="14573" width="16.5703125" style="871"/>
    <col min="14574" max="14574" width="51" style="871" customWidth="1"/>
    <col min="14575" max="14579" width="12.42578125" style="871" bestFit="1" customWidth="1"/>
    <col min="14580" max="14580" width="14.5703125" style="871" bestFit="1" customWidth="1"/>
    <col min="14581" max="14589" width="12.42578125" style="871" bestFit="1" customWidth="1"/>
    <col min="14590" max="14590" width="11.140625" style="871" bestFit="1" customWidth="1"/>
    <col min="14591" max="14598" width="12.42578125" style="871" bestFit="1" customWidth="1"/>
    <col min="14599" max="14742" width="16.5703125" style="871"/>
    <col min="14743" max="14743" width="60" style="871" customWidth="1"/>
    <col min="14744" max="14776" width="15.5703125" style="871" bestFit="1" customWidth="1"/>
    <col min="14777" max="14777" width="15.5703125" style="871" customWidth="1"/>
    <col min="14778" max="14794" width="15.5703125" style="871" bestFit="1" customWidth="1"/>
    <col min="14795" max="14797" width="16.5703125" style="871"/>
    <col min="14798" max="14800" width="17.28515625" style="871" bestFit="1" customWidth="1"/>
    <col min="14801" max="14829" width="16.5703125" style="871"/>
    <col min="14830" max="14830" width="51" style="871" customWidth="1"/>
    <col min="14831" max="14835" width="12.42578125" style="871" bestFit="1" customWidth="1"/>
    <col min="14836" max="14836" width="14.5703125" style="871" bestFit="1" customWidth="1"/>
    <col min="14837" max="14845" width="12.42578125" style="871" bestFit="1" customWidth="1"/>
    <col min="14846" max="14846" width="11.140625" style="871" bestFit="1" customWidth="1"/>
    <col min="14847" max="14854" width="12.42578125" style="871" bestFit="1" customWidth="1"/>
    <col min="14855" max="14998" width="16.5703125" style="871"/>
    <col min="14999" max="14999" width="60" style="871" customWidth="1"/>
    <col min="15000" max="15032" width="15.5703125" style="871" bestFit="1" customWidth="1"/>
    <col min="15033" max="15033" width="15.5703125" style="871" customWidth="1"/>
    <col min="15034" max="15050" width="15.5703125" style="871" bestFit="1" customWidth="1"/>
    <col min="15051" max="15053" width="16.5703125" style="871"/>
    <col min="15054" max="15056" width="17.28515625" style="871" bestFit="1" customWidth="1"/>
    <col min="15057" max="15085" width="16.5703125" style="871"/>
    <col min="15086" max="15086" width="51" style="871" customWidth="1"/>
    <col min="15087" max="15091" width="12.42578125" style="871" bestFit="1" customWidth="1"/>
    <col min="15092" max="15092" width="14.5703125" style="871" bestFit="1" customWidth="1"/>
    <col min="15093" max="15101" width="12.42578125" style="871" bestFit="1" customWidth="1"/>
    <col min="15102" max="15102" width="11.140625" style="871" bestFit="1" customWidth="1"/>
    <col min="15103" max="15110" width="12.42578125" style="871" bestFit="1" customWidth="1"/>
    <col min="15111" max="15254" width="16.5703125" style="871"/>
    <col min="15255" max="15255" width="60" style="871" customWidth="1"/>
    <col min="15256" max="15288" width="15.5703125" style="871" bestFit="1" customWidth="1"/>
    <col min="15289" max="15289" width="15.5703125" style="871" customWidth="1"/>
    <col min="15290" max="15306" width="15.5703125" style="871" bestFit="1" customWidth="1"/>
    <col min="15307" max="15309" width="16.5703125" style="871"/>
    <col min="15310" max="15312" width="17.28515625" style="871" bestFit="1" customWidth="1"/>
    <col min="15313" max="15341" width="16.5703125" style="871"/>
    <col min="15342" max="15342" width="51" style="871" customWidth="1"/>
    <col min="15343" max="15347" width="12.42578125" style="871" bestFit="1" customWidth="1"/>
    <col min="15348" max="15348" width="14.5703125" style="871" bestFit="1" customWidth="1"/>
    <col min="15349" max="15357" width="12.42578125" style="871" bestFit="1" customWidth="1"/>
    <col min="15358" max="15358" width="11.140625" style="871" bestFit="1" customWidth="1"/>
    <col min="15359" max="15366" width="12.42578125" style="871" bestFit="1" customWidth="1"/>
    <col min="15367" max="15510" width="16.5703125" style="871"/>
    <col min="15511" max="15511" width="60" style="871" customWidth="1"/>
    <col min="15512" max="15544" width="15.5703125" style="871" bestFit="1" customWidth="1"/>
    <col min="15545" max="15545" width="15.5703125" style="871" customWidth="1"/>
    <col min="15546" max="15562" width="15.5703125" style="871" bestFit="1" customWidth="1"/>
    <col min="15563" max="15565" width="16.5703125" style="871"/>
    <col min="15566" max="15568" width="17.28515625" style="871" bestFit="1" customWidth="1"/>
    <col min="15569" max="15597" width="16.5703125" style="871"/>
    <col min="15598" max="15598" width="51" style="871" customWidth="1"/>
    <col min="15599" max="15603" width="12.42578125" style="871" bestFit="1" customWidth="1"/>
    <col min="15604" max="15604" width="14.5703125" style="871" bestFit="1" customWidth="1"/>
    <col min="15605" max="15613" width="12.42578125" style="871" bestFit="1" customWidth="1"/>
    <col min="15614" max="15614" width="11.140625" style="871" bestFit="1" customWidth="1"/>
    <col min="15615" max="15622" width="12.42578125" style="871" bestFit="1" customWidth="1"/>
    <col min="15623" max="15766" width="16.5703125" style="871"/>
    <col min="15767" max="15767" width="60" style="871" customWidth="1"/>
    <col min="15768" max="15800" width="15.5703125" style="871" bestFit="1" customWidth="1"/>
    <col min="15801" max="15801" width="15.5703125" style="871" customWidth="1"/>
    <col min="15802" max="15818" width="15.5703125" style="871" bestFit="1" customWidth="1"/>
    <col min="15819" max="15821" width="16.5703125" style="871"/>
    <col min="15822" max="15824" width="17.28515625" style="871" bestFit="1" customWidth="1"/>
    <col min="15825" max="15853" width="16.5703125" style="871"/>
    <col min="15854" max="15854" width="51" style="871" customWidth="1"/>
    <col min="15855" max="15859" width="12.42578125" style="871" bestFit="1" customWidth="1"/>
    <col min="15860" max="15860" width="14.5703125" style="871" bestFit="1" customWidth="1"/>
    <col min="15861" max="15869" width="12.42578125" style="871" bestFit="1" customWidth="1"/>
    <col min="15870" max="15870" width="11.140625" style="871" bestFit="1" customWidth="1"/>
    <col min="15871" max="15878" width="12.42578125" style="871" bestFit="1" customWidth="1"/>
    <col min="15879" max="16022" width="16.5703125" style="871"/>
    <col min="16023" max="16023" width="60" style="871" customWidth="1"/>
    <col min="16024" max="16056" width="15.5703125" style="871" bestFit="1" customWidth="1"/>
    <col min="16057" max="16057" width="15.5703125" style="871" customWidth="1"/>
    <col min="16058" max="16074" width="15.5703125" style="871" bestFit="1" customWidth="1"/>
    <col min="16075" max="16077" width="16.5703125" style="871"/>
    <col min="16078" max="16080" width="17.28515625" style="871" bestFit="1" customWidth="1"/>
    <col min="16081" max="16109" width="16.5703125" style="871"/>
    <col min="16110" max="16110" width="51" style="871" customWidth="1"/>
    <col min="16111" max="16115" width="12.42578125" style="871" bestFit="1" customWidth="1"/>
    <col min="16116" max="16116" width="14.5703125" style="871" bestFit="1" customWidth="1"/>
    <col min="16117" max="16125" width="12.42578125" style="871" bestFit="1" customWidth="1"/>
    <col min="16126" max="16126" width="11.140625" style="871" bestFit="1" customWidth="1"/>
    <col min="16127" max="16134" width="12.42578125" style="871" bestFit="1" customWidth="1"/>
    <col min="16135" max="16278" width="16.5703125" style="871"/>
    <col min="16279" max="16279" width="60" style="871" customWidth="1"/>
    <col min="16280" max="16312" width="15.5703125" style="871" bestFit="1" customWidth="1"/>
    <col min="16313" max="16313" width="15.5703125" style="871" customWidth="1"/>
    <col min="16314" max="16330" width="15.5703125" style="871" bestFit="1" customWidth="1"/>
    <col min="16331" max="16333" width="16.5703125" style="871"/>
    <col min="16334" max="16336" width="17.28515625" style="871" bestFit="1" customWidth="1"/>
    <col min="16337" max="16384" width="16.5703125" style="871"/>
  </cols>
  <sheetData>
    <row r="1" spans="1:28" ht="25.5">
      <c r="A1" s="1177" t="s">
        <v>322</v>
      </c>
    </row>
    <row r="2" spans="1:28" ht="40.5" customHeight="1" thickBot="1">
      <c r="A2" s="1151" t="s">
        <v>778</v>
      </c>
      <c r="B2" s="950"/>
      <c r="C2" s="950"/>
      <c r="D2" s="950"/>
      <c r="E2" s="950"/>
      <c r="F2" s="950"/>
      <c r="G2" s="950"/>
      <c r="H2" s="950"/>
      <c r="I2" s="950"/>
      <c r="J2" s="950"/>
      <c r="K2" s="950"/>
      <c r="L2" s="950"/>
      <c r="M2" s="950"/>
      <c r="N2" s="950"/>
      <c r="O2" s="950"/>
      <c r="P2" s="950"/>
      <c r="Q2" s="950"/>
      <c r="R2" s="950"/>
      <c r="S2" s="950"/>
      <c r="T2" s="950"/>
      <c r="U2" s="950"/>
      <c r="V2" s="950"/>
      <c r="W2" s="950"/>
      <c r="X2" s="950"/>
      <c r="Y2" s="950"/>
      <c r="Z2" s="950"/>
      <c r="AA2" s="950"/>
    </row>
    <row r="3" spans="1:28" s="954" customFormat="1" ht="16.5" customHeight="1" thickBot="1">
      <c r="A3" s="1152" t="s">
        <v>547</v>
      </c>
      <c r="B3" s="1282">
        <v>41281</v>
      </c>
      <c r="C3" s="1280">
        <v>41312</v>
      </c>
      <c r="D3" s="1280">
        <v>41340</v>
      </c>
      <c r="E3" s="1280">
        <v>41371</v>
      </c>
      <c r="F3" s="1280">
        <v>41401</v>
      </c>
      <c r="G3" s="1280">
        <v>41432</v>
      </c>
      <c r="H3" s="1280">
        <v>41462</v>
      </c>
      <c r="I3" s="1280">
        <v>41493</v>
      </c>
      <c r="J3" s="1280">
        <v>41524</v>
      </c>
      <c r="K3" s="1280">
        <v>41554</v>
      </c>
      <c r="L3" s="1280">
        <v>41585</v>
      </c>
      <c r="M3" s="1280">
        <v>41615</v>
      </c>
      <c r="N3" s="1280">
        <v>41653</v>
      </c>
      <c r="O3" s="1280">
        <v>41684</v>
      </c>
      <c r="P3" s="1280">
        <v>41712</v>
      </c>
      <c r="Q3" s="1280">
        <v>41743</v>
      </c>
      <c r="R3" s="1280">
        <v>41773</v>
      </c>
      <c r="S3" s="1280">
        <v>41804</v>
      </c>
      <c r="T3" s="1280">
        <v>41834</v>
      </c>
      <c r="U3" s="1280">
        <v>41865</v>
      </c>
      <c r="V3" s="1280">
        <v>41896</v>
      </c>
      <c r="W3" s="1280">
        <v>41926</v>
      </c>
      <c r="X3" s="1280">
        <v>41957</v>
      </c>
      <c r="Y3" s="1280">
        <v>41987</v>
      </c>
      <c r="Z3" s="1280">
        <v>42018</v>
      </c>
      <c r="AA3" s="1281" t="s">
        <v>769</v>
      </c>
    </row>
    <row r="4" spans="1:28" s="883" customFormat="1">
      <c r="A4" s="1153" t="s">
        <v>548</v>
      </c>
      <c r="B4" s="956">
        <v>165239.20950915999</v>
      </c>
      <c r="C4" s="957">
        <v>214059.01844874001</v>
      </c>
      <c r="D4" s="957">
        <v>214459.13030635999</v>
      </c>
      <c r="E4" s="957">
        <v>242842.08801303999</v>
      </c>
      <c r="F4" s="957">
        <v>245604.72274405</v>
      </c>
      <c r="G4" s="957">
        <v>358.47583730000002</v>
      </c>
      <c r="H4" s="957">
        <v>911.01442638000003</v>
      </c>
      <c r="I4" s="957">
        <v>15515.933678270001</v>
      </c>
      <c r="J4" s="957">
        <v>22452.569089959998</v>
      </c>
      <c r="K4" s="957">
        <v>51231.329007139997</v>
      </c>
      <c r="L4" s="957">
        <v>60748.378264580002</v>
      </c>
      <c r="M4" s="957">
        <v>38556.483105840001</v>
      </c>
      <c r="N4" s="957">
        <v>63502.883336370003</v>
      </c>
      <c r="O4" s="957">
        <v>12691.739529909997</v>
      </c>
      <c r="P4" s="1265">
        <v>5804.9481372500004</v>
      </c>
      <c r="Q4" s="1265">
        <v>2415.6911171199999</v>
      </c>
      <c r="R4" s="1265">
        <v>4043.7497263400001</v>
      </c>
      <c r="S4" s="1265">
        <v>3981.6073349600001</v>
      </c>
      <c r="T4" s="1265">
        <v>3038.9493600100004</v>
      </c>
      <c r="U4" s="1265">
        <v>1685.64108551</v>
      </c>
      <c r="V4" s="1265">
        <v>1908.49198538</v>
      </c>
      <c r="W4" s="1265">
        <v>2069.2091357700001</v>
      </c>
      <c r="X4" s="1265">
        <v>3483.7564964700005</v>
      </c>
      <c r="Y4" s="1265">
        <v>2349.9913809700001</v>
      </c>
      <c r="Z4" s="1265">
        <v>2722.2507916</v>
      </c>
      <c r="AA4" s="1265">
        <v>3691.8544444200006</v>
      </c>
      <c r="AB4" s="1266"/>
    </row>
    <row r="5" spans="1:28">
      <c r="A5" s="1154" t="s">
        <v>549</v>
      </c>
      <c r="B5" s="959">
        <v>0.68691493999999997</v>
      </c>
      <c r="C5" s="960">
        <v>0.89128889</v>
      </c>
      <c r="D5" s="960">
        <v>0.43662615000000005</v>
      </c>
      <c r="E5" s="960">
        <v>0.62258155000000004</v>
      </c>
      <c r="F5" s="960">
        <v>0.8827328000000001</v>
      </c>
      <c r="G5" s="960">
        <v>1.2070208199999999</v>
      </c>
      <c r="H5" s="960">
        <v>1.2748917500000001</v>
      </c>
      <c r="I5" s="960">
        <v>0.78274538999999999</v>
      </c>
      <c r="J5" s="960">
        <v>0.97454021000000002</v>
      </c>
      <c r="K5" s="960">
        <v>1.2410180500000001</v>
      </c>
      <c r="L5" s="960">
        <v>0.82279946999999998</v>
      </c>
      <c r="M5" s="960">
        <v>0.77227454000000006</v>
      </c>
      <c r="N5" s="960">
        <v>0.42705757999999999</v>
      </c>
      <c r="O5" s="960">
        <v>0.42730372</v>
      </c>
      <c r="P5" s="1267">
        <v>0.47319871999999996</v>
      </c>
      <c r="Q5" s="1267">
        <v>1.1556908100000001</v>
      </c>
      <c r="R5" s="1267">
        <v>0.37972281000000002</v>
      </c>
      <c r="S5" s="1267">
        <v>0.43832281000000001</v>
      </c>
      <c r="T5" s="1267">
        <v>0.5965885700000001</v>
      </c>
      <c r="U5" s="1267">
        <v>0.38578767999999997</v>
      </c>
      <c r="V5" s="1267">
        <v>0.55396121999999992</v>
      </c>
      <c r="W5" s="1267">
        <v>0.32524383000000001</v>
      </c>
      <c r="X5" s="1267">
        <v>0.42265267000000001</v>
      </c>
      <c r="Y5" s="1267">
        <v>0.35931028999999998</v>
      </c>
      <c r="Z5" s="1267">
        <v>0.31379082000000003</v>
      </c>
      <c r="AA5" s="1267">
        <v>0.31343782000000003</v>
      </c>
      <c r="AB5" s="1268"/>
    </row>
    <row r="6" spans="1:28">
      <c r="A6" s="1154" t="s">
        <v>550</v>
      </c>
      <c r="B6" s="959">
        <v>165238.52259422</v>
      </c>
      <c r="C6" s="960">
        <v>214058.12715985</v>
      </c>
      <c r="D6" s="960">
        <v>214458.69368020998</v>
      </c>
      <c r="E6" s="960">
        <v>242841.46543148998</v>
      </c>
      <c r="F6" s="960">
        <v>245603.84001124999</v>
      </c>
      <c r="G6" s="960">
        <v>357.26881648</v>
      </c>
      <c r="H6" s="960">
        <v>909.73953462999998</v>
      </c>
      <c r="I6" s="960">
        <v>15515.15093288</v>
      </c>
      <c r="J6" s="960">
        <v>22451.59454975</v>
      </c>
      <c r="K6" s="960">
        <v>51230.087989089996</v>
      </c>
      <c r="L6" s="960">
        <v>60747.555465110003</v>
      </c>
      <c r="M6" s="960">
        <v>38555.710831300006</v>
      </c>
      <c r="N6" s="960">
        <v>63502.456278789999</v>
      </c>
      <c r="O6" s="960">
        <v>12691.312226189999</v>
      </c>
      <c r="P6" s="1267">
        <v>5804.4749385300001</v>
      </c>
      <c r="Q6" s="1267">
        <v>2414.5354263099998</v>
      </c>
      <c r="R6" s="1267">
        <v>4043.3700035300003</v>
      </c>
      <c r="S6" s="1267">
        <v>3981.1690121500001</v>
      </c>
      <c r="T6" s="1267">
        <v>3038.3527714400002</v>
      </c>
      <c r="U6" s="1267">
        <v>1685.25529783</v>
      </c>
      <c r="V6" s="1267">
        <v>1907.9380241599999</v>
      </c>
      <c r="W6" s="1267">
        <v>2068.88389194</v>
      </c>
      <c r="X6" s="1267">
        <v>3483.3338438000001</v>
      </c>
      <c r="Y6" s="1267">
        <v>2349.6320706800002</v>
      </c>
      <c r="Z6" s="1267">
        <v>2721.9370007799998</v>
      </c>
      <c r="AA6" s="1267">
        <v>3691.5410066000004</v>
      </c>
      <c r="AB6" s="1268"/>
    </row>
    <row r="7" spans="1:28">
      <c r="A7" s="1154" t="s">
        <v>551</v>
      </c>
      <c r="B7" s="959">
        <v>0</v>
      </c>
      <c r="C7" s="960">
        <v>0</v>
      </c>
      <c r="D7" s="960">
        <v>0</v>
      </c>
      <c r="E7" s="960">
        <v>0</v>
      </c>
      <c r="F7" s="960">
        <v>0</v>
      </c>
      <c r="G7" s="960">
        <v>0</v>
      </c>
      <c r="H7" s="960">
        <v>0</v>
      </c>
      <c r="I7" s="960">
        <v>1033.1872378799999</v>
      </c>
      <c r="J7" s="960">
        <v>1167.0556035299999</v>
      </c>
      <c r="K7" s="960">
        <v>926.09302657000001</v>
      </c>
      <c r="L7" s="960">
        <v>933.86622023000007</v>
      </c>
      <c r="M7" s="960">
        <v>669.94752528999993</v>
      </c>
      <c r="N7" s="960">
        <v>669.94752528999993</v>
      </c>
      <c r="O7" s="960">
        <v>764.07700628999999</v>
      </c>
      <c r="P7" s="1267">
        <v>786.82825000000003</v>
      </c>
      <c r="Q7" s="1267">
        <v>1167.5960150399999</v>
      </c>
      <c r="R7" s="1267">
        <v>915.67511284</v>
      </c>
      <c r="S7" s="1267">
        <v>1128.2571348400002</v>
      </c>
      <c r="T7" s="1267">
        <v>851.82067880999989</v>
      </c>
      <c r="U7" s="1267">
        <v>923.68086324000001</v>
      </c>
      <c r="V7" s="1267">
        <v>992.54822136999996</v>
      </c>
      <c r="W7" s="1267">
        <v>846.27606268</v>
      </c>
      <c r="X7" s="1267">
        <v>1263.2385407199999</v>
      </c>
      <c r="Y7" s="1267">
        <v>1548.94602549</v>
      </c>
      <c r="Z7" s="1267">
        <v>1307.62764795</v>
      </c>
      <c r="AA7" s="1267">
        <v>1255.7819699200002</v>
      </c>
      <c r="AB7" s="1268"/>
    </row>
    <row r="8" spans="1:28">
      <c r="A8" s="1154" t="s">
        <v>552</v>
      </c>
      <c r="B8" s="959">
        <v>165238.52259422</v>
      </c>
      <c r="C8" s="960">
        <v>214058.12715985</v>
      </c>
      <c r="D8" s="960">
        <v>214458.69368020998</v>
      </c>
      <c r="E8" s="960">
        <v>242841.46543148998</v>
      </c>
      <c r="F8" s="960">
        <v>245603.84001124999</v>
      </c>
      <c r="G8" s="960">
        <v>357.26881648</v>
      </c>
      <c r="H8" s="960">
        <v>909.73953462999998</v>
      </c>
      <c r="I8" s="960">
        <v>14481.963695</v>
      </c>
      <c r="J8" s="960">
        <v>21284.53894622</v>
      </c>
      <c r="K8" s="960">
        <v>50303.994962519995</v>
      </c>
      <c r="L8" s="960">
        <v>59813.689244879999</v>
      </c>
      <c r="M8" s="960">
        <v>37885.763306010005</v>
      </c>
      <c r="N8" s="960">
        <v>62832.508753499998</v>
      </c>
      <c r="O8" s="960">
        <v>11927.2352199</v>
      </c>
      <c r="P8" s="1267">
        <v>5017.6466885299997</v>
      </c>
      <c r="Q8" s="1267">
        <v>1246.9394112699999</v>
      </c>
      <c r="R8" s="1267">
        <v>3127.6948906900002</v>
      </c>
      <c r="S8" s="1267">
        <v>2852.9118773099999</v>
      </c>
      <c r="T8" s="1267">
        <v>2186.5320926300001</v>
      </c>
      <c r="U8" s="1267">
        <v>761.57443459000001</v>
      </c>
      <c r="V8" s="1267">
        <v>915.38980278999998</v>
      </c>
      <c r="W8" s="1267">
        <v>1222.60782926</v>
      </c>
      <c r="X8" s="1267">
        <v>2220.0953030800001</v>
      </c>
      <c r="Y8" s="1267">
        <v>800.68604519000007</v>
      </c>
      <c r="Z8" s="1267">
        <v>1414.3093528299999</v>
      </c>
      <c r="AA8" s="1267">
        <v>2435.7590366800005</v>
      </c>
      <c r="AB8" s="1268"/>
    </row>
    <row r="9" spans="1:28">
      <c r="A9" s="1154" t="s">
        <v>699</v>
      </c>
      <c r="B9" s="959"/>
      <c r="C9" s="960"/>
      <c r="D9" s="960"/>
      <c r="E9" s="960"/>
      <c r="F9" s="960"/>
      <c r="G9" s="960"/>
      <c r="H9" s="960"/>
      <c r="I9" s="960"/>
      <c r="J9" s="960"/>
      <c r="K9" s="960"/>
      <c r="L9" s="960"/>
      <c r="M9" s="960"/>
      <c r="N9" s="960"/>
      <c r="O9" s="960"/>
      <c r="P9" s="1267"/>
      <c r="Q9" s="1267"/>
      <c r="R9" s="1267"/>
      <c r="S9" s="1267"/>
      <c r="T9" s="1267"/>
      <c r="U9" s="1267"/>
      <c r="V9" s="1267"/>
      <c r="W9" s="1267"/>
      <c r="X9" s="1267"/>
      <c r="Y9" s="1267"/>
      <c r="Z9" s="1267"/>
      <c r="AA9" s="1267"/>
      <c r="AB9" s="1268"/>
    </row>
    <row r="10" spans="1:28">
      <c r="A10" s="1154"/>
      <c r="B10" s="959"/>
      <c r="C10" s="960"/>
      <c r="D10" s="960"/>
      <c r="E10" s="960"/>
      <c r="F10" s="960"/>
      <c r="G10" s="960"/>
      <c r="H10" s="960"/>
      <c r="I10" s="960"/>
      <c r="J10" s="960"/>
      <c r="K10" s="960"/>
      <c r="L10" s="960"/>
      <c r="M10" s="960"/>
      <c r="N10" s="960"/>
      <c r="O10" s="960"/>
      <c r="P10" s="1267"/>
      <c r="Q10" s="1267"/>
      <c r="R10" s="1267"/>
      <c r="S10" s="1267"/>
      <c r="T10" s="1267"/>
      <c r="U10" s="1267"/>
      <c r="V10" s="1267"/>
      <c r="W10" s="1267"/>
      <c r="X10" s="1267"/>
      <c r="Y10" s="1267"/>
      <c r="Z10" s="1267"/>
      <c r="AA10" s="1267"/>
      <c r="AB10" s="1268"/>
    </row>
    <row r="11" spans="1:28">
      <c r="A11" s="1153" t="s">
        <v>553</v>
      </c>
      <c r="B11" s="959">
        <v>-155637.34333596</v>
      </c>
      <c r="C11" s="960">
        <v>-205218.46312981998</v>
      </c>
      <c r="D11" s="960">
        <v>-212989.00633619999</v>
      </c>
      <c r="E11" s="960">
        <v>-231214.88543445998</v>
      </c>
      <c r="F11" s="960">
        <v>-234805.46264004998</v>
      </c>
      <c r="G11" s="960">
        <v>24701.420410739996</v>
      </c>
      <c r="H11" s="960">
        <v>18794.421547999998</v>
      </c>
      <c r="I11" s="960">
        <v>10138.993</v>
      </c>
      <c r="J11" s="960">
        <v>6655.3156580000004</v>
      </c>
      <c r="K11" s="960">
        <v>15457.310507</v>
      </c>
      <c r="L11" s="960">
        <v>12277.806397</v>
      </c>
      <c r="M11" s="960">
        <v>14290.496644000001</v>
      </c>
      <c r="N11" s="960">
        <v>18550.013698999999</v>
      </c>
      <c r="O11" s="960">
        <v>5301.4520549999997</v>
      </c>
      <c r="P11" s="1267">
        <v>18434.133274</v>
      </c>
      <c r="Q11" s="1267">
        <v>3520.70811</v>
      </c>
      <c r="R11" s="1267">
        <v>6904.4198489999999</v>
      </c>
      <c r="S11" s="1267">
        <v>2300.9271370000001</v>
      </c>
      <c r="T11" s="1267">
        <v>1200.625767</v>
      </c>
      <c r="U11" s="1267">
        <v>2750</v>
      </c>
      <c r="V11" s="1267">
        <v>5401.06849315</v>
      </c>
      <c r="W11" s="1267">
        <v>4401.2054790000002</v>
      </c>
      <c r="X11" s="1267">
        <v>5805.24383562</v>
      </c>
      <c r="Y11" s="1267">
        <v>11451.73287718</v>
      </c>
      <c r="Z11" s="1267">
        <v>10504.150046319999</v>
      </c>
      <c r="AA11" s="1267">
        <v>14890.86710421</v>
      </c>
      <c r="AB11" s="1268"/>
    </row>
    <row r="12" spans="1:28">
      <c r="A12" s="1154" t="s">
        <v>554</v>
      </c>
      <c r="B12" s="959">
        <v>0</v>
      </c>
      <c r="C12" s="960">
        <v>0</v>
      </c>
      <c r="D12" s="960">
        <v>0</v>
      </c>
      <c r="E12" s="960">
        <v>0</v>
      </c>
      <c r="F12" s="960">
        <v>0</v>
      </c>
      <c r="G12" s="960">
        <v>0</v>
      </c>
      <c r="H12" s="960">
        <v>0</v>
      </c>
      <c r="I12" s="960">
        <v>0</v>
      </c>
      <c r="J12" s="960">
        <v>0</v>
      </c>
      <c r="K12" s="960">
        <v>0</v>
      </c>
      <c r="L12" s="960">
        <v>0</v>
      </c>
      <c r="M12" s="960">
        <v>0</v>
      </c>
      <c r="N12" s="960">
        <v>0</v>
      </c>
      <c r="O12" s="960">
        <v>0</v>
      </c>
      <c r="P12" s="1267">
        <v>0</v>
      </c>
      <c r="Q12" s="1267">
        <v>0</v>
      </c>
      <c r="R12" s="1267">
        <v>0</v>
      </c>
      <c r="S12" s="1267">
        <v>0</v>
      </c>
      <c r="T12" s="1267">
        <v>0</v>
      </c>
      <c r="U12" s="1267">
        <v>0</v>
      </c>
      <c r="V12" s="1267">
        <v>0</v>
      </c>
      <c r="W12" s="1267">
        <v>0</v>
      </c>
      <c r="X12" s="1267">
        <v>0</v>
      </c>
      <c r="Y12" s="1267">
        <v>0</v>
      </c>
      <c r="Z12" s="1267">
        <v>0</v>
      </c>
      <c r="AA12" s="1267">
        <v>0</v>
      </c>
      <c r="AB12" s="1268"/>
    </row>
    <row r="13" spans="1:28" s="883" customFormat="1">
      <c r="A13" s="1155" t="s">
        <v>555</v>
      </c>
      <c r="B13" s="959">
        <v>9542.5982095300005</v>
      </c>
      <c r="C13" s="960">
        <v>8834.0872657900018</v>
      </c>
      <c r="D13" s="960">
        <v>1523.6752859200001</v>
      </c>
      <c r="E13" s="960">
        <v>11289.185687809999</v>
      </c>
      <c r="F13" s="960">
        <v>10702.05754914</v>
      </c>
      <c r="G13" s="960">
        <v>24255.053835739996</v>
      </c>
      <c r="H13" s="960">
        <v>13608.001</v>
      </c>
      <c r="I13" s="960">
        <v>10138.993</v>
      </c>
      <c r="J13" s="960">
        <v>6565.2910000000002</v>
      </c>
      <c r="K13" s="960">
        <v>12786.579</v>
      </c>
      <c r="L13" s="960">
        <v>10036.579</v>
      </c>
      <c r="M13" s="960">
        <v>12239.934999999999</v>
      </c>
      <c r="N13" s="960">
        <v>18500</v>
      </c>
      <c r="O13" s="960">
        <v>0</v>
      </c>
      <c r="P13" s="1267">
        <v>13832.873</v>
      </c>
      <c r="Q13" s="1267">
        <v>219.804</v>
      </c>
      <c r="R13" s="1267">
        <v>500.91300000000001</v>
      </c>
      <c r="S13" s="1267">
        <v>0.29699999999999999</v>
      </c>
      <c r="T13" s="1267">
        <v>0.29699999999999999</v>
      </c>
      <c r="U13" s="1267">
        <v>2750</v>
      </c>
      <c r="V13" s="1267">
        <v>1500</v>
      </c>
      <c r="W13" s="1267">
        <v>0</v>
      </c>
      <c r="X13" s="1267">
        <v>0</v>
      </c>
      <c r="Y13" s="1267">
        <v>5700</v>
      </c>
      <c r="Z13" s="1267">
        <v>4000</v>
      </c>
      <c r="AA13" s="1267">
        <v>8388</v>
      </c>
      <c r="AB13" s="1266"/>
    </row>
    <row r="14" spans="1:28">
      <c r="A14" s="1155" t="s">
        <v>556</v>
      </c>
      <c r="B14" s="959">
        <v>-165179.94154549</v>
      </c>
      <c r="C14" s="960">
        <v>-214052.55039560999</v>
      </c>
      <c r="D14" s="960">
        <v>-214512.68162212</v>
      </c>
      <c r="E14" s="960">
        <v>-242504.07112226999</v>
      </c>
      <c r="F14" s="960">
        <v>-245507.52018918999</v>
      </c>
      <c r="G14" s="960">
        <v>446.36657500000001</v>
      </c>
      <c r="H14" s="960">
        <v>5186.4205480000001</v>
      </c>
      <c r="I14" s="960">
        <v>0</v>
      </c>
      <c r="J14" s="960">
        <v>90.024658000000002</v>
      </c>
      <c r="K14" s="960">
        <v>2670.731507</v>
      </c>
      <c r="L14" s="960">
        <v>2241.2273970000001</v>
      </c>
      <c r="M14" s="960">
        <v>2050.5616439999999</v>
      </c>
      <c r="N14" s="960">
        <v>50.013699000000003</v>
      </c>
      <c r="O14" s="960">
        <v>5301.4520549999997</v>
      </c>
      <c r="P14" s="1267">
        <v>4601.2602740000002</v>
      </c>
      <c r="Q14" s="1267">
        <v>3300.9041099999999</v>
      </c>
      <c r="R14" s="1267">
        <v>6403.5068490000003</v>
      </c>
      <c r="S14" s="1267">
        <v>2300.6301370000001</v>
      </c>
      <c r="T14" s="1267">
        <v>1200.328767</v>
      </c>
      <c r="U14" s="1267">
        <v>0</v>
      </c>
      <c r="V14" s="1267">
        <v>3901.06849315</v>
      </c>
      <c r="W14" s="1267">
        <v>4401.2054790000002</v>
      </c>
      <c r="X14" s="1267">
        <v>5805.24383562</v>
      </c>
      <c r="Y14" s="1267">
        <v>5751.7328771800003</v>
      </c>
      <c r="Z14" s="1267">
        <v>6504.15004632</v>
      </c>
      <c r="AA14" s="1267">
        <v>6502.8671042100004</v>
      </c>
      <c r="AB14" s="1268"/>
    </row>
    <row r="15" spans="1:28">
      <c r="A15" s="1153" t="s">
        <v>557</v>
      </c>
      <c r="B15" s="956">
        <v>0</v>
      </c>
      <c r="C15" s="957">
        <v>0</v>
      </c>
      <c r="D15" s="957">
        <v>0</v>
      </c>
      <c r="E15" s="957">
        <v>0</v>
      </c>
      <c r="F15" s="957">
        <v>46.674014569999997</v>
      </c>
      <c r="G15" s="957">
        <v>1936.05082752</v>
      </c>
      <c r="H15" s="957">
        <v>1969.31828243</v>
      </c>
      <c r="I15" s="957">
        <v>3219.6031851999996</v>
      </c>
      <c r="J15" s="957">
        <v>1593.1991012200001</v>
      </c>
      <c r="K15" s="957">
        <v>2028.0151298399999</v>
      </c>
      <c r="L15" s="957">
        <v>1040.22913778</v>
      </c>
      <c r="M15" s="957">
        <v>1292.5804136900001</v>
      </c>
      <c r="N15" s="957">
        <v>4710.6328521800006</v>
      </c>
      <c r="O15" s="957">
        <v>1542.6573962699999</v>
      </c>
      <c r="P15" s="1265">
        <v>6599.7740229499996</v>
      </c>
      <c r="Q15" s="1265">
        <v>1747.8776197</v>
      </c>
      <c r="R15" s="1265">
        <v>7870.92420872</v>
      </c>
      <c r="S15" s="1265">
        <v>8615.5047989700015</v>
      </c>
      <c r="T15" s="1265">
        <v>3526.13042842</v>
      </c>
      <c r="U15" s="1265">
        <v>2631.1178166499999</v>
      </c>
      <c r="V15" s="1265">
        <v>4581.04964595</v>
      </c>
      <c r="W15" s="1265">
        <v>4784.48296476</v>
      </c>
      <c r="X15" s="1265">
        <v>10717.78325065</v>
      </c>
      <c r="Y15" s="1265">
        <v>7607.5936078100003</v>
      </c>
      <c r="Z15" s="1265">
        <v>6269.8628425100005</v>
      </c>
      <c r="AA15" s="1265">
        <v>5347.2546986999996</v>
      </c>
      <c r="AB15" s="1268"/>
    </row>
    <row r="16" spans="1:28">
      <c r="A16" s="1154" t="s">
        <v>716</v>
      </c>
      <c r="B16" s="956"/>
      <c r="C16" s="957"/>
      <c r="D16" s="957"/>
      <c r="E16" s="957"/>
      <c r="F16" s="957"/>
      <c r="G16" s="957"/>
      <c r="H16" s="957"/>
      <c r="I16" s="957"/>
      <c r="J16" s="957"/>
      <c r="K16" s="957"/>
      <c r="L16" s="957"/>
      <c r="M16" s="957"/>
      <c r="N16" s="957"/>
      <c r="O16" s="957"/>
      <c r="P16" s="1265"/>
      <c r="Q16" s="1265"/>
      <c r="R16" s="1265"/>
      <c r="S16" s="1265"/>
      <c r="T16" s="1265"/>
      <c r="U16" s="1265"/>
      <c r="V16" s="1265"/>
      <c r="W16" s="1265"/>
      <c r="X16" s="1265"/>
      <c r="Y16" s="1265"/>
      <c r="Z16" s="1265"/>
      <c r="AA16" s="1265"/>
      <c r="AB16" s="1268"/>
    </row>
    <row r="17" spans="1:28">
      <c r="A17" s="1154" t="s">
        <v>558</v>
      </c>
      <c r="B17" s="959">
        <v>0</v>
      </c>
      <c r="C17" s="960">
        <v>0</v>
      </c>
      <c r="D17" s="960">
        <v>0</v>
      </c>
      <c r="E17" s="960">
        <v>0</v>
      </c>
      <c r="F17" s="960">
        <v>46.674014569999997</v>
      </c>
      <c r="G17" s="960">
        <v>1936.05082752</v>
      </c>
      <c r="H17" s="960">
        <v>1969.31828243</v>
      </c>
      <c r="I17" s="960">
        <v>3219.6031851999996</v>
      </c>
      <c r="J17" s="960">
        <v>1593.1991012200001</v>
      </c>
      <c r="K17" s="960">
        <v>2028.0151298399999</v>
      </c>
      <c r="L17" s="960">
        <v>1040.22913778</v>
      </c>
      <c r="M17" s="960">
        <v>1292.5804136900001</v>
      </c>
      <c r="N17" s="960">
        <v>4710.6328521800006</v>
      </c>
      <c r="O17" s="960">
        <v>1542.6573962699999</v>
      </c>
      <c r="P17" s="1267">
        <v>6599.7740229499996</v>
      </c>
      <c r="Q17" s="1267">
        <v>1747.8776197</v>
      </c>
      <c r="R17" s="1267">
        <v>7870.92420872</v>
      </c>
      <c r="S17" s="1267">
        <v>8615.5047989700015</v>
      </c>
      <c r="T17" s="1267">
        <v>3526.13042842</v>
      </c>
      <c r="U17" s="1267">
        <v>2631.1178166499999</v>
      </c>
      <c r="V17" s="1267">
        <v>4581.04964595</v>
      </c>
      <c r="W17" s="1267">
        <v>4784.48296476</v>
      </c>
      <c r="X17" s="1267">
        <v>10717.78325065</v>
      </c>
      <c r="Y17" s="1267">
        <v>7607.5936078100003</v>
      </c>
      <c r="Z17" s="1267">
        <v>6269.8628425100005</v>
      </c>
      <c r="AA17" s="1267">
        <v>5347.2546986999996</v>
      </c>
      <c r="AB17" s="1268"/>
    </row>
    <row r="18" spans="1:28">
      <c r="A18" s="1154" t="s">
        <v>559</v>
      </c>
      <c r="B18" s="959">
        <v>0</v>
      </c>
      <c r="C18" s="960">
        <v>0</v>
      </c>
      <c r="D18" s="960">
        <v>0</v>
      </c>
      <c r="E18" s="960">
        <v>0</v>
      </c>
      <c r="F18" s="960">
        <v>46.674014569999997</v>
      </c>
      <c r="G18" s="960">
        <v>1936.05082752</v>
      </c>
      <c r="H18" s="960">
        <v>1969.31828243</v>
      </c>
      <c r="I18" s="960">
        <v>3219.6031851999996</v>
      </c>
      <c r="J18" s="960">
        <v>1593.1991012200001</v>
      </c>
      <c r="K18" s="960">
        <v>2028.0151298399999</v>
      </c>
      <c r="L18" s="960">
        <v>1040.22913778</v>
      </c>
      <c r="M18" s="960">
        <v>1292.5804136900001</v>
      </c>
      <c r="N18" s="960">
        <v>4710.6328521800006</v>
      </c>
      <c r="O18" s="960">
        <v>1542.6573962699999</v>
      </c>
      <c r="P18" s="1267">
        <v>6599.7740229499996</v>
      </c>
      <c r="Q18" s="1267">
        <v>1747.8776197</v>
      </c>
      <c r="R18" s="1267">
        <v>7870.92420872</v>
      </c>
      <c r="S18" s="1267">
        <v>8615.5047989700015</v>
      </c>
      <c r="T18" s="1267">
        <v>3526.13042842</v>
      </c>
      <c r="U18" s="1267">
        <v>2631.1178166499999</v>
      </c>
      <c r="V18" s="1267">
        <v>4581.04964595</v>
      </c>
      <c r="W18" s="1267">
        <v>4784.48296476</v>
      </c>
      <c r="X18" s="1267">
        <v>10717.78325065</v>
      </c>
      <c r="Y18" s="1267">
        <v>7607.5936078100003</v>
      </c>
      <c r="Z18" s="1267">
        <v>6269.8628425100005</v>
      </c>
      <c r="AA18" s="1267">
        <v>5347.2546986999996</v>
      </c>
      <c r="AB18" s="1268"/>
    </row>
    <row r="19" spans="1:28" ht="31.5">
      <c r="A19" s="1154" t="s">
        <v>560</v>
      </c>
      <c r="B19" s="959">
        <v>0</v>
      </c>
      <c r="C19" s="960">
        <v>0</v>
      </c>
      <c r="D19" s="960">
        <v>0</v>
      </c>
      <c r="E19" s="960">
        <v>0</v>
      </c>
      <c r="F19" s="960">
        <v>0</v>
      </c>
      <c r="G19" s="960">
        <v>0</v>
      </c>
      <c r="H19" s="960">
        <v>0</v>
      </c>
      <c r="I19" s="960">
        <v>0</v>
      </c>
      <c r="J19" s="960">
        <v>0</v>
      </c>
      <c r="K19" s="960">
        <v>0</v>
      </c>
      <c r="L19" s="960">
        <v>0</v>
      </c>
      <c r="M19" s="960">
        <v>0</v>
      </c>
      <c r="N19" s="960">
        <v>0</v>
      </c>
      <c r="O19" s="960">
        <v>0</v>
      </c>
      <c r="P19" s="1267">
        <v>0</v>
      </c>
      <c r="Q19" s="1267">
        <v>0</v>
      </c>
      <c r="R19" s="1267">
        <v>0</v>
      </c>
      <c r="S19" s="1267">
        <v>0</v>
      </c>
      <c r="T19" s="1267">
        <v>0</v>
      </c>
      <c r="U19" s="1267">
        <v>0</v>
      </c>
      <c r="V19" s="1267">
        <v>0</v>
      </c>
      <c r="W19" s="1267">
        <v>0</v>
      </c>
      <c r="X19" s="1267">
        <v>0</v>
      </c>
      <c r="Y19" s="1267">
        <v>0</v>
      </c>
      <c r="Z19" s="1267">
        <v>0</v>
      </c>
      <c r="AA19" s="1267">
        <v>0</v>
      </c>
      <c r="AB19" s="1268"/>
    </row>
    <row r="20" spans="1:28" ht="31.5">
      <c r="A20" s="1154" t="s">
        <v>561</v>
      </c>
      <c r="B20" s="959"/>
      <c r="C20" s="960"/>
      <c r="D20" s="960"/>
      <c r="E20" s="960">
        <v>0</v>
      </c>
      <c r="F20" s="960">
        <v>0</v>
      </c>
      <c r="G20" s="960">
        <v>0</v>
      </c>
      <c r="H20" s="960">
        <v>0</v>
      </c>
      <c r="I20" s="960">
        <v>0</v>
      </c>
      <c r="J20" s="960">
        <v>0</v>
      </c>
      <c r="K20" s="960">
        <v>0</v>
      </c>
      <c r="L20" s="960">
        <v>0</v>
      </c>
      <c r="M20" s="960">
        <v>0</v>
      </c>
      <c r="N20" s="960">
        <v>0</v>
      </c>
      <c r="O20" s="960">
        <v>0</v>
      </c>
      <c r="P20" s="1267">
        <v>0</v>
      </c>
      <c r="Q20" s="1267">
        <v>0</v>
      </c>
      <c r="R20" s="1267">
        <v>0</v>
      </c>
      <c r="S20" s="1267">
        <v>0</v>
      </c>
      <c r="T20" s="1267">
        <v>0</v>
      </c>
      <c r="U20" s="1267">
        <v>0</v>
      </c>
      <c r="V20" s="1267">
        <v>0</v>
      </c>
      <c r="W20" s="1267">
        <v>0</v>
      </c>
      <c r="X20" s="1267">
        <v>0</v>
      </c>
      <c r="Y20" s="1267">
        <v>0</v>
      </c>
      <c r="Z20" s="1267">
        <v>0</v>
      </c>
      <c r="AA20" s="1267">
        <v>0</v>
      </c>
      <c r="AB20" s="1268"/>
    </row>
    <row r="21" spans="1:28" s="883" customFormat="1">
      <c r="A21" s="1154" t="s">
        <v>562</v>
      </c>
      <c r="B21" s="959">
        <v>0</v>
      </c>
      <c r="C21" s="960">
        <v>0</v>
      </c>
      <c r="D21" s="960">
        <v>0</v>
      </c>
      <c r="E21" s="960">
        <v>0</v>
      </c>
      <c r="F21" s="960">
        <v>0</v>
      </c>
      <c r="G21" s="960">
        <v>0</v>
      </c>
      <c r="H21" s="960">
        <v>0</v>
      </c>
      <c r="I21" s="960">
        <v>0</v>
      </c>
      <c r="J21" s="960">
        <v>0</v>
      </c>
      <c r="K21" s="960">
        <v>0</v>
      </c>
      <c r="L21" s="960">
        <v>0</v>
      </c>
      <c r="M21" s="960">
        <v>0</v>
      </c>
      <c r="N21" s="960">
        <v>0</v>
      </c>
      <c r="O21" s="960">
        <v>0</v>
      </c>
      <c r="P21" s="1267">
        <v>0</v>
      </c>
      <c r="Q21" s="1267">
        <v>0</v>
      </c>
      <c r="R21" s="1267">
        <v>0</v>
      </c>
      <c r="S21" s="1267">
        <v>0</v>
      </c>
      <c r="T21" s="1267">
        <v>0</v>
      </c>
      <c r="U21" s="1267">
        <v>0</v>
      </c>
      <c r="V21" s="1267">
        <v>0</v>
      </c>
      <c r="W21" s="1267">
        <v>0</v>
      </c>
      <c r="X21" s="1267">
        <v>0</v>
      </c>
      <c r="Y21" s="1267">
        <v>0</v>
      </c>
      <c r="Z21" s="1267">
        <v>0</v>
      </c>
      <c r="AA21" s="1267">
        <v>0</v>
      </c>
      <c r="AB21" s="1266"/>
    </row>
    <row r="22" spans="1:28">
      <c r="A22" s="1154"/>
      <c r="B22" s="959"/>
      <c r="C22" s="960"/>
      <c r="D22" s="960"/>
      <c r="E22" s="960"/>
      <c r="F22" s="960"/>
      <c r="G22" s="960"/>
      <c r="H22" s="960"/>
      <c r="I22" s="960"/>
      <c r="J22" s="960"/>
      <c r="K22" s="960"/>
      <c r="L22" s="960"/>
      <c r="M22" s="960"/>
      <c r="N22" s="960"/>
      <c r="O22" s="960"/>
      <c r="P22" s="1267"/>
      <c r="Q22" s="1267"/>
      <c r="R22" s="1267"/>
      <c r="S22" s="1267"/>
      <c r="T22" s="1267"/>
      <c r="U22" s="1267"/>
      <c r="V22" s="1267"/>
      <c r="W22" s="1267"/>
      <c r="X22" s="1267"/>
      <c r="Y22" s="1267"/>
      <c r="Z22" s="1267"/>
      <c r="AA22" s="1267"/>
      <c r="AB22" s="1268"/>
    </row>
    <row r="23" spans="1:28">
      <c r="A23" s="1153" t="s">
        <v>563</v>
      </c>
      <c r="B23" s="956">
        <v>936.91058697000005</v>
      </c>
      <c r="C23" s="957">
        <v>15614.9638727</v>
      </c>
      <c r="D23" s="957">
        <v>11534.296193639999</v>
      </c>
      <c r="E23" s="957">
        <v>23300.289811669998</v>
      </c>
      <c r="F23" s="957">
        <v>30444.863872729999</v>
      </c>
      <c r="G23" s="957">
        <v>39738.60241883</v>
      </c>
      <c r="H23" s="957">
        <v>45333.54131696</v>
      </c>
      <c r="I23" s="957">
        <v>40544.900404690001</v>
      </c>
      <c r="J23" s="957">
        <v>41376.219147559998</v>
      </c>
      <c r="K23" s="957">
        <v>41075.61783997</v>
      </c>
      <c r="L23" s="957">
        <v>33232.950624870005</v>
      </c>
      <c r="M23" s="957">
        <v>36607.449513530002</v>
      </c>
      <c r="N23" s="957">
        <v>44428.489206869992</v>
      </c>
      <c r="O23" s="957">
        <v>50842.936869010002</v>
      </c>
      <c r="P23" s="1265">
        <v>46427.165240339993</v>
      </c>
      <c r="Q23" s="1265">
        <v>38230.182029849995</v>
      </c>
      <c r="R23" s="1265">
        <v>36632.598669400002</v>
      </c>
      <c r="S23" s="1265">
        <v>36414.133682839994</v>
      </c>
      <c r="T23" s="1265">
        <v>61886.940786849998</v>
      </c>
      <c r="U23" s="1265">
        <v>72788.883821579991</v>
      </c>
      <c r="V23" s="1265">
        <v>57877.074233489999</v>
      </c>
      <c r="W23" s="1265">
        <v>79067.862148330008</v>
      </c>
      <c r="X23" s="1265">
        <v>77916.391949800003</v>
      </c>
      <c r="Y23" s="1265">
        <v>61092.999500509992</v>
      </c>
      <c r="Z23" s="1265">
        <v>53533.453228879996</v>
      </c>
      <c r="AA23" s="1265">
        <v>47595.108526600001</v>
      </c>
      <c r="AB23" s="1268"/>
    </row>
    <row r="24" spans="1:28">
      <c r="A24" s="1154" t="s">
        <v>564</v>
      </c>
      <c r="B24" s="959">
        <v>1191.9169999999999</v>
      </c>
      <c r="C24" s="960">
        <v>7709.2955523199998</v>
      </c>
      <c r="D24" s="960">
        <v>3471.448641</v>
      </c>
      <c r="E24" s="960">
        <v>2290.9940000000001</v>
      </c>
      <c r="F24" s="960">
        <v>8621.1554108100008</v>
      </c>
      <c r="G24" s="960">
        <v>17502.197260279998</v>
      </c>
      <c r="H24" s="960">
        <v>23025.832496999999</v>
      </c>
      <c r="I24" s="960">
        <v>18062.209166000001</v>
      </c>
      <c r="J24" s="960">
        <v>19833.251477999998</v>
      </c>
      <c r="K24" s="960">
        <v>20204.900754999999</v>
      </c>
      <c r="L24" s="960">
        <v>18429.618958999999</v>
      </c>
      <c r="M24" s="960">
        <v>17436.448390000001</v>
      </c>
      <c r="N24" s="960">
        <v>25266.112896999999</v>
      </c>
      <c r="O24" s="960">
        <v>37705.454869000001</v>
      </c>
      <c r="P24" s="1267">
        <v>28215.976790000001</v>
      </c>
      <c r="Q24" s="1267">
        <v>19717.567459000002</v>
      </c>
      <c r="R24" s="1267">
        <v>21347.502924</v>
      </c>
      <c r="S24" s="1267">
        <v>24158.115143999999</v>
      </c>
      <c r="T24" s="1267">
        <v>47647.421031999998</v>
      </c>
      <c r="U24" s="1267">
        <v>42341.221811449999</v>
      </c>
      <c r="V24" s="1267">
        <v>33415.235000000001</v>
      </c>
      <c r="W24" s="1267">
        <v>52211.727651000001</v>
      </c>
      <c r="X24" s="1267">
        <v>54691.411775</v>
      </c>
      <c r="Y24" s="1267">
        <v>45474.509037119999</v>
      </c>
      <c r="Z24" s="1267">
        <v>33595.540464869999</v>
      </c>
      <c r="AA24" s="1267">
        <v>28979.108615000001</v>
      </c>
      <c r="AB24" s="1268"/>
    </row>
    <row r="25" spans="1:28">
      <c r="A25" s="1154" t="s">
        <v>409</v>
      </c>
      <c r="B25" s="959">
        <v>0</v>
      </c>
      <c r="C25" s="960">
        <v>0</v>
      </c>
      <c r="D25" s="960">
        <v>0</v>
      </c>
      <c r="E25" s="960">
        <v>0</v>
      </c>
      <c r="F25" s="960">
        <v>0</v>
      </c>
      <c r="G25" s="960">
        <v>0</v>
      </c>
      <c r="H25" s="960">
        <v>0</v>
      </c>
      <c r="I25" s="960">
        <v>0</v>
      </c>
      <c r="J25" s="960">
        <v>0</v>
      </c>
      <c r="K25" s="960">
        <v>0</v>
      </c>
      <c r="L25" s="960">
        <v>0</v>
      </c>
      <c r="M25" s="960">
        <v>0</v>
      </c>
      <c r="N25" s="960">
        <v>0</v>
      </c>
      <c r="O25" s="960">
        <v>0</v>
      </c>
      <c r="P25" s="1267">
        <v>0</v>
      </c>
      <c r="Q25" s="1267">
        <v>0</v>
      </c>
      <c r="R25" s="1267">
        <v>0</v>
      </c>
      <c r="S25" s="1267">
        <v>0</v>
      </c>
      <c r="T25" s="1267">
        <v>0</v>
      </c>
      <c r="U25" s="1267">
        <v>0</v>
      </c>
      <c r="V25" s="1267">
        <v>0</v>
      </c>
      <c r="W25" s="1267">
        <v>0</v>
      </c>
      <c r="X25" s="1267">
        <v>0</v>
      </c>
      <c r="Y25" s="1267">
        <v>0</v>
      </c>
      <c r="Z25" s="1267">
        <v>0</v>
      </c>
      <c r="AA25" s="1267">
        <v>0</v>
      </c>
      <c r="AB25" s="1268"/>
    </row>
    <row r="26" spans="1:28">
      <c r="A26" s="1154" t="s">
        <v>565</v>
      </c>
      <c r="B26" s="959">
        <v>-255.00641303</v>
      </c>
      <c r="C26" s="960">
        <v>7905.6683203800003</v>
      </c>
      <c r="D26" s="960">
        <v>8062.8475526400007</v>
      </c>
      <c r="E26" s="960">
        <v>21009.295811669999</v>
      </c>
      <c r="F26" s="960">
        <v>21493.618050919998</v>
      </c>
      <c r="G26" s="960">
        <v>22236.405158549998</v>
      </c>
      <c r="H26" s="960">
        <v>22307.70881996</v>
      </c>
      <c r="I26" s="960">
        <v>22482.69123869</v>
      </c>
      <c r="J26" s="960">
        <v>21542.967669560003</v>
      </c>
      <c r="K26" s="960">
        <v>20870.717084970001</v>
      </c>
      <c r="L26" s="960">
        <v>14803.331665870001</v>
      </c>
      <c r="M26" s="960">
        <v>19171.001123529997</v>
      </c>
      <c r="N26" s="960">
        <v>19162.37630987</v>
      </c>
      <c r="O26" s="960">
        <v>13137.482000010001</v>
      </c>
      <c r="P26" s="1267">
        <v>18211.18845034</v>
      </c>
      <c r="Q26" s="1267">
        <v>18512.614570849997</v>
      </c>
      <c r="R26" s="1267">
        <v>15285.0957454</v>
      </c>
      <c r="S26" s="1267">
        <v>12256.01853884</v>
      </c>
      <c r="T26" s="1267">
        <v>14239.51975485</v>
      </c>
      <c r="U26" s="1267">
        <v>30447.662010129996</v>
      </c>
      <c r="V26" s="1267">
        <v>24461.839233489998</v>
      </c>
      <c r="W26" s="1267">
        <v>26856.13449733</v>
      </c>
      <c r="X26" s="1267">
        <v>23224.980174799999</v>
      </c>
      <c r="Y26" s="1267">
        <v>15618.490463389999</v>
      </c>
      <c r="Z26" s="1267">
        <v>19937.912764009998</v>
      </c>
      <c r="AA26" s="1267">
        <v>18615.9999116</v>
      </c>
      <c r="AB26" s="1268"/>
    </row>
    <row r="27" spans="1:28">
      <c r="A27" s="1154" t="s">
        <v>566</v>
      </c>
      <c r="B27" s="959">
        <v>0</v>
      </c>
      <c r="C27" s="960">
        <v>0</v>
      </c>
      <c r="D27" s="960">
        <v>0</v>
      </c>
      <c r="E27" s="960">
        <v>0</v>
      </c>
      <c r="F27" s="960">
        <v>330.09041100000002</v>
      </c>
      <c r="G27" s="960">
        <v>0</v>
      </c>
      <c r="H27" s="960">
        <v>0</v>
      </c>
      <c r="I27" s="960">
        <v>0</v>
      </c>
      <c r="J27" s="960">
        <v>0</v>
      </c>
      <c r="K27" s="960">
        <v>0</v>
      </c>
      <c r="L27" s="960">
        <v>0</v>
      </c>
      <c r="M27" s="960">
        <v>0</v>
      </c>
      <c r="N27" s="960">
        <v>0</v>
      </c>
      <c r="O27" s="960">
        <v>0</v>
      </c>
      <c r="P27" s="1267">
        <v>0</v>
      </c>
      <c r="Q27" s="1267">
        <v>0</v>
      </c>
      <c r="R27" s="1267">
        <v>0</v>
      </c>
      <c r="S27" s="1267">
        <v>0</v>
      </c>
      <c r="T27" s="1267">
        <v>0</v>
      </c>
      <c r="U27" s="1267">
        <v>0</v>
      </c>
      <c r="V27" s="1267">
        <v>0</v>
      </c>
      <c r="W27" s="1267">
        <v>0</v>
      </c>
      <c r="X27" s="1267">
        <v>0</v>
      </c>
      <c r="Y27" s="1267">
        <v>0</v>
      </c>
      <c r="Z27" s="1267">
        <v>0</v>
      </c>
      <c r="AA27" s="1267">
        <v>0</v>
      </c>
      <c r="AB27" s="1268"/>
    </row>
    <row r="28" spans="1:28" s="883" customFormat="1">
      <c r="A28" s="1154" t="s">
        <v>567</v>
      </c>
      <c r="B28" s="959"/>
      <c r="C28" s="960"/>
      <c r="D28" s="960"/>
      <c r="E28" s="960"/>
      <c r="F28" s="960"/>
      <c r="G28" s="960"/>
      <c r="H28" s="960"/>
      <c r="I28" s="960"/>
      <c r="J28" s="960"/>
      <c r="K28" s="960"/>
      <c r="L28" s="960"/>
      <c r="M28" s="960"/>
      <c r="N28" s="960"/>
      <c r="O28" s="960"/>
      <c r="P28" s="1267"/>
      <c r="Q28" s="1267"/>
      <c r="R28" s="1267"/>
      <c r="S28" s="1267"/>
      <c r="T28" s="1267"/>
      <c r="U28" s="1267"/>
      <c r="V28" s="1267"/>
      <c r="W28" s="1267"/>
      <c r="X28" s="1267"/>
      <c r="Y28" s="1267"/>
      <c r="Z28" s="1267"/>
      <c r="AA28" s="1267"/>
      <c r="AB28" s="1266"/>
    </row>
    <row r="29" spans="1:28">
      <c r="A29" s="1155"/>
      <c r="B29" s="959"/>
      <c r="C29" s="960"/>
      <c r="D29" s="960"/>
      <c r="E29" s="960"/>
      <c r="F29" s="960"/>
      <c r="G29" s="960"/>
      <c r="H29" s="960"/>
      <c r="I29" s="960"/>
      <c r="J29" s="960"/>
      <c r="K29" s="960"/>
      <c r="L29" s="960"/>
      <c r="M29" s="960"/>
      <c r="N29" s="960"/>
      <c r="O29" s="960"/>
      <c r="P29" s="1267"/>
      <c r="Q29" s="1267"/>
      <c r="R29" s="1267"/>
      <c r="S29" s="1267"/>
      <c r="T29" s="1267"/>
      <c r="U29" s="1267"/>
      <c r="V29" s="1267"/>
      <c r="W29" s="1267"/>
      <c r="X29" s="1267"/>
      <c r="Y29" s="1267"/>
      <c r="Z29" s="1267"/>
      <c r="AA29" s="1267"/>
      <c r="AB29" s="1268"/>
    </row>
    <row r="30" spans="1:28">
      <c r="A30" s="1153" t="s">
        <v>568</v>
      </c>
      <c r="B30" s="956">
        <v>383.04762282999997</v>
      </c>
      <c r="C30" s="957">
        <v>90.319965949999997</v>
      </c>
      <c r="D30" s="957">
        <v>241.9</v>
      </c>
      <c r="E30" s="957">
        <v>693.9</v>
      </c>
      <c r="F30" s="957">
        <v>693.9</v>
      </c>
      <c r="G30" s="957">
        <v>693.9</v>
      </c>
      <c r="H30" s="957">
        <v>693.9</v>
      </c>
      <c r="I30" s="957">
        <v>693.9</v>
      </c>
      <c r="J30" s="957">
        <v>693.9</v>
      </c>
      <c r="K30" s="957">
        <v>354.68345069999998</v>
      </c>
      <c r="L30" s="957">
        <v>1428.9</v>
      </c>
      <c r="M30" s="957">
        <v>1428.9</v>
      </c>
      <c r="N30" s="957">
        <v>1428.9</v>
      </c>
      <c r="O30" s="957">
        <v>0</v>
      </c>
      <c r="P30" s="1265">
        <v>0</v>
      </c>
      <c r="Q30" s="1265">
        <v>0</v>
      </c>
      <c r="R30" s="1265">
        <v>0</v>
      </c>
      <c r="S30" s="1265">
        <v>0</v>
      </c>
      <c r="T30" s="1265">
        <v>0</v>
      </c>
      <c r="U30" s="1265">
        <v>0</v>
      </c>
      <c r="V30" s="1265">
        <v>0</v>
      </c>
      <c r="W30" s="1265">
        <v>0</v>
      </c>
      <c r="X30" s="1265">
        <v>0</v>
      </c>
      <c r="Y30" s="1265">
        <v>0</v>
      </c>
      <c r="Z30" s="1265">
        <v>0</v>
      </c>
      <c r="AA30" s="1265">
        <v>0</v>
      </c>
      <c r="AB30" s="1268"/>
    </row>
    <row r="31" spans="1:28">
      <c r="A31" s="1154" t="s">
        <v>569</v>
      </c>
      <c r="B31" s="959">
        <v>383.04762282999997</v>
      </c>
      <c r="C31" s="960">
        <v>90.319965949999997</v>
      </c>
      <c r="D31" s="960">
        <v>241.9</v>
      </c>
      <c r="E31" s="960">
        <v>693.9</v>
      </c>
      <c r="F31" s="960">
        <v>693.9</v>
      </c>
      <c r="G31" s="960">
        <v>693.9</v>
      </c>
      <c r="H31" s="960">
        <v>693.9</v>
      </c>
      <c r="I31" s="960">
        <v>693.9</v>
      </c>
      <c r="J31" s="960">
        <v>693.9</v>
      </c>
      <c r="K31" s="960">
        <v>354.68345069999998</v>
      </c>
      <c r="L31" s="960">
        <v>1428.9</v>
      </c>
      <c r="M31" s="960">
        <v>1428.9</v>
      </c>
      <c r="N31" s="960">
        <v>1428.9</v>
      </c>
      <c r="O31" s="960">
        <v>0</v>
      </c>
      <c r="P31" s="1267">
        <v>0</v>
      </c>
      <c r="Q31" s="1267">
        <v>0</v>
      </c>
      <c r="R31" s="1267">
        <v>0</v>
      </c>
      <c r="S31" s="1267">
        <v>0</v>
      </c>
      <c r="T31" s="1267">
        <v>0</v>
      </c>
      <c r="U31" s="1267">
        <v>0</v>
      </c>
      <c r="V31" s="1267">
        <v>0</v>
      </c>
      <c r="W31" s="1267">
        <v>0</v>
      </c>
      <c r="X31" s="1267">
        <v>0</v>
      </c>
      <c r="Y31" s="1267">
        <v>0</v>
      </c>
      <c r="Z31" s="1267">
        <v>0</v>
      </c>
      <c r="AA31" s="1267">
        <v>0</v>
      </c>
      <c r="AB31" s="1268"/>
    </row>
    <row r="32" spans="1:28" s="883" customFormat="1">
      <c r="A32" s="1154" t="s">
        <v>570</v>
      </c>
      <c r="B32" s="959">
        <v>0</v>
      </c>
      <c r="C32" s="960">
        <v>0</v>
      </c>
      <c r="D32" s="960">
        <v>0</v>
      </c>
      <c r="E32" s="960">
        <v>0</v>
      </c>
      <c r="F32" s="960">
        <v>0</v>
      </c>
      <c r="G32" s="960">
        <v>0</v>
      </c>
      <c r="H32" s="960">
        <v>0</v>
      </c>
      <c r="I32" s="960">
        <v>0</v>
      </c>
      <c r="J32" s="960">
        <v>0</v>
      </c>
      <c r="K32" s="960">
        <v>0</v>
      </c>
      <c r="L32" s="960">
        <v>0</v>
      </c>
      <c r="M32" s="960">
        <v>0</v>
      </c>
      <c r="N32" s="960">
        <v>0</v>
      </c>
      <c r="O32" s="960">
        <v>0</v>
      </c>
      <c r="P32" s="1267">
        <v>0</v>
      </c>
      <c r="Q32" s="1267">
        <v>0</v>
      </c>
      <c r="R32" s="1267">
        <v>0</v>
      </c>
      <c r="S32" s="1267">
        <v>0</v>
      </c>
      <c r="T32" s="1267">
        <v>0</v>
      </c>
      <c r="U32" s="1267">
        <v>0</v>
      </c>
      <c r="V32" s="1267">
        <v>0</v>
      </c>
      <c r="W32" s="1267">
        <v>0</v>
      </c>
      <c r="X32" s="1267">
        <v>0</v>
      </c>
      <c r="Y32" s="1267">
        <v>0</v>
      </c>
      <c r="Z32" s="1267">
        <v>0</v>
      </c>
      <c r="AA32" s="1267">
        <v>0</v>
      </c>
      <c r="AB32" s="1266"/>
    </row>
    <row r="33" spans="1:28" s="883" customFormat="1">
      <c r="A33" s="1154" t="s">
        <v>701</v>
      </c>
      <c r="B33" s="959"/>
      <c r="C33" s="960"/>
      <c r="D33" s="960"/>
      <c r="E33" s="960"/>
      <c r="F33" s="960"/>
      <c r="G33" s="960"/>
      <c r="H33" s="960"/>
      <c r="I33" s="960"/>
      <c r="J33" s="960"/>
      <c r="K33" s="960"/>
      <c r="L33" s="960"/>
      <c r="M33" s="960"/>
      <c r="N33" s="960"/>
      <c r="O33" s="960"/>
      <c r="P33" s="1267"/>
      <c r="Q33" s="1267"/>
      <c r="R33" s="1267"/>
      <c r="S33" s="1267"/>
      <c r="T33" s="1267"/>
      <c r="U33" s="1267"/>
      <c r="V33" s="1267"/>
      <c r="W33" s="1267"/>
      <c r="X33" s="1267"/>
      <c r="Y33" s="1267"/>
      <c r="Z33" s="1267"/>
      <c r="AA33" s="1267"/>
      <c r="AB33" s="1266"/>
    </row>
    <row r="34" spans="1:28" s="883" customFormat="1">
      <c r="A34" s="1154" t="s">
        <v>702</v>
      </c>
      <c r="B34" s="959"/>
      <c r="C34" s="960"/>
      <c r="D34" s="960"/>
      <c r="E34" s="960"/>
      <c r="F34" s="960"/>
      <c r="G34" s="960"/>
      <c r="H34" s="960"/>
      <c r="I34" s="960"/>
      <c r="J34" s="960"/>
      <c r="K34" s="960"/>
      <c r="L34" s="960"/>
      <c r="M34" s="960"/>
      <c r="N34" s="960"/>
      <c r="O34" s="960"/>
      <c r="P34" s="1267"/>
      <c r="Q34" s="1267"/>
      <c r="R34" s="1267"/>
      <c r="S34" s="1267"/>
      <c r="T34" s="1267"/>
      <c r="U34" s="1267"/>
      <c r="V34" s="1267"/>
      <c r="W34" s="1267"/>
      <c r="X34" s="1267"/>
      <c r="Y34" s="1267"/>
      <c r="Z34" s="1267"/>
      <c r="AA34" s="1267"/>
      <c r="AB34" s="1266"/>
    </row>
    <row r="35" spans="1:28">
      <c r="A35" s="1155"/>
      <c r="B35" s="959"/>
      <c r="C35" s="960"/>
      <c r="D35" s="960"/>
      <c r="E35" s="960"/>
      <c r="F35" s="960"/>
      <c r="G35" s="960"/>
      <c r="H35" s="960"/>
      <c r="I35" s="960"/>
      <c r="J35" s="960"/>
      <c r="K35" s="960"/>
      <c r="L35" s="960"/>
      <c r="M35" s="960"/>
      <c r="N35" s="960"/>
      <c r="O35" s="960"/>
      <c r="P35" s="1267"/>
      <c r="Q35" s="1267"/>
      <c r="R35" s="1267"/>
      <c r="S35" s="1267"/>
      <c r="T35" s="1267"/>
      <c r="U35" s="1267"/>
      <c r="V35" s="1267"/>
      <c r="W35" s="1267"/>
      <c r="X35" s="1267"/>
      <c r="Y35" s="1267"/>
      <c r="Z35" s="1267"/>
      <c r="AA35" s="1267"/>
      <c r="AB35" s="1268"/>
    </row>
    <row r="36" spans="1:28">
      <c r="A36" s="1153" t="s">
        <v>571</v>
      </c>
      <c r="B36" s="956">
        <v>7907.7702421100003</v>
      </c>
      <c r="C36" s="957">
        <v>7897.4684036300005</v>
      </c>
      <c r="D36" s="957">
        <v>11367.07633272</v>
      </c>
      <c r="E36" s="957">
        <v>24368.469188979998</v>
      </c>
      <c r="F36" s="957">
        <v>33604.006352969998</v>
      </c>
      <c r="G36" s="957">
        <v>31524.22488785</v>
      </c>
      <c r="H36" s="957">
        <v>33864.59781901</v>
      </c>
      <c r="I36" s="957">
        <v>36326.45463344</v>
      </c>
      <c r="J36" s="957">
        <v>30465.586205519998</v>
      </c>
      <c r="K36" s="957">
        <v>30519.93263766</v>
      </c>
      <c r="L36" s="957">
        <v>30027.262853369997</v>
      </c>
      <c r="M36" s="957">
        <v>36490.231376600001</v>
      </c>
      <c r="N36" s="957">
        <v>36426.250442649995</v>
      </c>
      <c r="O36" s="957">
        <v>37705.393394040002</v>
      </c>
      <c r="P36" s="1265">
        <v>40629.667912609999</v>
      </c>
      <c r="Q36" s="1265">
        <v>42021.028027550004</v>
      </c>
      <c r="R36" s="1265">
        <v>42701.038440830001</v>
      </c>
      <c r="S36" s="1265">
        <v>41171.583105260004</v>
      </c>
      <c r="T36" s="1265">
        <v>43654.118635190003</v>
      </c>
      <c r="U36" s="1265">
        <v>45386.342226779998</v>
      </c>
      <c r="V36" s="1265">
        <v>42453.389156559999</v>
      </c>
      <c r="W36" s="1265">
        <v>41418.043943360004</v>
      </c>
      <c r="X36" s="1265">
        <v>48626.521262080001</v>
      </c>
      <c r="Y36" s="1265">
        <v>63714.521410959991</v>
      </c>
      <c r="Z36" s="1265">
        <v>60412.251418560001</v>
      </c>
      <c r="AA36" s="1265">
        <v>70278.501000730015</v>
      </c>
      <c r="AB36" s="1268"/>
    </row>
    <row r="37" spans="1:28">
      <c r="A37" s="1154" t="s">
        <v>572</v>
      </c>
      <c r="B37" s="959">
        <v>355.46108113999998</v>
      </c>
      <c r="C37" s="960">
        <v>356.37036235000005</v>
      </c>
      <c r="D37" s="960">
        <v>354.98928444000001</v>
      </c>
      <c r="E37" s="960">
        <v>360.21207773999998</v>
      </c>
      <c r="F37" s="960">
        <v>5862.6696083799998</v>
      </c>
      <c r="G37" s="960">
        <v>4636.83492363</v>
      </c>
      <c r="H37" s="960">
        <v>4900.1561093299997</v>
      </c>
      <c r="I37" s="960">
        <v>9227.783062630002</v>
      </c>
      <c r="J37" s="960">
        <v>16602.139425049998</v>
      </c>
      <c r="K37" s="960">
        <v>16858.83798719</v>
      </c>
      <c r="L37" s="960">
        <v>17216.527306960001</v>
      </c>
      <c r="M37" s="960">
        <v>21042.150233099997</v>
      </c>
      <c r="N37" s="960">
        <v>20213.499231759997</v>
      </c>
      <c r="O37" s="960">
        <v>21121.44708296</v>
      </c>
      <c r="P37" s="1267">
        <v>24327.191628730001</v>
      </c>
      <c r="Q37" s="1267">
        <v>25489.113811470001</v>
      </c>
      <c r="R37" s="1267">
        <v>26199.29735031</v>
      </c>
      <c r="S37" s="1267">
        <v>25737.815529930002</v>
      </c>
      <c r="T37" s="1267">
        <v>26089.510198080003</v>
      </c>
      <c r="U37" s="1267">
        <v>26212.223844779997</v>
      </c>
      <c r="V37" s="1267">
        <v>26456.799289580002</v>
      </c>
      <c r="W37" s="1267">
        <v>26267.48509473</v>
      </c>
      <c r="X37" s="1267">
        <v>34348.449069130002</v>
      </c>
      <c r="Y37" s="1267">
        <v>42048.978229089997</v>
      </c>
      <c r="Z37" s="1267">
        <v>39676.827565749998</v>
      </c>
      <c r="AA37" s="1267">
        <v>48717.907837080005</v>
      </c>
      <c r="AB37" s="1268"/>
    </row>
    <row r="38" spans="1:28" ht="31.5">
      <c r="A38" s="1154" t="s">
        <v>573</v>
      </c>
      <c r="B38" s="959">
        <v>0</v>
      </c>
      <c r="C38" s="960">
        <v>0</v>
      </c>
      <c r="D38" s="960">
        <v>0</v>
      </c>
      <c r="E38" s="960">
        <v>0</v>
      </c>
      <c r="F38" s="960">
        <v>0</v>
      </c>
      <c r="G38" s="960">
        <v>0</v>
      </c>
      <c r="H38" s="960">
        <v>0</v>
      </c>
      <c r="I38" s="960">
        <v>0</v>
      </c>
      <c r="J38" s="960">
        <v>0</v>
      </c>
      <c r="K38" s="960">
        <v>0</v>
      </c>
      <c r="L38" s="960">
        <v>0</v>
      </c>
      <c r="M38" s="960">
        <v>0</v>
      </c>
      <c r="N38" s="960">
        <v>0</v>
      </c>
      <c r="O38" s="960">
        <v>0</v>
      </c>
      <c r="P38" s="1267">
        <v>0</v>
      </c>
      <c r="Q38" s="1267">
        <v>0</v>
      </c>
      <c r="R38" s="1267">
        <v>0</v>
      </c>
      <c r="S38" s="1267">
        <v>0</v>
      </c>
      <c r="T38" s="1267">
        <v>0</v>
      </c>
      <c r="U38" s="1267">
        <v>0</v>
      </c>
      <c r="V38" s="1267">
        <v>0</v>
      </c>
      <c r="W38" s="1267">
        <v>0</v>
      </c>
      <c r="X38" s="1267">
        <v>0</v>
      </c>
      <c r="Y38" s="1267">
        <v>0</v>
      </c>
      <c r="Z38" s="1267">
        <v>0</v>
      </c>
      <c r="AA38" s="1267">
        <v>0</v>
      </c>
      <c r="AB38" s="1268"/>
    </row>
    <row r="39" spans="1:28">
      <c r="A39" s="1154" t="s">
        <v>574</v>
      </c>
      <c r="B39" s="959">
        <v>0</v>
      </c>
      <c r="C39" s="960">
        <v>0</v>
      </c>
      <c r="D39" s="960">
        <v>0</v>
      </c>
      <c r="E39" s="960">
        <v>0</v>
      </c>
      <c r="F39" s="960">
        <v>0</v>
      </c>
      <c r="G39" s="960">
        <v>0</v>
      </c>
      <c r="H39" s="960">
        <v>0</v>
      </c>
      <c r="I39" s="960">
        <v>0</v>
      </c>
      <c r="J39" s="960">
        <v>0</v>
      </c>
      <c r="K39" s="960">
        <v>0</v>
      </c>
      <c r="L39" s="960">
        <v>0</v>
      </c>
      <c r="M39" s="960">
        <v>0</v>
      </c>
      <c r="N39" s="960">
        <v>0</v>
      </c>
      <c r="O39" s="960">
        <v>0</v>
      </c>
      <c r="P39" s="1267">
        <v>0</v>
      </c>
      <c r="Q39" s="1267">
        <v>0</v>
      </c>
      <c r="R39" s="1267">
        <v>0</v>
      </c>
      <c r="S39" s="1267">
        <v>0</v>
      </c>
      <c r="T39" s="1267">
        <v>0</v>
      </c>
      <c r="U39" s="1267">
        <v>0</v>
      </c>
      <c r="V39" s="1267">
        <v>0</v>
      </c>
      <c r="W39" s="1267">
        <v>0</v>
      </c>
      <c r="X39" s="1267">
        <v>0</v>
      </c>
      <c r="Y39" s="1267">
        <v>0</v>
      </c>
      <c r="Z39" s="1267">
        <v>0</v>
      </c>
      <c r="AA39" s="1267">
        <v>0</v>
      </c>
      <c r="AB39" s="1268"/>
    </row>
    <row r="40" spans="1:28">
      <c r="A40" s="1154" t="s">
        <v>575</v>
      </c>
      <c r="B40" s="959">
        <v>5359.2298489499999</v>
      </c>
      <c r="C40" s="960">
        <v>5886.5175915999998</v>
      </c>
      <c r="D40" s="960">
        <v>8982.0666501199994</v>
      </c>
      <c r="E40" s="960">
        <v>14894.772433299999</v>
      </c>
      <c r="F40" s="960">
        <v>17658.296433299998</v>
      </c>
      <c r="G40" s="960">
        <v>18352.134733299998</v>
      </c>
      <c r="H40" s="960">
        <v>19801.254550040001</v>
      </c>
      <c r="I40" s="960">
        <v>19643.325475040001</v>
      </c>
      <c r="J40" s="960">
        <v>13863.44678047</v>
      </c>
      <c r="K40" s="960">
        <v>13661.094650469999</v>
      </c>
      <c r="L40" s="960">
        <v>12810.73554641</v>
      </c>
      <c r="M40" s="960">
        <v>15448.0811435</v>
      </c>
      <c r="N40" s="960">
        <v>16212.751210889999</v>
      </c>
      <c r="O40" s="960">
        <v>16583.946310889998</v>
      </c>
      <c r="P40" s="1267">
        <v>16302.476283690001</v>
      </c>
      <c r="Q40" s="1267">
        <v>16531.914215889999</v>
      </c>
      <c r="R40" s="1267">
        <v>16501.741090330001</v>
      </c>
      <c r="S40" s="1267">
        <v>15433.767575329999</v>
      </c>
      <c r="T40" s="1267">
        <v>17564.608437110001</v>
      </c>
      <c r="U40" s="1267">
        <v>19174.118382000001</v>
      </c>
      <c r="V40" s="1267">
        <v>15996.589866979999</v>
      </c>
      <c r="W40" s="1267">
        <v>15150.558848629998</v>
      </c>
      <c r="X40" s="1267">
        <v>14278.072192950001</v>
      </c>
      <c r="Y40" s="1267">
        <v>21665.543181869998</v>
      </c>
      <c r="Z40" s="1267">
        <v>20735.423852810003</v>
      </c>
      <c r="AA40" s="1267">
        <v>21560.593163650003</v>
      </c>
      <c r="AB40" s="1268"/>
    </row>
    <row r="41" spans="1:28">
      <c r="A41" s="1154" t="s">
        <v>576</v>
      </c>
      <c r="B41" s="959">
        <v>787.67600000000004</v>
      </c>
      <c r="C41" s="960">
        <v>787.67600000000004</v>
      </c>
      <c r="D41" s="960">
        <v>787.67600000000004</v>
      </c>
      <c r="E41" s="960">
        <v>787.67600000000004</v>
      </c>
      <c r="F41" s="960">
        <v>787.67600000000004</v>
      </c>
      <c r="G41" s="960">
        <v>787.67600000000004</v>
      </c>
      <c r="H41" s="960">
        <v>787.67600000000004</v>
      </c>
      <c r="I41" s="960">
        <v>787.67600000000004</v>
      </c>
      <c r="J41" s="960">
        <v>787.67600000000004</v>
      </c>
      <c r="K41" s="960">
        <v>787.67600000000004</v>
      </c>
      <c r="L41" s="960">
        <v>787.67600000000004</v>
      </c>
      <c r="M41" s="960">
        <v>787.67600000000004</v>
      </c>
      <c r="N41" s="960">
        <v>787.67600000000004</v>
      </c>
      <c r="O41" s="960">
        <v>787.67600000000004</v>
      </c>
      <c r="P41" s="1267">
        <v>787.67600000000004</v>
      </c>
      <c r="Q41" s="1267">
        <v>787.67600000000004</v>
      </c>
      <c r="R41" s="1267">
        <v>787.67600000000004</v>
      </c>
      <c r="S41" s="1267">
        <v>787.67600000000004</v>
      </c>
      <c r="T41" s="1267">
        <v>787.67600000000004</v>
      </c>
      <c r="U41" s="1267">
        <v>787.67600000000004</v>
      </c>
      <c r="V41" s="1267">
        <v>787.67600000000004</v>
      </c>
      <c r="W41" s="1267">
        <v>787.67600000000004</v>
      </c>
      <c r="X41" s="1267">
        <v>787.67600000000004</v>
      </c>
      <c r="Y41" s="1267">
        <v>787.67600000000004</v>
      </c>
      <c r="Z41" s="1267">
        <v>787.67600000000004</v>
      </c>
      <c r="AA41" s="1267">
        <v>787.67600000000004</v>
      </c>
      <c r="AB41" s="1268"/>
    </row>
    <row r="42" spans="1:28">
      <c r="A42" s="1154" t="s">
        <v>577</v>
      </c>
      <c r="B42" s="959"/>
      <c r="C42" s="960"/>
      <c r="D42" s="960"/>
      <c r="E42" s="960"/>
      <c r="F42" s="960"/>
      <c r="G42" s="960"/>
      <c r="H42" s="960"/>
      <c r="I42" s="960"/>
      <c r="J42" s="960"/>
      <c r="K42" s="960"/>
      <c r="L42" s="960"/>
      <c r="M42" s="960"/>
      <c r="N42" s="960"/>
      <c r="O42" s="960"/>
      <c r="P42" s="1267"/>
      <c r="Q42" s="1267"/>
      <c r="R42" s="1267"/>
      <c r="S42" s="1267"/>
      <c r="T42" s="1267"/>
      <c r="U42" s="1267"/>
      <c r="V42" s="1267"/>
      <c r="W42" s="1267"/>
      <c r="X42" s="1267"/>
      <c r="Y42" s="1267"/>
      <c r="Z42" s="1267"/>
      <c r="AA42" s="1267"/>
      <c r="AB42" s="1268"/>
    </row>
    <row r="43" spans="1:28">
      <c r="A43" s="1154" t="s">
        <v>578</v>
      </c>
      <c r="B43" s="959">
        <v>0</v>
      </c>
      <c r="C43" s="960">
        <v>0</v>
      </c>
      <c r="D43" s="960">
        <v>0</v>
      </c>
      <c r="E43" s="960">
        <v>0</v>
      </c>
      <c r="F43" s="960">
        <v>0</v>
      </c>
      <c r="G43" s="960">
        <v>0</v>
      </c>
      <c r="H43" s="960">
        <v>0</v>
      </c>
      <c r="I43" s="960">
        <v>0</v>
      </c>
      <c r="J43" s="960">
        <v>0</v>
      </c>
      <c r="K43" s="960">
        <v>0</v>
      </c>
      <c r="L43" s="960">
        <v>0</v>
      </c>
      <c r="M43" s="960">
        <v>0</v>
      </c>
      <c r="N43" s="960">
        <v>0</v>
      </c>
      <c r="O43" s="960">
        <v>0</v>
      </c>
      <c r="P43" s="1267">
        <v>0</v>
      </c>
      <c r="Q43" s="1267">
        <v>0</v>
      </c>
      <c r="R43" s="1267">
        <v>0</v>
      </c>
      <c r="S43" s="1267">
        <v>0</v>
      </c>
      <c r="T43" s="1267">
        <v>0</v>
      </c>
      <c r="U43" s="1267">
        <v>0</v>
      </c>
      <c r="V43" s="1267">
        <v>0</v>
      </c>
      <c r="W43" s="1267">
        <v>0</v>
      </c>
      <c r="X43" s="1267">
        <v>0</v>
      </c>
      <c r="Y43" s="1267">
        <v>0</v>
      </c>
      <c r="Z43" s="1267">
        <v>0</v>
      </c>
      <c r="AA43" s="1267">
        <v>0</v>
      </c>
      <c r="AB43" s="1268"/>
    </row>
    <row r="44" spans="1:28">
      <c r="A44" s="1154" t="s">
        <v>703</v>
      </c>
      <c r="B44" s="959"/>
      <c r="C44" s="960"/>
      <c r="D44" s="960"/>
      <c r="E44" s="960"/>
      <c r="F44" s="960"/>
      <c r="G44" s="960"/>
      <c r="H44" s="960"/>
      <c r="I44" s="960"/>
      <c r="J44" s="960"/>
      <c r="K44" s="960"/>
      <c r="L44" s="960"/>
      <c r="M44" s="960"/>
      <c r="N44" s="960"/>
      <c r="O44" s="960"/>
      <c r="P44" s="1267"/>
      <c r="Q44" s="1267"/>
      <c r="R44" s="1267"/>
      <c r="S44" s="1267"/>
      <c r="T44" s="1267"/>
      <c r="U44" s="1267"/>
      <c r="V44" s="1267"/>
      <c r="W44" s="1267"/>
      <c r="X44" s="1267"/>
      <c r="Y44" s="1267"/>
      <c r="Z44" s="1267"/>
      <c r="AA44" s="1267"/>
      <c r="AB44" s="1268"/>
    </row>
    <row r="45" spans="1:28">
      <c r="A45" s="1154" t="s">
        <v>704</v>
      </c>
      <c r="B45" s="959">
        <v>0</v>
      </c>
      <c r="C45" s="960">
        <v>0</v>
      </c>
      <c r="D45" s="960">
        <v>0</v>
      </c>
      <c r="E45" s="960">
        <v>0</v>
      </c>
      <c r="F45" s="960">
        <v>0</v>
      </c>
      <c r="G45" s="960">
        <v>0</v>
      </c>
      <c r="H45" s="960">
        <v>0</v>
      </c>
      <c r="I45" s="960">
        <v>0</v>
      </c>
      <c r="J45" s="960">
        <v>0</v>
      </c>
      <c r="K45" s="960">
        <v>0</v>
      </c>
      <c r="L45" s="960">
        <v>0</v>
      </c>
      <c r="M45" s="960">
        <v>0</v>
      </c>
      <c r="N45" s="960">
        <v>0</v>
      </c>
      <c r="O45" s="960">
        <v>0</v>
      </c>
      <c r="P45" s="1267">
        <v>0</v>
      </c>
      <c r="Q45" s="1267">
        <v>0</v>
      </c>
      <c r="R45" s="1267">
        <v>0</v>
      </c>
      <c r="S45" s="1267">
        <v>0</v>
      </c>
      <c r="T45" s="1267">
        <v>0</v>
      </c>
      <c r="U45" s="1267">
        <v>0</v>
      </c>
      <c r="V45" s="1267">
        <v>0</v>
      </c>
      <c r="W45" s="1267">
        <v>0</v>
      </c>
      <c r="X45" s="1267">
        <v>0</v>
      </c>
      <c r="Y45" s="1267">
        <v>0</v>
      </c>
      <c r="Z45" s="1267">
        <v>0</v>
      </c>
      <c r="AA45" s="1267">
        <v>0</v>
      </c>
      <c r="AB45" s="1268"/>
    </row>
    <row r="46" spans="1:28" ht="23.25" customHeight="1">
      <c r="A46" s="1154" t="s">
        <v>706</v>
      </c>
      <c r="B46" s="959">
        <v>4571.5538489499995</v>
      </c>
      <c r="C46" s="960">
        <v>5098.8415915999994</v>
      </c>
      <c r="D46" s="960">
        <v>8194.3906501199999</v>
      </c>
      <c r="E46" s="960">
        <v>14107.096433299999</v>
      </c>
      <c r="F46" s="960">
        <v>16870.620433299999</v>
      </c>
      <c r="G46" s="960">
        <v>17564.458733299998</v>
      </c>
      <c r="H46" s="960">
        <v>19013.578550040002</v>
      </c>
      <c r="I46" s="960">
        <v>18855.649475040002</v>
      </c>
      <c r="J46" s="960">
        <v>13075.770780469998</v>
      </c>
      <c r="K46" s="960">
        <v>12873.418650469999</v>
      </c>
      <c r="L46" s="960">
        <v>12023.059546410001</v>
      </c>
      <c r="M46" s="960">
        <v>14660.4051435</v>
      </c>
      <c r="N46" s="960">
        <v>15425.07521089</v>
      </c>
      <c r="O46" s="960">
        <v>15796.270310889999</v>
      </c>
      <c r="P46" s="1267">
        <v>15514.800283690001</v>
      </c>
      <c r="Q46" s="1267">
        <v>15744.23821589</v>
      </c>
      <c r="R46" s="1267">
        <v>15714.065090329999</v>
      </c>
      <c r="S46" s="1267">
        <v>14646.09157533</v>
      </c>
      <c r="T46" s="1267">
        <v>16776.932437110001</v>
      </c>
      <c r="U46" s="1267">
        <v>18386.442382000001</v>
      </c>
      <c r="V46" s="1267">
        <v>15208.91386698</v>
      </c>
      <c r="W46" s="1267">
        <v>14362.882848629999</v>
      </c>
      <c r="X46" s="1267">
        <v>13490.39619295</v>
      </c>
      <c r="Y46" s="1267">
        <v>20877.867181869999</v>
      </c>
      <c r="Z46" s="1267">
        <v>19947.74785281</v>
      </c>
      <c r="AA46" s="1267">
        <v>20772.917163650003</v>
      </c>
      <c r="AB46" s="1268"/>
    </row>
    <row r="47" spans="1:28" ht="27.75" customHeight="1">
      <c r="A47" s="1154" t="s">
        <v>705</v>
      </c>
      <c r="B47" s="959"/>
      <c r="C47" s="960"/>
      <c r="D47" s="960"/>
      <c r="E47" s="960"/>
      <c r="F47" s="960"/>
      <c r="G47" s="960"/>
      <c r="H47" s="960"/>
      <c r="I47" s="960"/>
      <c r="J47" s="960"/>
      <c r="K47" s="960"/>
      <c r="L47" s="960"/>
      <c r="M47" s="960"/>
      <c r="N47" s="960"/>
      <c r="O47" s="960"/>
      <c r="P47" s="1267"/>
      <c r="Q47" s="1267"/>
      <c r="R47" s="1267"/>
      <c r="S47" s="1267"/>
      <c r="T47" s="1267"/>
      <c r="U47" s="1267"/>
      <c r="V47" s="1267"/>
      <c r="W47" s="1267"/>
      <c r="X47" s="1267"/>
      <c r="Y47" s="1267"/>
      <c r="Z47" s="1267"/>
      <c r="AA47" s="1267"/>
      <c r="AB47" s="1268"/>
    </row>
    <row r="48" spans="1:28">
      <c r="A48" s="1154" t="s">
        <v>579</v>
      </c>
      <c r="B48" s="959">
        <v>2193.0793120200001</v>
      </c>
      <c r="C48" s="960">
        <v>1654.5804496800001</v>
      </c>
      <c r="D48" s="960">
        <v>2030.02039816</v>
      </c>
      <c r="E48" s="960">
        <v>9113.4846779400013</v>
      </c>
      <c r="F48" s="960">
        <v>10083.04031129</v>
      </c>
      <c r="G48" s="960">
        <v>8535.25523092</v>
      </c>
      <c r="H48" s="960">
        <v>9163.1871596399997</v>
      </c>
      <c r="I48" s="960">
        <v>7455.3460957700008</v>
      </c>
      <c r="J48" s="960">
        <v>0</v>
      </c>
      <c r="K48" s="960">
        <v>0</v>
      </c>
      <c r="L48" s="960">
        <v>0</v>
      </c>
      <c r="M48" s="960">
        <v>0</v>
      </c>
      <c r="N48" s="960">
        <v>0</v>
      </c>
      <c r="O48" s="960">
        <v>1.9000000000000001E-7</v>
      </c>
      <c r="P48" s="1267">
        <v>1.9000000000000001E-7</v>
      </c>
      <c r="Q48" s="1267">
        <v>1.9000000000000001E-7</v>
      </c>
      <c r="R48" s="1267">
        <v>1.9000000000000001E-7</v>
      </c>
      <c r="S48" s="1267">
        <v>0</v>
      </c>
      <c r="T48" s="1267">
        <v>0</v>
      </c>
      <c r="U48" s="1267">
        <v>0</v>
      </c>
      <c r="V48" s="1267">
        <v>0</v>
      </c>
      <c r="W48" s="1267">
        <v>0</v>
      </c>
      <c r="X48" s="1267">
        <v>0</v>
      </c>
      <c r="Y48" s="1267">
        <v>0</v>
      </c>
      <c r="Z48" s="1267">
        <v>0</v>
      </c>
      <c r="AA48" s="1267">
        <v>0</v>
      </c>
      <c r="AB48" s="1268"/>
    </row>
    <row r="49" spans="1:28">
      <c r="A49" s="1154" t="s">
        <v>580</v>
      </c>
      <c r="B49" s="959">
        <v>0</v>
      </c>
      <c r="C49" s="960">
        <v>0</v>
      </c>
      <c r="D49" s="960">
        <v>0</v>
      </c>
      <c r="E49" s="960">
        <v>0</v>
      </c>
      <c r="F49" s="960">
        <v>0</v>
      </c>
      <c r="G49" s="960">
        <v>0</v>
      </c>
      <c r="H49" s="960">
        <v>0</v>
      </c>
      <c r="I49" s="960">
        <v>0</v>
      </c>
      <c r="J49" s="960">
        <v>0</v>
      </c>
      <c r="K49" s="960">
        <v>0</v>
      </c>
      <c r="L49" s="960">
        <v>0</v>
      </c>
      <c r="M49" s="960">
        <v>0</v>
      </c>
      <c r="N49" s="960">
        <v>0</v>
      </c>
      <c r="O49" s="960">
        <v>0</v>
      </c>
      <c r="P49" s="1267">
        <v>0</v>
      </c>
      <c r="Q49" s="1267">
        <v>0</v>
      </c>
      <c r="R49" s="1267">
        <v>0</v>
      </c>
      <c r="S49" s="1267">
        <v>0</v>
      </c>
      <c r="T49" s="1267">
        <v>0</v>
      </c>
      <c r="U49" s="1267">
        <v>0</v>
      </c>
      <c r="V49" s="1267">
        <v>0</v>
      </c>
      <c r="W49" s="1267">
        <v>0</v>
      </c>
      <c r="X49" s="1267">
        <v>0</v>
      </c>
      <c r="Y49" s="1267">
        <v>0</v>
      </c>
      <c r="Z49" s="1267">
        <v>0</v>
      </c>
      <c r="AA49" s="1267">
        <v>0</v>
      </c>
      <c r="AB49" s="1268"/>
    </row>
    <row r="50" spans="1:28">
      <c r="A50" s="1154" t="s">
        <v>581</v>
      </c>
      <c r="B50" s="959">
        <v>0</v>
      </c>
      <c r="C50" s="960">
        <v>0</v>
      </c>
      <c r="D50" s="960">
        <v>0</v>
      </c>
      <c r="E50" s="960">
        <v>0</v>
      </c>
      <c r="F50" s="960">
        <v>0</v>
      </c>
      <c r="G50" s="960">
        <v>0</v>
      </c>
      <c r="H50" s="960">
        <v>0</v>
      </c>
      <c r="I50" s="960">
        <v>0</v>
      </c>
      <c r="J50" s="960">
        <v>0</v>
      </c>
      <c r="K50" s="960">
        <v>0</v>
      </c>
      <c r="L50" s="960">
        <v>0</v>
      </c>
      <c r="M50" s="960">
        <v>0</v>
      </c>
      <c r="N50" s="960">
        <v>0</v>
      </c>
      <c r="O50" s="960">
        <v>0</v>
      </c>
      <c r="P50" s="1267">
        <v>0</v>
      </c>
      <c r="Q50" s="1267">
        <v>0</v>
      </c>
      <c r="R50" s="1267">
        <v>0</v>
      </c>
      <c r="S50" s="1267">
        <v>0</v>
      </c>
      <c r="T50" s="1267">
        <v>0</v>
      </c>
      <c r="U50" s="1267">
        <v>0</v>
      </c>
      <c r="V50" s="1267">
        <v>0</v>
      </c>
      <c r="W50" s="1267">
        <v>0</v>
      </c>
      <c r="X50" s="1267">
        <v>0</v>
      </c>
      <c r="Y50" s="1267">
        <v>0</v>
      </c>
      <c r="Z50" s="1267">
        <v>0</v>
      </c>
      <c r="AA50" s="1267">
        <v>0</v>
      </c>
      <c r="AB50" s="1268"/>
    </row>
    <row r="51" spans="1:28" s="883" customFormat="1">
      <c r="A51" s="1154" t="s">
        <v>582</v>
      </c>
      <c r="B51" s="959">
        <v>0</v>
      </c>
      <c r="C51" s="960">
        <v>0</v>
      </c>
      <c r="D51" s="960">
        <v>0</v>
      </c>
      <c r="E51" s="960">
        <v>0</v>
      </c>
      <c r="F51" s="960">
        <v>0</v>
      </c>
      <c r="G51" s="960">
        <v>0</v>
      </c>
      <c r="H51" s="960">
        <v>0</v>
      </c>
      <c r="I51" s="960">
        <v>0</v>
      </c>
      <c r="J51" s="960">
        <v>0</v>
      </c>
      <c r="K51" s="960">
        <v>0</v>
      </c>
      <c r="L51" s="960">
        <v>0</v>
      </c>
      <c r="M51" s="960">
        <v>0</v>
      </c>
      <c r="N51" s="960">
        <v>0</v>
      </c>
      <c r="O51" s="960">
        <v>0</v>
      </c>
      <c r="P51" s="1267">
        <v>0</v>
      </c>
      <c r="Q51" s="1267">
        <v>0</v>
      </c>
      <c r="R51" s="1267">
        <v>0</v>
      </c>
      <c r="S51" s="1267">
        <v>0</v>
      </c>
      <c r="T51" s="1267">
        <v>0</v>
      </c>
      <c r="U51" s="1267">
        <v>0</v>
      </c>
      <c r="V51" s="1267">
        <v>0</v>
      </c>
      <c r="W51" s="1267">
        <v>0</v>
      </c>
      <c r="X51" s="1267">
        <v>0</v>
      </c>
      <c r="Y51" s="1267">
        <v>0</v>
      </c>
      <c r="Z51" s="1267">
        <v>0</v>
      </c>
      <c r="AA51" s="1267">
        <v>0</v>
      </c>
      <c r="AB51" s="1266"/>
    </row>
    <row r="52" spans="1:28">
      <c r="A52" s="1155"/>
      <c r="B52" s="959"/>
      <c r="C52" s="960"/>
      <c r="D52" s="960"/>
      <c r="E52" s="960"/>
      <c r="F52" s="960"/>
      <c r="G52" s="960"/>
      <c r="H52" s="960"/>
      <c r="I52" s="960"/>
      <c r="J52" s="960"/>
      <c r="K52" s="960"/>
      <c r="L52" s="960"/>
      <c r="M52" s="960"/>
      <c r="N52" s="960"/>
      <c r="O52" s="960"/>
      <c r="P52" s="1267"/>
      <c r="Q52" s="1267"/>
      <c r="R52" s="1267"/>
      <c r="S52" s="1267"/>
      <c r="T52" s="1267"/>
      <c r="U52" s="1267"/>
      <c r="V52" s="1267"/>
      <c r="W52" s="1267"/>
      <c r="X52" s="1267"/>
      <c r="Y52" s="1267"/>
      <c r="Z52" s="1267"/>
      <c r="AA52" s="1267"/>
      <c r="AB52" s="1268"/>
    </row>
    <row r="53" spans="1:28" ht="31.5">
      <c r="A53" s="1153" t="s">
        <v>707</v>
      </c>
      <c r="B53" s="956">
        <v>0</v>
      </c>
      <c r="C53" s="957">
        <v>0</v>
      </c>
      <c r="D53" s="957">
        <v>0</v>
      </c>
      <c r="E53" s="957">
        <v>0</v>
      </c>
      <c r="F53" s="957">
        <v>0</v>
      </c>
      <c r="G53" s="957">
        <v>0</v>
      </c>
      <c r="H53" s="957">
        <v>0</v>
      </c>
      <c r="I53" s="957">
        <v>0</v>
      </c>
      <c r="J53" s="957">
        <v>0</v>
      </c>
      <c r="K53" s="957">
        <v>0</v>
      </c>
      <c r="L53" s="957">
        <v>0</v>
      </c>
      <c r="M53" s="957">
        <v>0</v>
      </c>
      <c r="N53" s="957">
        <v>0</v>
      </c>
      <c r="O53" s="957">
        <v>0</v>
      </c>
      <c r="P53" s="1265">
        <v>0</v>
      </c>
      <c r="Q53" s="1265">
        <v>0</v>
      </c>
      <c r="R53" s="1265">
        <v>0</v>
      </c>
      <c r="S53" s="1265">
        <v>0</v>
      </c>
      <c r="T53" s="1265">
        <v>0</v>
      </c>
      <c r="U53" s="1265">
        <v>0</v>
      </c>
      <c r="V53" s="1265">
        <v>0</v>
      </c>
      <c r="W53" s="1265">
        <v>0</v>
      </c>
      <c r="X53" s="1265">
        <v>0</v>
      </c>
      <c r="Y53" s="1265">
        <v>0</v>
      </c>
      <c r="Z53" s="1265">
        <v>0</v>
      </c>
      <c r="AA53" s="1265">
        <v>0</v>
      </c>
      <c r="AB53" s="1268"/>
    </row>
    <row r="54" spans="1:28" s="883" customFormat="1">
      <c r="A54" s="1155" t="s">
        <v>708</v>
      </c>
      <c r="B54" s="959"/>
      <c r="C54" s="960"/>
      <c r="D54" s="960"/>
      <c r="E54" s="960"/>
      <c r="F54" s="960"/>
      <c r="G54" s="960"/>
      <c r="H54" s="960"/>
      <c r="I54" s="960"/>
      <c r="J54" s="960"/>
      <c r="K54" s="960"/>
      <c r="L54" s="960"/>
      <c r="M54" s="960"/>
      <c r="N54" s="960"/>
      <c r="O54" s="960"/>
      <c r="P54" s="1267"/>
      <c r="Q54" s="1267"/>
      <c r="R54" s="1267"/>
      <c r="S54" s="1267"/>
      <c r="T54" s="1267"/>
      <c r="U54" s="1267"/>
      <c r="V54" s="1267"/>
      <c r="W54" s="1267"/>
      <c r="X54" s="1267"/>
      <c r="Y54" s="1267"/>
      <c r="Z54" s="1267"/>
      <c r="AA54" s="1267"/>
      <c r="AB54" s="1266"/>
    </row>
    <row r="55" spans="1:28">
      <c r="A55" s="1155"/>
      <c r="B55" s="959"/>
      <c r="C55" s="960"/>
      <c r="D55" s="960"/>
      <c r="E55" s="960"/>
      <c r="F55" s="960"/>
      <c r="G55" s="960"/>
      <c r="H55" s="960"/>
      <c r="I55" s="960"/>
      <c r="J55" s="960"/>
      <c r="K55" s="960"/>
      <c r="L55" s="960"/>
      <c r="M55" s="960"/>
      <c r="N55" s="960"/>
      <c r="O55" s="960"/>
      <c r="P55" s="1267"/>
      <c r="Q55" s="1267"/>
      <c r="R55" s="1267"/>
      <c r="S55" s="1267"/>
      <c r="T55" s="1267"/>
      <c r="U55" s="1267"/>
      <c r="V55" s="1267"/>
      <c r="W55" s="1267"/>
      <c r="X55" s="1267"/>
      <c r="Y55" s="1267"/>
      <c r="Z55" s="1267"/>
      <c r="AA55" s="1267"/>
      <c r="AB55" s="1268"/>
    </row>
    <row r="56" spans="1:28">
      <c r="A56" s="1153" t="s">
        <v>435</v>
      </c>
      <c r="B56" s="956">
        <v>4418.8874981700001</v>
      </c>
      <c r="C56" s="957">
        <v>4457.2153063099995</v>
      </c>
      <c r="D56" s="957">
        <v>3441.2637605599998</v>
      </c>
      <c r="E56" s="957">
        <v>2783.6187938400003</v>
      </c>
      <c r="F56" s="957">
        <v>3158.98215003</v>
      </c>
      <c r="G56" s="957">
        <v>8621.7236280100005</v>
      </c>
      <c r="H56" s="957">
        <v>6779.4333982200005</v>
      </c>
      <c r="I56" s="957">
        <v>16542.043583260001</v>
      </c>
      <c r="J56" s="957">
        <v>24537.301845909999</v>
      </c>
      <c r="K56" s="957">
        <v>6047.1578467700001</v>
      </c>
      <c r="L56" s="957">
        <v>28656.549024739998</v>
      </c>
      <c r="M56" s="957">
        <v>4913.79143785</v>
      </c>
      <c r="N56" s="957">
        <v>11058.450460230002</v>
      </c>
      <c r="O56" s="957">
        <v>35926.392251969999</v>
      </c>
      <c r="P56" s="1265">
        <v>34418.929806550004</v>
      </c>
      <c r="Q56" s="1265">
        <v>8247.8088942399991</v>
      </c>
      <c r="R56" s="1265">
        <v>14043.34647807</v>
      </c>
      <c r="S56" s="1265">
        <v>17629.358353830001</v>
      </c>
      <c r="T56" s="1265">
        <v>11683.9817141</v>
      </c>
      <c r="U56" s="1265">
        <v>23202.033758860001</v>
      </c>
      <c r="V56" s="1265">
        <v>14152.634748500001</v>
      </c>
      <c r="W56" s="1265">
        <v>15051.274929220001</v>
      </c>
      <c r="X56" s="1265">
        <v>33388.664470780001</v>
      </c>
      <c r="Y56" s="1265">
        <v>21379.053399889999</v>
      </c>
      <c r="Z56" s="1265">
        <v>24445.972319590004</v>
      </c>
      <c r="AA56" s="1265">
        <v>40593.44371906</v>
      </c>
      <c r="AB56" s="1268"/>
    </row>
    <row r="57" spans="1:28">
      <c r="A57" s="1154" t="s">
        <v>13</v>
      </c>
      <c r="B57" s="959">
        <v>1210.41606875</v>
      </c>
      <c r="C57" s="960">
        <v>1256.58921635</v>
      </c>
      <c r="D57" s="960">
        <v>1323.3570897699999</v>
      </c>
      <c r="E57" s="960">
        <v>1336.4532147699999</v>
      </c>
      <c r="F57" s="960">
        <v>1468.6241495699999</v>
      </c>
      <c r="G57" s="960">
        <v>1505.49864957</v>
      </c>
      <c r="H57" s="960">
        <v>1517.0091495699999</v>
      </c>
      <c r="I57" s="960">
        <v>1550.8027325099999</v>
      </c>
      <c r="J57" s="960">
        <v>1560.2101197699999</v>
      </c>
      <c r="K57" s="960">
        <v>1561.7569368699999</v>
      </c>
      <c r="L57" s="960">
        <v>1574.5316891099999</v>
      </c>
      <c r="M57" s="960">
        <v>1579.7459992000001</v>
      </c>
      <c r="N57" s="960">
        <v>1580.0184992</v>
      </c>
      <c r="O57" s="960">
        <v>1398.46972224</v>
      </c>
      <c r="P57" s="1267">
        <v>1395.0984702400001</v>
      </c>
      <c r="Q57" s="1267">
        <v>1414.1823631</v>
      </c>
      <c r="R57" s="1267">
        <v>1428.5226846500002</v>
      </c>
      <c r="S57" s="1267">
        <v>1420.6720839000002</v>
      </c>
      <c r="T57" s="1267">
        <v>1438.80738367</v>
      </c>
      <c r="U57" s="1267">
        <v>1466.54521015</v>
      </c>
      <c r="V57" s="1267">
        <v>1475.0693862600001</v>
      </c>
      <c r="W57" s="1267">
        <v>1523.9933233900001</v>
      </c>
      <c r="X57" s="1267">
        <v>1581.2674948399999</v>
      </c>
      <c r="Y57" s="1267">
        <v>1526.8195875500001</v>
      </c>
      <c r="Z57" s="1267">
        <v>1526.9395875499999</v>
      </c>
      <c r="AA57" s="1267">
        <v>1564.3685687499999</v>
      </c>
      <c r="AB57" s="1268"/>
    </row>
    <row r="58" spans="1:28">
      <c r="A58" s="1154" t="s">
        <v>709</v>
      </c>
      <c r="B58" s="959"/>
      <c r="C58" s="960"/>
      <c r="D58" s="960"/>
      <c r="E58" s="960"/>
      <c r="F58" s="960"/>
      <c r="G58" s="960"/>
      <c r="H58" s="960"/>
      <c r="I58" s="960"/>
      <c r="J58" s="960"/>
      <c r="K58" s="960"/>
      <c r="L58" s="960"/>
      <c r="M58" s="960"/>
      <c r="N58" s="960"/>
      <c r="O58" s="960"/>
      <c r="P58" s="1267"/>
      <c r="Q58" s="1267"/>
      <c r="R58" s="1267"/>
      <c r="S58" s="1267"/>
      <c r="T58" s="1267"/>
      <c r="U58" s="1267"/>
      <c r="V58" s="1267"/>
      <c r="W58" s="1267"/>
      <c r="X58" s="1267"/>
      <c r="Y58" s="1267"/>
      <c r="Z58" s="1267"/>
      <c r="AA58" s="1267"/>
      <c r="AB58" s="1268"/>
    </row>
    <row r="59" spans="1:28">
      <c r="A59" s="1153" t="s">
        <v>584</v>
      </c>
      <c r="B59" s="959">
        <v>267.77237123999998</v>
      </c>
      <c r="C59" s="960">
        <v>174.06447506000001</v>
      </c>
      <c r="D59" s="960">
        <v>16.987297460000001</v>
      </c>
      <c r="E59" s="960">
        <v>0</v>
      </c>
      <c r="F59" s="960">
        <v>67.635488760000001</v>
      </c>
      <c r="G59" s="960">
        <v>4015.8005555700001</v>
      </c>
      <c r="H59" s="960">
        <v>2095.41091439</v>
      </c>
      <c r="I59" s="960">
        <v>11560.60550453</v>
      </c>
      <c r="J59" s="960">
        <v>5963.0276514099996</v>
      </c>
      <c r="K59" s="960">
        <v>248.65889027</v>
      </c>
      <c r="L59" s="960">
        <v>2596.9592435299996</v>
      </c>
      <c r="M59" s="960">
        <v>226.35029683000002</v>
      </c>
      <c r="N59" s="960">
        <v>237.00269675000001</v>
      </c>
      <c r="O59" s="960">
        <v>1204.0472667000001</v>
      </c>
      <c r="P59" s="1267">
        <v>5116.2945043400005</v>
      </c>
      <c r="Q59" s="1267">
        <v>4457.06465604</v>
      </c>
      <c r="R59" s="1267">
        <v>3215.9333808699998</v>
      </c>
      <c r="S59" s="1267">
        <v>327.07171973999999</v>
      </c>
      <c r="T59" s="1267">
        <v>429.80086989999995</v>
      </c>
      <c r="U59" s="1267">
        <v>4357.3416251600001</v>
      </c>
      <c r="V59" s="1267">
        <v>1577.3771151199999</v>
      </c>
      <c r="W59" s="1267">
        <v>7444.91814995</v>
      </c>
      <c r="X59" s="1267">
        <v>7209.1126476700001</v>
      </c>
      <c r="Y59" s="1267">
        <v>648.98615677999999</v>
      </c>
      <c r="Z59" s="1267">
        <v>4030.9573959899999</v>
      </c>
      <c r="AA59" s="1267">
        <v>7679.5698947700002</v>
      </c>
      <c r="AB59" s="1268"/>
    </row>
    <row r="60" spans="1:28">
      <c r="A60" s="1154" t="s">
        <v>585</v>
      </c>
      <c r="B60" s="959">
        <v>0</v>
      </c>
      <c r="C60" s="960">
        <v>0</v>
      </c>
      <c r="D60" s="960">
        <v>0</v>
      </c>
      <c r="E60" s="960">
        <v>0</v>
      </c>
      <c r="F60" s="960">
        <v>0</v>
      </c>
      <c r="G60" s="960">
        <v>0</v>
      </c>
      <c r="H60" s="960">
        <v>0</v>
      </c>
      <c r="I60" s="960">
        <v>0</v>
      </c>
      <c r="J60" s="960">
        <v>0</v>
      </c>
      <c r="K60" s="960">
        <v>0</v>
      </c>
      <c r="L60" s="960">
        <v>0</v>
      </c>
      <c r="M60" s="960">
        <v>0</v>
      </c>
      <c r="N60" s="960">
        <v>0</v>
      </c>
      <c r="O60" s="960">
        <v>0</v>
      </c>
      <c r="P60" s="1267">
        <v>0</v>
      </c>
      <c r="Q60" s="1267">
        <v>0</v>
      </c>
      <c r="R60" s="1267">
        <v>0</v>
      </c>
      <c r="S60" s="1267">
        <v>0</v>
      </c>
      <c r="T60" s="1267">
        <v>0</v>
      </c>
      <c r="U60" s="1267">
        <v>0</v>
      </c>
      <c r="V60" s="1267">
        <v>0</v>
      </c>
      <c r="W60" s="1267">
        <v>0</v>
      </c>
      <c r="X60" s="1267">
        <v>0</v>
      </c>
      <c r="Y60" s="1267">
        <v>0</v>
      </c>
      <c r="Z60" s="1267">
        <v>0</v>
      </c>
      <c r="AA60" s="1267">
        <v>0</v>
      </c>
      <c r="AB60" s="1268"/>
    </row>
    <row r="61" spans="1:28">
      <c r="A61" s="1154" t="s">
        <v>586</v>
      </c>
      <c r="B61" s="959">
        <v>0</v>
      </c>
      <c r="C61" s="960">
        <v>0</v>
      </c>
      <c r="D61" s="960">
        <v>0</v>
      </c>
      <c r="E61" s="960">
        <v>0</v>
      </c>
      <c r="F61" s="960">
        <v>0</v>
      </c>
      <c r="G61" s="960">
        <v>2900.806439</v>
      </c>
      <c r="H61" s="960">
        <v>0</v>
      </c>
      <c r="I61" s="960">
        <v>5901.7589049999997</v>
      </c>
      <c r="J61" s="960">
        <v>3901.095206</v>
      </c>
      <c r="K61" s="960">
        <v>0</v>
      </c>
      <c r="L61" s="960">
        <v>0</v>
      </c>
      <c r="M61" s="960">
        <v>0</v>
      </c>
      <c r="N61" s="960">
        <v>0</v>
      </c>
      <c r="O61" s="960">
        <v>999.64148299999999</v>
      </c>
      <c r="P61" s="1267">
        <v>4943.25</v>
      </c>
      <c r="Q61" s="1267">
        <v>0</v>
      </c>
      <c r="R61" s="1267">
        <v>0</v>
      </c>
      <c r="S61" s="1267">
        <v>0</v>
      </c>
      <c r="T61" s="1267">
        <v>0</v>
      </c>
      <c r="U61" s="1267">
        <v>0</v>
      </c>
      <c r="V61" s="1267">
        <v>0</v>
      </c>
      <c r="W61" s="1267">
        <v>0</v>
      </c>
      <c r="X61" s="1267">
        <v>0</v>
      </c>
      <c r="Y61" s="1267">
        <v>0</v>
      </c>
      <c r="Z61" s="1267">
        <v>0</v>
      </c>
      <c r="AA61" s="1267">
        <v>2932.1232950900003</v>
      </c>
      <c r="AB61" s="1268"/>
    </row>
    <row r="62" spans="1:28">
      <c r="A62" s="1154" t="s">
        <v>587</v>
      </c>
      <c r="B62" s="959">
        <v>0</v>
      </c>
      <c r="C62" s="960">
        <v>0</v>
      </c>
      <c r="D62" s="960">
        <v>0</v>
      </c>
      <c r="E62" s="960">
        <v>0</v>
      </c>
      <c r="F62" s="960">
        <v>0</v>
      </c>
      <c r="G62" s="960">
        <v>975.25319999999999</v>
      </c>
      <c r="H62" s="960">
        <v>1925.9639999999999</v>
      </c>
      <c r="I62" s="960">
        <v>5500</v>
      </c>
      <c r="J62" s="960">
        <v>1938.8928000000001</v>
      </c>
      <c r="K62" s="960">
        <v>0</v>
      </c>
      <c r="L62" s="960">
        <v>2300</v>
      </c>
      <c r="M62" s="960">
        <v>0</v>
      </c>
      <c r="N62" s="960">
        <v>0</v>
      </c>
      <c r="O62" s="960">
        <v>0</v>
      </c>
      <c r="P62" s="1267">
        <v>0</v>
      </c>
      <c r="Q62" s="1267">
        <v>3909.6660000000002</v>
      </c>
      <c r="R62" s="1267">
        <v>2929.0752000000002</v>
      </c>
      <c r="S62" s="1267">
        <v>0</v>
      </c>
      <c r="T62" s="1267">
        <v>0</v>
      </c>
      <c r="U62" s="1267">
        <v>4062.52486</v>
      </c>
      <c r="V62" s="1267">
        <v>1409.9390573699998</v>
      </c>
      <c r="W62" s="1267">
        <v>7200</v>
      </c>
      <c r="X62" s="1267">
        <v>6784</v>
      </c>
      <c r="Y62" s="1267">
        <v>500</v>
      </c>
      <c r="Z62" s="1267">
        <v>3625</v>
      </c>
      <c r="AA62" s="1267">
        <v>4060.12</v>
      </c>
      <c r="AB62" s="1268"/>
    </row>
    <row r="63" spans="1:28">
      <c r="A63" s="1154" t="s">
        <v>588</v>
      </c>
      <c r="B63" s="959">
        <v>267.77237123999998</v>
      </c>
      <c r="C63" s="960">
        <v>174.06447506000001</v>
      </c>
      <c r="D63" s="960">
        <v>16.987297460000001</v>
      </c>
      <c r="E63" s="960">
        <v>0</v>
      </c>
      <c r="F63" s="960">
        <v>67.635488760000001</v>
      </c>
      <c r="G63" s="960">
        <v>139.74091657</v>
      </c>
      <c r="H63" s="960">
        <v>169.44691438999999</v>
      </c>
      <c r="I63" s="960">
        <v>158.84659952999999</v>
      </c>
      <c r="J63" s="960">
        <v>123.03964540999999</v>
      </c>
      <c r="K63" s="960">
        <v>248.65889027</v>
      </c>
      <c r="L63" s="960">
        <v>296.95924352999998</v>
      </c>
      <c r="M63" s="960">
        <v>226.35029683000002</v>
      </c>
      <c r="N63" s="960">
        <v>237.00269675000001</v>
      </c>
      <c r="O63" s="960">
        <v>204.4057837</v>
      </c>
      <c r="P63" s="1267">
        <v>173.04450434</v>
      </c>
      <c r="Q63" s="1267">
        <v>547.39865603999999</v>
      </c>
      <c r="R63" s="1267">
        <v>286.85818087000001</v>
      </c>
      <c r="S63" s="1267">
        <v>327.07171973999999</v>
      </c>
      <c r="T63" s="1267">
        <v>429.80086989999995</v>
      </c>
      <c r="U63" s="1267">
        <v>294.81676515999999</v>
      </c>
      <c r="V63" s="1267">
        <v>167.43805775000001</v>
      </c>
      <c r="W63" s="1267">
        <v>244.91814994999999</v>
      </c>
      <c r="X63" s="1267">
        <v>425.11264767</v>
      </c>
      <c r="Y63" s="1267">
        <v>148.98615677999999</v>
      </c>
      <c r="Z63" s="1267">
        <v>405.95739599000001</v>
      </c>
      <c r="AA63" s="1267">
        <v>687.32659967999996</v>
      </c>
      <c r="AB63" s="1268"/>
    </row>
    <row r="64" spans="1:28" ht="31.5">
      <c r="A64" s="1154" t="s">
        <v>589</v>
      </c>
      <c r="B64" s="959">
        <v>0</v>
      </c>
      <c r="C64" s="960">
        <v>0</v>
      </c>
      <c r="D64" s="960">
        <v>0</v>
      </c>
      <c r="E64" s="960">
        <v>0</v>
      </c>
      <c r="F64" s="960">
        <v>0</v>
      </c>
      <c r="G64" s="960">
        <v>0</v>
      </c>
      <c r="H64" s="960">
        <v>0</v>
      </c>
      <c r="I64" s="960">
        <v>0</v>
      </c>
      <c r="J64" s="960">
        <v>0</v>
      </c>
      <c r="K64" s="960">
        <v>0</v>
      </c>
      <c r="L64" s="960">
        <v>0</v>
      </c>
      <c r="M64" s="960">
        <v>0</v>
      </c>
      <c r="N64" s="960">
        <v>0</v>
      </c>
      <c r="O64" s="960">
        <v>0</v>
      </c>
      <c r="P64" s="1267">
        <v>0</v>
      </c>
      <c r="Q64" s="1267">
        <v>0</v>
      </c>
      <c r="R64" s="1267">
        <v>0</v>
      </c>
      <c r="S64" s="1267">
        <v>0</v>
      </c>
      <c r="T64" s="1267">
        <v>0</v>
      </c>
      <c r="U64" s="1267">
        <v>0</v>
      </c>
      <c r="V64" s="1267">
        <v>0</v>
      </c>
      <c r="W64" s="1267">
        <v>0</v>
      </c>
      <c r="X64" s="1267">
        <v>0</v>
      </c>
      <c r="Y64" s="1267">
        <v>0</v>
      </c>
      <c r="Z64" s="1267">
        <v>0</v>
      </c>
      <c r="AA64" s="1267">
        <v>0</v>
      </c>
      <c r="AB64" s="1268"/>
    </row>
    <row r="65" spans="1:16365">
      <c r="A65" s="1154" t="s">
        <v>715</v>
      </c>
      <c r="B65" s="959">
        <v>0</v>
      </c>
      <c r="C65" s="960">
        <v>0</v>
      </c>
      <c r="D65" s="960">
        <v>0</v>
      </c>
      <c r="E65" s="960">
        <v>0</v>
      </c>
      <c r="F65" s="960">
        <v>0</v>
      </c>
      <c r="G65" s="960">
        <v>0</v>
      </c>
      <c r="H65" s="960">
        <v>0</v>
      </c>
      <c r="I65" s="960">
        <v>0</v>
      </c>
      <c r="J65" s="960">
        <v>0</v>
      </c>
      <c r="K65" s="960">
        <v>0</v>
      </c>
      <c r="L65" s="960">
        <v>0</v>
      </c>
      <c r="M65" s="960">
        <v>0</v>
      </c>
      <c r="N65" s="960">
        <v>0</v>
      </c>
      <c r="O65" s="960">
        <v>0</v>
      </c>
      <c r="P65" s="1267">
        <v>0</v>
      </c>
      <c r="Q65" s="1267">
        <v>0</v>
      </c>
      <c r="R65" s="1267">
        <v>0</v>
      </c>
      <c r="S65" s="1267">
        <v>0</v>
      </c>
      <c r="T65" s="1267">
        <v>0</v>
      </c>
      <c r="U65" s="1267">
        <v>0</v>
      </c>
      <c r="V65" s="1267">
        <v>0</v>
      </c>
      <c r="W65" s="1267">
        <v>0</v>
      </c>
      <c r="X65" s="1267">
        <v>0</v>
      </c>
      <c r="Y65" s="1267">
        <v>0</v>
      </c>
      <c r="Z65" s="1267">
        <v>0</v>
      </c>
      <c r="AA65" s="1267">
        <v>0</v>
      </c>
      <c r="AB65" s="1268"/>
    </row>
    <row r="66" spans="1:16365">
      <c r="A66" s="1154" t="s">
        <v>591</v>
      </c>
      <c r="B66" s="959"/>
      <c r="C66" s="960"/>
      <c r="D66" s="960"/>
      <c r="E66" s="960"/>
      <c r="F66" s="960"/>
      <c r="G66" s="960"/>
      <c r="H66" s="960"/>
      <c r="I66" s="960"/>
      <c r="J66" s="960"/>
      <c r="K66" s="960"/>
      <c r="L66" s="960"/>
      <c r="M66" s="960"/>
      <c r="N66" s="960"/>
      <c r="O66" s="960"/>
      <c r="P66" s="1267"/>
      <c r="Q66" s="1267"/>
      <c r="R66" s="1267"/>
      <c r="S66" s="1267"/>
      <c r="T66" s="1267"/>
      <c r="U66" s="1267"/>
      <c r="V66" s="1267"/>
      <c r="W66" s="1267"/>
      <c r="X66" s="1267">
        <v>0</v>
      </c>
      <c r="Y66" s="1267">
        <v>0</v>
      </c>
      <c r="Z66" s="1267">
        <v>0</v>
      </c>
      <c r="AA66" s="1267">
        <v>0</v>
      </c>
      <c r="AB66" s="1268"/>
    </row>
    <row r="67" spans="1:16365">
      <c r="A67" s="1154" t="s">
        <v>592</v>
      </c>
      <c r="B67" s="959">
        <v>0</v>
      </c>
      <c r="C67" s="960">
        <v>0</v>
      </c>
      <c r="D67" s="960">
        <v>0</v>
      </c>
      <c r="E67" s="960">
        <v>0</v>
      </c>
      <c r="F67" s="960">
        <v>0</v>
      </c>
      <c r="G67" s="960">
        <v>0</v>
      </c>
      <c r="H67" s="960">
        <v>0</v>
      </c>
      <c r="I67" s="960">
        <v>0</v>
      </c>
      <c r="J67" s="960">
        <v>0</v>
      </c>
      <c r="K67" s="960">
        <v>0</v>
      </c>
      <c r="L67" s="960">
        <v>0</v>
      </c>
      <c r="M67" s="960">
        <v>0</v>
      </c>
      <c r="N67" s="960">
        <v>0</v>
      </c>
      <c r="O67" s="960">
        <v>0</v>
      </c>
      <c r="P67" s="1267">
        <v>0</v>
      </c>
      <c r="Q67" s="1267">
        <v>0</v>
      </c>
      <c r="R67" s="1267">
        <v>0</v>
      </c>
      <c r="S67" s="1267">
        <v>0</v>
      </c>
      <c r="T67" s="1267">
        <v>0</v>
      </c>
      <c r="U67" s="1267">
        <v>0</v>
      </c>
      <c r="V67" s="1267">
        <v>0</v>
      </c>
      <c r="W67" s="1267">
        <v>0</v>
      </c>
      <c r="X67" s="1267">
        <v>0</v>
      </c>
      <c r="Y67" s="1267">
        <v>0</v>
      </c>
      <c r="Z67" s="1267">
        <v>0</v>
      </c>
      <c r="AA67" s="1267">
        <v>0</v>
      </c>
      <c r="AB67" s="1268"/>
    </row>
    <row r="68" spans="1:16365">
      <c r="A68" s="1154" t="s">
        <v>583</v>
      </c>
      <c r="B68" s="959">
        <v>0</v>
      </c>
      <c r="C68" s="960">
        <v>0</v>
      </c>
      <c r="D68" s="960">
        <v>0</v>
      </c>
      <c r="E68" s="960">
        <v>0</v>
      </c>
      <c r="F68" s="960">
        <v>0</v>
      </c>
      <c r="G68" s="960">
        <v>0</v>
      </c>
      <c r="H68" s="960">
        <v>0</v>
      </c>
      <c r="I68" s="960">
        <v>0</v>
      </c>
      <c r="J68" s="960">
        <v>0</v>
      </c>
      <c r="K68" s="960">
        <v>0</v>
      </c>
      <c r="L68" s="960">
        <v>0</v>
      </c>
      <c r="M68" s="960">
        <v>0</v>
      </c>
      <c r="N68" s="960">
        <v>0</v>
      </c>
      <c r="O68" s="960">
        <v>0</v>
      </c>
      <c r="P68" s="1267">
        <v>0</v>
      </c>
      <c r="Q68" s="1267">
        <v>0</v>
      </c>
      <c r="R68" s="1267">
        <v>0</v>
      </c>
      <c r="S68" s="1267">
        <v>0</v>
      </c>
      <c r="T68" s="1267">
        <v>0</v>
      </c>
      <c r="U68" s="1267">
        <v>0</v>
      </c>
      <c r="V68" s="1267">
        <v>0</v>
      </c>
      <c r="W68" s="1267">
        <v>0</v>
      </c>
      <c r="X68" s="1267">
        <v>0</v>
      </c>
      <c r="Y68" s="1267">
        <v>0</v>
      </c>
      <c r="Z68" s="1267">
        <v>0</v>
      </c>
      <c r="AA68" s="1267">
        <v>0</v>
      </c>
      <c r="AB68" s="1268"/>
    </row>
    <row r="69" spans="1:16365">
      <c r="A69" s="1153" t="s">
        <v>593</v>
      </c>
      <c r="B69" s="959">
        <v>2940.6990581799996</v>
      </c>
      <c r="C69" s="960">
        <v>3026.5616149000002</v>
      </c>
      <c r="D69" s="960">
        <v>2100.9193733299999</v>
      </c>
      <c r="E69" s="960">
        <v>1447.1655790699999</v>
      </c>
      <c r="F69" s="960">
        <v>1622.7225117</v>
      </c>
      <c r="G69" s="960">
        <v>3100.4244228699999</v>
      </c>
      <c r="H69" s="960">
        <v>3167.0133342600002</v>
      </c>
      <c r="I69" s="960">
        <v>3430.63534622</v>
      </c>
      <c r="J69" s="960">
        <v>17014.064074729999</v>
      </c>
      <c r="K69" s="960">
        <v>4236.74201963</v>
      </c>
      <c r="L69" s="960">
        <v>24485.0580921</v>
      </c>
      <c r="M69" s="960">
        <v>3107.6951418200001</v>
      </c>
      <c r="N69" s="960">
        <v>9241.429264280001</v>
      </c>
      <c r="O69" s="960">
        <v>33323.87526303</v>
      </c>
      <c r="P69" s="1267">
        <v>27907.536831970003</v>
      </c>
      <c r="Q69" s="1267">
        <v>2376.5618750999997</v>
      </c>
      <c r="R69" s="1267">
        <v>9398.8904125499994</v>
      </c>
      <c r="S69" s="1267">
        <v>15881.614550190001</v>
      </c>
      <c r="T69" s="1267">
        <v>9815.3734605300015</v>
      </c>
      <c r="U69" s="1267">
        <v>17378.146923550001</v>
      </c>
      <c r="V69" s="1267">
        <v>11100.188247120001</v>
      </c>
      <c r="W69" s="1267">
        <v>6082.3634558800004</v>
      </c>
      <c r="X69" s="1267">
        <v>24598.284328270001</v>
      </c>
      <c r="Y69" s="1267">
        <v>19203.247655560001</v>
      </c>
      <c r="Z69" s="1267">
        <v>18888.075336050002</v>
      </c>
      <c r="AA69" s="1267">
        <v>31349.505255539996</v>
      </c>
      <c r="AB69" s="1268"/>
    </row>
    <row r="70" spans="1:16365">
      <c r="A70" s="1154" t="s">
        <v>447</v>
      </c>
      <c r="B70" s="959">
        <v>1525.95198306</v>
      </c>
      <c r="C70" s="960">
        <v>1783.1928653</v>
      </c>
      <c r="D70" s="960">
        <v>870.71526374999996</v>
      </c>
      <c r="E70" s="960">
        <v>879.48869436000007</v>
      </c>
      <c r="F70" s="960">
        <v>904.05131635999987</v>
      </c>
      <c r="G70" s="960">
        <v>922.51627739000003</v>
      </c>
      <c r="H70" s="960">
        <v>959.20159553999997</v>
      </c>
      <c r="I70" s="960">
        <v>1322.4208162699999</v>
      </c>
      <c r="J70" s="960">
        <v>998.84735250000006</v>
      </c>
      <c r="K70" s="960">
        <v>0</v>
      </c>
      <c r="L70" s="960">
        <v>1139.3562489799999</v>
      </c>
      <c r="M70" s="960">
        <v>1129.5069370699998</v>
      </c>
      <c r="N70" s="960">
        <v>1186.7758810400001</v>
      </c>
      <c r="O70" s="960">
        <v>1251.6677404500001</v>
      </c>
      <c r="P70" s="1267">
        <v>1261.3440882899999</v>
      </c>
      <c r="Q70" s="1267">
        <v>1164.1299959400001</v>
      </c>
      <c r="R70" s="1267">
        <v>1046.28808523</v>
      </c>
      <c r="S70" s="1267">
        <v>897.66465053000002</v>
      </c>
      <c r="T70" s="1267">
        <v>1066.8196092599999</v>
      </c>
      <c r="U70" s="1267">
        <v>1081.01421671</v>
      </c>
      <c r="V70" s="1267">
        <v>1063.70419464</v>
      </c>
      <c r="W70" s="1267">
        <v>1149.31625768</v>
      </c>
      <c r="X70" s="1267">
        <v>1079.66350833</v>
      </c>
      <c r="Y70" s="1267">
        <v>861.46456763000015</v>
      </c>
      <c r="Z70" s="1267">
        <v>1093.8581641400001</v>
      </c>
      <c r="AA70" s="1267">
        <v>1329.2826799499999</v>
      </c>
      <c r="AB70" s="1268"/>
    </row>
    <row r="71" spans="1:16365">
      <c r="A71" s="1154" t="s">
        <v>594</v>
      </c>
      <c r="B71" s="959">
        <v>940.30813640000008</v>
      </c>
      <c r="C71" s="960">
        <v>768.92981091000001</v>
      </c>
      <c r="D71" s="960">
        <v>755.76517089000004</v>
      </c>
      <c r="E71" s="960">
        <v>737.68160929999999</v>
      </c>
      <c r="F71" s="960">
        <v>888.67591993999997</v>
      </c>
      <c r="G71" s="960">
        <v>822.98507321</v>
      </c>
      <c r="H71" s="960">
        <v>903.78399610999998</v>
      </c>
      <c r="I71" s="960">
        <v>809.18678731999989</v>
      </c>
      <c r="J71" s="960">
        <v>78.424764749999994</v>
      </c>
      <c r="K71" s="960">
        <v>0</v>
      </c>
      <c r="L71" s="960">
        <v>19102.511858829999</v>
      </c>
      <c r="M71" s="960">
        <v>-79.921995670000001</v>
      </c>
      <c r="N71" s="960">
        <v>6104.7336360399995</v>
      </c>
      <c r="O71" s="960">
        <v>27864.832132949996</v>
      </c>
      <c r="P71" s="1267">
        <v>952.73091795000005</v>
      </c>
      <c r="Q71" s="1267">
        <v>853.82203152000011</v>
      </c>
      <c r="R71" s="1267">
        <v>1055.8251080699999</v>
      </c>
      <c r="S71" s="1267">
        <v>979.00405488000001</v>
      </c>
      <c r="T71" s="1267">
        <v>960.97129642000004</v>
      </c>
      <c r="U71" s="1267">
        <v>1049.43456406</v>
      </c>
      <c r="V71" s="1267">
        <v>1499.30328334</v>
      </c>
      <c r="W71" s="1267">
        <v>1769.3614133600001</v>
      </c>
      <c r="X71" s="1267">
        <v>3134.6500284900003</v>
      </c>
      <c r="Y71" s="1267">
        <v>3751.9016465599993</v>
      </c>
      <c r="Z71" s="1267">
        <v>2555.6307190200005</v>
      </c>
      <c r="AA71" s="1267">
        <v>2111.26898669</v>
      </c>
      <c r="AB71" s="1268"/>
    </row>
    <row r="72" spans="1:16365">
      <c r="A72" s="1154" t="s">
        <v>595</v>
      </c>
      <c r="B72" s="959">
        <v>0</v>
      </c>
      <c r="C72" s="960">
        <v>0</v>
      </c>
      <c r="D72" s="960">
        <v>0</v>
      </c>
      <c r="E72" s="960">
        <v>0</v>
      </c>
      <c r="F72" s="960">
        <v>0</v>
      </c>
      <c r="G72" s="960">
        <v>0</v>
      </c>
      <c r="H72" s="960">
        <v>0</v>
      </c>
      <c r="I72" s="960">
        <v>0</v>
      </c>
      <c r="J72" s="960">
        <v>0</v>
      </c>
      <c r="K72" s="960">
        <v>0</v>
      </c>
      <c r="L72" s="960">
        <v>0</v>
      </c>
      <c r="M72" s="960">
        <v>0</v>
      </c>
      <c r="N72" s="960">
        <v>0</v>
      </c>
      <c r="O72" s="960">
        <v>0</v>
      </c>
      <c r="P72" s="1267">
        <v>0</v>
      </c>
      <c r="Q72" s="1267">
        <v>0</v>
      </c>
      <c r="R72" s="1267">
        <v>0</v>
      </c>
      <c r="S72" s="1267">
        <v>0</v>
      </c>
      <c r="T72" s="1267">
        <v>0</v>
      </c>
      <c r="U72" s="1267">
        <v>0</v>
      </c>
      <c r="V72" s="1267">
        <v>0</v>
      </c>
      <c r="W72" s="1267">
        <v>0</v>
      </c>
      <c r="X72" s="1267">
        <v>0</v>
      </c>
      <c r="Y72" s="1267">
        <v>0</v>
      </c>
      <c r="Z72" s="1267">
        <v>0</v>
      </c>
      <c r="AA72" s="1267">
        <v>0</v>
      </c>
      <c r="AB72" s="1268"/>
    </row>
    <row r="73" spans="1:16365">
      <c r="A73" s="1154" t="s">
        <v>596</v>
      </c>
      <c r="B73" s="959">
        <v>4.0000000000000001E-8</v>
      </c>
      <c r="C73" s="960">
        <v>0</v>
      </c>
      <c r="D73" s="960">
        <v>0</v>
      </c>
      <c r="E73" s="960">
        <v>0</v>
      </c>
      <c r="F73" s="960">
        <v>0</v>
      </c>
      <c r="G73" s="960">
        <v>0</v>
      </c>
      <c r="H73" s="960">
        <v>0</v>
      </c>
      <c r="I73" s="960">
        <v>0</v>
      </c>
      <c r="J73" s="960">
        <v>14050</v>
      </c>
      <c r="K73" s="960">
        <v>0</v>
      </c>
      <c r="L73" s="960">
        <v>0</v>
      </c>
      <c r="M73" s="960">
        <v>0</v>
      </c>
      <c r="N73" s="960">
        <v>0</v>
      </c>
      <c r="O73" s="960">
        <v>0</v>
      </c>
      <c r="P73" s="1267">
        <v>0</v>
      </c>
      <c r="Q73" s="1267">
        <v>0</v>
      </c>
      <c r="R73" s="1267">
        <v>0</v>
      </c>
      <c r="S73" s="1267">
        <v>0</v>
      </c>
      <c r="T73" s="1267">
        <v>0</v>
      </c>
      <c r="U73" s="1267">
        <v>0</v>
      </c>
      <c r="V73" s="1267">
        <v>0</v>
      </c>
      <c r="W73" s="1267">
        <v>0</v>
      </c>
      <c r="X73" s="1267">
        <v>0</v>
      </c>
      <c r="Y73" s="1267">
        <v>0</v>
      </c>
      <c r="Z73" s="1267">
        <v>0</v>
      </c>
      <c r="AA73" s="1267">
        <v>0</v>
      </c>
      <c r="AB73" s="1268"/>
    </row>
    <row r="74" spans="1:16365">
      <c r="A74" s="1154" t="s">
        <v>140</v>
      </c>
      <c r="B74" s="959">
        <v>0</v>
      </c>
      <c r="C74" s="960">
        <v>1E-8</v>
      </c>
      <c r="D74" s="960">
        <v>1E-8</v>
      </c>
      <c r="E74" s="960">
        <v>-580.81436028999997</v>
      </c>
      <c r="F74" s="960">
        <v>-580.81436029999998</v>
      </c>
      <c r="G74" s="960">
        <v>-580.81436033</v>
      </c>
      <c r="H74" s="960">
        <v>-580.81436033</v>
      </c>
      <c r="I74" s="960">
        <v>-585.81436030999998</v>
      </c>
      <c r="J74" s="960">
        <v>-48.945475119999998</v>
      </c>
      <c r="K74" s="960">
        <v>0</v>
      </c>
      <c r="L74" s="960">
        <v>2307.1952385700001</v>
      </c>
      <c r="M74" s="960">
        <v>123.24728581999999</v>
      </c>
      <c r="N74" s="960">
        <v>15.0508326</v>
      </c>
      <c r="O74" s="960">
        <v>5</v>
      </c>
      <c r="P74" s="1267">
        <v>1130.24375343</v>
      </c>
      <c r="Q74" s="1267">
        <v>5</v>
      </c>
      <c r="R74" s="1267">
        <v>5</v>
      </c>
      <c r="S74" s="1267">
        <v>0</v>
      </c>
      <c r="T74" s="1267">
        <v>0</v>
      </c>
      <c r="U74" s="1267">
        <v>0</v>
      </c>
      <c r="V74" s="1267">
        <v>0</v>
      </c>
      <c r="W74" s="1267">
        <v>0</v>
      </c>
      <c r="X74" s="1267">
        <v>0</v>
      </c>
      <c r="Y74" s="1267">
        <v>0</v>
      </c>
      <c r="Z74" s="1267">
        <v>0</v>
      </c>
      <c r="AA74" s="1267">
        <v>0</v>
      </c>
      <c r="AB74" s="1268"/>
    </row>
    <row r="75" spans="1:16365">
      <c r="A75" s="1154" t="s">
        <v>597</v>
      </c>
      <c r="B75" s="959">
        <v>0</v>
      </c>
      <c r="C75" s="960">
        <v>0</v>
      </c>
      <c r="D75" s="960">
        <v>0</v>
      </c>
      <c r="E75" s="960">
        <v>0</v>
      </c>
      <c r="F75" s="960">
        <v>0</v>
      </c>
      <c r="G75" s="960">
        <v>1461.2984939200001</v>
      </c>
      <c r="H75" s="960">
        <v>1461.2984939200001</v>
      </c>
      <c r="I75" s="960">
        <v>1461.2984939200001</v>
      </c>
      <c r="J75" s="960">
        <v>1461.2984939200001</v>
      </c>
      <c r="K75" s="960">
        <v>0</v>
      </c>
      <c r="L75" s="960">
        <v>1461.2984939200001</v>
      </c>
      <c r="M75" s="960">
        <v>1461.2984939200001</v>
      </c>
      <c r="N75" s="960">
        <v>1461.2984939200001</v>
      </c>
      <c r="O75" s="960">
        <v>2739.29281567</v>
      </c>
      <c r="P75" s="1267">
        <v>2714.3525386000001</v>
      </c>
      <c r="Q75" s="1267">
        <v>2725.8325389199999</v>
      </c>
      <c r="R75" s="1267">
        <v>2725.8325389199999</v>
      </c>
      <c r="S75" s="1267">
        <v>2725.8325389199999</v>
      </c>
      <c r="T75" s="1267">
        <v>2725.8325389199999</v>
      </c>
      <c r="U75" s="1267">
        <v>2725.8325389199999</v>
      </c>
      <c r="V75" s="1267">
        <v>2725.8325389199999</v>
      </c>
      <c r="W75" s="1267">
        <v>2725.8325389199999</v>
      </c>
      <c r="X75" s="1267">
        <v>2725.8325389199999</v>
      </c>
      <c r="Y75" s="1267">
        <v>2725.8325389199999</v>
      </c>
      <c r="Z75" s="1267">
        <v>2725.8325389199999</v>
      </c>
      <c r="AA75" s="1267">
        <v>2725.8325389199999</v>
      </c>
      <c r="AB75" s="1268"/>
    </row>
    <row r="76" spans="1:16365" ht="31.5">
      <c r="A76" s="1166" t="s">
        <v>598</v>
      </c>
      <c r="B76" s="959">
        <v>0</v>
      </c>
      <c r="C76" s="960">
        <v>0</v>
      </c>
      <c r="D76" s="960">
        <v>0</v>
      </c>
      <c r="E76" s="960">
        <v>0</v>
      </c>
      <c r="F76" s="960">
        <v>0</v>
      </c>
      <c r="G76" s="960">
        <v>0</v>
      </c>
      <c r="H76" s="960">
        <v>0</v>
      </c>
      <c r="I76" s="960">
        <v>0</v>
      </c>
      <c r="J76" s="960">
        <v>0</v>
      </c>
      <c r="K76" s="960">
        <v>0</v>
      </c>
      <c r="L76" s="960">
        <v>0</v>
      </c>
      <c r="M76" s="960">
        <v>0</v>
      </c>
      <c r="N76" s="960">
        <v>0</v>
      </c>
      <c r="O76" s="960">
        <v>0</v>
      </c>
      <c r="P76" s="1267">
        <v>0</v>
      </c>
      <c r="Q76" s="1267">
        <v>0</v>
      </c>
      <c r="R76" s="1267">
        <v>0</v>
      </c>
      <c r="S76" s="1267">
        <v>0</v>
      </c>
      <c r="T76" s="1267">
        <v>0</v>
      </c>
      <c r="U76" s="1267">
        <v>0</v>
      </c>
      <c r="V76" s="1267">
        <v>0</v>
      </c>
      <c r="W76" s="1267">
        <v>0</v>
      </c>
      <c r="X76" s="1267">
        <v>0</v>
      </c>
      <c r="Y76" s="1267">
        <v>0</v>
      </c>
      <c r="Z76" s="1267">
        <v>0</v>
      </c>
      <c r="AA76" s="1267">
        <v>0</v>
      </c>
      <c r="AB76" s="1268"/>
    </row>
    <row r="77" spans="1:16365">
      <c r="A77" s="1166" t="s">
        <v>710</v>
      </c>
      <c r="B77" s="959"/>
      <c r="C77" s="960"/>
      <c r="D77" s="960"/>
      <c r="E77" s="960"/>
      <c r="F77" s="960"/>
      <c r="G77" s="960"/>
      <c r="H77" s="960"/>
      <c r="I77" s="960"/>
      <c r="J77" s="960"/>
      <c r="K77" s="960"/>
      <c r="L77" s="960"/>
      <c r="M77" s="960"/>
      <c r="N77" s="960"/>
      <c r="O77" s="960"/>
      <c r="P77" s="1267"/>
      <c r="Q77" s="1267"/>
      <c r="R77" s="1267"/>
      <c r="S77" s="1267"/>
      <c r="T77" s="1267"/>
      <c r="U77" s="1267"/>
      <c r="V77" s="1267"/>
      <c r="W77" s="1267"/>
      <c r="X77" s="1267"/>
      <c r="Y77" s="1267"/>
      <c r="Z77" s="1267"/>
      <c r="AA77" s="1267"/>
      <c r="AB77" s="1268"/>
      <c r="AL77" s="871" t="s">
        <v>710</v>
      </c>
      <c r="AM77" s="871" t="s">
        <v>710</v>
      </c>
      <c r="AN77" s="871" t="s">
        <v>710</v>
      </c>
      <c r="AO77" s="871" t="s">
        <v>710</v>
      </c>
      <c r="AP77" s="871" t="s">
        <v>710</v>
      </c>
      <c r="AQ77" s="871" t="s">
        <v>710</v>
      </c>
      <c r="AR77" s="871" t="s">
        <v>710</v>
      </c>
      <c r="AS77" s="871" t="s">
        <v>710</v>
      </c>
      <c r="AT77" s="871" t="s">
        <v>710</v>
      </c>
      <c r="AU77" s="871" t="s">
        <v>710</v>
      </c>
      <c r="AV77" s="871" t="s">
        <v>710</v>
      </c>
      <c r="AW77" s="871" t="s">
        <v>710</v>
      </c>
      <c r="AX77" s="871" t="s">
        <v>710</v>
      </c>
      <c r="AY77" s="871" t="s">
        <v>710</v>
      </c>
      <c r="AZ77" s="871" t="s">
        <v>710</v>
      </c>
      <c r="BA77" s="871" t="s">
        <v>710</v>
      </c>
      <c r="BB77" s="871" t="s">
        <v>710</v>
      </c>
      <c r="BC77" s="871" t="s">
        <v>710</v>
      </c>
      <c r="BD77" s="871" t="s">
        <v>710</v>
      </c>
      <c r="BE77" s="871" t="s">
        <v>710</v>
      </c>
      <c r="BF77" s="871" t="s">
        <v>710</v>
      </c>
      <c r="BG77" s="871" t="s">
        <v>710</v>
      </c>
      <c r="BH77" s="871" t="s">
        <v>710</v>
      </c>
      <c r="BI77" s="871" t="s">
        <v>710</v>
      </c>
      <c r="BJ77" s="871" t="s">
        <v>710</v>
      </c>
      <c r="BK77" s="871" t="s">
        <v>710</v>
      </c>
      <c r="BL77" s="871" t="s">
        <v>710</v>
      </c>
      <c r="BM77" s="871" t="s">
        <v>710</v>
      </c>
      <c r="BN77" s="871" t="s">
        <v>710</v>
      </c>
      <c r="BO77" s="871" t="s">
        <v>710</v>
      </c>
      <c r="BP77" s="871" t="s">
        <v>710</v>
      </c>
      <c r="BQ77" s="871" t="s">
        <v>710</v>
      </c>
      <c r="BR77" s="871" t="s">
        <v>710</v>
      </c>
      <c r="BS77" s="871" t="s">
        <v>710</v>
      </c>
      <c r="BT77" s="871" t="s">
        <v>710</v>
      </c>
      <c r="BU77" s="871" t="s">
        <v>710</v>
      </c>
      <c r="BV77" s="871" t="s">
        <v>710</v>
      </c>
      <c r="BW77" s="871" t="s">
        <v>710</v>
      </c>
      <c r="BX77" s="871" t="s">
        <v>710</v>
      </c>
      <c r="BY77" s="871" t="s">
        <v>710</v>
      </c>
      <c r="BZ77" s="871" t="s">
        <v>710</v>
      </c>
      <c r="CA77" s="871" t="s">
        <v>710</v>
      </c>
      <c r="CB77" s="871" t="s">
        <v>710</v>
      </c>
      <c r="CC77" s="871" t="s">
        <v>710</v>
      </c>
      <c r="CD77" s="871" t="s">
        <v>710</v>
      </c>
      <c r="CE77" s="871" t="s">
        <v>710</v>
      </c>
      <c r="CF77" s="871" t="s">
        <v>710</v>
      </c>
      <c r="CG77" s="871" t="s">
        <v>710</v>
      </c>
      <c r="CH77" s="871" t="s">
        <v>710</v>
      </c>
      <c r="CI77" s="871" t="s">
        <v>710</v>
      </c>
      <c r="CJ77" s="871" t="s">
        <v>710</v>
      </c>
      <c r="CK77" s="871" t="s">
        <v>710</v>
      </c>
      <c r="CL77" s="871" t="s">
        <v>710</v>
      </c>
      <c r="CM77" s="871" t="s">
        <v>710</v>
      </c>
      <c r="CN77" s="871" t="s">
        <v>710</v>
      </c>
      <c r="CO77" s="871" t="s">
        <v>710</v>
      </c>
      <c r="CP77" s="871" t="s">
        <v>710</v>
      </c>
      <c r="CQ77" s="871" t="s">
        <v>710</v>
      </c>
      <c r="CR77" s="871" t="s">
        <v>710</v>
      </c>
      <c r="CS77" s="871" t="s">
        <v>710</v>
      </c>
      <c r="CT77" s="871" t="s">
        <v>710</v>
      </c>
      <c r="CU77" s="871" t="s">
        <v>710</v>
      </c>
      <c r="CV77" s="871" t="s">
        <v>710</v>
      </c>
      <c r="CW77" s="871" t="s">
        <v>710</v>
      </c>
      <c r="CX77" s="871" t="s">
        <v>710</v>
      </c>
      <c r="CY77" s="871" t="s">
        <v>710</v>
      </c>
      <c r="CZ77" s="871" t="s">
        <v>710</v>
      </c>
      <c r="DA77" s="871" t="s">
        <v>710</v>
      </c>
      <c r="DB77" s="871" t="s">
        <v>710</v>
      </c>
      <c r="DC77" s="871" t="s">
        <v>710</v>
      </c>
      <c r="DD77" s="871" t="s">
        <v>710</v>
      </c>
      <c r="DE77" s="871" t="s">
        <v>710</v>
      </c>
      <c r="DF77" s="871" t="s">
        <v>710</v>
      </c>
      <c r="DG77" s="871" t="s">
        <v>710</v>
      </c>
      <c r="DH77" s="871" t="s">
        <v>710</v>
      </c>
      <c r="DI77" s="871" t="s">
        <v>710</v>
      </c>
      <c r="DJ77" s="871" t="s">
        <v>710</v>
      </c>
      <c r="DK77" s="871" t="s">
        <v>710</v>
      </c>
      <c r="DL77" s="871" t="s">
        <v>710</v>
      </c>
      <c r="DM77" s="871" t="s">
        <v>710</v>
      </c>
      <c r="DN77" s="871" t="s">
        <v>710</v>
      </c>
      <c r="DO77" s="871" t="s">
        <v>710</v>
      </c>
      <c r="DP77" s="871" t="s">
        <v>710</v>
      </c>
      <c r="DQ77" s="871" t="s">
        <v>710</v>
      </c>
      <c r="DR77" s="871" t="s">
        <v>710</v>
      </c>
      <c r="DS77" s="871" t="s">
        <v>710</v>
      </c>
      <c r="DT77" s="871" t="s">
        <v>710</v>
      </c>
      <c r="DU77" s="871" t="s">
        <v>710</v>
      </c>
      <c r="DV77" s="871" t="s">
        <v>710</v>
      </c>
      <c r="DW77" s="871" t="s">
        <v>710</v>
      </c>
      <c r="DX77" s="871" t="s">
        <v>710</v>
      </c>
      <c r="DY77" s="871" t="s">
        <v>710</v>
      </c>
      <c r="DZ77" s="871" t="s">
        <v>710</v>
      </c>
      <c r="EA77" s="871" t="s">
        <v>710</v>
      </c>
      <c r="EB77" s="871" t="s">
        <v>710</v>
      </c>
      <c r="EC77" s="871" t="s">
        <v>710</v>
      </c>
      <c r="ED77" s="871" t="s">
        <v>710</v>
      </c>
      <c r="EE77" s="871" t="s">
        <v>710</v>
      </c>
      <c r="EF77" s="871" t="s">
        <v>710</v>
      </c>
      <c r="EG77" s="871" t="s">
        <v>710</v>
      </c>
      <c r="EH77" s="871" t="s">
        <v>710</v>
      </c>
      <c r="EI77" s="871" t="s">
        <v>710</v>
      </c>
      <c r="EJ77" s="871" t="s">
        <v>710</v>
      </c>
      <c r="EK77" s="871" t="s">
        <v>710</v>
      </c>
      <c r="EL77" s="871" t="s">
        <v>710</v>
      </c>
      <c r="EM77" s="871" t="s">
        <v>710</v>
      </c>
      <c r="EN77" s="871" t="s">
        <v>710</v>
      </c>
      <c r="EO77" s="871" t="s">
        <v>710</v>
      </c>
      <c r="EP77" s="871" t="s">
        <v>710</v>
      </c>
      <c r="EQ77" s="871" t="s">
        <v>710</v>
      </c>
      <c r="ER77" s="871" t="s">
        <v>710</v>
      </c>
      <c r="ES77" s="871" t="s">
        <v>710</v>
      </c>
      <c r="ET77" s="871" t="s">
        <v>710</v>
      </c>
      <c r="EU77" s="871" t="s">
        <v>710</v>
      </c>
      <c r="EV77" s="871" t="s">
        <v>710</v>
      </c>
      <c r="EW77" s="871" t="s">
        <v>710</v>
      </c>
      <c r="EX77" s="871" t="s">
        <v>710</v>
      </c>
      <c r="EY77" s="871" t="s">
        <v>710</v>
      </c>
      <c r="EZ77" s="871" t="s">
        <v>710</v>
      </c>
      <c r="FA77" s="871" t="s">
        <v>710</v>
      </c>
      <c r="FB77" s="871" t="s">
        <v>710</v>
      </c>
      <c r="FC77" s="871" t="s">
        <v>710</v>
      </c>
      <c r="FD77" s="871" t="s">
        <v>710</v>
      </c>
      <c r="FE77" s="871" t="s">
        <v>710</v>
      </c>
      <c r="FF77" s="871" t="s">
        <v>710</v>
      </c>
      <c r="FG77" s="871" t="s">
        <v>710</v>
      </c>
      <c r="FH77" s="871" t="s">
        <v>710</v>
      </c>
      <c r="FI77" s="871" t="s">
        <v>710</v>
      </c>
      <c r="FJ77" s="871" t="s">
        <v>710</v>
      </c>
      <c r="FK77" s="871" t="s">
        <v>710</v>
      </c>
      <c r="FL77" s="871" t="s">
        <v>710</v>
      </c>
      <c r="FM77" s="871" t="s">
        <v>710</v>
      </c>
      <c r="FN77" s="871" t="s">
        <v>710</v>
      </c>
      <c r="FO77" s="871" t="s">
        <v>710</v>
      </c>
      <c r="FP77" s="871" t="s">
        <v>710</v>
      </c>
      <c r="FQ77" s="871" t="s">
        <v>710</v>
      </c>
      <c r="FR77" s="871" t="s">
        <v>710</v>
      </c>
      <c r="FS77" s="871" t="s">
        <v>710</v>
      </c>
      <c r="FT77" s="871" t="s">
        <v>710</v>
      </c>
      <c r="FU77" s="871" t="s">
        <v>710</v>
      </c>
      <c r="FV77" s="871" t="s">
        <v>710</v>
      </c>
      <c r="FW77" s="871" t="s">
        <v>710</v>
      </c>
      <c r="FX77" s="871" t="s">
        <v>710</v>
      </c>
      <c r="FY77" s="871" t="s">
        <v>710</v>
      </c>
      <c r="FZ77" s="871" t="s">
        <v>710</v>
      </c>
      <c r="GA77" s="871" t="s">
        <v>710</v>
      </c>
      <c r="GB77" s="871" t="s">
        <v>710</v>
      </c>
      <c r="GC77" s="871" t="s">
        <v>710</v>
      </c>
      <c r="GD77" s="871" t="s">
        <v>710</v>
      </c>
      <c r="GE77" s="871" t="s">
        <v>710</v>
      </c>
      <c r="GF77" s="871" t="s">
        <v>710</v>
      </c>
      <c r="GG77" s="871" t="s">
        <v>710</v>
      </c>
      <c r="GH77" s="871" t="s">
        <v>710</v>
      </c>
      <c r="GI77" s="871" t="s">
        <v>710</v>
      </c>
      <c r="GJ77" s="871" t="s">
        <v>710</v>
      </c>
      <c r="GK77" s="871" t="s">
        <v>710</v>
      </c>
      <c r="GL77" s="871" t="s">
        <v>710</v>
      </c>
      <c r="GM77" s="871" t="s">
        <v>710</v>
      </c>
      <c r="GN77" s="871" t="s">
        <v>710</v>
      </c>
      <c r="GO77" s="871" t="s">
        <v>710</v>
      </c>
      <c r="GP77" s="871" t="s">
        <v>710</v>
      </c>
      <c r="GQ77" s="871" t="s">
        <v>710</v>
      </c>
      <c r="GR77" s="871" t="s">
        <v>710</v>
      </c>
      <c r="GS77" s="871" t="s">
        <v>710</v>
      </c>
      <c r="GT77" s="871" t="s">
        <v>710</v>
      </c>
      <c r="GU77" s="871" t="s">
        <v>710</v>
      </c>
      <c r="GV77" s="871" t="s">
        <v>710</v>
      </c>
      <c r="GW77" s="871" t="s">
        <v>710</v>
      </c>
      <c r="GX77" s="871" t="s">
        <v>710</v>
      </c>
      <c r="GY77" s="871" t="s">
        <v>710</v>
      </c>
      <c r="GZ77" s="871" t="s">
        <v>710</v>
      </c>
      <c r="HA77" s="871" t="s">
        <v>710</v>
      </c>
      <c r="HB77" s="871" t="s">
        <v>710</v>
      </c>
      <c r="HC77" s="871" t="s">
        <v>710</v>
      </c>
      <c r="HD77" s="871" t="s">
        <v>710</v>
      </c>
      <c r="HE77" s="871" t="s">
        <v>710</v>
      </c>
      <c r="HF77" s="871" t="s">
        <v>710</v>
      </c>
      <c r="HG77" s="871" t="s">
        <v>710</v>
      </c>
      <c r="HH77" s="871" t="s">
        <v>710</v>
      </c>
      <c r="HI77" s="871" t="s">
        <v>710</v>
      </c>
      <c r="HJ77" s="871" t="s">
        <v>710</v>
      </c>
      <c r="HK77" s="871" t="s">
        <v>710</v>
      </c>
      <c r="HL77" s="871" t="s">
        <v>710</v>
      </c>
      <c r="HM77" s="871" t="s">
        <v>710</v>
      </c>
      <c r="HN77" s="871" t="s">
        <v>710</v>
      </c>
      <c r="HO77" s="871" t="s">
        <v>710</v>
      </c>
      <c r="HP77" s="871" t="s">
        <v>710</v>
      </c>
      <c r="HQ77" s="871" t="s">
        <v>710</v>
      </c>
      <c r="HR77" s="871" t="s">
        <v>710</v>
      </c>
      <c r="HS77" s="871" t="s">
        <v>710</v>
      </c>
      <c r="HT77" s="871" t="s">
        <v>710</v>
      </c>
      <c r="HU77" s="871" t="s">
        <v>710</v>
      </c>
      <c r="HV77" s="871" t="s">
        <v>710</v>
      </c>
      <c r="HW77" s="871" t="s">
        <v>710</v>
      </c>
      <c r="HX77" s="871" t="s">
        <v>710</v>
      </c>
      <c r="HY77" s="871" t="s">
        <v>710</v>
      </c>
      <c r="HZ77" s="871" t="s">
        <v>710</v>
      </c>
      <c r="IA77" s="871" t="s">
        <v>710</v>
      </c>
      <c r="IB77" s="871" t="s">
        <v>710</v>
      </c>
      <c r="IC77" s="871" t="s">
        <v>710</v>
      </c>
      <c r="ID77" s="871" t="s">
        <v>710</v>
      </c>
      <c r="IE77" s="871" t="s">
        <v>710</v>
      </c>
      <c r="IF77" s="871" t="s">
        <v>710</v>
      </c>
      <c r="IG77" s="871" t="s">
        <v>710</v>
      </c>
      <c r="IH77" s="871" t="s">
        <v>710</v>
      </c>
      <c r="II77" s="871" t="s">
        <v>710</v>
      </c>
      <c r="IJ77" s="871" t="s">
        <v>710</v>
      </c>
      <c r="IK77" s="871" t="s">
        <v>710</v>
      </c>
      <c r="IL77" s="871" t="s">
        <v>710</v>
      </c>
      <c r="IM77" s="871" t="s">
        <v>710</v>
      </c>
      <c r="IN77" s="871" t="s">
        <v>710</v>
      </c>
      <c r="IO77" s="871" t="s">
        <v>710</v>
      </c>
      <c r="IP77" s="871" t="s">
        <v>710</v>
      </c>
      <c r="IQ77" s="871" t="s">
        <v>710</v>
      </c>
      <c r="IR77" s="871" t="s">
        <v>710</v>
      </c>
      <c r="IS77" s="871" t="s">
        <v>710</v>
      </c>
      <c r="IT77" s="871" t="s">
        <v>710</v>
      </c>
      <c r="IU77" s="871" t="s">
        <v>710</v>
      </c>
      <c r="IV77" s="871" t="s">
        <v>710</v>
      </c>
      <c r="IW77" s="871" t="s">
        <v>710</v>
      </c>
      <c r="IX77" s="871" t="s">
        <v>710</v>
      </c>
      <c r="IY77" s="871" t="s">
        <v>710</v>
      </c>
      <c r="IZ77" s="871" t="s">
        <v>710</v>
      </c>
      <c r="JA77" s="871" t="s">
        <v>710</v>
      </c>
      <c r="JB77" s="871" t="s">
        <v>710</v>
      </c>
      <c r="JC77" s="871" t="s">
        <v>710</v>
      </c>
      <c r="JD77" s="871" t="s">
        <v>710</v>
      </c>
      <c r="JE77" s="871" t="s">
        <v>710</v>
      </c>
      <c r="JF77" s="871" t="s">
        <v>710</v>
      </c>
      <c r="JG77" s="871" t="s">
        <v>710</v>
      </c>
      <c r="JH77" s="871" t="s">
        <v>710</v>
      </c>
      <c r="JI77" s="871" t="s">
        <v>710</v>
      </c>
      <c r="JJ77" s="871" t="s">
        <v>710</v>
      </c>
      <c r="JK77" s="871" t="s">
        <v>710</v>
      </c>
      <c r="JL77" s="871" t="s">
        <v>710</v>
      </c>
      <c r="JM77" s="871" t="s">
        <v>710</v>
      </c>
      <c r="JN77" s="871" t="s">
        <v>710</v>
      </c>
      <c r="JO77" s="871" t="s">
        <v>710</v>
      </c>
      <c r="JP77" s="871" t="s">
        <v>710</v>
      </c>
      <c r="JQ77" s="871" t="s">
        <v>710</v>
      </c>
      <c r="JR77" s="871" t="s">
        <v>710</v>
      </c>
      <c r="JS77" s="871" t="s">
        <v>710</v>
      </c>
      <c r="JT77" s="871" t="s">
        <v>710</v>
      </c>
      <c r="JU77" s="871" t="s">
        <v>710</v>
      </c>
      <c r="JV77" s="871" t="s">
        <v>710</v>
      </c>
      <c r="JW77" s="871" t="s">
        <v>710</v>
      </c>
      <c r="JX77" s="871" t="s">
        <v>710</v>
      </c>
      <c r="JY77" s="871" t="s">
        <v>710</v>
      </c>
      <c r="JZ77" s="871" t="s">
        <v>710</v>
      </c>
      <c r="KA77" s="871" t="s">
        <v>710</v>
      </c>
      <c r="KB77" s="871" t="s">
        <v>710</v>
      </c>
      <c r="KC77" s="871" t="s">
        <v>710</v>
      </c>
      <c r="KD77" s="871" t="s">
        <v>710</v>
      </c>
      <c r="KE77" s="871" t="s">
        <v>710</v>
      </c>
      <c r="KF77" s="871" t="s">
        <v>710</v>
      </c>
      <c r="KG77" s="871" t="s">
        <v>710</v>
      </c>
      <c r="KH77" s="871" t="s">
        <v>710</v>
      </c>
      <c r="KI77" s="871" t="s">
        <v>710</v>
      </c>
      <c r="KJ77" s="871" t="s">
        <v>710</v>
      </c>
      <c r="KK77" s="871" t="s">
        <v>710</v>
      </c>
      <c r="KL77" s="871" t="s">
        <v>710</v>
      </c>
      <c r="KM77" s="871" t="s">
        <v>710</v>
      </c>
      <c r="KN77" s="871" t="s">
        <v>710</v>
      </c>
      <c r="KO77" s="871" t="s">
        <v>710</v>
      </c>
      <c r="KP77" s="871" t="s">
        <v>710</v>
      </c>
      <c r="KQ77" s="871" t="s">
        <v>710</v>
      </c>
      <c r="KR77" s="871" t="s">
        <v>710</v>
      </c>
      <c r="KS77" s="871" t="s">
        <v>710</v>
      </c>
      <c r="KT77" s="871" t="s">
        <v>710</v>
      </c>
      <c r="KU77" s="871" t="s">
        <v>710</v>
      </c>
      <c r="KV77" s="871" t="s">
        <v>710</v>
      </c>
      <c r="KW77" s="871" t="s">
        <v>710</v>
      </c>
      <c r="KX77" s="871" t="s">
        <v>710</v>
      </c>
      <c r="KY77" s="871" t="s">
        <v>710</v>
      </c>
      <c r="KZ77" s="871" t="s">
        <v>710</v>
      </c>
      <c r="LA77" s="871" t="s">
        <v>710</v>
      </c>
      <c r="LB77" s="871" t="s">
        <v>710</v>
      </c>
      <c r="LC77" s="871" t="s">
        <v>710</v>
      </c>
      <c r="LD77" s="871" t="s">
        <v>710</v>
      </c>
      <c r="LE77" s="871" t="s">
        <v>710</v>
      </c>
      <c r="LF77" s="871" t="s">
        <v>710</v>
      </c>
      <c r="LG77" s="871" t="s">
        <v>710</v>
      </c>
      <c r="LH77" s="871" t="s">
        <v>710</v>
      </c>
      <c r="LI77" s="871" t="s">
        <v>710</v>
      </c>
      <c r="LJ77" s="871" t="s">
        <v>710</v>
      </c>
      <c r="LK77" s="871" t="s">
        <v>710</v>
      </c>
      <c r="LL77" s="871" t="s">
        <v>710</v>
      </c>
      <c r="LM77" s="871" t="s">
        <v>710</v>
      </c>
      <c r="LN77" s="871" t="s">
        <v>710</v>
      </c>
      <c r="LO77" s="871" t="s">
        <v>710</v>
      </c>
      <c r="LP77" s="871" t="s">
        <v>710</v>
      </c>
      <c r="LQ77" s="871" t="s">
        <v>710</v>
      </c>
      <c r="LR77" s="871" t="s">
        <v>710</v>
      </c>
      <c r="LS77" s="871" t="s">
        <v>710</v>
      </c>
      <c r="LT77" s="871" t="s">
        <v>710</v>
      </c>
      <c r="LU77" s="871" t="s">
        <v>710</v>
      </c>
      <c r="LV77" s="871" t="s">
        <v>710</v>
      </c>
      <c r="LW77" s="871" t="s">
        <v>710</v>
      </c>
      <c r="LX77" s="871" t="s">
        <v>710</v>
      </c>
      <c r="LY77" s="871" t="s">
        <v>710</v>
      </c>
      <c r="LZ77" s="871" t="s">
        <v>710</v>
      </c>
      <c r="MA77" s="871" t="s">
        <v>710</v>
      </c>
      <c r="MB77" s="871" t="s">
        <v>710</v>
      </c>
      <c r="MC77" s="871" t="s">
        <v>710</v>
      </c>
      <c r="MD77" s="871" t="s">
        <v>710</v>
      </c>
      <c r="ME77" s="871" t="s">
        <v>710</v>
      </c>
      <c r="MF77" s="871" t="s">
        <v>710</v>
      </c>
      <c r="MG77" s="871" t="s">
        <v>710</v>
      </c>
      <c r="MH77" s="871" t="s">
        <v>710</v>
      </c>
      <c r="MI77" s="871" t="s">
        <v>710</v>
      </c>
      <c r="MJ77" s="871" t="s">
        <v>710</v>
      </c>
      <c r="MK77" s="871" t="s">
        <v>710</v>
      </c>
      <c r="ML77" s="871" t="s">
        <v>710</v>
      </c>
      <c r="MM77" s="871" t="s">
        <v>710</v>
      </c>
      <c r="MN77" s="871" t="s">
        <v>710</v>
      </c>
      <c r="MO77" s="871" t="s">
        <v>710</v>
      </c>
      <c r="MP77" s="871" t="s">
        <v>710</v>
      </c>
      <c r="MQ77" s="871" t="s">
        <v>710</v>
      </c>
      <c r="MR77" s="871" t="s">
        <v>710</v>
      </c>
      <c r="MS77" s="871" t="s">
        <v>710</v>
      </c>
      <c r="MT77" s="871" t="s">
        <v>710</v>
      </c>
      <c r="MU77" s="871" t="s">
        <v>710</v>
      </c>
      <c r="MV77" s="871" t="s">
        <v>710</v>
      </c>
      <c r="MW77" s="871" t="s">
        <v>710</v>
      </c>
      <c r="MX77" s="871" t="s">
        <v>710</v>
      </c>
      <c r="MY77" s="871" t="s">
        <v>710</v>
      </c>
      <c r="MZ77" s="871" t="s">
        <v>710</v>
      </c>
      <c r="NA77" s="871" t="s">
        <v>710</v>
      </c>
      <c r="NB77" s="871" t="s">
        <v>710</v>
      </c>
      <c r="NC77" s="871" t="s">
        <v>710</v>
      </c>
      <c r="ND77" s="871" t="s">
        <v>710</v>
      </c>
      <c r="NE77" s="871" t="s">
        <v>710</v>
      </c>
      <c r="NF77" s="871" t="s">
        <v>710</v>
      </c>
      <c r="NG77" s="871" t="s">
        <v>710</v>
      </c>
      <c r="NH77" s="871" t="s">
        <v>710</v>
      </c>
      <c r="NI77" s="871" t="s">
        <v>710</v>
      </c>
      <c r="NJ77" s="871" t="s">
        <v>710</v>
      </c>
      <c r="NK77" s="871" t="s">
        <v>710</v>
      </c>
      <c r="NL77" s="871" t="s">
        <v>710</v>
      </c>
      <c r="NM77" s="871" t="s">
        <v>710</v>
      </c>
      <c r="NN77" s="871" t="s">
        <v>710</v>
      </c>
      <c r="NO77" s="871" t="s">
        <v>710</v>
      </c>
      <c r="NP77" s="871" t="s">
        <v>710</v>
      </c>
      <c r="NQ77" s="871" t="s">
        <v>710</v>
      </c>
      <c r="NR77" s="871" t="s">
        <v>710</v>
      </c>
      <c r="NS77" s="871" t="s">
        <v>710</v>
      </c>
      <c r="NT77" s="871" t="s">
        <v>710</v>
      </c>
      <c r="NU77" s="871" t="s">
        <v>710</v>
      </c>
      <c r="NV77" s="871" t="s">
        <v>710</v>
      </c>
      <c r="NW77" s="871" t="s">
        <v>710</v>
      </c>
      <c r="NX77" s="871" t="s">
        <v>710</v>
      </c>
      <c r="NY77" s="871" t="s">
        <v>710</v>
      </c>
      <c r="NZ77" s="871" t="s">
        <v>710</v>
      </c>
      <c r="OA77" s="871" t="s">
        <v>710</v>
      </c>
      <c r="OB77" s="871" t="s">
        <v>710</v>
      </c>
      <c r="OC77" s="871" t="s">
        <v>710</v>
      </c>
      <c r="OD77" s="871" t="s">
        <v>710</v>
      </c>
      <c r="OE77" s="871" t="s">
        <v>710</v>
      </c>
      <c r="OF77" s="871" t="s">
        <v>710</v>
      </c>
      <c r="OG77" s="871" t="s">
        <v>710</v>
      </c>
      <c r="OH77" s="871" t="s">
        <v>710</v>
      </c>
      <c r="OI77" s="871" t="s">
        <v>710</v>
      </c>
      <c r="OJ77" s="871" t="s">
        <v>710</v>
      </c>
      <c r="OK77" s="871" t="s">
        <v>710</v>
      </c>
      <c r="OL77" s="871" t="s">
        <v>710</v>
      </c>
      <c r="OM77" s="871" t="s">
        <v>710</v>
      </c>
      <c r="ON77" s="871" t="s">
        <v>710</v>
      </c>
      <c r="OO77" s="871" t="s">
        <v>710</v>
      </c>
      <c r="OP77" s="871" t="s">
        <v>710</v>
      </c>
      <c r="OQ77" s="871" t="s">
        <v>710</v>
      </c>
      <c r="OR77" s="871" t="s">
        <v>710</v>
      </c>
      <c r="OS77" s="871" t="s">
        <v>710</v>
      </c>
      <c r="OT77" s="871" t="s">
        <v>710</v>
      </c>
      <c r="OU77" s="871" t="s">
        <v>710</v>
      </c>
      <c r="OV77" s="871" t="s">
        <v>710</v>
      </c>
      <c r="OW77" s="871" t="s">
        <v>710</v>
      </c>
      <c r="OX77" s="871" t="s">
        <v>710</v>
      </c>
      <c r="OY77" s="871" t="s">
        <v>710</v>
      </c>
      <c r="OZ77" s="871" t="s">
        <v>710</v>
      </c>
      <c r="PA77" s="871" t="s">
        <v>710</v>
      </c>
      <c r="PB77" s="871" t="s">
        <v>710</v>
      </c>
      <c r="PC77" s="871" t="s">
        <v>710</v>
      </c>
      <c r="PD77" s="871" t="s">
        <v>710</v>
      </c>
      <c r="PE77" s="871" t="s">
        <v>710</v>
      </c>
      <c r="PF77" s="871" t="s">
        <v>710</v>
      </c>
      <c r="PG77" s="871" t="s">
        <v>710</v>
      </c>
      <c r="PH77" s="871" t="s">
        <v>710</v>
      </c>
      <c r="PI77" s="871" t="s">
        <v>710</v>
      </c>
      <c r="PJ77" s="871" t="s">
        <v>710</v>
      </c>
      <c r="PK77" s="871" t="s">
        <v>710</v>
      </c>
      <c r="PL77" s="871" t="s">
        <v>710</v>
      </c>
      <c r="PM77" s="871" t="s">
        <v>710</v>
      </c>
      <c r="PN77" s="871" t="s">
        <v>710</v>
      </c>
      <c r="PO77" s="871" t="s">
        <v>710</v>
      </c>
      <c r="PP77" s="871" t="s">
        <v>710</v>
      </c>
      <c r="PQ77" s="871" t="s">
        <v>710</v>
      </c>
      <c r="PR77" s="871" t="s">
        <v>710</v>
      </c>
      <c r="PS77" s="871" t="s">
        <v>710</v>
      </c>
      <c r="PT77" s="871" t="s">
        <v>710</v>
      </c>
      <c r="PU77" s="871" t="s">
        <v>710</v>
      </c>
      <c r="PV77" s="871" t="s">
        <v>710</v>
      </c>
      <c r="PW77" s="871" t="s">
        <v>710</v>
      </c>
      <c r="PX77" s="871" t="s">
        <v>710</v>
      </c>
      <c r="PY77" s="871" t="s">
        <v>710</v>
      </c>
      <c r="PZ77" s="871" t="s">
        <v>710</v>
      </c>
      <c r="QA77" s="871" t="s">
        <v>710</v>
      </c>
      <c r="QB77" s="871" t="s">
        <v>710</v>
      </c>
      <c r="QC77" s="871" t="s">
        <v>710</v>
      </c>
      <c r="QD77" s="871" t="s">
        <v>710</v>
      </c>
      <c r="QE77" s="871" t="s">
        <v>710</v>
      </c>
      <c r="QF77" s="871" t="s">
        <v>710</v>
      </c>
      <c r="QG77" s="871" t="s">
        <v>710</v>
      </c>
      <c r="QH77" s="871" t="s">
        <v>710</v>
      </c>
      <c r="QI77" s="871" t="s">
        <v>710</v>
      </c>
      <c r="QJ77" s="871" t="s">
        <v>710</v>
      </c>
      <c r="QK77" s="871" t="s">
        <v>710</v>
      </c>
      <c r="QL77" s="871" t="s">
        <v>710</v>
      </c>
      <c r="QM77" s="871" t="s">
        <v>710</v>
      </c>
      <c r="QN77" s="871" t="s">
        <v>710</v>
      </c>
      <c r="QO77" s="871" t="s">
        <v>710</v>
      </c>
      <c r="QP77" s="871" t="s">
        <v>710</v>
      </c>
      <c r="QQ77" s="871" t="s">
        <v>710</v>
      </c>
      <c r="QR77" s="871" t="s">
        <v>710</v>
      </c>
      <c r="QS77" s="871" t="s">
        <v>710</v>
      </c>
      <c r="QT77" s="871" t="s">
        <v>710</v>
      </c>
      <c r="QU77" s="871" t="s">
        <v>710</v>
      </c>
      <c r="QV77" s="871" t="s">
        <v>710</v>
      </c>
      <c r="QW77" s="871" t="s">
        <v>710</v>
      </c>
      <c r="QX77" s="871" t="s">
        <v>710</v>
      </c>
      <c r="QY77" s="871" t="s">
        <v>710</v>
      </c>
      <c r="QZ77" s="871" t="s">
        <v>710</v>
      </c>
      <c r="RA77" s="871" t="s">
        <v>710</v>
      </c>
      <c r="RB77" s="871" t="s">
        <v>710</v>
      </c>
      <c r="RC77" s="871" t="s">
        <v>710</v>
      </c>
      <c r="RD77" s="871" t="s">
        <v>710</v>
      </c>
      <c r="RE77" s="871" t="s">
        <v>710</v>
      </c>
      <c r="RF77" s="871" t="s">
        <v>710</v>
      </c>
      <c r="RG77" s="871" t="s">
        <v>710</v>
      </c>
      <c r="RH77" s="871" t="s">
        <v>710</v>
      </c>
      <c r="RI77" s="871" t="s">
        <v>710</v>
      </c>
      <c r="RJ77" s="871" t="s">
        <v>710</v>
      </c>
      <c r="RK77" s="871" t="s">
        <v>710</v>
      </c>
      <c r="RL77" s="871" t="s">
        <v>710</v>
      </c>
      <c r="RM77" s="871" t="s">
        <v>710</v>
      </c>
      <c r="RN77" s="871" t="s">
        <v>710</v>
      </c>
      <c r="RO77" s="871" t="s">
        <v>710</v>
      </c>
      <c r="RP77" s="871" t="s">
        <v>710</v>
      </c>
      <c r="RQ77" s="871" t="s">
        <v>710</v>
      </c>
      <c r="RR77" s="871" t="s">
        <v>710</v>
      </c>
      <c r="RS77" s="871" t="s">
        <v>710</v>
      </c>
      <c r="RT77" s="871" t="s">
        <v>710</v>
      </c>
      <c r="RU77" s="871" t="s">
        <v>710</v>
      </c>
      <c r="RV77" s="871" t="s">
        <v>710</v>
      </c>
      <c r="RW77" s="871" t="s">
        <v>710</v>
      </c>
      <c r="RX77" s="871" t="s">
        <v>710</v>
      </c>
      <c r="RY77" s="871" t="s">
        <v>710</v>
      </c>
      <c r="RZ77" s="871" t="s">
        <v>710</v>
      </c>
      <c r="SA77" s="871" t="s">
        <v>710</v>
      </c>
      <c r="SB77" s="871" t="s">
        <v>710</v>
      </c>
      <c r="SC77" s="871" t="s">
        <v>710</v>
      </c>
      <c r="SD77" s="871" t="s">
        <v>710</v>
      </c>
      <c r="SE77" s="871" t="s">
        <v>710</v>
      </c>
      <c r="SF77" s="871" t="s">
        <v>710</v>
      </c>
      <c r="SG77" s="871" t="s">
        <v>710</v>
      </c>
      <c r="SH77" s="871" t="s">
        <v>710</v>
      </c>
      <c r="SI77" s="871" t="s">
        <v>710</v>
      </c>
      <c r="SJ77" s="871" t="s">
        <v>710</v>
      </c>
      <c r="SK77" s="871" t="s">
        <v>710</v>
      </c>
      <c r="SL77" s="871" t="s">
        <v>710</v>
      </c>
      <c r="SM77" s="871" t="s">
        <v>710</v>
      </c>
      <c r="SN77" s="871" t="s">
        <v>710</v>
      </c>
      <c r="SO77" s="871" t="s">
        <v>710</v>
      </c>
      <c r="SP77" s="871" t="s">
        <v>710</v>
      </c>
      <c r="SQ77" s="871" t="s">
        <v>710</v>
      </c>
      <c r="SR77" s="871" t="s">
        <v>710</v>
      </c>
      <c r="SS77" s="871" t="s">
        <v>710</v>
      </c>
      <c r="ST77" s="871" t="s">
        <v>710</v>
      </c>
      <c r="SU77" s="871" t="s">
        <v>710</v>
      </c>
      <c r="SV77" s="871" t="s">
        <v>710</v>
      </c>
      <c r="SW77" s="871" t="s">
        <v>710</v>
      </c>
      <c r="SX77" s="871" t="s">
        <v>710</v>
      </c>
      <c r="SY77" s="871" t="s">
        <v>710</v>
      </c>
      <c r="SZ77" s="871" t="s">
        <v>710</v>
      </c>
      <c r="TA77" s="871" t="s">
        <v>710</v>
      </c>
      <c r="TB77" s="871" t="s">
        <v>710</v>
      </c>
      <c r="TC77" s="871" t="s">
        <v>710</v>
      </c>
      <c r="TD77" s="871" t="s">
        <v>710</v>
      </c>
      <c r="TE77" s="871" t="s">
        <v>710</v>
      </c>
      <c r="TF77" s="871" t="s">
        <v>710</v>
      </c>
      <c r="TG77" s="871" t="s">
        <v>710</v>
      </c>
      <c r="TH77" s="871" t="s">
        <v>710</v>
      </c>
      <c r="TI77" s="871" t="s">
        <v>710</v>
      </c>
      <c r="TJ77" s="871" t="s">
        <v>710</v>
      </c>
      <c r="TK77" s="871" t="s">
        <v>710</v>
      </c>
      <c r="TL77" s="871" t="s">
        <v>710</v>
      </c>
      <c r="TM77" s="871" t="s">
        <v>710</v>
      </c>
      <c r="TN77" s="871" t="s">
        <v>710</v>
      </c>
      <c r="TO77" s="871" t="s">
        <v>710</v>
      </c>
      <c r="TP77" s="871" t="s">
        <v>710</v>
      </c>
      <c r="TQ77" s="871" t="s">
        <v>710</v>
      </c>
      <c r="TR77" s="871" t="s">
        <v>710</v>
      </c>
      <c r="TS77" s="871" t="s">
        <v>710</v>
      </c>
      <c r="TT77" s="871" t="s">
        <v>710</v>
      </c>
      <c r="TU77" s="871" t="s">
        <v>710</v>
      </c>
      <c r="TV77" s="871" t="s">
        <v>710</v>
      </c>
      <c r="TW77" s="871" t="s">
        <v>710</v>
      </c>
      <c r="TX77" s="871" t="s">
        <v>710</v>
      </c>
      <c r="TY77" s="871" t="s">
        <v>710</v>
      </c>
      <c r="TZ77" s="871" t="s">
        <v>710</v>
      </c>
      <c r="UA77" s="871" t="s">
        <v>710</v>
      </c>
      <c r="UB77" s="871" t="s">
        <v>710</v>
      </c>
      <c r="UC77" s="871" t="s">
        <v>710</v>
      </c>
      <c r="UD77" s="871" t="s">
        <v>710</v>
      </c>
      <c r="UE77" s="871" t="s">
        <v>710</v>
      </c>
      <c r="UF77" s="871" t="s">
        <v>710</v>
      </c>
      <c r="UG77" s="871" t="s">
        <v>710</v>
      </c>
      <c r="UH77" s="871" t="s">
        <v>710</v>
      </c>
      <c r="UI77" s="871" t="s">
        <v>710</v>
      </c>
      <c r="UJ77" s="871" t="s">
        <v>710</v>
      </c>
      <c r="UK77" s="871" t="s">
        <v>710</v>
      </c>
      <c r="UL77" s="871" t="s">
        <v>710</v>
      </c>
      <c r="UM77" s="871" t="s">
        <v>710</v>
      </c>
      <c r="UN77" s="871" t="s">
        <v>710</v>
      </c>
      <c r="UO77" s="871" t="s">
        <v>710</v>
      </c>
      <c r="UP77" s="871" t="s">
        <v>710</v>
      </c>
      <c r="UQ77" s="871" t="s">
        <v>710</v>
      </c>
      <c r="UR77" s="871" t="s">
        <v>710</v>
      </c>
      <c r="US77" s="871" t="s">
        <v>710</v>
      </c>
      <c r="UT77" s="871" t="s">
        <v>710</v>
      </c>
      <c r="UU77" s="871" t="s">
        <v>710</v>
      </c>
      <c r="UV77" s="871" t="s">
        <v>710</v>
      </c>
      <c r="UW77" s="871" t="s">
        <v>710</v>
      </c>
      <c r="UX77" s="871" t="s">
        <v>710</v>
      </c>
      <c r="UY77" s="871" t="s">
        <v>710</v>
      </c>
      <c r="UZ77" s="871" t="s">
        <v>710</v>
      </c>
      <c r="VA77" s="871" t="s">
        <v>710</v>
      </c>
      <c r="VB77" s="871" t="s">
        <v>710</v>
      </c>
      <c r="VC77" s="871" t="s">
        <v>710</v>
      </c>
      <c r="VD77" s="871" t="s">
        <v>710</v>
      </c>
      <c r="VE77" s="871" t="s">
        <v>710</v>
      </c>
      <c r="VF77" s="871" t="s">
        <v>710</v>
      </c>
      <c r="VG77" s="871" t="s">
        <v>710</v>
      </c>
      <c r="VH77" s="871" t="s">
        <v>710</v>
      </c>
      <c r="VI77" s="871" t="s">
        <v>710</v>
      </c>
      <c r="VJ77" s="871" t="s">
        <v>710</v>
      </c>
      <c r="VK77" s="871" t="s">
        <v>710</v>
      </c>
      <c r="VL77" s="871" t="s">
        <v>710</v>
      </c>
      <c r="VM77" s="871" t="s">
        <v>710</v>
      </c>
      <c r="VN77" s="871" t="s">
        <v>710</v>
      </c>
      <c r="VO77" s="871" t="s">
        <v>710</v>
      </c>
      <c r="VP77" s="871" t="s">
        <v>710</v>
      </c>
      <c r="VQ77" s="871" t="s">
        <v>710</v>
      </c>
      <c r="VR77" s="871" t="s">
        <v>710</v>
      </c>
      <c r="VS77" s="871" t="s">
        <v>710</v>
      </c>
      <c r="VT77" s="871" t="s">
        <v>710</v>
      </c>
      <c r="VU77" s="871" t="s">
        <v>710</v>
      </c>
      <c r="VV77" s="871" t="s">
        <v>710</v>
      </c>
      <c r="VW77" s="871" t="s">
        <v>710</v>
      </c>
      <c r="VX77" s="871" t="s">
        <v>710</v>
      </c>
      <c r="VY77" s="871" t="s">
        <v>710</v>
      </c>
      <c r="VZ77" s="871" t="s">
        <v>710</v>
      </c>
      <c r="WA77" s="871" t="s">
        <v>710</v>
      </c>
      <c r="WB77" s="871" t="s">
        <v>710</v>
      </c>
      <c r="WC77" s="871" t="s">
        <v>710</v>
      </c>
      <c r="WD77" s="871" t="s">
        <v>710</v>
      </c>
      <c r="WE77" s="871" t="s">
        <v>710</v>
      </c>
      <c r="WF77" s="871" t="s">
        <v>710</v>
      </c>
      <c r="WG77" s="871" t="s">
        <v>710</v>
      </c>
      <c r="WH77" s="871" t="s">
        <v>710</v>
      </c>
      <c r="WI77" s="871" t="s">
        <v>710</v>
      </c>
      <c r="WJ77" s="871" t="s">
        <v>710</v>
      </c>
      <c r="WK77" s="871" t="s">
        <v>710</v>
      </c>
      <c r="WL77" s="871" t="s">
        <v>710</v>
      </c>
      <c r="WM77" s="871" t="s">
        <v>710</v>
      </c>
      <c r="WN77" s="871" t="s">
        <v>710</v>
      </c>
      <c r="WO77" s="871" t="s">
        <v>710</v>
      </c>
      <c r="WP77" s="871" t="s">
        <v>710</v>
      </c>
      <c r="WQ77" s="871" t="s">
        <v>710</v>
      </c>
      <c r="WR77" s="871" t="s">
        <v>710</v>
      </c>
      <c r="WS77" s="871" t="s">
        <v>710</v>
      </c>
      <c r="WT77" s="871" t="s">
        <v>710</v>
      </c>
      <c r="WU77" s="871" t="s">
        <v>710</v>
      </c>
      <c r="WV77" s="871" t="s">
        <v>710</v>
      </c>
      <c r="WW77" s="871" t="s">
        <v>710</v>
      </c>
      <c r="WX77" s="871" t="s">
        <v>710</v>
      </c>
      <c r="WY77" s="871" t="s">
        <v>710</v>
      </c>
      <c r="WZ77" s="871" t="s">
        <v>710</v>
      </c>
      <c r="XA77" s="871" t="s">
        <v>710</v>
      </c>
      <c r="XB77" s="871" t="s">
        <v>710</v>
      </c>
      <c r="XC77" s="871" t="s">
        <v>710</v>
      </c>
      <c r="XD77" s="871" t="s">
        <v>710</v>
      </c>
      <c r="XE77" s="871" t="s">
        <v>710</v>
      </c>
      <c r="XF77" s="871" t="s">
        <v>710</v>
      </c>
      <c r="XG77" s="871" t="s">
        <v>710</v>
      </c>
      <c r="XH77" s="871" t="s">
        <v>710</v>
      </c>
      <c r="XI77" s="871" t="s">
        <v>710</v>
      </c>
      <c r="XJ77" s="871" t="s">
        <v>710</v>
      </c>
      <c r="XK77" s="871" t="s">
        <v>710</v>
      </c>
      <c r="XL77" s="871" t="s">
        <v>710</v>
      </c>
      <c r="XM77" s="871" t="s">
        <v>710</v>
      </c>
      <c r="XN77" s="871" t="s">
        <v>710</v>
      </c>
      <c r="XO77" s="871" t="s">
        <v>710</v>
      </c>
      <c r="XP77" s="871" t="s">
        <v>710</v>
      </c>
      <c r="XQ77" s="871" t="s">
        <v>710</v>
      </c>
      <c r="XR77" s="871" t="s">
        <v>710</v>
      </c>
      <c r="XS77" s="871" t="s">
        <v>710</v>
      </c>
      <c r="XT77" s="871" t="s">
        <v>710</v>
      </c>
      <c r="XU77" s="871" t="s">
        <v>710</v>
      </c>
      <c r="XV77" s="871" t="s">
        <v>710</v>
      </c>
      <c r="XW77" s="871" t="s">
        <v>710</v>
      </c>
      <c r="XX77" s="871" t="s">
        <v>710</v>
      </c>
      <c r="XY77" s="871" t="s">
        <v>710</v>
      </c>
      <c r="XZ77" s="871" t="s">
        <v>710</v>
      </c>
      <c r="YA77" s="871" t="s">
        <v>710</v>
      </c>
      <c r="YB77" s="871" t="s">
        <v>710</v>
      </c>
      <c r="YC77" s="871" t="s">
        <v>710</v>
      </c>
      <c r="YD77" s="871" t="s">
        <v>710</v>
      </c>
      <c r="YE77" s="871" t="s">
        <v>710</v>
      </c>
      <c r="YF77" s="871" t="s">
        <v>710</v>
      </c>
      <c r="YG77" s="871" t="s">
        <v>710</v>
      </c>
      <c r="YH77" s="871" t="s">
        <v>710</v>
      </c>
      <c r="YI77" s="871" t="s">
        <v>710</v>
      </c>
      <c r="YJ77" s="871" t="s">
        <v>710</v>
      </c>
      <c r="YK77" s="871" t="s">
        <v>710</v>
      </c>
      <c r="YL77" s="871" t="s">
        <v>710</v>
      </c>
      <c r="YM77" s="871" t="s">
        <v>710</v>
      </c>
      <c r="YN77" s="871" t="s">
        <v>710</v>
      </c>
      <c r="YO77" s="871" t="s">
        <v>710</v>
      </c>
      <c r="YP77" s="871" t="s">
        <v>710</v>
      </c>
      <c r="YQ77" s="871" t="s">
        <v>710</v>
      </c>
      <c r="YR77" s="871" t="s">
        <v>710</v>
      </c>
      <c r="YS77" s="871" t="s">
        <v>710</v>
      </c>
      <c r="YT77" s="871" t="s">
        <v>710</v>
      </c>
      <c r="YU77" s="871" t="s">
        <v>710</v>
      </c>
      <c r="YV77" s="871" t="s">
        <v>710</v>
      </c>
      <c r="YW77" s="871" t="s">
        <v>710</v>
      </c>
      <c r="YX77" s="871" t="s">
        <v>710</v>
      </c>
      <c r="YY77" s="871" t="s">
        <v>710</v>
      </c>
      <c r="YZ77" s="871" t="s">
        <v>710</v>
      </c>
      <c r="ZA77" s="871" t="s">
        <v>710</v>
      </c>
      <c r="ZB77" s="871" t="s">
        <v>710</v>
      </c>
      <c r="ZC77" s="871" t="s">
        <v>710</v>
      </c>
      <c r="ZD77" s="871" t="s">
        <v>710</v>
      </c>
      <c r="ZE77" s="871" t="s">
        <v>710</v>
      </c>
      <c r="ZF77" s="871" t="s">
        <v>710</v>
      </c>
      <c r="ZG77" s="871" t="s">
        <v>710</v>
      </c>
      <c r="ZH77" s="871" t="s">
        <v>710</v>
      </c>
      <c r="ZI77" s="871" t="s">
        <v>710</v>
      </c>
      <c r="ZJ77" s="871" t="s">
        <v>710</v>
      </c>
      <c r="ZK77" s="871" t="s">
        <v>710</v>
      </c>
      <c r="ZL77" s="871" t="s">
        <v>710</v>
      </c>
      <c r="ZM77" s="871" t="s">
        <v>710</v>
      </c>
      <c r="ZN77" s="871" t="s">
        <v>710</v>
      </c>
      <c r="ZO77" s="871" t="s">
        <v>710</v>
      </c>
      <c r="ZP77" s="871" t="s">
        <v>710</v>
      </c>
      <c r="ZQ77" s="871" t="s">
        <v>710</v>
      </c>
      <c r="ZR77" s="871" t="s">
        <v>710</v>
      </c>
      <c r="ZS77" s="871" t="s">
        <v>710</v>
      </c>
      <c r="ZT77" s="871" t="s">
        <v>710</v>
      </c>
      <c r="ZU77" s="871" t="s">
        <v>710</v>
      </c>
      <c r="ZV77" s="871" t="s">
        <v>710</v>
      </c>
      <c r="ZW77" s="871" t="s">
        <v>710</v>
      </c>
      <c r="ZX77" s="871" t="s">
        <v>710</v>
      </c>
      <c r="ZY77" s="871" t="s">
        <v>710</v>
      </c>
      <c r="ZZ77" s="871" t="s">
        <v>710</v>
      </c>
      <c r="AAA77" s="871" t="s">
        <v>710</v>
      </c>
      <c r="AAB77" s="871" t="s">
        <v>710</v>
      </c>
      <c r="AAC77" s="871" t="s">
        <v>710</v>
      </c>
      <c r="AAD77" s="871" t="s">
        <v>710</v>
      </c>
      <c r="AAE77" s="871" t="s">
        <v>710</v>
      </c>
      <c r="AAF77" s="871" t="s">
        <v>710</v>
      </c>
      <c r="AAG77" s="871" t="s">
        <v>710</v>
      </c>
      <c r="AAH77" s="871" t="s">
        <v>710</v>
      </c>
      <c r="AAI77" s="871" t="s">
        <v>710</v>
      </c>
      <c r="AAJ77" s="871" t="s">
        <v>710</v>
      </c>
      <c r="AAK77" s="871" t="s">
        <v>710</v>
      </c>
      <c r="AAL77" s="871" t="s">
        <v>710</v>
      </c>
      <c r="AAM77" s="871" t="s">
        <v>710</v>
      </c>
      <c r="AAN77" s="871" t="s">
        <v>710</v>
      </c>
      <c r="AAO77" s="871" t="s">
        <v>710</v>
      </c>
      <c r="AAP77" s="871" t="s">
        <v>710</v>
      </c>
      <c r="AAQ77" s="871" t="s">
        <v>710</v>
      </c>
      <c r="AAR77" s="871" t="s">
        <v>710</v>
      </c>
      <c r="AAS77" s="871" t="s">
        <v>710</v>
      </c>
      <c r="AAT77" s="871" t="s">
        <v>710</v>
      </c>
      <c r="AAU77" s="871" t="s">
        <v>710</v>
      </c>
      <c r="AAV77" s="871" t="s">
        <v>710</v>
      </c>
      <c r="AAW77" s="871" t="s">
        <v>710</v>
      </c>
      <c r="AAX77" s="871" t="s">
        <v>710</v>
      </c>
      <c r="AAY77" s="871" t="s">
        <v>710</v>
      </c>
      <c r="AAZ77" s="871" t="s">
        <v>710</v>
      </c>
      <c r="ABA77" s="871" t="s">
        <v>710</v>
      </c>
      <c r="ABB77" s="871" t="s">
        <v>710</v>
      </c>
      <c r="ABC77" s="871" t="s">
        <v>710</v>
      </c>
      <c r="ABD77" s="871" t="s">
        <v>710</v>
      </c>
      <c r="ABE77" s="871" t="s">
        <v>710</v>
      </c>
      <c r="ABF77" s="871" t="s">
        <v>710</v>
      </c>
      <c r="ABG77" s="871" t="s">
        <v>710</v>
      </c>
      <c r="ABH77" s="871" t="s">
        <v>710</v>
      </c>
      <c r="ABI77" s="871" t="s">
        <v>710</v>
      </c>
      <c r="ABJ77" s="871" t="s">
        <v>710</v>
      </c>
      <c r="ABK77" s="871" t="s">
        <v>710</v>
      </c>
      <c r="ABL77" s="871" t="s">
        <v>710</v>
      </c>
      <c r="ABM77" s="871" t="s">
        <v>710</v>
      </c>
      <c r="ABN77" s="871" t="s">
        <v>710</v>
      </c>
      <c r="ABO77" s="871" t="s">
        <v>710</v>
      </c>
      <c r="ABP77" s="871" t="s">
        <v>710</v>
      </c>
      <c r="ABQ77" s="871" t="s">
        <v>710</v>
      </c>
      <c r="ABR77" s="871" t="s">
        <v>710</v>
      </c>
      <c r="ABS77" s="871" t="s">
        <v>710</v>
      </c>
      <c r="ABT77" s="871" t="s">
        <v>710</v>
      </c>
      <c r="ABU77" s="871" t="s">
        <v>710</v>
      </c>
      <c r="ABV77" s="871" t="s">
        <v>710</v>
      </c>
      <c r="ABW77" s="871" t="s">
        <v>710</v>
      </c>
      <c r="ABX77" s="871" t="s">
        <v>710</v>
      </c>
      <c r="ABY77" s="871" t="s">
        <v>710</v>
      </c>
      <c r="ABZ77" s="871" t="s">
        <v>710</v>
      </c>
      <c r="ACA77" s="871" t="s">
        <v>710</v>
      </c>
      <c r="ACB77" s="871" t="s">
        <v>710</v>
      </c>
      <c r="ACC77" s="871" t="s">
        <v>710</v>
      </c>
      <c r="ACD77" s="871" t="s">
        <v>710</v>
      </c>
      <c r="ACE77" s="871" t="s">
        <v>710</v>
      </c>
      <c r="ACF77" s="871" t="s">
        <v>710</v>
      </c>
      <c r="ACG77" s="871" t="s">
        <v>710</v>
      </c>
      <c r="ACH77" s="871" t="s">
        <v>710</v>
      </c>
      <c r="ACI77" s="871" t="s">
        <v>710</v>
      </c>
      <c r="ACJ77" s="871" t="s">
        <v>710</v>
      </c>
      <c r="ACK77" s="871" t="s">
        <v>710</v>
      </c>
      <c r="ACL77" s="871" t="s">
        <v>710</v>
      </c>
      <c r="ACM77" s="871" t="s">
        <v>710</v>
      </c>
      <c r="ACN77" s="871" t="s">
        <v>710</v>
      </c>
      <c r="ACO77" s="871" t="s">
        <v>710</v>
      </c>
      <c r="ACP77" s="871" t="s">
        <v>710</v>
      </c>
      <c r="ACQ77" s="871" t="s">
        <v>710</v>
      </c>
      <c r="ACR77" s="871" t="s">
        <v>710</v>
      </c>
      <c r="ACS77" s="871" t="s">
        <v>710</v>
      </c>
      <c r="ACT77" s="871" t="s">
        <v>710</v>
      </c>
      <c r="ACU77" s="871" t="s">
        <v>710</v>
      </c>
      <c r="ACV77" s="871" t="s">
        <v>710</v>
      </c>
      <c r="ACW77" s="871" t="s">
        <v>710</v>
      </c>
      <c r="ACX77" s="871" t="s">
        <v>710</v>
      </c>
      <c r="ACY77" s="871" t="s">
        <v>710</v>
      </c>
      <c r="ACZ77" s="871" t="s">
        <v>710</v>
      </c>
      <c r="ADA77" s="871" t="s">
        <v>710</v>
      </c>
      <c r="ADB77" s="871" t="s">
        <v>710</v>
      </c>
      <c r="ADC77" s="871" t="s">
        <v>710</v>
      </c>
      <c r="ADD77" s="871" t="s">
        <v>710</v>
      </c>
      <c r="ADE77" s="871" t="s">
        <v>710</v>
      </c>
      <c r="ADF77" s="871" t="s">
        <v>710</v>
      </c>
      <c r="ADG77" s="871" t="s">
        <v>710</v>
      </c>
      <c r="ADH77" s="871" t="s">
        <v>710</v>
      </c>
      <c r="ADI77" s="871" t="s">
        <v>710</v>
      </c>
      <c r="ADJ77" s="871" t="s">
        <v>710</v>
      </c>
      <c r="ADK77" s="871" t="s">
        <v>710</v>
      </c>
      <c r="ADL77" s="871" t="s">
        <v>710</v>
      </c>
      <c r="ADM77" s="871" t="s">
        <v>710</v>
      </c>
      <c r="ADN77" s="871" t="s">
        <v>710</v>
      </c>
      <c r="ADO77" s="871" t="s">
        <v>710</v>
      </c>
      <c r="ADP77" s="871" t="s">
        <v>710</v>
      </c>
      <c r="ADQ77" s="871" t="s">
        <v>710</v>
      </c>
      <c r="ADR77" s="871" t="s">
        <v>710</v>
      </c>
      <c r="ADS77" s="871" t="s">
        <v>710</v>
      </c>
      <c r="ADT77" s="871" t="s">
        <v>710</v>
      </c>
      <c r="ADU77" s="871" t="s">
        <v>710</v>
      </c>
      <c r="ADV77" s="871" t="s">
        <v>710</v>
      </c>
      <c r="ADW77" s="871" t="s">
        <v>710</v>
      </c>
      <c r="ADX77" s="871" t="s">
        <v>710</v>
      </c>
      <c r="ADY77" s="871" t="s">
        <v>710</v>
      </c>
      <c r="ADZ77" s="871" t="s">
        <v>710</v>
      </c>
      <c r="AEA77" s="871" t="s">
        <v>710</v>
      </c>
      <c r="AEB77" s="871" t="s">
        <v>710</v>
      </c>
      <c r="AEC77" s="871" t="s">
        <v>710</v>
      </c>
      <c r="AED77" s="871" t="s">
        <v>710</v>
      </c>
      <c r="AEE77" s="871" t="s">
        <v>710</v>
      </c>
      <c r="AEF77" s="871" t="s">
        <v>710</v>
      </c>
      <c r="AEG77" s="871" t="s">
        <v>710</v>
      </c>
      <c r="AEH77" s="871" t="s">
        <v>710</v>
      </c>
      <c r="AEI77" s="871" t="s">
        <v>710</v>
      </c>
      <c r="AEJ77" s="871" t="s">
        <v>710</v>
      </c>
      <c r="AEK77" s="871" t="s">
        <v>710</v>
      </c>
      <c r="AEL77" s="871" t="s">
        <v>710</v>
      </c>
      <c r="AEM77" s="871" t="s">
        <v>710</v>
      </c>
      <c r="AEN77" s="871" t="s">
        <v>710</v>
      </c>
      <c r="AEO77" s="871" t="s">
        <v>710</v>
      </c>
      <c r="AEP77" s="871" t="s">
        <v>710</v>
      </c>
      <c r="AEQ77" s="871" t="s">
        <v>710</v>
      </c>
      <c r="AER77" s="871" t="s">
        <v>710</v>
      </c>
      <c r="AES77" s="871" t="s">
        <v>710</v>
      </c>
      <c r="AET77" s="871" t="s">
        <v>710</v>
      </c>
      <c r="AEU77" s="871" t="s">
        <v>710</v>
      </c>
      <c r="AEV77" s="871" t="s">
        <v>710</v>
      </c>
      <c r="AEW77" s="871" t="s">
        <v>710</v>
      </c>
      <c r="AEX77" s="871" t="s">
        <v>710</v>
      </c>
      <c r="AEY77" s="871" t="s">
        <v>710</v>
      </c>
      <c r="AEZ77" s="871" t="s">
        <v>710</v>
      </c>
      <c r="AFA77" s="871" t="s">
        <v>710</v>
      </c>
      <c r="AFB77" s="871" t="s">
        <v>710</v>
      </c>
      <c r="AFC77" s="871" t="s">
        <v>710</v>
      </c>
      <c r="AFD77" s="871" t="s">
        <v>710</v>
      </c>
      <c r="AFE77" s="871" t="s">
        <v>710</v>
      </c>
      <c r="AFF77" s="871" t="s">
        <v>710</v>
      </c>
      <c r="AFG77" s="871" t="s">
        <v>710</v>
      </c>
      <c r="AFH77" s="871" t="s">
        <v>710</v>
      </c>
      <c r="AFI77" s="871" t="s">
        <v>710</v>
      </c>
      <c r="AFJ77" s="871" t="s">
        <v>710</v>
      </c>
      <c r="AFK77" s="871" t="s">
        <v>710</v>
      </c>
      <c r="AFL77" s="871" t="s">
        <v>710</v>
      </c>
      <c r="AFM77" s="871" t="s">
        <v>710</v>
      </c>
      <c r="AFN77" s="871" t="s">
        <v>710</v>
      </c>
      <c r="AFO77" s="871" t="s">
        <v>710</v>
      </c>
      <c r="AFP77" s="871" t="s">
        <v>710</v>
      </c>
      <c r="AFQ77" s="871" t="s">
        <v>710</v>
      </c>
      <c r="AFR77" s="871" t="s">
        <v>710</v>
      </c>
      <c r="AFS77" s="871" t="s">
        <v>710</v>
      </c>
      <c r="AFT77" s="871" t="s">
        <v>710</v>
      </c>
      <c r="AFU77" s="871" t="s">
        <v>710</v>
      </c>
      <c r="AFV77" s="871" t="s">
        <v>710</v>
      </c>
      <c r="AFW77" s="871" t="s">
        <v>710</v>
      </c>
      <c r="AFX77" s="871" t="s">
        <v>710</v>
      </c>
      <c r="AFY77" s="871" t="s">
        <v>710</v>
      </c>
      <c r="AFZ77" s="871" t="s">
        <v>710</v>
      </c>
      <c r="AGA77" s="871" t="s">
        <v>710</v>
      </c>
      <c r="AGB77" s="871" t="s">
        <v>710</v>
      </c>
      <c r="AGC77" s="871" t="s">
        <v>710</v>
      </c>
      <c r="AGD77" s="871" t="s">
        <v>710</v>
      </c>
      <c r="AGE77" s="871" t="s">
        <v>710</v>
      </c>
      <c r="AGF77" s="871" t="s">
        <v>710</v>
      </c>
      <c r="AGG77" s="871" t="s">
        <v>710</v>
      </c>
      <c r="AGH77" s="871" t="s">
        <v>710</v>
      </c>
      <c r="AGI77" s="871" t="s">
        <v>710</v>
      </c>
      <c r="AGJ77" s="871" t="s">
        <v>710</v>
      </c>
      <c r="AGK77" s="871" t="s">
        <v>710</v>
      </c>
      <c r="AGL77" s="871" t="s">
        <v>710</v>
      </c>
      <c r="AGM77" s="871" t="s">
        <v>710</v>
      </c>
      <c r="AGN77" s="871" t="s">
        <v>710</v>
      </c>
      <c r="AGO77" s="871" t="s">
        <v>710</v>
      </c>
      <c r="AGP77" s="871" t="s">
        <v>710</v>
      </c>
      <c r="AGQ77" s="871" t="s">
        <v>710</v>
      </c>
      <c r="AGR77" s="871" t="s">
        <v>710</v>
      </c>
      <c r="AGS77" s="871" t="s">
        <v>710</v>
      </c>
      <c r="AGT77" s="871" t="s">
        <v>710</v>
      </c>
      <c r="AGU77" s="871" t="s">
        <v>710</v>
      </c>
      <c r="AGV77" s="871" t="s">
        <v>710</v>
      </c>
      <c r="AGW77" s="871" t="s">
        <v>710</v>
      </c>
      <c r="AGX77" s="871" t="s">
        <v>710</v>
      </c>
      <c r="AGY77" s="871" t="s">
        <v>710</v>
      </c>
      <c r="AGZ77" s="871" t="s">
        <v>710</v>
      </c>
      <c r="AHA77" s="871" t="s">
        <v>710</v>
      </c>
      <c r="AHB77" s="871" t="s">
        <v>710</v>
      </c>
      <c r="AHC77" s="871" t="s">
        <v>710</v>
      </c>
      <c r="AHD77" s="871" t="s">
        <v>710</v>
      </c>
      <c r="AHE77" s="871" t="s">
        <v>710</v>
      </c>
      <c r="AHF77" s="871" t="s">
        <v>710</v>
      </c>
      <c r="AHG77" s="871" t="s">
        <v>710</v>
      </c>
      <c r="AHH77" s="871" t="s">
        <v>710</v>
      </c>
      <c r="AHI77" s="871" t="s">
        <v>710</v>
      </c>
      <c r="AHJ77" s="871" t="s">
        <v>710</v>
      </c>
      <c r="AHK77" s="871" t="s">
        <v>710</v>
      </c>
      <c r="AHL77" s="871" t="s">
        <v>710</v>
      </c>
      <c r="AHM77" s="871" t="s">
        <v>710</v>
      </c>
      <c r="AHN77" s="871" t="s">
        <v>710</v>
      </c>
      <c r="AHO77" s="871" t="s">
        <v>710</v>
      </c>
      <c r="AHP77" s="871" t="s">
        <v>710</v>
      </c>
      <c r="AHQ77" s="871" t="s">
        <v>710</v>
      </c>
      <c r="AHR77" s="871" t="s">
        <v>710</v>
      </c>
      <c r="AHS77" s="871" t="s">
        <v>710</v>
      </c>
      <c r="AHT77" s="871" t="s">
        <v>710</v>
      </c>
      <c r="AHU77" s="871" t="s">
        <v>710</v>
      </c>
      <c r="AHV77" s="871" t="s">
        <v>710</v>
      </c>
      <c r="AHW77" s="871" t="s">
        <v>710</v>
      </c>
      <c r="AHX77" s="871" t="s">
        <v>710</v>
      </c>
      <c r="AHY77" s="871" t="s">
        <v>710</v>
      </c>
      <c r="AHZ77" s="871" t="s">
        <v>710</v>
      </c>
      <c r="AIA77" s="871" t="s">
        <v>710</v>
      </c>
      <c r="AIB77" s="871" t="s">
        <v>710</v>
      </c>
      <c r="AIC77" s="871" t="s">
        <v>710</v>
      </c>
      <c r="AID77" s="871" t="s">
        <v>710</v>
      </c>
      <c r="AIE77" s="871" t="s">
        <v>710</v>
      </c>
      <c r="AIF77" s="871" t="s">
        <v>710</v>
      </c>
      <c r="AIG77" s="871" t="s">
        <v>710</v>
      </c>
      <c r="AIH77" s="871" t="s">
        <v>710</v>
      </c>
      <c r="AII77" s="871" t="s">
        <v>710</v>
      </c>
      <c r="AIJ77" s="871" t="s">
        <v>710</v>
      </c>
      <c r="AIK77" s="871" t="s">
        <v>710</v>
      </c>
      <c r="AIL77" s="871" t="s">
        <v>710</v>
      </c>
      <c r="AIM77" s="871" t="s">
        <v>710</v>
      </c>
      <c r="AIN77" s="871" t="s">
        <v>710</v>
      </c>
      <c r="AIO77" s="871" t="s">
        <v>710</v>
      </c>
      <c r="AIP77" s="871" t="s">
        <v>710</v>
      </c>
      <c r="AIQ77" s="871" t="s">
        <v>710</v>
      </c>
      <c r="AIR77" s="871" t="s">
        <v>710</v>
      </c>
      <c r="AIS77" s="871" t="s">
        <v>710</v>
      </c>
      <c r="AIT77" s="871" t="s">
        <v>710</v>
      </c>
      <c r="AIU77" s="871" t="s">
        <v>710</v>
      </c>
      <c r="AIV77" s="871" t="s">
        <v>710</v>
      </c>
      <c r="AIW77" s="871" t="s">
        <v>710</v>
      </c>
      <c r="AIX77" s="871" t="s">
        <v>710</v>
      </c>
      <c r="AIY77" s="871" t="s">
        <v>710</v>
      </c>
      <c r="AIZ77" s="871" t="s">
        <v>710</v>
      </c>
      <c r="AJA77" s="871" t="s">
        <v>710</v>
      </c>
      <c r="AJB77" s="871" t="s">
        <v>710</v>
      </c>
      <c r="AJC77" s="871" t="s">
        <v>710</v>
      </c>
      <c r="AJD77" s="871" t="s">
        <v>710</v>
      </c>
      <c r="AJE77" s="871" t="s">
        <v>710</v>
      </c>
      <c r="AJF77" s="871" t="s">
        <v>710</v>
      </c>
      <c r="AJG77" s="871" t="s">
        <v>710</v>
      </c>
      <c r="AJH77" s="871" t="s">
        <v>710</v>
      </c>
      <c r="AJI77" s="871" t="s">
        <v>710</v>
      </c>
      <c r="AJJ77" s="871" t="s">
        <v>710</v>
      </c>
      <c r="AJK77" s="871" t="s">
        <v>710</v>
      </c>
      <c r="AJL77" s="871" t="s">
        <v>710</v>
      </c>
      <c r="AJM77" s="871" t="s">
        <v>710</v>
      </c>
      <c r="AJN77" s="871" t="s">
        <v>710</v>
      </c>
      <c r="AJO77" s="871" t="s">
        <v>710</v>
      </c>
      <c r="AJP77" s="871" t="s">
        <v>710</v>
      </c>
      <c r="AJQ77" s="871" t="s">
        <v>710</v>
      </c>
      <c r="AJR77" s="871" t="s">
        <v>710</v>
      </c>
      <c r="AJS77" s="871" t="s">
        <v>710</v>
      </c>
      <c r="AJT77" s="871" t="s">
        <v>710</v>
      </c>
      <c r="AJU77" s="871" t="s">
        <v>710</v>
      </c>
      <c r="AJV77" s="871" t="s">
        <v>710</v>
      </c>
      <c r="AJW77" s="871" t="s">
        <v>710</v>
      </c>
      <c r="AJX77" s="871" t="s">
        <v>710</v>
      </c>
      <c r="AJY77" s="871" t="s">
        <v>710</v>
      </c>
      <c r="AJZ77" s="871" t="s">
        <v>710</v>
      </c>
      <c r="AKA77" s="871" t="s">
        <v>710</v>
      </c>
      <c r="AKB77" s="871" t="s">
        <v>710</v>
      </c>
      <c r="AKC77" s="871" t="s">
        <v>710</v>
      </c>
      <c r="AKD77" s="871" t="s">
        <v>710</v>
      </c>
      <c r="AKE77" s="871" t="s">
        <v>710</v>
      </c>
      <c r="AKF77" s="871" t="s">
        <v>710</v>
      </c>
      <c r="AKG77" s="871" t="s">
        <v>710</v>
      </c>
      <c r="AKH77" s="871" t="s">
        <v>710</v>
      </c>
      <c r="AKI77" s="871" t="s">
        <v>710</v>
      </c>
      <c r="AKJ77" s="871" t="s">
        <v>710</v>
      </c>
      <c r="AKK77" s="871" t="s">
        <v>710</v>
      </c>
      <c r="AKL77" s="871" t="s">
        <v>710</v>
      </c>
      <c r="AKM77" s="871" t="s">
        <v>710</v>
      </c>
      <c r="AKN77" s="871" t="s">
        <v>710</v>
      </c>
      <c r="AKO77" s="871" t="s">
        <v>710</v>
      </c>
      <c r="AKP77" s="871" t="s">
        <v>710</v>
      </c>
      <c r="AKQ77" s="871" t="s">
        <v>710</v>
      </c>
      <c r="AKR77" s="871" t="s">
        <v>710</v>
      </c>
      <c r="AKS77" s="871" t="s">
        <v>710</v>
      </c>
      <c r="AKT77" s="871" t="s">
        <v>710</v>
      </c>
      <c r="AKU77" s="871" t="s">
        <v>710</v>
      </c>
      <c r="AKV77" s="871" t="s">
        <v>710</v>
      </c>
      <c r="AKW77" s="871" t="s">
        <v>710</v>
      </c>
      <c r="AKX77" s="871" t="s">
        <v>710</v>
      </c>
      <c r="AKY77" s="871" t="s">
        <v>710</v>
      </c>
      <c r="AKZ77" s="871" t="s">
        <v>710</v>
      </c>
      <c r="ALA77" s="871" t="s">
        <v>710</v>
      </c>
      <c r="ALB77" s="871" t="s">
        <v>710</v>
      </c>
      <c r="ALC77" s="871" t="s">
        <v>710</v>
      </c>
      <c r="ALD77" s="871" t="s">
        <v>710</v>
      </c>
      <c r="ALE77" s="871" t="s">
        <v>710</v>
      </c>
      <c r="ALF77" s="871" t="s">
        <v>710</v>
      </c>
      <c r="ALG77" s="871" t="s">
        <v>710</v>
      </c>
      <c r="ALH77" s="871" t="s">
        <v>710</v>
      </c>
      <c r="ALI77" s="871" t="s">
        <v>710</v>
      </c>
      <c r="ALJ77" s="871" t="s">
        <v>710</v>
      </c>
      <c r="ALK77" s="871" t="s">
        <v>710</v>
      </c>
      <c r="ALL77" s="871" t="s">
        <v>710</v>
      </c>
      <c r="ALM77" s="871" t="s">
        <v>710</v>
      </c>
      <c r="ALN77" s="871" t="s">
        <v>710</v>
      </c>
      <c r="ALO77" s="871" t="s">
        <v>710</v>
      </c>
      <c r="ALP77" s="871" t="s">
        <v>710</v>
      </c>
      <c r="ALQ77" s="871" t="s">
        <v>710</v>
      </c>
      <c r="ALR77" s="871" t="s">
        <v>710</v>
      </c>
      <c r="ALS77" s="871" t="s">
        <v>710</v>
      </c>
      <c r="ALT77" s="871" t="s">
        <v>710</v>
      </c>
      <c r="ALU77" s="871" t="s">
        <v>710</v>
      </c>
      <c r="ALV77" s="871" t="s">
        <v>710</v>
      </c>
      <c r="ALW77" s="871" t="s">
        <v>710</v>
      </c>
      <c r="ALX77" s="871" t="s">
        <v>710</v>
      </c>
      <c r="ALY77" s="871" t="s">
        <v>710</v>
      </c>
      <c r="ALZ77" s="871" t="s">
        <v>710</v>
      </c>
      <c r="AMA77" s="871" t="s">
        <v>710</v>
      </c>
      <c r="AMB77" s="871" t="s">
        <v>710</v>
      </c>
      <c r="AMC77" s="871" t="s">
        <v>710</v>
      </c>
      <c r="AMD77" s="871" t="s">
        <v>710</v>
      </c>
      <c r="AME77" s="871" t="s">
        <v>710</v>
      </c>
      <c r="AMF77" s="871" t="s">
        <v>710</v>
      </c>
      <c r="AMG77" s="871" t="s">
        <v>710</v>
      </c>
      <c r="AMH77" s="871" t="s">
        <v>710</v>
      </c>
      <c r="AMI77" s="871" t="s">
        <v>710</v>
      </c>
      <c r="AMJ77" s="871" t="s">
        <v>710</v>
      </c>
      <c r="AMK77" s="871" t="s">
        <v>710</v>
      </c>
      <c r="AML77" s="871" t="s">
        <v>710</v>
      </c>
      <c r="AMM77" s="871" t="s">
        <v>710</v>
      </c>
      <c r="AMN77" s="871" t="s">
        <v>710</v>
      </c>
      <c r="AMO77" s="871" t="s">
        <v>710</v>
      </c>
      <c r="AMP77" s="871" t="s">
        <v>710</v>
      </c>
      <c r="AMQ77" s="871" t="s">
        <v>710</v>
      </c>
      <c r="AMR77" s="871" t="s">
        <v>710</v>
      </c>
      <c r="AMS77" s="871" t="s">
        <v>710</v>
      </c>
      <c r="AMT77" s="871" t="s">
        <v>710</v>
      </c>
      <c r="AMU77" s="871" t="s">
        <v>710</v>
      </c>
      <c r="AMV77" s="871" t="s">
        <v>710</v>
      </c>
      <c r="AMW77" s="871" t="s">
        <v>710</v>
      </c>
      <c r="AMX77" s="871" t="s">
        <v>710</v>
      </c>
      <c r="AMY77" s="871" t="s">
        <v>710</v>
      </c>
      <c r="AMZ77" s="871" t="s">
        <v>710</v>
      </c>
      <c r="ANA77" s="871" t="s">
        <v>710</v>
      </c>
      <c r="ANB77" s="871" t="s">
        <v>710</v>
      </c>
      <c r="ANC77" s="871" t="s">
        <v>710</v>
      </c>
      <c r="AND77" s="871" t="s">
        <v>710</v>
      </c>
      <c r="ANE77" s="871" t="s">
        <v>710</v>
      </c>
      <c r="ANF77" s="871" t="s">
        <v>710</v>
      </c>
      <c r="ANG77" s="871" t="s">
        <v>710</v>
      </c>
      <c r="ANH77" s="871" t="s">
        <v>710</v>
      </c>
      <c r="ANI77" s="871" t="s">
        <v>710</v>
      </c>
      <c r="ANJ77" s="871" t="s">
        <v>710</v>
      </c>
      <c r="ANK77" s="871" t="s">
        <v>710</v>
      </c>
      <c r="ANL77" s="871" t="s">
        <v>710</v>
      </c>
      <c r="ANM77" s="871" t="s">
        <v>710</v>
      </c>
      <c r="ANN77" s="871" t="s">
        <v>710</v>
      </c>
      <c r="ANO77" s="871" t="s">
        <v>710</v>
      </c>
      <c r="ANP77" s="871" t="s">
        <v>710</v>
      </c>
      <c r="ANQ77" s="871" t="s">
        <v>710</v>
      </c>
      <c r="ANR77" s="871" t="s">
        <v>710</v>
      </c>
      <c r="ANS77" s="871" t="s">
        <v>710</v>
      </c>
      <c r="ANT77" s="871" t="s">
        <v>710</v>
      </c>
      <c r="ANU77" s="871" t="s">
        <v>710</v>
      </c>
      <c r="ANV77" s="871" t="s">
        <v>710</v>
      </c>
      <c r="ANW77" s="871" t="s">
        <v>710</v>
      </c>
      <c r="ANX77" s="871" t="s">
        <v>710</v>
      </c>
      <c r="ANY77" s="871" t="s">
        <v>710</v>
      </c>
      <c r="ANZ77" s="871" t="s">
        <v>710</v>
      </c>
      <c r="AOA77" s="871" t="s">
        <v>710</v>
      </c>
      <c r="AOB77" s="871" t="s">
        <v>710</v>
      </c>
      <c r="AOC77" s="871" t="s">
        <v>710</v>
      </c>
      <c r="AOD77" s="871" t="s">
        <v>710</v>
      </c>
      <c r="AOE77" s="871" t="s">
        <v>710</v>
      </c>
      <c r="AOF77" s="871" t="s">
        <v>710</v>
      </c>
      <c r="AOG77" s="871" t="s">
        <v>710</v>
      </c>
      <c r="AOH77" s="871" t="s">
        <v>710</v>
      </c>
      <c r="AOI77" s="871" t="s">
        <v>710</v>
      </c>
      <c r="AOJ77" s="871" t="s">
        <v>710</v>
      </c>
      <c r="AOK77" s="871" t="s">
        <v>710</v>
      </c>
      <c r="AOL77" s="871" t="s">
        <v>710</v>
      </c>
      <c r="AOM77" s="871" t="s">
        <v>710</v>
      </c>
      <c r="AON77" s="871" t="s">
        <v>710</v>
      </c>
      <c r="AOO77" s="871" t="s">
        <v>710</v>
      </c>
      <c r="AOP77" s="871" t="s">
        <v>710</v>
      </c>
      <c r="AOQ77" s="871" t="s">
        <v>710</v>
      </c>
      <c r="AOR77" s="871" t="s">
        <v>710</v>
      </c>
      <c r="AOS77" s="871" t="s">
        <v>710</v>
      </c>
      <c r="AOT77" s="871" t="s">
        <v>710</v>
      </c>
      <c r="AOU77" s="871" t="s">
        <v>710</v>
      </c>
      <c r="AOV77" s="871" t="s">
        <v>710</v>
      </c>
      <c r="AOW77" s="871" t="s">
        <v>710</v>
      </c>
      <c r="AOX77" s="871" t="s">
        <v>710</v>
      </c>
      <c r="AOY77" s="871" t="s">
        <v>710</v>
      </c>
      <c r="AOZ77" s="871" t="s">
        <v>710</v>
      </c>
      <c r="APA77" s="871" t="s">
        <v>710</v>
      </c>
      <c r="APB77" s="871" t="s">
        <v>710</v>
      </c>
      <c r="APC77" s="871" t="s">
        <v>710</v>
      </c>
      <c r="APD77" s="871" t="s">
        <v>710</v>
      </c>
      <c r="APE77" s="871" t="s">
        <v>710</v>
      </c>
      <c r="APF77" s="871" t="s">
        <v>710</v>
      </c>
      <c r="APG77" s="871" t="s">
        <v>710</v>
      </c>
      <c r="APH77" s="871" t="s">
        <v>710</v>
      </c>
      <c r="API77" s="871" t="s">
        <v>710</v>
      </c>
      <c r="APJ77" s="871" t="s">
        <v>710</v>
      </c>
      <c r="APK77" s="871" t="s">
        <v>710</v>
      </c>
      <c r="APL77" s="871" t="s">
        <v>710</v>
      </c>
      <c r="APM77" s="871" t="s">
        <v>710</v>
      </c>
      <c r="APN77" s="871" t="s">
        <v>710</v>
      </c>
      <c r="APO77" s="871" t="s">
        <v>710</v>
      </c>
      <c r="APP77" s="871" t="s">
        <v>710</v>
      </c>
      <c r="APQ77" s="871" t="s">
        <v>710</v>
      </c>
      <c r="APR77" s="871" t="s">
        <v>710</v>
      </c>
      <c r="APS77" s="871" t="s">
        <v>710</v>
      </c>
      <c r="APT77" s="871" t="s">
        <v>710</v>
      </c>
      <c r="APU77" s="871" t="s">
        <v>710</v>
      </c>
      <c r="APV77" s="871" t="s">
        <v>710</v>
      </c>
      <c r="APW77" s="871" t="s">
        <v>710</v>
      </c>
      <c r="APX77" s="871" t="s">
        <v>710</v>
      </c>
      <c r="APY77" s="871" t="s">
        <v>710</v>
      </c>
      <c r="APZ77" s="871" t="s">
        <v>710</v>
      </c>
      <c r="AQA77" s="871" t="s">
        <v>710</v>
      </c>
      <c r="AQB77" s="871" t="s">
        <v>710</v>
      </c>
      <c r="AQC77" s="871" t="s">
        <v>710</v>
      </c>
      <c r="AQD77" s="871" t="s">
        <v>710</v>
      </c>
      <c r="AQE77" s="871" t="s">
        <v>710</v>
      </c>
      <c r="AQF77" s="871" t="s">
        <v>710</v>
      </c>
      <c r="AQG77" s="871" t="s">
        <v>710</v>
      </c>
      <c r="AQH77" s="871" t="s">
        <v>710</v>
      </c>
      <c r="AQI77" s="871" t="s">
        <v>710</v>
      </c>
      <c r="AQJ77" s="871" t="s">
        <v>710</v>
      </c>
      <c r="AQK77" s="871" t="s">
        <v>710</v>
      </c>
      <c r="AQL77" s="871" t="s">
        <v>710</v>
      </c>
      <c r="AQM77" s="871" t="s">
        <v>710</v>
      </c>
      <c r="AQN77" s="871" t="s">
        <v>710</v>
      </c>
      <c r="AQO77" s="871" t="s">
        <v>710</v>
      </c>
      <c r="AQP77" s="871" t="s">
        <v>710</v>
      </c>
      <c r="AQQ77" s="871" t="s">
        <v>710</v>
      </c>
      <c r="AQR77" s="871" t="s">
        <v>710</v>
      </c>
      <c r="AQS77" s="871" t="s">
        <v>710</v>
      </c>
      <c r="AQT77" s="871" t="s">
        <v>710</v>
      </c>
      <c r="AQU77" s="871" t="s">
        <v>710</v>
      </c>
      <c r="AQV77" s="871" t="s">
        <v>710</v>
      </c>
      <c r="AQW77" s="871" t="s">
        <v>710</v>
      </c>
      <c r="AQX77" s="871" t="s">
        <v>710</v>
      </c>
      <c r="AQY77" s="871" t="s">
        <v>710</v>
      </c>
      <c r="AQZ77" s="871" t="s">
        <v>710</v>
      </c>
      <c r="ARA77" s="871" t="s">
        <v>710</v>
      </c>
      <c r="ARB77" s="871" t="s">
        <v>710</v>
      </c>
      <c r="ARC77" s="871" t="s">
        <v>710</v>
      </c>
      <c r="ARD77" s="871" t="s">
        <v>710</v>
      </c>
      <c r="ARE77" s="871" t="s">
        <v>710</v>
      </c>
      <c r="ARF77" s="871" t="s">
        <v>710</v>
      </c>
      <c r="ARG77" s="871" t="s">
        <v>710</v>
      </c>
      <c r="ARH77" s="871" t="s">
        <v>710</v>
      </c>
      <c r="ARI77" s="871" t="s">
        <v>710</v>
      </c>
      <c r="ARJ77" s="871" t="s">
        <v>710</v>
      </c>
      <c r="ARK77" s="871" t="s">
        <v>710</v>
      </c>
      <c r="ARL77" s="871" t="s">
        <v>710</v>
      </c>
      <c r="ARM77" s="871" t="s">
        <v>710</v>
      </c>
      <c r="ARN77" s="871" t="s">
        <v>710</v>
      </c>
      <c r="ARO77" s="871" t="s">
        <v>710</v>
      </c>
      <c r="ARP77" s="871" t="s">
        <v>710</v>
      </c>
      <c r="ARQ77" s="871" t="s">
        <v>710</v>
      </c>
      <c r="ARR77" s="871" t="s">
        <v>710</v>
      </c>
      <c r="ARS77" s="871" t="s">
        <v>710</v>
      </c>
      <c r="ART77" s="871" t="s">
        <v>710</v>
      </c>
      <c r="ARU77" s="871" t="s">
        <v>710</v>
      </c>
      <c r="ARV77" s="871" t="s">
        <v>710</v>
      </c>
      <c r="ARW77" s="871" t="s">
        <v>710</v>
      </c>
      <c r="ARX77" s="871" t="s">
        <v>710</v>
      </c>
      <c r="ARY77" s="871" t="s">
        <v>710</v>
      </c>
      <c r="ARZ77" s="871" t="s">
        <v>710</v>
      </c>
      <c r="ASA77" s="871" t="s">
        <v>710</v>
      </c>
      <c r="ASB77" s="871" t="s">
        <v>710</v>
      </c>
      <c r="ASC77" s="871" t="s">
        <v>710</v>
      </c>
      <c r="ASD77" s="871" t="s">
        <v>710</v>
      </c>
      <c r="ASE77" s="871" t="s">
        <v>710</v>
      </c>
      <c r="ASF77" s="871" t="s">
        <v>710</v>
      </c>
      <c r="ASG77" s="871" t="s">
        <v>710</v>
      </c>
      <c r="ASH77" s="871" t="s">
        <v>710</v>
      </c>
      <c r="ASI77" s="871" t="s">
        <v>710</v>
      </c>
      <c r="ASJ77" s="871" t="s">
        <v>710</v>
      </c>
      <c r="ASK77" s="871" t="s">
        <v>710</v>
      </c>
      <c r="ASL77" s="871" t="s">
        <v>710</v>
      </c>
      <c r="ASM77" s="871" t="s">
        <v>710</v>
      </c>
      <c r="ASN77" s="871" t="s">
        <v>710</v>
      </c>
      <c r="ASO77" s="871" t="s">
        <v>710</v>
      </c>
      <c r="ASP77" s="871" t="s">
        <v>710</v>
      </c>
      <c r="ASQ77" s="871" t="s">
        <v>710</v>
      </c>
      <c r="ASR77" s="871" t="s">
        <v>710</v>
      </c>
      <c r="ASS77" s="871" t="s">
        <v>710</v>
      </c>
      <c r="AST77" s="871" t="s">
        <v>710</v>
      </c>
      <c r="ASU77" s="871" t="s">
        <v>710</v>
      </c>
      <c r="ASV77" s="871" t="s">
        <v>710</v>
      </c>
      <c r="ASW77" s="871" t="s">
        <v>710</v>
      </c>
      <c r="ASX77" s="871" t="s">
        <v>710</v>
      </c>
      <c r="ASY77" s="871" t="s">
        <v>710</v>
      </c>
      <c r="ASZ77" s="871" t="s">
        <v>710</v>
      </c>
      <c r="ATA77" s="871" t="s">
        <v>710</v>
      </c>
      <c r="ATB77" s="871" t="s">
        <v>710</v>
      </c>
      <c r="ATC77" s="871" t="s">
        <v>710</v>
      </c>
      <c r="ATD77" s="871" t="s">
        <v>710</v>
      </c>
      <c r="ATE77" s="871" t="s">
        <v>710</v>
      </c>
      <c r="ATF77" s="871" t="s">
        <v>710</v>
      </c>
      <c r="ATG77" s="871" t="s">
        <v>710</v>
      </c>
      <c r="ATH77" s="871" t="s">
        <v>710</v>
      </c>
      <c r="ATI77" s="871" t="s">
        <v>710</v>
      </c>
      <c r="ATJ77" s="871" t="s">
        <v>710</v>
      </c>
      <c r="ATK77" s="871" t="s">
        <v>710</v>
      </c>
      <c r="ATL77" s="871" t="s">
        <v>710</v>
      </c>
      <c r="ATM77" s="871" t="s">
        <v>710</v>
      </c>
      <c r="ATN77" s="871" t="s">
        <v>710</v>
      </c>
      <c r="ATO77" s="871" t="s">
        <v>710</v>
      </c>
      <c r="ATP77" s="871" t="s">
        <v>710</v>
      </c>
      <c r="ATQ77" s="871" t="s">
        <v>710</v>
      </c>
      <c r="ATR77" s="871" t="s">
        <v>710</v>
      </c>
      <c r="ATS77" s="871" t="s">
        <v>710</v>
      </c>
      <c r="ATT77" s="871" t="s">
        <v>710</v>
      </c>
      <c r="ATU77" s="871" t="s">
        <v>710</v>
      </c>
      <c r="ATV77" s="871" t="s">
        <v>710</v>
      </c>
      <c r="ATW77" s="871" t="s">
        <v>710</v>
      </c>
      <c r="ATX77" s="871" t="s">
        <v>710</v>
      </c>
      <c r="ATY77" s="871" t="s">
        <v>710</v>
      </c>
      <c r="ATZ77" s="871" t="s">
        <v>710</v>
      </c>
      <c r="AUA77" s="871" t="s">
        <v>710</v>
      </c>
      <c r="AUB77" s="871" t="s">
        <v>710</v>
      </c>
      <c r="AUC77" s="871" t="s">
        <v>710</v>
      </c>
      <c r="AUD77" s="871" t="s">
        <v>710</v>
      </c>
      <c r="AUE77" s="871" t="s">
        <v>710</v>
      </c>
      <c r="AUF77" s="871" t="s">
        <v>710</v>
      </c>
      <c r="AUG77" s="871" t="s">
        <v>710</v>
      </c>
      <c r="AUH77" s="871" t="s">
        <v>710</v>
      </c>
      <c r="AUI77" s="871" t="s">
        <v>710</v>
      </c>
      <c r="AUJ77" s="871" t="s">
        <v>710</v>
      </c>
      <c r="AUK77" s="871" t="s">
        <v>710</v>
      </c>
      <c r="AUL77" s="871" t="s">
        <v>710</v>
      </c>
      <c r="AUM77" s="871" t="s">
        <v>710</v>
      </c>
      <c r="AUN77" s="871" t="s">
        <v>710</v>
      </c>
      <c r="AUO77" s="871" t="s">
        <v>710</v>
      </c>
      <c r="AUP77" s="871" t="s">
        <v>710</v>
      </c>
      <c r="AUQ77" s="871" t="s">
        <v>710</v>
      </c>
      <c r="AUR77" s="871" t="s">
        <v>710</v>
      </c>
      <c r="AUS77" s="871" t="s">
        <v>710</v>
      </c>
      <c r="AUT77" s="871" t="s">
        <v>710</v>
      </c>
      <c r="AUU77" s="871" t="s">
        <v>710</v>
      </c>
      <c r="AUV77" s="871" t="s">
        <v>710</v>
      </c>
      <c r="AUW77" s="871" t="s">
        <v>710</v>
      </c>
      <c r="AUX77" s="871" t="s">
        <v>710</v>
      </c>
      <c r="AUY77" s="871" t="s">
        <v>710</v>
      </c>
      <c r="AUZ77" s="871" t="s">
        <v>710</v>
      </c>
      <c r="AVA77" s="871" t="s">
        <v>710</v>
      </c>
      <c r="AVB77" s="871" t="s">
        <v>710</v>
      </c>
      <c r="AVC77" s="871" t="s">
        <v>710</v>
      </c>
      <c r="AVD77" s="871" t="s">
        <v>710</v>
      </c>
      <c r="AVE77" s="871" t="s">
        <v>710</v>
      </c>
      <c r="AVF77" s="871" t="s">
        <v>710</v>
      </c>
      <c r="AVG77" s="871" t="s">
        <v>710</v>
      </c>
      <c r="AVH77" s="871" t="s">
        <v>710</v>
      </c>
      <c r="AVI77" s="871" t="s">
        <v>710</v>
      </c>
      <c r="AVJ77" s="871" t="s">
        <v>710</v>
      </c>
      <c r="AVK77" s="871" t="s">
        <v>710</v>
      </c>
      <c r="AVL77" s="871" t="s">
        <v>710</v>
      </c>
      <c r="AVM77" s="871" t="s">
        <v>710</v>
      </c>
      <c r="AVN77" s="871" t="s">
        <v>710</v>
      </c>
      <c r="AVO77" s="871" t="s">
        <v>710</v>
      </c>
      <c r="AVP77" s="871" t="s">
        <v>710</v>
      </c>
      <c r="AVQ77" s="871" t="s">
        <v>710</v>
      </c>
      <c r="AVR77" s="871" t="s">
        <v>710</v>
      </c>
      <c r="AVS77" s="871" t="s">
        <v>710</v>
      </c>
      <c r="AVT77" s="871" t="s">
        <v>710</v>
      </c>
      <c r="AVU77" s="871" t="s">
        <v>710</v>
      </c>
      <c r="AVV77" s="871" t="s">
        <v>710</v>
      </c>
      <c r="AVW77" s="871" t="s">
        <v>710</v>
      </c>
      <c r="AVX77" s="871" t="s">
        <v>710</v>
      </c>
      <c r="AVY77" s="871" t="s">
        <v>710</v>
      </c>
      <c r="AVZ77" s="871" t="s">
        <v>710</v>
      </c>
      <c r="AWA77" s="871" t="s">
        <v>710</v>
      </c>
      <c r="AWB77" s="871" t="s">
        <v>710</v>
      </c>
      <c r="AWC77" s="871" t="s">
        <v>710</v>
      </c>
      <c r="AWD77" s="871" t="s">
        <v>710</v>
      </c>
      <c r="AWE77" s="871" t="s">
        <v>710</v>
      </c>
      <c r="AWF77" s="871" t="s">
        <v>710</v>
      </c>
      <c r="AWG77" s="871" t="s">
        <v>710</v>
      </c>
      <c r="AWH77" s="871" t="s">
        <v>710</v>
      </c>
      <c r="AWI77" s="871" t="s">
        <v>710</v>
      </c>
      <c r="AWJ77" s="871" t="s">
        <v>710</v>
      </c>
      <c r="AWK77" s="871" t="s">
        <v>710</v>
      </c>
      <c r="AWL77" s="871" t="s">
        <v>710</v>
      </c>
      <c r="AWM77" s="871" t="s">
        <v>710</v>
      </c>
      <c r="AWN77" s="871" t="s">
        <v>710</v>
      </c>
      <c r="AWO77" s="871" t="s">
        <v>710</v>
      </c>
      <c r="AWP77" s="871" t="s">
        <v>710</v>
      </c>
      <c r="AWQ77" s="871" t="s">
        <v>710</v>
      </c>
      <c r="AWR77" s="871" t="s">
        <v>710</v>
      </c>
      <c r="AWS77" s="871" t="s">
        <v>710</v>
      </c>
      <c r="AWT77" s="871" t="s">
        <v>710</v>
      </c>
      <c r="AWU77" s="871" t="s">
        <v>710</v>
      </c>
      <c r="AWV77" s="871" t="s">
        <v>710</v>
      </c>
      <c r="AWW77" s="871" t="s">
        <v>710</v>
      </c>
      <c r="AWX77" s="871" t="s">
        <v>710</v>
      </c>
      <c r="AWY77" s="871" t="s">
        <v>710</v>
      </c>
      <c r="AWZ77" s="871" t="s">
        <v>710</v>
      </c>
      <c r="AXA77" s="871" t="s">
        <v>710</v>
      </c>
      <c r="AXB77" s="871" t="s">
        <v>710</v>
      </c>
      <c r="AXC77" s="871" t="s">
        <v>710</v>
      </c>
      <c r="AXD77" s="871" t="s">
        <v>710</v>
      </c>
      <c r="AXE77" s="871" t="s">
        <v>710</v>
      </c>
      <c r="AXF77" s="871" t="s">
        <v>710</v>
      </c>
      <c r="AXG77" s="871" t="s">
        <v>710</v>
      </c>
      <c r="AXH77" s="871" t="s">
        <v>710</v>
      </c>
      <c r="AXI77" s="871" t="s">
        <v>710</v>
      </c>
      <c r="AXJ77" s="871" t="s">
        <v>710</v>
      </c>
      <c r="AXK77" s="871" t="s">
        <v>710</v>
      </c>
      <c r="AXL77" s="871" t="s">
        <v>710</v>
      </c>
      <c r="AXM77" s="871" t="s">
        <v>710</v>
      </c>
      <c r="AXN77" s="871" t="s">
        <v>710</v>
      </c>
      <c r="AXO77" s="871" t="s">
        <v>710</v>
      </c>
      <c r="AXP77" s="871" t="s">
        <v>710</v>
      </c>
      <c r="AXQ77" s="871" t="s">
        <v>710</v>
      </c>
      <c r="AXR77" s="871" t="s">
        <v>710</v>
      </c>
      <c r="AXS77" s="871" t="s">
        <v>710</v>
      </c>
      <c r="AXT77" s="871" t="s">
        <v>710</v>
      </c>
      <c r="AXU77" s="871" t="s">
        <v>710</v>
      </c>
      <c r="AXV77" s="871" t="s">
        <v>710</v>
      </c>
      <c r="AXW77" s="871" t="s">
        <v>710</v>
      </c>
      <c r="AXX77" s="871" t="s">
        <v>710</v>
      </c>
      <c r="AXY77" s="871" t="s">
        <v>710</v>
      </c>
      <c r="AXZ77" s="871" t="s">
        <v>710</v>
      </c>
      <c r="AYA77" s="871" t="s">
        <v>710</v>
      </c>
      <c r="AYB77" s="871" t="s">
        <v>710</v>
      </c>
      <c r="AYC77" s="871" t="s">
        <v>710</v>
      </c>
      <c r="AYD77" s="871" t="s">
        <v>710</v>
      </c>
      <c r="AYE77" s="871" t="s">
        <v>710</v>
      </c>
      <c r="AYF77" s="871" t="s">
        <v>710</v>
      </c>
      <c r="AYG77" s="871" t="s">
        <v>710</v>
      </c>
      <c r="AYH77" s="871" t="s">
        <v>710</v>
      </c>
      <c r="AYI77" s="871" t="s">
        <v>710</v>
      </c>
      <c r="AYJ77" s="871" t="s">
        <v>710</v>
      </c>
      <c r="AYK77" s="871" t="s">
        <v>710</v>
      </c>
      <c r="AYL77" s="871" t="s">
        <v>710</v>
      </c>
      <c r="AYM77" s="871" t="s">
        <v>710</v>
      </c>
      <c r="AYN77" s="871" t="s">
        <v>710</v>
      </c>
      <c r="AYO77" s="871" t="s">
        <v>710</v>
      </c>
      <c r="AYP77" s="871" t="s">
        <v>710</v>
      </c>
      <c r="AYQ77" s="871" t="s">
        <v>710</v>
      </c>
      <c r="AYR77" s="871" t="s">
        <v>710</v>
      </c>
      <c r="AYS77" s="871" t="s">
        <v>710</v>
      </c>
      <c r="AYT77" s="871" t="s">
        <v>710</v>
      </c>
      <c r="AYU77" s="871" t="s">
        <v>710</v>
      </c>
      <c r="AYV77" s="871" t="s">
        <v>710</v>
      </c>
      <c r="AYW77" s="871" t="s">
        <v>710</v>
      </c>
      <c r="AYX77" s="871" t="s">
        <v>710</v>
      </c>
      <c r="AYY77" s="871" t="s">
        <v>710</v>
      </c>
      <c r="AYZ77" s="871" t="s">
        <v>710</v>
      </c>
      <c r="AZA77" s="871" t="s">
        <v>710</v>
      </c>
      <c r="AZB77" s="871" t="s">
        <v>710</v>
      </c>
      <c r="AZC77" s="871" t="s">
        <v>710</v>
      </c>
      <c r="AZD77" s="871" t="s">
        <v>710</v>
      </c>
      <c r="AZE77" s="871" t="s">
        <v>710</v>
      </c>
      <c r="AZF77" s="871" t="s">
        <v>710</v>
      </c>
      <c r="AZG77" s="871" t="s">
        <v>710</v>
      </c>
      <c r="AZH77" s="871" t="s">
        <v>710</v>
      </c>
      <c r="AZI77" s="871" t="s">
        <v>710</v>
      </c>
      <c r="AZJ77" s="871" t="s">
        <v>710</v>
      </c>
      <c r="AZK77" s="871" t="s">
        <v>710</v>
      </c>
      <c r="AZL77" s="871" t="s">
        <v>710</v>
      </c>
      <c r="AZM77" s="871" t="s">
        <v>710</v>
      </c>
      <c r="AZN77" s="871" t="s">
        <v>710</v>
      </c>
      <c r="AZO77" s="871" t="s">
        <v>710</v>
      </c>
      <c r="AZP77" s="871" t="s">
        <v>710</v>
      </c>
      <c r="AZQ77" s="871" t="s">
        <v>710</v>
      </c>
      <c r="AZR77" s="871" t="s">
        <v>710</v>
      </c>
      <c r="AZS77" s="871" t="s">
        <v>710</v>
      </c>
      <c r="AZT77" s="871" t="s">
        <v>710</v>
      </c>
      <c r="AZU77" s="871" t="s">
        <v>710</v>
      </c>
      <c r="AZV77" s="871" t="s">
        <v>710</v>
      </c>
      <c r="AZW77" s="871" t="s">
        <v>710</v>
      </c>
      <c r="AZX77" s="871" t="s">
        <v>710</v>
      </c>
      <c r="AZY77" s="871" t="s">
        <v>710</v>
      </c>
      <c r="AZZ77" s="871" t="s">
        <v>710</v>
      </c>
      <c r="BAA77" s="871" t="s">
        <v>710</v>
      </c>
      <c r="BAB77" s="871" t="s">
        <v>710</v>
      </c>
      <c r="BAC77" s="871" t="s">
        <v>710</v>
      </c>
      <c r="BAD77" s="871" t="s">
        <v>710</v>
      </c>
      <c r="BAE77" s="871" t="s">
        <v>710</v>
      </c>
      <c r="BAF77" s="871" t="s">
        <v>710</v>
      </c>
      <c r="BAG77" s="871" t="s">
        <v>710</v>
      </c>
      <c r="BAH77" s="871" t="s">
        <v>710</v>
      </c>
      <c r="BAI77" s="871" t="s">
        <v>710</v>
      </c>
      <c r="BAJ77" s="871" t="s">
        <v>710</v>
      </c>
      <c r="BAK77" s="871" t="s">
        <v>710</v>
      </c>
      <c r="BAL77" s="871" t="s">
        <v>710</v>
      </c>
      <c r="BAM77" s="871" t="s">
        <v>710</v>
      </c>
      <c r="BAN77" s="871" t="s">
        <v>710</v>
      </c>
      <c r="BAO77" s="871" t="s">
        <v>710</v>
      </c>
      <c r="BAP77" s="871" t="s">
        <v>710</v>
      </c>
      <c r="BAQ77" s="871" t="s">
        <v>710</v>
      </c>
      <c r="BAR77" s="871" t="s">
        <v>710</v>
      </c>
      <c r="BAS77" s="871" t="s">
        <v>710</v>
      </c>
      <c r="BAT77" s="871" t="s">
        <v>710</v>
      </c>
      <c r="BAU77" s="871" t="s">
        <v>710</v>
      </c>
      <c r="BAV77" s="871" t="s">
        <v>710</v>
      </c>
      <c r="BAW77" s="871" t="s">
        <v>710</v>
      </c>
      <c r="BAX77" s="871" t="s">
        <v>710</v>
      </c>
      <c r="BAY77" s="871" t="s">
        <v>710</v>
      </c>
      <c r="BAZ77" s="871" t="s">
        <v>710</v>
      </c>
      <c r="BBA77" s="871" t="s">
        <v>710</v>
      </c>
      <c r="BBB77" s="871" t="s">
        <v>710</v>
      </c>
      <c r="BBC77" s="871" t="s">
        <v>710</v>
      </c>
      <c r="BBD77" s="871" t="s">
        <v>710</v>
      </c>
      <c r="BBE77" s="871" t="s">
        <v>710</v>
      </c>
      <c r="BBF77" s="871" t="s">
        <v>710</v>
      </c>
      <c r="BBG77" s="871" t="s">
        <v>710</v>
      </c>
      <c r="BBH77" s="871" t="s">
        <v>710</v>
      </c>
      <c r="BBI77" s="871" t="s">
        <v>710</v>
      </c>
      <c r="BBJ77" s="871" t="s">
        <v>710</v>
      </c>
      <c r="BBK77" s="871" t="s">
        <v>710</v>
      </c>
      <c r="BBL77" s="871" t="s">
        <v>710</v>
      </c>
      <c r="BBM77" s="871" t="s">
        <v>710</v>
      </c>
      <c r="BBN77" s="871" t="s">
        <v>710</v>
      </c>
      <c r="BBO77" s="871" t="s">
        <v>710</v>
      </c>
      <c r="BBP77" s="871" t="s">
        <v>710</v>
      </c>
      <c r="BBQ77" s="871" t="s">
        <v>710</v>
      </c>
      <c r="BBR77" s="871" t="s">
        <v>710</v>
      </c>
      <c r="BBS77" s="871" t="s">
        <v>710</v>
      </c>
      <c r="BBT77" s="871" t="s">
        <v>710</v>
      </c>
      <c r="BBU77" s="871" t="s">
        <v>710</v>
      </c>
      <c r="BBV77" s="871" t="s">
        <v>710</v>
      </c>
      <c r="BBW77" s="871" t="s">
        <v>710</v>
      </c>
      <c r="BBX77" s="871" t="s">
        <v>710</v>
      </c>
      <c r="BBY77" s="871" t="s">
        <v>710</v>
      </c>
      <c r="BBZ77" s="871" t="s">
        <v>710</v>
      </c>
      <c r="BCA77" s="871" t="s">
        <v>710</v>
      </c>
      <c r="BCB77" s="871" t="s">
        <v>710</v>
      </c>
      <c r="BCC77" s="871" t="s">
        <v>710</v>
      </c>
      <c r="BCD77" s="871" t="s">
        <v>710</v>
      </c>
      <c r="BCE77" s="871" t="s">
        <v>710</v>
      </c>
      <c r="BCF77" s="871" t="s">
        <v>710</v>
      </c>
      <c r="BCG77" s="871" t="s">
        <v>710</v>
      </c>
      <c r="BCH77" s="871" t="s">
        <v>710</v>
      </c>
      <c r="BCI77" s="871" t="s">
        <v>710</v>
      </c>
      <c r="BCJ77" s="871" t="s">
        <v>710</v>
      </c>
      <c r="BCK77" s="871" t="s">
        <v>710</v>
      </c>
      <c r="BCL77" s="871" t="s">
        <v>710</v>
      </c>
      <c r="BCM77" s="871" t="s">
        <v>710</v>
      </c>
      <c r="BCN77" s="871" t="s">
        <v>710</v>
      </c>
      <c r="BCO77" s="871" t="s">
        <v>710</v>
      </c>
      <c r="BCP77" s="871" t="s">
        <v>710</v>
      </c>
      <c r="BCQ77" s="871" t="s">
        <v>710</v>
      </c>
      <c r="BCR77" s="871" t="s">
        <v>710</v>
      </c>
      <c r="BCS77" s="871" t="s">
        <v>710</v>
      </c>
      <c r="BCT77" s="871" t="s">
        <v>710</v>
      </c>
      <c r="BCU77" s="871" t="s">
        <v>710</v>
      </c>
      <c r="BCV77" s="871" t="s">
        <v>710</v>
      </c>
      <c r="BCW77" s="871" t="s">
        <v>710</v>
      </c>
      <c r="BCX77" s="871" t="s">
        <v>710</v>
      </c>
      <c r="BCY77" s="871" t="s">
        <v>710</v>
      </c>
      <c r="BCZ77" s="871" t="s">
        <v>710</v>
      </c>
      <c r="BDA77" s="871" t="s">
        <v>710</v>
      </c>
      <c r="BDB77" s="871" t="s">
        <v>710</v>
      </c>
      <c r="BDC77" s="871" t="s">
        <v>710</v>
      </c>
      <c r="BDD77" s="871" t="s">
        <v>710</v>
      </c>
      <c r="BDE77" s="871" t="s">
        <v>710</v>
      </c>
      <c r="BDF77" s="871" t="s">
        <v>710</v>
      </c>
      <c r="BDG77" s="871" t="s">
        <v>710</v>
      </c>
      <c r="BDH77" s="871" t="s">
        <v>710</v>
      </c>
      <c r="BDI77" s="871" t="s">
        <v>710</v>
      </c>
      <c r="BDJ77" s="871" t="s">
        <v>710</v>
      </c>
      <c r="BDK77" s="871" t="s">
        <v>710</v>
      </c>
      <c r="BDL77" s="871" t="s">
        <v>710</v>
      </c>
      <c r="BDM77" s="871" t="s">
        <v>710</v>
      </c>
      <c r="BDN77" s="871" t="s">
        <v>710</v>
      </c>
      <c r="BDO77" s="871" t="s">
        <v>710</v>
      </c>
      <c r="BDP77" s="871" t="s">
        <v>710</v>
      </c>
      <c r="BDQ77" s="871" t="s">
        <v>710</v>
      </c>
      <c r="BDR77" s="871" t="s">
        <v>710</v>
      </c>
      <c r="BDS77" s="871" t="s">
        <v>710</v>
      </c>
      <c r="BDT77" s="871" t="s">
        <v>710</v>
      </c>
      <c r="BDU77" s="871" t="s">
        <v>710</v>
      </c>
      <c r="BDV77" s="871" t="s">
        <v>710</v>
      </c>
      <c r="BDW77" s="871" t="s">
        <v>710</v>
      </c>
      <c r="BDX77" s="871" t="s">
        <v>710</v>
      </c>
      <c r="BDY77" s="871" t="s">
        <v>710</v>
      </c>
      <c r="BDZ77" s="871" t="s">
        <v>710</v>
      </c>
      <c r="BEA77" s="871" t="s">
        <v>710</v>
      </c>
      <c r="BEB77" s="871" t="s">
        <v>710</v>
      </c>
      <c r="BEC77" s="871" t="s">
        <v>710</v>
      </c>
      <c r="BED77" s="871" t="s">
        <v>710</v>
      </c>
      <c r="BEE77" s="871" t="s">
        <v>710</v>
      </c>
      <c r="BEF77" s="871" t="s">
        <v>710</v>
      </c>
      <c r="BEG77" s="871" t="s">
        <v>710</v>
      </c>
      <c r="BEH77" s="871" t="s">
        <v>710</v>
      </c>
      <c r="BEI77" s="871" t="s">
        <v>710</v>
      </c>
      <c r="BEJ77" s="871" t="s">
        <v>710</v>
      </c>
      <c r="BEK77" s="871" t="s">
        <v>710</v>
      </c>
      <c r="BEL77" s="871" t="s">
        <v>710</v>
      </c>
      <c r="BEM77" s="871" t="s">
        <v>710</v>
      </c>
      <c r="BEN77" s="871" t="s">
        <v>710</v>
      </c>
      <c r="BEO77" s="871" t="s">
        <v>710</v>
      </c>
      <c r="BEP77" s="871" t="s">
        <v>710</v>
      </c>
      <c r="BEQ77" s="871" t="s">
        <v>710</v>
      </c>
      <c r="BER77" s="871" t="s">
        <v>710</v>
      </c>
      <c r="BES77" s="871" t="s">
        <v>710</v>
      </c>
      <c r="BET77" s="871" t="s">
        <v>710</v>
      </c>
      <c r="BEU77" s="871" t="s">
        <v>710</v>
      </c>
      <c r="BEV77" s="871" t="s">
        <v>710</v>
      </c>
      <c r="BEW77" s="871" t="s">
        <v>710</v>
      </c>
      <c r="BEX77" s="871" t="s">
        <v>710</v>
      </c>
      <c r="BEY77" s="871" t="s">
        <v>710</v>
      </c>
      <c r="BEZ77" s="871" t="s">
        <v>710</v>
      </c>
      <c r="BFA77" s="871" t="s">
        <v>710</v>
      </c>
      <c r="BFB77" s="871" t="s">
        <v>710</v>
      </c>
      <c r="BFC77" s="871" t="s">
        <v>710</v>
      </c>
      <c r="BFD77" s="871" t="s">
        <v>710</v>
      </c>
      <c r="BFE77" s="871" t="s">
        <v>710</v>
      </c>
      <c r="BFF77" s="871" t="s">
        <v>710</v>
      </c>
      <c r="BFG77" s="871" t="s">
        <v>710</v>
      </c>
      <c r="BFH77" s="871" t="s">
        <v>710</v>
      </c>
      <c r="BFI77" s="871" t="s">
        <v>710</v>
      </c>
      <c r="BFJ77" s="871" t="s">
        <v>710</v>
      </c>
      <c r="BFK77" s="871" t="s">
        <v>710</v>
      </c>
      <c r="BFL77" s="871" t="s">
        <v>710</v>
      </c>
      <c r="BFM77" s="871" t="s">
        <v>710</v>
      </c>
      <c r="BFN77" s="871" t="s">
        <v>710</v>
      </c>
      <c r="BFO77" s="871" t="s">
        <v>710</v>
      </c>
      <c r="BFP77" s="871" t="s">
        <v>710</v>
      </c>
      <c r="BFQ77" s="871" t="s">
        <v>710</v>
      </c>
      <c r="BFR77" s="871" t="s">
        <v>710</v>
      </c>
      <c r="BFS77" s="871" t="s">
        <v>710</v>
      </c>
      <c r="BFT77" s="871" t="s">
        <v>710</v>
      </c>
      <c r="BFU77" s="871" t="s">
        <v>710</v>
      </c>
      <c r="BFV77" s="871" t="s">
        <v>710</v>
      </c>
      <c r="BFW77" s="871" t="s">
        <v>710</v>
      </c>
      <c r="BFX77" s="871" t="s">
        <v>710</v>
      </c>
      <c r="BFY77" s="871" t="s">
        <v>710</v>
      </c>
      <c r="BFZ77" s="871" t="s">
        <v>710</v>
      </c>
      <c r="BGA77" s="871" t="s">
        <v>710</v>
      </c>
      <c r="BGB77" s="871" t="s">
        <v>710</v>
      </c>
      <c r="BGC77" s="871" t="s">
        <v>710</v>
      </c>
      <c r="BGD77" s="871" t="s">
        <v>710</v>
      </c>
      <c r="BGE77" s="871" t="s">
        <v>710</v>
      </c>
      <c r="BGF77" s="871" t="s">
        <v>710</v>
      </c>
      <c r="BGG77" s="871" t="s">
        <v>710</v>
      </c>
      <c r="BGH77" s="871" t="s">
        <v>710</v>
      </c>
      <c r="BGI77" s="871" t="s">
        <v>710</v>
      </c>
      <c r="BGJ77" s="871" t="s">
        <v>710</v>
      </c>
      <c r="BGK77" s="871" t="s">
        <v>710</v>
      </c>
      <c r="BGL77" s="871" t="s">
        <v>710</v>
      </c>
      <c r="BGM77" s="871" t="s">
        <v>710</v>
      </c>
      <c r="BGN77" s="871" t="s">
        <v>710</v>
      </c>
      <c r="BGO77" s="871" t="s">
        <v>710</v>
      </c>
      <c r="BGP77" s="871" t="s">
        <v>710</v>
      </c>
      <c r="BGQ77" s="871" t="s">
        <v>710</v>
      </c>
      <c r="BGR77" s="871" t="s">
        <v>710</v>
      </c>
      <c r="BGS77" s="871" t="s">
        <v>710</v>
      </c>
      <c r="BGT77" s="871" t="s">
        <v>710</v>
      </c>
      <c r="BGU77" s="871" t="s">
        <v>710</v>
      </c>
      <c r="BGV77" s="871" t="s">
        <v>710</v>
      </c>
      <c r="BGW77" s="871" t="s">
        <v>710</v>
      </c>
      <c r="BGX77" s="871" t="s">
        <v>710</v>
      </c>
      <c r="BGY77" s="871" t="s">
        <v>710</v>
      </c>
      <c r="BGZ77" s="871" t="s">
        <v>710</v>
      </c>
      <c r="BHA77" s="871" t="s">
        <v>710</v>
      </c>
      <c r="BHB77" s="871" t="s">
        <v>710</v>
      </c>
      <c r="BHC77" s="871" t="s">
        <v>710</v>
      </c>
      <c r="BHD77" s="871" t="s">
        <v>710</v>
      </c>
      <c r="BHE77" s="871" t="s">
        <v>710</v>
      </c>
      <c r="BHF77" s="871" t="s">
        <v>710</v>
      </c>
      <c r="BHG77" s="871" t="s">
        <v>710</v>
      </c>
      <c r="BHH77" s="871" t="s">
        <v>710</v>
      </c>
      <c r="BHI77" s="871" t="s">
        <v>710</v>
      </c>
      <c r="BHJ77" s="871" t="s">
        <v>710</v>
      </c>
      <c r="BHK77" s="871" t="s">
        <v>710</v>
      </c>
      <c r="BHL77" s="871" t="s">
        <v>710</v>
      </c>
      <c r="BHM77" s="871" t="s">
        <v>710</v>
      </c>
      <c r="BHN77" s="871" t="s">
        <v>710</v>
      </c>
      <c r="BHO77" s="871" t="s">
        <v>710</v>
      </c>
      <c r="BHP77" s="871" t="s">
        <v>710</v>
      </c>
      <c r="BHQ77" s="871" t="s">
        <v>710</v>
      </c>
      <c r="BHR77" s="871" t="s">
        <v>710</v>
      </c>
      <c r="BHS77" s="871" t="s">
        <v>710</v>
      </c>
      <c r="BHT77" s="871" t="s">
        <v>710</v>
      </c>
      <c r="BHU77" s="871" t="s">
        <v>710</v>
      </c>
      <c r="BHV77" s="871" t="s">
        <v>710</v>
      </c>
      <c r="BHW77" s="871" t="s">
        <v>710</v>
      </c>
      <c r="BHX77" s="871" t="s">
        <v>710</v>
      </c>
      <c r="BHY77" s="871" t="s">
        <v>710</v>
      </c>
      <c r="BHZ77" s="871" t="s">
        <v>710</v>
      </c>
      <c r="BIA77" s="871" t="s">
        <v>710</v>
      </c>
      <c r="BIB77" s="871" t="s">
        <v>710</v>
      </c>
      <c r="BIC77" s="871" t="s">
        <v>710</v>
      </c>
      <c r="BID77" s="871" t="s">
        <v>710</v>
      </c>
      <c r="BIE77" s="871" t="s">
        <v>710</v>
      </c>
      <c r="BIF77" s="871" t="s">
        <v>710</v>
      </c>
      <c r="BIG77" s="871" t="s">
        <v>710</v>
      </c>
      <c r="BIH77" s="871" t="s">
        <v>710</v>
      </c>
      <c r="BII77" s="871" t="s">
        <v>710</v>
      </c>
      <c r="BIJ77" s="871" t="s">
        <v>710</v>
      </c>
      <c r="BIK77" s="871" t="s">
        <v>710</v>
      </c>
      <c r="BIL77" s="871" t="s">
        <v>710</v>
      </c>
      <c r="BIM77" s="871" t="s">
        <v>710</v>
      </c>
      <c r="BIN77" s="871" t="s">
        <v>710</v>
      </c>
      <c r="BIO77" s="871" t="s">
        <v>710</v>
      </c>
      <c r="BIP77" s="871" t="s">
        <v>710</v>
      </c>
      <c r="BIQ77" s="871" t="s">
        <v>710</v>
      </c>
      <c r="BIR77" s="871" t="s">
        <v>710</v>
      </c>
      <c r="BIS77" s="871" t="s">
        <v>710</v>
      </c>
      <c r="BIT77" s="871" t="s">
        <v>710</v>
      </c>
      <c r="BIU77" s="871" t="s">
        <v>710</v>
      </c>
      <c r="BIV77" s="871" t="s">
        <v>710</v>
      </c>
      <c r="BIW77" s="871" t="s">
        <v>710</v>
      </c>
      <c r="BIX77" s="871" t="s">
        <v>710</v>
      </c>
      <c r="BIY77" s="871" t="s">
        <v>710</v>
      </c>
      <c r="BIZ77" s="871" t="s">
        <v>710</v>
      </c>
      <c r="BJA77" s="871" t="s">
        <v>710</v>
      </c>
      <c r="BJB77" s="871" t="s">
        <v>710</v>
      </c>
      <c r="BJC77" s="871" t="s">
        <v>710</v>
      </c>
      <c r="BJD77" s="871" t="s">
        <v>710</v>
      </c>
      <c r="BJE77" s="871" t="s">
        <v>710</v>
      </c>
      <c r="BJF77" s="871" t="s">
        <v>710</v>
      </c>
      <c r="BJG77" s="871" t="s">
        <v>710</v>
      </c>
      <c r="BJH77" s="871" t="s">
        <v>710</v>
      </c>
      <c r="BJI77" s="871" t="s">
        <v>710</v>
      </c>
      <c r="BJJ77" s="871" t="s">
        <v>710</v>
      </c>
      <c r="BJK77" s="871" t="s">
        <v>710</v>
      </c>
      <c r="BJL77" s="871" t="s">
        <v>710</v>
      </c>
      <c r="BJM77" s="871" t="s">
        <v>710</v>
      </c>
      <c r="BJN77" s="871" t="s">
        <v>710</v>
      </c>
      <c r="BJO77" s="871" t="s">
        <v>710</v>
      </c>
      <c r="BJP77" s="871" t="s">
        <v>710</v>
      </c>
      <c r="BJQ77" s="871" t="s">
        <v>710</v>
      </c>
      <c r="BJR77" s="871" t="s">
        <v>710</v>
      </c>
      <c r="BJS77" s="871" t="s">
        <v>710</v>
      </c>
      <c r="BJT77" s="871" t="s">
        <v>710</v>
      </c>
      <c r="BJU77" s="871" t="s">
        <v>710</v>
      </c>
      <c r="BJV77" s="871" t="s">
        <v>710</v>
      </c>
      <c r="BJW77" s="871" t="s">
        <v>710</v>
      </c>
      <c r="BJX77" s="871" t="s">
        <v>710</v>
      </c>
      <c r="BJY77" s="871" t="s">
        <v>710</v>
      </c>
      <c r="BJZ77" s="871" t="s">
        <v>710</v>
      </c>
      <c r="BKA77" s="871" t="s">
        <v>710</v>
      </c>
      <c r="BKB77" s="871" t="s">
        <v>710</v>
      </c>
      <c r="BKC77" s="871" t="s">
        <v>710</v>
      </c>
      <c r="BKD77" s="871" t="s">
        <v>710</v>
      </c>
      <c r="BKE77" s="871" t="s">
        <v>710</v>
      </c>
      <c r="BKF77" s="871" t="s">
        <v>710</v>
      </c>
      <c r="BKG77" s="871" t="s">
        <v>710</v>
      </c>
      <c r="BKH77" s="871" t="s">
        <v>710</v>
      </c>
      <c r="BKI77" s="871" t="s">
        <v>710</v>
      </c>
      <c r="BKJ77" s="871" t="s">
        <v>710</v>
      </c>
      <c r="BKK77" s="871" t="s">
        <v>710</v>
      </c>
      <c r="BKL77" s="871" t="s">
        <v>710</v>
      </c>
      <c r="BKM77" s="871" t="s">
        <v>710</v>
      </c>
      <c r="BKN77" s="871" t="s">
        <v>710</v>
      </c>
      <c r="BKO77" s="871" t="s">
        <v>710</v>
      </c>
      <c r="BKP77" s="871" t="s">
        <v>710</v>
      </c>
      <c r="BKQ77" s="871" t="s">
        <v>710</v>
      </c>
      <c r="BKR77" s="871" t="s">
        <v>710</v>
      </c>
      <c r="BKS77" s="871" t="s">
        <v>710</v>
      </c>
      <c r="BKT77" s="871" t="s">
        <v>710</v>
      </c>
      <c r="BKU77" s="871" t="s">
        <v>710</v>
      </c>
      <c r="BKV77" s="871" t="s">
        <v>710</v>
      </c>
      <c r="BKW77" s="871" t="s">
        <v>710</v>
      </c>
      <c r="BKX77" s="871" t="s">
        <v>710</v>
      </c>
      <c r="BKY77" s="871" t="s">
        <v>710</v>
      </c>
      <c r="BKZ77" s="871" t="s">
        <v>710</v>
      </c>
      <c r="BLA77" s="871" t="s">
        <v>710</v>
      </c>
      <c r="BLB77" s="871" t="s">
        <v>710</v>
      </c>
      <c r="BLC77" s="871" t="s">
        <v>710</v>
      </c>
      <c r="BLD77" s="871" t="s">
        <v>710</v>
      </c>
      <c r="BLE77" s="871" t="s">
        <v>710</v>
      </c>
      <c r="BLF77" s="871" t="s">
        <v>710</v>
      </c>
      <c r="BLG77" s="871" t="s">
        <v>710</v>
      </c>
      <c r="BLH77" s="871" t="s">
        <v>710</v>
      </c>
      <c r="BLI77" s="871" t="s">
        <v>710</v>
      </c>
      <c r="BLJ77" s="871" t="s">
        <v>710</v>
      </c>
      <c r="BLK77" s="871" t="s">
        <v>710</v>
      </c>
      <c r="BLL77" s="871" t="s">
        <v>710</v>
      </c>
      <c r="BLM77" s="871" t="s">
        <v>710</v>
      </c>
      <c r="BLN77" s="871" t="s">
        <v>710</v>
      </c>
      <c r="BLO77" s="871" t="s">
        <v>710</v>
      </c>
      <c r="BLP77" s="871" t="s">
        <v>710</v>
      </c>
      <c r="BLQ77" s="871" t="s">
        <v>710</v>
      </c>
      <c r="BLR77" s="871" t="s">
        <v>710</v>
      </c>
      <c r="BLS77" s="871" t="s">
        <v>710</v>
      </c>
      <c r="BLT77" s="871" t="s">
        <v>710</v>
      </c>
      <c r="BLU77" s="871" t="s">
        <v>710</v>
      </c>
      <c r="BLV77" s="871" t="s">
        <v>710</v>
      </c>
      <c r="BLW77" s="871" t="s">
        <v>710</v>
      </c>
      <c r="BLX77" s="871" t="s">
        <v>710</v>
      </c>
      <c r="BLY77" s="871" t="s">
        <v>710</v>
      </c>
      <c r="BLZ77" s="871" t="s">
        <v>710</v>
      </c>
      <c r="BMA77" s="871" t="s">
        <v>710</v>
      </c>
      <c r="BMB77" s="871" t="s">
        <v>710</v>
      </c>
      <c r="BMC77" s="871" t="s">
        <v>710</v>
      </c>
      <c r="BMD77" s="871" t="s">
        <v>710</v>
      </c>
      <c r="BME77" s="871" t="s">
        <v>710</v>
      </c>
      <c r="BMF77" s="871" t="s">
        <v>710</v>
      </c>
      <c r="BMG77" s="871" t="s">
        <v>710</v>
      </c>
      <c r="BMH77" s="871" t="s">
        <v>710</v>
      </c>
      <c r="BMI77" s="871" t="s">
        <v>710</v>
      </c>
      <c r="BMJ77" s="871" t="s">
        <v>710</v>
      </c>
      <c r="BMK77" s="871" t="s">
        <v>710</v>
      </c>
      <c r="BML77" s="871" t="s">
        <v>710</v>
      </c>
      <c r="BMM77" s="871" t="s">
        <v>710</v>
      </c>
      <c r="BMN77" s="871" t="s">
        <v>710</v>
      </c>
      <c r="BMO77" s="871" t="s">
        <v>710</v>
      </c>
      <c r="BMP77" s="871" t="s">
        <v>710</v>
      </c>
      <c r="BMQ77" s="871" t="s">
        <v>710</v>
      </c>
      <c r="BMR77" s="871" t="s">
        <v>710</v>
      </c>
      <c r="BMS77" s="871" t="s">
        <v>710</v>
      </c>
      <c r="BMT77" s="871" t="s">
        <v>710</v>
      </c>
      <c r="BMU77" s="871" t="s">
        <v>710</v>
      </c>
      <c r="BMV77" s="871" t="s">
        <v>710</v>
      </c>
      <c r="BMW77" s="871" t="s">
        <v>710</v>
      </c>
      <c r="BMX77" s="871" t="s">
        <v>710</v>
      </c>
      <c r="BMY77" s="871" t="s">
        <v>710</v>
      </c>
      <c r="BMZ77" s="871" t="s">
        <v>710</v>
      </c>
      <c r="BNA77" s="871" t="s">
        <v>710</v>
      </c>
      <c r="BNB77" s="871" t="s">
        <v>710</v>
      </c>
      <c r="BNC77" s="871" t="s">
        <v>710</v>
      </c>
      <c r="BND77" s="871" t="s">
        <v>710</v>
      </c>
      <c r="BNE77" s="871" t="s">
        <v>710</v>
      </c>
      <c r="BNF77" s="871" t="s">
        <v>710</v>
      </c>
      <c r="BNG77" s="871" t="s">
        <v>710</v>
      </c>
      <c r="BNH77" s="871" t="s">
        <v>710</v>
      </c>
      <c r="BNI77" s="871" t="s">
        <v>710</v>
      </c>
      <c r="BNJ77" s="871" t="s">
        <v>710</v>
      </c>
      <c r="BNK77" s="871" t="s">
        <v>710</v>
      </c>
      <c r="BNL77" s="871" t="s">
        <v>710</v>
      </c>
      <c r="BNM77" s="871" t="s">
        <v>710</v>
      </c>
      <c r="BNN77" s="871" t="s">
        <v>710</v>
      </c>
      <c r="BNO77" s="871" t="s">
        <v>710</v>
      </c>
      <c r="BNP77" s="871" t="s">
        <v>710</v>
      </c>
      <c r="BNQ77" s="871" t="s">
        <v>710</v>
      </c>
      <c r="BNR77" s="871" t="s">
        <v>710</v>
      </c>
      <c r="BNS77" s="871" t="s">
        <v>710</v>
      </c>
      <c r="BNT77" s="871" t="s">
        <v>710</v>
      </c>
      <c r="BNU77" s="871" t="s">
        <v>710</v>
      </c>
      <c r="BNV77" s="871" t="s">
        <v>710</v>
      </c>
      <c r="BNW77" s="871" t="s">
        <v>710</v>
      </c>
      <c r="BNX77" s="871" t="s">
        <v>710</v>
      </c>
      <c r="BNY77" s="871" t="s">
        <v>710</v>
      </c>
      <c r="BNZ77" s="871" t="s">
        <v>710</v>
      </c>
      <c r="BOA77" s="871" t="s">
        <v>710</v>
      </c>
      <c r="BOB77" s="871" t="s">
        <v>710</v>
      </c>
      <c r="BOC77" s="871" t="s">
        <v>710</v>
      </c>
      <c r="BOD77" s="871" t="s">
        <v>710</v>
      </c>
      <c r="BOE77" s="871" t="s">
        <v>710</v>
      </c>
      <c r="BOF77" s="871" t="s">
        <v>710</v>
      </c>
      <c r="BOG77" s="871" t="s">
        <v>710</v>
      </c>
      <c r="BOH77" s="871" t="s">
        <v>710</v>
      </c>
      <c r="BOI77" s="871" t="s">
        <v>710</v>
      </c>
      <c r="BOJ77" s="871" t="s">
        <v>710</v>
      </c>
      <c r="BOK77" s="871" t="s">
        <v>710</v>
      </c>
      <c r="BOL77" s="871" t="s">
        <v>710</v>
      </c>
      <c r="BOM77" s="871" t="s">
        <v>710</v>
      </c>
      <c r="BON77" s="871" t="s">
        <v>710</v>
      </c>
      <c r="BOO77" s="871" t="s">
        <v>710</v>
      </c>
      <c r="BOP77" s="871" t="s">
        <v>710</v>
      </c>
      <c r="BOQ77" s="871" t="s">
        <v>710</v>
      </c>
      <c r="BOR77" s="871" t="s">
        <v>710</v>
      </c>
      <c r="BOS77" s="871" t="s">
        <v>710</v>
      </c>
      <c r="BOT77" s="871" t="s">
        <v>710</v>
      </c>
      <c r="BOU77" s="871" t="s">
        <v>710</v>
      </c>
      <c r="BOV77" s="871" t="s">
        <v>710</v>
      </c>
      <c r="BOW77" s="871" t="s">
        <v>710</v>
      </c>
      <c r="BOX77" s="871" t="s">
        <v>710</v>
      </c>
      <c r="BOY77" s="871" t="s">
        <v>710</v>
      </c>
      <c r="BOZ77" s="871" t="s">
        <v>710</v>
      </c>
      <c r="BPA77" s="871" t="s">
        <v>710</v>
      </c>
      <c r="BPB77" s="871" t="s">
        <v>710</v>
      </c>
      <c r="BPC77" s="871" t="s">
        <v>710</v>
      </c>
      <c r="BPD77" s="871" t="s">
        <v>710</v>
      </c>
      <c r="BPE77" s="871" t="s">
        <v>710</v>
      </c>
      <c r="BPF77" s="871" t="s">
        <v>710</v>
      </c>
      <c r="BPG77" s="871" t="s">
        <v>710</v>
      </c>
      <c r="BPH77" s="871" t="s">
        <v>710</v>
      </c>
      <c r="BPI77" s="871" t="s">
        <v>710</v>
      </c>
      <c r="BPJ77" s="871" t="s">
        <v>710</v>
      </c>
      <c r="BPK77" s="871" t="s">
        <v>710</v>
      </c>
      <c r="BPL77" s="871" t="s">
        <v>710</v>
      </c>
      <c r="BPM77" s="871" t="s">
        <v>710</v>
      </c>
      <c r="BPN77" s="871" t="s">
        <v>710</v>
      </c>
      <c r="BPO77" s="871" t="s">
        <v>710</v>
      </c>
      <c r="BPP77" s="871" t="s">
        <v>710</v>
      </c>
      <c r="BPQ77" s="871" t="s">
        <v>710</v>
      </c>
      <c r="BPR77" s="871" t="s">
        <v>710</v>
      </c>
      <c r="BPS77" s="871" t="s">
        <v>710</v>
      </c>
      <c r="BPT77" s="871" t="s">
        <v>710</v>
      </c>
      <c r="BPU77" s="871" t="s">
        <v>710</v>
      </c>
      <c r="BPV77" s="871" t="s">
        <v>710</v>
      </c>
      <c r="BPW77" s="871" t="s">
        <v>710</v>
      </c>
      <c r="BPX77" s="871" t="s">
        <v>710</v>
      </c>
      <c r="BPY77" s="871" t="s">
        <v>710</v>
      </c>
      <c r="BPZ77" s="871" t="s">
        <v>710</v>
      </c>
      <c r="BQA77" s="871" t="s">
        <v>710</v>
      </c>
      <c r="BQB77" s="871" t="s">
        <v>710</v>
      </c>
      <c r="BQC77" s="871" t="s">
        <v>710</v>
      </c>
      <c r="BQD77" s="871" t="s">
        <v>710</v>
      </c>
      <c r="BQE77" s="871" t="s">
        <v>710</v>
      </c>
      <c r="BQF77" s="871" t="s">
        <v>710</v>
      </c>
      <c r="BQG77" s="871" t="s">
        <v>710</v>
      </c>
      <c r="BQH77" s="871" t="s">
        <v>710</v>
      </c>
      <c r="BQI77" s="871" t="s">
        <v>710</v>
      </c>
      <c r="BQJ77" s="871" t="s">
        <v>710</v>
      </c>
      <c r="BQK77" s="871" t="s">
        <v>710</v>
      </c>
      <c r="BQL77" s="871" t="s">
        <v>710</v>
      </c>
      <c r="BQM77" s="871" t="s">
        <v>710</v>
      </c>
      <c r="BQN77" s="871" t="s">
        <v>710</v>
      </c>
      <c r="BQO77" s="871" t="s">
        <v>710</v>
      </c>
      <c r="BQP77" s="871" t="s">
        <v>710</v>
      </c>
      <c r="BQQ77" s="871" t="s">
        <v>710</v>
      </c>
      <c r="BQR77" s="871" t="s">
        <v>710</v>
      </c>
      <c r="BQS77" s="871" t="s">
        <v>710</v>
      </c>
      <c r="BQT77" s="871" t="s">
        <v>710</v>
      </c>
      <c r="BQU77" s="871" t="s">
        <v>710</v>
      </c>
      <c r="BQV77" s="871" t="s">
        <v>710</v>
      </c>
      <c r="BQW77" s="871" t="s">
        <v>710</v>
      </c>
      <c r="BQX77" s="871" t="s">
        <v>710</v>
      </c>
      <c r="BQY77" s="871" t="s">
        <v>710</v>
      </c>
      <c r="BQZ77" s="871" t="s">
        <v>710</v>
      </c>
      <c r="BRA77" s="871" t="s">
        <v>710</v>
      </c>
      <c r="BRB77" s="871" t="s">
        <v>710</v>
      </c>
      <c r="BRC77" s="871" t="s">
        <v>710</v>
      </c>
      <c r="BRD77" s="871" t="s">
        <v>710</v>
      </c>
      <c r="BRE77" s="871" t="s">
        <v>710</v>
      </c>
      <c r="BRF77" s="871" t="s">
        <v>710</v>
      </c>
      <c r="BRG77" s="871" t="s">
        <v>710</v>
      </c>
      <c r="BRH77" s="871" t="s">
        <v>710</v>
      </c>
      <c r="BRI77" s="871" t="s">
        <v>710</v>
      </c>
      <c r="BRJ77" s="871" t="s">
        <v>710</v>
      </c>
      <c r="BRK77" s="871" t="s">
        <v>710</v>
      </c>
      <c r="BRL77" s="871" t="s">
        <v>710</v>
      </c>
      <c r="BRM77" s="871" t="s">
        <v>710</v>
      </c>
      <c r="BRN77" s="871" t="s">
        <v>710</v>
      </c>
      <c r="BRO77" s="871" t="s">
        <v>710</v>
      </c>
      <c r="BRP77" s="871" t="s">
        <v>710</v>
      </c>
      <c r="BRQ77" s="871" t="s">
        <v>710</v>
      </c>
      <c r="BRR77" s="871" t="s">
        <v>710</v>
      </c>
      <c r="BRS77" s="871" t="s">
        <v>710</v>
      </c>
      <c r="BRT77" s="871" t="s">
        <v>710</v>
      </c>
      <c r="BRU77" s="871" t="s">
        <v>710</v>
      </c>
      <c r="BRV77" s="871" t="s">
        <v>710</v>
      </c>
      <c r="BRW77" s="871" t="s">
        <v>710</v>
      </c>
      <c r="BRX77" s="871" t="s">
        <v>710</v>
      </c>
      <c r="BRY77" s="871" t="s">
        <v>710</v>
      </c>
      <c r="BRZ77" s="871" t="s">
        <v>710</v>
      </c>
      <c r="BSA77" s="871" t="s">
        <v>710</v>
      </c>
      <c r="BSB77" s="871" t="s">
        <v>710</v>
      </c>
      <c r="BSC77" s="871" t="s">
        <v>710</v>
      </c>
      <c r="BSD77" s="871" t="s">
        <v>710</v>
      </c>
      <c r="BSE77" s="871" t="s">
        <v>710</v>
      </c>
      <c r="BSF77" s="871" t="s">
        <v>710</v>
      </c>
      <c r="BSG77" s="871" t="s">
        <v>710</v>
      </c>
      <c r="BSH77" s="871" t="s">
        <v>710</v>
      </c>
      <c r="BSI77" s="871" t="s">
        <v>710</v>
      </c>
      <c r="BSJ77" s="871" t="s">
        <v>710</v>
      </c>
      <c r="BSK77" s="871" t="s">
        <v>710</v>
      </c>
      <c r="BSL77" s="871" t="s">
        <v>710</v>
      </c>
      <c r="BSM77" s="871" t="s">
        <v>710</v>
      </c>
      <c r="BSN77" s="871" t="s">
        <v>710</v>
      </c>
      <c r="BSO77" s="871" t="s">
        <v>710</v>
      </c>
      <c r="BSP77" s="871" t="s">
        <v>710</v>
      </c>
      <c r="BSQ77" s="871" t="s">
        <v>710</v>
      </c>
      <c r="BSR77" s="871" t="s">
        <v>710</v>
      </c>
      <c r="BSS77" s="871" t="s">
        <v>710</v>
      </c>
      <c r="BST77" s="871" t="s">
        <v>710</v>
      </c>
      <c r="BSU77" s="871" t="s">
        <v>710</v>
      </c>
      <c r="BSV77" s="871" t="s">
        <v>710</v>
      </c>
      <c r="BSW77" s="871" t="s">
        <v>710</v>
      </c>
      <c r="BSX77" s="871" t="s">
        <v>710</v>
      </c>
      <c r="BSY77" s="871" t="s">
        <v>710</v>
      </c>
      <c r="BSZ77" s="871" t="s">
        <v>710</v>
      </c>
      <c r="BTA77" s="871" t="s">
        <v>710</v>
      </c>
      <c r="BTB77" s="871" t="s">
        <v>710</v>
      </c>
      <c r="BTC77" s="871" t="s">
        <v>710</v>
      </c>
      <c r="BTD77" s="871" t="s">
        <v>710</v>
      </c>
      <c r="BTE77" s="871" t="s">
        <v>710</v>
      </c>
      <c r="BTF77" s="871" t="s">
        <v>710</v>
      </c>
      <c r="BTG77" s="871" t="s">
        <v>710</v>
      </c>
      <c r="BTH77" s="871" t="s">
        <v>710</v>
      </c>
      <c r="BTI77" s="871" t="s">
        <v>710</v>
      </c>
      <c r="BTJ77" s="871" t="s">
        <v>710</v>
      </c>
      <c r="BTK77" s="871" t="s">
        <v>710</v>
      </c>
      <c r="BTL77" s="871" t="s">
        <v>710</v>
      </c>
      <c r="BTM77" s="871" t="s">
        <v>710</v>
      </c>
      <c r="BTN77" s="871" t="s">
        <v>710</v>
      </c>
      <c r="BTO77" s="871" t="s">
        <v>710</v>
      </c>
      <c r="BTP77" s="871" t="s">
        <v>710</v>
      </c>
      <c r="BTQ77" s="871" t="s">
        <v>710</v>
      </c>
      <c r="BTR77" s="871" t="s">
        <v>710</v>
      </c>
      <c r="BTS77" s="871" t="s">
        <v>710</v>
      </c>
      <c r="BTT77" s="871" t="s">
        <v>710</v>
      </c>
      <c r="BTU77" s="871" t="s">
        <v>710</v>
      </c>
      <c r="BTV77" s="871" t="s">
        <v>710</v>
      </c>
      <c r="BTW77" s="871" t="s">
        <v>710</v>
      </c>
      <c r="BTX77" s="871" t="s">
        <v>710</v>
      </c>
      <c r="BTY77" s="871" t="s">
        <v>710</v>
      </c>
      <c r="BTZ77" s="871" t="s">
        <v>710</v>
      </c>
      <c r="BUA77" s="871" t="s">
        <v>710</v>
      </c>
      <c r="BUB77" s="871" t="s">
        <v>710</v>
      </c>
      <c r="BUC77" s="871" t="s">
        <v>710</v>
      </c>
      <c r="BUD77" s="871" t="s">
        <v>710</v>
      </c>
      <c r="BUE77" s="871" t="s">
        <v>710</v>
      </c>
      <c r="BUF77" s="871" t="s">
        <v>710</v>
      </c>
      <c r="BUG77" s="871" t="s">
        <v>710</v>
      </c>
      <c r="BUH77" s="871" t="s">
        <v>710</v>
      </c>
      <c r="BUI77" s="871" t="s">
        <v>710</v>
      </c>
      <c r="BUJ77" s="871" t="s">
        <v>710</v>
      </c>
      <c r="BUK77" s="871" t="s">
        <v>710</v>
      </c>
      <c r="BUL77" s="871" t="s">
        <v>710</v>
      </c>
      <c r="BUM77" s="871" t="s">
        <v>710</v>
      </c>
      <c r="BUN77" s="871" t="s">
        <v>710</v>
      </c>
      <c r="BUO77" s="871" t="s">
        <v>710</v>
      </c>
      <c r="BUP77" s="871" t="s">
        <v>710</v>
      </c>
      <c r="BUQ77" s="871" t="s">
        <v>710</v>
      </c>
      <c r="BUR77" s="871" t="s">
        <v>710</v>
      </c>
      <c r="BUS77" s="871" t="s">
        <v>710</v>
      </c>
      <c r="BUT77" s="871" t="s">
        <v>710</v>
      </c>
      <c r="BUU77" s="871" t="s">
        <v>710</v>
      </c>
      <c r="BUV77" s="871" t="s">
        <v>710</v>
      </c>
      <c r="BUW77" s="871" t="s">
        <v>710</v>
      </c>
      <c r="BUX77" s="871" t="s">
        <v>710</v>
      </c>
      <c r="BUY77" s="871" t="s">
        <v>710</v>
      </c>
      <c r="BUZ77" s="871" t="s">
        <v>710</v>
      </c>
      <c r="BVA77" s="871" t="s">
        <v>710</v>
      </c>
      <c r="BVB77" s="871" t="s">
        <v>710</v>
      </c>
      <c r="BVC77" s="871" t="s">
        <v>710</v>
      </c>
      <c r="BVD77" s="871" t="s">
        <v>710</v>
      </c>
      <c r="BVE77" s="871" t="s">
        <v>710</v>
      </c>
      <c r="BVF77" s="871" t="s">
        <v>710</v>
      </c>
      <c r="BVG77" s="871" t="s">
        <v>710</v>
      </c>
      <c r="BVH77" s="871" t="s">
        <v>710</v>
      </c>
      <c r="BVI77" s="871" t="s">
        <v>710</v>
      </c>
      <c r="BVJ77" s="871" t="s">
        <v>710</v>
      </c>
      <c r="BVK77" s="871" t="s">
        <v>710</v>
      </c>
      <c r="BVL77" s="871" t="s">
        <v>710</v>
      </c>
      <c r="BVM77" s="871" t="s">
        <v>710</v>
      </c>
      <c r="BVN77" s="871" t="s">
        <v>710</v>
      </c>
      <c r="BVO77" s="871" t="s">
        <v>710</v>
      </c>
      <c r="BVP77" s="871" t="s">
        <v>710</v>
      </c>
      <c r="BVQ77" s="871" t="s">
        <v>710</v>
      </c>
      <c r="BVR77" s="871" t="s">
        <v>710</v>
      </c>
      <c r="BVS77" s="871" t="s">
        <v>710</v>
      </c>
      <c r="BVT77" s="871" t="s">
        <v>710</v>
      </c>
      <c r="BVU77" s="871" t="s">
        <v>710</v>
      </c>
      <c r="BVV77" s="871" t="s">
        <v>710</v>
      </c>
      <c r="BVW77" s="871" t="s">
        <v>710</v>
      </c>
      <c r="BVX77" s="871" t="s">
        <v>710</v>
      </c>
      <c r="BVY77" s="871" t="s">
        <v>710</v>
      </c>
      <c r="BVZ77" s="871" t="s">
        <v>710</v>
      </c>
      <c r="BWA77" s="871" t="s">
        <v>710</v>
      </c>
      <c r="BWB77" s="871" t="s">
        <v>710</v>
      </c>
      <c r="BWC77" s="871" t="s">
        <v>710</v>
      </c>
      <c r="BWD77" s="871" t="s">
        <v>710</v>
      </c>
      <c r="BWE77" s="871" t="s">
        <v>710</v>
      </c>
      <c r="BWF77" s="871" t="s">
        <v>710</v>
      </c>
      <c r="BWG77" s="871" t="s">
        <v>710</v>
      </c>
      <c r="BWH77" s="871" t="s">
        <v>710</v>
      </c>
      <c r="BWI77" s="871" t="s">
        <v>710</v>
      </c>
      <c r="BWJ77" s="871" t="s">
        <v>710</v>
      </c>
      <c r="BWK77" s="871" t="s">
        <v>710</v>
      </c>
      <c r="BWL77" s="871" t="s">
        <v>710</v>
      </c>
      <c r="BWM77" s="871" t="s">
        <v>710</v>
      </c>
      <c r="BWN77" s="871" t="s">
        <v>710</v>
      </c>
      <c r="BWO77" s="871" t="s">
        <v>710</v>
      </c>
      <c r="BWP77" s="871" t="s">
        <v>710</v>
      </c>
      <c r="BWQ77" s="871" t="s">
        <v>710</v>
      </c>
      <c r="BWR77" s="871" t="s">
        <v>710</v>
      </c>
      <c r="BWS77" s="871" t="s">
        <v>710</v>
      </c>
      <c r="BWT77" s="871" t="s">
        <v>710</v>
      </c>
      <c r="BWU77" s="871" t="s">
        <v>710</v>
      </c>
      <c r="BWV77" s="871" t="s">
        <v>710</v>
      </c>
      <c r="BWW77" s="871" t="s">
        <v>710</v>
      </c>
      <c r="BWX77" s="871" t="s">
        <v>710</v>
      </c>
      <c r="BWY77" s="871" t="s">
        <v>710</v>
      </c>
      <c r="BWZ77" s="871" t="s">
        <v>710</v>
      </c>
      <c r="BXA77" s="871" t="s">
        <v>710</v>
      </c>
      <c r="BXB77" s="871" t="s">
        <v>710</v>
      </c>
      <c r="BXC77" s="871" t="s">
        <v>710</v>
      </c>
      <c r="BXD77" s="871" t="s">
        <v>710</v>
      </c>
      <c r="BXE77" s="871" t="s">
        <v>710</v>
      </c>
      <c r="BXF77" s="871" t="s">
        <v>710</v>
      </c>
      <c r="BXG77" s="871" t="s">
        <v>710</v>
      </c>
      <c r="BXH77" s="871" t="s">
        <v>710</v>
      </c>
      <c r="BXI77" s="871" t="s">
        <v>710</v>
      </c>
      <c r="BXJ77" s="871" t="s">
        <v>710</v>
      </c>
      <c r="BXK77" s="871" t="s">
        <v>710</v>
      </c>
      <c r="BXL77" s="871" t="s">
        <v>710</v>
      </c>
      <c r="BXM77" s="871" t="s">
        <v>710</v>
      </c>
      <c r="BXN77" s="871" t="s">
        <v>710</v>
      </c>
      <c r="BXO77" s="871" t="s">
        <v>710</v>
      </c>
      <c r="BXP77" s="871" t="s">
        <v>710</v>
      </c>
      <c r="BXQ77" s="871" t="s">
        <v>710</v>
      </c>
      <c r="BXR77" s="871" t="s">
        <v>710</v>
      </c>
      <c r="BXS77" s="871" t="s">
        <v>710</v>
      </c>
      <c r="BXT77" s="871" t="s">
        <v>710</v>
      </c>
      <c r="BXU77" s="871" t="s">
        <v>710</v>
      </c>
      <c r="BXV77" s="871" t="s">
        <v>710</v>
      </c>
      <c r="BXW77" s="871" t="s">
        <v>710</v>
      </c>
      <c r="BXX77" s="871" t="s">
        <v>710</v>
      </c>
      <c r="BXY77" s="871" t="s">
        <v>710</v>
      </c>
      <c r="BXZ77" s="871" t="s">
        <v>710</v>
      </c>
      <c r="BYA77" s="871" t="s">
        <v>710</v>
      </c>
      <c r="BYB77" s="871" t="s">
        <v>710</v>
      </c>
      <c r="BYC77" s="871" t="s">
        <v>710</v>
      </c>
      <c r="BYD77" s="871" t="s">
        <v>710</v>
      </c>
      <c r="BYE77" s="871" t="s">
        <v>710</v>
      </c>
      <c r="BYF77" s="871" t="s">
        <v>710</v>
      </c>
      <c r="BYG77" s="871" t="s">
        <v>710</v>
      </c>
      <c r="BYH77" s="871" t="s">
        <v>710</v>
      </c>
      <c r="BYI77" s="871" t="s">
        <v>710</v>
      </c>
      <c r="BYJ77" s="871" t="s">
        <v>710</v>
      </c>
      <c r="BYK77" s="871" t="s">
        <v>710</v>
      </c>
      <c r="BYL77" s="871" t="s">
        <v>710</v>
      </c>
      <c r="BYM77" s="871" t="s">
        <v>710</v>
      </c>
      <c r="BYN77" s="871" t="s">
        <v>710</v>
      </c>
      <c r="BYO77" s="871" t="s">
        <v>710</v>
      </c>
      <c r="BYP77" s="871" t="s">
        <v>710</v>
      </c>
      <c r="BYQ77" s="871" t="s">
        <v>710</v>
      </c>
      <c r="BYR77" s="871" t="s">
        <v>710</v>
      </c>
      <c r="BYS77" s="871" t="s">
        <v>710</v>
      </c>
      <c r="BYT77" s="871" t="s">
        <v>710</v>
      </c>
      <c r="BYU77" s="871" t="s">
        <v>710</v>
      </c>
      <c r="BYV77" s="871" t="s">
        <v>710</v>
      </c>
      <c r="BYW77" s="871" t="s">
        <v>710</v>
      </c>
      <c r="BYX77" s="871" t="s">
        <v>710</v>
      </c>
      <c r="BYY77" s="871" t="s">
        <v>710</v>
      </c>
      <c r="BYZ77" s="871" t="s">
        <v>710</v>
      </c>
      <c r="BZA77" s="871" t="s">
        <v>710</v>
      </c>
      <c r="BZB77" s="871" t="s">
        <v>710</v>
      </c>
      <c r="BZC77" s="871" t="s">
        <v>710</v>
      </c>
      <c r="BZD77" s="871" t="s">
        <v>710</v>
      </c>
      <c r="BZE77" s="871" t="s">
        <v>710</v>
      </c>
      <c r="BZF77" s="871" t="s">
        <v>710</v>
      </c>
      <c r="BZG77" s="871" t="s">
        <v>710</v>
      </c>
      <c r="BZH77" s="871" t="s">
        <v>710</v>
      </c>
      <c r="BZI77" s="871" t="s">
        <v>710</v>
      </c>
      <c r="BZJ77" s="871" t="s">
        <v>710</v>
      </c>
      <c r="BZK77" s="871" t="s">
        <v>710</v>
      </c>
      <c r="BZL77" s="871" t="s">
        <v>710</v>
      </c>
      <c r="BZM77" s="871" t="s">
        <v>710</v>
      </c>
      <c r="BZN77" s="871" t="s">
        <v>710</v>
      </c>
      <c r="BZO77" s="871" t="s">
        <v>710</v>
      </c>
      <c r="BZP77" s="871" t="s">
        <v>710</v>
      </c>
      <c r="BZQ77" s="871" t="s">
        <v>710</v>
      </c>
      <c r="BZR77" s="871" t="s">
        <v>710</v>
      </c>
      <c r="BZS77" s="871" t="s">
        <v>710</v>
      </c>
      <c r="BZT77" s="871" t="s">
        <v>710</v>
      </c>
      <c r="BZU77" s="871" t="s">
        <v>710</v>
      </c>
      <c r="BZV77" s="871" t="s">
        <v>710</v>
      </c>
      <c r="BZW77" s="871" t="s">
        <v>710</v>
      </c>
      <c r="BZX77" s="871" t="s">
        <v>710</v>
      </c>
      <c r="BZY77" s="871" t="s">
        <v>710</v>
      </c>
      <c r="BZZ77" s="871" t="s">
        <v>710</v>
      </c>
      <c r="CAA77" s="871" t="s">
        <v>710</v>
      </c>
      <c r="CAB77" s="871" t="s">
        <v>710</v>
      </c>
      <c r="CAC77" s="871" t="s">
        <v>710</v>
      </c>
      <c r="CAD77" s="871" t="s">
        <v>710</v>
      </c>
      <c r="CAE77" s="871" t="s">
        <v>710</v>
      </c>
      <c r="CAF77" s="871" t="s">
        <v>710</v>
      </c>
      <c r="CAG77" s="871" t="s">
        <v>710</v>
      </c>
      <c r="CAH77" s="871" t="s">
        <v>710</v>
      </c>
      <c r="CAI77" s="871" t="s">
        <v>710</v>
      </c>
      <c r="CAJ77" s="871" t="s">
        <v>710</v>
      </c>
      <c r="CAK77" s="871" t="s">
        <v>710</v>
      </c>
      <c r="CAL77" s="871" t="s">
        <v>710</v>
      </c>
      <c r="CAM77" s="871" t="s">
        <v>710</v>
      </c>
      <c r="CAN77" s="871" t="s">
        <v>710</v>
      </c>
      <c r="CAO77" s="871" t="s">
        <v>710</v>
      </c>
      <c r="CAP77" s="871" t="s">
        <v>710</v>
      </c>
      <c r="CAQ77" s="871" t="s">
        <v>710</v>
      </c>
      <c r="CAR77" s="871" t="s">
        <v>710</v>
      </c>
      <c r="CAS77" s="871" t="s">
        <v>710</v>
      </c>
      <c r="CAT77" s="871" t="s">
        <v>710</v>
      </c>
      <c r="CAU77" s="871" t="s">
        <v>710</v>
      </c>
      <c r="CAV77" s="871" t="s">
        <v>710</v>
      </c>
      <c r="CAW77" s="871" t="s">
        <v>710</v>
      </c>
      <c r="CAX77" s="871" t="s">
        <v>710</v>
      </c>
      <c r="CAY77" s="871" t="s">
        <v>710</v>
      </c>
      <c r="CAZ77" s="871" t="s">
        <v>710</v>
      </c>
      <c r="CBA77" s="871" t="s">
        <v>710</v>
      </c>
      <c r="CBB77" s="871" t="s">
        <v>710</v>
      </c>
      <c r="CBC77" s="871" t="s">
        <v>710</v>
      </c>
      <c r="CBD77" s="871" t="s">
        <v>710</v>
      </c>
      <c r="CBE77" s="871" t="s">
        <v>710</v>
      </c>
      <c r="CBF77" s="871" t="s">
        <v>710</v>
      </c>
      <c r="CBG77" s="871" t="s">
        <v>710</v>
      </c>
      <c r="CBH77" s="871" t="s">
        <v>710</v>
      </c>
      <c r="CBI77" s="871" t="s">
        <v>710</v>
      </c>
      <c r="CBJ77" s="871" t="s">
        <v>710</v>
      </c>
      <c r="CBK77" s="871" t="s">
        <v>710</v>
      </c>
      <c r="CBL77" s="871" t="s">
        <v>710</v>
      </c>
      <c r="CBM77" s="871" t="s">
        <v>710</v>
      </c>
      <c r="CBN77" s="871" t="s">
        <v>710</v>
      </c>
      <c r="CBO77" s="871" t="s">
        <v>710</v>
      </c>
      <c r="CBP77" s="871" t="s">
        <v>710</v>
      </c>
      <c r="CBQ77" s="871" t="s">
        <v>710</v>
      </c>
      <c r="CBR77" s="871" t="s">
        <v>710</v>
      </c>
      <c r="CBS77" s="871" t="s">
        <v>710</v>
      </c>
      <c r="CBT77" s="871" t="s">
        <v>710</v>
      </c>
      <c r="CBU77" s="871" t="s">
        <v>710</v>
      </c>
      <c r="CBV77" s="871" t="s">
        <v>710</v>
      </c>
      <c r="CBW77" s="871" t="s">
        <v>710</v>
      </c>
      <c r="CBX77" s="871" t="s">
        <v>710</v>
      </c>
      <c r="CBY77" s="871" t="s">
        <v>710</v>
      </c>
      <c r="CBZ77" s="871" t="s">
        <v>710</v>
      </c>
      <c r="CCA77" s="871" t="s">
        <v>710</v>
      </c>
      <c r="CCB77" s="871" t="s">
        <v>710</v>
      </c>
      <c r="CCC77" s="871" t="s">
        <v>710</v>
      </c>
      <c r="CCD77" s="871" t="s">
        <v>710</v>
      </c>
      <c r="CCE77" s="871" t="s">
        <v>710</v>
      </c>
      <c r="CCF77" s="871" t="s">
        <v>710</v>
      </c>
      <c r="CCG77" s="871" t="s">
        <v>710</v>
      </c>
      <c r="CCH77" s="871" t="s">
        <v>710</v>
      </c>
      <c r="CCI77" s="871" t="s">
        <v>710</v>
      </c>
      <c r="CCJ77" s="871" t="s">
        <v>710</v>
      </c>
      <c r="CCK77" s="871" t="s">
        <v>710</v>
      </c>
      <c r="CCL77" s="871" t="s">
        <v>710</v>
      </c>
      <c r="CCM77" s="871" t="s">
        <v>710</v>
      </c>
      <c r="CCN77" s="871" t="s">
        <v>710</v>
      </c>
      <c r="CCO77" s="871" t="s">
        <v>710</v>
      </c>
      <c r="CCP77" s="871" t="s">
        <v>710</v>
      </c>
      <c r="CCQ77" s="871" t="s">
        <v>710</v>
      </c>
      <c r="CCR77" s="871" t="s">
        <v>710</v>
      </c>
      <c r="CCS77" s="871" t="s">
        <v>710</v>
      </c>
      <c r="CCT77" s="871" t="s">
        <v>710</v>
      </c>
      <c r="CCU77" s="871" t="s">
        <v>710</v>
      </c>
      <c r="CCV77" s="871" t="s">
        <v>710</v>
      </c>
      <c r="CCW77" s="871" t="s">
        <v>710</v>
      </c>
      <c r="CCX77" s="871" t="s">
        <v>710</v>
      </c>
      <c r="CCY77" s="871" t="s">
        <v>710</v>
      </c>
      <c r="CCZ77" s="871" t="s">
        <v>710</v>
      </c>
      <c r="CDA77" s="871" t="s">
        <v>710</v>
      </c>
      <c r="CDB77" s="871" t="s">
        <v>710</v>
      </c>
      <c r="CDC77" s="871" t="s">
        <v>710</v>
      </c>
      <c r="CDD77" s="871" t="s">
        <v>710</v>
      </c>
      <c r="CDE77" s="871" t="s">
        <v>710</v>
      </c>
      <c r="CDF77" s="871" t="s">
        <v>710</v>
      </c>
      <c r="CDG77" s="871" t="s">
        <v>710</v>
      </c>
      <c r="CDH77" s="871" t="s">
        <v>710</v>
      </c>
      <c r="CDI77" s="871" t="s">
        <v>710</v>
      </c>
      <c r="CDJ77" s="871" t="s">
        <v>710</v>
      </c>
      <c r="CDK77" s="871" t="s">
        <v>710</v>
      </c>
      <c r="CDL77" s="871" t="s">
        <v>710</v>
      </c>
      <c r="CDM77" s="871" t="s">
        <v>710</v>
      </c>
      <c r="CDN77" s="871" t="s">
        <v>710</v>
      </c>
      <c r="CDO77" s="871" t="s">
        <v>710</v>
      </c>
      <c r="CDP77" s="871" t="s">
        <v>710</v>
      </c>
      <c r="CDQ77" s="871" t="s">
        <v>710</v>
      </c>
      <c r="CDR77" s="871" t="s">
        <v>710</v>
      </c>
      <c r="CDS77" s="871" t="s">
        <v>710</v>
      </c>
      <c r="CDT77" s="871" t="s">
        <v>710</v>
      </c>
      <c r="CDU77" s="871" t="s">
        <v>710</v>
      </c>
      <c r="CDV77" s="871" t="s">
        <v>710</v>
      </c>
      <c r="CDW77" s="871" t="s">
        <v>710</v>
      </c>
      <c r="CDX77" s="871" t="s">
        <v>710</v>
      </c>
      <c r="CDY77" s="871" t="s">
        <v>710</v>
      </c>
      <c r="CDZ77" s="871" t="s">
        <v>710</v>
      </c>
      <c r="CEA77" s="871" t="s">
        <v>710</v>
      </c>
      <c r="CEB77" s="871" t="s">
        <v>710</v>
      </c>
      <c r="CEC77" s="871" t="s">
        <v>710</v>
      </c>
      <c r="CED77" s="871" t="s">
        <v>710</v>
      </c>
      <c r="CEE77" s="871" t="s">
        <v>710</v>
      </c>
      <c r="CEF77" s="871" t="s">
        <v>710</v>
      </c>
      <c r="CEG77" s="871" t="s">
        <v>710</v>
      </c>
      <c r="CEH77" s="871" t="s">
        <v>710</v>
      </c>
      <c r="CEI77" s="871" t="s">
        <v>710</v>
      </c>
      <c r="CEJ77" s="871" t="s">
        <v>710</v>
      </c>
      <c r="CEK77" s="871" t="s">
        <v>710</v>
      </c>
      <c r="CEL77" s="871" t="s">
        <v>710</v>
      </c>
      <c r="CEM77" s="871" t="s">
        <v>710</v>
      </c>
      <c r="CEN77" s="871" t="s">
        <v>710</v>
      </c>
      <c r="CEO77" s="871" t="s">
        <v>710</v>
      </c>
      <c r="CEP77" s="871" t="s">
        <v>710</v>
      </c>
      <c r="CEQ77" s="871" t="s">
        <v>710</v>
      </c>
      <c r="CER77" s="871" t="s">
        <v>710</v>
      </c>
      <c r="CES77" s="871" t="s">
        <v>710</v>
      </c>
      <c r="CET77" s="871" t="s">
        <v>710</v>
      </c>
      <c r="CEU77" s="871" t="s">
        <v>710</v>
      </c>
      <c r="CEV77" s="871" t="s">
        <v>710</v>
      </c>
      <c r="CEW77" s="871" t="s">
        <v>710</v>
      </c>
      <c r="CEX77" s="871" t="s">
        <v>710</v>
      </c>
      <c r="CEY77" s="871" t="s">
        <v>710</v>
      </c>
      <c r="CEZ77" s="871" t="s">
        <v>710</v>
      </c>
      <c r="CFA77" s="871" t="s">
        <v>710</v>
      </c>
      <c r="CFB77" s="871" t="s">
        <v>710</v>
      </c>
      <c r="CFC77" s="871" t="s">
        <v>710</v>
      </c>
      <c r="CFD77" s="871" t="s">
        <v>710</v>
      </c>
      <c r="CFE77" s="871" t="s">
        <v>710</v>
      </c>
      <c r="CFF77" s="871" t="s">
        <v>710</v>
      </c>
      <c r="CFG77" s="871" t="s">
        <v>710</v>
      </c>
      <c r="CFH77" s="871" t="s">
        <v>710</v>
      </c>
      <c r="CFI77" s="871" t="s">
        <v>710</v>
      </c>
      <c r="CFJ77" s="871" t="s">
        <v>710</v>
      </c>
      <c r="CFK77" s="871" t="s">
        <v>710</v>
      </c>
      <c r="CFL77" s="871" t="s">
        <v>710</v>
      </c>
      <c r="CFM77" s="871" t="s">
        <v>710</v>
      </c>
      <c r="CFN77" s="871" t="s">
        <v>710</v>
      </c>
      <c r="CFO77" s="871" t="s">
        <v>710</v>
      </c>
      <c r="CFP77" s="871" t="s">
        <v>710</v>
      </c>
      <c r="CFQ77" s="871" t="s">
        <v>710</v>
      </c>
      <c r="CFR77" s="871" t="s">
        <v>710</v>
      </c>
      <c r="CFS77" s="871" t="s">
        <v>710</v>
      </c>
      <c r="CFT77" s="871" t="s">
        <v>710</v>
      </c>
      <c r="CFU77" s="871" t="s">
        <v>710</v>
      </c>
      <c r="CFV77" s="871" t="s">
        <v>710</v>
      </c>
      <c r="CFW77" s="871" t="s">
        <v>710</v>
      </c>
      <c r="CFX77" s="871" t="s">
        <v>710</v>
      </c>
      <c r="CFY77" s="871" t="s">
        <v>710</v>
      </c>
      <c r="CFZ77" s="871" t="s">
        <v>710</v>
      </c>
      <c r="CGA77" s="871" t="s">
        <v>710</v>
      </c>
      <c r="CGB77" s="871" t="s">
        <v>710</v>
      </c>
      <c r="CGC77" s="871" t="s">
        <v>710</v>
      </c>
      <c r="CGD77" s="871" t="s">
        <v>710</v>
      </c>
      <c r="CGE77" s="871" t="s">
        <v>710</v>
      </c>
      <c r="CGF77" s="871" t="s">
        <v>710</v>
      </c>
      <c r="CGG77" s="871" t="s">
        <v>710</v>
      </c>
      <c r="CGH77" s="871" t="s">
        <v>710</v>
      </c>
      <c r="CGI77" s="871" t="s">
        <v>710</v>
      </c>
      <c r="CGJ77" s="871" t="s">
        <v>710</v>
      </c>
      <c r="CGK77" s="871" t="s">
        <v>710</v>
      </c>
      <c r="CGL77" s="871" t="s">
        <v>710</v>
      </c>
      <c r="CGM77" s="871" t="s">
        <v>710</v>
      </c>
      <c r="CGN77" s="871" t="s">
        <v>710</v>
      </c>
      <c r="CGO77" s="871" t="s">
        <v>710</v>
      </c>
      <c r="CGP77" s="871" t="s">
        <v>710</v>
      </c>
      <c r="CGQ77" s="871" t="s">
        <v>710</v>
      </c>
      <c r="CGR77" s="871" t="s">
        <v>710</v>
      </c>
      <c r="CGS77" s="871" t="s">
        <v>710</v>
      </c>
      <c r="CGT77" s="871" t="s">
        <v>710</v>
      </c>
      <c r="CGU77" s="871" t="s">
        <v>710</v>
      </c>
      <c r="CGV77" s="871" t="s">
        <v>710</v>
      </c>
      <c r="CGW77" s="871" t="s">
        <v>710</v>
      </c>
      <c r="CGX77" s="871" t="s">
        <v>710</v>
      </c>
      <c r="CGY77" s="871" t="s">
        <v>710</v>
      </c>
      <c r="CGZ77" s="871" t="s">
        <v>710</v>
      </c>
      <c r="CHA77" s="871" t="s">
        <v>710</v>
      </c>
      <c r="CHB77" s="871" t="s">
        <v>710</v>
      </c>
      <c r="CHC77" s="871" t="s">
        <v>710</v>
      </c>
      <c r="CHD77" s="871" t="s">
        <v>710</v>
      </c>
      <c r="CHE77" s="871" t="s">
        <v>710</v>
      </c>
      <c r="CHF77" s="871" t="s">
        <v>710</v>
      </c>
      <c r="CHG77" s="871" t="s">
        <v>710</v>
      </c>
      <c r="CHH77" s="871" t="s">
        <v>710</v>
      </c>
      <c r="CHI77" s="871" t="s">
        <v>710</v>
      </c>
      <c r="CHJ77" s="871" t="s">
        <v>710</v>
      </c>
      <c r="CHK77" s="871" t="s">
        <v>710</v>
      </c>
      <c r="CHL77" s="871" t="s">
        <v>710</v>
      </c>
      <c r="CHM77" s="871" t="s">
        <v>710</v>
      </c>
      <c r="CHN77" s="871" t="s">
        <v>710</v>
      </c>
      <c r="CHO77" s="871" t="s">
        <v>710</v>
      </c>
      <c r="CHP77" s="871" t="s">
        <v>710</v>
      </c>
      <c r="CHQ77" s="871" t="s">
        <v>710</v>
      </c>
      <c r="CHR77" s="871" t="s">
        <v>710</v>
      </c>
      <c r="CHS77" s="871" t="s">
        <v>710</v>
      </c>
      <c r="CHT77" s="871" t="s">
        <v>710</v>
      </c>
      <c r="CHU77" s="871" t="s">
        <v>710</v>
      </c>
      <c r="CHV77" s="871" t="s">
        <v>710</v>
      </c>
      <c r="CHW77" s="871" t="s">
        <v>710</v>
      </c>
      <c r="CHX77" s="871" t="s">
        <v>710</v>
      </c>
      <c r="CHY77" s="871" t="s">
        <v>710</v>
      </c>
      <c r="CHZ77" s="871" t="s">
        <v>710</v>
      </c>
      <c r="CIA77" s="871" t="s">
        <v>710</v>
      </c>
      <c r="CIB77" s="871" t="s">
        <v>710</v>
      </c>
      <c r="CIC77" s="871" t="s">
        <v>710</v>
      </c>
      <c r="CID77" s="871" t="s">
        <v>710</v>
      </c>
      <c r="CIE77" s="871" t="s">
        <v>710</v>
      </c>
      <c r="CIF77" s="871" t="s">
        <v>710</v>
      </c>
      <c r="CIG77" s="871" t="s">
        <v>710</v>
      </c>
      <c r="CIH77" s="871" t="s">
        <v>710</v>
      </c>
      <c r="CII77" s="871" t="s">
        <v>710</v>
      </c>
      <c r="CIJ77" s="871" t="s">
        <v>710</v>
      </c>
      <c r="CIK77" s="871" t="s">
        <v>710</v>
      </c>
      <c r="CIL77" s="871" t="s">
        <v>710</v>
      </c>
      <c r="CIM77" s="871" t="s">
        <v>710</v>
      </c>
      <c r="CIN77" s="871" t="s">
        <v>710</v>
      </c>
      <c r="CIO77" s="871" t="s">
        <v>710</v>
      </c>
      <c r="CIP77" s="871" t="s">
        <v>710</v>
      </c>
      <c r="CIQ77" s="871" t="s">
        <v>710</v>
      </c>
      <c r="CIR77" s="871" t="s">
        <v>710</v>
      </c>
      <c r="CIS77" s="871" t="s">
        <v>710</v>
      </c>
      <c r="CIT77" s="871" t="s">
        <v>710</v>
      </c>
      <c r="CIU77" s="871" t="s">
        <v>710</v>
      </c>
      <c r="CIV77" s="871" t="s">
        <v>710</v>
      </c>
      <c r="CIW77" s="871" t="s">
        <v>710</v>
      </c>
      <c r="CIX77" s="871" t="s">
        <v>710</v>
      </c>
      <c r="CIY77" s="871" t="s">
        <v>710</v>
      </c>
      <c r="CIZ77" s="871" t="s">
        <v>710</v>
      </c>
      <c r="CJA77" s="871" t="s">
        <v>710</v>
      </c>
      <c r="CJB77" s="871" t="s">
        <v>710</v>
      </c>
      <c r="CJC77" s="871" t="s">
        <v>710</v>
      </c>
      <c r="CJD77" s="871" t="s">
        <v>710</v>
      </c>
      <c r="CJE77" s="871" t="s">
        <v>710</v>
      </c>
      <c r="CJF77" s="871" t="s">
        <v>710</v>
      </c>
      <c r="CJG77" s="871" t="s">
        <v>710</v>
      </c>
      <c r="CJH77" s="871" t="s">
        <v>710</v>
      </c>
      <c r="CJI77" s="871" t="s">
        <v>710</v>
      </c>
      <c r="CJJ77" s="871" t="s">
        <v>710</v>
      </c>
      <c r="CJK77" s="871" t="s">
        <v>710</v>
      </c>
      <c r="CJL77" s="871" t="s">
        <v>710</v>
      </c>
      <c r="CJM77" s="871" t="s">
        <v>710</v>
      </c>
      <c r="CJN77" s="871" t="s">
        <v>710</v>
      </c>
      <c r="CJO77" s="871" t="s">
        <v>710</v>
      </c>
      <c r="CJP77" s="871" t="s">
        <v>710</v>
      </c>
      <c r="CJQ77" s="871" t="s">
        <v>710</v>
      </c>
      <c r="CJR77" s="871" t="s">
        <v>710</v>
      </c>
      <c r="CJS77" s="871" t="s">
        <v>710</v>
      </c>
      <c r="CJT77" s="871" t="s">
        <v>710</v>
      </c>
      <c r="CJU77" s="871" t="s">
        <v>710</v>
      </c>
      <c r="CJV77" s="871" t="s">
        <v>710</v>
      </c>
      <c r="CJW77" s="871" t="s">
        <v>710</v>
      </c>
      <c r="CJX77" s="871" t="s">
        <v>710</v>
      </c>
      <c r="CJY77" s="871" t="s">
        <v>710</v>
      </c>
      <c r="CJZ77" s="871" t="s">
        <v>710</v>
      </c>
      <c r="CKA77" s="871" t="s">
        <v>710</v>
      </c>
      <c r="CKB77" s="871" t="s">
        <v>710</v>
      </c>
      <c r="CKC77" s="871" t="s">
        <v>710</v>
      </c>
      <c r="CKD77" s="871" t="s">
        <v>710</v>
      </c>
      <c r="CKE77" s="871" t="s">
        <v>710</v>
      </c>
      <c r="CKF77" s="871" t="s">
        <v>710</v>
      </c>
      <c r="CKG77" s="871" t="s">
        <v>710</v>
      </c>
      <c r="CKH77" s="871" t="s">
        <v>710</v>
      </c>
      <c r="CKI77" s="871" t="s">
        <v>710</v>
      </c>
      <c r="CKJ77" s="871" t="s">
        <v>710</v>
      </c>
      <c r="CKK77" s="871" t="s">
        <v>710</v>
      </c>
      <c r="CKL77" s="871" t="s">
        <v>710</v>
      </c>
      <c r="CKM77" s="871" t="s">
        <v>710</v>
      </c>
      <c r="CKN77" s="871" t="s">
        <v>710</v>
      </c>
      <c r="CKO77" s="871" t="s">
        <v>710</v>
      </c>
      <c r="CKP77" s="871" t="s">
        <v>710</v>
      </c>
      <c r="CKQ77" s="871" t="s">
        <v>710</v>
      </c>
      <c r="CKR77" s="871" t="s">
        <v>710</v>
      </c>
      <c r="CKS77" s="871" t="s">
        <v>710</v>
      </c>
      <c r="CKT77" s="871" t="s">
        <v>710</v>
      </c>
      <c r="CKU77" s="871" t="s">
        <v>710</v>
      </c>
      <c r="CKV77" s="871" t="s">
        <v>710</v>
      </c>
      <c r="CKW77" s="871" t="s">
        <v>710</v>
      </c>
      <c r="CKX77" s="871" t="s">
        <v>710</v>
      </c>
      <c r="CKY77" s="871" t="s">
        <v>710</v>
      </c>
      <c r="CKZ77" s="871" t="s">
        <v>710</v>
      </c>
      <c r="CLA77" s="871" t="s">
        <v>710</v>
      </c>
      <c r="CLB77" s="871" t="s">
        <v>710</v>
      </c>
      <c r="CLC77" s="871" t="s">
        <v>710</v>
      </c>
      <c r="CLD77" s="871" t="s">
        <v>710</v>
      </c>
      <c r="CLE77" s="871" t="s">
        <v>710</v>
      </c>
      <c r="CLF77" s="871" t="s">
        <v>710</v>
      </c>
      <c r="CLG77" s="871" t="s">
        <v>710</v>
      </c>
      <c r="CLH77" s="871" t="s">
        <v>710</v>
      </c>
      <c r="CLI77" s="871" t="s">
        <v>710</v>
      </c>
      <c r="CLJ77" s="871" t="s">
        <v>710</v>
      </c>
      <c r="CLK77" s="871" t="s">
        <v>710</v>
      </c>
      <c r="CLL77" s="871" t="s">
        <v>710</v>
      </c>
      <c r="CLM77" s="871" t="s">
        <v>710</v>
      </c>
      <c r="CLN77" s="871" t="s">
        <v>710</v>
      </c>
      <c r="CLO77" s="871" t="s">
        <v>710</v>
      </c>
      <c r="CLP77" s="871" t="s">
        <v>710</v>
      </c>
      <c r="CLQ77" s="871" t="s">
        <v>710</v>
      </c>
      <c r="CLR77" s="871" t="s">
        <v>710</v>
      </c>
      <c r="CLS77" s="871" t="s">
        <v>710</v>
      </c>
      <c r="CLT77" s="871" t="s">
        <v>710</v>
      </c>
      <c r="CLU77" s="871" t="s">
        <v>710</v>
      </c>
      <c r="CLV77" s="871" t="s">
        <v>710</v>
      </c>
      <c r="CLW77" s="871" t="s">
        <v>710</v>
      </c>
      <c r="CLX77" s="871" t="s">
        <v>710</v>
      </c>
      <c r="CLY77" s="871" t="s">
        <v>710</v>
      </c>
      <c r="CLZ77" s="871" t="s">
        <v>710</v>
      </c>
      <c r="CMA77" s="871" t="s">
        <v>710</v>
      </c>
      <c r="CMB77" s="871" t="s">
        <v>710</v>
      </c>
      <c r="CMC77" s="871" t="s">
        <v>710</v>
      </c>
      <c r="CMD77" s="871" t="s">
        <v>710</v>
      </c>
      <c r="CME77" s="871" t="s">
        <v>710</v>
      </c>
      <c r="CMF77" s="871" t="s">
        <v>710</v>
      </c>
      <c r="CMG77" s="871" t="s">
        <v>710</v>
      </c>
      <c r="CMH77" s="871" t="s">
        <v>710</v>
      </c>
      <c r="CMI77" s="871" t="s">
        <v>710</v>
      </c>
      <c r="CMJ77" s="871" t="s">
        <v>710</v>
      </c>
      <c r="CMK77" s="871" t="s">
        <v>710</v>
      </c>
      <c r="CML77" s="871" t="s">
        <v>710</v>
      </c>
      <c r="CMM77" s="871" t="s">
        <v>710</v>
      </c>
      <c r="CMN77" s="871" t="s">
        <v>710</v>
      </c>
      <c r="CMO77" s="871" t="s">
        <v>710</v>
      </c>
      <c r="CMP77" s="871" t="s">
        <v>710</v>
      </c>
      <c r="CMQ77" s="871" t="s">
        <v>710</v>
      </c>
      <c r="CMR77" s="871" t="s">
        <v>710</v>
      </c>
      <c r="CMS77" s="871" t="s">
        <v>710</v>
      </c>
      <c r="CMT77" s="871" t="s">
        <v>710</v>
      </c>
      <c r="CMU77" s="871" t="s">
        <v>710</v>
      </c>
      <c r="CMV77" s="871" t="s">
        <v>710</v>
      </c>
      <c r="CMW77" s="871" t="s">
        <v>710</v>
      </c>
      <c r="CMX77" s="871" t="s">
        <v>710</v>
      </c>
      <c r="CMY77" s="871" t="s">
        <v>710</v>
      </c>
      <c r="CMZ77" s="871" t="s">
        <v>710</v>
      </c>
      <c r="CNA77" s="871" t="s">
        <v>710</v>
      </c>
      <c r="CNB77" s="871" t="s">
        <v>710</v>
      </c>
      <c r="CNC77" s="871" t="s">
        <v>710</v>
      </c>
      <c r="CND77" s="871" t="s">
        <v>710</v>
      </c>
      <c r="CNE77" s="871" t="s">
        <v>710</v>
      </c>
      <c r="CNF77" s="871" t="s">
        <v>710</v>
      </c>
      <c r="CNG77" s="871" t="s">
        <v>710</v>
      </c>
      <c r="CNH77" s="871" t="s">
        <v>710</v>
      </c>
      <c r="CNI77" s="871" t="s">
        <v>710</v>
      </c>
      <c r="CNJ77" s="871" t="s">
        <v>710</v>
      </c>
      <c r="CNK77" s="871" t="s">
        <v>710</v>
      </c>
      <c r="CNL77" s="871" t="s">
        <v>710</v>
      </c>
      <c r="CNM77" s="871" t="s">
        <v>710</v>
      </c>
      <c r="CNN77" s="871" t="s">
        <v>710</v>
      </c>
      <c r="CNO77" s="871" t="s">
        <v>710</v>
      </c>
      <c r="CNP77" s="871" t="s">
        <v>710</v>
      </c>
      <c r="CNQ77" s="871" t="s">
        <v>710</v>
      </c>
      <c r="CNR77" s="871" t="s">
        <v>710</v>
      </c>
      <c r="CNS77" s="871" t="s">
        <v>710</v>
      </c>
      <c r="CNT77" s="871" t="s">
        <v>710</v>
      </c>
      <c r="CNU77" s="871" t="s">
        <v>710</v>
      </c>
      <c r="CNV77" s="871" t="s">
        <v>710</v>
      </c>
      <c r="CNW77" s="871" t="s">
        <v>710</v>
      </c>
      <c r="CNX77" s="871" t="s">
        <v>710</v>
      </c>
      <c r="CNY77" s="871" t="s">
        <v>710</v>
      </c>
      <c r="CNZ77" s="871" t="s">
        <v>710</v>
      </c>
      <c r="COA77" s="871" t="s">
        <v>710</v>
      </c>
      <c r="COB77" s="871" t="s">
        <v>710</v>
      </c>
      <c r="COC77" s="871" t="s">
        <v>710</v>
      </c>
      <c r="COD77" s="871" t="s">
        <v>710</v>
      </c>
      <c r="COE77" s="871" t="s">
        <v>710</v>
      </c>
      <c r="COF77" s="871" t="s">
        <v>710</v>
      </c>
      <c r="COG77" s="871" t="s">
        <v>710</v>
      </c>
      <c r="COH77" s="871" t="s">
        <v>710</v>
      </c>
      <c r="COI77" s="871" t="s">
        <v>710</v>
      </c>
      <c r="COJ77" s="871" t="s">
        <v>710</v>
      </c>
      <c r="COK77" s="871" t="s">
        <v>710</v>
      </c>
      <c r="COL77" s="871" t="s">
        <v>710</v>
      </c>
      <c r="COM77" s="871" t="s">
        <v>710</v>
      </c>
      <c r="CON77" s="871" t="s">
        <v>710</v>
      </c>
      <c r="COO77" s="871" t="s">
        <v>710</v>
      </c>
      <c r="COP77" s="871" t="s">
        <v>710</v>
      </c>
      <c r="COQ77" s="871" t="s">
        <v>710</v>
      </c>
      <c r="COR77" s="871" t="s">
        <v>710</v>
      </c>
      <c r="COS77" s="871" t="s">
        <v>710</v>
      </c>
      <c r="COT77" s="871" t="s">
        <v>710</v>
      </c>
      <c r="COU77" s="871" t="s">
        <v>710</v>
      </c>
      <c r="COV77" s="871" t="s">
        <v>710</v>
      </c>
      <c r="COW77" s="871" t="s">
        <v>710</v>
      </c>
      <c r="COX77" s="871" t="s">
        <v>710</v>
      </c>
      <c r="COY77" s="871" t="s">
        <v>710</v>
      </c>
      <c r="COZ77" s="871" t="s">
        <v>710</v>
      </c>
      <c r="CPA77" s="871" t="s">
        <v>710</v>
      </c>
      <c r="CPB77" s="871" t="s">
        <v>710</v>
      </c>
      <c r="CPC77" s="871" t="s">
        <v>710</v>
      </c>
      <c r="CPD77" s="871" t="s">
        <v>710</v>
      </c>
      <c r="CPE77" s="871" t="s">
        <v>710</v>
      </c>
      <c r="CPF77" s="871" t="s">
        <v>710</v>
      </c>
      <c r="CPG77" s="871" t="s">
        <v>710</v>
      </c>
      <c r="CPH77" s="871" t="s">
        <v>710</v>
      </c>
      <c r="CPI77" s="871" t="s">
        <v>710</v>
      </c>
      <c r="CPJ77" s="871" t="s">
        <v>710</v>
      </c>
      <c r="CPK77" s="871" t="s">
        <v>710</v>
      </c>
      <c r="CPL77" s="871" t="s">
        <v>710</v>
      </c>
      <c r="CPM77" s="871" t="s">
        <v>710</v>
      </c>
      <c r="CPN77" s="871" t="s">
        <v>710</v>
      </c>
      <c r="CPO77" s="871" t="s">
        <v>710</v>
      </c>
      <c r="CPP77" s="871" t="s">
        <v>710</v>
      </c>
      <c r="CPQ77" s="871" t="s">
        <v>710</v>
      </c>
      <c r="CPR77" s="871" t="s">
        <v>710</v>
      </c>
      <c r="CPS77" s="871" t="s">
        <v>710</v>
      </c>
      <c r="CPT77" s="871" t="s">
        <v>710</v>
      </c>
      <c r="CPU77" s="871" t="s">
        <v>710</v>
      </c>
      <c r="CPV77" s="871" t="s">
        <v>710</v>
      </c>
      <c r="CPW77" s="871" t="s">
        <v>710</v>
      </c>
      <c r="CPX77" s="871" t="s">
        <v>710</v>
      </c>
      <c r="CPY77" s="871" t="s">
        <v>710</v>
      </c>
      <c r="CPZ77" s="871" t="s">
        <v>710</v>
      </c>
      <c r="CQA77" s="871" t="s">
        <v>710</v>
      </c>
      <c r="CQB77" s="871" t="s">
        <v>710</v>
      </c>
      <c r="CQC77" s="871" t="s">
        <v>710</v>
      </c>
      <c r="CQD77" s="871" t="s">
        <v>710</v>
      </c>
      <c r="CQE77" s="871" t="s">
        <v>710</v>
      </c>
      <c r="CQF77" s="871" t="s">
        <v>710</v>
      </c>
      <c r="CQG77" s="871" t="s">
        <v>710</v>
      </c>
      <c r="CQH77" s="871" t="s">
        <v>710</v>
      </c>
      <c r="CQI77" s="871" t="s">
        <v>710</v>
      </c>
      <c r="CQJ77" s="871" t="s">
        <v>710</v>
      </c>
      <c r="CQK77" s="871" t="s">
        <v>710</v>
      </c>
      <c r="CQL77" s="871" t="s">
        <v>710</v>
      </c>
      <c r="CQM77" s="871" t="s">
        <v>710</v>
      </c>
      <c r="CQN77" s="871" t="s">
        <v>710</v>
      </c>
      <c r="CQO77" s="871" t="s">
        <v>710</v>
      </c>
      <c r="CQP77" s="871" t="s">
        <v>710</v>
      </c>
      <c r="CQQ77" s="871" t="s">
        <v>710</v>
      </c>
      <c r="CQR77" s="871" t="s">
        <v>710</v>
      </c>
      <c r="CQS77" s="871" t="s">
        <v>710</v>
      </c>
      <c r="CQT77" s="871" t="s">
        <v>710</v>
      </c>
      <c r="CQU77" s="871" t="s">
        <v>710</v>
      </c>
      <c r="CQV77" s="871" t="s">
        <v>710</v>
      </c>
      <c r="CQW77" s="871" t="s">
        <v>710</v>
      </c>
      <c r="CQX77" s="871" t="s">
        <v>710</v>
      </c>
      <c r="CQY77" s="871" t="s">
        <v>710</v>
      </c>
      <c r="CQZ77" s="871" t="s">
        <v>710</v>
      </c>
      <c r="CRA77" s="871" t="s">
        <v>710</v>
      </c>
      <c r="CRB77" s="871" t="s">
        <v>710</v>
      </c>
      <c r="CRC77" s="871" t="s">
        <v>710</v>
      </c>
      <c r="CRD77" s="871" t="s">
        <v>710</v>
      </c>
      <c r="CRE77" s="871" t="s">
        <v>710</v>
      </c>
      <c r="CRF77" s="871" t="s">
        <v>710</v>
      </c>
      <c r="CRG77" s="871" t="s">
        <v>710</v>
      </c>
      <c r="CRH77" s="871" t="s">
        <v>710</v>
      </c>
      <c r="CRI77" s="871" t="s">
        <v>710</v>
      </c>
      <c r="CRJ77" s="871" t="s">
        <v>710</v>
      </c>
      <c r="CRK77" s="871" t="s">
        <v>710</v>
      </c>
      <c r="CRL77" s="871" t="s">
        <v>710</v>
      </c>
      <c r="CRM77" s="871" t="s">
        <v>710</v>
      </c>
      <c r="CRN77" s="871" t="s">
        <v>710</v>
      </c>
      <c r="CRO77" s="871" t="s">
        <v>710</v>
      </c>
      <c r="CRP77" s="871" t="s">
        <v>710</v>
      </c>
      <c r="CRQ77" s="871" t="s">
        <v>710</v>
      </c>
      <c r="CRR77" s="871" t="s">
        <v>710</v>
      </c>
      <c r="CRS77" s="871" t="s">
        <v>710</v>
      </c>
      <c r="CRT77" s="871" t="s">
        <v>710</v>
      </c>
      <c r="CRU77" s="871" t="s">
        <v>710</v>
      </c>
      <c r="CRV77" s="871" t="s">
        <v>710</v>
      </c>
      <c r="CRW77" s="871" t="s">
        <v>710</v>
      </c>
      <c r="CRX77" s="871" t="s">
        <v>710</v>
      </c>
      <c r="CRY77" s="871" t="s">
        <v>710</v>
      </c>
      <c r="CRZ77" s="871" t="s">
        <v>710</v>
      </c>
      <c r="CSA77" s="871" t="s">
        <v>710</v>
      </c>
      <c r="CSB77" s="871" t="s">
        <v>710</v>
      </c>
      <c r="CSC77" s="871" t="s">
        <v>710</v>
      </c>
      <c r="CSD77" s="871" t="s">
        <v>710</v>
      </c>
      <c r="CSE77" s="871" t="s">
        <v>710</v>
      </c>
      <c r="CSF77" s="871" t="s">
        <v>710</v>
      </c>
      <c r="CSG77" s="871" t="s">
        <v>710</v>
      </c>
      <c r="CSH77" s="871" t="s">
        <v>710</v>
      </c>
      <c r="CSI77" s="871" t="s">
        <v>710</v>
      </c>
      <c r="CSJ77" s="871" t="s">
        <v>710</v>
      </c>
      <c r="CSK77" s="871" t="s">
        <v>710</v>
      </c>
      <c r="CSL77" s="871" t="s">
        <v>710</v>
      </c>
      <c r="CSM77" s="871" t="s">
        <v>710</v>
      </c>
      <c r="CSN77" s="871" t="s">
        <v>710</v>
      </c>
      <c r="CSO77" s="871" t="s">
        <v>710</v>
      </c>
      <c r="CSP77" s="871" t="s">
        <v>710</v>
      </c>
      <c r="CSQ77" s="871" t="s">
        <v>710</v>
      </c>
      <c r="CSR77" s="871" t="s">
        <v>710</v>
      </c>
      <c r="CSS77" s="871" t="s">
        <v>710</v>
      </c>
      <c r="CST77" s="871" t="s">
        <v>710</v>
      </c>
      <c r="CSU77" s="871" t="s">
        <v>710</v>
      </c>
      <c r="CSV77" s="871" t="s">
        <v>710</v>
      </c>
      <c r="CSW77" s="871" t="s">
        <v>710</v>
      </c>
      <c r="CSX77" s="871" t="s">
        <v>710</v>
      </c>
      <c r="CSY77" s="871" t="s">
        <v>710</v>
      </c>
      <c r="CSZ77" s="871" t="s">
        <v>710</v>
      </c>
      <c r="CTA77" s="871" t="s">
        <v>710</v>
      </c>
      <c r="CTB77" s="871" t="s">
        <v>710</v>
      </c>
      <c r="CTC77" s="871" t="s">
        <v>710</v>
      </c>
      <c r="CTD77" s="871" t="s">
        <v>710</v>
      </c>
      <c r="CTE77" s="871" t="s">
        <v>710</v>
      </c>
      <c r="CTF77" s="871" t="s">
        <v>710</v>
      </c>
      <c r="CTG77" s="871" t="s">
        <v>710</v>
      </c>
      <c r="CTH77" s="871" t="s">
        <v>710</v>
      </c>
      <c r="CTI77" s="871" t="s">
        <v>710</v>
      </c>
      <c r="CTJ77" s="871" t="s">
        <v>710</v>
      </c>
      <c r="CTK77" s="871" t="s">
        <v>710</v>
      </c>
      <c r="CTL77" s="871" t="s">
        <v>710</v>
      </c>
      <c r="CTM77" s="871" t="s">
        <v>710</v>
      </c>
      <c r="CTN77" s="871" t="s">
        <v>710</v>
      </c>
      <c r="CTO77" s="871" t="s">
        <v>710</v>
      </c>
      <c r="CTP77" s="871" t="s">
        <v>710</v>
      </c>
      <c r="CTQ77" s="871" t="s">
        <v>710</v>
      </c>
      <c r="CTR77" s="871" t="s">
        <v>710</v>
      </c>
      <c r="CTS77" s="871" t="s">
        <v>710</v>
      </c>
      <c r="CTT77" s="871" t="s">
        <v>710</v>
      </c>
      <c r="CTU77" s="871" t="s">
        <v>710</v>
      </c>
      <c r="CTV77" s="871" t="s">
        <v>710</v>
      </c>
      <c r="CTW77" s="871" t="s">
        <v>710</v>
      </c>
      <c r="CTX77" s="871" t="s">
        <v>710</v>
      </c>
      <c r="CTY77" s="871" t="s">
        <v>710</v>
      </c>
      <c r="CTZ77" s="871" t="s">
        <v>710</v>
      </c>
      <c r="CUA77" s="871" t="s">
        <v>710</v>
      </c>
      <c r="CUB77" s="871" t="s">
        <v>710</v>
      </c>
      <c r="CUC77" s="871" t="s">
        <v>710</v>
      </c>
      <c r="CUD77" s="871" t="s">
        <v>710</v>
      </c>
      <c r="CUE77" s="871" t="s">
        <v>710</v>
      </c>
      <c r="CUF77" s="871" t="s">
        <v>710</v>
      </c>
      <c r="CUG77" s="871" t="s">
        <v>710</v>
      </c>
      <c r="CUH77" s="871" t="s">
        <v>710</v>
      </c>
      <c r="CUI77" s="871" t="s">
        <v>710</v>
      </c>
      <c r="CUJ77" s="871" t="s">
        <v>710</v>
      </c>
      <c r="CUK77" s="871" t="s">
        <v>710</v>
      </c>
      <c r="CUL77" s="871" t="s">
        <v>710</v>
      </c>
      <c r="CUM77" s="871" t="s">
        <v>710</v>
      </c>
      <c r="CUN77" s="871" t="s">
        <v>710</v>
      </c>
      <c r="CUO77" s="871" t="s">
        <v>710</v>
      </c>
      <c r="CUP77" s="871" t="s">
        <v>710</v>
      </c>
      <c r="CUQ77" s="871" t="s">
        <v>710</v>
      </c>
      <c r="CUR77" s="871" t="s">
        <v>710</v>
      </c>
      <c r="CUS77" s="871" t="s">
        <v>710</v>
      </c>
      <c r="CUT77" s="871" t="s">
        <v>710</v>
      </c>
      <c r="CUU77" s="871" t="s">
        <v>710</v>
      </c>
      <c r="CUV77" s="871" t="s">
        <v>710</v>
      </c>
      <c r="CUW77" s="871" t="s">
        <v>710</v>
      </c>
      <c r="CUX77" s="871" t="s">
        <v>710</v>
      </c>
      <c r="CUY77" s="871" t="s">
        <v>710</v>
      </c>
      <c r="CUZ77" s="871" t="s">
        <v>710</v>
      </c>
      <c r="CVA77" s="871" t="s">
        <v>710</v>
      </c>
      <c r="CVB77" s="871" t="s">
        <v>710</v>
      </c>
      <c r="CVC77" s="871" t="s">
        <v>710</v>
      </c>
      <c r="CVD77" s="871" t="s">
        <v>710</v>
      </c>
      <c r="CVE77" s="871" t="s">
        <v>710</v>
      </c>
      <c r="CVF77" s="871" t="s">
        <v>710</v>
      </c>
      <c r="CVG77" s="871" t="s">
        <v>710</v>
      </c>
      <c r="CVH77" s="871" t="s">
        <v>710</v>
      </c>
      <c r="CVI77" s="871" t="s">
        <v>710</v>
      </c>
      <c r="CVJ77" s="871" t="s">
        <v>710</v>
      </c>
      <c r="CVK77" s="871" t="s">
        <v>710</v>
      </c>
      <c r="CVL77" s="871" t="s">
        <v>710</v>
      </c>
      <c r="CVM77" s="871" t="s">
        <v>710</v>
      </c>
      <c r="CVN77" s="871" t="s">
        <v>710</v>
      </c>
      <c r="CVO77" s="871" t="s">
        <v>710</v>
      </c>
      <c r="CVP77" s="871" t="s">
        <v>710</v>
      </c>
      <c r="CVQ77" s="871" t="s">
        <v>710</v>
      </c>
      <c r="CVR77" s="871" t="s">
        <v>710</v>
      </c>
      <c r="CVS77" s="871" t="s">
        <v>710</v>
      </c>
      <c r="CVT77" s="871" t="s">
        <v>710</v>
      </c>
      <c r="CVU77" s="871" t="s">
        <v>710</v>
      </c>
      <c r="CVV77" s="871" t="s">
        <v>710</v>
      </c>
      <c r="CVW77" s="871" t="s">
        <v>710</v>
      </c>
      <c r="CVX77" s="871" t="s">
        <v>710</v>
      </c>
      <c r="CVY77" s="871" t="s">
        <v>710</v>
      </c>
      <c r="CVZ77" s="871" t="s">
        <v>710</v>
      </c>
      <c r="CWA77" s="871" t="s">
        <v>710</v>
      </c>
      <c r="CWB77" s="871" t="s">
        <v>710</v>
      </c>
      <c r="CWC77" s="871" t="s">
        <v>710</v>
      </c>
      <c r="CWD77" s="871" t="s">
        <v>710</v>
      </c>
      <c r="CWE77" s="871" t="s">
        <v>710</v>
      </c>
      <c r="CWF77" s="871" t="s">
        <v>710</v>
      </c>
      <c r="CWG77" s="871" t="s">
        <v>710</v>
      </c>
      <c r="CWH77" s="871" t="s">
        <v>710</v>
      </c>
      <c r="CWI77" s="871" t="s">
        <v>710</v>
      </c>
      <c r="CWJ77" s="871" t="s">
        <v>710</v>
      </c>
      <c r="CWK77" s="871" t="s">
        <v>710</v>
      </c>
      <c r="CWL77" s="871" t="s">
        <v>710</v>
      </c>
      <c r="CWM77" s="871" t="s">
        <v>710</v>
      </c>
      <c r="CWN77" s="871" t="s">
        <v>710</v>
      </c>
      <c r="CWO77" s="871" t="s">
        <v>710</v>
      </c>
      <c r="CWP77" s="871" t="s">
        <v>710</v>
      </c>
      <c r="CWQ77" s="871" t="s">
        <v>710</v>
      </c>
      <c r="CWR77" s="871" t="s">
        <v>710</v>
      </c>
      <c r="CWS77" s="871" t="s">
        <v>710</v>
      </c>
      <c r="CWT77" s="871" t="s">
        <v>710</v>
      </c>
      <c r="CWU77" s="871" t="s">
        <v>710</v>
      </c>
      <c r="CWV77" s="871" t="s">
        <v>710</v>
      </c>
      <c r="CWW77" s="871" t="s">
        <v>710</v>
      </c>
      <c r="CWX77" s="871" t="s">
        <v>710</v>
      </c>
      <c r="CWY77" s="871" t="s">
        <v>710</v>
      </c>
      <c r="CWZ77" s="871" t="s">
        <v>710</v>
      </c>
      <c r="CXA77" s="871" t="s">
        <v>710</v>
      </c>
      <c r="CXB77" s="871" t="s">
        <v>710</v>
      </c>
      <c r="CXC77" s="871" t="s">
        <v>710</v>
      </c>
      <c r="CXD77" s="871" t="s">
        <v>710</v>
      </c>
      <c r="CXE77" s="871" t="s">
        <v>710</v>
      </c>
      <c r="CXF77" s="871" t="s">
        <v>710</v>
      </c>
      <c r="CXG77" s="871" t="s">
        <v>710</v>
      </c>
      <c r="CXH77" s="871" t="s">
        <v>710</v>
      </c>
      <c r="CXI77" s="871" t="s">
        <v>710</v>
      </c>
      <c r="CXJ77" s="871" t="s">
        <v>710</v>
      </c>
      <c r="CXK77" s="871" t="s">
        <v>710</v>
      </c>
      <c r="CXL77" s="871" t="s">
        <v>710</v>
      </c>
      <c r="CXM77" s="871" t="s">
        <v>710</v>
      </c>
      <c r="CXN77" s="871" t="s">
        <v>710</v>
      </c>
      <c r="CXO77" s="871" t="s">
        <v>710</v>
      </c>
      <c r="CXP77" s="871" t="s">
        <v>710</v>
      </c>
      <c r="CXQ77" s="871" t="s">
        <v>710</v>
      </c>
      <c r="CXR77" s="871" t="s">
        <v>710</v>
      </c>
      <c r="CXS77" s="871" t="s">
        <v>710</v>
      </c>
      <c r="CXT77" s="871" t="s">
        <v>710</v>
      </c>
      <c r="CXU77" s="871" t="s">
        <v>710</v>
      </c>
      <c r="CXV77" s="871" t="s">
        <v>710</v>
      </c>
      <c r="CXW77" s="871" t="s">
        <v>710</v>
      </c>
      <c r="CXX77" s="871" t="s">
        <v>710</v>
      </c>
      <c r="CXY77" s="871" t="s">
        <v>710</v>
      </c>
      <c r="CXZ77" s="871" t="s">
        <v>710</v>
      </c>
      <c r="CYA77" s="871" t="s">
        <v>710</v>
      </c>
      <c r="CYB77" s="871" t="s">
        <v>710</v>
      </c>
      <c r="CYC77" s="871" t="s">
        <v>710</v>
      </c>
      <c r="CYD77" s="871" t="s">
        <v>710</v>
      </c>
      <c r="CYE77" s="871" t="s">
        <v>710</v>
      </c>
      <c r="CYF77" s="871" t="s">
        <v>710</v>
      </c>
      <c r="CYG77" s="871" t="s">
        <v>710</v>
      </c>
      <c r="CYH77" s="871" t="s">
        <v>710</v>
      </c>
      <c r="CYI77" s="871" t="s">
        <v>710</v>
      </c>
      <c r="CYJ77" s="871" t="s">
        <v>710</v>
      </c>
      <c r="CYK77" s="871" t="s">
        <v>710</v>
      </c>
      <c r="CYL77" s="871" t="s">
        <v>710</v>
      </c>
      <c r="CYM77" s="871" t="s">
        <v>710</v>
      </c>
      <c r="CYN77" s="871" t="s">
        <v>710</v>
      </c>
      <c r="CYO77" s="871" t="s">
        <v>710</v>
      </c>
      <c r="CYP77" s="871" t="s">
        <v>710</v>
      </c>
      <c r="CYQ77" s="871" t="s">
        <v>710</v>
      </c>
      <c r="CYR77" s="871" t="s">
        <v>710</v>
      </c>
      <c r="CYS77" s="871" t="s">
        <v>710</v>
      </c>
      <c r="CYT77" s="871" t="s">
        <v>710</v>
      </c>
      <c r="CYU77" s="871" t="s">
        <v>710</v>
      </c>
      <c r="CYV77" s="871" t="s">
        <v>710</v>
      </c>
      <c r="CYW77" s="871" t="s">
        <v>710</v>
      </c>
      <c r="CYX77" s="871" t="s">
        <v>710</v>
      </c>
      <c r="CYY77" s="871" t="s">
        <v>710</v>
      </c>
      <c r="CYZ77" s="871" t="s">
        <v>710</v>
      </c>
      <c r="CZA77" s="871" t="s">
        <v>710</v>
      </c>
      <c r="CZB77" s="871" t="s">
        <v>710</v>
      </c>
      <c r="CZC77" s="871" t="s">
        <v>710</v>
      </c>
      <c r="CZD77" s="871" t="s">
        <v>710</v>
      </c>
      <c r="CZE77" s="871" t="s">
        <v>710</v>
      </c>
      <c r="CZF77" s="871" t="s">
        <v>710</v>
      </c>
      <c r="CZG77" s="871" t="s">
        <v>710</v>
      </c>
      <c r="CZH77" s="871" t="s">
        <v>710</v>
      </c>
      <c r="CZI77" s="871" t="s">
        <v>710</v>
      </c>
      <c r="CZJ77" s="871" t="s">
        <v>710</v>
      </c>
      <c r="CZK77" s="871" t="s">
        <v>710</v>
      </c>
      <c r="CZL77" s="871" t="s">
        <v>710</v>
      </c>
      <c r="CZM77" s="871" t="s">
        <v>710</v>
      </c>
      <c r="CZN77" s="871" t="s">
        <v>710</v>
      </c>
      <c r="CZO77" s="871" t="s">
        <v>710</v>
      </c>
      <c r="CZP77" s="871" t="s">
        <v>710</v>
      </c>
      <c r="CZQ77" s="871" t="s">
        <v>710</v>
      </c>
      <c r="CZR77" s="871" t="s">
        <v>710</v>
      </c>
      <c r="CZS77" s="871" t="s">
        <v>710</v>
      </c>
      <c r="CZT77" s="871" t="s">
        <v>710</v>
      </c>
      <c r="CZU77" s="871" t="s">
        <v>710</v>
      </c>
      <c r="CZV77" s="871" t="s">
        <v>710</v>
      </c>
      <c r="CZW77" s="871" t="s">
        <v>710</v>
      </c>
      <c r="CZX77" s="871" t="s">
        <v>710</v>
      </c>
      <c r="CZY77" s="871" t="s">
        <v>710</v>
      </c>
      <c r="CZZ77" s="871" t="s">
        <v>710</v>
      </c>
      <c r="DAA77" s="871" t="s">
        <v>710</v>
      </c>
      <c r="DAB77" s="871" t="s">
        <v>710</v>
      </c>
      <c r="DAC77" s="871" t="s">
        <v>710</v>
      </c>
      <c r="DAD77" s="871" t="s">
        <v>710</v>
      </c>
      <c r="DAE77" s="871" t="s">
        <v>710</v>
      </c>
      <c r="DAF77" s="871" t="s">
        <v>710</v>
      </c>
      <c r="DAG77" s="871" t="s">
        <v>710</v>
      </c>
      <c r="DAH77" s="871" t="s">
        <v>710</v>
      </c>
      <c r="DAI77" s="871" t="s">
        <v>710</v>
      </c>
      <c r="DAJ77" s="871" t="s">
        <v>710</v>
      </c>
      <c r="DAK77" s="871" t="s">
        <v>710</v>
      </c>
      <c r="DAL77" s="871" t="s">
        <v>710</v>
      </c>
      <c r="DAM77" s="871" t="s">
        <v>710</v>
      </c>
      <c r="DAN77" s="871" t="s">
        <v>710</v>
      </c>
      <c r="DAO77" s="871" t="s">
        <v>710</v>
      </c>
      <c r="DAP77" s="871" t="s">
        <v>710</v>
      </c>
      <c r="DAQ77" s="871" t="s">
        <v>710</v>
      </c>
      <c r="DAR77" s="871" t="s">
        <v>710</v>
      </c>
      <c r="DAS77" s="871" t="s">
        <v>710</v>
      </c>
      <c r="DAT77" s="871" t="s">
        <v>710</v>
      </c>
      <c r="DAU77" s="871" t="s">
        <v>710</v>
      </c>
      <c r="DAV77" s="871" t="s">
        <v>710</v>
      </c>
      <c r="DAW77" s="871" t="s">
        <v>710</v>
      </c>
      <c r="DAX77" s="871" t="s">
        <v>710</v>
      </c>
      <c r="DAY77" s="871" t="s">
        <v>710</v>
      </c>
      <c r="DAZ77" s="871" t="s">
        <v>710</v>
      </c>
      <c r="DBA77" s="871" t="s">
        <v>710</v>
      </c>
      <c r="DBB77" s="871" t="s">
        <v>710</v>
      </c>
      <c r="DBC77" s="871" t="s">
        <v>710</v>
      </c>
      <c r="DBD77" s="871" t="s">
        <v>710</v>
      </c>
      <c r="DBE77" s="871" t="s">
        <v>710</v>
      </c>
      <c r="DBF77" s="871" t="s">
        <v>710</v>
      </c>
      <c r="DBG77" s="871" t="s">
        <v>710</v>
      </c>
      <c r="DBH77" s="871" t="s">
        <v>710</v>
      </c>
      <c r="DBI77" s="871" t="s">
        <v>710</v>
      </c>
      <c r="DBJ77" s="871" t="s">
        <v>710</v>
      </c>
      <c r="DBK77" s="871" t="s">
        <v>710</v>
      </c>
      <c r="DBL77" s="871" t="s">
        <v>710</v>
      </c>
      <c r="DBM77" s="871" t="s">
        <v>710</v>
      </c>
      <c r="DBN77" s="871" t="s">
        <v>710</v>
      </c>
      <c r="DBO77" s="871" t="s">
        <v>710</v>
      </c>
      <c r="DBP77" s="871" t="s">
        <v>710</v>
      </c>
      <c r="DBQ77" s="871" t="s">
        <v>710</v>
      </c>
      <c r="DBR77" s="871" t="s">
        <v>710</v>
      </c>
      <c r="DBS77" s="871" t="s">
        <v>710</v>
      </c>
      <c r="DBT77" s="871" t="s">
        <v>710</v>
      </c>
      <c r="DBU77" s="871" t="s">
        <v>710</v>
      </c>
      <c r="DBV77" s="871" t="s">
        <v>710</v>
      </c>
      <c r="DBW77" s="871" t="s">
        <v>710</v>
      </c>
      <c r="DBX77" s="871" t="s">
        <v>710</v>
      </c>
      <c r="DBY77" s="871" t="s">
        <v>710</v>
      </c>
      <c r="DBZ77" s="871" t="s">
        <v>710</v>
      </c>
      <c r="DCA77" s="871" t="s">
        <v>710</v>
      </c>
      <c r="DCB77" s="871" t="s">
        <v>710</v>
      </c>
      <c r="DCC77" s="871" t="s">
        <v>710</v>
      </c>
      <c r="DCD77" s="871" t="s">
        <v>710</v>
      </c>
      <c r="DCE77" s="871" t="s">
        <v>710</v>
      </c>
      <c r="DCF77" s="871" t="s">
        <v>710</v>
      </c>
      <c r="DCG77" s="871" t="s">
        <v>710</v>
      </c>
      <c r="DCH77" s="871" t="s">
        <v>710</v>
      </c>
      <c r="DCI77" s="871" t="s">
        <v>710</v>
      </c>
      <c r="DCJ77" s="871" t="s">
        <v>710</v>
      </c>
      <c r="DCK77" s="871" t="s">
        <v>710</v>
      </c>
      <c r="DCL77" s="871" t="s">
        <v>710</v>
      </c>
      <c r="DCM77" s="871" t="s">
        <v>710</v>
      </c>
      <c r="DCN77" s="871" t="s">
        <v>710</v>
      </c>
      <c r="DCO77" s="871" t="s">
        <v>710</v>
      </c>
      <c r="DCP77" s="871" t="s">
        <v>710</v>
      </c>
      <c r="DCQ77" s="871" t="s">
        <v>710</v>
      </c>
      <c r="DCR77" s="871" t="s">
        <v>710</v>
      </c>
      <c r="DCS77" s="871" t="s">
        <v>710</v>
      </c>
      <c r="DCT77" s="871" t="s">
        <v>710</v>
      </c>
      <c r="DCU77" s="871" t="s">
        <v>710</v>
      </c>
      <c r="DCV77" s="871" t="s">
        <v>710</v>
      </c>
      <c r="DCW77" s="871" t="s">
        <v>710</v>
      </c>
      <c r="DCX77" s="871" t="s">
        <v>710</v>
      </c>
      <c r="DCY77" s="871" t="s">
        <v>710</v>
      </c>
      <c r="DCZ77" s="871" t="s">
        <v>710</v>
      </c>
      <c r="DDA77" s="871" t="s">
        <v>710</v>
      </c>
      <c r="DDB77" s="871" t="s">
        <v>710</v>
      </c>
      <c r="DDC77" s="871" t="s">
        <v>710</v>
      </c>
      <c r="DDD77" s="871" t="s">
        <v>710</v>
      </c>
      <c r="DDE77" s="871" t="s">
        <v>710</v>
      </c>
      <c r="DDF77" s="871" t="s">
        <v>710</v>
      </c>
      <c r="DDG77" s="871" t="s">
        <v>710</v>
      </c>
      <c r="DDH77" s="871" t="s">
        <v>710</v>
      </c>
      <c r="DDI77" s="871" t="s">
        <v>710</v>
      </c>
      <c r="DDJ77" s="871" t="s">
        <v>710</v>
      </c>
      <c r="DDK77" s="871" t="s">
        <v>710</v>
      </c>
      <c r="DDL77" s="871" t="s">
        <v>710</v>
      </c>
      <c r="DDM77" s="871" t="s">
        <v>710</v>
      </c>
      <c r="DDN77" s="871" t="s">
        <v>710</v>
      </c>
      <c r="DDO77" s="871" t="s">
        <v>710</v>
      </c>
      <c r="DDP77" s="871" t="s">
        <v>710</v>
      </c>
      <c r="DDQ77" s="871" t="s">
        <v>710</v>
      </c>
      <c r="DDR77" s="871" t="s">
        <v>710</v>
      </c>
      <c r="DDS77" s="871" t="s">
        <v>710</v>
      </c>
      <c r="DDT77" s="871" t="s">
        <v>710</v>
      </c>
      <c r="DDU77" s="871" t="s">
        <v>710</v>
      </c>
      <c r="DDV77" s="871" t="s">
        <v>710</v>
      </c>
      <c r="DDW77" s="871" t="s">
        <v>710</v>
      </c>
      <c r="DDX77" s="871" t="s">
        <v>710</v>
      </c>
      <c r="DDY77" s="871" t="s">
        <v>710</v>
      </c>
      <c r="DDZ77" s="871" t="s">
        <v>710</v>
      </c>
      <c r="DEA77" s="871" t="s">
        <v>710</v>
      </c>
      <c r="DEB77" s="871" t="s">
        <v>710</v>
      </c>
      <c r="DEC77" s="871" t="s">
        <v>710</v>
      </c>
      <c r="DED77" s="871" t="s">
        <v>710</v>
      </c>
      <c r="DEE77" s="871" t="s">
        <v>710</v>
      </c>
      <c r="DEF77" s="871" t="s">
        <v>710</v>
      </c>
      <c r="DEG77" s="871" t="s">
        <v>710</v>
      </c>
      <c r="DEH77" s="871" t="s">
        <v>710</v>
      </c>
      <c r="DEI77" s="871" t="s">
        <v>710</v>
      </c>
      <c r="DEJ77" s="871" t="s">
        <v>710</v>
      </c>
      <c r="DEK77" s="871" t="s">
        <v>710</v>
      </c>
      <c r="DEL77" s="871" t="s">
        <v>710</v>
      </c>
      <c r="DEM77" s="871" t="s">
        <v>710</v>
      </c>
      <c r="DEN77" s="871" t="s">
        <v>710</v>
      </c>
      <c r="DEO77" s="871" t="s">
        <v>710</v>
      </c>
      <c r="DEP77" s="871" t="s">
        <v>710</v>
      </c>
      <c r="DEQ77" s="871" t="s">
        <v>710</v>
      </c>
      <c r="DER77" s="871" t="s">
        <v>710</v>
      </c>
      <c r="DES77" s="871" t="s">
        <v>710</v>
      </c>
      <c r="DET77" s="871" t="s">
        <v>710</v>
      </c>
      <c r="DEU77" s="871" t="s">
        <v>710</v>
      </c>
      <c r="DEV77" s="871" t="s">
        <v>710</v>
      </c>
      <c r="DEW77" s="871" t="s">
        <v>710</v>
      </c>
      <c r="DEX77" s="871" t="s">
        <v>710</v>
      </c>
      <c r="DEY77" s="871" t="s">
        <v>710</v>
      </c>
      <c r="DEZ77" s="871" t="s">
        <v>710</v>
      </c>
      <c r="DFA77" s="871" t="s">
        <v>710</v>
      </c>
      <c r="DFB77" s="871" t="s">
        <v>710</v>
      </c>
      <c r="DFC77" s="871" t="s">
        <v>710</v>
      </c>
      <c r="DFD77" s="871" t="s">
        <v>710</v>
      </c>
      <c r="DFE77" s="871" t="s">
        <v>710</v>
      </c>
      <c r="DFF77" s="871" t="s">
        <v>710</v>
      </c>
      <c r="DFG77" s="871" t="s">
        <v>710</v>
      </c>
      <c r="DFH77" s="871" t="s">
        <v>710</v>
      </c>
      <c r="DFI77" s="871" t="s">
        <v>710</v>
      </c>
      <c r="DFJ77" s="871" t="s">
        <v>710</v>
      </c>
      <c r="DFK77" s="871" t="s">
        <v>710</v>
      </c>
      <c r="DFL77" s="871" t="s">
        <v>710</v>
      </c>
      <c r="DFM77" s="871" t="s">
        <v>710</v>
      </c>
      <c r="DFN77" s="871" t="s">
        <v>710</v>
      </c>
      <c r="DFO77" s="871" t="s">
        <v>710</v>
      </c>
      <c r="DFP77" s="871" t="s">
        <v>710</v>
      </c>
      <c r="DFQ77" s="871" t="s">
        <v>710</v>
      </c>
      <c r="DFR77" s="871" t="s">
        <v>710</v>
      </c>
      <c r="DFS77" s="871" t="s">
        <v>710</v>
      </c>
      <c r="DFT77" s="871" t="s">
        <v>710</v>
      </c>
      <c r="DFU77" s="871" t="s">
        <v>710</v>
      </c>
      <c r="DFV77" s="871" t="s">
        <v>710</v>
      </c>
      <c r="DFW77" s="871" t="s">
        <v>710</v>
      </c>
      <c r="DFX77" s="871" t="s">
        <v>710</v>
      </c>
      <c r="DFY77" s="871" t="s">
        <v>710</v>
      </c>
      <c r="DFZ77" s="871" t="s">
        <v>710</v>
      </c>
      <c r="DGA77" s="871" t="s">
        <v>710</v>
      </c>
      <c r="DGB77" s="871" t="s">
        <v>710</v>
      </c>
      <c r="DGC77" s="871" t="s">
        <v>710</v>
      </c>
      <c r="DGD77" s="871" t="s">
        <v>710</v>
      </c>
      <c r="DGE77" s="871" t="s">
        <v>710</v>
      </c>
      <c r="DGF77" s="871" t="s">
        <v>710</v>
      </c>
      <c r="DGG77" s="871" t="s">
        <v>710</v>
      </c>
      <c r="DGH77" s="871" t="s">
        <v>710</v>
      </c>
      <c r="DGI77" s="871" t="s">
        <v>710</v>
      </c>
      <c r="DGJ77" s="871" t="s">
        <v>710</v>
      </c>
      <c r="DGK77" s="871" t="s">
        <v>710</v>
      </c>
      <c r="DGL77" s="871" t="s">
        <v>710</v>
      </c>
      <c r="DGM77" s="871" t="s">
        <v>710</v>
      </c>
      <c r="DGN77" s="871" t="s">
        <v>710</v>
      </c>
      <c r="DGO77" s="871" t="s">
        <v>710</v>
      </c>
      <c r="DGP77" s="871" t="s">
        <v>710</v>
      </c>
      <c r="DGQ77" s="871" t="s">
        <v>710</v>
      </c>
      <c r="DGR77" s="871" t="s">
        <v>710</v>
      </c>
      <c r="DGS77" s="871" t="s">
        <v>710</v>
      </c>
      <c r="DGT77" s="871" t="s">
        <v>710</v>
      </c>
      <c r="DGU77" s="871" t="s">
        <v>710</v>
      </c>
      <c r="DGV77" s="871" t="s">
        <v>710</v>
      </c>
      <c r="DGW77" s="871" t="s">
        <v>710</v>
      </c>
      <c r="DGX77" s="871" t="s">
        <v>710</v>
      </c>
      <c r="DGY77" s="871" t="s">
        <v>710</v>
      </c>
      <c r="DGZ77" s="871" t="s">
        <v>710</v>
      </c>
      <c r="DHA77" s="871" t="s">
        <v>710</v>
      </c>
      <c r="DHB77" s="871" t="s">
        <v>710</v>
      </c>
      <c r="DHC77" s="871" t="s">
        <v>710</v>
      </c>
      <c r="DHD77" s="871" t="s">
        <v>710</v>
      </c>
      <c r="DHE77" s="871" t="s">
        <v>710</v>
      </c>
      <c r="DHF77" s="871" t="s">
        <v>710</v>
      </c>
      <c r="DHG77" s="871" t="s">
        <v>710</v>
      </c>
      <c r="DHH77" s="871" t="s">
        <v>710</v>
      </c>
      <c r="DHI77" s="871" t="s">
        <v>710</v>
      </c>
      <c r="DHJ77" s="871" t="s">
        <v>710</v>
      </c>
      <c r="DHK77" s="871" t="s">
        <v>710</v>
      </c>
      <c r="DHL77" s="871" t="s">
        <v>710</v>
      </c>
      <c r="DHM77" s="871" t="s">
        <v>710</v>
      </c>
      <c r="DHN77" s="871" t="s">
        <v>710</v>
      </c>
      <c r="DHO77" s="871" t="s">
        <v>710</v>
      </c>
      <c r="DHP77" s="871" t="s">
        <v>710</v>
      </c>
      <c r="DHQ77" s="871" t="s">
        <v>710</v>
      </c>
      <c r="DHR77" s="871" t="s">
        <v>710</v>
      </c>
      <c r="DHS77" s="871" t="s">
        <v>710</v>
      </c>
      <c r="DHT77" s="871" t="s">
        <v>710</v>
      </c>
      <c r="DHU77" s="871" t="s">
        <v>710</v>
      </c>
      <c r="DHV77" s="871" t="s">
        <v>710</v>
      </c>
      <c r="DHW77" s="871" t="s">
        <v>710</v>
      </c>
      <c r="DHX77" s="871" t="s">
        <v>710</v>
      </c>
      <c r="DHY77" s="871" t="s">
        <v>710</v>
      </c>
      <c r="DHZ77" s="871" t="s">
        <v>710</v>
      </c>
      <c r="DIA77" s="871" t="s">
        <v>710</v>
      </c>
      <c r="DIB77" s="871" t="s">
        <v>710</v>
      </c>
      <c r="DIC77" s="871" t="s">
        <v>710</v>
      </c>
      <c r="DID77" s="871" t="s">
        <v>710</v>
      </c>
      <c r="DIE77" s="871" t="s">
        <v>710</v>
      </c>
      <c r="DIF77" s="871" t="s">
        <v>710</v>
      </c>
      <c r="DIG77" s="871" t="s">
        <v>710</v>
      </c>
      <c r="DIH77" s="871" t="s">
        <v>710</v>
      </c>
      <c r="DII77" s="871" t="s">
        <v>710</v>
      </c>
      <c r="DIJ77" s="871" t="s">
        <v>710</v>
      </c>
      <c r="DIK77" s="871" t="s">
        <v>710</v>
      </c>
      <c r="DIL77" s="871" t="s">
        <v>710</v>
      </c>
      <c r="DIM77" s="871" t="s">
        <v>710</v>
      </c>
      <c r="DIN77" s="871" t="s">
        <v>710</v>
      </c>
      <c r="DIO77" s="871" t="s">
        <v>710</v>
      </c>
      <c r="DIP77" s="871" t="s">
        <v>710</v>
      </c>
      <c r="DIQ77" s="871" t="s">
        <v>710</v>
      </c>
      <c r="DIR77" s="871" t="s">
        <v>710</v>
      </c>
      <c r="DIS77" s="871" t="s">
        <v>710</v>
      </c>
      <c r="DIT77" s="871" t="s">
        <v>710</v>
      </c>
      <c r="DIU77" s="871" t="s">
        <v>710</v>
      </c>
      <c r="DIV77" s="871" t="s">
        <v>710</v>
      </c>
      <c r="DIW77" s="871" t="s">
        <v>710</v>
      </c>
      <c r="DIX77" s="871" t="s">
        <v>710</v>
      </c>
      <c r="DIY77" s="871" t="s">
        <v>710</v>
      </c>
      <c r="DIZ77" s="871" t="s">
        <v>710</v>
      </c>
      <c r="DJA77" s="871" t="s">
        <v>710</v>
      </c>
      <c r="DJB77" s="871" t="s">
        <v>710</v>
      </c>
      <c r="DJC77" s="871" t="s">
        <v>710</v>
      </c>
      <c r="DJD77" s="871" t="s">
        <v>710</v>
      </c>
      <c r="DJE77" s="871" t="s">
        <v>710</v>
      </c>
      <c r="DJF77" s="871" t="s">
        <v>710</v>
      </c>
      <c r="DJG77" s="871" t="s">
        <v>710</v>
      </c>
      <c r="DJH77" s="871" t="s">
        <v>710</v>
      </c>
      <c r="DJI77" s="871" t="s">
        <v>710</v>
      </c>
      <c r="DJJ77" s="871" t="s">
        <v>710</v>
      </c>
      <c r="DJK77" s="871" t="s">
        <v>710</v>
      </c>
      <c r="DJL77" s="871" t="s">
        <v>710</v>
      </c>
      <c r="DJM77" s="871" t="s">
        <v>710</v>
      </c>
      <c r="DJN77" s="871" t="s">
        <v>710</v>
      </c>
      <c r="DJO77" s="871" t="s">
        <v>710</v>
      </c>
      <c r="DJP77" s="871" t="s">
        <v>710</v>
      </c>
      <c r="DJQ77" s="871" t="s">
        <v>710</v>
      </c>
      <c r="DJR77" s="871" t="s">
        <v>710</v>
      </c>
      <c r="DJS77" s="871" t="s">
        <v>710</v>
      </c>
      <c r="DJT77" s="871" t="s">
        <v>710</v>
      </c>
      <c r="DJU77" s="871" t="s">
        <v>710</v>
      </c>
      <c r="DJV77" s="871" t="s">
        <v>710</v>
      </c>
      <c r="DJW77" s="871" t="s">
        <v>710</v>
      </c>
      <c r="DJX77" s="871" t="s">
        <v>710</v>
      </c>
      <c r="DJY77" s="871" t="s">
        <v>710</v>
      </c>
      <c r="DJZ77" s="871" t="s">
        <v>710</v>
      </c>
      <c r="DKA77" s="871" t="s">
        <v>710</v>
      </c>
      <c r="DKB77" s="871" t="s">
        <v>710</v>
      </c>
      <c r="DKC77" s="871" t="s">
        <v>710</v>
      </c>
      <c r="DKD77" s="871" t="s">
        <v>710</v>
      </c>
      <c r="DKE77" s="871" t="s">
        <v>710</v>
      </c>
      <c r="DKF77" s="871" t="s">
        <v>710</v>
      </c>
      <c r="DKG77" s="871" t="s">
        <v>710</v>
      </c>
      <c r="DKH77" s="871" t="s">
        <v>710</v>
      </c>
      <c r="DKI77" s="871" t="s">
        <v>710</v>
      </c>
      <c r="DKJ77" s="871" t="s">
        <v>710</v>
      </c>
      <c r="DKK77" s="871" t="s">
        <v>710</v>
      </c>
      <c r="DKL77" s="871" t="s">
        <v>710</v>
      </c>
      <c r="DKM77" s="871" t="s">
        <v>710</v>
      </c>
      <c r="DKN77" s="871" t="s">
        <v>710</v>
      </c>
      <c r="DKO77" s="871" t="s">
        <v>710</v>
      </c>
      <c r="DKP77" s="871" t="s">
        <v>710</v>
      </c>
      <c r="DKQ77" s="871" t="s">
        <v>710</v>
      </c>
      <c r="DKR77" s="871" t="s">
        <v>710</v>
      </c>
      <c r="DKS77" s="871" t="s">
        <v>710</v>
      </c>
      <c r="DKT77" s="871" t="s">
        <v>710</v>
      </c>
      <c r="DKU77" s="871" t="s">
        <v>710</v>
      </c>
      <c r="DKV77" s="871" t="s">
        <v>710</v>
      </c>
      <c r="DKW77" s="871" t="s">
        <v>710</v>
      </c>
      <c r="DKX77" s="871" t="s">
        <v>710</v>
      </c>
      <c r="DKY77" s="871" t="s">
        <v>710</v>
      </c>
      <c r="DKZ77" s="871" t="s">
        <v>710</v>
      </c>
      <c r="DLA77" s="871" t="s">
        <v>710</v>
      </c>
      <c r="DLB77" s="871" t="s">
        <v>710</v>
      </c>
      <c r="DLC77" s="871" t="s">
        <v>710</v>
      </c>
      <c r="DLD77" s="871" t="s">
        <v>710</v>
      </c>
      <c r="DLE77" s="871" t="s">
        <v>710</v>
      </c>
      <c r="DLF77" s="871" t="s">
        <v>710</v>
      </c>
      <c r="DLG77" s="871" t="s">
        <v>710</v>
      </c>
      <c r="DLH77" s="871" t="s">
        <v>710</v>
      </c>
      <c r="DLI77" s="871" t="s">
        <v>710</v>
      </c>
      <c r="DLJ77" s="871" t="s">
        <v>710</v>
      </c>
      <c r="DLK77" s="871" t="s">
        <v>710</v>
      </c>
      <c r="DLL77" s="871" t="s">
        <v>710</v>
      </c>
      <c r="DLM77" s="871" t="s">
        <v>710</v>
      </c>
      <c r="DLN77" s="871" t="s">
        <v>710</v>
      </c>
      <c r="DLO77" s="871" t="s">
        <v>710</v>
      </c>
      <c r="DLP77" s="871" t="s">
        <v>710</v>
      </c>
      <c r="DLQ77" s="871" t="s">
        <v>710</v>
      </c>
      <c r="DLR77" s="871" t="s">
        <v>710</v>
      </c>
      <c r="DLS77" s="871" t="s">
        <v>710</v>
      </c>
      <c r="DLT77" s="871" t="s">
        <v>710</v>
      </c>
      <c r="DLU77" s="871" t="s">
        <v>710</v>
      </c>
      <c r="DLV77" s="871" t="s">
        <v>710</v>
      </c>
      <c r="DLW77" s="871" t="s">
        <v>710</v>
      </c>
      <c r="DLX77" s="871" t="s">
        <v>710</v>
      </c>
      <c r="DLY77" s="871" t="s">
        <v>710</v>
      </c>
      <c r="DLZ77" s="871" t="s">
        <v>710</v>
      </c>
      <c r="DMA77" s="871" t="s">
        <v>710</v>
      </c>
      <c r="DMB77" s="871" t="s">
        <v>710</v>
      </c>
      <c r="DMC77" s="871" t="s">
        <v>710</v>
      </c>
      <c r="DMD77" s="871" t="s">
        <v>710</v>
      </c>
      <c r="DME77" s="871" t="s">
        <v>710</v>
      </c>
      <c r="DMF77" s="871" t="s">
        <v>710</v>
      </c>
      <c r="DMG77" s="871" t="s">
        <v>710</v>
      </c>
      <c r="DMH77" s="871" t="s">
        <v>710</v>
      </c>
      <c r="DMI77" s="871" t="s">
        <v>710</v>
      </c>
      <c r="DMJ77" s="871" t="s">
        <v>710</v>
      </c>
      <c r="DMK77" s="871" t="s">
        <v>710</v>
      </c>
      <c r="DML77" s="871" t="s">
        <v>710</v>
      </c>
      <c r="DMM77" s="871" t="s">
        <v>710</v>
      </c>
      <c r="DMN77" s="871" t="s">
        <v>710</v>
      </c>
      <c r="DMO77" s="871" t="s">
        <v>710</v>
      </c>
      <c r="DMP77" s="871" t="s">
        <v>710</v>
      </c>
      <c r="DMQ77" s="871" t="s">
        <v>710</v>
      </c>
      <c r="DMR77" s="871" t="s">
        <v>710</v>
      </c>
      <c r="DMS77" s="871" t="s">
        <v>710</v>
      </c>
      <c r="DMT77" s="871" t="s">
        <v>710</v>
      </c>
      <c r="DMU77" s="871" t="s">
        <v>710</v>
      </c>
      <c r="DMV77" s="871" t="s">
        <v>710</v>
      </c>
      <c r="DMW77" s="871" t="s">
        <v>710</v>
      </c>
      <c r="DMX77" s="871" t="s">
        <v>710</v>
      </c>
      <c r="DMY77" s="871" t="s">
        <v>710</v>
      </c>
      <c r="DMZ77" s="871" t="s">
        <v>710</v>
      </c>
      <c r="DNA77" s="871" t="s">
        <v>710</v>
      </c>
      <c r="DNB77" s="871" t="s">
        <v>710</v>
      </c>
      <c r="DNC77" s="871" t="s">
        <v>710</v>
      </c>
      <c r="DND77" s="871" t="s">
        <v>710</v>
      </c>
      <c r="DNE77" s="871" t="s">
        <v>710</v>
      </c>
      <c r="DNF77" s="871" t="s">
        <v>710</v>
      </c>
      <c r="DNG77" s="871" t="s">
        <v>710</v>
      </c>
      <c r="DNH77" s="871" t="s">
        <v>710</v>
      </c>
      <c r="DNI77" s="871" t="s">
        <v>710</v>
      </c>
      <c r="DNJ77" s="871" t="s">
        <v>710</v>
      </c>
      <c r="DNK77" s="871" t="s">
        <v>710</v>
      </c>
      <c r="DNL77" s="871" t="s">
        <v>710</v>
      </c>
      <c r="DNM77" s="871" t="s">
        <v>710</v>
      </c>
      <c r="DNN77" s="871" t="s">
        <v>710</v>
      </c>
      <c r="DNO77" s="871" t="s">
        <v>710</v>
      </c>
      <c r="DNP77" s="871" t="s">
        <v>710</v>
      </c>
      <c r="DNQ77" s="871" t="s">
        <v>710</v>
      </c>
      <c r="DNR77" s="871" t="s">
        <v>710</v>
      </c>
      <c r="DNS77" s="871" t="s">
        <v>710</v>
      </c>
      <c r="DNT77" s="871" t="s">
        <v>710</v>
      </c>
      <c r="DNU77" s="871" t="s">
        <v>710</v>
      </c>
      <c r="DNV77" s="871" t="s">
        <v>710</v>
      </c>
      <c r="DNW77" s="871" t="s">
        <v>710</v>
      </c>
      <c r="DNX77" s="871" t="s">
        <v>710</v>
      </c>
      <c r="DNY77" s="871" t="s">
        <v>710</v>
      </c>
      <c r="DNZ77" s="871" t="s">
        <v>710</v>
      </c>
      <c r="DOA77" s="871" t="s">
        <v>710</v>
      </c>
      <c r="DOB77" s="871" t="s">
        <v>710</v>
      </c>
      <c r="DOC77" s="871" t="s">
        <v>710</v>
      </c>
      <c r="DOD77" s="871" t="s">
        <v>710</v>
      </c>
      <c r="DOE77" s="871" t="s">
        <v>710</v>
      </c>
      <c r="DOF77" s="871" t="s">
        <v>710</v>
      </c>
      <c r="DOG77" s="871" t="s">
        <v>710</v>
      </c>
      <c r="DOH77" s="871" t="s">
        <v>710</v>
      </c>
      <c r="DOI77" s="871" t="s">
        <v>710</v>
      </c>
      <c r="DOJ77" s="871" t="s">
        <v>710</v>
      </c>
      <c r="DOK77" s="871" t="s">
        <v>710</v>
      </c>
      <c r="DOL77" s="871" t="s">
        <v>710</v>
      </c>
      <c r="DOM77" s="871" t="s">
        <v>710</v>
      </c>
      <c r="DON77" s="871" t="s">
        <v>710</v>
      </c>
      <c r="DOO77" s="871" t="s">
        <v>710</v>
      </c>
      <c r="DOP77" s="871" t="s">
        <v>710</v>
      </c>
      <c r="DOQ77" s="871" t="s">
        <v>710</v>
      </c>
      <c r="DOR77" s="871" t="s">
        <v>710</v>
      </c>
      <c r="DOS77" s="871" t="s">
        <v>710</v>
      </c>
      <c r="DOT77" s="871" t="s">
        <v>710</v>
      </c>
      <c r="DOU77" s="871" t="s">
        <v>710</v>
      </c>
      <c r="DOV77" s="871" t="s">
        <v>710</v>
      </c>
      <c r="DOW77" s="871" t="s">
        <v>710</v>
      </c>
      <c r="DOX77" s="871" t="s">
        <v>710</v>
      </c>
      <c r="DOY77" s="871" t="s">
        <v>710</v>
      </c>
      <c r="DOZ77" s="871" t="s">
        <v>710</v>
      </c>
      <c r="DPA77" s="871" t="s">
        <v>710</v>
      </c>
      <c r="DPB77" s="871" t="s">
        <v>710</v>
      </c>
      <c r="DPC77" s="871" t="s">
        <v>710</v>
      </c>
      <c r="DPD77" s="871" t="s">
        <v>710</v>
      </c>
      <c r="DPE77" s="871" t="s">
        <v>710</v>
      </c>
      <c r="DPF77" s="871" t="s">
        <v>710</v>
      </c>
      <c r="DPG77" s="871" t="s">
        <v>710</v>
      </c>
      <c r="DPH77" s="871" t="s">
        <v>710</v>
      </c>
      <c r="DPI77" s="871" t="s">
        <v>710</v>
      </c>
      <c r="DPJ77" s="871" t="s">
        <v>710</v>
      </c>
      <c r="DPK77" s="871" t="s">
        <v>710</v>
      </c>
      <c r="DPL77" s="871" t="s">
        <v>710</v>
      </c>
      <c r="DPM77" s="871" t="s">
        <v>710</v>
      </c>
      <c r="DPN77" s="871" t="s">
        <v>710</v>
      </c>
      <c r="DPO77" s="871" t="s">
        <v>710</v>
      </c>
      <c r="DPP77" s="871" t="s">
        <v>710</v>
      </c>
      <c r="DPQ77" s="871" t="s">
        <v>710</v>
      </c>
      <c r="DPR77" s="871" t="s">
        <v>710</v>
      </c>
      <c r="DPS77" s="871" t="s">
        <v>710</v>
      </c>
      <c r="DPT77" s="871" t="s">
        <v>710</v>
      </c>
      <c r="DPU77" s="871" t="s">
        <v>710</v>
      </c>
      <c r="DPV77" s="871" t="s">
        <v>710</v>
      </c>
      <c r="DPW77" s="871" t="s">
        <v>710</v>
      </c>
      <c r="DPX77" s="871" t="s">
        <v>710</v>
      </c>
      <c r="DPY77" s="871" t="s">
        <v>710</v>
      </c>
      <c r="DPZ77" s="871" t="s">
        <v>710</v>
      </c>
      <c r="DQA77" s="871" t="s">
        <v>710</v>
      </c>
      <c r="DQB77" s="871" t="s">
        <v>710</v>
      </c>
      <c r="DQC77" s="871" t="s">
        <v>710</v>
      </c>
      <c r="DQD77" s="871" t="s">
        <v>710</v>
      </c>
      <c r="DQE77" s="871" t="s">
        <v>710</v>
      </c>
      <c r="DQF77" s="871" t="s">
        <v>710</v>
      </c>
      <c r="DQG77" s="871" t="s">
        <v>710</v>
      </c>
      <c r="DQH77" s="871" t="s">
        <v>710</v>
      </c>
      <c r="DQI77" s="871" t="s">
        <v>710</v>
      </c>
      <c r="DQJ77" s="871" t="s">
        <v>710</v>
      </c>
      <c r="DQK77" s="871" t="s">
        <v>710</v>
      </c>
      <c r="DQL77" s="871" t="s">
        <v>710</v>
      </c>
      <c r="DQM77" s="871" t="s">
        <v>710</v>
      </c>
      <c r="DQN77" s="871" t="s">
        <v>710</v>
      </c>
      <c r="DQO77" s="871" t="s">
        <v>710</v>
      </c>
      <c r="DQP77" s="871" t="s">
        <v>710</v>
      </c>
      <c r="DQQ77" s="871" t="s">
        <v>710</v>
      </c>
      <c r="DQR77" s="871" t="s">
        <v>710</v>
      </c>
      <c r="DQS77" s="871" t="s">
        <v>710</v>
      </c>
      <c r="DQT77" s="871" t="s">
        <v>710</v>
      </c>
      <c r="DQU77" s="871" t="s">
        <v>710</v>
      </c>
      <c r="DQV77" s="871" t="s">
        <v>710</v>
      </c>
      <c r="DQW77" s="871" t="s">
        <v>710</v>
      </c>
      <c r="DQX77" s="871" t="s">
        <v>710</v>
      </c>
      <c r="DQY77" s="871" t="s">
        <v>710</v>
      </c>
      <c r="DQZ77" s="871" t="s">
        <v>710</v>
      </c>
      <c r="DRA77" s="871" t="s">
        <v>710</v>
      </c>
      <c r="DRB77" s="871" t="s">
        <v>710</v>
      </c>
      <c r="DRC77" s="871" t="s">
        <v>710</v>
      </c>
      <c r="DRD77" s="871" t="s">
        <v>710</v>
      </c>
      <c r="DRE77" s="871" t="s">
        <v>710</v>
      </c>
      <c r="DRF77" s="871" t="s">
        <v>710</v>
      </c>
      <c r="DRG77" s="871" t="s">
        <v>710</v>
      </c>
      <c r="DRH77" s="871" t="s">
        <v>710</v>
      </c>
      <c r="DRI77" s="871" t="s">
        <v>710</v>
      </c>
      <c r="DRJ77" s="871" t="s">
        <v>710</v>
      </c>
      <c r="DRK77" s="871" t="s">
        <v>710</v>
      </c>
      <c r="DRL77" s="871" t="s">
        <v>710</v>
      </c>
      <c r="DRM77" s="871" t="s">
        <v>710</v>
      </c>
      <c r="DRN77" s="871" t="s">
        <v>710</v>
      </c>
      <c r="DRO77" s="871" t="s">
        <v>710</v>
      </c>
      <c r="DRP77" s="871" t="s">
        <v>710</v>
      </c>
      <c r="DRQ77" s="871" t="s">
        <v>710</v>
      </c>
      <c r="DRR77" s="871" t="s">
        <v>710</v>
      </c>
      <c r="DRS77" s="871" t="s">
        <v>710</v>
      </c>
      <c r="DRT77" s="871" t="s">
        <v>710</v>
      </c>
      <c r="DRU77" s="871" t="s">
        <v>710</v>
      </c>
      <c r="DRV77" s="871" t="s">
        <v>710</v>
      </c>
      <c r="DRW77" s="871" t="s">
        <v>710</v>
      </c>
      <c r="DRX77" s="871" t="s">
        <v>710</v>
      </c>
      <c r="DRY77" s="871" t="s">
        <v>710</v>
      </c>
      <c r="DRZ77" s="871" t="s">
        <v>710</v>
      </c>
      <c r="DSA77" s="871" t="s">
        <v>710</v>
      </c>
      <c r="DSB77" s="871" t="s">
        <v>710</v>
      </c>
      <c r="DSC77" s="871" t="s">
        <v>710</v>
      </c>
      <c r="DSD77" s="871" t="s">
        <v>710</v>
      </c>
      <c r="DSE77" s="871" t="s">
        <v>710</v>
      </c>
      <c r="DSF77" s="871" t="s">
        <v>710</v>
      </c>
      <c r="DSG77" s="871" t="s">
        <v>710</v>
      </c>
      <c r="DSH77" s="871" t="s">
        <v>710</v>
      </c>
      <c r="DSI77" s="871" t="s">
        <v>710</v>
      </c>
      <c r="DSJ77" s="871" t="s">
        <v>710</v>
      </c>
      <c r="DSK77" s="871" t="s">
        <v>710</v>
      </c>
      <c r="DSL77" s="871" t="s">
        <v>710</v>
      </c>
      <c r="DSM77" s="871" t="s">
        <v>710</v>
      </c>
      <c r="DSN77" s="871" t="s">
        <v>710</v>
      </c>
      <c r="DSO77" s="871" t="s">
        <v>710</v>
      </c>
      <c r="DSP77" s="871" t="s">
        <v>710</v>
      </c>
      <c r="DSQ77" s="871" t="s">
        <v>710</v>
      </c>
      <c r="DSR77" s="871" t="s">
        <v>710</v>
      </c>
      <c r="DSS77" s="871" t="s">
        <v>710</v>
      </c>
      <c r="DST77" s="871" t="s">
        <v>710</v>
      </c>
      <c r="DSU77" s="871" t="s">
        <v>710</v>
      </c>
      <c r="DSV77" s="871" t="s">
        <v>710</v>
      </c>
      <c r="DSW77" s="871" t="s">
        <v>710</v>
      </c>
      <c r="DSX77" s="871" t="s">
        <v>710</v>
      </c>
      <c r="DSY77" s="871" t="s">
        <v>710</v>
      </c>
      <c r="DSZ77" s="871" t="s">
        <v>710</v>
      </c>
      <c r="DTA77" s="871" t="s">
        <v>710</v>
      </c>
      <c r="DTB77" s="871" t="s">
        <v>710</v>
      </c>
      <c r="DTC77" s="871" t="s">
        <v>710</v>
      </c>
      <c r="DTD77" s="871" t="s">
        <v>710</v>
      </c>
      <c r="DTE77" s="871" t="s">
        <v>710</v>
      </c>
      <c r="DTF77" s="871" t="s">
        <v>710</v>
      </c>
      <c r="DTG77" s="871" t="s">
        <v>710</v>
      </c>
      <c r="DTH77" s="871" t="s">
        <v>710</v>
      </c>
      <c r="DTI77" s="871" t="s">
        <v>710</v>
      </c>
      <c r="DTJ77" s="871" t="s">
        <v>710</v>
      </c>
      <c r="DTK77" s="871" t="s">
        <v>710</v>
      </c>
      <c r="DTL77" s="871" t="s">
        <v>710</v>
      </c>
      <c r="DTM77" s="871" t="s">
        <v>710</v>
      </c>
      <c r="DTN77" s="871" t="s">
        <v>710</v>
      </c>
      <c r="DTO77" s="871" t="s">
        <v>710</v>
      </c>
      <c r="DTP77" s="871" t="s">
        <v>710</v>
      </c>
      <c r="DTQ77" s="871" t="s">
        <v>710</v>
      </c>
      <c r="DTR77" s="871" t="s">
        <v>710</v>
      </c>
      <c r="DTS77" s="871" t="s">
        <v>710</v>
      </c>
      <c r="DTT77" s="871" t="s">
        <v>710</v>
      </c>
      <c r="DTU77" s="871" t="s">
        <v>710</v>
      </c>
      <c r="DTV77" s="871" t="s">
        <v>710</v>
      </c>
      <c r="DTW77" s="871" t="s">
        <v>710</v>
      </c>
      <c r="DTX77" s="871" t="s">
        <v>710</v>
      </c>
      <c r="DTY77" s="871" t="s">
        <v>710</v>
      </c>
      <c r="DTZ77" s="871" t="s">
        <v>710</v>
      </c>
      <c r="DUA77" s="871" t="s">
        <v>710</v>
      </c>
      <c r="DUB77" s="871" t="s">
        <v>710</v>
      </c>
      <c r="DUC77" s="871" t="s">
        <v>710</v>
      </c>
      <c r="DUD77" s="871" t="s">
        <v>710</v>
      </c>
      <c r="DUE77" s="871" t="s">
        <v>710</v>
      </c>
      <c r="DUF77" s="871" t="s">
        <v>710</v>
      </c>
      <c r="DUG77" s="871" t="s">
        <v>710</v>
      </c>
      <c r="DUH77" s="871" t="s">
        <v>710</v>
      </c>
      <c r="DUI77" s="871" t="s">
        <v>710</v>
      </c>
      <c r="DUJ77" s="871" t="s">
        <v>710</v>
      </c>
      <c r="DUK77" s="871" t="s">
        <v>710</v>
      </c>
      <c r="DUL77" s="871" t="s">
        <v>710</v>
      </c>
      <c r="DUM77" s="871" t="s">
        <v>710</v>
      </c>
      <c r="DUN77" s="871" t="s">
        <v>710</v>
      </c>
      <c r="DUO77" s="871" t="s">
        <v>710</v>
      </c>
      <c r="DUP77" s="871" t="s">
        <v>710</v>
      </c>
      <c r="DUQ77" s="871" t="s">
        <v>710</v>
      </c>
      <c r="DUR77" s="871" t="s">
        <v>710</v>
      </c>
      <c r="DUS77" s="871" t="s">
        <v>710</v>
      </c>
      <c r="DUT77" s="871" t="s">
        <v>710</v>
      </c>
      <c r="DUU77" s="871" t="s">
        <v>710</v>
      </c>
      <c r="DUV77" s="871" t="s">
        <v>710</v>
      </c>
      <c r="DUW77" s="871" t="s">
        <v>710</v>
      </c>
      <c r="DUX77" s="871" t="s">
        <v>710</v>
      </c>
      <c r="DUY77" s="871" t="s">
        <v>710</v>
      </c>
      <c r="DUZ77" s="871" t="s">
        <v>710</v>
      </c>
      <c r="DVA77" s="871" t="s">
        <v>710</v>
      </c>
      <c r="DVB77" s="871" t="s">
        <v>710</v>
      </c>
      <c r="DVC77" s="871" t="s">
        <v>710</v>
      </c>
      <c r="DVD77" s="871" t="s">
        <v>710</v>
      </c>
      <c r="DVE77" s="871" t="s">
        <v>710</v>
      </c>
      <c r="DVF77" s="871" t="s">
        <v>710</v>
      </c>
      <c r="DVG77" s="871" t="s">
        <v>710</v>
      </c>
      <c r="DVH77" s="871" t="s">
        <v>710</v>
      </c>
      <c r="DVI77" s="871" t="s">
        <v>710</v>
      </c>
      <c r="DVJ77" s="871" t="s">
        <v>710</v>
      </c>
      <c r="DVK77" s="871" t="s">
        <v>710</v>
      </c>
      <c r="DVL77" s="871" t="s">
        <v>710</v>
      </c>
      <c r="DVM77" s="871" t="s">
        <v>710</v>
      </c>
      <c r="DVN77" s="871" t="s">
        <v>710</v>
      </c>
      <c r="DVO77" s="871" t="s">
        <v>710</v>
      </c>
      <c r="DVP77" s="871" t="s">
        <v>710</v>
      </c>
      <c r="DVQ77" s="871" t="s">
        <v>710</v>
      </c>
      <c r="DVR77" s="871" t="s">
        <v>710</v>
      </c>
      <c r="DVS77" s="871" t="s">
        <v>710</v>
      </c>
      <c r="DVT77" s="871" t="s">
        <v>710</v>
      </c>
      <c r="DVU77" s="871" t="s">
        <v>710</v>
      </c>
      <c r="DVV77" s="871" t="s">
        <v>710</v>
      </c>
      <c r="DVW77" s="871" t="s">
        <v>710</v>
      </c>
      <c r="DVX77" s="871" t="s">
        <v>710</v>
      </c>
      <c r="DVY77" s="871" t="s">
        <v>710</v>
      </c>
      <c r="DVZ77" s="871" t="s">
        <v>710</v>
      </c>
      <c r="DWA77" s="871" t="s">
        <v>710</v>
      </c>
      <c r="DWB77" s="871" t="s">
        <v>710</v>
      </c>
      <c r="DWC77" s="871" t="s">
        <v>710</v>
      </c>
      <c r="DWD77" s="871" t="s">
        <v>710</v>
      </c>
      <c r="DWE77" s="871" t="s">
        <v>710</v>
      </c>
      <c r="DWF77" s="871" t="s">
        <v>710</v>
      </c>
      <c r="DWG77" s="871" t="s">
        <v>710</v>
      </c>
      <c r="DWH77" s="871" t="s">
        <v>710</v>
      </c>
      <c r="DWI77" s="871" t="s">
        <v>710</v>
      </c>
      <c r="DWJ77" s="871" t="s">
        <v>710</v>
      </c>
      <c r="DWK77" s="871" t="s">
        <v>710</v>
      </c>
      <c r="DWL77" s="871" t="s">
        <v>710</v>
      </c>
      <c r="DWM77" s="871" t="s">
        <v>710</v>
      </c>
      <c r="DWN77" s="871" t="s">
        <v>710</v>
      </c>
      <c r="DWO77" s="871" t="s">
        <v>710</v>
      </c>
      <c r="DWP77" s="871" t="s">
        <v>710</v>
      </c>
      <c r="DWQ77" s="871" t="s">
        <v>710</v>
      </c>
      <c r="DWR77" s="871" t="s">
        <v>710</v>
      </c>
      <c r="DWS77" s="871" t="s">
        <v>710</v>
      </c>
      <c r="DWT77" s="871" t="s">
        <v>710</v>
      </c>
      <c r="DWU77" s="871" t="s">
        <v>710</v>
      </c>
      <c r="DWV77" s="871" t="s">
        <v>710</v>
      </c>
      <c r="DWW77" s="871" t="s">
        <v>710</v>
      </c>
      <c r="DWX77" s="871" t="s">
        <v>710</v>
      </c>
      <c r="DWY77" s="871" t="s">
        <v>710</v>
      </c>
      <c r="DWZ77" s="871" t="s">
        <v>710</v>
      </c>
      <c r="DXA77" s="871" t="s">
        <v>710</v>
      </c>
      <c r="DXB77" s="871" t="s">
        <v>710</v>
      </c>
      <c r="DXC77" s="871" t="s">
        <v>710</v>
      </c>
      <c r="DXD77" s="871" t="s">
        <v>710</v>
      </c>
      <c r="DXE77" s="871" t="s">
        <v>710</v>
      </c>
      <c r="DXF77" s="871" t="s">
        <v>710</v>
      </c>
      <c r="DXG77" s="871" t="s">
        <v>710</v>
      </c>
      <c r="DXH77" s="871" t="s">
        <v>710</v>
      </c>
      <c r="DXI77" s="871" t="s">
        <v>710</v>
      </c>
      <c r="DXJ77" s="871" t="s">
        <v>710</v>
      </c>
      <c r="DXK77" s="871" t="s">
        <v>710</v>
      </c>
      <c r="DXL77" s="871" t="s">
        <v>710</v>
      </c>
      <c r="DXM77" s="871" t="s">
        <v>710</v>
      </c>
      <c r="DXN77" s="871" t="s">
        <v>710</v>
      </c>
      <c r="DXO77" s="871" t="s">
        <v>710</v>
      </c>
      <c r="DXP77" s="871" t="s">
        <v>710</v>
      </c>
      <c r="DXQ77" s="871" t="s">
        <v>710</v>
      </c>
      <c r="DXR77" s="871" t="s">
        <v>710</v>
      </c>
      <c r="DXS77" s="871" t="s">
        <v>710</v>
      </c>
      <c r="DXT77" s="871" t="s">
        <v>710</v>
      </c>
      <c r="DXU77" s="871" t="s">
        <v>710</v>
      </c>
      <c r="DXV77" s="871" t="s">
        <v>710</v>
      </c>
      <c r="DXW77" s="871" t="s">
        <v>710</v>
      </c>
      <c r="DXX77" s="871" t="s">
        <v>710</v>
      </c>
      <c r="DXY77" s="871" t="s">
        <v>710</v>
      </c>
      <c r="DXZ77" s="871" t="s">
        <v>710</v>
      </c>
      <c r="DYA77" s="871" t="s">
        <v>710</v>
      </c>
      <c r="DYB77" s="871" t="s">
        <v>710</v>
      </c>
      <c r="DYC77" s="871" t="s">
        <v>710</v>
      </c>
      <c r="DYD77" s="871" t="s">
        <v>710</v>
      </c>
      <c r="DYE77" s="871" t="s">
        <v>710</v>
      </c>
      <c r="DYF77" s="871" t="s">
        <v>710</v>
      </c>
      <c r="DYG77" s="871" t="s">
        <v>710</v>
      </c>
      <c r="DYH77" s="871" t="s">
        <v>710</v>
      </c>
      <c r="DYI77" s="871" t="s">
        <v>710</v>
      </c>
      <c r="DYJ77" s="871" t="s">
        <v>710</v>
      </c>
      <c r="DYK77" s="871" t="s">
        <v>710</v>
      </c>
      <c r="DYL77" s="871" t="s">
        <v>710</v>
      </c>
      <c r="DYM77" s="871" t="s">
        <v>710</v>
      </c>
      <c r="DYN77" s="871" t="s">
        <v>710</v>
      </c>
      <c r="DYO77" s="871" t="s">
        <v>710</v>
      </c>
      <c r="DYP77" s="871" t="s">
        <v>710</v>
      </c>
      <c r="DYQ77" s="871" t="s">
        <v>710</v>
      </c>
      <c r="DYR77" s="871" t="s">
        <v>710</v>
      </c>
      <c r="DYS77" s="871" t="s">
        <v>710</v>
      </c>
      <c r="DYT77" s="871" t="s">
        <v>710</v>
      </c>
      <c r="DYU77" s="871" t="s">
        <v>710</v>
      </c>
      <c r="DYV77" s="871" t="s">
        <v>710</v>
      </c>
      <c r="DYW77" s="871" t="s">
        <v>710</v>
      </c>
      <c r="DYX77" s="871" t="s">
        <v>710</v>
      </c>
      <c r="DYY77" s="871" t="s">
        <v>710</v>
      </c>
      <c r="DYZ77" s="871" t="s">
        <v>710</v>
      </c>
      <c r="DZA77" s="871" t="s">
        <v>710</v>
      </c>
      <c r="DZB77" s="871" t="s">
        <v>710</v>
      </c>
      <c r="DZC77" s="871" t="s">
        <v>710</v>
      </c>
      <c r="DZD77" s="871" t="s">
        <v>710</v>
      </c>
      <c r="DZE77" s="871" t="s">
        <v>710</v>
      </c>
      <c r="DZF77" s="871" t="s">
        <v>710</v>
      </c>
      <c r="DZG77" s="871" t="s">
        <v>710</v>
      </c>
      <c r="DZH77" s="871" t="s">
        <v>710</v>
      </c>
      <c r="DZI77" s="871" t="s">
        <v>710</v>
      </c>
      <c r="DZJ77" s="871" t="s">
        <v>710</v>
      </c>
      <c r="DZK77" s="871" t="s">
        <v>710</v>
      </c>
      <c r="DZL77" s="871" t="s">
        <v>710</v>
      </c>
      <c r="DZM77" s="871" t="s">
        <v>710</v>
      </c>
      <c r="DZN77" s="871" t="s">
        <v>710</v>
      </c>
      <c r="DZO77" s="871" t="s">
        <v>710</v>
      </c>
      <c r="DZP77" s="871" t="s">
        <v>710</v>
      </c>
      <c r="DZQ77" s="871" t="s">
        <v>710</v>
      </c>
      <c r="DZR77" s="871" t="s">
        <v>710</v>
      </c>
      <c r="DZS77" s="871" t="s">
        <v>710</v>
      </c>
      <c r="DZT77" s="871" t="s">
        <v>710</v>
      </c>
      <c r="DZU77" s="871" t="s">
        <v>710</v>
      </c>
      <c r="DZV77" s="871" t="s">
        <v>710</v>
      </c>
      <c r="DZW77" s="871" t="s">
        <v>710</v>
      </c>
      <c r="DZX77" s="871" t="s">
        <v>710</v>
      </c>
      <c r="DZY77" s="871" t="s">
        <v>710</v>
      </c>
      <c r="DZZ77" s="871" t="s">
        <v>710</v>
      </c>
      <c r="EAA77" s="871" t="s">
        <v>710</v>
      </c>
      <c r="EAB77" s="871" t="s">
        <v>710</v>
      </c>
      <c r="EAC77" s="871" t="s">
        <v>710</v>
      </c>
      <c r="EAD77" s="871" t="s">
        <v>710</v>
      </c>
      <c r="EAE77" s="871" t="s">
        <v>710</v>
      </c>
      <c r="EAF77" s="871" t="s">
        <v>710</v>
      </c>
      <c r="EAG77" s="871" t="s">
        <v>710</v>
      </c>
      <c r="EAH77" s="871" t="s">
        <v>710</v>
      </c>
      <c r="EAI77" s="871" t="s">
        <v>710</v>
      </c>
      <c r="EAJ77" s="871" t="s">
        <v>710</v>
      </c>
      <c r="EAK77" s="871" t="s">
        <v>710</v>
      </c>
      <c r="EAL77" s="871" t="s">
        <v>710</v>
      </c>
      <c r="EAM77" s="871" t="s">
        <v>710</v>
      </c>
      <c r="EAN77" s="871" t="s">
        <v>710</v>
      </c>
      <c r="EAO77" s="871" t="s">
        <v>710</v>
      </c>
      <c r="EAP77" s="871" t="s">
        <v>710</v>
      </c>
      <c r="EAQ77" s="871" t="s">
        <v>710</v>
      </c>
      <c r="EAR77" s="871" t="s">
        <v>710</v>
      </c>
      <c r="EAS77" s="871" t="s">
        <v>710</v>
      </c>
      <c r="EAT77" s="871" t="s">
        <v>710</v>
      </c>
      <c r="EAU77" s="871" t="s">
        <v>710</v>
      </c>
      <c r="EAV77" s="871" t="s">
        <v>710</v>
      </c>
      <c r="EAW77" s="871" t="s">
        <v>710</v>
      </c>
      <c r="EAX77" s="871" t="s">
        <v>710</v>
      </c>
      <c r="EAY77" s="871" t="s">
        <v>710</v>
      </c>
      <c r="EAZ77" s="871" t="s">
        <v>710</v>
      </c>
      <c r="EBA77" s="871" t="s">
        <v>710</v>
      </c>
      <c r="EBB77" s="871" t="s">
        <v>710</v>
      </c>
      <c r="EBC77" s="871" t="s">
        <v>710</v>
      </c>
      <c r="EBD77" s="871" t="s">
        <v>710</v>
      </c>
      <c r="EBE77" s="871" t="s">
        <v>710</v>
      </c>
      <c r="EBF77" s="871" t="s">
        <v>710</v>
      </c>
      <c r="EBG77" s="871" t="s">
        <v>710</v>
      </c>
      <c r="EBH77" s="871" t="s">
        <v>710</v>
      </c>
      <c r="EBI77" s="871" t="s">
        <v>710</v>
      </c>
      <c r="EBJ77" s="871" t="s">
        <v>710</v>
      </c>
      <c r="EBK77" s="871" t="s">
        <v>710</v>
      </c>
      <c r="EBL77" s="871" t="s">
        <v>710</v>
      </c>
      <c r="EBM77" s="871" t="s">
        <v>710</v>
      </c>
      <c r="EBN77" s="871" t="s">
        <v>710</v>
      </c>
      <c r="EBO77" s="871" t="s">
        <v>710</v>
      </c>
      <c r="EBP77" s="871" t="s">
        <v>710</v>
      </c>
      <c r="EBQ77" s="871" t="s">
        <v>710</v>
      </c>
      <c r="EBR77" s="871" t="s">
        <v>710</v>
      </c>
      <c r="EBS77" s="871" t="s">
        <v>710</v>
      </c>
      <c r="EBT77" s="871" t="s">
        <v>710</v>
      </c>
      <c r="EBU77" s="871" t="s">
        <v>710</v>
      </c>
      <c r="EBV77" s="871" t="s">
        <v>710</v>
      </c>
      <c r="EBW77" s="871" t="s">
        <v>710</v>
      </c>
      <c r="EBX77" s="871" t="s">
        <v>710</v>
      </c>
      <c r="EBY77" s="871" t="s">
        <v>710</v>
      </c>
      <c r="EBZ77" s="871" t="s">
        <v>710</v>
      </c>
      <c r="ECA77" s="871" t="s">
        <v>710</v>
      </c>
      <c r="ECB77" s="871" t="s">
        <v>710</v>
      </c>
      <c r="ECC77" s="871" t="s">
        <v>710</v>
      </c>
      <c r="ECD77" s="871" t="s">
        <v>710</v>
      </c>
      <c r="ECE77" s="871" t="s">
        <v>710</v>
      </c>
      <c r="ECF77" s="871" t="s">
        <v>710</v>
      </c>
      <c r="ECG77" s="871" t="s">
        <v>710</v>
      </c>
      <c r="ECH77" s="871" t="s">
        <v>710</v>
      </c>
      <c r="ECI77" s="871" t="s">
        <v>710</v>
      </c>
      <c r="ECJ77" s="871" t="s">
        <v>710</v>
      </c>
      <c r="ECK77" s="871" t="s">
        <v>710</v>
      </c>
      <c r="ECL77" s="871" t="s">
        <v>710</v>
      </c>
      <c r="ECM77" s="871" t="s">
        <v>710</v>
      </c>
      <c r="ECN77" s="871" t="s">
        <v>710</v>
      </c>
      <c r="ECO77" s="871" t="s">
        <v>710</v>
      </c>
      <c r="ECP77" s="871" t="s">
        <v>710</v>
      </c>
      <c r="ECQ77" s="871" t="s">
        <v>710</v>
      </c>
      <c r="ECR77" s="871" t="s">
        <v>710</v>
      </c>
      <c r="ECS77" s="871" t="s">
        <v>710</v>
      </c>
      <c r="ECT77" s="871" t="s">
        <v>710</v>
      </c>
      <c r="ECU77" s="871" t="s">
        <v>710</v>
      </c>
      <c r="ECV77" s="871" t="s">
        <v>710</v>
      </c>
      <c r="ECW77" s="871" t="s">
        <v>710</v>
      </c>
      <c r="ECX77" s="871" t="s">
        <v>710</v>
      </c>
      <c r="ECY77" s="871" t="s">
        <v>710</v>
      </c>
      <c r="ECZ77" s="871" t="s">
        <v>710</v>
      </c>
      <c r="EDA77" s="871" t="s">
        <v>710</v>
      </c>
      <c r="EDB77" s="871" t="s">
        <v>710</v>
      </c>
      <c r="EDC77" s="871" t="s">
        <v>710</v>
      </c>
      <c r="EDD77" s="871" t="s">
        <v>710</v>
      </c>
      <c r="EDE77" s="871" t="s">
        <v>710</v>
      </c>
      <c r="EDF77" s="871" t="s">
        <v>710</v>
      </c>
      <c r="EDG77" s="871" t="s">
        <v>710</v>
      </c>
      <c r="EDH77" s="871" t="s">
        <v>710</v>
      </c>
      <c r="EDI77" s="871" t="s">
        <v>710</v>
      </c>
      <c r="EDJ77" s="871" t="s">
        <v>710</v>
      </c>
      <c r="EDK77" s="871" t="s">
        <v>710</v>
      </c>
      <c r="EDL77" s="871" t="s">
        <v>710</v>
      </c>
      <c r="EDM77" s="871" t="s">
        <v>710</v>
      </c>
      <c r="EDN77" s="871" t="s">
        <v>710</v>
      </c>
      <c r="EDO77" s="871" t="s">
        <v>710</v>
      </c>
      <c r="EDP77" s="871" t="s">
        <v>710</v>
      </c>
      <c r="EDQ77" s="871" t="s">
        <v>710</v>
      </c>
      <c r="EDR77" s="871" t="s">
        <v>710</v>
      </c>
      <c r="EDS77" s="871" t="s">
        <v>710</v>
      </c>
      <c r="EDT77" s="871" t="s">
        <v>710</v>
      </c>
      <c r="EDU77" s="871" t="s">
        <v>710</v>
      </c>
      <c r="EDV77" s="871" t="s">
        <v>710</v>
      </c>
      <c r="EDW77" s="871" t="s">
        <v>710</v>
      </c>
      <c r="EDX77" s="871" t="s">
        <v>710</v>
      </c>
      <c r="EDY77" s="871" t="s">
        <v>710</v>
      </c>
      <c r="EDZ77" s="871" t="s">
        <v>710</v>
      </c>
      <c r="EEA77" s="871" t="s">
        <v>710</v>
      </c>
      <c r="EEB77" s="871" t="s">
        <v>710</v>
      </c>
      <c r="EEC77" s="871" t="s">
        <v>710</v>
      </c>
      <c r="EED77" s="871" t="s">
        <v>710</v>
      </c>
      <c r="EEE77" s="871" t="s">
        <v>710</v>
      </c>
      <c r="EEF77" s="871" t="s">
        <v>710</v>
      </c>
      <c r="EEG77" s="871" t="s">
        <v>710</v>
      </c>
      <c r="EEH77" s="871" t="s">
        <v>710</v>
      </c>
      <c r="EEI77" s="871" t="s">
        <v>710</v>
      </c>
      <c r="EEJ77" s="871" t="s">
        <v>710</v>
      </c>
      <c r="EEK77" s="871" t="s">
        <v>710</v>
      </c>
      <c r="EEL77" s="871" t="s">
        <v>710</v>
      </c>
      <c r="EEM77" s="871" t="s">
        <v>710</v>
      </c>
      <c r="EEN77" s="871" t="s">
        <v>710</v>
      </c>
      <c r="EEO77" s="871" t="s">
        <v>710</v>
      </c>
      <c r="EEP77" s="871" t="s">
        <v>710</v>
      </c>
      <c r="EEQ77" s="871" t="s">
        <v>710</v>
      </c>
      <c r="EER77" s="871" t="s">
        <v>710</v>
      </c>
      <c r="EES77" s="871" t="s">
        <v>710</v>
      </c>
      <c r="EET77" s="871" t="s">
        <v>710</v>
      </c>
      <c r="EEU77" s="871" t="s">
        <v>710</v>
      </c>
      <c r="EEV77" s="871" t="s">
        <v>710</v>
      </c>
      <c r="EEW77" s="871" t="s">
        <v>710</v>
      </c>
      <c r="EEX77" s="871" t="s">
        <v>710</v>
      </c>
      <c r="EEY77" s="871" t="s">
        <v>710</v>
      </c>
      <c r="EEZ77" s="871" t="s">
        <v>710</v>
      </c>
      <c r="EFA77" s="871" t="s">
        <v>710</v>
      </c>
      <c r="EFB77" s="871" t="s">
        <v>710</v>
      </c>
      <c r="EFC77" s="871" t="s">
        <v>710</v>
      </c>
      <c r="EFD77" s="871" t="s">
        <v>710</v>
      </c>
      <c r="EFE77" s="871" t="s">
        <v>710</v>
      </c>
      <c r="EFF77" s="871" t="s">
        <v>710</v>
      </c>
      <c r="EFG77" s="871" t="s">
        <v>710</v>
      </c>
      <c r="EFH77" s="871" t="s">
        <v>710</v>
      </c>
      <c r="EFI77" s="871" t="s">
        <v>710</v>
      </c>
      <c r="EFJ77" s="871" t="s">
        <v>710</v>
      </c>
      <c r="EFK77" s="871" t="s">
        <v>710</v>
      </c>
      <c r="EFL77" s="871" t="s">
        <v>710</v>
      </c>
      <c r="EFM77" s="871" t="s">
        <v>710</v>
      </c>
      <c r="EFN77" s="871" t="s">
        <v>710</v>
      </c>
      <c r="EFO77" s="871" t="s">
        <v>710</v>
      </c>
      <c r="EFP77" s="871" t="s">
        <v>710</v>
      </c>
      <c r="EFQ77" s="871" t="s">
        <v>710</v>
      </c>
      <c r="EFR77" s="871" t="s">
        <v>710</v>
      </c>
      <c r="EFS77" s="871" t="s">
        <v>710</v>
      </c>
      <c r="EFT77" s="871" t="s">
        <v>710</v>
      </c>
      <c r="EFU77" s="871" t="s">
        <v>710</v>
      </c>
      <c r="EFV77" s="871" t="s">
        <v>710</v>
      </c>
      <c r="EFW77" s="871" t="s">
        <v>710</v>
      </c>
      <c r="EFX77" s="871" t="s">
        <v>710</v>
      </c>
      <c r="EFY77" s="871" t="s">
        <v>710</v>
      </c>
      <c r="EFZ77" s="871" t="s">
        <v>710</v>
      </c>
      <c r="EGA77" s="871" t="s">
        <v>710</v>
      </c>
      <c r="EGB77" s="871" t="s">
        <v>710</v>
      </c>
      <c r="EGC77" s="871" t="s">
        <v>710</v>
      </c>
      <c r="EGD77" s="871" t="s">
        <v>710</v>
      </c>
      <c r="EGE77" s="871" t="s">
        <v>710</v>
      </c>
      <c r="EGF77" s="871" t="s">
        <v>710</v>
      </c>
      <c r="EGG77" s="871" t="s">
        <v>710</v>
      </c>
      <c r="EGH77" s="871" t="s">
        <v>710</v>
      </c>
      <c r="EGI77" s="871" t="s">
        <v>710</v>
      </c>
      <c r="EGJ77" s="871" t="s">
        <v>710</v>
      </c>
      <c r="EGK77" s="871" t="s">
        <v>710</v>
      </c>
      <c r="EGL77" s="871" t="s">
        <v>710</v>
      </c>
      <c r="EGM77" s="871" t="s">
        <v>710</v>
      </c>
      <c r="EGN77" s="871" t="s">
        <v>710</v>
      </c>
      <c r="EGO77" s="871" t="s">
        <v>710</v>
      </c>
      <c r="EGP77" s="871" t="s">
        <v>710</v>
      </c>
      <c r="EGQ77" s="871" t="s">
        <v>710</v>
      </c>
      <c r="EGR77" s="871" t="s">
        <v>710</v>
      </c>
      <c r="EGS77" s="871" t="s">
        <v>710</v>
      </c>
      <c r="EGT77" s="871" t="s">
        <v>710</v>
      </c>
      <c r="EGU77" s="871" t="s">
        <v>710</v>
      </c>
      <c r="EGV77" s="871" t="s">
        <v>710</v>
      </c>
      <c r="EGW77" s="871" t="s">
        <v>710</v>
      </c>
      <c r="EGX77" s="871" t="s">
        <v>710</v>
      </c>
      <c r="EGY77" s="871" t="s">
        <v>710</v>
      </c>
      <c r="EGZ77" s="871" t="s">
        <v>710</v>
      </c>
      <c r="EHA77" s="871" t="s">
        <v>710</v>
      </c>
      <c r="EHB77" s="871" t="s">
        <v>710</v>
      </c>
      <c r="EHC77" s="871" t="s">
        <v>710</v>
      </c>
      <c r="EHD77" s="871" t="s">
        <v>710</v>
      </c>
      <c r="EHE77" s="871" t="s">
        <v>710</v>
      </c>
      <c r="EHF77" s="871" t="s">
        <v>710</v>
      </c>
      <c r="EHG77" s="871" t="s">
        <v>710</v>
      </c>
      <c r="EHH77" s="871" t="s">
        <v>710</v>
      </c>
      <c r="EHI77" s="871" t="s">
        <v>710</v>
      </c>
      <c r="EHJ77" s="871" t="s">
        <v>710</v>
      </c>
      <c r="EHK77" s="871" t="s">
        <v>710</v>
      </c>
      <c r="EHL77" s="871" t="s">
        <v>710</v>
      </c>
      <c r="EHM77" s="871" t="s">
        <v>710</v>
      </c>
      <c r="EHN77" s="871" t="s">
        <v>710</v>
      </c>
      <c r="EHO77" s="871" t="s">
        <v>710</v>
      </c>
      <c r="EHP77" s="871" t="s">
        <v>710</v>
      </c>
      <c r="EHQ77" s="871" t="s">
        <v>710</v>
      </c>
      <c r="EHR77" s="871" t="s">
        <v>710</v>
      </c>
      <c r="EHS77" s="871" t="s">
        <v>710</v>
      </c>
      <c r="EHT77" s="871" t="s">
        <v>710</v>
      </c>
      <c r="EHU77" s="871" t="s">
        <v>710</v>
      </c>
      <c r="EHV77" s="871" t="s">
        <v>710</v>
      </c>
      <c r="EHW77" s="871" t="s">
        <v>710</v>
      </c>
      <c r="EHX77" s="871" t="s">
        <v>710</v>
      </c>
      <c r="EHY77" s="871" t="s">
        <v>710</v>
      </c>
      <c r="EHZ77" s="871" t="s">
        <v>710</v>
      </c>
      <c r="EIA77" s="871" t="s">
        <v>710</v>
      </c>
      <c r="EIB77" s="871" t="s">
        <v>710</v>
      </c>
      <c r="EIC77" s="871" t="s">
        <v>710</v>
      </c>
      <c r="EID77" s="871" t="s">
        <v>710</v>
      </c>
      <c r="EIE77" s="871" t="s">
        <v>710</v>
      </c>
      <c r="EIF77" s="871" t="s">
        <v>710</v>
      </c>
      <c r="EIG77" s="871" t="s">
        <v>710</v>
      </c>
      <c r="EIH77" s="871" t="s">
        <v>710</v>
      </c>
      <c r="EII77" s="871" t="s">
        <v>710</v>
      </c>
      <c r="EIJ77" s="871" t="s">
        <v>710</v>
      </c>
      <c r="EIK77" s="871" t="s">
        <v>710</v>
      </c>
      <c r="EIL77" s="871" t="s">
        <v>710</v>
      </c>
      <c r="EIM77" s="871" t="s">
        <v>710</v>
      </c>
      <c r="EIN77" s="871" t="s">
        <v>710</v>
      </c>
      <c r="EIO77" s="871" t="s">
        <v>710</v>
      </c>
      <c r="EIP77" s="871" t="s">
        <v>710</v>
      </c>
      <c r="EIQ77" s="871" t="s">
        <v>710</v>
      </c>
      <c r="EIR77" s="871" t="s">
        <v>710</v>
      </c>
      <c r="EIS77" s="871" t="s">
        <v>710</v>
      </c>
      <c r="EIT77" s="871" t="s">
        <v>710</v>
      </c>
      <c r="EIU77" s="871" t="s">
        <v>710</v>
      </c>
      <c r="EIV77" s="871" t="s">
        <v>710</v>
      </c>
      <c r="EIW77" s="871" t="s">
        <v>710</v>
      </c>
      <c r="EIX77" s="871" t="s">
        <v>710</v>
      </c>
      <c r="EIY77" s="871" t="s">
        <v>710</v>
      </c>
      <c r="EIZ77" s="871" t="s">
        <v>710</v>
      </c>
      <c r="EJA77" s="871" t="s">
        <v>710</v>
      </c>
      <c r="EJB77" s="871" t="s">
        <v>710</v>
      </c>
      <c r="EJC77" s="871" t="s">
        <v>710</v>
      </c>
      <c r="EJD77" s="871" t="s">
        <v>710</v>
      </c>
      <c r="EJE77" s="871" t="s">
        <v>710</v>
      </c>
      <c r="EJF77" s="871" t="s">
        <v>710</v>
      </c>
      <c r="EJG77" s="871" t="s">
        <v>710</v>
      </c>
      <c r="EJH77" s="871" t="s">
        <v>710</v>
      </c>
      <c r="EJI77" s="871" t="s">
        <v>710</v>
      </c>
      <c r="EJJ77" s="871" t="s">
        <v>710</v>
      </c>
      <c r="EJK77" s="871" t="s">
        <v>710</v>
      </c>
      <c r="EJL77" s="871" t="s">
        <v>710</v>
      </c>
      <c r="EJM77" s="871" t="s">
        <v>710</v>
      </c>
      <c r="EJN77" s="871" t="s">
        <v>710</v>
      </c>
      <c r="EJO77" s="871" t="s">
        <v>710</v>
      </c>
      <c r="EJP77" s="871" t="s">
        <v>710</v>
      </c>
      <c r="EJQ77" s="871" t="s">
        <v>710</v>
      </c>
      <c r="EJR77" s="871" t="s">
        <v>710</v>
      </c>
      <c r="EJS77" s="871" t="s">
        <v>710</v>
      </c>
      <c r="EJT77" s="871" t="s">
        <v>710</v>
      </c>
      <c r="EJU77" s="871" t="s">
        <v>710</v>
      </c>
      <c r="EJV77" s="871" t="s">
        <v>710</v>
      </c>
      <c r="EJW77" s="871" t="s">
        <v>710</v>
      </c>
      <c r="EJX77" s="871" t="s">
        <v>710</v>
      </c>
      <c r="EJY77" s="871" t="s">
        <v>710</v>
      </c>
      <c r="EJZ77" s="871" t="s">
        <v>710</v>
      </c>
      <c r="EKA77" s="871" t="s">
        <v>710</v>
      </c>
      <c r="EKB77" s="871" t="s">
        <v>710</v>
      </c>
      <c r="EKC77" s="871" t="s">
        <v>710</v>
      </c>
      <c r="EKD77" s="871" t="s">
        <v>710</v>
      </c>
      <c r="EKE77" s="871" t="s">
        <v>710</v>
      </c>
      <c r="EKF77" s="871" t="s">
        <v>710</v>
      </c>
      <c r="EKG77" s="871" t="s">
        <v>710</v>
      </c>
      <c r="EKH77" s="871" t="s">
        <v>710</v>
      </c>
      <c r="EKI77" s="871" t="s">
        <v>710</v>
      </c>
      <c r="EKJ77" s="871" t="s">
        <v>710</v>
      </c>
      <c r="EKK77" s="871" t="s">
        <v>710</v>
      </c>
      <c r="EKL77" s="871" t="s">
        <v>710</v>
      </c>
      <c r="EKM77" s="871" t="s">
        <v>710</v>
      </c>
      <c r="EKN77" s="871" t="s">
        <v>710</v>
      </c>
      <c r="EKO77" s="871" t="s">
        <v>710</v>
      </c>
      <c r="EKP77" s="871" t="s">
        <v>710</v>
      </c>
      <c r="EKQ77" s="871" t="s">
        <v>710</v>
      </c>
      <c r="EKR77" s="871" t="s">
        <v>710</v>
      </c>
      <c r="EKS77" s="871" t="s">
        <v>710</v>
      </c>
      <c r="EKT77" s="871" t="s">
        <v>710</v>
      </c>
      <c r="EKU77" s="871" t="s">
        <v>710</v>
      </c>
      <c r="EKV77" s="871" t="s">
        <v>710</v>
      </c>
      <c r="EKW77" s="871" t="s">
        <v>710</v>
      </c>
      <c r="EKX77" s="871" t="s">
        <v>710</v>
      </c>
      <c r="EKY77" s="871" t="s">
        <v>710</v>
      </c>
      <c r="EKZ77" s="871" t="s">
        <v>710</v>
      </c>
      <c r="ELA77" s="871" t="s">
        <v>710</v>
      </c>
      <c r="ELB77" s="871" t="s">
        <v>710</v>
      </c>
      <c r="ELC77" s="871" t="s">
        <v>710</v>
      </c>
      <c r="ELD77" s="871" t="s">
        <v>710</v>
      </c>
      <c r="ELE77" s="871" t="s">
        <v>710</v>
      </c>
      <c r="ELF77" s="871" t="s">
        <v>710</v>
      </c>
      <c r="ELG77" s="871" t="s">
        <v>710</v>
      </c>
      <c r="ELH77" s="871" t="s">
        <v>710</v>
      </c>
      <c r="ELI77" s="871" t="s">
        <v>710</v>
      </c>
      <c r="ELJ77" s="871" t="s">
        <v>710</v>
      </c>
      <c r="ELK77" s="871" t="s">
        <v>710</v>
      </c>
      <c r="ELL77" s="871" t="s">
        <v>710</v>
      </c>
      <c r="ELM77" s="871" t="s">
        <v>710</v>
      </c>
      <c r="ELN77" s="871" t="s">
        <v>710</v>
      </c>
      <c r="ELO77" s="871" t="s">
        <v>710</v>
      </c>
      <c r="ELP77" s="871" t="s">
        <v>710</v>
      </c>
      <c r="ELQ77" s="871" t="s">
        <v>710</v>
      </c>
      <c r="ELR77" s="871" t="s">
        <v>710</v>
      </c>
      <c r="ELS77" s="871" t="s">
        <v>710</v>
      </c>
      <c r="ELT77" s="871" t="s">
        <v>710</v>
      </c>
      <c r="ELU77" s="871" t="s">
        <v>710</v>
      </c>
      <c r="ELV77" s="871" t="s">
        <v>710</v>
      </c>
      <c r="ELW77" s="871" t="s">
        <v>710</v>
      </c>
      <c r="ELX77" s="871" t="s">
        <v>710</v>
      </c>
      <c r="ELY77" s="871" t="s">
        <v>710</v>
      </c>
      <c r="ELZ77" s="871" t="s">
        <v>710</v>
      </c>
      <c r="EMA77" s="871" t="s">
        <v>710</v>
      </c>
      <c r="EMB77" s="871" t="s">
        <v>710</v>
      </c>
      <c r="EMC77" s="871" t="s">
        <v>710</v>
      </c>
      <c r="EMD77" s="871" t="s">
        <v>710</v>
      </c>
      <c r="EME77" s="871" t="s">
        <v>710</v>
      </c>
      <c r="EMF77" s="871" t="s">
        <v>710</v>
      </c>
      <c r="EMG77" s="871" t="s">
        <v>710</v>
      </c>
      <c r="EMH77" s="871" t="s">
        <v>710</v>
      </c>
      <c r="EMI77" s="871" t="s">
        <v>710</v>
      </c>
      <c r="EMJ77" s="871" t="s">
        <v>710</v>
      </c>
      <c r="EMK77" s="871" t="s">
        <v>710</v>
      </c>
      <c r="EML77" s="871" t="s">
        <v>710</v>
      </c>
      <c r="EMM77" s="871" t="s">
        <v>710</v>
      </c>
      <c r="EMN77" s="871" t="s">
        <v>710</v>
      </c>
      <c r="EMO77" s="871" t="s">
        <v>710</v>
      </c>
      <c r="EMP77" s="871" t="s">
        <v>710</v>
      </c>
      <c r="EMQ77" s="871" t="s">
        <v>710</v>
      </c>
      <c r="EMR77" s="871" t="s">
        <v>710</v>
      </c>
      <c r="EMS77" s="871" t="s">
        <v>710</v>
      </c>
      <c r="EMT77" s="871" t="s">
        <v>710</v>
      </c>
      <c r="EMU77" s="871" t="s">
        <v>710</v>
      </c>
      <c r="EMV77" s="871" t="s">
        <v>710</v>
      </c>
      <c r="EMW77" s="871" t="s">
        <v>710</v>
      </c>
      <c r="EMX77" s="871" t="s">
        <v>710</v>
      </c>
      <c r="EMY77" s="871" t="s">
        <v>710</v>
      </c>
      <c r="EMZ77" s="871" t="s">
        <v>710</v>
      </c>
      <c r="ENA77" s="871" t="s">
        <v>710</v>
      </c>
      <c r="ENB77" s="871" t="s">
        <v>710</v>
      </c>
      <c r="ENC77" s="871" t="s">
        <v>710</v>
      </c>
      <c r="END77" s="871" t="s">
        <v>710</v>
      </c>
      <c r="ENE77" s="871" t="s">
        <v>710</v>
      </c>
      <c r="ENF77" s="871" t="s">
        <v>710</v>
      </c>
      <c r="ENG77" s="871" t="s">
        <v>710</v>
      </c>
      <c r="ENH77" s="871" t="s">
        <v>710</v>
      </c>
      <c r="ENI77" s="871" t="s">
        <v>710</v>
      </c>
      <c r="ENJ77" s="871" t="s">
        <v>710</v>
      </c>
      <c r="ENK77" s="871" t="s">
        <v>710</v>
      </c>
      <c r="ENL77" s="871" t="s">
        <v>710</v>
      </c>
      <c r="ENM77" s="871" t="s">
        <v>710</v>
      </c>
      <c r="ENN77" s="871" t="s">
        <v>710</v>
      </c>
      <c r="ENO77" s="871" t="s">
        <v>710</v>
      </c>
      <c r="ENP77" s="871" t="s">
        <v>710</v>
      </c>
      <c r="ENQ77" s="871" t="s">
        <v>710</v>
      </c>
      <c r="ENR77" s="871" t="s">
        <v>710</v>
      </c>
      <c r="ENS77" s="871" t="s">
        <v>710</v>
      </c>
      <c r="ENT77" s="871" t="s">
        <v>710</v>
      </c>
      <c r="ENU77" s="871" t="s">
        <v>710</v>
      </c>
      <c r="ENV77" s="871" t="s">
        <v>710</v>
      </c>
      <c r="ENW77" s="871" t="s">
        <v>710</v>
      </c>
      <c r="ENX77" s="871" t="s">
        <v>710</v>
      </c>
      <c r="ENY77" s="871" t="s">
        <v>710</v>
      </c>
      <c r="ENZ77" s="871" t="s">
        <v>710</v>
      </c>
      <c r="EOA77" s="871" t="s">
        <v>710</v>
      </c>
      <c r="EOB77" s="871" t="s">
        <v>710</v>
      </c>
      <c r="EOC77" s="871" t="s">
        <v>710</v>
      </c>
      <c r="EOD77" s="871" t="s">
        <v>710</v>
      </c>
      <c r="EOE77" s="871" t="s">
        <v>710</v>
      </c>
      <c r="EOF77" s="871" t="s">
        <v>710</v>
      </c>
      <c r="EOG77" s="871" t="s">
        <v>710</v>
      </c>
      <c r="EOH77" s="871" t="s">
        <v>710</v>
      </c>
      <c r="EOI77" s="871" t="s">
        <v>710</v>
      </c>
      <c r="EOJ77" s="871" t="s">
        <v>710</v>
      </c>
      <c r="EOK77" s="871" t="s">
        <v>710</v>
      </c>
      <c r="EOL77" s="871" t="s">
        <v>710</v>
      </c>
      <c r="EOM77" s="871" t="s">
        <v>710</v>
      </c>
      <c r="EON77" s="871" t="s">
        <v>710</v>
      </c>
      <c r="EOO77" s="871" t="s">
        <v>710</v>
      </c>
      <c r="EOP77" s="871" t="s">
        <v>710</v>
      </c>
      <c r="EOQ77" s="871" t="s">
        <v>710</v>
      </c>
      <c r="EOR77" s="871" t="s">
        <v>710</v>
      </c>
      <c r="EOS77" s="871" t="s">
        <v>710</v>
      </c>
      <c r="EOT77" s="871" t="s">
        <v>710</v>
      </c>
      <c r="EOU77" s="871" t="s">
        <v>710</v>
      </c>
      <c r="EOV77" s="871" t="s">
        <v>710</v>
      </c>
      <c r="EOW77" s="871" t="s">
        <v>710</v>
      </c>
      <c r="EOX77" s="871" t="s">
        <v>710</v>
      </c>
      <c r="EOY77" s="871" t="s">
        <v>710</v>
      </c>
      <c r="EOZ77" s="871" t="s">
        <v>710</v>
      </c>
      <c r="EPA77" s="871" t="s">
        <v>710</v>
      </c>
      <c r="EPB77" s="871" t="s">
        <v>710</v>
      </c>
      <c r="EPC77" s="871" t="s">
        <v>710</v>
      </c>
      <c r="EPD77" s="871" t="s">
        <v>710</v>
      </c>
      <c r="EPE77" s="871" t="s">
        <v>710</v>
      </c>
      <c r="EPF77" s="871" t="s">
        <v>710</v>
      </c>
      <c r="EPG77" s="871" t="s">
        <v>710</v>
      </c>
      <c r="EPH77" s="871" t="s">
        <v>710</v>
      </c>
      <c r="EPI77" s="871" t="s">
        <v>710</v>
      </c>
      <c r="EPJ77" s="871" t="s">
        <v>710</v>
      </c>
      <c r="EPK77" s="871" t="s">
        <v>710</v>
      </c>
      <c r="EPL77" s="871" t="s">
        <v>710</v>
      </c>
      <c r="EPM77" s="871" t="s">
        <v>710</v>
      </c>
      <c r="EPN77" s="871" t="s">
        <v>710</v>
      </c>
      <c r="EPO77" s="871" t="s">
        <v>710</v>
      </c>
      <c r="EPP77" s="871" t="s">
        <v>710</v>
      </c>
      <c r="EPQ77" s="871" t="s">
        <v>710</v>
      </c>
      <c r="EPR77" s="871" t="s">
        <v>710</v>
      </c>
      <c r="EPS77" s="871" t="s">
        <v>710</v>
      </c>
      <c r="EPT77" s="871" t="s">
        <v>710</v>
      </c>
      <c r="EPU77" s="871" t="s">
        <v>710</v>
      </c>
      <c r="EPV77" s="871" t="s">
        <v>710</v>
      </c>
      <c r="EPW77" s="871" t="s">
        <v>710</v>
      </c>
      <c r="EPX77" s="871" t="s">
        <v>710</v>
      </c>
      <c r="EPY77" s="871" t="s">
        <v>710</v>
      </c>
      <c r="EPZ77" s="871" t="s">
        <v>710</v>
      </c>
      <c r="EQA77" s="871" t="s">
        <v>710</v>
      </c>
      <c r="EQB77" s="871" t="s">
        <v>710</v>
      </c>
      <c r="EQC77" s="871" t="s">
        <v>710</v>
      </c>
      <c r="EQD77" s="871" t="s">
        <v>710</v>
      </c>
      <c r="EQE77" s="871" t="s">
        <v>710</v>
      </c>
      <c r="EQF77" s="871" t="s">
        <v>710</v>
      </c>
      <c r="EQG77" s="871" t="s">
        <v>710</v>
      </c>
      <c r="EQH77" s="871" t="s">
        <v>710</v>
      </c>
      <c r="EQI77" s="871" t="s">
        <v>710</v>
      </c>
      <c r="EQJ77" s="871" t="s">
        <v>710</v>
      </c>
      <c r="EQK77" s="871" t="s">
        <v>710</v>
      </c>
      <c r="EQL77" s="871" t="s">
        <v>710</v>
      </c>
      <c r="EQM77" s="871" t="s">
        <v>710</v>
      </c>
      <c r="EQN77" s="871" t="s">
        <v>710</v>
      </c>
      <c r="EQO77" s="871" t="s">
        <v>710</v>
      </c>
      <c r="EQP77" s="871" t="s">
        <v>710</v>
      </c>
      <c r="EQQ77" s="871" t="s">
        <v>710</v>
      </c>
      <c r="EQR77" s="871" t="s">
        <v>710</v>
      </c>
      <c r="EQS77" s="871" t="s">
        <v>710</v>
      </c>
      <c r="EQT77" s="871" t="s">
        <v>710</v>
      </c>
      <c r="EQU77" s="871" t="s">
        <v>710</v>
      </c>
      <c r="EQV77" s="871" t="s">
        <v>710</v>
      </c>
      <c r="EQW77" s="871" t="s">
        <v>710</v>
      </c>
      <c r="EQX77" s="871" t="s">
        <v>710</v>
      </c>
      <c r="EQY77" s="871" t="s">
        <v>710</v>
      </c>
      <c r="EQZ77" s="871" t="s">
        <v>710</v>
      </c>
      <c r="ERA77" s="871" t="s">
        <v>710</v>
      </c>
      <c r="ERB77" s="871" t="s">
        <v>710</v>
      </c>
      <c r="ERC77" s="871" t="s">
        <v>710</v>
      </c>
      <c r="ERD77" s="871" t="s">
        <v>710</v>
      </c>
      <c r="ERE77" s="871" t="s">
        <v>710</v>
      </c>
      <c r="ERF77" s="871" t="s">
        <v>710</v>
      </c>
      <c r="ERG77" s="871" t="s">
        <v>710</v>
      </c>
      <c r="ERH77" s="871" t="s">
        <v>710</v>
      </c>
      <c r="ERI77" s="871" t="s">
        <v>710</v>
      </c>
      <c r="ERJ77" s="871" t="s">
        <v>710</v>
      </c>
      <c r="ERK77" s="871" t="s">
        <v>710</v>
      </c>
      <c r="ERL77" s="871" t="s">
        <v>710</v>
      </c>
      <c r="ERM77" s="871" t="s">
        <v>710</v>
      </c>
      <c r="ERN77" s="871" t="s">
        <v>710</v>
      </c>
      <c r="ERO77" s="871" t="s">
        <v>710</v>
      </c>
      <c r="ERP77" s="871" t="s">
        <v>710</v>
      </c>
      <c r="ERQ77" s="871" t="s">
        <v>710</v>
      </c>
      <c r="ERR77" s="871" t="s">
        <v>710</v>
      </c>
      <c r="ERS77" s="871" t="s">
        <v>710</v>
      </c>
      <c r="ERT77" s="871" t="s">
        <v>710</v>
      </c>
      <c r="ERU77" s="871" t="s">
        <v>710</v>
      </c>
      <c r="ERV77" s="871" t="s">
        <v>710</v>
      </c>
      <c r="ERW77" s="871" t="s">
        <v>710</v>
      </c>
      <c r="ERX77" s="871" t="s">
        <v>710</v>
      </c>
      <c r="ERY77" s="871" t="s">
        <v>710</v>
      </c>
      <c r="ERZ77" s="871" t="s">
        <v>710</v>
      </c>
      <c r="ESA77" s="871" t="s">
        <v>710</v>
      </c>
      <c r="ESB77" s="871" t="s">
        <v>710</v>
      </c>
      <c r="ESC77" s="871" t="s">
        <v>710</v>
      </c>
      <c r="ESD77" s="871" t="s">
        <v>710</v>
      </c>
      <c r="ESE77" s="871" t="s">
        <v>710</v>
      </c>
      <c r="ESF77" s="871" t="s">
        <v>710</v>
      </c>
      <c r="ESG77" s="871" t="s">
        <v>710</v>
      </c>
      <c r="ESH77" s="871" t="s">
        <v>710</v>
      </c>
      <c r="ESI77" s="871" t="s">
        <v>710</v>
      </c>
      <c r="ESJ77" s="871" t="s">
        <v>710</v>
      </c>
      <c r="ESK77" s="871" t="s">
        <v>710</v>
      </c>
      <c r="ESL77" s="871" t="s">
        <v>710</v>
      </c>
      <c r="ESM77" s="871" t="s">
        <v>710</v>
      </c>
      <c r="ESN77" s="871" t="s">
        <v>710</v>
      </c>
      <c r="ESO77" s="871" t="s">
        <v>710</v>
      </c>
      <c r="ESP77" s="871" t="s">
        <v>710</v>
      </c>
      <c r="ESQ77" s="871" t="s">
        <v>710</v>
      </c>
      <c r="ESR77" s="871" t="s">
        <v>710</v>
      </c>
      <c r="ESS77" s="871" t="s">
        <v>710</v>
      </c>
      <c r="EST77" s="871" t="s">
        <v>710</v>
      </c>
      <c r="ESU77" s="871" t="s">
        <v>710</v>
      </c>
      <c r="ESV77" s="871" t="s">
        <v>710</v>
      </c>
      <c r="ESW77" s="871" t="s">
        <v>710</v>
      </c>
      <c r="ESX77" s="871" t="s">
        <v>710</v>
      </c>
      <c r="ESY77" s="871" t="s">
        <v>710</v>
      </c>
      <c r="ESZ77" s="871" t="s">
        <v>710</v>
      </c>
      <c r="ETA77" s="871" t="s">
        <v>710</v>
      </c>
      <c r="ETB77" s="871" t="s">
        <v>710</v>
      </c>
      <c r="ETC77" s="871" t="s">
        <v>710</v>
      </c>
      <c r="ETD77" s="871" t="s">
        <v>710</v>
      </c>
      <c r="ETE77" s="871" t="s">
        <v>710</v>
      </c>
      <c r="ETF77" s="871" t="s">
        <v>710</v>
      </c>
      <c r="ETG77" s="871" t="s">
        <v>710</v>
      </c>
      <c r="ETH77" s="871" t="s">
        <v>710</v>
      </c>
      <c r="ETI77" s="871" t="s">
        <v>710</v>
      </c>
      <c r="ETJ77" s="871" t="s">
        <v>710</v>
      </c>
      <c r="ETK77" s="871" t="s">
        <v>710</v>
      </c>
      <c r="ETL77" s="871" t="s">
        <v>710</v>
      </c>
      <c r="ETM77" s="871" t="s">
        <v>710</v>
      </c>
      <c r="ETN77" s="871" t="s">
        <v>710</v>
      </c>
      <c r="ETO77" s="871" t="s">
        <v>710</v>
      </c>
      <c r="ETP77" s="871" t="s">
        <v>710</v>
      </c>
      <c r="ETQ77" s="871" t="s">
        <v>710</v>
      </c>
      <c r="ETR77" s="871" t="s">
        <v>710</v>
      </c>
      <c r="ETS77" s="871" t="s">
        <v>710</v>
      </c>
      <c r="ETT77" s="871" t="s">
        <v>710</v>
      </c>
      <c r="ETU77" s="871" t="s">
        <v>710</v>
      </c>
      <c r="ETV77" s="871" t="s">
        <v>710</v>
      </c>
      <c r="ETW77" s="871" t="s">
        <v>710</v>
      </c>
      <c r="ETX77" s="871" t="s">
        <v>710</v>
      </c>
      <c r="ETY77" s="871" t="s">
        <v>710</v>
      </c>
      <c r="ETZ77" s="871" t="s">
        <v>710</v>
      </c>
      <c r="EUA77" s="871" t="s">
        <v>710</v>
      </c>
      <c r="EUB77" s="871" t="s">
        <v>710</v>
      </c>
      <c r="EUC77" s="871" t="s">
        <v>710</v>
      </c>
      <c r="EUD77" s="871" t="s">
        <v>710</v>
      </c>
      <c r="EUE77" s="871" t="s">
        <v>710</v>
      </c>
      <c r="EUF77" s="871" t="s">
        <v>710</v>
      </c>
      <c r="EUG77" s="871" t="s">
        <v>710</v>
      </c>
      <c r="EUH77" s="871" t="s">
        <v>710</v>
      </c>
      <c r="EUI77" s="871" t="s">
        <v>710</v>
      </c>
      <c r="EUJ77" s="871" t="s">
        <v>710</v>
      </c>
      <c r="EUK77" s="871" t="s">
        <v>710</v>
      </c>
      <c r="EUL77" s="871" t="s">
        <v>710</v>
      </c>
      <c r="EUM77" s="871" t="s">
        <v>710</v>
      </c>
      <c r="EUN77" s="871" t="s">
        <v>710</v>
      </c>
      <c r="EUO77" s="871" t="s">
        <v>710</v>
      </c>
      <c r="EUP77" s="871" t="s">
        <v>710</v>
      </c>
      <c r="EUQ77" s="871" t="s">
        <v>710</v>
      </c>
      <c r="EUR77" s="871" t="s">
        <v>710</v>
      </c>
      <c r="EUS77" s="871" t="s">
        <v>710</v>
      </c>
      <c r="EUT77" s="871" t="s">
        <v>710</v>
      </c>
      <c r="EUU77" s="871" t="s">
        <v>710</v>
      </c>
      <c r="EUV77" s="871" t="s">
        <v>710</v>
      </c>
      <c r="EUW77" s="871" t="s">
        <v>710</v>
      </c>
      <c r="EUX77" s="871" t="s">
        <v>710</v>
      </c>
      <c r="EUY77" s="871" t="s">
        <v>710</v>
      </c>
      <c r="EUZ77" s="871" t="s">
        <v>710</v>
      </c>
      <c r="EVA77" s="871" t="s">
        <v>710</v>
      </c>
      <c r="EVB77" s="871" t="s">
        <v>710</v>
      </c>
      <c r="EVC77" s="871" t="s">
        <v>710</v>
      </c>
      <c r="EVD77" s="871" t="s">
        <v>710</v>
      </c>
      <c r="EVE77" s="871" t="s">
        <v>710</v>
      </c>
      <c r="EVF77" s="871" t="s">
        <v>710</v>
      </c>
      <c r="EVG77" s="871" t="s">
        <v>710</v>
      </c>
      <c r="EVH77" s="871" t="s">
        <v>710</v>
      </c>
      <c r="EVI77" s="871" t="s">
        <v>710</v>
      </c>
      <c r="EVJ77" s="871" t="s">
        <v>710</v>
      </c>
      <c r="EVK77" s="871" t="s">
        <v>710</v>
      </c>
      <c r="EVL77" s="871" t="s">
        <v>710</v>
      </c>
      <c r="EVM77" s="871" t="s">
        <v>710</v>
      </c>
      <c r="EVN77" s="871" t="s">
        <v>710</v>
      </c>
      <c r="EVO77" s="871" t="s">
        <v>710</v>
      </c>
      <c r="EVP77" s="871" t="s">
        <v>710</v>
      </c>
      <c r="EVQ77" s="871" t="s">
        <v>710</v>
      </c>
      <c r="EVR77" s="871" t="s">
        <v>710</v>
      </c>
      <c r="EVS77" s="871" t="s">
        <v>710</v>
      </c>
      <c r="EVT77" s="871" t="s">
        <v>710</v>
      </c>
      <c r="EVU77" s="871" t="s">
        <v>710</v>
      </c>
      <c r="EVV77" s="871" t="s">
        <v>710</v>
      </c>
      <c r="EVW77" s="871" t="s">
        <v>710</v>
      </c>
      <c r="EVX77" s="871" t="s">
        <v>710</v>
      </c>
      <c r="EVY77" s="871" t="s">
        <v>710</v>
      </c>
      <c r="EVZ77" s="871" t="s">
        <v>710</v>
      </c>
      <c r="EWA77" s="871" t="s">
        <v>710</v>
      </c>
      <c r="EWB77" s="871" t="s">
        <v>710</v>
      </c>
      <c r="EWC77" s="871" t="s">
        <v>710</v>
      </c>
      <c r="EWD77" s="871" t="s">
        <v>710</v>
      </c>
      <c r="EWE77" s="871" t="s">
        <v>710</v>
      </c>
      <c r="EWF77" s="871" t="s">
        <v>710</v>
      </c>
      <c r="EWG77" s="871" t="s">
        <v>710</v>
      </c>
      <c r="EWH77" s="871" t="s">
        <v>710</v>
      </c>
      <c r="EWI77" s="871" t="s">
        <v>710</v>
      </c>
      <c r="EWJ77" s="871" t="s">
        <v>710</v>
      </c>
      <c r="EWK77" s="871" t="s">
        <v>710</v>
      </c>
      <c r="EWL77" s="871" t="s">
        <v>710</v>
      </c>
      <c r="EWM77" s="871" t="s">
        <v>710</v>
      </c>
      <c r="EWN77" s="871" t="s">
        <v>710</v>
      </c>
      <c r="EWO77" s="871" t="s">
        <v>710</v>
      </c>
      <c r="EWP77" s="871" t="s">
        <v>710</v>
      </c>
      <c r="EWQ77" s="871" t="s">
        <v>710</v>
      </c>
      <c r="EWR77" s="871" t="s">
        <v>710</v>
      </c>
      <c r="EWS77" s="871" t="s">
        <v>710</v>
      </c>
      <c r="EWT77" s="871" t="s">
        <v>710</v>
      </c>
      <c r="EWU77" s="871" t="s">
        <v>710</v>
      </c>
      <c r="EWV77" s="871" t="s">
        <v>710</v>
      </c>
      <c r="EWW77" s="871" t="s">
        <v>710</v>
      </c>
      <c r="EWX77" s="871" t="s">
        <v>710</v>
      </c>
      <c r="EWY77" s="871" t="s">
        <v>710</v>
      </c>
      <c r="EWZ77" s="871" t="s">
        <v>710</v>
      </c>
      <c r="EXA77" s="871" t="s">
        <v>710</v>
      </c>
      <c r="EXB77" s="871" t="s">
        <v>710</v>
      </c>
      <c r="EXC77" s="871" t="s">
        <v>710</v>
      </c>
      <c r="EXD77" s="871" t="s">
        <v>710</v>
      </c>
      <c r="EXE77" s="871" t="s">
        <v>710</v>
      </c>
      <c r="EXF77" s="871" t="s">
        <v>710</v>
      </c>
      <c r="EXG77" s="871" t="s">
        <v>710</v>
      </c>
      <c r="EXH77" s="871" t="s">
        <v>710</v>
      </c>
      <c r="EXI77" s="871" t="s">
        <v>710</v>
      </c>
      <c r="EXJ77" s="871" t="s">
        <v>710</v>
      </c>
      <c r="EXK77" s="871" t="s">
        <v>710</v>
      </c>
      <c r="EXL77" s="871" t="s">
        <v>710</v>
      </c>
      <c r="EXM77" s="871" t="s">
        <v>710</v>
      </c>
      <c r="EXN77" s="871" t="s">
        <v>710</v>
      </c>
      <c r="EXO77" s="871" t="s">
        <v>710</v>
      </c>
      <c r="EXP77" s="871" t="s">
        <v>710</v>
      </c>
      <c r="EXQ77" s="871" t="s">
        <v>710</v>
      </c>
      <c r="EXR77" s="871" t="s">
        <v>710</v>
      </c>
      <c r="EXS77" s="871" t="s">
        <v>710</v>
      </c>
      <c r="EXT77" s="871" t="s">
        <v>710</v>
      </c>
      <c r="EXU77" s="871" t="s">
        <v>710</v>
      </c>
      <c r="EXV77" s="871" t="s">
        <v>710</v>
      </c>
      <c r="EXW77" s="871" t="s">
        <v>710</v>
      </c>
      <c r="EXX77" s="871" t="s">
        <v>710</v>
      </c>
      <c r="EXY77" s="871" t="s">
        <v>710</v>
      </c>
      <c r="EXZ77" s="871" t="s">
        <v>710</v>
      </c>
      <c r="EYA77" s="871" t="s">
        <v>710</v>
      </c>
      <c r="EYB77" s="871" t="s">
        <v>710</v>
      </c>
      <c r="EYC77" s="871" t="s">
        <v>710</v>
      </c>
      <c r="EYD77" s="871" t="s">
        <v>710</v>
      </c>
      <c r="EYE77" s="871" t="s">
        <v>710</v>
      </c>
      <c r="EYF77" s="871" t="s">
        <v>710</v>
      </c>
      <c r="EYG77" s="871" t="s">
        <v>710</v>
      </c>
      <c r="EYH77" s="871" t="s">
        <v>710</v>
      </c>
      <c r="EYI77" s="871" t="s">
        <v>710</v>
      </c>
      <c r="EYJ77" s="871" t="s">
        <v>710</v>
      </c>
      <c r="EYK77" s="871" t="s">
        <v>710</v>
      </c>
      <c r="EYL77" s="871" t="s">
        <v>710</v>
      </c>
      <c r="EYM77" s="871" t="s">
        <v>710</v>
      </c>
      <c r="EYN77" s="871" t="s">
        <v>710</v>
      </c>
      <c r="EYO77" s="871" t="s">
        <v>710</v>
      </c>
      <c r="EYP77" s="871" t="s">
        <v>710</v>
      </c>
      <c r="EYQ77" s="871" t="s">
        <v>710</v>
      </c>
      <c r="EYR77" s="871" t="s">
        <v>710</v>
      </c>
      <c r="EYS77" s="871" t="s">
        <v>710</v>
      </c>
      <c r="EYT77" s="871" t="s">
        <v>710</v>
      </c>
      <c r="EYU77" s="871" t="s">
        <v>710</v>
      </c>
      <c r="EYV77" s="871" t="s">
        <v>710</v>
      </c>
      <c r="EYW77" s="871" t="s">
        <v>710</v>
      </c>
      <c r="EYX77" s="871" t="s">
        <v>710</v>
      </c>
      <c r="EYY77" s="871" t="s">
        <v>710</v>
      </c>
      <c r="EYZ77" s="871" t="s">
        <v>710</v>
      </c>
      <c r="EZA77" s="871" t="s">
        <v>710</v>
      </c>
      <c r="EZB77" s="871" t="s">
        <v>710</v>
      </c>
      <c r="EZC77" s="871" t="s">
        <v>710</v>
      </c>
      <c r="EZD77" s="871" t="s">
        <v>710</v>
      </c>
      <c r="EZE77" s="871" t="s">
        <v>710</v>
      </c>
      <c r="EZF77" s="871" t="s">
        <v>710</v>
      </c>
      <c r="EZG77" s="871" t="s">
        <v>710</v>
      </c>
      <c r="EZH77" s="871" t="s">
        <v>710</v>
      </c>
      <c r="EZI77" s="871" t="s">
        <v>710</v>
      </c>
      <c r="EZJ77" s="871" t="s">
        <v>710</v>
      </c>
      <c r="EZK77" s="871" t="s">
        <v>710</v>
      </c>
      <c r="EZL77" s="871" t="s">
        <v>710</v>
      </c>
      <c r="EZM77" s="871" t="s">
        <v>710</v>
      </c>
      <c r="EZN77" s="871" t="s">
        <v>710</v>
      </c>
      <c r="EZO77" s="871" t="s">
        <v>710</v>
      </c>
      <c r="EZP77" s="871" t="s">
        <v>710</v>
      </c>
      <c r="EZQ77" s="871" t="s">
        <v>710</v>
      </c>
      <c r="EZR77" s="871" t="s">
        <v>710</v>
      </c>
      <c r="EZS77" s="871" t="s">
        <v>710</v>
      </c>
      <c r="EZT77" s="871" t="s">
        <v>710</v>
      </c>
      <c r="EZU77" s="871" t="s">
        <v>710</v>
      </c>
      <c r="EZV77" s="871" t="s">
        <v>710</v>
      </c>
      <c r="EZW77" s="871" t="s">
        <v>710</v>
      </c>
      <c r="EZX77" s="871" t="s">
        <v>710</v>
      </c>
      <c r="EZY77" s="871" t="s">
        <v>710</v>
      </c>
      <c r="EZZ77" s="871" t="s">
        <v>710</v>
      </c>
      <c r="FAA77" s="871" t="s">
        <v>710</v>
      </c>
      <c r="FAB77" s="871" t="s">
        <v>710</v>
      </c>
      <c r="FAC77" s="871" t="s">
        <v>710</v>
      </c>
      <c r="FAD77" s="871" t="s">
        <v>710</v>
      </c>
      <c r="FAE77" s="871" t="s">
        <v>710</v>
      </c>
      <c r="FAF77" s="871" t="s">
        <v>710</v>
      </c>
      <c r="FAG77" s="871" t="s">
        <v>710</v>
      </c>
      <c r="FAH77" s="871" t="s">
        <v>710</v>
      </c>
      <c r="FAI77" s="871" t="s">
        <v>710</v>
      </c>
      <c r="FAJ77" s="871" t="s">
        <v>710</v>
      </c>
      <c r="FAK77" s="871" t="s">
        <v>710</v>
      </c>
      <c r="FAL77" s="871" t="s">
        <v>710</v>
      </c>
      <c r="FAM77" s="871" t="s">
        <v>710</v>
      </c>
      <c r="FAN77" s="871" t="s">
        <v>710</v>
      </c>
      <c r="FAO77" s="871" t="s">
        <v>710</v>
      </c>
      <c r="FAP77" s="871" t="s">
        <v>710</v>
      </c>
      <c r="FAQ77" s="871" t="s">
        <v>710</v>
      </c>
      <c r="FAR77" s="871" t="s">
        <v>710</v>
      </c>
      <c r="FAS77" s="871" t="s">
        <v>710</v>
      </c>
      <c r="FAT77" s="871" t="s">
        <v>710</v>
      </c>
      <c r="FAU77" s="871" t="s">
        <v>710</v>
      </c>
      <c r="FAV77" s="871" t="s">
        <v>710</v>
      </c>
      <c r="FAW77" s="871" t="s">
        <v>710</v>
      </c>
      <c r="FAX77" s="871" t="s">
        <v>710</v>
      </c>
      <c r="FAY77" s="871" t="s">
        <v>710</v>
      </c>
      <c r="FAZ77" s="871" t="s">
        <v>710</v>
      </c>
      <c r="FBA77" s="871" t="s">
        <v>710</v>
      </c>
      <c r="FBB77" s="871" t="s">
        <v>710</v>
      </c>
      <c r="FBC77" s="871" t="s">
        <v>710</v>
      </c>
      <c r="FBD77" s="871" t="s">
        <v>710</v>
      </c>
      <c r="FBE77" s="871" t="s">
        <v>710</v>
      </c>
      <c r="FBF77" s="871" t="s">
        <v>710</v>
      </c>
      <c r="FBG77" s="871" t="s">
        <v>710</v>
      </c>
      <c r="FBH77" s="871" t="s">
        <v>710</v>
      </c>
      <c r="FBI77" s="871" t="s">
        <v>710</v>
      </c>
      <c r="FBJ77" s="871" t="s">
        <v>710</v>
      </c>
      <c r="FBK77" s="871" t="s">
        <v>710</v>
      </c>
      <c r="FBL77" s="871" t="s">
        <v>710</v>
      </c>
      <c r="FBM77" s="871" t="s">
        <v>710</v>
      </c>
      <c r="FBN77" s="871" t="s">
        <v>710</v>
      </c>
      <c r="FBO77" s="871" t="s">
        <v>710</v>
      </c>
      <c r="FBP77" s="871" t="s">
        <v>710</v>
      </c>
      <c r="FBQ77" s="871" t="s">
        <v>710</v>
      </c>
      <c r="FBR77" s="871" t="s">
        <v>710</v>
      </c>
      <c r="FBS77" s="871" t="s">
        <v>710</v>
      </c>
      <c r="FBT77" s="871" t="s">
        <v>710</v>
      </c>
      <c r="FBU77" s="871" t="s">
        <v>710</v>
      </c>
      <c r="FBV77" s="871" t="s">
        <v>710</v>
      </c>
      <c r="FBW77" s="871" t="s">
        <v>710</v>
      </c>
      <c r="FBX77" s="871" t="s">
        <v>710</v>
      </c>
      <c r="FBY77" s="871" t="s">
        <v>710</v>
      </c>
      <c r="FBZ77" s="871" t="s">
        <v>710</v>
      </c>
      <c r="FCA77" s="871" t="s">
        <v>710</v>
      </c>
      <c r="FCB77" s="871" t="s">
        <v>710</v>
      </c>
      <c r="FCC77" s="871" t="s">
        <v>710</v>
      </c>
      <c r="FCD77" s="871" t="s">
        <v>710</v>
      </c>
      <c r="FCE77" s="871" t="s">
        <v>710</v>
      </c>
      <c r="FCF77" s="871" t="s">
        <v>710</v>
      </c>
      <c r="FCG77" s="871" t="s">
        <v>710</v>
      </c>
      <c r="FCH77" s="871" t="s">
        <v>710</v>
      </c>
      <c r="FCI77" s="871" t="s">
        <v>710</v>
      </c>
      <c r="FCJ77" s="871" t="s">
        <v>710</v>
      </c>
      <c r="FCK77" s="871" t="s">
        <v>710</v>
      </c>
      <c r="FCL77" s="871" t="s">
        <v>710</v>
      </c>
      <c r="FCM77" s="871" t="s">
        <v>710</v>
      </c>
      <c r="FCN77" s="871" t="s">
        <v>710</v>
      </c>
      <c r="FCO77" s="871" t="s">
        <v>710</v>
      </c>
      <c r="FCP77" s="871" t="s">
        <v>710</v>
      </c>
      <c r="FCQ77" s="871" t="s">
        <v>710</v>
      </c>
      <c r="FCR77" s="871" t="s">
        <v>710</v>
      </c>
      <c r="FCS77" s="871" t="s">
        <v>710</v>
      </c>
      <c r="FCT77" s="871" t="s">
        <v>710</v>
      </c>
      <c r="FCU77" s="871" t="s">
        <v>710</v>
      </c>
      <c r="FCV77" s="871" t="s">
        <v>710</v>
      </c>
      <c r="FCW77" s="871" t="s">
        <v>710</v>
      </c>
      <c r="FCX77" s="871" t="s">
        <v>710</v>
      </c>
      <c r="FCY77" s="871" t="s">
        <v>710</v>
      </c>
      <c r="FCZ77" s="871" t="s">
        <v>710</v>
      </c>
      <c r="FDA77" s="871" t="s">
        <v>710</v>
      </c>
      <c r="FDB77" s="871" t="s">
        <v>710</v>
      </c>
      <c r="FDC77" s="871" t="s">
        <v>710</v>
      </c>
      <c r="FDD77" s="871" t="s">
        <v>710</v>
      </c>
      <c r="FDE77" s="871" t="s">
        <v>710</v>
      </c>
      <c r="FDF77" s="871" t="s">
        <v>710</v>
      </c>
      <c r="FDG77" s="871" t="s">
        <v>710</v>
      </c>
      <c r="FDH77" s="871" t="s">
        <v>710</v>
      </c>
      <c r="FDI77" s="871" t="s">
        <v>710</v>
      </c>
      <c r="FDJ77" s="871" t="s">
        <v>710</v>
      </c>
      <c r="FDK77" s="871" t="s">
        <v>710</v>
      </c>
      <c r="FDL77" s="871" t="s">
        <v>710</v>
      </c>
      <c r="FDM77" s="871" t="s">
        <v>710</v>
      </c>
      <c r="FDN77" s="871" t="s">
        <v>710</v>
      </c>
      <c r="FDO77" s="871" t="s">
        <v>710</v>
      </c>
      <c r="FDP77" s="871" t="s">
        <v>710</v>
      </c>
      <c r="FDQ77" s="871" t="s">
        <v>710</v>
      </c>
      <c r="FDR77" s="871" t="s">
        <v>710</v>
      </c>
      <c r="FDS77" s="871" t="s">
        <v>710</v>
      </c>
      <c r="FDT77" s="871" t="s">
        <v>710</v>
      </c>
      <c r="FDU77" s="871" t="s">
        <v>710</v>
      </c>
      <c r="FDV77" s="871" t="s">
        <v>710</v>
      </c>
      <c r="FDW77" s="871" t="s">
        <v>710</v>
      </c>
      <c r="FDX77" s="871" t="s">
        <v>710</v>
      </c>
      <c r="FDY77" s="871" t="s">
        <v>710</v>
      </c>
      <c r="FDZ77" s="871" t="s">
        <v>710</v>
      </c>
      <c r="FEA77" s="871" t="s">
        <v>710</v>
      </c>
      <c r="FEB77" s="871" t="s">
        <v>710</v>
      </c>
      <c r="FEC77" s="871" t="s">
        <v>710</v>
      </c>
      <c r="FED77" s="871" t="s">
        <v>710</v>
      </c>
      <c r="FEE77" s="871" t="s">
        <v>710</v>
      </c>
      <c r="FEF77" s="871" t="s">
        <v>710</v>
      </c>
      <c r="FEG77" s="871" t="s">
        <v>710</v>
      </c>
      <c r="FEH77" s="871" t="s">
        <v>710</v>
      </c>
      <c r="FEI77" s="871" t="s">
        <v>710</v>
      </c>
      <c r="FEJ77" s="871" t="s">
        <v>710</v>
      </c>
      <c r="FEK77" s="871" t="s">
        <v>710</v>
      </c>
      <c r="FEL77" s="871" t="s">
        <v>710</v>
      </c>
      <c r="FEM77" s="871" t="s">
        <v>710</v>
      </c>
      <c r="FEN77" s="871" t="s">
        <v>710</v>
      </c>
      <c r="FEO77" s="871" t="s">
        <v>710</v>
      </c>
      <c r="FEP77" s="871" t="s">
        <v>710</v>
      </c>
      <c r="FEQ77" s="871" t="s">
        <v>710</v>
      </c>
      <c r="FER77" s="871" t="s">
        <v>710</v>
      </c>
      <c r="FES77" s="871" t="s">
        <v>710</v>
      </c>
      <c r="FET77" s="871" t="s">
        <v>710</v>
      </c>
      <c r="FEU77" s="871" t="s">
        <v>710</v>
      </c>
      <c r="FEV77" s="871" t="s">
        <v>710</v>
      </c>
      <c r="FEW77" s="871" t="s">
        <v>710</v>
      </c>
      <c r="FEX77" s="871" t="s">
        <v>710</v>
      </c>
      <c r="FEY77" s="871" t="s">
        <v>710</v>
      </c>
      <c r="FEZ77" s="871" t="s">
        <v>710</v>
      </c>
      <c r="FFA77" s="871" t="s">
        <v>710</v>
      </c>
      <c r="FFB77" s="871" t="s">
        <v>710</v>
      </c>
      <c r="FFC77" s="871" t="s">
        <v>710</v>
      </c>
      <c r="FFD77" s="871" t="s">
        <v>710</v>
      </c>
      <c r="FFE77" s="871" t="s">
        <v>710</v>
      </c>
      <c r="FFF77" s="871" t="s">
        <v>710</v>
      </c>
      <c r="FFG77" s="871" t="s">
        <v>710</v>
      </c>
      <c r="FFH77" s="871" t="s">
        <v>710</v>
      </c>
      <c r="FFI77" s="871" t="s">
        <v>710</v>
      </c>
      <c r="FFJ77" s="871" t="s">
        <v>710</v>
      </c>
      <c r="FFK77" s="871" t="s">
        <v>710</v>
      </c>
      <c r="FFL77" s="871" t="s">
        <v>710</v>
      </c>
      <c r="FFM77" s="871" t="s">
        <v>710</v>
      </c>
      <c r="FFN77" s="871" t="s">
        <v>710</v>
      </c>
      <c r="FFO77" s="871" t="s">
        <v>710</v>
      </c>
      <c r="FFP77" s="871" t="s">
        <v>710</v>
      </c>
      <c r="FFQ77" s="871" t="s">
        <v>710</v>
      </c>
      <c r="FFR77" s="871" t="s">
        <v>710</v>
      </c>
      <c r="FFS77" s="871" t="s">
        <v>710</v>
      </c>
      <c r="FFT77" s="871" t="s">
        <v>710</v>
      </c>
      <c r="FFU77" s="871" t="s">
        <v>710</v>
      </c>
      <c r="FFV77" s="871" t="s">
        <v>710</v>
      </c>
      <c r="FFW77" s="871" t="s">
        <v>710</v>
      </c>
      <c r="FFX77" s="871" t="s">
        <v>710</v>
      </c>
      <c r="FFY77" s="871" t="s">
        <v>710</v>
      </c>
      <c r="FFZ77" s="871" t="s">
        <v>710</v>
      </c>
      <c r="FGA77" s="871" t="s">
        <v>710</v>
      </c>
      <c r="FGB77" s="871" t="s">
        <v>710</v>
      </c>
      <c r="FGC77" s="871" t="s">
        <v>710</v>
      </c>
      <c r="FGD77" s="871" t="s">
        <v>710</v>
      </c>
      <c r="FGE77" s="871" t="s">
        <v>710</v>
      </c>
      <c r="FGF77" s="871" t="s">
        <v>710</v>
      </c>
      <c r="FGG77" s="871" t="s">
        <v>710</v>
      </c>
      <c r="FGH77" s="871" t="s">
        <v>710</v>
      </c>
      <c r="FGI77" s="871" t="s">
        <v>710</v>
      </c>
      <c r="FGJ77" s="871" t="s">
        <v>710</v>
      </c>
      <c r="FGK77" s="871" t="s">
        <v>710</v>
      </c>
      <c r="FGL77" s="871" t="s">
        <v>710</v>
      </c>
      <c r="FGM77" s="871" t="s">
        <v>710</v>
      </c>
      <c r="FGN77" s="871" t="s">
        <v>710</v>
      </c>
      <c r="FGO77" s="871" t="s">
        <v>710</v>
      </c>
      <c r="FGP77" s="871" t="s">
        <v>710</v>
      </c>
      <c r="FGQ77" s="871" t="s">
        <v>710</v>
      </c>
      <c r="FGR77" s="871" t="s">
        <v>710</v>
      </c>
      <c r="FGS77" s="871" t="s">
        <v>710</v>
      </c>
      <c r="FGT77" s="871" t="s">
        <v>710</v>
      </c>
      <c r="FGU77" s="871" t="s">
        <v>710</v>
      </c>
      <c r="FGV77" s="871" t="s">
        <v>710</v>
      </c>
      <c r="FGW77" s="871" t="s">
        <v>710</v>
      </c>
      <c r="FGX77" s="871" t="s">
        <v>710</v>
      </c>
      <c r="FGY77" s="871" t="s">
        <v>710</v>
      </c>
      <c r="FGZ77" s="871" t="s">
        <v>710</v>
      </c>
      <c r="FHA77" s="871" t="s">
        <v>710</v>
      </c>
      <c r="FHB77" s="871" t="s">
        <v>710</v>
      </c>
      <c r="FHC77" s="871" t="s">
        <v>710</v>
      </c>
      <c r="FHD77" s="871" t="s">
        <v>710</v>
      </c>
      <c r="FHE77" s="871" t="s">
        <v>710</v>
      </c>
      <c r="FHF77" s="871" t="s">
        <v>710</v>
      </c>
      <c r="FHG77" s="871" t="s">
        <v>710</v>
      </c>
      <c r="FHH77" s="871" t="s">
        <v>710</v>
      </c>
      <c r="FHI77" s="871" t="s">
        <v>710</v>
      </c>
      <c r="FHJ77" s="871" t="s">
        <v>710</v>
      </c>
      <c r="FHK77" s="871" t="s">
        <v>710</v>
      </c>
      <c r="FHL77" s="871" t="s">
        <v>710</v>
      </c>
      <c r="FHM77" s="871" t="s">
        <v>710</v>
      </c>
      <c r="FHN77" s="871" t="s">
        <v>710</v>
      </c>
      <c r="FHO77" s="871" t="s">
        <v>710</v>
      </c>
      <c r="FHP77" s="871" t="s">
        <v>710</v>
      </c>
      <c r="FHQ77" s="871" t="s">
        <v>710</v>
      </c>
      <c r="FHR77" s="871" t="s">
        <v>710</v>
      </c>
      <c r="FHS77" s="871" t="s">
        <v>710</v>
      </c>
      <c r="FHT77" s="871" t="s">
        <v>710</v>
      </c>
      <c r="FHU77" s="871" t="s">
        <v>710</v>
      </c>
      <c r="FHV77" s="871" t="s">
        <v>710</v>
      </c>
      <c r="FHW77" s="871" t="s">
        <v>710</v>
      </c>
      <c r="FHX77" s="871" t="s">
        <v>710</v>
      </c>
      <c r="FHY77" s="871" t="s">
        <v>710</v>
      </c>
      <c r="FHZ77" s="871" t="s">
        <v>710</v>
      </c>
      <c r="FIA77" s="871" t="s">
        <v>710</v>
      </c>
      <c r="FIB77" s="871" t="s">
        <v>710</v>
      </c>
      <c r="FIC77" s="871" t="s">
        <v>710</v>
      </c>
      <c r="FID77" s="871" t="s">
        <v>710</v>
      </c>
      <c r="FIE77" s="871" t="s">
        <v>710</v>
      </c>
      <c r="FIF77" s="871" t="s">
        <v>710</v>
      </c>
      <c r="FIG77" s="871" t="s">
        <v>710</v>
      </c>
      <c r="FIH77" s="871" t="s">
        <v>710</v>
      </c>
      <c r="FII77" s="871" t="s">
        <v>710</v>
      </c>
      <c r="FIJ77" s="871" t="s">
        <v>710</v>
      </c>
      <c r="FIK77" s="871" t="s">
        <v>710</v>
      </c>
      <c r="FIL77" s="871" t="s">
        <v>710</v>
      </c>
      <c r="FIM77" s="871" t="s">
        <v>710</v>
      </c>
      <c r="FIN77" s="871" t="s">
        <v>710</v>
      </c>
      <c r="FIO77" s="871" t="s">
        <v>710</v>
      </c>
      <c r="FIP77" s="871" t="s">
        <v>710</v>
      </c>
      <c r="FIQ77" s="871" t="s">
        <v>710</v>
      </c>
      <c r="FIR77" s="871" t="s">
        <v>710</v>
      </c>
      <c r="FIS77" s="871" t="s">
        <v>710</v>
      </c>
      <c r="FIT77" s="871" t="s">
        <v>710</v>
      </c>
      <c r="FIU77" s="871" t="s">
        <v>710</v>
      </c>
      <c r="FIV77" s="871" t="s">
        <v>710</v>
      </c>
      <c r="FIW77" s="871" t="s">
        <v>710</v>
      </c>
      <c r="FIX77" s="871" t="s">
        <v>710</v>
      </c>
      <c r="FIY77" s="871" t="s">
        <v>710</v>
      </c>
      <c r="FIZ77" s="871" t="s">
        <v>710</v>
      </c>
      <c r="FJA77" s="871" t="s">
        <v>710</v>
      </c>
      <c r="FJB77" s="871" t="s">
        <v>710</v>
      </c>
      <c r="FJC77" s="871" t="s">
        <v>710</v>
      </c>
      <c r="FJD77" s="871" t="s">
        <v>710</v>
      </c>
      <c r="FJE77" s="871" t="s">
        <v>710</v>
      </c>
      <c r="FJF77" s="871" t="s">
        <v>710</v>
      </c>
      <c r="FJG77" s="871" t="s">
        <v>710</v>
      </c>
      <c r="FJH77" s="871" t="s">
        <v>710</v>
      </c>
      <c r="FJI77" s="871" t="s">
        <v>710</v>
      </c>
      <c r="FJJ77" s="871" t="s">
        <v>710</v>
      </c>
      <c r="FJK77" s="871" t="s">
        <v>710</v>
      </c>
      <c r="FJL77" s="871" t="s">
        <v>710</v>
      </c>
      <c r="FJM77" s="871" t="s">
        <v>710</v>
      </c>
      <c r="FJN77" s="871" t="s">
        <v>710</v>
      </c>
      <c r="FJO77" s="871" t="s">
        <v>710</v>
      </c>
      <c r="FJP77" s="871" t="s">
        <v>710</v>
      </c>
      <c r="FJQ77" s="871" t="s">
        <v>710</v>
      </c>
      <c r="FJR77" s="871" t="s">
        <v>710</v>
      </c>
      <c r="FJS77" s="871" t="s">
        <v>710</v>
      </c>
      <c r="FJT77" s="871" t="s">
        <v>710</v>
      </c>
      <c r="FJU77" s="871" t="s">
        <v>710</v>
      </c>
      <c r="FJV77" s="871" t="s">
        <v>710</v>
      </c>
      <c r="FJW77" s="871" t="s">
        <v>710</v>
      </c>
      <c r="FJX77" s="871" t="s">
        <v>710</v>
      </c>
      <c r="FJY77" s="871" t="s">
        <v>710</v>
      </c>
      <c r="FJZ77" s="871" t="s">
        <v>710</v>
      </c>
      <c r="FKA77" s="871" t="s">
        <v>710</v>
      </c>
      <c r="FKB77" s="871" t="s">
        <v>710</v>
      </c>
      <c r="FKC77" s="871" t="s">
        <v>710</v>
      </c>
      <c r="FKD77" s="871" t="s">
        <v>710</v>
      </c>
      <c r="FKE77" s="871" t="s">
        <v>710</v>
      </c>
      <c r="FKF77" s="871" t="s">
        <v>710</v>
      </c>
      <c r="FKG77" s="871" t="s">
        <v>710</v>
      </c>
      <c r="FKH77" s="871" t="s">
        <v>710</v>
      </c>
      <c r="FKI77" s="871" t="s">
        <v>710</v>
      </c>
      <c r="FKJ77" s="871" t="s">
        <v>710</v>
      </c>
      <c r="FKK77" s="871" t="s">
        <v>710</v>
      </c>
      <c r="FKL77" s="871" t="s">
        <v>710</v>
      </c>
      <c r="FKM77" s="871" t="s">
        <v>710</v>
      </c>
      <c r="FKN77" s="871" t="s">
        <v>710</v>
      </c>
      <c r="FKO77" s="871" t="s">
        <v>710</v>
      </c>
      <c r="FKP77" s="871" t="s">
        <v>710</v>
      </c>
      <c r="FKQ77" s="871" t="s">
        <v>710</v>
      </c>
      <c r="FKR77" s="871" t="s">
        <v>710</v>
      </c>
      <c r="FKS77" s="871" t="s">
        <v>710</v>
      </c>
      <c r="FKT77" s="871" t="s">
        <v>710</v>
      </c>
      <c r="FKU77" s="871" t="s">
        <v>710</v>
      </c>
      <c r="FKV77" s="871" t="s">
        <v>710</v>
      </c>
      <c r="FKW77" s="871" t="s">
        <v>710</v>
      </c>
      <c r="FKX77" s="871" t="s">
        <v>710</v>
      </c>
      <c r="FKY77" s="871" t="s">
        <v>710</v>
      </c>
      <c r="FKZ77" s="871" t="s">
        <v>710</v>
      </c>
      <c r="FLA77" s="871" t="s">
        <v>710</v>
      </c>
      <c r="FLB77" s="871" t="s">
        <v>710</v>
      </c>
      <c r="FLC77" s="871" t="s">
        <v>710</v>
      </c>
      <c r="FLD77" s="871" t="s">
        <v>710</v>
      </c>
      <c r="FLE77" s="871" t="s">
        <v>710</v>
      </c>
      <c r="FLF77" s="871" t="s">
        <v>710</v>
      </c>
      <c r="FLG77" s="871" t="s">
        <v>710</v>
      </c>
      <c r="FLH77" s="871" t="s">
        <v>710</v>
      </c>
      <c r="FLI77" s="871" t="s">
        <v>710</v>
      </c>
      <c r="FLJ77" s="871" t="s">
        <v>710</v>
      </c>
      <c r="FLK77" s="871" t="s">
        <v>710</v>
      </c>
      <c r="FLL77" s="871" t="s">
        <v>710</v>
      </c>
      <c r="FLM77" s="871" t="s">
        <v>710</v>
      </c>
      <c r="FLN77" s="871" t="s">
        <v>710</v>
      </c>
      <c r="FLO77" s="871" t="s">
        <v>710</v>
      </c>
      <c r="FLP77" s="871" t="s">
        <v>710</v>
      </c>
      <c r="FLQ77" s="871" t="s">
        <v>710</v>
      </c>
      <c r="FLR77" s="871" t="s">
        <v>710</v>
      </c>
      <c r="FLS77" s="871" t="s">
        <v>710</v>
      </c>
      <c r="FLT77" s="871" t="s">
        <v>710</v>
      </c>
      <c r="FLU77" s="871" t="s">
        <v>710</v>
      </c>
      <c r="FLV77" s="871" t="s">
        <v>710</v>
      </c>
      <c r="FLW77" s="871" t="s">
        <v>710</v>
      </c>
      <c r="FLX77" s="871" t="s">
        <v>710</v>
      </c>
      <c r="FLY77" s="871" t="s">
        <v>710</v>
      </c>
      <c r="FLZ77" s="871" t="s">
        <v>710</v>
      </c>
      <c r="FMA77" s="871" t="s">
        <v>710</v>
      </c>
      <c r="FMB77" s="871" t="s">
        <v>710</v>
      </c>
      <c r="FMC77" s="871" t="s">
        <v>710</v>
      </c>
      <c r="FMD77" s="871" t="s">
        <v>710</v>
      </c>
      <c r="FME77" s="871" t="s">
        <v>710</v>
      </c>
      <c r="FMF77" s="871" t="s">
        <v>710</v>
      </c>
      <c r="FMG77" s="871" t="s">
        <v>710</v>
      </c>
      <c r="FMH77" s="871" t="s">
        <v>710</v>
      </c>
      <c r="FMI77" s="871" t="s">
        <v>710</v>
      </c>
      <c r="FMJ77" s="871" t="s">
        <v>710</v>
      </c>
      <c r="FMK77" s="871" t="s">
        <v>710</v>
      </c>
      <c r="FML77" s="871" t="s">
        <v>710</v>
      </c>
      <c r="FMM77" s="871" t="s">
        <v>710</v>
      </c>
      <c r="FMN77" s="871" t="s">
        <v>710</v>
      </c>
      <c r="FMO77" s="871" t="s">
        <v>710</v>
      </c>
      <c r="FMP77" s="871" t="s">
        <v>710</v>
      </c>
      <c r="FMQ77" s="871" t="s">
        <v>710</v>
      </c>
      <c r="FMR77" s="871" t="s">
        <v>710</v>
      </c>
      <c r="FMS77" s="871" t="s">
        <v>710</v>
      </c>
      <c r="FMT77" s="871" t="s">
        <v>710</v>
      </c>
      <c r="FMU77" s="871" t="s">
        <v>710</v>
      </c>
      <c r="FMV77" s="871" t="s">
        <v>710</v>
      </c>
      <c r="FMW77" s="871" t="s">
        <v>710</v>
      </c>
      <c r="FMX77" s="871" t="s">
        <v>710</v>
      </c>
      <c r="FMY77" s="871" t="s">
        <v>710</v>
      </c>
      <c r="FMZ77" s="871" t="s">
        <v>710</v>
      </c>
      <c r="FNA77" s="871" t="s">
        <v>710</v>
      </c>
      <c r="FNB77" s="871" t="s">
        <v>710</v>
      </c>
      <c r="FNC77" s="871" t="s">
        <v>710</v>
      </c>
      <c r="FND77" s="871" t="s">
        <v>710</v>
      </c>
      <c r="FNE77" s="871" t="s">
        <v>710</v>
      </c>
      <c r="FNF77" s="871" t="s">
        <v>710</v>
      </c>
      <c r="FNG77" s="871" t="s">
        <v>710</v>
      </c>
      <c r="FNH77" s="871" t="s">
        <v>710</v>
      </c>
      <c r="FNI77" s="871" t="s">
        <v>710</v>
      </c>
      <c r="FNJ77" s="871" t="s">
        <v>710</v>
      </c>
      <c r="FNK77" s="871" t="s">
        <v>710</v>
      </c>
      <c r="FNL77" s="871" t="s">
        <v>710</v>
      </c>
      <c r="FNM77" s="871" t="s">
        <v>710</v>
      </c>
      <c r="FNN77" s="871" t="s">
        <v>710</v>
      </c>
      <c r="FNO77" s="871" t="s">
        <v>710</v>
      </c>
      <c r="FNP77" s="871" t="s">
        <v>710</v>
      </c>
      <c r="FNQ77" s="871" t="s">
        <v>710</v>
      </c>
      <c r="FNR77" s="871" t="s">
        <v>710</v>
      </c>
      <c r="FNS77" s="871" t="s">
        <v>710</v>
      </c>
      <c r="FNT77" s="871" t="s">
        <v>710</v>
      </c>
      <c r="FNU77" s="871" t="s">
        <v>710</v>
      </c>
      <c r="FNV77" s="871" t="s">
        <v>710</v>
      </c>
      <c r="FNW77" s="871" t="s">
        <v>710</v>
      </c>
      <c r="FNX77" s="871" t="s">
        <v>710</v>
      </c>
      <c r="FNY77" s="871" t="s">
        <v>710</v>
      </c>
      <c r="FNZ77" s="871" t="s">
        <v>710</v>
      </c>
      <c r="FOA77" s="871" t="s">
        <v>710</v>
      </c>
      <c r="FOB77" s="871" t="s">
        <v>710</v>
      </c>
      <c r="FOC77" s="871" t="s">
        <v>710</v>
      </c>
      <c r="FOD77" s="871" t="s">
        <v>710</v>
      </c>
      <c r="FOE77" s="871" t="s">
        <v>710</v>
      </c>
      <c r="FOF77" s="871" t="s">
        <v>710</v>
      </c>
      <c r="FOG77" s="871" t="s">
        <v>710</v>
      </c>
      <c r="FOH77" s="871" t="s">
        <v>710</v>
      </c>
      <c r="FOI77" s="871" t="s">
        <v>710</v>
      </c>
      <c r="FOJ77" s="871" t="s">
        <v>710</v>
      </c>
      <c r="FOK77" s="871" t="s">
        <v>710</v>
      </c>
      <c r="FOL77" s="871" t="s">
        <v>710</v>
      </c>
      <c r="FOM77" s="871" t="s">
        <v>710</v>
      </c>
      <c r="FON77" s="871" t="s">
        <v>710</v>
      </c>
      <c r="FOO77" s="871" t="s">
        <v>710</v>
      </c>
      <c r="FOP77" s="871" t="s">
        <v>710</v>
      </c>
      <c r="FOQ77" s="871" t="s">
        <v>710</v>
      </c>
      <c r="FOR77" s="871" t="s">
        <v>710</v>
      </c>
      <c r="FOS77" s="871" t="s">
        <v>710</v>
      </c>
      <c r="FOT77" s="871" t="s">
        <v>710</v>
      </c>
      <c r="FOU77" s="871" t="s">
        <v>710</v>
      </c>
      <c r="FOV77" s="871" t="s">
        <v>710</v>
      </c>
      <c r="FOW77" s="871" t="s">
        <v>710</v>
      </c>
      <c r="FOX77" s="871" t="s">
        <v>710</v>
      </c>
      <c r="FOY77" s="871" t="s">
        <v>710</v>
      </c>
      <c r="FOZ77" s="871" t="s">
        <v>710</v>
      </c>
      <c r="FPA77" s="871" t="s">
        <v>710</v>
      </c>
      <c r="FPB77" s="871" t="s">
        <v>710</v>
      </c>
      <c r="FPC77" s="871" t="s">
        <v>710</v>
      </c>
      <c r="FPD77" s="871" t="s">
        <v>710</v>
      </c>
      <c r="FPE77" s="871" t="s">
        <v>710</v>
      </c>
      <c r="FPF77" s="871" t="s">
        <v>710</v>
      </c>
      <c r="FPG77" s="871" t="s">
        <v>710</v>
      </c>
      <c r="FPH77" s="871" t="s">
        <v>710</v>
      </c>
      <c r="FPI77" s="871" t="s">
        <v>710</v>
      </c>
      <c r="FPJ77" s="871" t="s">
        <v>710</v>
      </c>
      <c r="FPK77" s="871" t="s">
        <v>710</v>
      </c>
      <c r="FPL77" s="871" t="s">
        <v>710</v>
      </c>
      <c r="FPM77" s="871" t="s">
        <v>710</v>
      </c>
      <c r="FPN77" s="871" t="s">
        <v>710</v>
      </c>
      <c r="FPO77" s="871" t="s">
        <v>710</v>
      </c>
      <c r="FPP77" s="871" t="s">
        <v>710</v>
      </c>
      <c r="FPQ77" s="871" t="s">
        <v>710</v>
      </c>
      <c r="FPR77" s="871" t="s">
        <v>710</v>
      </c>
      <c r="FPS77" s="871" t="s">
        <v>710</v>
      </c>
      <c r="FPT77" s="871" t="s">
        <v>710</v>
      </c>
      <c r="FPU77" s="871" t="s">
        <v>710</v>
      </c>
      <c r="FPV77" s="871" t="s">
        <v>710</v>
      </c>
      <c r="FPW77" s="871" t="s">
        <v>710</v>
      </c>
      <c r="FPX77" s="871" t="s">
        <v>710</v>
      </c>
      <c r="FPY77" s="871" t="s">
        <v>710</v>
      </c>
      <c r="FPZ77" s="871" t="s">
        <v>710</v>
      </c>
      <c r="FQA77" s="871" t="s">
        <v>710</v>
      </c>
      <c r="FQB77" s="871" t="s">
        <v>710</v>
      </c>
      <c r="FQC77" s="871" t="s">
        <v>710</v>
      </c>
      <c r="FQD77" s="871" t="s">
        <v>710</v>
      </c>
      <c r="FQE77" s="871" t="s">
        <v>710</v>
      </c>
      <c r="FQF77" s="871" t="s">
        <v>710</v>
      </c>
      <c r="FQG77" s="871" t="s">
        <v>710</v>
      </c>
      <c r="FQH77" s="871" t="s">
        <v>710</v>
      </c>
      <c r="FQI77" s="871" t="s">
        <v>710</v>
      </c>
      <c r="FQJ77" s="871" t="s">
        <v>710</v>
      </c>
      <c r="FQK77" s="871" t="s">
        <v>710</v>
      </c>
      <c r="FQL77" s="871" t="s">
        <v>710</v>
      </c>
      <c r="FQM77" s="871" t="s">
        <v>710</v>
      </c>
      <c r="FQN77" s="871" t="s">
        <v>710</v>
      </c>
      <c r="FQO77" s="871" t="s">
        <v>710</v>
      </c>
      <c r="FQP77" s="871" t="s">
        <v>710</v>
      </c>
      <c r="FQQ77" s="871" t="s">
        <v>710</v>
      </c>
      <c r="FQR77" s="871" t="s">
        <v>710</v>
      </c>
      <c r="FQS77" s="871" t="s">
        <v>710</v>
      </c>
      <c r="FQT77" s="871" t="s">
        <v>710</v>
      </c>
      <c r="FQU77" s="871" t="s">
        <v>710</v>
      </c>
      <c r="FQV77" s="871" t="s">
        <v>710</v>
      </c>
      <c r="FQW77" s="871" t="s">
        <v>710</v>
      </c>
      <c r="FQX77" s="871" t="s">
        <v>710</v>
      </c>
      <c r="FQY77" s="871" t="s">
        <v>710</v>
      </c>
      <c r="FQZ77" s="871" t="s">
        <v>710</v>
      </c>
      <c r="FRA77" s="871" t="s">
        <v>710</v>
      </c>
      <c r="FRB77" s="871" t="s">
        <v>710</v>
      </c>
      <c r="FRC77" s="871" t="s">
        <v>710</v>
      </c>
      <c r="FRD77" s="871" t="s">
        <v>710</v>
      </c>
      <c r="FRE77" s="871" t="s">
        <v>710</v>
      </c>
      <c r="FRF77" s="871" t="s">
        <v>710</v>
      </c>
      <c r="FRG77" s="871" t="s">
        <v>710</v>
      </c>
      <c r="FRH77" s="871" t="s">
        <v>710</v>
      </c>
      <c r="FRI77" s="871" t="s">
        <v>710</v>
      </c>
      <c r="FRJ77" s="871" t="s">
        <v>710</v>
      </c>
      <c r="FRK77" s="871" t="s">
        <v>710</v>
      </c>
      <c r="FRL77" s="871" t="s">
        <v>710</v>
      </c>
      <c r="FRM77" s="871" t="s">
        <v>710</v>
      </c>
      <c r="FRN77" s="871" t="s">
        <v>710</v>
      </c>
      <c r="FRO77" s="871" t="s">
        <v>710</v>
      </c>
      <c r="FRP77" s="871" t="s">
        <v>710</v>
      </c>
      <c r="FRQ77" s="871" t="s">
        <v>710</v>
      </c>
      <c r="FRR77" s="871" t="s">
        <v>710</v>
      </c>
      <c r="FRS77" s="871" t="s">
        <v>710</v>
      </c>
      <c r="FRT77" s="871" t="s">
        <v>710</v>
      </c>
      <c r="FRU77" s="871" t="s">
        <v>710</v>
      </c>
      <c r="FRV77" s="871" t="s">
        <v>710</v>
      </c>
      <c r="FRW77" s="871" t="s">
        <v>710</v>
      </c>
      <c r="FRX77" s="871" t="s">
        <v>710</v>
      </c>
      <c r="FRY77" s="871" t="s">
        <v>710</v>
      </c>
      <c r="FRZ77" s="871" t="s">
        <v>710</v>
      </c>
      <c r="FSA77" s="871" t="s">
        <v>710</v>
      </c>
      <c r="FSB77" s="871" t="s">
        <v>710</v>
      </c>
      <c r="FSC77" s="871" t="s">
        <v>710</v>
      </c>
      <c r="FSD77" s="871" t="s">
        <v>710</v>
      </c>
      <c r="FSE77" s="871" t="s">
        <v>710</v>
      </c>
      <c r="FSF77" s="871" t="s">
        <v>710</v>
      </c>
      <c r="FSG77" s="871" t="s">
        <v>710</v>
      </c>
      <c r="FSH77" s="871" t="s">
        <v>710</v>
      </c>
      <c r="FSI77" s="871" t="s">
        <v>710</v>
      </c>
      <c r="FSJ77" s="871" t="s">
        <v>710</v>
      </c>
      <c r="FSK77" s="871" t="s">
        <v>710</v>
      </c>
      <c r="FSL77" s="871" t="s">
        <v>710</v>
      </c>
      <c r="FSM77" s="871" t="s">
        <v>710</v>
      </c>
      <c r="FSN77" s="871" t="s">
        <v>710</v>
      </c>
      <c r="FSO77" s="871" t="s">
        <v>710</v>
      </c>
      <c r="FSP77" s="871" t="s">
        <v>710</v>
      </c>
      <c r="FSQ77" s="871" t="s">
        <v>710</v>
      </c>
      <c r="FSR77" s="871" t="s">
        <v>710</v>
      </c>
      <c r="FSS77" s="871" t="s">
        <v>710</v>
      </c>
      <c r="FST77" s="871" t="s">
        <v>710</v>
      </c>
      <c r="FSU77" s="871" t="s">
        <v>710</v>
      </c>
      <c r="FSV77" s="871" t="s">
        <v>710</v>
      </c>
      <c r="FSW77" s="871" t="s">
        <v>710</v>
      </c>
      <c r="FSX77" s="871" t="s">
        <v>710</v>
      </c>
      <c r="FSY77" s="871" t="s">
        <v>710</v>
      </c>
      <c r="FSZ77" s="871" t="s">
        <v>710</v>
      </c>
      <c r="FTA77" s="871" t="s">
        <v>710</v>
      </c>
      <c r="FTB77" s="871" t="s">
        <v>710</v>
      </c>
      <c r="FTC77" s="871" t="s">
        <v>710</v>
      </c>
      <c r="FTD77" s="871" t="s">
        <v>710</v>
      </c>
      <c r="FTE77" s="871" t="s">
        <v>710</v>
      </c>
      <c r="FTF77" s="871" t="s">
        <v>710</v>
      </c>
      <c r="FTG77" s="871" t="s">
        <v>710</v>
      </c>
      <c r="FTH77" s="871" t="s">
        <v>710</v>
      </c>
      <c r="FTI77" s="871" t="s">
        <v>710</v>
      </c>
      <c r="FTJ77" s="871" t="s">
        <v>710</v>
      </c>
      <c r="FTK77" s="871" t="s">
        <v>710</v>
      </c>
      <c r="FTL77" s="871" t="s">
        <v>710</v>
      </c>
      <c r="FTM77" s="871" t="s">
        <v>710</v>
      </c>
      <c r="FTN77" s="871" t="s">
        <v>710</v>
      </c>
      <c r="FTO77" s="871" t="s">
        <v>710</v>
      </c>
      <c r="FTP77" s="871" t="s">
        <v>710</v>
      </c>
      <c r="FTQ77" s="871" t="s">
        <v>710</v>
      </c>
      <c r="FTR77" s="871" t="s">
        <v>710</v>
      </c>
      <c r="FTS77" s="871" t="s">
        <v>710</v>
      </c>
      <c r="FTT77" s="871" t="s">
        <v>710</v>
      </c>
      <c r="FTU77" s="871" t="s">
        <v>710</v>
      </c>
      <c r="FTV77" s="871" t="s">
        <v>710</v>
      </c>
      <c r="FTW77" s="871" t="s">
        <v>710</v>
      </c>
      <c r="FTX77" s="871" t="s">
        <v>710</v>
      </c>
      <c r="FTY77" s="871" t="s">
        <v>710</v>
      </c>
      <c r="FTZ77" s="871" t="s">
        <v>710</v>
      </c>
      <c r="FUA77" s="871" t="s">
        <v>710</v>
      </c>
      <c r="FUB77" s="871" t="s">
        <v>710</v>
      </c>
      <c r="FUC77" s="871" t="s">
        <v>710</v>
      </c>
      <c r="FUD77" s="871" t="s">
        <v>710</v>
      </c>
      <c r="FUE77" s="871" t="s">
        <v>710</v>
      </c>
      <c r="FUF77" s="871" t="s">
        <v>710</v>
      </c>
      <c r="FUG77" s="871" t="s">
        <v>710</v>
      </c>
      <c r="FUH77" s="871" t="s">
        <v>710</v>
      </c>
      <c r="FUI77" s="871" t="s">
        <v>710</v>
      </c>
      <c r="FUJ77" s="871" t="s">
        <v>710</v>
      </c>
      <c r="FUK77" s="871" t="s">
        <v>710</v>
      </c>
      <c r="FUL77" s="871" t="s">
        <v>710</v>
      </c>
      <c r="FUM77" s="871" t="s">
        <v>710</v>
      </c>
      <c r="FUN77" s="871" t="s">
        <v>710</v>
      </c>
      <c r="FUO77" s="871" t="s">
        <v>710</v>
      </c>
      <c r="FUP77" s="871" t="s">
        <v>710</v>
      </c>
      <c r="FUQ77" s="871" t="s">
        <v>710</v>
      </c>
      <c r="FUR77" s="871" t="s">
        <v>710</v>
      </c>
      <c r="FUS77" s="871" t="s">
        <v>710</v>
      </c>
      <c r="FUT77" s="871" t="s">
        <v>710</v>
      </c>
      <c r="FUU77" s="871" t="s">
        <v>710</v>
      </c>
      <c r="FUV77" s="871" t="s">
        <v>710</v>
      </c>
      <c r="FUW77" s="871" t="s">
        <v>710</v>
      </c>
      <c r="FUX77" s="871" t="s">
        <v>710</v>
      </c>
      <c r="FUY77" s="871" t="s">
        <v>710</v>
      </c>
      <c r="FUZ77" s="871" t="s">
        <v>710</v>
      </c>
      <c r="FVA77" s="871" t="s">
        <v>710</v>
      </c>
      <c r="FVB77" s="871" t="s">
        <v>710</v>
      </c>
      <c r="FVC77" s="871" t="s">
        <v>710</v>
      </c>
      <c r="FVD77" s="871" t="s">
        <v>710</v>
      </c>
      <c r="FVE77" s="871" t="s">
        <v>710</v>
      </c>
      <c r="FVF77" s="871" t="s">
        <v>710</v>
      </c>
      <c r="FVG77" s="871" t="s">
        <v>710</v>
      </c>
      <c r="FVH77" s="871" t="s">
        <v>710</v>
      </c>
      <c r="FVI77" s="871" t="s">
        <v>710</v>
      </c>
      <c r="FVJ77" s="871" t="s">
        <v>710</v>
      </c>
      <c r="FVK77" s="871" t="s">
        <v>710</v>
      </c>
      <c r="FVL77" s="871" t="s">
        <v>710</v>
      </c>
      <c r="FVM77" s="871" t="s">
        <v>710</v>
      </c>
      <c r="FVN77" s="871" t="s">
        <v>710</v>
      </c>
      <c r="FVO77" s="871" t="s">
        <v>710</v>
      </c>
      <c r="FVP77" s="871" t="s">
        <v>710</v>
      </c>
      <c r="FVQ77" s="871" t="s">
        <v>710</v>
      </c>
      <c r="FVR77" s="871" t="s">
        <v>710</v>
      </c>
      <c r="FVS77" s="871" t="s">
        <v>710</v>
      </c>
      <c r="FVT77" s="871" t="s">
        <v>710</v>
      </c>
      <c r="FVU77" s="871" t="s">
        <v>710</v>
      </c>
      <c r="FVV77" s="871" t="s">
        <v>710</v>
      </c>
      <c r="FVW77" s="871" t="s">
        <v>710</v>
      </c>
      <c r="FVX77" s="871" t="s">
        <v>710</v>
      </c>
      <c r="FVY77" s="871" t="s">
        <v>710</v>
      </c>
      <c r="FVZ77" s="871" t="s">
        <v>710</v>
      </c>
      <c r="FWA77" s="871" t="s">
        <v>710</v>
      </c>
      <c r="FWB77" s="871" t="s">
        <v>710</v>
      </c>
      <c r="FWC77" s="871" t="s">
        <v>710</v>
      </c>
      <c r="FWD77" s="871" t="s">
        <v>710</v>
      </c>
      <c r="FWE77" s="871" t="s">
        <v>710</v>
      </c>
      <c r="FWF77" s="871" t="s">
        <v>710</v>
      </c>
      <c r="FWG77" s="871" t="s">
        <v>710</v>
      </c>
      <c r="FWH77" s="871" t="s">
        <v>710</v>
      </c>
      <c r="FWI77" s="871" t="s">
        <v>710</v>
      </c>
      <c r="FWJ77" s="871" t="s">
        <v>710</v>
      </c>
      <c r="FWK77" s="871" t="s">
        <v>710</v>
      </c>
      <c r="FWL77" s="871" t="s">
        <v>710</v>
      </c>
      <c r="FWM77" s="871" t="s">
        <v>710</v>
      </c>
      <c r="FWN77" s="871" t="s">
        <v>710</v>
      </c>
      <c r="FWO77" s="871" t="s">
        <v>710</v>
      </c>
      <c r="FWP77" s="871" t="s">
        <v>710</v>
      </c>
      <c r="FWQ77" s="871" t="s">
        <v>710</v>
      </c>
      <c r="FWR77" s="871" t="s">
        <v>710</v>
      </c>
      <c r="FWS77" s="871" t="s">
        <v>710</v>
      </c>
      <c r="FWT77" s="871" t="s">
        <v>710</v>
      </c>
      <c r="FWU77" s="871" t="s">
        <v>710</v>
      </c>
      <c r="FWV77" s="871" t="s">
        <v>710</v>
      </c>
      <c r="FWW77" s="871" t="s">
        <v>710</v>
      </c>
      <c r="FWX77" s="871" t="s">
        <v>710</v>
      </c>
      <c r="FWY77" s="871" t="s">
        <v>710</v>
      </c>
      <c r="FWZ77" s="871" t="s">
        <v>710</v>
      </c>
      <c r="FXA77" s="871" t="s">
        <v>710</v>
      </c>
      <c r="FXB77" s="871" t="s">
        <v>710</v>
      </c>
      <c r="FXC77" s="871" t="s">
        <v>710</v>
      </c>
      <c r="FXD77" s="871" t="s">
        <v>710</v>
      </c>
      <c r="FXE77" s="871" t="s">
        <v>710</v>
      </c>
      <c r="FXF77" s="871" t="s">
        <v>710</v>
      </c>
      <c r="FXG77" s="871" t="s">
        <v>710</v>
      </c>
      <c r="FXH77" s="871" t="s">
        <v>710</v>
      </c>
      <c r="FXI77" s="871" t="s">
        <v>710</v>
      </c>
      <c r="FXJ77" s="871" t="s">
        <v>710</v>
      </c>
      <c r="FXK77" s="871" t="s">
        <v>710</v>
      </c>
      <c r="FXL77" s="871" t="s">
        <v>710</v>
      </c>
      <c r="FXM77" s="871" t="s">
        <v>710</v>
      </c>
      <c r="FXN77" s="871" t="s">
        <v>710</v>
      </c>
      <c r="FXO77" s="871" t="s">
        <v>710</v>
      </c>
      <c r="FXP77" s="871" t="s">
        <v>710</v>
      </c>
      <c r="FXQ77" s="871" t="s">
        <v>710</v>
      </c>
      <c r="FXR77" s="871" t="s">
        <v>710</v>
      </c>
      <c r="FXS77" s="871" t="s">
        <v>710</v>
      </c>
      <c r="FXT77" s="871" t="s">
        <v>710</v>
      </c>
      <c r="FXU77" s="871" t="s">
        <v>710</v>
      </c>
      <c r="FXV77" s="871" t="s">
        <v>710</v>
      </c>
      <c r="FXW77" s="871" t="s">
        <v>710</v>
      </c>
      <c r="FXX77" s="871" t="s">
        <v>710</v>
      </c>
      <c r="FXY77" s="871" t="s">
        <v>710</v>
      </c>
      <c r="FXZ77" s="871" t="s">
        <v>710</v>
      </c>
      <c r="FYA77" s="871" t="s">
        <v>710</v>
      </c>
      <c r="FYB77" s="871" t="s">
        <v>710</v>
      </c>
      <c r="FYC77" s="871" t="s">
        <v>710</v>
      </c>
      <c r="FYD77" s="871" t="s">
        <v>710</v>
      </c>
      <c r="FYE77" s="871" t="s">
        <v>710</v>
      </c>
      <c r="FYF77" s="871" t="s">
        <v>710</v>
      </c>
      <c r="FYG77" s="871" t="s">
        <v>710</v>
      </c>
      <c r="FYH77" s="871" t="s">
        <v>710</v>
      </c>
      <c r="FYI77" s="871" t="s">
        <v>710</v>
      </c>
      <c r="FYJ77" s="871" t="s">
        <v>710</v>
      </c>
      <c r="FYK77" s="871" t="s">
        <v>710</v>
      </c>
      <c r="FYL77" s="871" t="s">
        <v>710</v>
      </c>
      <c r="FYM77" s="871" t="s">
        <v>710</v>
      </c>
      <c r="FYN77" s="871" t="s">
        <v>710</v>
      </c>
      <c r="FYO77" s="871" t="s">
        <v>710</v>
      </c>
      <c r="FYP77" s="871" t="s">
        <v>710</v>
      </c>
      <c r="FYQ77" s="871" t="s">
        <v>710</v>
      </c>
      <c r="FYR77" s="871" t="s">
        <v>710</v>
      </c>
      <c r="FYS77" s="871" t="s">
        <v>710</v>
      </c>
      <c r="FYT77" s="871" t="s">
        <v>710</v>
      </c>
      <c r="FYU77" s="871" t="s">
        <v>710</v>
      </c>
      <c r="FYV77" s="871" t="s">
        <v>710</v>
      </c>
      <c r="FYW77" s="871" t="s">
        <v>710</v>
      </c>
      <c r="FYX77" s="871" t="s">
        <v>710</v>
      </c>
      <c r="FYY77" s="871" t="s">
        <v>710</v>
      </c>
      <c r="FYZ77" s="871" t="s">
        <v>710</v>
      </c>
      <c r="FZA77" s="871" t="s">
        <v>710</v>
      </c>
      <c r="FZB77" s="871" t="s">
        <v>710</v>
      </c>
      <c r="FZC77" s="871" t="s">
        <v>710</v>
      </c>
      <c r="FZD77" s="871" t="s">
        <v>710</v>
      </c>
      <c r="FZE77" s="871" t="s">
        <v>710</v>
      </c>
      <c r="FZF77" s="871" t="s">
        <v>710</v>
      </c>
      <c r="FZG77" s="871" t="s">
        <v>710</v>
      </c>
      <c r="FZH77" s="871" t="s">
        <v>710</v>
      </c>
      <c r="FZI77" s="871" t="s">
        <v>710</v>
      </c>
      <c r="FZJ77" s="871" t="s">
        <v>710</v>
      </c>
      <c r="FZK77" s="871" t="s">
        <v>710</v>
      </c>
      <c r="FZL77" s="871" t="s">
        <v>710</v>
      </c>
      <c r="FZM77" s="871" t="s">
        <v>710</v>
      </c>
      <c r="FZN77" s="871" t="s">
        <v>710</v>
      </c>
      <c r="FZO77" s="871" t="s">
        <v>710</v>
      </c>
      <c r="FZP77" s="871" t="s">
        <v>710</v>
      </c>
      <c r="FZQ77" s="871" t="s">
        <v>710</v>
      </c>
      <c r="FZR77" s="871" t="s">
        <v>710</v>
      </c>
      <c r="FZS77" s="871" t="s">
        <v>710</v>
      </c>
      <c r="FZT77" s="871" t="s">
        <v>710</v>
      </c>
      <c r="FZU77" s="871" t="s">
        <v>710</v>
      </c>
      <c r="FZV77" s="871" t="s">
        <v>710</v>
      </c>
      <c r="FZW77" s="871" t="s">
        <v>710</v>
      </c>
      <c r="FZX77" s="871" t="s">
        <v>710</v>
      </c>
      <c r="FZY77" s="871" t="s">
        <v>710</v>
      </c>
      <c r="FZZ77" s="871" t="s">
        <v>710</v>
      </c>
      <c r="GAA77" s="871" t="s">
        <v>710</v>
      </c>
      <c r="GAB77" s="871" t="s">
        <v>710</v>
      </c>
      <c r="GAC77" s="871" t="s">
        <v>710</v>
      </c>
      <c r="GAD77" s="871" t="s">
        <v>710</v>
      </c>
      <c r="GAE77" s="871" t="s">
        <v>710</v>
      </c>
      <c r="GAF77" s="871" t="s">
        <v>710</v>
      </c>
      <c r="GAG77" s="871" t="s">
        <v>710</v>
      </c>
      <c r="GAH77" s="871" t="s">
        <v>710</v>
      </c>
      <c r="GAI77" s="871" t="s">
        <v>710</v>
      </c>
      <c r="GAJ77" s="871" t="s">
        <v>710</v>
      </c>
      <c r="GAK77" s="871" t="s">
        <v>710</v>
      </c>
      <c r="GAL77" s="871" t="s">
        <v>710</v>
      </c>
      <c r="GAM77" s="871" t="s">
        <v>710</v>
      </c>
      <c r="GAN77" s="871" t="s">
        <v>710</v>
      </c>
      <c r="GAO77" s="871" t="s">
        <v>710</v>
      </c>
      <c r="GAP77" s="871" t="s">
        <v>710</v>
      </c>
      <c r="GAQ77" s="871" t="s">
        <v>710</v>
      </c>
      <c r="GAR77" s="871" t="s">
        <v>710</v>
      </c>
      <c r="GAS77" s="871" t="s">
        <v>710</v>
      </c>
      <c r="GAT77" s="871" t="s">
        <v>710</v>
      </c>
      <c r="GAU77" s="871" t="s">
        <v>710</v>
      </c>
      <c r="GAV77" s="871" t="s">
        <v>710</v>
      </c>
      <c r="GAW77" s="871" t="s">
        <v>710</v>
      </c>
      <c r="GAX77" s="871" t="s">
        <v>710</v>
      </c>
      <c r="GAY77" s="871" t="s">
        <v>710</v>
      </c>
      <c r="GAZ77" s="871" t="s">
        <v>710</v>
      </c>
      <c r="GBA77" s="871" t="s">
        <v>710</v>
      </c>
      <c r="GBB77" s="871" t="s">
        <v>710</v>
      </c>
      <c r="GBC77" s="871" t="s">
        <v>710</v>
      </c>
      <c r="GBD77" s="871" t="s">
        <v>710</v>
      </c>
      <c r="GBE77" s="871" t="s">
        <v>710</v>
      </c>
      <c r="GBF77" s="871" t="s">
        <v>710</v>
      </c>
      <c r="GBG77" s="871" t="s">
        <v>710</v>
      </c>
      <c r="GBH77" s="871" t="s">
        <v>710</v>
      </c>
      <c r="GBI77" s="871" t="s">
        <v>710</v>
      </c>
      <c r="GBJ77" s="871" t="s">
        <v>710</v>
      </c>
      <c r="GBK77" s="871" t="s">
        <v>710</v>
      </c>
      <c r="GBL77" s="871" t="s">
        <v>710</v>
      </c>
      <c r="GBM77" s="871" t="s">
        <v>710</v>
      </c>
      <c r="GBN77" s="871" t="s">
        <v>710</v>
      </c>
      <c r="GBO77" s="871" t="s">
        <v>710</v>
      </c>
      <c r="GBP77" s="871" t="s">
        <v>710</v>
      </c>
      <c r="GBQ77" s="871" t="s">
        <v>710</v>
      </c>
      <c r="GBR77" s="871" t="s">
        <v>710</v>
      </c>
      <c r="GBS77" s="871" t="s">
        <v>710</v>
      </c>
      <c r="GBT77" s="871" t="s">
        <v>710</v>
      </c>
      <c r="GBU77" s="871" t="s">
        <v>710</v>
      </c>
      <c r="GBV77" s="871" t="s">
        <v>710</v>
      </c>
      <c r="GBW77" s="871" t="s">
        <v>710</v>
      </c>
      <c r="GBX77" s="871" t="s">
        <v>710</v>
      </c>
      <c r="GBY77" s="871" t="s">
        <v>710</v>
      </c>
      <c r="GBZ77" s="871" t="s">
        <v>710</v>
      </c>
      <c r="GCA77" s="871" t="s">
        <v>710</v>
      </c>
      <c r="GCB77" s="871" t="s">
        <v>710</v>
      </c>
      <c r="GCC77" s="871" t="s">
        <v>710</v>
      </c>
      <c r="GCD77" s="871" t="s">
        <v>710</v>
      </c>
      <c r="GCE77" s="871" t="s">
        <v>710</v>
      </c>
      <c r="GCF77" s="871" t="s">
        <v>710</v>
      </c>
      <c r="GCG77" s="871" t="s">
        <v>710</v>
      </c>
      <c r="GCH77" s="871" t="s">
        <v>710</v>
      </c>
      <c r="GCI77" s="871" t="s">
        <v>710</v>
      </c>
      <c r="GCJ77" s="871" t="s">
        <v>710</v>
      </c>
      <c r="GCK77" s="871" t="s">
        <v>710</v>
      </c>
      <c r="GCL77" s="871" t="s">
        <v>710</v>
      </c>
      <c r="GCM77" s="871" t="s">
        <v>710</v>
      </c>
      <c r="GCN77" s="871" t="s">
        <v>710</v>
      </c>
      <c r="GCO77" s="871" t="s">
        <v>710</v>
      </c>
      <c r="GCP77" s="871" t="s">
        <v>710</v>
      </c>
      <c r="GCQ77" s="871" t="s">
        <v>710</v>
      </c>
      <c r="GCR77" s="871" t="s">
        <v>710</v>
      </c>
      <c r="GCS77" s="871" t="s">
        <v>710</v>
      </c>
      <c r="GCT77" s="871" t="s">
        <v>710</v>
      </c>
      <c r="GCU77" s="871" t="s">
        <v>710</v>
      </c>
      <c r="GCV77" s="871" t="s">
        <v>710</v>
      </c>
      <c r="GCW77" s="871" t="s">
        <v>710</v>
      </c>
      <c r="GCX77" s="871" t="s">
        <v>710</v>
      </c>
      <c r="GCY77" s="871" t="s">
        <v>710</v>
      </c>
      <c r="GCZ77" s="871" t="s">
        <v>710</v>
      </c>
      <c r="GDA77" s="871" t="s">
        <v>710</v>
      </c>
      <c r="GDB77" s="871" t="s">
        <v>710</v>
      </c>
      <c r="GDC77" s="871" t="s">
        <v>710</v>
      </c>
      <c r="GDD77" s="871" t="s">
        <v>710</v>
      </c>
      <c r="GDE77" s="871" t="s">
        <v>710</v>
      </c>
      <c r="GDF77" s="871" t="s">
        <v>710</v>
      </c>
      <c r="GDG77" s="871" t="s">
        <v>710</v>
      </c>
      <c r="GDH77" s="871" t="s">
        <v>710</v>
      </c>
      <c r="GDI77" s="871" t="s">
        <v>710</v>
      </c>
      <c r="GDJ77" s="871" t="s">
        <v>710</v>
      </c>
      <c r="GDK77" s="871" t="s">
        <v>710</v>
      </c>
      <c r="GDL77" s="871" t="s">
        <v>710</v>
      </c>
      <c r="GDM77" s="871" t="s">
        <v>710</v>
      </c>
      <c r="GDN77" s="871" t="s">
        <v>710</v>
      </c>
      <c r="GDO77" s="871" t="s">
        <v>710</v>
      </c>
      <c r="GDP77" s="871" t="s">
        <v>710</v>
      </c>
      <c r="GDQ77" s="871" t="s">
        <v>710</v>
      </c>
      <c r="GDR77" s="871" t="s">
        <v>710</v>
      </c>
      <c r="GDS77" s="871" t="s">
        <v>710</v>
      </c>
      <c r="GDT77" s="871" t="s">
        <v>710</v>
      </c>
      <c r="GDU77" s="871" t="s">
        <v>710</v>
      </c>
      <c r="GDV77" s="871" t="s">
        <v>710</v>
      </c>
      <c r="GDW77" s="871" t="s">
        <v>710</v>
      </c>
      <c r="GDX77" s="871" t="s">
        <v>710</v>
      </c>
      <c r="GDY77" s="871" t="s">
        <v>710</v>
      </c>
      <c r="GDZ77" s="871" t="s">
        <v>710</v>
      </c>
      <c r="GEA77" s="871" t="s">
        <v>710</v>
      </c>
      <c r="GEB77" s="871" t="s">
        <v>710</v>
      </c>
      <c r="GEC77" s="871" t="s">
        <v>710</v>
      </c>
      <c r="GED77" s="871" t="s">
        <v>710</v>
      </c>
      <c r="GEE77" s="871" t="s">
        <v>710</v>
      </c>
      <c r="GEF77" s="871" t="s">
        <v>710</v>
      </c>
      <c r="GEG77" s="871" t="s">
        <v>710</v>
      </c>
      <c r="GEH77" s="871" t="s">
        <v>710</v>
      </c>
      <c r="GEI77" s="871" t="s">
        <v>710</v>
      </c>
      <c r="GEJ77" s="871" t="s">
        <v>710</v>
      </c>
      <c r="GEK77" s="871" t="s">
        <v>710</v>
      </c>
      <c r="GEL77" s="871" t="s">
        <v>710</v>
      </c>
      <c r="GEM77" s="871" t="s">
        <v>710</v>
      </c>
      <c r="GEN77" s="871" t="s">
        <v>710</v>
      </c>
      <c r="GEO77" s="871" t="s">
        <v>710</v>
      </c>
      <c r="GEP77" s="871" t="s">
        <v>710</v>
      </c>
      <c r="GEQ77" s="871" t="s">
        <v>710</v>
      </c>
      <c r="GER77" s="871" t="s">
        <v>710</v>
      </c>
      <c r="GES77" s="871" t="s">
        <v>710</v>
      </c>
      <c r="GET77" s="871" t="s">
        <v>710</v>
      </c>
      <c r="GEU77" s="871" t="s">
        <v>710</v>
      </c>
      <c r="GEV77" s="871" t="s">
        <v>710</v>
      </c>
      <c r="GEW77" s="871" t="s">
        <v>710</v>
      </c>
      <c r="GEX77" s="871" t="s">
        <v>710</v>
      </c>
      <c r="GEY77" s="871" t="s">
        <v>710</v>
      </c>
      <c r="GEZ77" s="871" t="s">
        <v>710</v>
      </c>
      <c r="GFA77" s="871" t="s">
        <v>710</v>
      </c>
      <c r="GFB77" s="871" t="s">
        <v>710</v>
      </c>
      <c r="GFC77" s="871" t="s">
        <v>710</v>
      </c>
      <c r="GFD77" s="871" t="s">
        <v>710</v>
      </c>
      <c r="GFE77" s="871" t="s">
        <v>710</v>
      </c>
      <c r="GFF77" s="871" t="s">
        <v>710</v>
      </c>
      <c r="GFG77" s="871" t="s">
        <v>710</v>
      </c>
      <c r="GFH77" s="871" t="s">
        <v>710</v>
      </c>
      <c r="GFI77" s="871" t="s">
        <v>710</v>
      </c>
      <c r="GFJ77" s="871" t="s">
        <v>710</v>
      </c>
      <c r="GFK77" s="871" t="s">
        <v>710</v>
      </c>
      <c r="GFL77" s="871" t="s">
        <v>710</v>
      </c>
      <c r="GFM77" s="871" t="s">
        <v>710</v>
      </c>
      <c r="GFN77" s="871" t="s">
        <v>710</v>
      </c>
      <c r="GFO77" s="871" t="s">
        <v>710</v>
      </c>
      <c r="GFP77" s="871" t="s">
        <v>710</v>
      </c>
      <c r="GFQ77" s="871" t="s">
        <v>710</v>
      </c>
      <c r="GFR77" s="871" t="s">
        <v>710</v>
      </c>
      <c r="GFS77" s="871" t="s">
        <v>710</v>
      </c>
      <c r="GFT77" s="871" t="s">
        <v>710</v>
      </c>
      <c r="GFU77" s="871" t="s">
        <v>710</v>
      </c>
      <c r="GFV77" s="871" t="s">
        <v>710</v>
      </c>
      <c r="GFW77" s="871" t="s">
        <v>710</v>
      </c>
      <c r="GFX77" s="871" t="s">
        <v>710</v>
      </c>
      <c r="GFY77" s="871" t="s">
        <v>710</v>
      </c>
      <c r="GFZ77" s="871" t="s">
        <v>710</v>
      </c>
      <c r="GGA77" s="871" t="s">
        <v>710</v>
      </c>
      <c r="GGB77" s="871" t="s">
        <v>710</v>
      </c>
      <c r="GGC77" s="871" t="s">
        <v>710</v>
      </c>
      <c r="GGD77" s="871" t="s">
        <v>710</v>
      </c>
      <c r="GGE77" s="871" t="s">
        <v>710</v>
      </c>
      <c r="GGF77" s="871" t="s">
        <v>710</v>
      </c>
      <c r="GGG77" s="871" t="s">
        <v>710</v>
      </c>
      <c r="GGH77" s="871" t="s">
        <v>710</v>
      </c>
      <c r="GGI77" s="871" t="s">
        <v>710</v>
      </c>
      <c r="GGJ77" s="871" t="s">
        <v>710</v>
      </c>
      <c r="GGK77" s="871" t="s">
        <v>710</v>
      </c>
      <c r="GGL77" s="871" t="s">
        <v>710</v>
      </c>
      <c r="GGM77" s="871" t="s">
        <v>710</v>
      </c>
      <c r="GGN77" s="871" t="s">
        <v>710</v>
      </c>
      <c r="GGO77" s="871" t="s">
        <v>710</v>
      </c>
      <c r="GGP77" s="871" t="s">
        <v>710</v>
      </c>
      <c r="GGQ77" s="871" t="s">
        <v>710</v>
      </c>
      <c r="GGR77" s="871" t="s">
        <v>710</v>
      </c>
      <c r="GGS77" s="871" t="s">
        <v>710</v>
      </c>
      <c r="GGT77" s="871" t="s">
        <v>710</v>
      </c>
      <c r="GGU77" s="871" t="s">
        <v>710</v>
      </c>
      <c r="GGV77" s="871" t="s">
        <v>710</v>
      </c>
      <c r="GGW77" s="871" t="s">
        <v>710</v>
      </c>
      <c r="GGX77" s="871" t="s">
        <v>710</v>
      </c>
      <c r="GGY77" s="871" t="s">
        <v>710</v>
      </c>
      <c r="GGZ77" s="871" t="s">
        <v>710</v>
      </c>
      <c r="GHA77" s="871" t="s">
        <v>710</v>
      </c>
      <c r="GHB77" s="871" t="s">
        <v>710</v>
      </c>
      <c r="GHC77" s="871" t="s">
        <v>710</v>
      </c>
      <c r="GHD77" s="871" t="s">
        <v>710</v>
      </c>
      <c r="GHE77" s="871" t="s">
        <v>710</v>
      </c>
      <c r="GHF77" s="871" t="s">
        <v>710</v>
      </c>
      <c r="GHG77" s="871" t="s">
        <v>710</v>
      </c>
      <c r="GHH77" s="871" t="s">
        <v>710</v>
      </c>
      <c r="GHI77" s="871" t="s">
        <v>710</v>
      </c>
      <c r="GHJ77" s="871" t="s">
        <v>710</v>
      </c>
      <c r="GHK77" s="871" t="s">
        <v>710</v>
      </c>
      <c r="GHL77" s="871" t="s">
        <v>710</v>
      </c>
      <c r="GHM77" s="871" t="s">
        <v>710</v>
      </c>
      <c r="GHN77" s="871" t="s">
        <v>710</v>
      </c>
      <c r="GHO77" s="871" t="s">
        <v>710</v>
      </c>
      <c r="GHP77" s="871" t="s">
        <v>710</v>
      </c>
      <c r="GHQ77" s="871" t="s">
        <v>710</v>
      </c>
      <c r="GHR77" s="871" t="s">
        <v>710</v>
      </c>
      <c r="GHS77" s="871" t="s">
        <v>710</v>
      </c>
      <c r="GHT77" s="871" t="s">
        <v>710</v>
      </c>
      <c r="GHU77" s="871" t="s">
        <v>710</v>
      </c>
      <c r="GHV77" s="871" t="s">
        <v>710</v>
      </c>
      <c r="GHW77" s="871" t="s">
        <v>710</v>
      </c>
      <c r="GHX77" s="871" t="s">
        <v>710</v>
      </c>
      <c r="GHY77" s="871" t="s">
        <v>710</v>
      </c>
      <c r="GHZ77" s="871" t="s">
        <v>710</v>
      </c>
      <c r="GIA77" s="871" t="s">
        <v>710</v>
      </c>
      <c r="GIB77" s="871" t="s">
        <v>710</v>
      </c>
      <c r="GIC77" s="871" t="s">
        <v>710</v>
      </c>
      <c r="GID77" s="871" t="s">
        <v>710</v>
      </c>
      <c r="GIE77" s="871" t="s">
        <v>710</v>
      </c>
      <c r="GIF77" s="871" t="s">
        <v>710</v>
      </c>
      <c r="GIG77" s="871" t="s">
        <v>710</v>
      </c>
      <c r="GIH77" s="871" t="s">
        <v>710</v>
      </c>
      <c r="GII77" s="871" t="s">
        <v>710</v>
      </c>
      <c r="GIJ77" s="871" t="s">
        <v>710</v>
      </c>
      <c r="GIK77" s="871" t="s">
        <v>710</v>
      </c>
      <c r="GIL77" s="871" t="s">
        <v>710</v>
      </c>
      <c r="GIM77" s="871" t="s">
        <v>710</v>
      </c>
      <c r="GIN77" s="871" t="s">
        <v>710</v>
      </c>
      <c r="GIO77" s="871" t="s">
        <v>710</v>
      </c>
      <c r="GIP77" s="871" t="s">
        <v>710</v>
      </c>
      <c r="GIQ77" s="871" t="s">
        <v>710</v>
      </c>
      <c r="GIR77" s="871" t="s">
        <v>710</v>
      </c>
      <c r="GIS77" s="871" t="s">
        <v>710</v>
      </c>
      <c r="GIT77" s="871" t="s">
        <v>710</v>
      </c>
      <c r="GIU77" s="871" t="s">
        <v>710</v>
      </c>
      <c r="GIV77" s="871" t="s">
        <v>710</v>
      </c>
      <c r="GIW77" s="871" t="s">
        <v>710</v>
      </c>
      <c r="GIX77" s="871" t="s">
        <v>710</v>
      </c>
      <c r="GIY77" s="871" t="s">
        <v>710</v>
      </c>
      <c r="GIZ77" s="871" t="s">
        <v>710</v>
      </c>
      <c r="GJA77" s="871" t="s">
        <v>710</v>
      </c>
      <c r="GJB77" s="871" t="s">
        <v>710</v>
      </c>
      <c r="GJC77" s="871" t="s">
        <v>710</v>
      </c>
      <c r="GJD77" s="871" t="s">
        <v>710</v>
      </c>
      <c r="GJE77" s="871" t="s">
        <v>710</v>
      </c>
      <c r="GJF77" s="871" t="s">
        <v>710</v>
      </c>
      <c r="GJG77" s="871" t="s">
        <v>710</v>
      </c>
      <c r="GJH77" s="871" t="s">
        <v>710</v>
      </c>
      <c r="GJI77" s="871" t="s">
        <v>710</v>
      </c>
      <c r="GJJ77" s="871" t="s">
        <v>710</v>
      </c>
      <c r="GJK77" s="871" t="s">
        <v>710</v>
      </c>
      <c r="GJL77" s="871" t="s">
        <v>710</v>
      </c>
      <c r="GJM77" s="871" t="s">
        <v>710</v>
      </c>
      <c r="GJN77" s="871" t="s">
        <v>710</v>
      </c>
      <c r="GJO77" s="871" t="s">
        <v>710</v>
      </c>
      <c r="GJP77" s="871" t="s">
        <v>710</v>
      </c>
      <c r="GJQ77" s="871" t="s">
        <v>710</v>
      </c>
      <c r="GJR77" s="871" t="s">
        <v>710</v>
      </c>
      <c r="GJS77" s="871" t="s">
        <v>710</v>
      </c>
      <c r="GJT77" s="871" t="s">
        <v>710</v>
      </c>
      <c r="GJU77" s="871" t="s">
        <v>710</v>
      </c>
      <c r="GJV77" s="871" t="s">
        <v>710</v>
      </c>
      <c r="GJW77" s="871" t="s">
        <v>710</v>
      </c>
      <c r="GJX77" s="871" t="s">
        <v>710</v>
      </c>
      <c r="GJY77" s="871" t="s">
        <v>710</v>
      </c>
      <c r="GJZ77" s="871" t="s">
        <v>710</v>
      </c>
      <c r="GKA77" s="871" t="s">
        <v>710</v>
      </c>
      <c r="GKB77" s="871" t="s">
        <v>710</v>
      </c>
      <c r="GKC77" s="871" t="s">
        <v>710</v>
      </c>
      <c r="GKD77" s="871" t="s">
        <v>710</v>
      </c>
      <c r="GKE77" s="871" t="s">
        <v>710</v>
      </c>
      <c r="GKF77" s="871" t="s">
        <v>710</v>
      </c>
      <c r="GKG77" s="871" t="s">
        <v>710</v>
      </c>
      <c r="GKH77" s="871" t="s">
        <v>710</v>
      </c>
      <c r="GKI77" s="871" t="s">
        <v>710</v>
      </c>
      <c r="GKJ77" s="871" t="s">
        <v>710</v>
      </c>
      <c r="GKK77" s="871" t="s">
        <v>710</v>
      </c>
      <c r="GKL77" s="871" t="s">
        <v>710</v>
      </c>
      <c r="GKM77" s="871" t="s">
        <v>710</v>
      </c>
      <c r="GKN77" s="871" t="s">
        <v>710</v>
      </c>
      <c r="GKO77" s="871" t="s">
        <v>710</v>
      </c>
      <c r="GKP77" s="871" t="s">
        <v>710</v>
      </c>
      <c r="GKQ77" s="871" t="s">
        <v>710</v>
      </c>
      <c r="GKR77" s="871" t="s">
        <v>710</v>
      </c>
      <c r="GKS77" s="871" t="s">
        <v>710</v>
      </c>
      <c r="GKT77" s="871" t="s">
        <v>710</v>
      </c>
      <c r="GKU77" s="871" t="s">
        <v>710</v>
      </c>
      <c r="GKV77" s="871" t="s">
        <v>710</v>
      </c>
      <c r="GKW77" s="871" t="s">
        <v>710</v>
      </c>
      <c r="GKX77" s="871" t="s">
        <v>710</v>
      </c>
      <c r="GKY77" s="871" t="s">
        <v>710</v>
      </c>
      <c r="GKZ77" s="871" t="s">
        <v>710</v>
      </c>
      <c r="GLA77" s="871" t="s">
        <v>710</v>
      </c>
      <c r="GLB77" s="871" t="s">
        <v>710</v>
      </c>
      <c r="GLC77" s="871" t="s">
        <v>710</v>
      </c>
      <c r="GLD77" s="871" t="s">
        <v>710</v>
      </c>
      <c r="GLE77" s="871" t="s">
        <v>710</v>
      </c>
      <c r="GLF77" s="871" t="s">
        <v>710</v>
      </c>
      <c r="GLG77" s="871" t="s">
        <v>710</v>
      </c>
      <c r="GLH77" s="871" t="s">
        <v>710</v>
      </c>
      <c r="GLI77" s="871" t="s">
        <v>710</v>
      </c>
      <c r="GLJ77" s="871" t="s">
        <v>710</v>
      </c>
      <c r="GLK77" s="871" t="s">
        <v>710</v>
      </c>
      <c r="GLL77" s="871" t="s">
        <v>710</v>
      </c>
      <c r="GLM77" s="871" t="s">
        <v>710</v>
      </c>
      <c r="GLN77" s="871" t="s">
        <v>710</v>
      </c>
      <c r="GLO77" s="871" t="s">
        <v>710</v>
      </c>
      <c r="GLP77" s="871" t="s">
        <v>710</v>
      </c>
      <c r="GLQ77" s="871" t="s">
        <v>710</v>
      </c>
      <c r="GLR77" s="871" t="s">
        <v>710</v>
      </c>
      <c r="GLS77" s="871" t="s">
        <v>710</v>
      </c>
      <c r="GLT77" s="871" t="s">
        <v>710</v>
      </c>
      <c r="GLU77" s="871" t="s">
        <v>710</v>
      </c>
      <c r="GLV77" s="871" t="s">
        <v>710</v>
      </c>
      <c r="GLW77" s="871" t="s">
        <v>710</v>
      </c>
      <c r="GLX77" s="871" t="s">
        <v>710</v>
      </c>
      <c r="GLY77" s="871" t="s">
        <v>710</v>
      </c>
      <c r="GLZ77" s="871" t="s">
        <v>710</v>
      </c>
      <c r="GMA77" s="871" t="s">
        <v>710</v>
      </c>
      <c r="GMB77" s="871" t="s">
        <v>710</v>
      </c>
      <c r="GMC77" s="871" t="s">
        <v>710</v>
      </c>
      <c r="GMD77" s="871" t="s">
        <v>710</v>
      </c>
      <c r="GME77" s="871" t="s">
        <v>710</v>
      </c>
      <c r="GMF77" s="871" t="s">
        <v>710</v>
      </c>
      <c r="GMG77" s="871" t="s">
        <v>710</v>
      </c>
      <c r="GMH77" s="871" t="s">
        <v>710</v>
      </c>
      <c r="GMI77" s="871" t="s">
        <v>710</v>
      </c>
      <c r="GMJ77" s="871" t="s">
        <v>710</v>
      </c>
      <c r="GMK77" s="871" t="s">
        <v>710</v>
      </c>
      <c r="GML77" s="871" t="s">
        <v>710</v>
      </c>
      <c r="GMM77" s="871" t="s">
        <v>710</v>
      </c>
      <c r="GMN77" s="871" t="s">
        <v>710</v>
      </c>
      <c r="GMO77" s="871" t="s">
        <v>710</v>
      </c>
      <c r="GMP77" s="871" t="s">
        <v>710</v>
      </c>
      <c r="GMQ77" s="871" t="s">
        <v>710</v>
      </c>
      <c r="GMR77" s="871" t="s">
        <v>710</v>
      </c>
      <c r="GMS77" s="871" t="s">
        <v>710</v>
      </c>
      <c r="GMT77" s="871" t="s">
        <v>710</v>
      </c>
      <c r="GMU77" s="871" t="s">
        <v>710</v>
      </c>
      <c r="GMV77" s="871" t="s">
        <v>710</v>
      </c>
      <c r="GMW77" s="871" t="s">
        <v>710</v>
      </c>
      <c r="GMX77" s="871" t="s">
        <v>710</v>
      </c>
      <c r="GMY77" s="871" t="s">
        <v>710</v>
      </c>
      <c r="GMZ77" s="871" t="s">
        <v>710</v>
      </c>
      <c r="GNA77" s="871" t="s">
        <v>710</v>
      </c>
      <c r="GNB77" s="871" t="s">
        <v>710</v>
      </c>
      <c r="GNC77" s="871" t="s">
        <v>710</v>
      </c>
      <c r="GND77" s="871" t="s">
        <v>710</v>
      </c>
      <c r="GNE77" s="871" t="s">
        <v>710</v>
      </c>
      <c r="GNF77" s="871" t="s">
        <v>710</v>
      </c>
      <c r="GNG77" s="871" t="s">
        <v>710</v>
      </c>
      <c r="GNH77" s="871" t="s">
        <v>710</v>
      </c>
      <c r="GNI77" s="871" t="s">
        <v>710</v>
      </c>
      <c r="GNJ77" s="871" t="s">
        <v>710</v>
      </c>
      <c r="GNK77" s="871" t="s">
        <v>710</v>
      </c>
      <c r="GNL77" s="871" t="s">
        <v>710</v>
      </c>
      <c r="GNM77" s="871" t="s">
        <v>710</v>
      </c>
      <c r="GNN77" s="871" t="s">
        <v>710</v>
      </c>
      <c r="GNO77" s="871" t="s">
        <v>710</v>
      </c>
      <c r="GNP77" s="871" t="s">
        <v>710</v>
      </c>
      <c r="GNQ77" s="871" t="s">
        <v>710</v>
      </c>
      <c r="GNR77" s="871" t="s">
        <v>710</v>
      </c>
      <c r="GNS77" s="871" t="s">
        <v>710</v>
      </c>
      <c r="GNT77" s="871" t="s">
        <v>710</v>
      </c>
      <c r="GNU77" s="871" t="s">
        <v>710</v>
      </c>
      <c r="GNV77" s="871" t="s">
        <v>710</v>
      </c>
      <c r="GNW77" s="871" t="s">
        <v>710</v>
      </c>
      <c r="GNX77" s="871" t="s">
        <v>710</v>
      </c>
      <c r="GNY77" s="871" t="s">
        <v>710</v>
      </c>
      <c r="GNZ77" s="871" t="s">
        <v>710</v>
      </c>
      <c r="GOA77" s="871" t="s">
        <v>710</v>
      </c>
      <c r="GOB77" s="871" t="s">
        <v>710</v>
      </c>
      <c r="GOC77" s="871" t="s">
        <v>710</v>
      </c>
      <c r="GOD77" s="871" t="s">
        <v>710</v>
      </c>
      <c r="GOE77" s="871" t="s">
        <v>710</v>
      </c>
      <c r="GOF77" s="871" t="s">
        <v>710</v>
      </c>
      <c r="GOG77" s="871" t="s">
        <v>710</v>
      </c>
      <c r="GOH77" s="871" t="s">
        <v>710</v>
      </c>
      <c r="GOI77" s="871" t="s">
        <v>710</v>
      </c>
      <c r="GOJ77" s="871" t="s">
        <v>710</v>
      </c>
      <c r="GOK77" s="871" t="s">
        <v>710</v>
      </c>
      <c r="GOL77" s="871" t="s">
        <v>710</v>
      </c>
      <c r="GOM77" s="871" t="s">
        <v>710</v>
      </c>
      <c r="GON77" s="871" t="s">
        <v>710</v>
      </c>
      <c r="GOO77" s="871" t="s">
        <v>710</v>
      </c>
      <c r="GOP77" s="871" t="s">
        <v>710</v>
      </c>
      <c r="GOQ77" s="871" t="s">
        <v>710</v>
      </c>
      <c r="GOR77" s="871" t="s">
        <v>710</v>
      </c>
      <c r="GOS77" s="871" t="s">
        <v>710</v>
      </c>
      <c r="GOT77" s="871" t="s">
        <v>710</v>
      </c>
      <c r="GOU77" s="871" t="s">
        <v>710</v>
      </c>
      <c r="GOV77" s="871" t="s">
        <v>710</v>
      </c>
      <c r="GOW77" s="871" t="s">
        <v>710</v>
      </c>
      <c r="GOX77" s="871" t="s">
        <v>710</v>
      </c>
      <c r="GOY77" s="871" t="s">
        <v>710</v>
      </c>
      <c r="GOZ77" s="871" t="s">
        <v>710</v>
      </c>
      <c r="GPA77" s="871" t="s">
        <v>710</v>
      </c>
      <c r="GPB77" s="871" t="s">
        <v>710</v>
      </c>
      <c r="GPC77" s="871" t="s">
        <v>710</v>
      </c>
      <c r="GPD77" s="871" t="s">
        <v>710</v>
      </c>
      <c r="GPE77" s="871" t="s">
        <v>710</v>
      </c>
      <c r="GPF77" s="871" t="s">
        <v>710</v>
      </c>
      <c r="GPG77" s="871" t="s">
        <v>710</v>
      </c>
      <c r="GPH77" s="871" t="s">
        <v>710</v>
      </c>
      <c r="GPI77" s="871" t="s">
        <v>710</v>
      </c>
      <c r="GPJ77" s="871" t="s">
        <v>710</v>
      </c>
      <c r="GPK77" s="871" t="s">
        <v>710</v>
      </c>
      <c r="GPL77" s="871" t="s">
        <v>710</v>
      </c>
      <c r="GPM77" s="871" t="s">
        <v>710</v>
      </c>
      <c r="GPN77" s="871" t="s">
        <v>710</v>
      </c>
      <c r="GPO77" s="871" t="s">
        <v>710</v>
      </c>
      <c r="GPP77" s="871" t="s">
        <v>710</v>
      </c>
      <c r="GPQ77" s="871" t="s">
        <v>710</v>
      </c>
      <c r="GPR77" s="871" t="s">
        <v>710</v>
      </c>
      <c r="GPS77" s="871" t="s">
        <v>710</v>
      </c>
      <c r="GPT77" s="871" t="s">
        <v>710</v>
      </c>
      <c r="GPU77" s="871" t="s">
        <v>710</v>
      </c>
      <c r="GPV77" s="871" t="s">
        <v>710</v>
      </c>
      <c r="GPW77" s="871" t="s">
        <v>710</v>
      </c>
      <c r="GPX77" s="871" t="s">
        <v>710</v>
      </c>
      <c r="GPY77" s="871" t="s">
        <v>710</v>
      </c>
      <c r="GPZ77" s="871" t="s">
        <v>710</v>
      </c>
      <c r="GQA77" s="871" t="s">
        <v>710</v>
      </c>
      <c r="GQB77" s="871" t="s">
        <v>710</v>
      </c>
      <c r="GQC77" s="871" t="s">
        <v>710</v>
      </c>
      <c r="GQD77" s="871" t="s">
        <v>710</v>
      </c>
      <c r="GQE77" s="871" t="s">
        <v>710</v>
      </c>
      <c r="GQF77" s="871" t="s">
        <v>710</v>
      </c>
      <c r="GQG77" s="871" t="s">
        <v>710</v>
      </c>
      <c r="GQH77" s="871" t="s">
        <v>710</v>
      </c>
      <c r="GQI77" s="871" t="s">
        <v>710</v>
      </c>
      <c r="GQJ77" s="871" t="s">
        <v>710</v>
      </c>
      <c r="GQK77" s="871" t="s">
        <v>710</v>
      </c>
      <c r="GQL77" s="871" t="s">
        <v>710</v>
      </c>
      <c r="GQM77" s="871" t="s">
        <v>710</v>
      </c>
      <c r="GQN77" s="871" t="s">
        <v>710</v>
      </c>
      <c r="GQO77" s="871" t="s">
        <v>710</v>
      </c>
      <c r="GQP77" s="871" t="s">
        <v>710</v>
      </c>
      <c r="GQQ77" s="871" t="s">
        <v>710</v>
      </c>
      <c r="GQR77" s="871" t="s">
        <v>710</v>
      </c>
      <c r="GQS77" s="871" t="s">
        <v>710</v>
      </c>
      <c r="GQT77" s="871" t="s">
        <v>710</v>
      </c>
      <c r="GQU77" s="871" t="s">
        <v>710</v>
      </c>
      <c r="GQV77" s="871" t="s">
        <v>710</v>
      </c>
      <c r="GQW77" s="871" t="s">
        <v>710</v>
      </c>
      <c r="GQX77" s="871" t="s">
        <v>710</v>
      </c>
      <c r="GQY77" s="871" t="s">
        <v>710</v>
      </c>
      <c r="GQZ77" s="871" t="s">
        <v>710</v>
      </c>
      <c r="GRA77" s="871" t="s">
        <v>710</v>
      </c>
      <c r="GRB77" s="871" t="s">
        <v>710</v>
      </c>
      <c r="GRC77" s="871" t="s">
        <v>710</v>
      </c>
      <c r="GRD77" s="871" t="s">
        <v>710</v>
      </c>
      <c r="GRE77" s="871" t="s">
        <v>710</v>
      </c>
      <c r="GRF77" s="871" t="s">
        <v>710</v>
      </c>
      <c r="GRG77" s="871" t="s">
        <v>710</v>
      </c>
      <c r="GRH77" s="871" t="s">
        <v>710</v>
      </c>
      <c r="GRI77" s="871" t="s">
        <v>710</v>
      </c>
      <c r="GRJ77" s="871" t="s">
        <v>710</v>
      </c>
      <c r="GRK77" s="871" t="s">
        <v>710</v>
      </c>
      <c r="GRL77" s="871" t="s">
        <v>710</v>
      </c>
      <c r="GRM77" s="871" t="s">
        <v>710</v>
      </c>
      <c r="GRN77" s="871" t="s">
        <v>710</v>
      </c>
      <c r="GRO77" s="871" t="s">
        <v>710</v>
      </c>
      <c r="GRP77" s="871" t="s">
        <v>710</v>
      </c>
      <c r="GRQ77" s="871" t="s">
        <v>710</v>
      </c>
      <c r="GRR77" s="871" t="s">
        <v>710</v>
      </c>
      <c r="GRS77" s="871" t="s">
        <v>710</v>
      </c>
      <c r="GRT77" s="871" t="s">
        <v>710</v>
      </c>
      <c r="GRU77" s="871" t="s">
        <v>710</v>
      </c>
      <c r="GRV77" s="871" t="s">
        <v>710</v>
      </c>
      <c r="GRW77" s="871" t="s">
        <v>710</v>
      </c>
      <c r="GRX77" s="871" t="s">
        <v>710</v>
      </c>
      <c r="GRY77" s="871" t="s">
        <v>710</v>
      </c>
      <c r="GRZ77" s="871" t="s">
        <v>710</v>
      </c>
      <c r="GSA77" s="871" t="s">
        <v>710</v>
      </c>
      <c r="GSB77" s="871" t="s">
        <v>710</v>
      </c>
      <c r="GSC77" s="871" t="s">
        <v>710</v>
      </c>
      <c r="GSD77" s="871" t="s">
        <v>710</v>
      </c>
      <c r="GSE77" s="871" t="s">
        <v>710</v>
      </c>
      <c r="GSF77" s="871" t="s">
        <v>710</v>
      </c>
      <c r="GSG77" s="871" t="s">
        <v>710</v>
      </c>
      <c r="GSH77" s="871" t="s">
        <v>710</v>
      </c>
      <c r="GSI77" s="871" t="s">
        <v>710</v>
      </c>
      <c r="GSJ77" s="871" t="s">
        <v>710</v>
      </c>
      <c r="GSK77" s="871" t="s">
        <v>710</v>
      </c>
      <c r="GSL77" s="871" t="s">
        <v>710</v>
      </c>
      <c r="GSM77" s="871" t="s">
        <v>710</v>
      </c>
      <c r="GSN77" s="871" t="s">
        <v>710</v>
      </c>
      <c r="GSO77" s="871" t="s">
        <v>710</v>
      </c>
      <c r="GSP77" s="871" t="s">
        <v>710</v>
      </c>
      <c r="GSQ77" s="871" t="s">
        <v>710</v>
      </c>
      <c r="GSR77" s="871" t="s">
        <v>710</v>
      </c>
      <c r="GSS77" s="871" t="s">
        <v>710</v>
      </c>
      <c r="GST77" s="871" t="s">
        <v>710</v>
      </c>
      <c r="GSU77" s="871" t="s">
        <v>710</v>
      </c>
      <c r="GSV77" s="871" t="s">
        <v>710</v>
      </c>
      <c r="GSW77" s="871" t="s">
        <v>710</v>
      </c>
      <c r="GSX77" s="871" t="s">
        <v>710</v>
      </c>
      <c r="GSY77" s="871" t="s">
        <v>710</v>
      </c>
      <c r="GSZ77" s="871" t="s">
        <v>710</v>
      </c>
      <c r="GTA77" s="871" t="s">
        <v>710</v>
      </c>
      <c r="GTB77" s="871" t="s">
        <v>710</v>
      </c>
      <c r="GTC77" s="871" t="s">
        <v>710</v>
      </c>
      <c r="GTD77" s="871" t="s">
        <v>710</v>
      </c>
      <c r="GTE77" s="871" t="s">
        <v>710</v>
      </c>
      <c r="GTF77" s="871" t="s">
        <v>710</v>
      </c>
      <c r="GTG77" s="871" t="s">
        <v>710</v>
      </c>
      <c r="GTH77" s="871" t="s">
        <v>710</v>
      </c>
      <c r="GTI77" s="871" t="s">
        <v>710</v>
      </c>
      <c r="GTJ77" s="871" t="s">
        <v>710</v>
      </c>
      <c r="GTK77" s="871" t="s">
        <v>710</v>
      </c>
      <c r="GTL77" s="871" t="s">
        <v>710</v>
      </c>
      <c r="GTM77" s="871" t="s">
        <v>710</v>
      </c>
      <c r="GTN77" s="871" t="s">
        <v>710</v>
      </c>
      <c r="GTO77" s="871" t="s">
        <v>710</v>
      </c>
      <c r="GTP77" s="871" t="s">
        <v>710</v>
      </c>
      <c r="GTQ77" s="871" t="s">
        <v>710</v>
      </c>
      <c r="GTR77" s="871" t="s">
        <v>710</v>
      </c>
      <c r="GTS77" s="871" t="s">
        <v>710</v>
      </c>
      <c r="GTT77" s="871" t="s">
        <v>710</v>
      </c>
      <c r="GTU77" s="871" t="s">
        <v>710</v>
      </c>
      <c r="GTV77" s="871" t="s">
        <v>710</v>
      </c>
      <c r="GTW77" s="871" t="s">
        <v>710</v>
      </c>
      <c r="GTX77" s="871" t="s">
        <v>710</v>
      </c>
      <c r="GTY77" s="871" t="s">
        <v>710</v>
      </c>
      <c r="GTZ77" s="871" t="s">
        <v>710</v>
      </c>
      <c r="GUA77" s="871" t="s">
        <v>710</v>
      </c>
      <c r="GUB77" s="871" t="s">
        <v>710</v>
      </c>
      <c r="GUC77" s="871" t="s">
        <v>710</v>
      </c>
      <c r="GUD77" s="871" t="s">
        <v>710</v>
      </c>
      <c r="GUE77" s="871" t="s">
        <v>710</v>
      </c>
      <c r="GUF77" s="871" t="s">
        <v>710</v>
      </c>
      <c r="GUG77" s="871" t="s">
        <v>710</v>
      </c>
      <c r="GUH77" s="871" t="s">
        <v>710</v>
      </c>
      <c r="GUI77" s="871" t="s">
        <v>710</v>
      </c>
      <c r="GUJ77" s="871" t="s">
        <v>710</v>
      </c>
      <c r="GUK77" s="871" t="s">
        <v>710</v>
      </c>
      <c r="GUL77" s="871" t="s">
        <v>710</v>
      </c>
      <c r="GUM77" s="871" t="s">
        <v>710</v>
      </c>
      <c r="GUN77" s="871" t="s">
        <v>710</v>
      </c>
      <c r="GUO77" s="871" t="s">
        <v>710</v>
      </c>
      <c r="GUP77" s="871" t="s">
        <v>710</v>
      </c>
      <c r="GUQ77" s="871" t="s">
        <v>710</v>
      </c>
      <c r="GUR77" s="871" t="s">
        <v>710</v>
      </c>
      <c r="GUS77" s="871" t="s">
        <v>710</v>
      </c>
      <c r="GUT77" s="871" t="s">
        <v>710</v>
      </c>
      <c r="GUU77" s="871" t="s">
        <v>710</v>
      </c>
      <c r="GUV77" s="871" t="s">
        <v>710</v>
      </c>
      <c r="GUW77" s="871" t="s">
        <v>710</v>
      </c>
      <c r="GUX77" s="871" t="s">
        <v>710</v>
      </c>
      <c r="GUY77" s="871" t="s">
        <v>710</v>
      </c>
      <c r="GUZ77" s="871" t="s">
        <v>710</v>
      </c>
      <c r="GVA77" s="871" t="s">
        <v>710</v>
      </c>
      <c r="GVB77" s="871" t="s">
        <v>710</v>
      </c>
      <c r="GVC77" s="871" t="s">
        <v>710</v>
      </c>
      <c r="GVD77" s="871" t="s">
        <v>710</v>
      </c>
      <c r="GVE77" s="871" t="s">
        <v>710</v>
      </c>
      <c r="GVF77" s="871" t="s">
        <v>710</v>
      </c>
      <c r="GVG77" s="871" t="s">
        <v>710</v>
      </c>
      <c r="GVH77" s="871" t="s">
        <v>710</v>
      </c>
      <c r="GVI77" s="871" t="s">
        <v>710</v>
      </c>
      <c r="GVJ77" s="871" t="s">
        <v>710</v>
      </c>
      <c r="GVK77" s="871" t="s">
        <v>710</v>
      </c>
      <c r="GVL77" s="871" t="s">
        <v>710</v>
      </c>
      <c r="GVM77" s="871" t="s">
        <v>710</v>
      </c>
      <c r="GVN77" s="871" t="s">
        <v>710</v>
      </c>
      <c r="GVO77" s="871" t="s">
        <v>710</v>
      </c>
      <c r="GVP77" s="871" t="s">
        <v>710</v>
      </c>
      <c r="GVQ77" s="871" t="s">
        <v>710</v>
      </c>
      <c r="GVR77" s="871" t="s">
        <v>710</v>
      </c>
      <c r="GVS77" s="871" t="s">
        <v>710</v>
      </c>
      <c r="GVT77" s="871" t="s">
        <v>710</v>
      </c>
      <c r="GVU77" s="871" t="s">
        <v>710</v>
      </c>
      <c r="GVV77" s="871" t="s">
        <v>710</v>
      </c>
      <c r="GVW77" s="871" t="s">
        <v>710</v>
      </c>
      <c r="GVX77" s="871" t="s">
        <v>710</v>
      </c>
      <c r="GVY77" s="871" t="s">
        <v>710</v>
      </c>
      <c r="GVZ77" s="871" t="s">
        <v>710</v>
      </c>
      <c r="GWA77" s="871" t="s">
        <v>710</v>
      </c>
      <c r="GWB77" s="871" t="s">
        <v>710</v>
      </c>
      <c r="GWC77" s="871" t="s">
        <v>710</v>
      </c>
      <c r="GWD77" s="871" t="s">
        <v>710</v>
      </c>
      <c r="GWE77" s="871" t="s">
        <v>710</v>
      </c>
      <c r="GWF77" s="871" t="s">
        <v>710</v>
      </c>
      <c r="GWG77" s="871" t="s">
        <v>710</v>
      </c>
      <c r="GWH77" s="871" t="s">
        <v>710</v>
      </c>
      <c r="GWI77" s="871" t="s">
        <v>710</v>
      </c>
      <c r="GWJ77" s="871" t="s">
        <v>710</v>
      </c>
      <c r="GWK77" s="871" t="s">
        <v>710</v>
      </c>
      <c r="GWL77" s="871" t="s">
        <v>710</v>
      </c>
      <c r="GWM77" s="871" t="s">
        <v>710</v>
      </c>
      <c r="GWN77" s="871" t="s">
        <v>710</v>
      </c>
      <c r="GWO77" s="871" t="s">
        <v>710</v>
      </c>
      <c r="GWP77" s="871" t="s">
        <v>710</v>
      </c>
      <c r="GWQ77" s="871" t="s">
        <v>710</v>
      </c>
      <c r="GWR77" s="871" t="s">
        <v>710</v>
      </c>
      <c r="GWS77" s="871" t="s">
        <v>710</v>
      </c>
      <c r="GWT77" s="871" t="s">
        <v>710</v>
      </c>
      <c r="GWU77" s="871" t="s">
        <v>710</v>
      </c>
      <c r="GWV77" s="871" t="s">
        <v>710</v>
      </c>
      <c r="GWW77" s="871" t="s">
        <v>710</v>
      </c>
      <c r="GWX77" s="871" t="s">
        <v>710</v>
      </c>
      <c r="GWY77" s="871" t="s">
        <v>710</v>
      </c>
      <c r="GWZ77" s="871" t="s">
        <v>710</v>
      </c>
      <c r="GXA77" s="871" t="s">
        <v>710</v>
      </c>
      <c r="GXB77" s="871" t="s">
        <v>710</v>
      </c>
      <c r="GXC77" s="871" t="s">
        <v>710</v>
      </c>
      <c r="GXD77" s="871" t="s">
        <v>710</v>
      </c>
      <c r="GXE77" s="871" t="s">
        <v>710</v>
      </c>
      <c r="GXF77" s="871" t="s">
        <v>710</v>
      </c>
      <c r="GXG77" s="871" t="s">
        <v>710</v>
      </c>
      <c r="GXH77" s="871" t="s">
        <v>710</v>
      </c>
      <c r="GXI77" s="871" t="s">
        <v>710</v>
      </c>
      <c r="GXJ77" s="871" t="s">
        <v>710</v>
      </c>
      <c r="GXK77" s="871" t="s">
        <v>710</v>
      </c>
      <c r="GXL77" s="871" t="s">
        <v>710</v>
      </c>
      <c r="GXM77" s="871" t="s">
        <v>710</v>
      </c>
      <c r="GXN77" s="871" t="s">
        <v>710</v>
      </c>
      <c r="GXO77" s="871" t="s">
        <v>710</v>
      </c>
      <c r="GXP77" s="871" t="s">
        <v>710</v>
      </c>
      <c r="GXQ77" s="871" t="s">
        <v>710</v>
      </c>
      <c r="GXR77" s="871" t="s">
        <v>710</v>
      </c>
      <c r="GXS77" s="871" t="s">
        <v>710</v>
      </c>
      <c r="GXT77" s="871" t="s">
        <v>710</v>
      </c>
      <c r="GXU77" s="871" t="s">
        <v>710</v>
      </c>
      <c r="GXV77" s="871" t="s">
        <v>710</v>
      </c>
      <c r="GXW77" s="871" t="s">
        <v>710</v>
      </c>
      <c r="GXX77" s="871" t="s">
        <v>710</v>
      </c>
      <c r="GXY77" s="871" t="s">
        <v>710</v>
      </c>
      <c r="GXZ77" s="871" t="s">
        <v>710</v>
      </c>
      <c r="GYA77" s="871" t="s">
        <v>710</v>
      </c>
      <c r="GYB77" s="871" t="s">
        <v>710</v>
      </c>
      <c r="GYC77" s="871" t="s">
        <v>710</v>
      </c>
      <c r="GYD77" s="871" t="s">
        <v>710</v>
      </c>
      <c r="GYE77" s="871" t="s">
        <v>710</v>
      </c>
      <c r="GYF77" s="871" t="s">
        <v>710</v>
      </c>
      <c r="GYG77" s="871" t="s">
        <v>710</v>
      </c>
      <c r="GYH77" s="871" t="s">
        <v>710</v>
      </c>
      <c r="GYI77" s="871" t="s">
        <v>710</v>
      </c>
      <c r="GYJ77" s="871" t="s">
        <v>710</v>
      </c>
      <c r="GYK77" s="871" t="s">
        <v>710</v>
      </c>
      <c r="GYL77" s="871" t="s">
        <v>710</v>
      </c>
      <c r="GYM77" s="871" t="s">
        <v>710</v>
      </c>
      <c r="GYN77" s="871" t="s">
        <v>710</v>
      </c>
      <c r="GYO77" s="871" t="s">
        <v>710</v>
      </c>
      <c r="GYP77" s="871" t="s">
        <v>710</v>
      </c>
      <c r="GYQ77" s="871" t="s">
        <v>710</v>
      </c>
      <c r="GYR77" s="871" t="s">
        <v>710</v>
      </c>
      <c r="GYS77" s="871" t="s">
        <v>710</v>
      </c>
      <c r="GYT77" s="871" t="s">
        <v>710</v>
      </c>
      <c r="GYU77" s="871" t="s">
        <v>710</v>
      </c>
      <c r="GYV77" s="871" t="s">
        <v>710</v>
      </c>
      <c r="GYW77" s="871" t="s">
        <v>710</v>
      </c>
      <c r="GYX77" s="871" t="s">
        <v>710</v>
      </c>
      <c r="GYY77" s="871" t="s">
        <v>710</v>
      </c>
      <c r="GYZ77" s="871" t="s">
        <v>710</v>
      </c>
      <c r="GZA77" s="871" t="s">
        <v>710</v>
      </c>
      <c r="GZB77" s="871" t="s">
        <v>710</v>
      </c>
      <c r="GZC77" s="871" t="s">
        <v>710</v>
      </c>
      <c r="GZD77" s="871" t="s">
        <v>710</v>
      </c>
      <c r="GZE77" s="871" t="s">
        <v>710</v>
      </c>
      <c r="GZF77" s="871" t="s">
        <v>710</v>
      </c>
      <c r="GZG77" s="871" t="s">
        <v>710</v>
      </c>
      <c r="GZH77" s="871" t="s">
        <v>710</v>
      </c>
      <c r="GZI77" s="871" t="s">
        <v>710</v>
      </c>
      <c r="GZJ77" s="871" t="s">
        <v>710</v>
      </c>
      <c r="GZK77" s="871" t="s">
        <v>710</v>
      </c>
      <c r="GZL77" s="871" t="s">
        <v>710</v>
      </c>
      <c r="GZM77" s="871" t="s">
        <v>710</v>
      </c>
      <c r="GZN77" s="871" t="s">
        <v>710</v>
      </c>
      <c r="GZO77" s="871" t="s">
        <v>710</v>
      </c>
      <c r="GZP77" s="871" t="s">
        <v>710</v>
      </c>
      <c r="GZQ77" s="871" t="s">
        <v>710</v>
      </c>
      <c r="GZR77" s="871" t="s">
        <v>710</v>
      </c>
      <c r="GZS77" s="871" t="s">
        <v>710</v>
      </c>
      <c r="GZT77" s="871" t="s">
        <v>710</v>
      </c>
      <c r="GZU77" s="871" t="s">
        <v>710</v>
      </c>
      <c r="GZV77" s="871" t="s">
        <v>710</v>
      </c>
      <c r="GZW77" s="871" t="s">
        <v>710</v>
      </c>
      <c r="GZX77" s="871" t="s">
        <v>710</v>
      </c>
      <c r="GZY77" s="871" t="s">
        <v>710</v>
      </c>
      <c r="GZZ77" s="871" t="s">
        <v>710</v>
      </c>
      <c r="HAA77" s="871" t="s">
        <v>710</v>
      </c>
      <c r="HAB77" s="871" t="s">
        <v>710</v>
      </c>
      <c r="HAC77" s="871" t="s">
        <v>710</v>
      </c>
      <c r="HAD77" s="871" t="s">
        <v>710</v>
      </c>
      <c r="HAE77" s="871" t="s">
        <v>710</v>
      </c>
      <c r="HAF77" s="871" t="s">
        <v>710</v>
      </c>
      <c r="HAG77" s="871" t="s">
        <v>710</v>
      </c>
      <c r="HAH77" s="871" t="s">
        <v>710</v>
      </c>
      <c r="HAI77" s="871" t="s">
        <v>710</v>
      </c>
      <c r="HAJ77" s="871" t="s">
        <v>710</v>
      </c>
      <c r="HAK77" s="871" t="s">
        <v>710</v>
      </c>
      <c r="HAL77" s="871" t="s">
        <v>710</v>
      </c>
      <c r="HAM77" s="871" t="s">
        <v>710</v>
      </c>
      <c r="HAN77" s="871" t="s">
        <v>710</v>
      </c>
      <c r="HAO77" s="871" t="s">
        <v>710</v>
      </c>
      <c r="HAP77" s="871" t="s">
        <v>710</v>
      </c>
      <c r="HAQ77" s="871" t="s">
        <v>710</v>
      </c>
      <c r="HAR77" s="871" t="s">
        <v>710</v>
      </c>
      <c r="HAS77" s="871" t="s">
        <v>710</v>
      </c>
      <c r="HAT77" s="871" t="s">
        <v>710</v>
      </c>
      <c r="HAU77" s="871" t="s">
        <v>710</v>
      </c>
      <c r="HAV77" s="871" t="s">
        <v>710</v>
      </c>
      <c r="HAW77" s="871" t="s">
        <v>710</v>
      </c>
      <c r="HAX77" s="871" t="s">
        <v>710</v>
      </c>
      <c r="HAY77" s="871" t="s">
        <v>710</v>
      </c>
      <c r="HAZ77" s="871" t="s">
        <v>710</v>
      </c>
      <c r="HBA77" s="871" t="s">
        <v>710</v>
      </c>
      <c r="HBB77" s="871" t="s">
        <v>710</v>
      </c>
      <c r="HBC77" s="871" t="s">
        <v>710</v>
      </c>
      <c r="HBD77" s="871" t="s">
        <v>710</v>
      </c>
      <c r="HBE77" s="871" t="s">
        <v>710</v>
      </c>
      <c r="HBF77" s="871" t="s">
        <v>710</v>
      </c>
      <c r="HBG77" s="871" t="s">
        <v>710</v>
      </c>
      <c r="HBH77" s="871" t="s">
        <v>710</v>
      </c>
      <c r="HBI77" s="871" t="s">
        <v>710</v>
      </c>
      <c r="HBJ77" s="871" t="s">
        <v>710</v>
      </c>
      <c r="HBK77" s="871" t="s">
        <v>710</v>
      </c>
      <c r="HBL77" s="871" t="s">
        <v>710</v>
      </c>
      <c r="HBM77" s="871" t="s">
        <v>710</v>
      </c>
      <c r="HBN77" s="871" t="s">
        <v>710</v>
      </c>
      <c r="HBO77" s="871" t="s">
        <v>710</v>
      </c>
      <c r="HBP77" s="871" t="s">
        <v>710</v>
      </c>
      <c r="HBQ77" s="871" t="s">
        <v>710</v>
      </c>
      <c r="HBR77" s="871" t="s">
        <v>710</v>
      </c>
      <c r="HBS77" s="871" t="s">
        <v>710</v>
      </c>
      <c r="HBT77" s="871" t="s">
        <v>710</v>
      </c>
      <c r="HBU77" s="871" t="s">
        <v>710</v>
      </c>
      <c r="HBV77" s="871" t="s">
        <v>710</v>
      </c>
      <c r="HBW77" s="871" t="s">
        <v>710</v>
      </c>
      <c r="HBX77" s="871" t="s">
        <v>710</v>
      </c>
      <c r="HBY77" s="871" t="s">
        <v>710</v>
      </c>
      <c r="HBZ77" s="871" t="s">
        <v>710</v>
      </c>
      <c r="HCA77" s="871" t="s">
        <v>710</v>
      </c>
      <c r="HCB77" s="871" t="s">
        <v>710</v>
      </c>
      <c r="HCC77" s="871" t="s">
        <v>710</v>
      </c>
      <c r="HCD77" s="871" t="s">
        <v>710</v>
      </c>
      <c r="HCE77" s="871" t="s">
        <v>710</v>
      </c>
      <c r="HCF77" s="871" t="s">
        <v>710</v>
      </c>
      <c r="HCG77" s="871" t="s">
        <v>710</v>
      </c>
      <c r="HCH77" s="871" t="s">
        <v>710</v>
      </c>
      <c r="HCI77" s="871" t="s">
        <v>710</v>
      </c>
      <c r="HCJ77" s="871" t="s">
        <v>710</v>
      </c>
      <c r="HCK77" s="871" t="s">
        <v>710</v>
      </c>
      <c r="HCL77" s="871" t="s">
        <v>710</v>
      </c>
      <c r="HCM77" s="871" t="s">
        <v>710</v>
      </c>
      <c r="HCN77" s="871" t="s">
        <v>710</v>
      </c>
      <c r="HCO77" s="871" t="s">
        <v>710</v>
      </c>
      <c r="HCP77" s="871" t="s">
        <v>710</v>
      </c>
      <c r="HCQ77" s="871" t="s">
        <v>710</v>
      </c>
      <c r="HCR77" s="871" t="s">
        <v>710</v>
      </c>
      <c r="HCS77" s="871" t="s">
        <v>710</v>
      </c>
      <c r="HCT77" s="871" t="s">
        <v>710</v>
      </c>
      <c r="HCU77" s="871" t="s">
        <v>710</v>
      </c>
      <c r="HCV77" s="871" t="s">
        <v>710</v>
      </c>
      <c r="HCW77" s="871" t="s">
        <v>710</v>
      </c>
      <c r="HCX77" s="871" t="s">
        <v>710</v>
      </c>
      <c r="HCY77" s="871" t="s">
        <v>710</v>
      </c>
      <c r="HCZ77" s="871" t="s">
        <v>710</v>
      </c>
      <c r="HDA77" s="871" t="s">
        <v>710</v>
      </c>
      <c r="HDB77" s="871" t="s">
        <v>710</v>
      </c>
      <c r="HDC77" s="871" t="s">
        <v>710</v>
      </c>
      <c r="HDD77" s="871" t="s">
        <v>710</v>
      </c>
      <c r="HDE77" s="871" t="s">
        <v>710</v>
      </c>
      <c r="HDF77" s="871" t="s">
        <v>710</v>
      </c>
      <c r="HDG77" s="871" t="s">
        <v>710</v>
      </c>
      <c r="HDH77" s="871" t="s">
        <v>710</v>
      </c>
      <c r="HDI77" s="871" t="s">
        <v>710</v>
      </c>
      <c r="HDJ77" s="871" t="s">
        <v>710</v>
      </c>
      <c r="HDK77" s="871" t="s">
        <v>710</v>
      </c>
      <c r="HDL77" s="871" t="s">
        <v>710</v>
      </c>
      <c r="HDM77" s="871" t="s">
        <v>710</v>
      </c>
      <c r="HDN77" s="871" t="s">
        <v>710</v>
      </c>
      <c r="HDO77" s="871" t="s">
        <v>710</v>
      </c>
      <c r="HDP77" s="871" t="s">
        <v>710</v>
      </c>
      <c r="HDQ77" s="871" t="s">
        <v>710</v>
      </c>
      <c r="HDR77" s="871" t="s">
        <v>710</v>
      </c>
      <c r="HDS77" s="871" t="s">
        <v>710</v>
      </c>
      <c r="HDT77" s="871" t="s">
        <v>710</v>
      </c>
      <c r="HDU77" s="871" t="s">
        <v>710</v>
      </c>
      <c r="HDV77" s="871" t="s">
        <v>710</v>
      </c>
      <c r="HDW77" s="871" t="s">
        <v>710</v>
      </c>
      <c r="HDX77" s="871" t="s">
        <v>710</v>
      </c>
      <c r="HDY77" s="871" t="s">
        <v>710</v>
      </c>
      <c r="HDZ77" s="871" t="s">
        <v>710</v>
      </c>
      <c r="HEA77" s="871" t="s">
        <v>710</v>
      </c>
      <c r="HEB77" s="871" t="s">
        <v>710</v>
      </c>
      <c r="HEC77" s="871" t="s">
        <v>710</v>
      </c>
      <c r="HED77" s="871" t="s">
        <v>710</v>
      </c>
      <c r="HEE77" s="871" t="s">
        <v>710</v>
      </c>
      <c r="HEF77" s="871" t="s">
        <v>710</v>
      </c>
      <c r="HEG77" s="871" t="s">
        <v>710</v>
      </c>
      <c r="HEH77" s="871" t="s">
        <v>710</v>
      </c>
      <c r="HEI77" s="871" t="s">
        <v>710</v>
      </c>
      <c r="HEJ77" s="871" t="s">
        <v>710</v>
      </c>
      <c r="HEK77" s="871" t="s">
        <v>710</v>
      </c>
      <c r="HEL77" s="871" t="s">
        <v>710</v>
      </c>
      <c r="HEM77" s="871" t="s">
        <v>710</v>
      </c>
      <c r="HEN77" s="871" t="s">
        <v>710</v>
      </c>
      <c r="HEO77" s="871" t="s">
        <v>710</v>
      </c>
      <c r="HEP77" s="871" t="s">
        <v>710</v>
      </c>
      <c r="HEQ77" s="871" t="s">
        <v>710</v>
      </c>
      <c r="HER77" s="871" t="s">
        <v>710</v>
      </c>
      <c r="HES77" s="871" t="s">
        <v>710</v>
      </c>
      <c r="HET77" s="871" t="s">
        <v>710</v>
      </c>
      <c r="HEU77" s="871" t="s">
        <v>710</v>
      </c>
      <c r="HEV77" s="871" t="s">
        <v>710</v>
      </c>
      <c r="HEW77" s="871" t="s">
        <v>710</v>
      </c>
      <c r="HEX77" s="871" t="s">
        <v>710</v>
      </c>
      <c r="HEY77" s="871" t="s">
        <v>710</v>
      </c>
      <c r="HEZ77" s="871" t="s">
        <v>710</v>
      </c>
      <c r="HFA77" s="871" t="s">
        <v>710</v>
      </c>
      <c r="HFB77" s="871" t="s">
        <v>710</v>
      </c>
      <c r="HFC77" s="871" t="s">
        <v>710</v>
      </c>
      <c r="HFD77" s="871" t="s">
        <v>710</v>
      </c>
      <c r="HFE77" s="871" t="s">
        <v>710</v>
      </c>
      <c r="HFF77" s="871" t="s">
        <v>710</v>
      </c>
      <c r="HFG77" s="871" t="s">
        <v>710</v>
      </c>
      <c r="HFH77" s="871" t="s">
        <v>710</v>
      </c>
      <c r="HFI77" s="871" t="s">
        <v>710</v>
      </c>
      <c r="HFJ77" s="871" t="s">
        <v>710</v>
      </c>
      <c r="HFK77" s="871" t="s">
        <v>710</v>
      </c>
      <c r="HFL77" s="871" t="s">
        <v>710</v>
      </c>
      <c r="HFM77" s="871" t="s">
        <v>710</v>
      </c>
      <c r="HFN77" s="871" t="s">
        <v>710</v>
      </c>
      <c r="HFO77" s="871" t="s">
        <v>710</v>
      </c>
      <c r="HFP77" s="871" t="s">
        <v>710</v>
      </c>
      <c r="HFQ77" s="871" t="s">
        <v>710</v>
      </c>
      <c r="HFR77" s="871" t="s">
        <v>710</v>
      </c>
      <c r="HFS77" s="871" t="s">
        <v>710</v>
      </c>
      <c r="HFT77" s="871" t="s">
        <v>710</v>
      </c>
      <c r="HFU77" s="871" t="s">
        <v>710</v>
      </c>
      <c r="HFV77" s="871" t="s">
        <v>710</v>
      </c>
      <c r="HFW77" s="871" t="s">
        <v>710</v>
      </c>
      <c r="HFX77" s="871" t="s">
        <v>710</v>
      </c>
      <c r="HFY77" s="871" t="s">
        <v>710</v>
      </c>
      <c r="HFZ77" s="871" t="s">
        <v>710</v>
      </c>
      <c r="HGA77" s="871" t="s">
        <v>710</v>
      </c>
      <c r="HGB77" s="871" t="s">
        <v>710</v>
      </c>
      <c r="HGC77" s="871" t="s">
        <v>710</v>
      </c>
      <c r="HGD77" s="871" t="s">
        <v>710</v>
      </c>
      <c r="HGE77" s="871" t="s">
        <v>710</v>
      </c>
      <c r="HGF77" s="871" t="s">
        <v>710</v>
      </c>
      <c r="HGG77" s="871" t="s">
        <v>710</v>
      </c>
      <c r="HGH77" s="871" t="s">
        <v>710</v>
      </c>
      <c r="HGI77" s="871" t="s">
        <v>710</v>
      </c>
      <c r="HGJ77" s="871" t="s">
        <v>710</v>
      </c>
      <c r="HGK77" s="871" t="s">
        <v>710</v>
      </c>
      <c r="HGL77" s="871" t="s">
        <v>710</v>
      </c>
      <c r="HGM77" s="871" t="s">
        <v>710</v>
      </c>
      <c r="HGN77" s="871" t="s">
        <v>710</v>
      </c>
      <c r="HGO77" s="871" t="s">
        <v>710</v>
      </c>
      <c r="HGP77" s="871" t="s">
        <v>710</v>
      </c>
      <c r="HGQ77" s="871" t="s">
        <v>710</v>
      </c>
      <c r="HGR77" s="871" t="s">
        <v>710</v>
      </c>
      <c r="HGS77" s="871" t="s">
        <v>710</v>
      </c>
      <c r="HGT77" s="871" t="s">
        <v>710</v>
      </c>
      <c r="HGU77" s="871" t="s">
        <v>710</v>
      </c>
      <c r="HGV77" s="871" t="s">
        <v>710</v>
      </c>
      <c r="HGW77" s="871" t="s">
        <v>710</v>
      </c>
      <c r="HGX77" s="871" t="s">
        <v>710</v>
      </c>
      <c r="HGY77" s="871" t="s">
        <v>710</v>
      </c>
      <c r="HGZ77" s="871" t="s">
        <v>710</v>
      </c>
      <c r="HHA77" s="871" t="s">
        <v>710</v>
      </c>
      <c r="HHB77" s="871" t="s">
        <v>710</v>
      </c>
      <c r="HHC77" s="871" t="s">
        <v>710</v>
      </c>
      <c r="HHD77" s="871" t="s">
        <v>710</v>
      </c>
      <c r="HHE77" s="871" t="s">
        <v>710</v>
      </c>
      <c r="HHF77" s="871" t="s">
        <v>710</v>
      </c>
      <c r="HHG77" s="871" t="s">
        <v>710</v>
      </c>
      <c r="HHH77" s="871" t="s">
        <v>710</v>
      </c>
      <c r="HHI77" s="871" t="s">
        <v>710</v>
      </c>
      <c r="HHJ77" s="871" t="s">
        <v>710</v>
      </c>
      <c r="HHK77" s="871" t="s">
        <v>710</v>
      </c>
      <c r="HHL77" s="871" t="s">
        <v>710</v>
      </c>
      <c r="HHM77" s="871" t="s">
        <v>710</v>
      </c>
      <c r="HHN77" s="871" t="s">
        <v>710</v>
      </c>
      <c r="HHO77" s="871" t="s">
        <v>710</v>
      </c>
      <c r="HHP77" s="871" t="s">
        <v>710</v>
      </c>
      <c r="HHQ77" s="871" t="s">
        <v>710</v>
      </c>
      <c r="HHR77" s="871" t="s">
        <v>710</v>
      </c>
      <c r="HHS77" s="871" t="s">
        <v>710</v>
      </c>
      <c r="HHT77" s="871" t="s">
        <v>710</v>
      </c>
      <c r="HHU77" s="871" t="s">
        <v>710</v>
      </c>
      <c r="HHV77" s="871" t="s">
        <v>710</v>
      </c>
      <c r="HHW77" s="871" t="s">
        <v>710</v>
      </c>
      <c r="HHX77" s="871" t="s">
        <v>710</v>
      </c>
      <c r="HHY77" s="871" t="s">
        <v>710</v>
      </c>
      <c r="HHZ77" s="871" t="s">
        <v>710</v>
      </c>
      <c r="HIA77" s="871" t="s">
        <v>710</v>
      </c>
      <c r="HIB77" s="871" t="s">
        <v>710</v>
      </c>
      <c r="HIC77" s="871" t="s">
        <v>710</v>
      </c>
      <c r="HID77" s="871" t="s">
        <v>710</v>
      </c>
      <c r="HIE77" s="871" t="s">
        <v>710</v>
      </c>
      <c r="HIF77" s="871" t="s">
        <v>710</v>
      </c>
      <c r="HIG77" s="871" t="s">
        <v>710</v>
      </c>
      <c r="HIH77" s="871" t="s">
        <v>710</v>
      </c>
      <c r="HII77" s="871" t="s">
        <v>710</v>
      </c>
      <c r="HIJ77" s="871" t="s">
        <v>710</v>
      </c>
      <c r="HIK77" s="871" t="s">
        <v>710</v>
      </c>
      <c r="HIL77" s="871" t="s">
        <v>710</v>
      </c>
      <c r="HIM77" s="871" t="s">
        <v>710</v>
      </c>
      <c r="HIN77" s="871" t="s">
        <v>710</v>
      </c>
      <c r="HIO77" s="871" t="s">
        <v>710</v>
      </c>
      <c r="HIP77" s="871" t="s">
        <v>710</v>
      </c>
      <c r="HIQ77" s="871" t="s">
        <v>710</v>
      </c>
      <c r="HIR77" s="871" t="s">
        <v>710</v>
      </c>
      <c r="HIS77" s="871" t="s">
        <v>710</v>
      </c>
      <c r="HIT77" s="871" t="s">
        <v>710</v>
      </c>
      <c r="HIU77" s="871" t="s">
        <v>710</v>
      </c>
      <c r="HIV77" s="871" t="s">
        <v>710</v>
      </c>
      <c r="HIW77" s="871" t="s">
        <v>710</v>
      </c>
      <c r="HIX77" s="871" t="s">
        <v>710</v>
      </c>
      <c r="HIY77" s="871" t="s">
        <v>710</v>
      </c>
      <c r="HIZ77" s="871" t="s">
        <v>710</v>
      </c>
      <c r="HJA77" s="871" t="s">
        <v>710</v>
      </c>
      <c r="HJB77" s="871" t="s">
        <v>710</v>
      </c>
      <c r="HJC77" s="871" t="s">
        <v>710</v>
      </c>
      <c r="HJD77" s="871" t="s">
        <v>710</v>
      </c>
      <c r="HJE77" s="871" t="s">
        <v>710</v>
      </c>
      <c r="HJF77" s="871" t="s">
        <v>710</v>
      </c>
      <c r="HJG77" s="871" t="s">
        <v>710</v>
      </c>
      <c r="HJH77" s="871" t="s">
        <v>710</v>
      </c>
      <c r="HJI77" s="871" t="s">
        <v>710</v>
      </c>
      <c r="HJJ77" s="871" t="s">
        <v>710</v>
      </c>
      <c r="HJK77" s="871" t="s">
        <v>710</v>
      </c>
      <c r="HJL77" s="871" t="s">
        <v>710</v>
      </c>
      <c r="HJM77" s="871" t="s">
        <v>710</v>
      </c>
      <c r="HJN77" s="871" t="s">
        <v>710</v>
      </c>
      <c r="HJO77" s="871" t="s">
        <v>710</v>
      </c>
      <c r="HJP77" s="871" t="s">
        <v>710</v>
      </c>
      <c r="HJQ77" s="871" t="s">
        <v>710</v>
      </c>
      <c r="HJR77" s="871" t="s">
        <v>710</v>
      </c>
      <c r="HJS77" s="871" t="s">
        <v>710</v>
      </c>
      <c r="HJT77" s="871" t="s">
        <v>710</v>
      </c>
      <c r="HJU77" s="871" t="s">
        <v>710</v>
      </c>
      <c r="HJV77" s="871" t="s">
        <v>710</v>
      </c>
      <c r="HJW77" s="871" t="s">
        <v>710</v>
      </c>
      <c r="HJX77" s="871" t="s">
        <v>710</v>
      </c>
      <c r="HJY77" s="871" t="s">
        <v>710</v>
      </c>
      <c r="HJZ77" s="871" t="s">
        <v>710</v>
      </c>
      <c r="HKA77" s="871" t="s">
        <v>710</v>
      </c>
      <c r="HKB77" s="871" t="s">
        <v>710</v>
      </c>
      <c r="HKC77" s="871" t="s">
        <v>710</v>
      </c>
      <c r="HKD77" s="871" t="s">
        <v>710</v>
      </c>
      <c r="HKE77" s="871" t="s">
        <v>710</v>
      </c>
      <c r="HKF77" s="871" t="s">
        <v>710</v>
      </c>
      <c r="HKG77" s="871" t="s">
        <v>710</v>
      </c>
      <c r="HKH77" s="871" t="s">
        <v>710</v>
      </c>
      <c r="HKI77" s="871" t="s">
        <v>710</v>
      </c>
      <c r="HKJ77" s="871" t="s">
        <v>710</v>
      </c>
      <c r="HKK77" s="871" t="s">
        <v>710</v>
      </c>
      <c r="HKL77" s="871" t="s">
        <v>710</v>
      </c>
      <c r="HKM77" s="871" t="s">
        <v>710</v>
      </c>
      <c r="HKN77" s="871" t="s">
        <v>710</v>
      </c>
      <c r="HKO77" s="871" t="s">
        <v>710</v>
      </c>
      <c r="HKP77" s="871" t="s">
        <v>710</v>
      </c>
      <c r="HKQ77" s="871" t="s">
        <v>710</v>
      </c>
      <c r="HKR77" s="871" t="s">
        <v>710</v>
      </c>
      <c r="HKS77" s="871" t="s">
        <v>710</v>
      </c>
      <c r="HKT77" s="871" t="s">
        <v>710</v>
      </c>
      <c r="HKU77" s="871" t="s">
        <v>710</v>
      </c>
      <c r="HKV77" s="871" t="s">
        <v>710</v>
      </c>
      <c r="HKW77" s="871" t="s">
        <v>710</v>
      </c>
      <c r="HKX77" s="871" t="s">
        <v>710</v>
      </c>
      <c r="HKY77" s="871" t="s">
        <v>710</v>
      </c>
      <c r="HKZ77" s="871" t="s">
        <v>710</v>
      </c>
      <c r="HLA77" s="871" t="s">
        <v>710</v>
      </c>
      <c r="HLB77" s="871" t="s">
        <v>710</v>
      </c>
      <c r="HLC77" s="871" t="s">
        <v>710</v>
      </c>
      <c r="HLD77" s="871" t="s">
        <v>710</v>
      </c>
      <c r="HLE77" s="871" t="s">
        <v>710</v>
      </c>
      <c r="HLF77" s="871" t="s">
        <v>710</v>
      </c>
      <c r="HLG77" s="871" t="s">
        <v>710</v>
      </c>
      <c r="HLH77" s="871" t="s">
        <v>710</v>
      </c>
      <c r="HLI77" s="871" t="s">
        <v>710</v>
      </c>
      <c r="HLJ77" s="871" t="s">
        <v>710</v>
      </c>
      <c r="HLK77" s="871" t="s">
        <v>710</v>
      </c>
      <c r="HLL77" s="871" t="s">
        <v>710</v>
      </c>
      <c r="HLM77" s="871" t="s">
        <v>710</v>
      </c>
      <c r="HLN77" s="871" t="s">
        <v>710</v>
      </c>
      <c r="HLO77" s="871" t="s">
        <v>710</v>
      </c>
      <c r="HLP77" s="871" t="s">
        <v>710</v>
      </c>
      <c r="HLQ77" s="871" t="s">
        <v>710</v>
      </c>
      <c r="HLR77" s="871" t="s">
        <v>710</v>
      </c>
      <c r="HLS77" s="871" t="s">
        <v>710</v>
      </c>
      <c r="HLT77" s="871" t="s">
        <v>710</v>
      </c>
      <c r="HLU77" s="871" t="s">
        <v>710</v>
      </c>
      <c r="HLV77" s="871" t="s">
        <v>710</v>
      </c>
      <c r="HLW77" s="871" t="s">
        <v>710</v>
      </c>
      <c r="HLX77" s="871" t="s">
        <v>710</v>
      </c>
      <c r="HLY77" s="871" t="s">
        <v>710</v>
      </c>
      <c r="HLZ77" s="871" t="s">
        <v>710</v>
      </c>
      <c r="HMA77" s="871" t="s">
        <v>710</v>
      </c>
      <c r="HMB77" s="871" t="s">
        <v>710</v>
      </c>
      <c r="HMC77" s="871" t="s">
        <v>710</v>
      </c>
      <c r="HMD77" s="871" t="s">
        <v>710</v>
      </c>
      <c r="HME77" s="871" t="s">
        <v>710</v>
      </c>
      <c r="HMF77" s="871" t="s">
        <v>710</v>
      </c>
      <c r="HMG77" s="871" t="s">
        <v>710</v>
      </c>
      <c r="HMH77" s="871" t="s">
        <v>710</v>
      </c>
      <c r="HMI77" s="871" t="s">
        <v>710</v>
      </c>
      <c r="HMJ77" s="871" t="s">
        <v>710</v>
      </c>
      <c r="HMK77" s="871" t="s">
        <v>710</v>
      </c>
      <c r="HML77" s="871" t="s">
        <v>710</v>
      </c>
      <c r="HMM77" s="871" t="s">
        <v>710</v>
      </c>
      <c r="HMN77" s="871" t="s">
        <v>710</v>
      </c>
      <c r="HMO77" s="871" t="s">
        <v>710</v>
      </c>
      <c r="HMP77" s="871" t="s">
        <v>710</v>
      </c>
      <c r="HMQ77" s="871" t="s">
        <v>710</v>
      </c>
      <c r="HMR77" s="871" t="s">
        <v>710</v>
      </c>
      <c r="HMS77" s="871" t="s">
        <v>710</v>
      </c>
      <c r="HMT77" s="871" t="s">
        <v>710</v>
      </c>
      <c r="HMU77" s="871" t="s">
        <v>710</v>
      </c>
      <c r="HMV77" s="871" t="s">
        <v>710</v>
      </c>
      <c r="HMW77" s="871" t="s">
        <v>710</v>
      </c>
      <c r="HMX77" s="871" t="s">
        <v>710</v>
      </c>
      <c r="HMY77" s="871" t="s">
        <v>710</v>
      </c>
      <c r="HMZ77" s="871" t="s">
        <v>710</v>
      </c>
      <c r="HNA77" s="871" t="s">
        <v>710</v>
      </c>
      <c r="HNB77" s="871" t="s">
        <v>710</v>
      </c>
      <c r="HNC77" s="871" t="s">
        <v>710</v>
      </c>
      <c r="HND77" s="871" t="s">
        <v>710</v>
      </c>
      <c r="HNE77" s="871" t="s">
        <v>710</v>
      </c>
      <c r="HNF77" s="871" t="s">
        <v>710</v>
      </c>
      <c r="HNG77" s="871" t="s">
        <v>710</v>
      </c>
      <c r="HNH77" s="871" t="s">
        <v>710</v>
      </c>
      <c r="HNI77" s="871" t="s">
        <v>710</v>
      </c>
      <c r="HNJ77" s="871" t="s">
        <v>710</v>
      </c>
      <c r="HNK77" s="871" t="s">
        <v>710</v>
      </c>
      <c r="HNL77" s="871" t="s">
        <v>710</v>
      </c>
      <c r="HNM77" s="871" t="s">
        <v>710</v>
      </c>
      <c r="HNN77" s="871" t="s">
        <v>710</v>
      </c>
      <c r="HNO77" s="871" t="s">
        <v>710</v>
      </c>
      <c r="HNP77" s="871" t="s">
        <v>710</v>
      </c>
      <c r="HNQ77" s="871" t="s">
        <v>710</v>
      </c>
      <c r="HNR77" s="871" t="s">
        <v>710</v>
      </c>
      <c r="HNS77" s="871" t="s">
        <v>710</v>
      </c>
      <c r="HNT77" s="871" t="s">
        <v>710</v>
      </c>
      <c r="HNU77" s="871" t="s">
        <v>710</v>
      </c>
      <c r="HNV77" s="871" t="s">
        <v>710</v>
      </c>
      <c r="HNW77" s="871" t="s">
        <v>710</v>
      </c>
      <c r="HNX77" s="871" t="s">
        <v>710</v>
      </c>
      <c r="HNY77" s="871" t="s">
        <v>710</v>
      </c>
      <c r="HNZ77" s="871" t="s">
        <v>710</v>
      </c>
      <c r="HOA77" s="871" t="s">
        <v>710</v>
      </c>
      <c r="HOB77" s="871" t="s">
        <v>710</v>
      </c>
      <c r="HOC77" s="871" t="s">
        <v>710</v>
      </c>
      <c r="HOD77" s="871" t="s">
        <v>710</v>
      </c>
      <c r="HOE77" s="871" t="s">
        <v>710</v>
      </c>
      <c r="HOF77" s="871" t="s">
        <v>710</v>
      </c>
      <c r="HOG77" s="871" t="s">
        <v>710</v>
      </c>
      <c r="HOH77" s="871" t="s">
        <v>710</v>
      </c>
      <c r="HOI77" s="871" t="s">
        <v>710</v>
      </c>
      <c r="HOJ77" s="871" t="s">
        <v>710</v>
      </c>
      <c r="HOK77" s="871" t="s">
        <v>710</v>
      </c>
      <c r="HOL77" s="871" t="s">
        <v>710</v>
      </c>
      <c r="HOM77" s="871" t="s">
        <v>710</v>
      </c>
      <c r="HON77" s="871" t="s">
        <v>710</v>
      </c>
      <c r="HOO77" s="871" t="s">
        <v>710</v>
      </c>
      <c r="HOP77" s="871" t="s">
        <v>710</v>
      </c>
      <c r="HOQ77" s="871" t="s">
        <v>710</v>
      </c>
      <c r="HOR77" s="871" t="s">
        <v>710</v>
      </c>
      <c r="HOS77" s="871" t="s">
        <v>710</v>
      </c>
      <c r="HOT77" s="871" t="s">
        <v>710</v>
      </c>
      <c r="HOU77" s="871" t="s">
        <v>710</v>
      </c>
      <c r="HOV77" s="871" t="s">
        <v>710</v>
      </c>
      <c r="HOW77" s="871" t="s">
        <v>710</v>
      </c>
      <c r="HOX77" s="871" t="s">
        <v>710</v>
      </c>
      <c r="HOY77" s="871" t="s">
        <v>710</v>
      </c>
      <c r="HOZ77" s="871" t="s">
        <v>710</v>
      </c>
      <c r="HPA77" s="871" t="s">
        <v>710</v>
      </c>
      <c r="HPB77" s="871" t="s">
        <v>710</v>
      </c>
      <c r="HPC77" s="871" t="s">
        <v>710</v>
      </c>
      <c r="HPD77" s="871" t="s">
        <v>710</v>
      </c>
      <c r="HPE77" s="871" t="s">
        <v>710</v>
      </c>
      <c r="HPF77" s="871" t="s">
        <v>710</v>
      </c>
      <c r="HPG77" s="871" t="s">
        <v>710</v>
      </c>
      <c r="HPH77" s="871" t="s">
        <v>710</v>
      </c>
      <c r="HPI77" s="871" t="s">
        <v>710</v>
      </c>
      <c r="HPJ77" s="871" t="s">
        <v>710</v>
      </c>
      <c r="HPK77" s="871" t="s">
        <v>710</v>
      </c>
      <c r="HPL77" s="871" t="s">
        <v>710</v>
      </c>
      <c r="HPM77" s="871" t="s">
        <v>710</v>
      </c>
      <c r="HPN77" s="871" t="s">
        <v>710</v>
      </c>
      <c r="HPO77" s="871" t="s">
        <v>710</v>
      </c>
      <c r="HPP77" s="871" t="s">
        <v>710</v>
      </c>
      <c r="HPQ77" s="871" t="s">
        <v>710</v>
      </c>
      <c r="HPR77" s="871" t="s">
        <v>710</v>
      </c>
      <c r="HPS77" s="871" t="s">
        <v>710</v>
      </c>
      <c r="HPT77" s="871" t="s">
        <v>710</v>
      </c>
      <c r="HPU77" s="871" t="s">
        <v>710</v>
      </c>
      <c r="HPV77" s="871" t="s">
        <v>710</v>
      </c>
      <c r="HPW77" s="871" t="s">
        <v>710</v>
      </c>
      <c r="HPX77" s="871" t="s">
        <v>710</v>
      </c>
      <c r="HPY77" s="871" t="s">
        <v>710</v>
      </c>
      <c r="HPZ77" s="871" t="s">
        <v>710</v>
      </c>
      <c r="HQA77" s="871" t="s">
        <v>710</v>
      </c>
      <c r="HQB77" s="871" t="s">
        <v>710</v>
      </c>
      <c r="HQC77" s="871" t="s">
        <v>710</v>
      </c>
      <c r="HQD77" s="871" t="s">
        <v>710</v>
      </c>
      <c r="HQE77" s="871" t="s">
        <v>710</v>
      </c>
      <c r="HQF77" s="871" t="s">
        <v>710</v>
      </c>
      <c r="HQG77" s="871" t="s">
        <v>710</v>
      </c>
      <c r="HQH77" s="871" t="s">
        <v>710</v>
      </c>
      <c r="HQI77" s="871" t="s">
        <v>710</v>
      </c>
      <c r="HQJ77" s="871" t="s">
        <v>710</v>
      </c>
      <c r="HQK77" s="871" t="s">
        <v>710</v>
      </c>
      <c r="HQL77" s="871" t="s">
        <v>710</v>
      </c>
      <c r="HQM77" s="871" t="s">
        <v>710</v>
      </c>
      <c r="HQN77" s="871" t="s">
        <v>710</v>
      </c>
      <c r="HQO77" s="871" t="s">
        <v>710</v>
      </c>
      <c r="HQP77" s="871" t="s">
        <v>710</v>
      </c>
      <c r="HQQ77" s="871" t="s">
        <v>710</v>
      </c>
      <c r="HQR77" s="871" t="s">
        <v>710</v>
      </c>
      <c r="HQS77" s="871" t="s">
        <v>710</v>
      </c>
      <c r="HQT77" s="871" t="s">
        <v>710</v>
      </c>
      <c r="HQU77" s="871" t="s">
        <v>710</v>
      </c>
      <c r="HQV77" s="871" t="s">
        <v>710</v>
      </c>
      <c r="HQW77" s="871" t="s">
        <v>710</v>
      </c>
      <c r="HQX77" s="871" t="s">
        <v>710</v>
      </c>
      <c r="HQY77" s="871" t="s">
        <v>710</v>
      </c>
      <c r="HQZ77" s="871" t="s">
        <v>710</v>
      </c>
      <c r="HRA77" s="871" t="s">
        <v>710</v>
      </c>
      <c r="HRB77" s="871" t="s">
        <v>710</v>
      </c>
      <c r="HRC77" s="871" t="s">
        <v>710</v>
      </c>
      <c r="HRD77" s="871" t="s">
        <v>710</v>
      </c>
      <c r="HRE77" s="871" t="s">
        <v>710</v>
      </c>
      <c r="HRF77" s="871" t="s">
        <v>710</v>
      </c>
      <c r="HRG77" s="871" t="s">
        <v>710</v>
      </c>
      <c r="HRH77" s="871" t="s">
        <v>710</v>
      </c>
      <c r="HRI77" s="871" t="s">
        <v>710</v>
      </c>
      <c r="HRJ77" s="871" t="s">
        <v>710</v>
      </c>
      <c r="HRK77" s="871" t="s">
        <v>710</v>
      </c>
      <c r="HRL77" s="871" t="s">
        <v>710</v>
      </c>
      <c r="HRM77" s="871" t="s">
        <v>710</v>
      </c>
      <c r="HRN77" s="871" t="s">
        <v>710</v>
      </c>
      <c r="HRO77" s="871" t="s">
        <v>710</v>
      </c>
      <c r="HRP77" s="871" t="s">
        <v>710</v>
      </c>
      <c r="HRQ77" s="871" t="s">
        <v>710</v>
      </c>
      <c r="HRR77" s="871" t="s">
        <v>710</v>
      </c>
      <c r="HRS77" s="871" t="s">
        <v>710</v>
      </c>
      <c r="HRT77" s="871" t="s">
        <v>710</v>
      </c>
      <c r="HRU77" s="871" t="s">
        <v>710</v>
      </c>
      <c r="HRV77" s="871" t="s">
        <v>710</v>
      </c>
      <c r="HRW77" s="871" t="s">
        <v>710</v>
      </c>
      <c r="HRX77" s="871" t="s">
        <v>710</v>
      </c>
      <c r="HRY77" s="871" t="s">
        <v>710</v>
      </c>
      <c r="HRZ77" s="871" t="s">
        <v>710</v>
      </c>
      <c r="HSA77" s="871" t="s">
        <v>710</v>
      </c>
      <c r="HSB77" s="871" t="s">
        <v>710</v>
      </c>
      <c r="HSC77" s="871" t="s">
        <v>710</v>
      </c>
      <c r="HSD77" s="871" t="s">
        <v>710</v>
      </c>
      <c r="HSE77" s="871" t="s">
        <v>710</v>
      </c>
      <c r="HSF77" s="871" t="s">
        <v>710</v>
      </c>
      <c r="HSG77" s="871" t="s">
        <v>710</v>
      </c>
      <c r="HSH77" s="871" t="s">
        <v>710</v>
      </c>
      <c r="HSI77" s="871" t="s">
        <v>710</v>
      </c>
      <c r="HSJ77" s="871" t="s">
        <v>710</v>
      </c>
      <c r="HSK77" s="871" t="s">
        <v>710</v>
      </c>
      <c r="HSL77" s="871" t="s">
        <v>710</v>
      </c>
      <c r="HSM77" s="871" t="s">
        <v>710</v>
      </c>
      <c r="HSN77" s="871" t="s">
        <v>710</v>
      </c>
      <c r="HSO77" s="871" t="s">
        <v>710</v>
      </c>
      <c r="HSP77" s="871" t="s">
        <v>710</v>
      </c>
      <c r="HSQ77" s="871" t="s">
        <v>710</v>
      </c>
      <c r="HSR77" s="871" t="s">
        <v>710</v>
      </c>
      <c r="HSS77" s="871" t="s">
        <v>710</v>
      </c>
      <c r="HST77" s="871" t="s">
        <v>710</v>
      </c>
      <c r="HSU77" s="871" t="s">
        <v>710</v>
      </c>
      <c r="HSV77" s="871" t="s">
        <v>710</v>
      </c>
      <c r="HSW77" s="871" t="s">
        <v>710</v>
      </c>
      <c r="HSX77" s="871" t="s">
        <v>710</v>
      </c>
      <c r="HSY77" s="871" t="s">
        <v>710</v>
      </c>
      <c r="HSZ77" s="871" t="s">
        <v>710</v>
      </c>
      <c r="HTA77" s="871" t="s">
        <v>710</v>
      </c>
      <c r="HTB77" s="871" t="s">
        <v>710</v>
      </c>
      <c r="HTC77" s="871" t="s">
        <v>710</v>
      </c>
      <c r="HTD77" s="871" t="s">
        <v>710</v>
      </c>
      <c r="HTE77" s="871" t="s">
        <v>710</v>
      </c>
      <c r="HTF77" s="871" t="s">
        <v>710</v>
      </c>
      <c r="HTG77" s="871" t="s">
        <v>710</v>
      </c>
      <c r="HTH77" s="871" t="s">
        <v>710</v>
      </c>
      <c r="HTI77" s="871" t="s">
        <v>710</v>
      </c>
      <c r="HTJ77" s="871" t="s">
        <v>710</v>
      </c>
      <c r="HTK77" s="871" t="s">
        <v>710</v>
      </c>
      <c r="HTL77" s="871" t="s">
        <v>710</v>
      </c>
      <c r="HTM77" s="871" t="s">
        <v>710</v>
      </c>
      <c r="HTN77" s="871" t="s">
        <v>710</v>
      </c>
      <c r="HTO77" s="871" t="s">
        <v>710</v>
      </c>
      <c r="HTP77" s="871" t="s">
        <v>710</v>
      </c>
      <c r="HTQ77" s="871" t="s">
        <v>710</v>
      </c>
      <c r="HTR77" s="871" t="s">
        <v>710</v>
      </c>
      <c r="HTS77" s="871" t="s">
        <v>710</v>
      </c>
      <c r="HTT77" s="871" t="s">
        <v>710</v>
      </c>
      <c r="HTU77" s="871" t="s">
        <v>710</v>
      </c>
      <c r="HTV77" s="871" t="s">
        <v>710</v>
      </c>
      <c r="HTW77" s="871" t="s">
        <v>710</v>
      </c>
      <c r="HTX77" s="871" t="s">
        <v>710</v>
      </c>
      <c r="HTY77" s="871" t="s">
        <v>710</v>
      </c>
      <c r="HTZ77" s="871" t="s">
        <v>710</v>
      </c>
      <c r="HUA77" s="871" t="s">
        <v>710</v>
      </c>
      <c r="HUB77" s="871" t="s">
        <v>710</v>
      </c>
      <c r="HUC77" s="871" t="s">
        <v>710</v>
      </c>
      <c r="HUD77" s="871" t="s">
        <v>710</v>
      </c>
      <c r="HUE77" s="871" t="s">
        <v>710</v>
      </c>
      <c r="HUF77" s="871" t="s">
        <v>710</v>
      </c>
      <c r="HUG77" s="871" t="s">
        <v>710</v>
      </c>
      <c r="HUH77" s="871" t="s">
        <v>710</v>
      </c>
      <c r="HUI77" s="871" t="s">
        <v>710</v>
      </c>
      <c r="HUJ77" s="871" t="s">
        <v>710</v>
      </c>
      <c r="HUK77" s="871" t="s">
        <v>710</v>
      </c>
      <c r="HUL77" s="871" t="s">
        <v>710</v>
      </c>
      <c r="HUM77" s="871" t="s">
        <v>710</v>
      </c>
      <c r="HUN77" s="871" t="s">
        <v>710</v>
      </c>
      <c r="HUO77" s="871" t="s">
        <v>710</v>
      </c>
      <c r="HUP77" s="871" t="s">
        <v>710</v>
      </c>
      <c r="HUQ77" s="871" t="s">
        <v>710</v>
      </c>
      <c r="HUR77" s="871" t="s">
        <v>710</v>
      </c>
      <c r="HUS77" s="871" t="s">
        <v>710</v>
      </c>
      <c r="HUT77" s="871" t="s">
        <v>710</v>
      </c>
      <c r="HUU77" s="871" t="s">
        <v>710</v>
      </c>
      <c r="HUV77" s="871" t="s">
        <v>710</v>
      </c>
      <c r="HUW77" s="871" t="s">
        <v>710</v>
      </c>
      <c r="HUX77" s="871" t="s">
        <v>710</v>
      </c>
      <c r="HUY77" s="871" t="s">
        <v>710</v>
      </c>
      <c r="HUZ77" s="871" t="s">
        <v>710</v>
      </c>
      <c r="HVA77" s="871" t="s">
        <v>710</v>
      </c>
      <c r="HVB77" s="871" t="s">
        <v>710</v>
      </c>
      <c r="HVC77" s="871" t="s">
        <v>710</v>
      </c>
      <c r="HVD77" s="871" t="s">
        <v>710</v>
      </c>
      <c r="HVE77" s="871" t="s">
        <v>710</v>
      </c>
      <c r="HVF77" s="871" t="s">
        <v>710</v>
      </c>
      <c r="HVG77" s="871" t="s">
        <v>710</v>
      </c>
      <c r="HVH77" s="871" t="s">
        <v>710</v>
      </c>
      <c r="HVI77" s="871" t="s">
        <v>710</v>
      </c>
      <c r="HVJ77" s="871" t="s">
        <v>710</v>
      </c>
      <c r="HVK77" s="871" t="s">
        <v>710</v>
      </c>
      <c r="HVL77" s="871" t="s">
        <v>710</v>
      </c>
      <c r="HVM77" s="871" t="s">
        <v>710</v>
      </c>
      <c r="HVN77" s="871" t="s">
        <v>710</v>
      </c>
      <c r="HVO77" s="871" t="s">
        <v>710</v>
      </c>
      <c r="HVP77" s="871" t="s">
        <v>710</v>
      </c>
      <c r="HVQ77" s="871" t="s">
        <v>710</v>
      </c>
      <c r="HVR77" s="871" t="s">
        <v>710</v>
      </c>
      <c r="HVS77" s="871" t="s">
        <v>710</v>
      </c>
      <c r="HVT77" s="871" t="s">
        <v>710</v>
      </c>
      <c r="HVU77" s="871" t="s">
        <v>710</v>
      </c>
      <c r="HVV77" s="871" t="s">
        <v>710</v>
      </c>
      <c r="HVW77" s="871" t="s">
        <v>710</v>
      </c>
      <c r="HVX77" s="871" t="s">
        <v>710</v>
      </c>
      <c r="HVY77" s="871" t="s">
        <v>710</v>
      </c>
      <c r="HVZ77" s="871" t="s">
        <v>710</v>
      </c>
      <c r="HWA77" s="871" t="s">
        <v>710</v>
      </c>
      <c r="HWB77" s="871" t="s">
        <v>710</v>
      </c>
      <c r="HWC77" s="871" t="s">
        <v>710</v>
      </c>
      <c r="HWD77" s="871" t="s">
        <v>710</v>
      </c>
      <c r="HWE77" s="871" t="s">
        <v>710</v>
      </c>
      <c r="HWF77" s="871" t="s">
        <v>710</v>
      </c>
      <c r="HWG77" s="871" t="s">
        <v>710</v>
      </c>
      <c r="HWH77" s="871" t="s">
        <v>710</v>
      </c>
      <c r="HWI77" s="871" t="s">
        <v>710</v>
      </c>
      <c r="HWJ77" s="871" t="s">
        <v>710</v>
      </c>
      <c r="HWK77" s="871" t="s">
        <v>710</v>
      </c>
      <c r="HWL77" s="871" t="s">
        <v>710</v>
      </c>
      <c r="HWM77" s="871" t="s">
        <v>710</v>
      </c>
      <c r="HWN77" s="871" t="s">
        <v>710</v>
      </c>
      <c r="HWO77" s="871" t="s">
        <v>710</v>
      </c>
      <c r="HWP77" s="871" t="s">
        <v>710</v>
      </c>
      <c r="HWQ77" s="871" t="s">
        <v>710</v>
      </c>
      <c r="HWR77" s="871" t="s">
        <v>710</v>
      </c>
      <c r="HWS77" s="871" t="s">
        <v>710</v>
      </c>
      <c r="HWT77" s="871" t="s">
        <v>710</v>
      </c>
      <c r="HWU77" s="871" t="s">
        <v>710</v>
      </c>
      <c r="HWV77" s="871" t="s">
        <v>710</v>
      </c>
      <c r="HWW77" s="871" t="s">
        <v>710</v>
      </c>
      <c r="HWX77" s="871" t="s">
        <v>710</v>
      </c>
      <c r="HWY77" s="871" t="s">
        <v>710</v>
      </c>
      <c r="HWZ77" s="871" t="s">
        <v>710</v>
      </c>
      <c r="HXA77" s="871" t="s">
        <v>710</v>
      </c>
      <c r="HXB77" s="871" t="s">
        <v>710</v>
      </c>
      <c r="HXC77" s="871" t="s">
        <v>710</v>
      </c>
      <c r="HXD77" s="871" t="s">
        <v>710</v>
      </c>
      <c r="HXE77" s="871" t="s">
        <v>710</v>
      </c>
      <c r="HXF77" s="871" t="s">
        <v>710</v>
      </c>
      <c r="HXG77" s="871" t="s">
        <v>710</v>
      </c>
      <c r="HXH77" s="871" t="s">
        <v>710</v>
      </c>
      <c r="HXI77" s="871" t="s">
        <v>710</v>
      </c>
      <c r="HXJ77" s="871" t="s">
        <v>710</v>
      </c>
      <c r="HXK77" s="871" t="s">
        <v>710</v>
      </c>
      <c r="HXL77" s="871" t="s">
        <v>710</v>
      </c>
      <c r="HXM77" s="871" t="s">
        <v>710</v>
      </c>
      <c r="HXN77" s="871" t="s">
        <v>710</v>
      </c>
      <c r="HXO77" s="871" t="s">
        <v>710</v>
      </c>
      <c r="HXP77" s="871" t="s">
        <v>710</v>
      </c>
      <c r="HXQ77" s="871" t="s">
        <v>710</v>
      </c>
      <c r="HXR77" s="871" t="s">
        <v>710</v>
      </c>
      <c r="HXS77" s="871" t="s">
        <v>710</v>
      </c>
      <c r="HXT77" s="871" t="s">
        <v>710</v>
      </c>
      <c r="HXU77" s="871" t="s">
        <v>710</v>
      </c>
      <c r="HXV77" s="871" t="s">
        <v>710</v>
      </c>
      <c r="HXW77" s="871" t="s">
        <v>710</v>
      </c>
      <c r="HXX77" s="871" t="s">
        <v>710</v>
      </c>
      <c r="HXY77" s="871" t="s">
        <v>710</v>
      </c>
      <c r="HXZ77" s="871" t="s">
        <v>710</v>
      </c>
      <c r="HYA77" s="871" t="s">
        <v>710</v>
      </c>
      <c r="HYB77" s="871" t="s">
        <v>710</v>
      </c>
      <c r="HYC77" s="871" t="s">
        <v>710</v>
      </c>
      <c r="HYD77" s="871" t="s">
        <v>710</v>
      </c>
      <c r="HYE77" s="871" t="s">
        <v>710</v>
      </c>
      <c r="HYF77" s="871" t="s">
        <v>710</v>
      </c>
      <c r="HYG77" s="871" t="s">
        <v>710</v>
      </c>
      <c r="HYH77" s="871" t="s">
        <v>710</v>
      </c>
      <c r="HYI77" s="871" t="s">
        <v>710</v>
      </c>
      <c r="HYJ77" s="871" t="s">
        <v>710</v>
      </c>
      <c r="HYK77" s="871" t="s">
        <v>710</v>
      </c>
      <c r="HYL77" s="871" t="s">
        <v>710</v>
      </c>
      <c r="HYM77" s="871" t="s">
        <v>710</v>
      </c>
      <c r="HYN77" s="871" t="s">
        <v>710</v>
      </c>
      <c r="HYO77" s="871" t="s">
        <v>710</v>
      </c>
      <c r="HYP77" s="871" t="s">
        <v>710</v>
      </c>
      <c r="HYQ77" s="871" t="s">
        <v>710</v>
      </c>
      <c r="HYR77" s="871" t="s">
        <v>710</v>
      </c>
      <c r="HYS77" s="871" t="s">
        <v>710</v>
      </c>
      <c r="HYT77" s="871" t="s">
        <v>710</v>
      </c>
      <c r="HYU77" s="871" t="s">
        <v>710</v>
      </c>
      <c r="HYV77" s="871" t="s">
        <v>710</v>
      </c>
      <c r="HYW77" s="871" t="s">
        <v>710</v>
      </c>
      <c r="HYX77" s="871" t="s">
        <v>710</v>
      </c>
      <c r="HYY77" s="871" t="s">
        <v>710</v>
      </c>
      <c r="HYZ77" s="871" t="s">
        <v>710</v>
      </c>
      <c r="HZA77" s="871" t="s">
        <v>710</v>
      </c>
      <c r="HZB77" s="871" t="s">
        <v>710</v>
      </c>
      <c r="HZC77" s="871" t="s">
        <v>710</v>
      </c>
      <c r="HZD77" s="871" t="s">
        <v>710</v>
      </c>
      <c r="HZE77" s="871" t="s">
        <v>710</v>
      </c>
      <c r="HZF77" s="871" t="s">
        <v>710</v>
      </c>
      <c r="HZG77" s="871" t="s">
        <v>710</v>
      </c>
      <c r="HZH77" s="871" t="s">
        <v>710</v>
      </c>
      <c r="HZI77" s="871" t="s">
        <v>710</v>
      </c>
      <c r="HZJ77" s="871" t="s">
        <v>710</v>
      </c>
      <c r="HZK77" s="871" t="s">
        <v>710</v>
      </c>
      <c r="HZL77" s="871" t="s">
        <v>710</v>
      </c>
      <c r="HZM77" s="871" t="s">
        <v>710</v>
      </c>
      <c r="HZN77" s="871" t="s">
        <v>710</v>
      </c>
      <c r="HZO77" s="871" t="s">
        <v>710</v>
      </c>
      <c r="HZP77" s="871" t="s">
        <v>710</v>
      </c>
      <c r="HZQ77" s="871" t="s">
        <v>710</v>
      </c>
      <c r="HZR77" s="871" t="s">
        <v>710</v>
      </c>
      <c r="HZS77" s="871" t="s">
        <v>710</v>
      </c>
      <c r="HZT77" s="871" t="s">
        <v>710</v>
      </c>
      <c r="HZU77" s="871" t="s">
        <v>710</v>
      </c>
      <c r="HZV77" s="871" t="s">
        <v>710</v>
      </c>
      <c r="HZW77" s="871" t="s">
        <v>710</v>
      </c>
      <c r="HZX77" s="871" t="s">
        <v>710</v>
      </c>
      <c r="HZY77" s="871" t="s">
        <v>710</v>
      </c>
      <c r="HZZ77" s="871" t="s">
        <v>710</v>
      </c>
      <c r="IAA77" s="871" t="s">
        <v>710</v>
      </c>
      <c r="IAB77" s="871" t="s">
        <v>710</v>
      </c>
      <c r="IAC77" s="871" t="s">
        <v>710</v>
      </c>
      <c r="IAD77" s="871" t="s">
        <v>710</v>
      </c>
      <c r="IAE77" s="871" t="s">
        <v>710</v>
      </c>
      <c r="IAF77" s="871" t="s">
        <v>710</v>
      </c>
      <c r="IAG77" s="871" t="s">
        <v>710</v>
      </c>
      <c r="IAH77" s="871" t="s">
        <v>710</v>
      </c>
      <c r="IAI77" s="871" t="s">
        <v>710</v>
      </c>
      <c r="IAJ77" s="871" t="s">
        <v>710</v>
      </c>
      <c r="IAK77" s="871" t="s">
        <v>710</v>
      </c>
      <c r="IAL77" s="871" t="s">
        <v>710</v>
      </c>
      <c r="IAM77" s="871" t="s">
        <v>710</v>
      </c>
      <c r="IAN77" s="871" t="s">
        <v>710</v>
      </c>
      <c r="IAO77" s="871" t="s">
        <v>710</v>
      </c>
      <c r="IAP77" s="871" t="s">
        <v>710</v>
      </c>
      <c r="IAQ77" s="871" t="s">
        <v>710</v>
      </c>
      <c r="IAR77" s="871" t="s">
        <v>710</v>
      </c>
      <c r="IAS77" s="871" t="s">
        <v>710</v>
      </c>
      <c r="IAT77" s="871" t="s">
        <v>710</v>
      </c>
      <c r="IAU77" s="871" t="s">
        <v>710</v>
      </c>
      <c r="IAV77" s="871" t="s">
        <v>710</v>
      </c>
      <c r="IAW77" s="871" t="s">
        <v>710</v>
      </c>
      <c r="IAX77" s="871" t="s">
        <v>710</v>
      </c>
      <c r="IAY77" s="871" t="s">
        <v>710</v>
      </c>
      <c r="IAZ77" s="871" t="s">
        <v>710</v>
      </c>
      <c r="IBA77" s="871" t="s">
        <v>710</v>
      </c>
      <c r="IBB77" s="871" t="s">
        <v>710</v>
      </c>
      <c r="IBC77" s="871" t="s">
        <v>710</v>
      </c>
      <c r="IBD77" s="871" t="s">
        <v>710</v>
      </c>
      <c r="IBE77" s="871" t="s">
        <v>710</v>
      </c>
      <c r="IBF77" s="871" t="s">
        <v>710</v>
      </c>
      <c r="IBG77" s="871" t="s">
        <v>710</v>
      </c>
      <c r="IBH77" s="871" t="s">
        <v>710</v>
      </c>
      <c r="IBI77" s="871" t="s">
        <v>710</v>
      </c>
      <c r="IBJ77" s="871" t="s">
        <v>710</v>
      </c>
      <c r="IBK77" s="871" t="s">
        <v>710</v>
      </c>
      <c r="IBL77" s="871" t="s">
        <v>710</v>
      </c>
      <c r="IBM77" s="871" t="s">
        <v>710</v>
      </c>
      <c r="IBN77" s="871" t="s">
        <v>710</v>
      </c>
      <c r="IBO77" s="871" t="s">
        <v>710</v>
      </c>
      <c r="IBP77" s="871" t="s">
        <v>710</v>
      </c>
      <c r="IBQ77" s="871" t="s">
        <v>710</v>
      </c>
      <c r="IBR77" s="871" t="s">
        <v>710</v>
      </c>
      <c r="IBS77" s="871" t="s">
        <v>710</v>
      </c>
      <c r="IBT77" s="871" t="s">
        <v>710</v>
      </c>
      <c r="IBU77" s="871" t="s">
        <v>710</v>
      </c>
      <c r="IBV77" s="871" t="s">
        <v>710</v>
      </c>
      <c r="IBW77" s="871" t="s">
        <v>710</v>
      </c>
      <c r="IBX77" s="871" t="s">
        <v>710</v>
      </c>
      <c r="IBY77" s="871" t="s">
        <v>710</v>
      </c>
      <c r="IBZ77" s="871" t="s">
        <v>710</v>
      </c>
      <c r="ICA77" s="871" t="s">
        <v>710</v>
      </c>
      <c r="ICB77" s="871" t="s">
        <v>710</v>
      </c>
      <c r="ICC77" s="871" t="s">
        <v>710</v>
      </c>
      <c r="ICD77" s="871" t="s">
        <v>710</v>
      </c>
      <c r="ICE77" s="871" t="s">
        <v>710</v>
      </c>
      <c r="ICF77" s="871" t="s">
        <v>710</v>
      </c>
      <c r="ICG77" s="871" t="s">
        <v>710</v>
      </c>
      <c r="ICH77" s="871" t="s">
        <v>710</v>
      </c>
      <c r="ICI77" s="871" t="s">
        <v>710</v>
      </c>
      <c r="ICJ77" s="871" t="s">
        <v>710</v>
      </c>
      <c r="ICK77" s="871" t="s">
        <v>710</v>
      </c>
      <c r="ICL77" s="871" t="s">
        <v>710</v>
      </c>
      <c r="ICM77" s="871" t="s">
        <v>710</v>
      </c>
      <c r="ICN77" s="871" t="s">
        <v>710</v>
      </c>
      <c r="ICO77" s="871" t="s">
        <v>710</v>
      </c>
      <c r="ICP77" s="871" t="s">
        <v>710</v>
      </c>
      <c r="ICQ77" s="871" t="s">
        <v>710</v>
      </c>
      <c r="ICR77" s="871" t="s">
        <v>710</v>
      </c>
      <c r="ICS77" s="871" t="s">
        <v>710</v>
      </c>
      <c r="ICT77" s="871" t="s">
        <v>710</v>
      </c>
      <c r="ICU77" s="871" t="s">
        <v>710</v>
      </c>
      <c r="ICV77" s="871" t="s">
        <v>710</v>
      </c>
      <c r="ICW77" s="871" t="s">
        <v>710</v>
      </c>
      <c r="ICX77" s="871" t="s">
        <v>710</v>
      </c>
      <c r="ICY77" s="871" t="s">
        <v>710</v>
      </c>
      <c r="ICZ77" s="871" t="s">
        <v>710</v>
      </c>
      <c r="IDA77" s="871" t="s">
        <v>710</v>
      </c>
      <c r="IDB77" s="871" t="s">
        <v>710</v>
      </c>
      <c r="IDC77" s="871" t="s">
        <v>710</v>
      </c>
      <c r="IDD77" s="871" t="s">
        <v>710</v>
      </c>
      <c r="IDE77" s="871" t="s">
        <v>710</v>
      </c>
      <c r="IDF77" s="871" t="s">
        <v>710</v>
      </c>
      <c r="IDG77" s="871" t="s">
        <v>710</v>
      </c>
      <c r="IDH77" s="871" t="s">
        <v>710</v>
      </c>
      <c r="IDI77" s="871" t="s">
        <v>710</v>
      </c>
      <c r="IDJ77" s="871" t="s">
        <v>710</v>
      </c>
      <c r="IDK77" s="871" t="s">
        <v>710</v>
      </c>
      <c r="IDL77" s="871" t="s">
        <v>710</v>
      </c>
      <c r="IDM77" s="871" t="s">
        <v>710</v>
      </c>
      <c r="IDN77" s="871" t="s">
        <v>710</v>
      </c>
      <c r="IDO77" s="871" t="s">
        <v>710</v>
      </c>
      <c r="IDP77" s="871" t="s">
        <v>710</v>
      </c>
      <c r="IDQ77" s="871" t="s">
        <v>710</v>
      </c>
      <c r="IDR77" s="871" t="s">
        <v>710</v>
      </c>
      <c r="IDS77" s="871" t="s">
        <v>710</v>
      </c>
      <c r="IDT77" s="871" t="s">
        <v>710</v>
      </c>
      <c r="IDU77" s="871" t="s">
        <v>710</v>
      </c>
      <c r="IDV77" s="871" t="s">
        <v>710</v>
      </c>
      <c r="IDW77" s="871" t="s">
        <v>710</v>
      </c>
      <c r="IDX77" s="871" t="s">
        <v>710</v>
      </c>
      <c r="IDY77" s="871" t="s">
        <v>710</v>
      </c>
      <c r="IDZ77" s="871" t="s">
        <v>710</v>
      </c>
      <c r="IEA77" s="871" t="s">
        <v>710</v>
      </c>
      <c r="IEB77" s="871" t="s">
        <v>710</v>
      </c>
      <c r="IEC77" s="871" t="s">
        <v>710</v>
      </c>
      <c r="IED77" s="871" t="s">
        <v>710</v>
      </c>
      <c r="IEE77" s="871" t="s">
        <v>710</v>
      </c>
      <c r="IEF77" s="871" t="s">
        <v>710</v>
      </c>
      <c r="IEG77" s="871" t="s">
        <v>710</v>
      </c>
      <c r="IEH77" s="871" t="s">
        <v>710</v>
      </c>
      <c r="IEI77" s="871" t="s">
        <v>710</v>
      </c>
      <c r="IEJ77" s="871" t="s">
        <v>710</v>
      </c>
      <c r="IEK77" s="871" t="s">
        <v>710</v>
      </c>
      <c r="IEL77" s="871" t="s">
        <v>710</v>
      </c>
      <c r="IEM77" s="871" t="s">
        <v>710</v>
      </c>
      <c r="IEN77" s="871" t="s">
        <v>710</v>
      </c>
      <c r="IEO77" s="871" t="s">
        <v>710</v>
      </c>
      <c r="IEP77" s="871" t="s">
        <v>710</v>
      </c>
      <c r="IEQ77" s="871" t="s">
        <v>710</v>
      </c>
      <c r="IER77" s="871" t="s">
        <v>710</v>
      </c>
      <c r="IES77" s="871" t="s">
        <v>710</v>
      </c>
      <c r="IET77" s="871" t="s">
        <v>710</v>
      </c>
      <c r="IEU77" s="871" t="s">
        <v>710</v>
      </c>
      <c r="IEV77" s="871" t="s">
        <v>710</v>
      </c>
      <c r="IEW77" s="871" t="s">
        <v>710</v>
      </c>
      <c r="IEX77" s="871" t="s">
        <v>710</v>
      </c>
      <c r="IEY77" s="871" t="s">
        <v>710</v>
      </c>
      <c r="IEZ77" s="871" t="s">
        <v>710</v>
      </c>
      <c r="IFA77" s="871" t="s">
        <v>710</v>
      </c>
      <c r="IFB77" s="871" t="s">
        <v>710</v>
      </c>
      <c r="IFC77" s="871" t="s">
        <v>710</v>
      </c>
      <c r="IFD77" s="871" t="s">
        <v>710</v>
      </c>
      <c r="IFE77" s="871" t="s">
        <v>710</v>
      </c>
      <c r="IFF77" s="871" t="s">
        <v>710</v>
      </c>
      <c r="IFG77" s="871" t="s">
        <v>710</v>
      </c>
      <c r="IFH77" s="871" t="s">
        <v>710</v>
      </c>
      <c r="IFI77" s="871" t="s">
        <v>710</v>
      </c>
      <c r="IFJ77" s="871" t="s">
        <v>710</v>
      </c>
      <c r="IFK77" s="871" t="s">
        <v>710</v>
      </c>
      <c r="IFL77" s="871" t="s">
        <v>710</v>
      </c>
      <c r="IFM77" s="871" t="s">
        <v>710</v>
      </c>
      <c r="IFN77" s="871" t="s">
        <v>710</v>
      </c>
      <c r="IFO77" s="871" t="s">
        <v>710</v>
      </c>
      <c r="IFP77" s="871" t="s">
        <v>710</v>
      </c>
      <c r="IFQ77" s="871" t="s">
        <v>710</v>
      </c>
      <c r="IFR77" s="871" t="s">
        <v>710</v>
      </c>
      <c r="IFS77" s="871" t="s">
        <v>710</v>
      </c>
      <c r="IFT77" s="871" t="s">
        <v>710</v>
      </c>
      <c r="IFU77" s="871" t="s">
        <v>710</v>
      </c>
      <c r="IFV77" s="871" t="s">
        <v>710</v>
      </c>
      <c r="IFW77" s="871" t="s">
        <v>710</v>
      </c>
      <c r="IFX77" s="871" t="s">
        <v>710</v>
      </c>
      <c r="IFY77" s="871" t="s">
        <v>710</v>
      </c>
      <c r="IFZ77" s="871" t="s">
        <v>710</v>
      </c>
      <c r="IGA77" s="871" t="s">
        <v>710</v>
      </c>
      <c r="IGB77" s="871" t="s">
        <v>710</v>
      </c>
      <c r="IGC77" s="871" t="s">
        <v>710</v>
      </c>
      <c r="IGD77" s="871" t="s">
        <v>710</v>
      </c>
      <c r="IGE77" s="871" t="s">
        <v>710</v>
      </c>
      <c r="IGF77" s="871" t="s">
        <v>710</v>
      </c>
      <c r="IGG77" s="871" t="s">
        <v>710</v>
      </c>
      <c r="IGH77" s="871" t="s">
        <v>710</v>
      </c>
      <c r="IGI77" s="871" t="s">
        <v>710</v>
      </c>
      <c r="IGJ77" s="871" t="s">
        <v>710</v>
      </c>
      <c r="IGK77" s="871" t="s">
        <v>710</v>
      </c>
      <c r="IGL77" s="871" t="s">
        <v>710</v>
      </c>
      <c r="IGM77" s="871" t="s">
        <v>710</v>
      </c>
      <c r="IGN77" s="871" t="s">
        <v>710</v>
      </c>
      <c r="IGO77" s="871" t="s">
        <v>710</v>
      </c>
      <c r="IGP77" s="871" t="s">
        <v>710</v>
      </c>
      <c r="IGQ77" s="871" t="s">
        <v>710</v>
      </c>
      <c r="IGR77" s="871" t="s">
        <v>710</v>
      </c>
      <c r="IGS77" s="871" t="s">
        <v>710</v>
      </c>
      <c r="IGT77" s="871" t="s">
        <v>710</v>
      </c>
      <c r="IGU77" s="871" t="s">
        <v>710</v>
      </c>
      <c r="IGV77" s="871" t="s">
        <v>710</v>
      </c>
      <c r="IGW77" s="871" t="s">
        <v>710</v>
      </c>
      <c r="IGX77" s="871" t="s">
        <v>710</v>
      </c>
      <c r="IGY77" s="871" t="s">
        <v>710</v>
      </c>
      <c r="IGZ77" s="871" t="s">
        <v>710</v>
      </c>
      <c r="IHA77" s="871" t="s">
        <v>710</v>
      </c>
      <c r="IHB77" s="871" t="s">
        <v>710</v>
      </c>
      <c r="IHC77" s="871" t="s">
        <v>710</v>
      </c>
      <c r="IHD77" s="871" t="s">
        <v>710</v>
      </c>
      <c r="IHE77" s="871" t="s">
        <v>710</v>
      </c>
      <c r="IHF77" s="871" t="s">
        <v>710</v>
      </c>
      <c r="IHG77" s="871" t="s">
        <v>710</v>
      </c>
      <c r="IHH77" s="871" t="s">
        <v>710</v>
      </c>
      <c r="IHI77" s="871" t="s">
        <v>710</v>
      </c>
      <c r="IHJ77" s="871" t="s">
        <v>710</v>
      </c>
      <c r="IHK77" s="871" t="s">
        <v>710</v>
      </c>
      <c r="IHL77" s="871" t="s">
        <v>710</v>
      </c>
      <c r="IHM77" s="871" t="s">
        <v>710</v>
      </c>
      <c r="IHN77" s="871" t="s">
        <v>710</v>
      </c>
      <c r="IHO77" s="871" t="s">
        <v>710</v>
      </c>
      <c r="IHP77" s="871" t="s">
        <v>710</v>
      </c>
      <c r="IHQ77" s="871" t="s">
        <v>710</v>
      </c>
      <c r="IHR77" s="871" t="s">
        <v>710</v>
      </c>
      <c r="IHS77" s="871" t="s">
        <v>710</v>
      </c>
      <c r="IHT77" s="871" t="s">
        <v>710</v>
      </c>
      <c r="IHU77" s="871" t="s">
        <v>710</v>
      </c>
      <c r="IHV77" s="871" t="s">
        <v>710</v>
      </c>
      <c r="IHW77" s="871" t="s">
        <v>710</v>
      </c>
      <c r="IHX77" s="871" t="s">
        <v>710</v>
      </c>
      <c r="IHY77" s="871" t="s">
        <v>710</v>
      </c>
      <c r="IHZ77" s="871" t="s">
        <v>710</v>
      </c>
      <c r="IIA77" s="871" t="s">
        <v>710</v>
      </c>
      <c r="IIB77" s="871" t="s">
        <v>710</v>
      </c>
      <c r="IIC77" s="871" t="s">
        <v>710</v>
      </c>
      <c r="IID77" s="871" t="s">
        <v>710</v>
      </c>
      <c r="IIE77" s="871" t="s">
        <v>710</v>
      </c>
      <c r="IIF77" s="871" t="s">
        <v>710</v>
      </c>
      <c r="IIG77" s="871" t="s">
        <v>710</v>
      </c>
      <c r="IIH77" s="871" t="s">
        <v>710</v>
      </c>
      <c r="III77" s="871" t="s">
        <v>710</v>
      </c>
      <c r="IIJ77" s="871" t="s">
        <v>710</v>
      </c>
      <c r="IIK77" s="871" t="s">
        <v>710</v>
      </c>
      <c r="IIL77" s="871" t="s">
        <v>710</v>
      </c>
      <c r="IIM77" s="871" t="s">
        <v>710</v>
      </c>
      <c r="IIN77" s="871" t="s">
        <v>710</v>
      </c>
      <c r="IIO77" s="871" t="s">
        <v>710</v>
      </c>
      <c r="IIP77" s="871" t="s">
        <v>710</v>
      </c>
      <c r="IIQ77" s="871" t="s">
        <v>710</v>
      </c>
      <c r="IIR77" s="871" t="s">
        <v>710</v>
      </c>
      <c r="IIS77" s="871" t="s">
        <v>710</v>
      </c>
      <c r="IIT77" s="871" t="s">
        <v>710</v>
      </c>
      <c r="IIU77" s="871" t="s">
        <v>710</v>
      </c>
      <c r="IIV77" s="871" t="s">
        <v>710</v>
      </c>
      <c r="IIW77" s="871" t="s">
        <v>710</v>
      </c>
      <c r="IIX77" s="871" t="s">
        <v>710</v>
      </c>
      <c r="IIY77" s="871" t="s">
        <v>710</v>
      </c>
      <c r="IIZ77" s="871" t="s">
        <v>710</v>
      </c>
      <c r="IJA77" s="871" t="s">
        <v>710</v>
      </c>
      <c r="IJB77" s="871" t="s">
        <v>710</v>
      </c>
      <c r="IJC77" s="871" t="s">
        <v>710</v>
      </c>
      <c r="IJD77" s="871" t="s">
        <v>710</v>
      </c>
      <c r="IJE77" s="871" t="s">
        <v>710</v>
      </c>
      <c r="IJF77" s="871" t="s">
        <v>710</v>
      </c>
      <c r="IJG77" s="871" t="s">
        <v>710</v>
      </c>
      <c r="IJH77" s="871" t="s">
        <v>710</v>
      </c>
      <c r="IJI77" s="871" t="s">
        <v>710</v>
      </c>
      <c r="IJJ77" s="871" t="s">
        <v>710</v>
      </c>
      <c r="IJK77" s="871" t="s">
        <v>710</v>
      </c>
      <c r="IJL77" s="871" t="s">
        <v>710</v>
      </c>
      <c r="IJM77" s="871" t="s">
        <v>710</v>
      </c>
      <c r="IJN77" s="871" t="s">
        <v>710</v>
      </c>
      <c r="IJO77" s="871" t="s">
        <v>710</v>
      </c>
      <c r="IJP77" s="871" t="s">
        <v>710</v>
      </c>
      <c r="IJQ77" s="871" t="s">
        <v>710</v>
      </c>
      <c r="IJR77" s="871" t="s">
        <v>710</v>
      </c>
      <c r="IJS77" s="871" t="s">
        <v>710</v>
      </c>
      <c r="IJT77" s="871" t="s">
        <v>710</v>
      </c>
      <c r="IJU77" s="871" t="s">
        <v>710</v>
      </c>
      <c r="IJV77" s="871" t="s">
        <v>710</v>
      </c>
      <c r="IJW77" s="871" t="s">
        <v>710</v>
      </c>
      <c r="IJX77" s="871" t="s">
        <v>710</v>
      </c>
      <c r="IJY77" s="871" t="s">
        <v>710</v>
      </c>
      <c r="IJZ77" s="871" t="s">
        <v>710</v>
      </c>
      <c r="IKA77" s="871" t="s">
        <v>710</v>
      </c>
      <c r="IKB77" s="871" t="s">
        <v>710</v>
      </c>
      <c r="IKC77" s="871" t="s">
        <v>710</v>
      </c>
      <c r="IKD77" s="871" t="s">
        <v>710</v>
      </c>
      <c r="IKE77" s="871" t="s">
        <v>710</v>
      </c>
      <c r="IKF77" s="871" t="s">
        <v>710</v>
      </c>
      <c r="IKG77" s="871" t="s">
        <v>710</v>
      </c>
      <c r="IKH77" s="871" t="s">
        <v>710</v>
      </c>
      <c r="IKI77" s="871" t="s">
        <v>710</v>
      </c>
      <c r="IKJ77" s="871" t="s">
        <v>710</v>
      </c>
      <c r="IKK77" s="871" t="s">
        <v>710</v>
      </c>
      <c r="IKL77" s="871" t="s">
        <v>710</v>
      </c>
      <c r="IKM77" s="871" t="s">
        <v>710</v>
      </c>
      <c r="IKN77" s="871" t="s">
        <v>710</v>
      </c>
      <c r="IKO77" s="871" t="s">
        <v>710</v>
      </c>
      <c r="IKP77" s="871" t="s">
        <v>710</v>
      </c>
      <c r="IKQ77" s="871" t="s">
        <v>710</v>
      </c>
      <c r="IKR77" s="871" t="s">
        <v>710</v>
      </c>
      <c r="IKS77" s="871" t="s">
        <v>710</v>
      </c>
      <c r="IKT77" s="871" t="s">
        <v>710</v>
      </c>
      <c r="IKU77" s="871" t="s">
        <v>710</v>
      </c>
      <c r="IKV77" s="871" t="s">
        <v>710</v>
      </c>
      <c r="IKW77" s="871" t="s">
        <v>710</v>
      </c>
      <c r="IKX77" s="871" t="s">
        <v>710</v>
      </c>
      <c r="IKY77" s="871" t="s">
        <v>710</v>
      </c>
      <c r="IKZ77" s="871" t="s">
        <v>710</v>
      </c>
      <c r="ILA77" s="871" t="s">
        <v>710</v>
      </c>
      <c r="ILB77" s="871" t="s">
        <v>710</v>
      </c>
      <c r="ILC77" s="871" t="s">
        <v>710</v>
      </c>
      <c r="ILD77" s="871" t="s">
        <v>710</v>
      </c>
      <c r="ILE77" s="871" t="s">
        <v>710</v>
      </c>
      <c r="ILF77" s="871" t="s">
        <v>710</v>
      </c>
      <c r="ILG77" s="871" t="s">
        <v>710</v>
      </c>
      <c r="ILH77" s="871" t="s">
        <v>710</v>
      </c>
      <c r="ILI77" s="871" t="s">
        <v>710</v>
      </c>
      <c r="ILJ77" s="871" t="s">
        <v>710</v>
      </c>
      <c r="ILK77" s="871" t="s">
        <v>710</v>
      </c>
      <c r="ILL77" s="871" t="s">
        <v>710</v>
      </c>
      <c r="ILM77" s="871" t="s">
        <v>710</v>
      </c>
      <c r="ILN77" s="871" t="s">
        <v>710</v>
      </c>
      <c r="ILO77" s="871" t="s">
        <v>710</v>
      </c>
      <c r="ILP77" s="871" t="s">
        <v>710</v>
      </c>
      <c r="ILQ77" s="871" t="s">
        <v>710</v>
      </c>
      <c r="ILR77" s="871" t="s">
        <v>710</v>
      </c>
      <c r="ILS77" s="871" t="s">
        <v>710</v>
      </c>
      <c r="ILT77" s="871" t="s">
        <v>710</v>
      </c>
      <c r="ILU77" s="871" t="s">
        <v>710</v>
      </c>
      <c r="ILV77" s="871" t="s">
        <v>710</v>
      </c>
      <c r="ILW77" s="871" t="s">
        <v>710</v>
      </c>
      <c r="ILX77" s="871" t="s">
        <v>710</v>
      </c>
      <c r="ILY77" s="871" t="s">
        <v>710</v>
      </c>
      <c r="ILZ77" s="871" t="s">
        <v>710</v>
      </c>
      <c r="IMA77" s="871" t="s">
        <v>710</v>
      </c>
      <c r="IMB77" s="871" t="s">
        <v>710</v>
      </c>
      <c r="IMC77" s="871" t="s">
        <v>710</v>
      </c>
      <c r="IMD77" s="871" t="s">
        <v>710</v>
      </c>
      <c r="IME77" s="871" t="s">
        <v>710</v>
      </c>
      <c r="IMF77" s="871" t="s">
        <v>710</v>
      </c>
      <c r="IMG77" s="871" t="s">
        <v>710</v>
      </c>
      <c r="IMH77" s="871" t="s">
        <v>710</v>
      </c>
      <c r="IMI77" s="871" t="s">
        <v>710</v>
      </c>
      <c r="IMJ77" s="871" t="s">
        <v>710</v>
      </c>
      <c r="IMK77" s="871" t="s">
        <v>710</v>
      </c>
      <c r="IML77" s="871" t="s">
        <v>710</v>
      </c>
      <c r="IMM77" s="871" t="s">
        <v>710</v>
      </c>
      <c r="IMN77" s="871" t="s">
        <v>710</v>
      </c>
      <c r="IMO77" s="871" t="s">
        <v>710</v>
      </c>
      <c r="IMP77" s="871" t="s">
        <v>710</v>
      </c>
      <c r="IMQ77" s="871" t="s">
        <v>710</v>
      </c>
      <c r="IMR77" s="871" t="s">
        <v>710</v>
      </c>
      <c r="IMS77" s="871" t="s">
        <v>710</v>
      </c>
      <c r="IMT77" s="871" t="s">
        <v>710</v>
      </c>
      <c r="IMU77" s="871" t="s">
        <v>710</v>
      </c>
      <c r="IMV77" s="871" t="s">
        <v>710</v>
      </c>
      <c r="IMW77" s="871" t="s">
        <v>710</v>
      </c>
      <c r="IMX77" s="871" t="s">
        <v>710</v>
      </c>
      <c r="IMY77" s="871" t="s">
        <v>710</v>
      </c>
      <c r="IMZ77" s="871" t="s">
        <v>710</v>
      </c>
      <c r="INA77" s="871" t="s">
        <v>710</v>
      </c>
      <c r="INB77" s="871" t="s">
        <v>710</v>
      </c>
      <c r="INC77" s="871" t="s">
        <v>710</v>
      </c>
      <c r="IND77" s="871" t="s">
        <v>710</v>
      </c>
      <c r="INE77" s="871" t="s">
        <v>710</v>
      </c>
      <c r="INF77" s="871" t="s">
        <v>710</v>
      </c>
      <c r="ING77" s="871" t="s">
        <v>710</v>
      </c>
      <c r="INH77" s="871" t="s">
        <v>710</v>
      </c>
      <c r="INI77" s="871" t="s">
        <v>710</v>
      </c>
      <c r="INJ77" s="871" t="s">
        <v>710</v>
      </c>
      <c r="INK77" s="871" t="s">
        <v>710</v>
      </c>
      <c r="INL77" s="871" t="s">
        <v>710</v>
      </c>
      <c r="INM77" s="871" t="s">
        <v>710</v>
      </c>
      <c r="INN77" s="871" t="s">
        <v>710</v>
      </c>
      <c r="INO77" s="871" t="s">
        <v>710</v>
      </c>
      <c r="INP77" s="871" t="s">
        <v>710</v>
      </c>
      <c r="INQ77" s="871" t="s">
        <v>710</v>
      </c>
      <c r="INR77" s="871" t="s">
        <v>710</v>
      </c>
      <c r="INS77" s="871" t="s">
        <v>710</v>
      </c>
      <c r="INT77" s="871" t="s">
        <v>710</v>
      </c>
      <c r="INU77" s="871" t="s">
        <v>710</v>
      </c>
      <c r="INV77" s="871" t="s">
        <v>710</v>
      </c>
      <c r="INW77" s="871" t="s">
        <v>710</v>
      </c>
      <c r="INX77" s="871" t="s">
        <v>710</v>
      </c>
      <c r="INY77" s="871" t="s">
        <v>710</v>
      </c>
      <c r="INZ77" s="871" t="s">
        <v>710</v>
      </c>
      <c r="IOA77" s="871" t="s">
        <v>710</v>
      </c>
      <c r="IOB77" s="871" t="s">
        <v>710</v>
      </c>
      <c r="IOC77" s="871" t="s">
        <v>710</v>
      </c>
      <c r="IOD77" s="871" t="s">
        <v>710</v>
      </c>
      <c r="IOE77" s="871" t="s">
        <v>710</v>
      </c>
      <c r="IOF77" s="871" t="s">
        <v>710</v>
      </c>
      <c r="IOG77" s="871" t="s">
        <v>710</v>
      </c>
      <c r="IOH77" s="871" t="s">
        <v>710</v>
      </c>
      <c r="IOI77" s="871" t="s">
        <v>710</v>
      </c>
      <c r="IOJ77" s="871" t="s">
        <v>710</v>
      </c>
      <c r="IOK77" s="871" t="s">
        <v>710</v>
      </c>
      <c r="IOL77" s="871" t="s">
        <v>710</v>
      </c>
      <c r="IOM77" s="871" t="s">
        <v>710</v>
      </c>
      <c r="ION77" s="871" t="s">
        <v>710</v>
      </c>
      <c r="IOO77" s="871" t="s">
        <v>710</v>
      </c>
      <c r="IOP77" s="871" t="s">
        <v>710</v>
      </c>
      <c r="IOQ77" s="871" t="s">
        <v>710</v>
      </c>
      <c r="IOR77" s="871" t="s">
        <v>710</v>
      </c>
      <c r="IOS77" s="871" t="s">
        <v>710</v>
      </c>
      <c r="IOT77" s="871" t="s">
        <v>710</v>
      </c>
      <c r="IOU77" s="871" t="s">
        <v>710</v>
      </c>
      <c r="IOV77" s="871" t="s">
        <v>710</v>
      </c>
      <c r="IOW77" s="871" t="s">
        <v>710</v>
      </c>
      <c r="IOX77" s="871" t="s">
        <v>710</v>
      </c>
      <c r="IOY77" s="871" t="s">
        <v>710</v>
      </c>
      <c r="IOZ77" s="871" t="s">
        <v>710</v>
      </c>
      <c r="IPA77" s="871" t="s">
        <v>710</v>
      </c>
      <c r="IPB77" s="871" t="s">
        <v>710</v>
      </c>
      <c r="IPC77" s="871" t="s">
        <v>710</v>
      </c>
      <c r="IPD77" s="871" t="s">
        <v>710</v>
      </c>
      <c r="IPE77" s="871" t="s">
        <v>710</v>
      </c>
      <c r="IPF77" s="871" t="s">
        <v>710</v>
      </c>
      <c r="IPG77" s="871" t="s">
        <v>710</v>
      </c>
      <c r="IPH77" s="871" t="s">
        <v>710</v>
      </c>
      <c r="IPI77" s="871" t="s">
        <v>710</v>
      </c>
      <c r="IPJ77" s="871" t="s">
        <v>710</v>
      </c>
      <c r="IPK77" s="871" t="s">
        <v>710</v>
      </c>
      <c r="IPL77" s="871" t="s">
        <v>710</v>
      </c>
      <c r="IPM77" s="871" t="s">
        <v>710</v>
      </c>
      <c r="IPN77" s="871" t="s">
        <v>710</v>
      </c>
      <c r="IPO77" s="871" t="s">
        <v>710</v>
      </c>
      <c r="IPP77" s="871" t="s">
        <v>710</v>
      </c>
      <c r="IPQ77" s="871" t="s">
        <v>710</v>
      </c>
      <c r="IPR77" s="871" t="s">
        <v>710</v>
      </c>
      <c r="IPS77" s="871" t="s">
        <v>710</v>
      </c>
      <c r="IPT77" s="871" t="s">
        <v>710</v>
      </c>
      <c r="IPU77" s="871" t="s">
        <v>710</v>
      </c>
      <c r="IPV77" s="871" t="s">
        <v>710</v>
      </c>
      <c r="IPW77" s="871" t="s">
        <v>710</v>
      </c>
      <c r="IPX77" s="871" t="s">
        <v>710</v>
      </c>
      <c r="IPY77" s="871" t="s">
        <v>710</v>
      </c>
      <c r="IPZ77" s="871" t="s">
        <v>710</v>
      </c>
      <c r="IQA77" s="871" t="s">
        <v>710</v>
      </c>
      <c r="IQB77" s="871" t="s">
        <v>710</v>
      </c>
      <c r="IQC77" s="871" t="s">
        <v>710</v>
      </c>
      <c r="IQD77" s="871" t="s">
        <v>710</v>
      </c>
      <c r="IQE77" s="871" t="s">
        <v>710</v>
      </c>
      <c r="IQF77" s="871" t="s">
        <v>710</v>
      </c>
      <c r="IQG77" s="871" t="s">
        <v>710</v>
      </c>
      <c r="IQH77" s="871" t="s">
        <v>710</v>
      </c>
      <c r="IQI77" s="871" t="s">
        <v>710</v>
      </c>
      <c r="IQJ77" s="871" t="s">
        <v>710</v>
      </c>
      <c r="IQK77" s="871" t="s">
        <v>710</v>
      </c>
      <c r="IQL77" s="871" t="s">
        <v>710</v>
      </c>
      <c r="IQM77" s="871" t="s">
        <v>710</v>
      </c>
      <c r="IQN77" s="871" t="s">
        <v>710</v>
      </c>
      <c r="IQO77" s="871" t="s">
        <v>710</v>
      </c>
      <c r="IQP77" s="871" t="s">
        <v>710</v>
      </c>
      <c r="IQQ77" s="871" t="s">
        <v>710</v>
      </c>
      <c r="IQR77" s="871" t="s">
        <v>710</v>
      </c>
      <c r="IQS77" s="871" t="s">
        <v>710</v>
      </c>
      <c r="IQT77" s="871" t="s">
        <v>710</v>
      </c>
      <c r="IQU77" s="871" t="s">
        <v>710</v>
      </c>
      <c r="IQV77" s="871" t="s">
        <v>710</v>
      </c>
      <c r="IQW77" s="871" t="s">
        <v>710</v>
      </c>
      <c r="IQX77" s="871" t="s">
        <v>710</v>
      </c>
      <c r="IQY77" s="871" t="s">
        <v>710</v>
      </c>
      <c r="IQZ77" s="871" t="s">
        <v>710</v>
      </c>
      <c r="IRA77" s="871" t="s">
        <v>710</v>
      </c>
      <c r="IRB77" s="871" t="s">
        <v>710</v>
      </c>
      <c r="IRC77" s="871" t="s">
        <v>710</v>
      </c>
      <c r="IRD77" s="871" t="s">
        <v>710</v>
      </c>
      <c r="IRE77" s="871" t="s">
        <v>710</v>
      </c>
      <c r="IRF77" s="871" t="s">
        <v>710</v>
      </c>
      <c r="IRG77" s="871" t="s">
        <v>710</v>
      </c>
      <c r="IRH77" s="871" t="s">
        <v>710</v>
      </c>
      <c r="IRI77" s="871" t="s">
        <v>710</v>
      </c>
      <c r="IRJ77" s="871" t="s">
        <v>710</v>
      </c>
      <c r="IRK77" s="871" t="s">
        <v>710</v>
      </c>
      <c r="IRL77" s="871" t="s">
        <v>710</v>
      </c>
      <c r="IRM77" s="871" t="s">
        <v>710</v>
      </c>
      <c r="IRN77" s="871" t="s">
        <v>710</v>
      </c>
      <c r="IRO77" s="871" t="s">
        <v>710</v>
      </c>
      <c r="IRP77" s="871" t="s">
        <v>710</v>
      </c>
      <c r="IRQ77" s="871" t="s">
        <v>710</v>
      </c>
      <c r="IRR77" s="871" t="s">
        <v>710</v>
      </c>
      <c r="IRS77" s="871" t="s">
        <v>710</v>
      </c>
      <c r="IRT77" s="871" t="s">
        <v>710</v>
      </c>
      <c r="IRU77" s="871" t="s">
        <v>710</v>
      </c>
      <c r="IRV77" s="871" t="s">
        <v>710</v>
      </c>
      <c r="IRW77" s="871" t="s">
        <v>710</v>
      </c>
      <c r="IRX77" s="871" t="s">
        <v>710</v>
      </c>
      <c r="IRY77" s="871" t="s">
        <v>710</v>
      </c>
      <c r="IRZ77" s="871" t="s">
        <v>710</v>
      </c>
      <c r="ISA77" s="871" t="s">
        <v>710</v>
      </c>
      <c r="ISB77" s="871" t="s">
        <v>710</v>
      </c>
      <c r="ISC77" s="871" t="s">
        <v>710</v>
      </c>
      <c r="ISD77" s="871" t="s">
        <v>710</v>
      </c>
      <c r="ISE77" s="871" t="s">
        <v>710</v>
      </c>
      <c r="ISF77" s="871" t="s">
        <v>710</v>
      </c>
      <c r="ISG77" s="871" t="s">
        <v>710</v>
      </c>
      <c r="ISH77" s="871" t="s">
        <v>710</v>
      </c>
      <c r="ISI77" s="871" t="s">
        <v>710</v>
      </c>
      <c r="ISJ77" s="871" t="s">
        <v>710</v>
      </c>
      <c r="ISK77" s="871" t="s">
        <v>710</v>
      </c>
      <c r="ISL77" s="871" t="s">
        <v>710</v>
      </c>
      <c r="ISM77" s="871" t="s">
        <v>710</v>
      </c>
      <c r="ISN77" s="871" t="s">
        <v>710</v>
      </c>
      <c r="ISO77" s="871" t="s">
        <v>710</v>
      </c>
      <c r="ISP77" s="871" t="s">
        <v>710</v>
      </c>
      <c r="ISQ77" s="871" t="s">
        <v>710</v>
      </c>
      <c r="ISR77" s="871" t="s">
        <v>710</v>
      </c>
      <c r="ISS77" s="871" t="s">
        <v>710</v>
      </c>
      <c r="IST77" s="871" t="s">
        <v>710</v>
      </c>
      <c r="ISU77" s="871" t="s">
        <v>710</v>
      </c>
      <c r="ISV77" s="871" t="s">
        <v>710</v>
      </c>
      <c r="ISW77" s="871" t="s">
        <v>710</v>
      </c>
      <c r="ISX77" s="871" t="s">
        <v>710</v>
      </c>
      <c r="ISY77" s="871" t="s">
        <v>710</v>
      </c>
      <c r="ISZ77" s="871" t="s">
        <v>710</v>
      </c>
      <c r="ITA77" s="871" t="s">
        <v>710</v>
      </c>
      <c r="ITB77" s="871" t="s">
        <v>710</v>
      </c>
      <c r="ITC77" s="871" t="s">
        <v>710</v>
      </c>
      <c r="ITD77" s="871" t="s">
        <v>710</v>
      </c>
      <c r="ITE77" s="871" t="s">
        <v>710</v>
      </c>
      <c r="ITF77" s="871" t="s">
        <v>710</v>
      </c>
      <c r="ITG77" s="871" t="s">
        <v>710</v>
      </c>
      <c r="ITH77" s="871" t="s">
        <v>710</v>
      </c>
      <c r="ITI77" s="871" t="s">
        <v>710</v>
      </c>
      <c r="ITJ77" s="871" t="s">
        <v>710</v>
      </c>
      <c r="ITK77" s="871" t="s">
        <v>710</v>
      </c>
      <c r="ITL77" s="871" t="s">
        <v>710</v>
      </c>
      <c r="ITM77" s="871" t="s">
        <v>710</v>
      </c>
      <c r="ITN77" s="871" t="s">
        <v>710</v>
      </c>
      <c r="ITO77" s="871" t="s">
        <v>710</v>
      </c>
      <c r="ITP77" s="871" t="s">
        <v>710</v>
      </c>
      <c r="ITQ77" s="871" t="s">
        <v>710</v>
      </c>
      <c r="ITR77" s="871" t="s">
        <v>710</v>
      </c>
      <c r="ITS77" s="871" t="s">
        <v>710</v>
      </c>
      <c r="ITT77" s="871" t="s">
        <v>710</v>
      </c>
      <c r="ITU77" s="871" t="s">
        <v>710</v>
      </c>
      <c r="ITV77" s="871" t="s">
        <v>710</v>
      </c>
      <c r="ITW77" s="871" t="s">
        <v>710</v>
      </c>
      <c r="ITX77" s="871" t="s">
        <v>710</v>
      </c>
      <c r="ITY77" s="871" t="s">
        <v>710</v>
      </c>
      <c r="ITZ77" s="871" t="s">
        <v>710</v>
      </c>
      <c r="IUA77" s="871" t="s">
        <v>710</v>
      </c>
      <c r="IUB77" s="871" t="s">
        <v>710</v>
      </c>
      <c r="IUC77" s="871" t="s">
        <v>710</v>
      </c>
      <c r="IUD77" s="871" t="s">
        <v>710</v>
      </c>
      <c r="IUE77" s="871" t="s">
        <v>710</v>
      </c>
      <c r="IUF77" s="871" t="s">
        <v>710</v>
      </c>
      <c r="IUG77" s="871" t="s">
        <v>710</v>
      </c>
      <c r="IUH77" s="871" t="s">
        <v>710</v>
      </c>
      <c r="IUI77" s="871" t="s">
        <v>710</v>
      </c>
      <c r="IUJ77" s="871" t="s">
        <v>710</v>
      </c>
      <c r="IUK77" s="871" t="s">
        <v>710</v>
      </c>
      <c r="IUL77" s="871" t="s">
        <v>710</v>
      </c>
      <c r="IUM77" s="871" t="s">
        <v>710</v>
      </c>
      <c r="IUN77" s="871" t="s">
        <v>710</v>
      </c>
      <c r="IUO77" s="871" t="s">
        <v>710</v>
      </c>
      <c r="IUP77" s="871" t="s">
        <v>710</v>
      </c>
      <c r="IUQ77" s="871" t="s">
        <v>710</v>
      </c>
      <c r="IUR77" s="871" t="s">
        <v>710</v>
      </c>
      <c r="IUS77" s="871" t="s">
        <v>710</v>
      </c>
      <c r="IUT77" s="871" t="s">
        <v>710</v>
      </c>
      <c r="IUU77" s="871" t="s">
        <v>710</v>
      </c>
      <c r="IUV77" s="871" t="s">
        <v>710</v>
      </c>
      <c r="IUW77" s="871" t="s">
        <v>710</v>
      </c>
      <c r="IUX77" s="871" t="s">
        <v>710</v>
      </c>
      <c r="IUY77" s="871" t="s">
        <v>710</v>
      </c>
      <c r="IUZ77" s="871" t="s">
        <v>710</v>
      </c>
      <c r="IVA77" s="871" t="s">
        <v>710</v>
      </c>
      <c r="IVB77" s="871" t="s">
        <v>710</v>
      </c>
      <c r="IVC77" s="871" t="s">
        <v>710</v>
      </c>
      <c r="IVD77" s="871" t="s">
        <v>710</v>
      </c>
      <c r="IVE77" s="871" t="s">
        <v>710</v>
      </c>
      <c r="IVF77" s="871" t="s">
        <v>710</v>
      </c>
      <c r="IVG77" s="871" t="s">
        <v>710</v>
      </c>
      <c r="IVH77" s="871" t="s">
        <v>710</v>
      </c>
      <c r="IVI77" s="871" t="s">
        <v>710</v>
      </c>
      <c r="IVJ77" s="871" t="s">
        <v>710</v>
      </c>
      <c r="IVK77" s="871" t="s">
        <v>710</v>
      </c>
      <c r="IVL77" s="871" t="s">
        <v>710</v>
      </c>
      <c r="IVM77" s="871" t="s">
        <v>710</v>
      </c>
      <c r="IVN77" s="871" t="s">
        <v>710</v>
      </c>
      <c r="IVO77" s="871" t="s">
        <v>710</v>
      </c>
      <c r="IVP77" s="871" t="s">
        <v>710</v>
      </c>
      <c r="IVQ77" s="871" t="s">
        <v>710</v>
      </c>
      <c r="IVR77" s="871" t="s">
        <v>710</v>
      </c>
      <c r="IVS77" s="871" t="s">
        <v>710</v>
      </c>
      <c r="IVT77" s="871" t="s">
        <v>710</v>
      </c>
      <c r="IVU77" s="871" t="s">
        <v>710</v>
      </c>
      <c r="IVV77" s="871" t="s">
        <v>710</v>
      </c>
      <c r="IVW77" s="871" t="s">
        <v>710</v>
      </c>
      <c r="IVX77" s="871" t="s">
        <v>710</v>
      </c>
      <c r="IVY77" s="871" t="s">
        <v>710</v>
      </c>
      <c r="IVZ77" s="871" t="s">
        <v>710</v>
      </c>
      <c r="IWA77" s="871" t="s">
        <v>710</v>
      </c>
      <c r="IWB77" s="871" t="s">
        <v>710</v>
      </c>
      <c r="IWC77" s="871" t="s">
        <v>710</v>
      </c>
      <c r="IWD77" s="871" t="s">
        <v>710</v>
      </c>
      <c r="IWE77" s="871" t="s">
        <v>710</v>
      </c>
      <c r="IWF77" s="871" t="s">
        <v>710</v>
      </c>
      <c r="IWG77" s="871" t="s">
        <v>710</v>
      </c>
      <c r="IWH77" s="871" t="s">
        <v>710</v>
      </c>
      <c r="IWI77" s="871" t="s">
        <v>710</v>
      </c>
      <c r="IWJ77" s="871" t="s">
        <v>710</v>
      </c>
      <c r="IWK77" s="871" t="s">
        <v>710</v>
      </c>
      <c r="IWL77" s="871" t="s">
        <v>710</v>
      </c>
      <c r="IWM77" s="871" t="s">
        <v>710</v>
      </c>
      <c r="IWN77" s="871" t="s">
        <v>710</v>
      </c>
      <c r="IWO77" s="871" t="s">
        <v>710</v>
      </c>
      <c r="IWP77" s="871" t="s">
        <v>710</v>
      </c>
      <c r="IWQ77" s="871" t="s">
        <v>710</v>
      </c>
      <c r="IWR77" s="871" t="s">
        <v>710</v>
      </c>
      <c r="IWS77" s="871" t="s">
        <v>710</v>
      </c>
      <c r="IWT77" s="871" t="s">
        <v>710</v>
      </c>
      <c r="IWU77" s="871" t="s">
        <v>710</v>
      </c>
      <c r="IWV77" s="871" t="s">
        <v>710</v>
      </c>
      <c r="IWW77" s="871" t="s">
        <v>710</v>
      </c>
      <c r="IWX77" s="871" t="s">
        <v>710</v>
      </c>
      <c r="IWY77" s="871" t="s">
        <v>710</v>
      </c>
      <c r="IWZ77" s="871" t="s">
        <v>710</v>
      </c>
      <c r="IXA77" s="871" t="s">
        <v>710</v>
      </c>
      <c r="IXB77" s="871" t="s">
        <v>710</v>
      </c>
      <c r="IXC77" s="871" t="s">
        <v>710</v>
      </c>
      <c r="IXD77" s="871" t="s">
        <v>710</v>
      </c>
      <c r="IXE77" s="871" t="s">
        <v>710</v>
      </c>
      <c r="IXF77" s="871" t="s">
        <v>710</v>
      </c>
      <c r="IXG77" s="871" t="s">
        <v>710</v>
      </c>
      <c r="IXH77" s="871" t="s">
        <v>710</v>
      </c>
      <c r="IXI77" s="871" t="s">
        <v>710</v>
      </c>
      <c r="IXJ77" s="871" t="s">
        <v>710</v>
      </c>
      <c r="IXK77" s="871" t="s">
        <v>710</v>
      </c>
      <c r="IXL77" s="871" t="s">
        <v>710</v>
      </c>
      <c r="IXM77" s="871" t="s">
        <v>710</v>
      </c>
      <c r="IXN77" s="871" t="s">
        <v>710</v>
      </c>
      <c r="IXO77" s="871" t="s">
        <v>710</v>
      </c>
      <c r="IXP77" s="871" t="s">
        <v>710</v>
      </c>
      <c r="IXQ77" s="871" t="s">
        <v>710</v>
      </c>
      <c r="IXR77" s="871" t="s">
        <v>710</v>
      </c>
      <c r="IXS77" s="871" t="s">
        <v>710</v>
      </c>
      <c r="IXT77" s="871" t="s">
        <v>710</v>
      </c>
      <c r="IXU77" s="871" t="s">
        <v>710</v>
      </c>
      <c r="IXV77" s="871" t="s">
        <v>710</v>
      </c>
      <c r="IXW77" s="871" t="s">
        <v>710</v>
      </c>
      <c r="IXX77" s="871" t="s">
        <v>710</v>
      </c>
      <c r="IXY77" s="871" t="s">
        <v>710</v>
      </c>
      <c r="IXZ77" s="871" t="s">
        <v>710</v>
      </c>
      <c r="IYA77" s="871" t="s">
        <v>710</v>
      </c>
      <c r="IYB77" s="871" t="s">
        <v>710</v>
      </c>
      <c r="IYC77" s="871" t="s">
        <v>710</v>
      </c>
      <c r="IYD77" s="871" t="s">
        <v>710</v>
      </c>
      <c r="IYE77" s="871" t="s">
        <v>710</v>
      </c>
      <c r="IYF77" s="871" t="s">
        <v>710</v>
      </c>
      <c r="IYG77" s="871" t="s">
        <v>710</v>
      </c>
      <c r="IYH77" s="871" t="s">
        <v>710</v>
      </c>
      <c r="IYI77" s="871" t="s">
        <v>710</v>
      </c>
      <c r="IYJ77" s="871" t="s">
        <v>710</v>
      </c>
      <c r="IYK77" s="871" t="s">
        <v>710</v>
      </c>
      <c r="IYL77" s="871" t="s">
        <v>710</v>
      </c>
      <c r="IYM77" s="871" t="s">
        <v>710</v>
      </c>
      <c r="IYN77" s="871" t="s">
        <v>710</v>
      </c>
      <c r="IYO77" s="871" t="s">
        <v>710</v>
      </c>
      <c r="IYP77" s="871" t="s">
        <v>710</v>
      </c>
      <c r="IYQ77" s="871" t="s">
        <v>710</v>
      </c>
      <c r="IYR77" s="871" t="s">
        <v>710</v>
      </c>
      <c r="IYS77" s="871" t="s">
        <v>710</v>
      </c>
      <c r="IYT77" s="871" t="s">
        <v>710</v>
      </c>
      <c r="IYU77" s="871" t="s">
        <v>710</v>
      </c>
      <c r="IYV77" s="871" t="s">
        <v>710</v>
      </c>
      <c r="IYW77" s="871" t="s">
        <v>710</v>
      </c>
      <c r="IYX77" s="871" t="s">
        <v>710</v>
      </c>
      <c r="IYY77" s="871" t="s">
        <v>710</v>
      </c>
      <c r="IYZ77" s="871" t="s">
        <v>710</v>
      </c>
      <c r="IZA77" s="871" t="s">
        <v>710</v>
      </c>
      <c r="IZB77" s="871" t="s">
        <v>710</v>
      </c>
      <c r="IZC77" s="871" t="s">
        <v>710</v>
      </c>
      <c r="IZD77" s="871" t="s">
        <v>710</v>
      </c>
      <c r="IZE77" s="871" t="s">
        <v>710</v>
      </c>
      <c r="IZF77" s="871" t="s">
        <v>710</v>
      </c>
      <c r="IZG77" s="871" t="s">
        <v>710</v>
      </c>
      <c r="IZH77" s="871" t="s">
        <v>710</v>
      </c>
      <c r="IZI77" s="871" t="s">
        <v>710</v>
      </c>
      <c r="IZJ77" s="871" t="s">
        <v>710</v>
      </c>
      <c r="IZK77" s="871" t="s">
        <v>710</v>
      </c>
      <c r="IZL77" s="871" t="s">
        <v>710</v>
      </c>
      <c r="IZM77" s="871" t="s">
        <v>710</v>
      </c>
      <c r="IZN77" s="871" t="s">
        <v>710</v>
      </c>
      <c r="IZO77" s="871" t="s">
        <v>710</v>
      </c>
      <c r="IZP77" s="871" t="s">
        <v>710</v>
      </c>
      <c r="IZQ77" s="871" t="s">
        <v>710</v>
      </c>
      <c r="IZR77" s="871" t="s">
        <v>710</v>
      </c>
      <c r="IZS77" s="871" t="s">
        <v>710</v>
      </c>
      <c r="IZT77" s="871" t="s">
        <v>710</v>
      </c>
      <c r="IZU77" s="871" t="s">
        <v>710</v>
      </c>
      <c r="IZV77" s="871" t="s">
        <v>710</v>
      </c>
      <c r="IZW77" s="871" t="s">
        <v>710</v>
      </c>
      <c r="IZX77" s="871" t="s">
        <v>710</v>
      </c>
      <c r="IZY77" s="871" t="s">
        <v>710</v>
      </c>
      <c r="IZZ77" s="871" t="s">
        <v>710</v>
      </c>
      <c r="JAA77" s="871" t="s">
        <v>710</v>
      </c>
      <c r="JAB77" s="871" t="s">
        <v>710</v>
      </c>
      <c r="JAC77" s="871" t="s">
        <v>710</v>
      </c>
      <c r="JAD77" s="871" t="s">
        <v>710</v>
      </c>
      <c r="JAE77" s="871" t="s">
        <v>710</v>
      </c>
      <c r="JAF77" s="871" t="s">
        <v>710</v>
      </c>
      <c r="JAG77" s="871" t="s">
        <v>710</v>
      </c>
      <c r="JAH77" s="871" t="s">
        <v>710</v>
      </c>
      <c r="JAI77" s="871" t="s">
        <v>710</v>
      </c>
      <c r="JAJ77" s="871" t="s">
        <v>710</v>
      </c>
      <c r="JAK77" s="871" t="s">
        <v>710</v>
      </c>
      <c r="JAL77" s="871" t="s">
        <v>710</v>
      </c>
      <c r="JAM77" s="871" t="s">
        <v>710</v>
      </c>
      <c r="JAN77" s="871" t="s">
        <v>710</v>
      </c>
      <c r="JAO77" s="871" t="s">
        <v>710</v>
      </c>
      <c r="JAP77" s="871" t="s">
        <v>710</v>
      </c>
      <c r="JAQ77" s="871" t="s">
        <v>710</v>
      </c>
      <c r="JAR77" s="871" t="s">
        <v>710</v>
      </c>
      <c r="JAS77" s="871" t="s">
        <v>710</v>
      </c>
      <c r="JAT77" s="871" t="s">
        <v>710</v>
      </c>
      <c r="JAU77" s="871" t="s">
        <v>710</v>
      </c>
      <c r="JAV77" s="871" t="s">
        <v>710</v>
      </c>
      <c r="JAW77" s="871" t="s">
        <v>710</v>
      </c>
      <c r="JAX77" s="871" t="s">
        <v>710</v>
      </c>
      <c r="JAY77" s="871" t="s">
        <v>710</v>
      </c>
      <c r="JAZ77" s="871" t="s">
        <v>710</v>
      </c>
      <c r="JBA77" s="871" t="s">
        <v>710</v>
      </c>
      <c r="JBB77" s="871" t="s">
        <v>710</v>
      </c>
      <c r="JBC77" s="871" t="s">
        <v>710</v>
      </c>
      <c r="JBD77" s="871" t="s">
        <v>710</v>
      </c>
      <c r="JBE77" s="871" t="s">
        <v>710</v>
      </c>
      <c r="JBF77" s="871" t="s">
        <v>710</v>
      </c>
      <c r="JBG77" s="871" t="s">
        <v>710</v>
      </c>
      <c r="JBH77" s="871" t="s">
        <v>710</v>
      </c>
      <c r="JBI77" s="871" t="s">
        <v>710</v>
      </c>
      <c r="JBJ77" s="871" t="s">
        <v>710</v>
      </c>
      <c r="JBK77" s="871" t="s">
        <v>710</v>
      </c>
      <c r="JBL77" s="871" t="s">
        <v>710</v>
      </c>
      <c r="JBM77" s="871" t="s">
        <v>710</v>
      </c>
      <c r="JBN77" s="871" t="s">
        <v>710</v>
      </c>
      <c r="JBO77" s="871" t="s">
        <v>710</v>
      </c>
      <c r="JBP77" s="871" t="s">
        <v>710</v>
      </c>
      <c r="JBQ77" s="871" t="s">
        <v>710</v>
      </c>
      <c r="JBR77" s="871" t="s">
        <v>710</v>
      </c>
      <c r="JBS77" s="871" t="s">
        <v>710</v>
      </c>
      <c r="JBT77" s="871" t="s">
        <v>710</v>
      </c>
      <c r="JBU77" s="871" t="s">
        <v>710</v>
      </c>
      <c r="JBV77" s="871" t="s">
        <v>710</v>
      </c>
      <c r="JBW77" s="871" t="s">
        <v>710</v>
      </c>
      <c r="JBX77" s="871" t="s">
        <v>710</v>
      </c>
      <c r="JBY77" s="871" t="s">
        <v>710</v>
      </c>
      <c r="JBZ77" s="871" t="s">
        <v>710</v>
      </c>
      <c r="JCA77" s="871" t="s">
        <v>710</v>
      </c>
      <c r="JCB77" s="871" t="s">
        <v>710</v>
      </c>
      <c r="JCC77" s="871" t="s">
        <v>710</v>
      </c>
      <c r="JCD77" s="871" t="s">
        <v>710</v>
      </c>
      <c r="JCE77" s="871" t="s">
        <v>710</v>
      </c>
      <c r="JCF77" s="871" t="s">
        <v>710</v>
      </c>
      <c r="JCG77" s="871" t="s">
        <v>710</v>
      </c>
      <c r="JCH77" s="871" t="s">
        <v>710</v>
      </c>
      <c r="JCI77" s="871" t="s">
        <v>710</v>
      </c>
      <c r="JCJ77" s="871" t="s">
        <v>710</v>
      </c>
      <c r="JCK77" s="871" t="s">
        <v>710</v>
      </c>
      <c r="JCL77" s="871" t="s">
        <v>710</v>
      </c>
      <c r="JCM77" s="871" t="s">
        <v>710</v>
      </c>
      <c r="JCN77" s="871" t="s">
        <v>710</v>
      </c>
      <c r="JCO77" s="871" t="s">
        <v>710</v>
      </c>
      <c r="JCP77" s="871" t="s">
        <v>710</v>
      </c>
      <c r="JCQ77" s="871" t="s">
        <v>710</v>
      </c>
      <c r="JCR77" s="871" t="s">
        <v>710</v>
      </c>
      <c r="JCS77" s="871" t="s">
        <v>710</v>
      </c>
      <c r="JCT77" s="871" t="s">
        <v>710</v>
      </c>
      <c r="JCU77" s="871" t="s">
        <v>710</v>
      </c>
      <c r="JCV77" s="871" t="s">
        <v>710</v>
      </c>
      <c r="JCW77" s="871" t="s">
        <v>710</v>
      </c>
      <c r="JCX77" s="871" t="s">
        <v>710</v>
      </c>
      <c r="JCY77" s="871" t="s">
        <v>710</v>
      </c>
      <c r="JCZ77" s="871" t="s">
        <v>710</v>
      </c>
      <c r="JDA77" s="871" t="s">
        <v>710</v>
      </c>
      <c r="JDB77" s="871" t="s">
        <v>710</v>
      </c>
      <c r="JDC77" s="871" t="s">
        <v>710</v>
      </c>
      <c r="JDD77" s="871" t="s">
        <v>710</v>
      </c>
      <c r="JDE77" s="871" t="s">
        <v>710</v>
      </c>
      <c r="JDF77" s="871" t="s">
        <v>710</v>
      </c>
      <c r="JDG77" s="871" t="s">
        <v>710</v>
      </c>
      <c r="JDH77" s="871" t="s">
        <v>710</v>
      </c>
      <c r="JDI77" s="871" t="s">
        <v>710</v>
      </c>
      <c r="JDJ77" s="871" t="s">
        <v>710</v>
      </c>
      <c r="JDK77" s="871" t="s">
        <v>710</v>
      </c>
      <c r="JDL77" s="871" t="s">
        <v>710</v>
      </c>
      <c r="JDM77" s="871" t="s">
        <v>710</v>
      </c>
      <c r="JDN77" s="871" t="s">
        <v>710</v>
      </c>
      <c r="JDO77" s="871" t="s">
        <v>710</v>
      </c>
      <c r="JDP77" s="871" t="s">
        <v>710</v>
      </c>
      <c r="JDQ77" s="871" t="s">
        <v>710</v>
      </c>
      <c r="JDR77" s="871" t="s">
        <v>710</v>
      </c>
      <c r="JDS77" s="871" t="s">
        <v>710</v>
      </c>
      <c r="JDT77" s="871" t="s">
        <v>710</v>
      </c>
      <c r="JDU77" s="871" t="s">
        <v>710</v>
      </c>
      <c r="JDV77" s="871" t="s">
        <v>710</v>
      </c>
      <c r="JDW77" s="871" t="s">
        <v>710</v>
      </c>
      <c r="JDX77" s="871" t="s">
        <v>710</v>
      </c>
      <c r="JDY77" s="871" t="s">
        <v>710</v>
      </c>
      <c r="JDZ77" s="871" t="s">
        <v>710</v>
      </c>
      <c r="JEA77" s="871" t="s">
        <v>710</v>
      </c>
      <c r="JEB77" s="871" t="s">
        <v>710</v>
      </c>
      <c r="JEC77" s="871" t="s">
        <v>710</v>
      </c>
      <c r="JED77" s="871" t="s">
        <v>710</v>
      </c>
      <c r="JEE77" s="871" t="s">
        <v>710</v>
      </c>
      <c r="JEF77" s="871" t="s">
        <v>710</v>
      </c>
      <c r="JEG77" s="871" t="s">
        <v>710</v>
      </c>
      <c r="JEH77" s="871" t="s">
        <v>710</v>
      </c>
      <c r="JEI77" s="871" t="s">
        <v>710</v>
      </c>
      <c r="JEJ77" s="871" t="s">
        <v>710</v>
      </c>
      <c r="JEK77" s="871" t="s">
        <v>710</v>
      </c>
      <c r="JEL77" s="871" t="s">
        <v>710</v>
      </c>
      <c r="JEM77" s="871" t="s">
        <v>710</v>
      </c>
      <c r="JEN77" s="871" t="s">
        <v>710</v>
      </c>
      <c r="JEO77" s="871" t="s">
        <v>710</v>
      </c>
      <c r="JEP77" s="871" t="s">
        <v>710</v>
      </c>
      <c r="JEQ77" s="871" t="s">
        <v>710</v>
      </c>
      <c r="JER77" s="871" t="s">
        <v>710</v>
      </c>
      <c r="JES77" s="871" t="s">
        <v>710</v>
      </c>
      <c r="JET77" s="871" t="s">
        <v>710</v>
      </c>
      <c r="JEU77" s="871" t="s">
        <v>710</v>
      </c>
      <c r="JEV77" s="871" t="s">
        <v>710</v>
      </c>
      <c r="JEW77" s="871" t="s">
        <v>710</v>
      </c>
      <c r="JEX77" s="871" t="s">
        <v>710</v>
      </c>
      <c r="JEY77" s="871" t="s">
        <v>710</v>
      </c>
      <c r="JEZ77" s="871" t="s">
        <v>710</v>
      </c>
      <c r="JFA77" s="871" t="s">
        <v>710</v>
      </c>
      <c r="JFB77" s="871" t="s">
        <v>710</v>
      </c>
      <c r="JFC77" s="871" t="s">
        <v>710</v>
      </c>
      <c r="JFD77" s="871" t="s">
        <v>710</v>
      </c>
      <c r="JFE77" s="871" t="s">
        <v>710</v>
      </c>
      <c r="JFF77" s="871" t="s">
        <v>710</v>
      </c>
      <c r="JFG77" s="871" t="s">
        <v>710</v>
      </c>
      <c r="JFH77" s="871" t="s">
        <v>710</v>
      </c>
      <c r="JFI77" s="871" t="s">
        <v>710</v>
      </c>
      <c r="JFJ77" s="871" t="s">
        <v>710</v>
      </c>
      <c r="JFK77" s="871" t="s">
        <v>710</v>
      </c>
      <c r="JFL77" s="871" t="s">
        <v>710</v>
      </c>
      <c r="JFM77" s="871" t="s">
        <v>710</v>
      </c>
      <c r="JFN77" s="871" t="s">
        <v>710</v>
      </c>
      <c r="JFO77" s="871" t="s">
        <v>710</v>
      </c>
      <c r="JFP77" s="871" t="s">
        <v>710</v>
      </c>
      <c r="JFQ77" s="871" t="s">
        <v>710</v>
      </c>
      <c r="JFR77" s="871" t="s">
        <v>710</v>
      </c>
      <c r="JFS77" s="871" t="s">
        <v>710</v>
      </c>
      <c r="JFT77" s="871" t="s">
        <v>710</v>
      </c>
      <c r="JFU77" s="871" t="s">
        <v>710</v>
      </c>
      <c r="JFV77" s="871" t="s">
        <v>710</v>
      </c>
      <c r="JFW77" s="871" t="s">
        <v>710</v>
      </c>
      <c r="JFX77" s="871" t="s">
        <v>710</v>
      </c>
      <c r="JFY77" s="871" t="s">
        <v>710</v>
      </c>
      <c r="JFZ77" s="871" t="s">
        <v>710</v>
      </c>
      <c r="JGA77" s="871" t="s">
        <v>710</v>
      </c>
      <c r="JGB77" s="871" t="s">
        <v>710</v>
      </c>
      <c r="JGC77" s="871" t="s">
        <v>710</v>
      </c>
      <c r="JGD77" s="871" t="s">
        <v>710</v>
      </c>
      <c r="JGE77" s="871" t="s">
        <v>710</v>
      </c>
      <c r="JGF77" s="871" t="s">
        <v>710</v>
      </c>
      <c r="JGG77" s="871" t="s">
        <v>710</v>
      </c>
      <c r="JGH77" s="871" t="s">
        <v>710</v>
      </c>
      <c r="JGI77" s="871" t="s">
        <v>710</v>
      </c>
      <c r="JGJ77" s="871" t="s">
        <v>710</v>
      </c>
      <c r="JGK77" s="871" t="s">
        <v>710</v>
      </c>
      <c r="JGL77" s="871" t="s">
        <v>710</v>
      </c>
      <c r="JGM77" s="871" t="s">
        <v>710</v>
      </c>
      <c r="JGN77" s="871" t="s">
        <v>710</v>
      </c>
      <c r="JGO77" s="871" t="s">
        <v>710</v>
      </c>
      <c r="JGP77" s="871" t="s">
        <v>710</v>
      </c>
      <c r="JGQ77" s="871" t="s">
        <v>710</v>
      </c>
      <c r="JGR77" s="871" t="s">
        <v>710</v>
      </c>
      <c r="JGS77" s="871" t="s">
        <v>710</v>
      </c>
      <c r="JGT77" s="871" t="s">
        <v>710</v>
      </c>
      <c r="JGU77" s="871" t="s">
        <v>710</v>
      </c>
      <c r="JGV77" s="871" t="s">
        <v>710</v>
      </c>
      <c r="JGW77" s="871" t="s">
        <v>710</v>
      </c>
      <c r="JGX77" s="871" t="s">
        <v>710</v>
      </c>
      <c r="JGY77" s="871" t="s">
        <v>710</v>
      </c>
      <c r="JGZ77" s="871" t="s">
        <v>710</v>
      </c>
      <c r="JHA77" s="871" t="s">
        <v>710</v>
      </c>
      <c r="JHB77" s="871" t="s">
        <v>710</v>
      </c>
      <c r="JHC77" s="871" t="s">
        <v>710</v>
      </c>
      <c r="JHD77" s="871" t="s">
        <v>710</v>
      </c>
      <c r="JHE77" s="871" t="s">
        <v>710</v>
      </c>
      <c r="JHF77" s="871" t="s">
        <v>710</v>
      </c>
      <c r="JHG77" s="871" t="s">
        <v>710</v>
      </c>
      <c r="JHH77" s="871" t="s">
        <v>710</v>
      </c>
      <c r="JHI77" s="871" t="s">
        <v>710</v>
      </c>
      <c r="JHJ77" s="871" t="s">
        <v>710</v>
      </c>
      <c r="JHK77" s="871" t="s">
        <v>710</v>
      </c>
      <c r="JHL77" s="871" t="s">
        <v>710</v>
      </c>
      <c r="JHM77" s="871" t="s">
        <v>710</v>
      </c>
      <c r="JHN77" s="871" t="s">
        <v>710</v>
      </c>
      <c r="JHO77" s="871" t="s">
        <v>710</v>
      </c>
      <c r="JHP77" s="871" t="s">
        <v>710</v>
      </c>
      <c r="JHQ77" s="871" t="s">
        <v>710</v>
      </c>
      <c r="JHR77" s="871" t="s">
        <v>710</v>
      </c>
      <c r="JHS77" s="871" t="s">
        <v>710</v>
      </c>
      <c r="JHT77" s="871" t="s">
        <v>710</v>
      </c>
      <c r="JHU77" s="871" t="s">
        <v>710</v>
      </c>
      <c r="JHV77" s="871" t="s">
        <v>710</v>
      </c>
      <c r="JHW77" s="871" t="s">
        <v>710</v>
      </c>
      <c r="JHX77" s="871" t="s">
        <v>710</v>
      </c>
      <c r="JHY77" s="871" t="s">
        <v>710</v>
      </c>
      <c r="JHZ77" s="871" t="s">
        <v>710</v>
      </c>
      <c r="JIA77" s="871" t="s">
        <v>710</v>
      </c>
      <c r="JIB77" s="871" t="s">
        <v>710</v>
      </c>
      <c r="JIC77" s="871" t="s">
        <v>710</v>
      </c>
      <c r="JID77" s="871" t="s">
        <v>710</v>
      </c>
      <c r="JIE77" s="871" t="s">
        <v>710</v>
      </c>
      <c r="JIF77" s="871" t="s">
        <v>710</v>
      </c>
      <c r="JIG77" s="871" t="s">
        <v>710</v>
      </c>
      <c r="JIH77" s="871" t="s">
        <v>710</v>
      </c>
      <c r="JII77" s="871" t="s">
        <v>710</v>
      </c>
      <c r="JIJ77" s="871" t="s">
        <v>710</v>
      </c>
      <c r="JIK77" s="871" t="s">
        <v>710</v>
      </c>
      <c r="JIL77" s="871" t="s">
        <v>710</v>
      </c>
      <c r="JIM77" s="871" t="s">
        <v>710</v>
      </c>
      <c r="JIN77" s="871" t="s">
        <v>710</v>
      </c>
      <c r="JIO77" s="871" t="s">
        <v>710</v>
      </c>
      <c r="JIP77" s="871" t="s">
        <v>710</v>
      </c>
      <c r="JIQ77" s="871" t="s">
        <v>710</v>
      </c>
      <c r="JIR77" s="871" t="s">
        <v>710</v>
      </c>
      <c r="JIS77" s="871" t="s">
        <v>710</v>
      </c>
      <c r="JIT77" s="871" t="s">
        <v>710</v>
      </c>
      <c r="JIU77" s="871" t="s">
        <v>710</v>
      </c>
      <c r="JIV77" s="871" t="s">
        <v>710</v>
      </c>
      <c r="JIW77" s="871" t="s">
        <v>710</v>
      </c>
      <c r="JIX77" s="871" t="s">
        <v>710</v>
      </c>
      <c r="JIY77" s="871" t="s">
        <v>710</v>
      </c>
      <c r="JIZ77" s="871" t="s">
        <v>710</v>
      </c>
      <c r="JJA77" s="871" t="s">
        <v>710</v>
      </c>
      <c r="JJB77" s="871" t="s">
        <v>710</v>
      </c>
      <c r="JJC77" s="871" t="s">
        <v>710</v>
      </c>
      <c r="JJD77" s="871" t="s">
        <v>710</v>
      </c>
      <c r="JJE77" s="871" t="s">
        <v>710</v>
      </c>
      <c r="JJF77" s="871" t="s">
        <v>710</v>
      </c>
      <c r="JJG77" s="871" t="s">
        <v>710</v>
      </c>
      <c r="JJH77" s="871" t="s">
        <v>710</v>
      </c>
      <c r="JJI77" s="871" t="s">
        <v>710</v>
      </c>
      <c r="JJJ77" s="871" t="s">
        <v>710</v>
      </c>
      <c r="JJK77" s="871" t="s">
        <v>710</v>
      </c>
      <c r="JJL77" s="871" t="s">
        <v>710</v>
      </c>
      <c r="JJM77" s="871" t="s">
        <v>710</v>
      </c>
      <c r="JJN77" s="871" t="s">
        <v>710</v>
      </c>
      <c r="JJO77" s="871" t="s">
        <v>710</v>
      </c>
      <c r="JJP77" s="871" t="s">
        <v>710</v>
      </c>
      <c r="JJQ77" s="871" t="s">
        <v>710</v>
      </c>
      <c r="JJR77" s="871" t="s">
        <v>710</v>
      </c>
      <c r="JJS77" s="871" t="s">
        <v>710</v>
      </c>
      <c r="JJT77" s="871" t="s">
        <v>710</v>
      </c>
      <c r="JJU77" s="871" t="s">
        <v>710</v>
      </c>
      <c r="JJV77" s="871" t="s">
        <v>710</v>
      </c>
      <c r="JJW77" s="871" t="s">
        <v>710</v>
      </c>
      <c r="JJX77" s="871" t="s">
        <v>710</v>
      </c>
      <c r="JJY77" s="871" t="s">
        <v>710</v>
      </c>
      <c r="JJZ77" s="871" t="s">
        <v>710</v>
      </c>
      <c r="JKA77" s="871" t="s">
        <v>710</v>
      </c>
      <c r="JKB77" s="871" t="s">
        <v>710</v>
      </c>
      <c r="JKC77" s="871" t="s">
        <v>710</v>
      </c>
      <c r="JKD77" s="871" t="s">
        <v>710</v>
      </c>
      <c r="JKE77" s="871" t="s">
        <v>710</v>
      </c>
      <c r="JKF77" s="871" t="s">
        <v>710</v>
      </c>
      <c r="JKG77" s="871" t="s">
        <v>710</v>
      </c>
      <c r="JKH77" s="871" t="s">
        <v>710</v>
      </c>
      <c r="JKI77" s="871" t="s">
        <v>710</v>
      </c>
      <c r="JKJ77" s="871" t="s">
        <v>710</v>
      </c>
      <c r="JKK77" s="871" t="s">
        <v>710</v>
      </c>
      <c r="JKL77" s="871" t="s">
        <v>710</v>
      </c>
      <c r="JKM77" s="871" t="s">
        <v>710</v>
      </c>
      <c r="JKN77" s="871" t="s">
        <v>710</v>
      </c>
      <c r="JKO77" s="871" t="s">
        <v>710</v>
      </c>
      <c r="JKP77" s="871" t="s">
        <v>710</v>
      </c>
      <c r="JKQ77" s="871" t="s">
        <v>710</v>
      </c>
      <c r="JKR77" s="871" t="s">
        <v>710</v>
      </c>
      <c r="JKS77" s="871" t="s">
        <v>710</v>
      </c>
      <c r="JKT77" s="871" t="s">
        <v>710</v>
      </c>
      <c r="JKU77" s="871" t="s">
        <v>710</v>
      </c>
      <c r="JKV77" s="871" t="s">
        <v>710</v>
      </c>
      <c r="JKW77" s="871" t="s">
        <v>710</v>
      </c>
      <c r="JKX77" s="871" t="s">
        <v>710</v>
      </c>
      <c r="JKY77" s="871" t="s">
        <v>710</v>
      </c>
      <c r="JKZ77" s="871" t="s">
        <v>710</v>
      </c>
      <c r="JLA77" s="871" t="s">
        <v>710</v>
      </c>
      <c r="JLB77" s="871" t="s">
        <v>710</v>
      </c>
      <c r="JLC77" s="871" t="s">
        <v>710</v>
      </c>
      <c r="JLD77" s="871" t="s">
        <v>710</v>
      </c>
      <c r="JLE77" s="871" t="s">
        <v>710</v>
      </c>
      <c r="JLF77" s="871" t="s">
        <v>710</v>
      </c>
      <c r="JLG77" s="871" t="s">
        <v>710</v>
      </c>
      <c r="JLH77" s="871" t="s">
        <v>710</v>
      </c>
      <c r="JLI77" s="871" t="s">
        <v>710</v>
      </c>
      <c r="JLJ77" s="871" t="s">
        <v>710</v>
      </c>
      <c r="JLK77" s="871" t="s">
        <v>710</v>
      </c>
      <c r="JLL77" s="871" t="s">
        <v>710</v>
      </c>
      <c r="JLM77" s="871" t="s">
        <v>710</v>
      </c>
      <c r="JLN77" s="871" t="s">
        <v>710</v>
      </c>
      <c r="JLO77" s="871" t="s">
        <v>710</v>
      </c>
      <c r="JLP77" s="871" t="s">
        <v>710</v>
      </c>
      <c r="JLQ77" s="871" t="s">
        <v>710</v>
      </c>
      <c r="JLR77" s="871" t="s">
        <v>710</v>
      </c>
      <c r="JLS77" s="871" t="s">
        <v>710</v>
      </c>
      <c r="JLT77" s="871" t="s">
        <v>710</v>
      </c>
      <c r="JLU77" s="871" t="s">
        <v>710</v>
      </c>
      <c r="JLV77" s="871" t="s">
        <v>710</v>
      </c>
      <c r="JLW77" s="871" t="s">
        <v>710</v>
      </c>
      <c r="JLX77" s="871" t="s">
        <v>710</v>
      </c>
      <c r="JLY77" s="871" t="s">
        <v>710</v>
      </c>
      <c r="JLZ77" s="871" t="s">
        <v>710</v>
      </c>
      <c r="JMA77" s="871" t="s">
        <v>710</v>
      </c>
      <c r="JMB77" s="871" t="s">
        <v>710</v>
      </c>
      <c r="JMC77" s="871" t="s">
        <v>710</v>
      </c>
      <c r="JMD77" s="871" t="s">
        <v>710</v>
      </c>
      <c r="JME77" s="871" t="s">
        <v>710</v>
      </c>
      <c r="JMF77" s="871" t="s">
        <v>710</v>
      </c>
      <c r="JMG77" s="871" t="s">
        <v>710</v>
      </c>
      <c r="JMH77" s="871" t="s">
        <v>710</v>
      </c>
      <c r="JMI77" s="871" t="s">
        <v>710</v>
      </c>
      <c r="JMJ77" s="871" t="s">
        <v>710</v>
      </c>
      <c r="JMK77" s="871" t="s">
        <v>710</v>
      </c>
      <c r="JML77" s="871" t="s">
        <v>710</v>
      </c>
      <c r="JMM77" s="871" t="s">
        <v>710</v>
      </c>
      <c r="JMN77" s="871" t="s">
        <v>710</v>
      </c>
      <c r="JMO77" s="871" t="s">
        <v>710</v>
      </c>
      <c r="JMP77" s="871" t="s">
        <v>710</v>
      </c>
      <c r="JMQ77" s="871" t="s">
        <v>710</v>
      </c>
      <c r="JMR77" s="871" t="s">
        <v>710</v>
      </c>
      <c r="JMS77" s="871" t="s">
        <v>710</v>
      </c>
      <c r="JMT77" s="871" t="s">
        <v>710</v>
      </c>
      <c r="JMU77" s="871" t="s">
        <v>710</v>
      </c>
      <c r="JMV77" s="871" t="s">
        <v>710</v>
      </c>
      <c r="JMW77" s="871" t="s">
        <v>710</v>
      </c>
      <c r="JMX77" s="871" t="s">
        <v>710</v>
      </c>
      <c r="JMY77" s="871" t="s">
        <v>710</v>
      </c>
      <c r="JMZ77" s="871" t="s">
        <v>710</v>
      </c>
      <c r="JNA77" s="871" t="s">
        <v>710</v>
      </c>
      <c r="JNB77" s="871" t="s">
        <v>710</v>
      </c>
      <c r="JNC77" s="871" t="s">
        <v>710</v>
      </c>
      <c r="JND77" s="871" t="s">
        <v>710</v>
      </c>
      <c r="JNE77" s="871" t="s">
        <v>710</v>
      </c>
      <c r="JNF77" s="871" t="s">
        <v>710</v>
      </c>
      <c r="JNG77" s="871" t="s">
        <v>710</v>
      </c>
      <c r="JNH77" s="871" t="s">
        <v>710</v>
      </c>
      <c r="JNI77" s="871" t="s">
        <v>710</v>
      </c>
      <c r="JNJ77" s="871" t="s">
        <v>710</v>
      </c>
      <c r="JNK77" s="871" t="s">
        <v>710</v>
      </c>
      <c r="JNL77" s="871" t="s">
        <v>710</v>
      </c>
      <c r="JNM77" s="871" t="s">
        <v>710</v>
      </c>
      <c r="JNN77" s="871" t="s">
        <v>710</v>
      </c>
      <c r="JNO77" s="871" t="s">
        <v>710</v>
      </c>
      <c r="JNP77" s="871" t="s">
        <v>710</v>
      </c>
      <c r="JNQ77" s="871" t="s">
        <v>710</v>
      </c>
      <c r="JNR77" s="871" t="s">
        <v>710</v>
      </c>
      <c r="JNS77" s="871" t="s">
        <v>710</v>
      </c>
      <c r="JNT77" s="871" t="s">
        <v>710</v>
      </c>
      <c r="JNU77" s="871" t="s">
        <v>710</v>
      </c>
      <c r="JNV77" s="871" t="s">
        <v>710</v>
      </c>
      <c r="JNW77" s="871" t="s">
        <v>710</v>
      </c>
      <c r="JNX77" s="871" t="s">
        <v>710</v>
      </c>
      <c r="JNY77" s="871" t="s">
        <v>710</v>
      </c>
      <c r="JNZ77" s="871" t="s">
        <v>710</v>
      </c>
      <c r="JOA77" s="871" t="s">
        <v>710</v>
      </c>
      <c r="JOB77" s="871" t="s">
        <v>710</v>
      </c>
      <c r="JOC77" s="871" t="s">
        <v>710</v>
      </c>
      <c r="JOD77" s="871" t="s">
        <v>710</v>
      </c>
      <c r="JOE77" s="871" t="s">
        <v>710</v>
      </c>
      <c r="JOF77" s="871" t="s">
        <v>710</v>
      </c>
      <c r="JOG77" s="871" t="s">
        <v>710</v>
      </c>
      <c r="JOH77" s="871" t="s">
        <v>710</v>
      </c>
      <c r="JOI77" s="871" t="s">
        <v>710</v>
      </c>
      <c r="JOJ77" s="871" t="s">
        <v>710</v>
      </c>
      <c r="JOK77" s="871" t="s">
        <v>710</v>
      </c>
      <c r="JOL77" s="871" t="s">
        <v>710</v>
      </c>
      <c r="JOM77" s="871" t="s">
        <v>710</v>
      </c>
      <c r="JON77" s="871" t="s">
        <v>710</v>
      </c>
      <c r="JOO77" s="871" t="s">
        <v>710</v>
      </c>
      <c r="JOP77" s="871" t="s">
        <v>710</v>
      </c>
      <c r="JOQ77" s="871" t="s">
        <v>710</v>
      </c>
      <c r="JOR77" s="871" t="s">
        <v>710</v>
      </c>
      <c r="JOS77" s="871" t="s">
        <v>710</v>
      </c>
      <c r="JOT77" s="871" t="s">
        <v>710</v>
      </c>
      <c r="JOU77" s="871" t="s">
        <v>710</v>
      </c>
      <c r="JOV77" s="871" t="s">
        <v>710</v>
      </c>
      <c r="JOW77" s="871" t="s">
        <v>710</v>
      </c>
      <c r="JOX77" s="871" t="s">
        <v>710</v>
      </c>
      <c r="JOY77" s="871" t="s">
        <v>710</v>
      </c>
      <c r="JOZ77" s="871" t="s">
        <v>710</v>
      </c>
      <c r="JPA77" s="871" t="s">
        <v>710</v>
      </c>
      <c r="JPB77" s="871" t="s">
        <v>710</v>
      </c>
      <c r="JPC77" s="871" t="s">
        <v>710</v>
      </c>
      <c r="JPD77" s="871" t="s">
        <v>710</v>
      </c>
      <c r="JPE77" s="871" t="s">
        <v>710</v>
      </c>
      <c r="JPF77" s="871" t="s">
        <v>710</v>
      </c>
      <c r="JPG77" s="871" t="s">
        <v>710</v>
      </c>
      <c r="JPH77" s="871" t="s">
        <v>710</v>
      </c>
      <c r="JPI77" s="871" t="s">
        <v>710</v>
      </c>
      <c r="JPJ77" s="871" t="s">
        <v>710</v>
      </c>
      <c r="JPK77" s="871" t="s">
        <v>710</v>
      </c>
      <c r="JPL77" s="871" t="s">
        <v>710</v>
      </c>
      <c r="JPM77" s="871" t="s">
        <v>710</v>
      </c>
      <c r="JPN77" s="871" t="s">
        <v>710</v>
      </c>
      <c r="JPO77" s="871" t="s">
        <v>710</v>
      </c>
      <c r="JPP77" s="871" t="s">
        <v>710</v>
      </c>
      <c r="JPQ77" s="871" t="s">
        <v>710</v>
      </c>
      <c r="JPR77" s="871" t="s">
        <v>710</v>
      </c>
      <c r="JPS77" s="871" t="s">
        <v>710</v>
      </c>
      <c r="JPT77" s="871" t="s">
        <v>710</v>
      </c>
      <c r="JPU77" s="871" t="s">
        <v>710</v>
      </c>
      <c r="JPV77" s="871" t="s">
        <v>710</v>
      </c>
      <c r="JPW77" s="871" t="s">
        <v>710</v>
      </c>
      <c r="JPX77" s="871" t="s">
        <v>710</v>
      </c>
      <c r="JPY77" s="871" t="s">
        <v>710</v>
      </c>
      <c r="JPZ77" s="871" t="s">
        <v>710</v>
      </c>
      <c r="JQA77" s="871" t="s">
        <v>710</v>
      </c>
      <c r="JQB77" s="871" t="s">
        <v>710</v>
      </c>
      <c r="JQC77" s="871" t="s">
        <v>710</v>
      </c>
      <c r="JQD77" s="871" t="s">
        <v>710</v>
      </c>
      <c r="JQE77" s="871" t="s">
        <v>710</v>
      </c>
      <c r="JQF77" s="871" t="s">
        <v>710</v>
      </c>
      <c r="JQG77" s="871" t="s">
        <v>710</v>
      </c>
      <c r="JQH77" s="871" t="s">
        <v>710</v>
      </c>
      <c r="JQI77" s="871" t="s">
        <v>710</v>
      </c>
      <c r="JQJ77" s="871" t="s">
        <v>710</v>
      </c>
      <c r="JQK77" s="871" t="s">
        <v>710</v>
      </c>
      <c r="JQL77" s="871" t="s">
        <v>710</v>
      </c>
      <c r="JQM77" s="871" t="s">
        <v>710</v>
      </c>
      <c r="JQN77" s="871" t="s">
        <v>710</v>
      </c>
      <c r="JQO77" s="871" t="s">
        <v>710</v>
      </c>
      <c r="JQP77" s="871" t="s">
        <v>710</v>
      </c>
      <c r="JQQ77" s="871" t="s">
        <v>710</v>
      </c>
      <c r="JQR77" s="871" t="s">
        <v>710</v>
      </c>
      <c r="JQS77" s="871" t="s">
        <v>710</v>
      </c>
      <c r="JQT77" s="871" t="s">
        <v>710</v>
      </c>
      <c r="JQU77" s="871" t="s">
        <v>710</v>
      </c>
      <c r="JQV77" s="871" t="s">
        <v>710</v>
      </c>
      <c r="JQW77" s="871" t="s">
        <v>710</v>
      </c>
      <c r="JQX77" s="871" t="s">
        <v>710</v>
      </c>
      <c r="JQY77" s="871" t="s">
        <v>710</v>
      </c>
      <c r="JQZ77" s="871" t="s">
        <v>710</v>
      </c>
      <c r="JRA77" s="871" t="s">
        <v>710</v>
      </c>
      <c r="JRB77" s="871" t="s">
        <v>710</v>
      </c>
      <c r="JRC77" s="871" t="s">
        <v>710</v>
      </c>
      <c r="JRD77" s="871" t="s">
        <v>710</v>
      </c>
      <c r="JRE77" s="871" t="s">
        <v>710</v>
      </c>
      <c r="JRF77" s="871" t="s">
        <v>710</v>
      </c>
      <c r="JRG77" s="871" t="s">
        <v>710</v>
      </c>
      <c r="JRH77" s="871" t="s">
        <v>710</v>
      </c>
      <c r="JRI77" s="871" t="s">
        <v>710</v>
      </c>
      <c r="JRJ77" s="871" t="s">
        <v>710</v>
      </c>
      <c r="JRK77" s="871" t="s">
        <v>710</v>
      </c>
      <c r="JRL77" s="871" t="s">
        <v>710</v>
      </c>
      <c r="JRM77" s="871" t="s">
        <v>710</v>
      </c>
      <c r="JRN77" s="871" t="s">
        <v>710</v>
      </c>
      <c r="JRO77" s="871" t="s">
        <v>710</v>
      </c>
      <c r="JRP77" s="871" t="s">
        <v>710</v>
      </c>
      <c r="JRQ77" s="871" t="s">
        <v>710</v>
      </c>
      <c r="JRR77" s="871" t="s">
        <v>710</v>
      </c>
      <c r="JRS77" s="871" t="s">
        <v>710</v>
      </c>
      <c r="JRT77" s="871" t="s">
        <v>710</v>
      </c>
      <c r="JRU77" s="871" t="s">
        <v>710</v>
      </c>
      <c r="JRV77" s="871" t="s">
        <v>710</v>
      </c>
      <c r="JRW77" s="871" t="s">
        <v>710</v>
      </c>
      <c r="JRX77" s="871" t="s">
        <v>710</v>
      </c>
      <c r="JRY77" s="871" t="s">
        <v>710</v>
      </c>
      <c r="JRZ77" s="871" t="s">
        <v>710</v>
      </c>
      <c r="JSA77" s="871" t="s">
        <v>710</v>
      </c>
      <c r="JSB77" s="871" t="s">
        <v>710</v>
      </c>
      <c r="JSC77" s="871" t="s">
        <v>710</v>
      </c>
      <c r="JSD77" s="871" t="s">
        <v>710</v>
      </c>
      <c r="JSE77" s="871" t="s">
        <v>710</v>
      </c>
      <c r="JSF77" s="871" t="s">
        <v>710</v>
      </c>
      <c r="JSG77" s="871" t="s">
        <v>710</v>
      </c>
      <c r="JSH77" s="871" t="s">
        <v>710</v>
      </c>
      <c r="JSI77" s="871" t="s">
        <v>710</v>
      </c>
      <c r="JSJ77" s="871" t="s">
        <v>710</v>
      </c>
      <c r="JSK77" s="871" t="s">
        <v>710</v>
      </c>
      <c r="JSL77" s="871" t="s">
        <v>710</v>
      </c>
      <c r="JSM77" s="871" t="s">
        <v>710</v>
      </c>
      <c r="JSN77" s="871" t="s">
        <v>710</v>
      </c>
      <c r="JSO77" s="871" t="s">
        <v>710</v>
      </c>
      <c r="JSP77" s="871" t="s">
        <v>710</v>
      </c>
      <c r="JSQ77" s="871" t="s">
        <v>710</v>
      </c>
      <c r="JSR77" s="871" t="s">
        <v>710</v>
      </c>
      <c r="JSS77" s="871" t="s">
        <v>710</v>
      </c>
      <c r="JST77" s="871" t="s">
        <v>710</v>
      </c>
      <c r="JSU77" s="871" t="s">
        <v>710</v>
      </c>
      <c r="JSV77" s="871" t="s">
        <v>710</v>
      </c>
      <c r="JSW77" s="871" t="s">
        <v>710</v>
      </c>
      <c r="JSX77" s="871" t="s">
        <v>710</v>
      </c>
      <c r="JSY77" s="871" t="s">
        <v>710</v>
      </c>
      <c r="JSZ77" s="871" t="s">
        <v>710</v>
      </c>
      <c r="JTA77" s="871" t="s">
        <v>710</v>
      </c>
      <c r="JTB77" s="871" t="s">
        <v>710</v>
      </c>
      <c r="JTC77" s="871" t="s">
        <v>710</v>
      </c>
      <c r="JTD77" s="871" t="s">
        <v>710</v>
      </c>
      <c r="JTE77" s="871" t="s">
        <v>710</v>
      </c>
      <c r="JTF77" s="871" t="s">
        <v>710</v>
      </c>
      <c r="JTG77" s="871" t="s">
        <v>710</v>
      </c>
      <c r="JTH77" s="871" t="s">
        <v>710</v>
      </c>
      <c r="JTI77" s="871" t="s">
        <v>710</v>
      </c>
      <c r="JTJ77" s="871" t="s">
        <v>710</v>
      </c>
      <c r="JTK77" s="871" t="s">
        <v>710</v>
      </c>
      <c r="JTL77" s="871" t="s">
        <v>710</v>
      </c>
      <c r="JTM77" s="871" t="s">
        <v>710</v>
      </c>
      <c r="JTN77" s="871" t="s">
        <v>710</v>
      </c>
      <c r="JTO77" s="871" t="s">
        <v>710</v>
      </c>
      <c r="JTP77" s="871" t="s">
        <v>710</v>
      </c>
      <c r="JTQ77" s="871" t="s">
        <v>710</v>
      </c>
      <c r="JTR77" s="871" t="s">
        <v>710</v>
      </c>
      <c r="JTS77" s="871" t="s">
        <v>710</v>
      </c>
      <c r="JTT77" s="871" t="s">
        <v>710</v>
      </c>
      <c r="JTU77" s="871" t="s">
        <v>710</v>
      </c>
      <c r="JTV77" s="871" t="s">
        <v>710</v>
      </c>
      <c r="JTW77" s="871" t="s">
        <v>710</v>
      </c>
      <c r="JTX77" s="871" t="s">
        <v>710</v>
      </c>
      <c r="JTY77" s="871" t="s">
        <v>710</v>
      </c>
      <c r="JTZ77" s="871" t="s">
        <v>710</v>
      </c>
      <c r="JUA77" s="871" t="s">
        <v>710</v>
      </c>
      <c r="JUB77" s="871" t="s">
        <v>710</v>
      </c>
      <c r="JUC77" s="871" t="s">
        <v>710</v>
      </c>
      <c r="JUD77" s="871" t="s">
        <v>710</v>
      </c>
      <c r="JUE77" s="871" t="s">
        <v>710</v>
      </c>
      <c r="JUF77" s="871" t="s">
        <v>710</v>
      </c>
      <c r="JUG77" s="871" t="s">
        <v>710</v>
      </c>
      <c r="JUH77" s="871" t="s">
        <v>710</v>
      </c>
      <c r="JUI77" s="871" t="s">
        <v>710</v>
      </c>
      <c r="JUJ77" s="871" t="s">
        <v>710</v>
      </c>
      <c r="JUK77" s="871" t="s">
        <v>710</v>
      </c>
      <c r="JUL77" s="871" t="s">
        <v>710</v>
      </c>
      <c r="JUM77" s="871" t="s">
        <v>710</v>
      </c>
      <c r="JUN77" s="871" t="s">
        <v>710</v>
      </c>
      <c r="JUO77" s="871" t="s">
        <v>710</v>
      </c>
      <c r="JUP77" s="871" t="s">
        <v>710</v>
      </c>
      <c r="JUQ77" s="871" t="s">
        <v>710</v>
      </c>
      <c r="JUR77" s="871" t="s">
        <v>710</v>
      </c>
      <c r="JUS77" s="871" t="s">
        <v>710</v>
      </c>
      <c r="JUT77" s="871" t="s">
        <v>710</v>
      </c>
      <c r="JUU77" s="871" t="s">
        <v>710</v>
      </c>
      <c r="JUV77" s="871" t="s">
        <v>710</v>
      </c>
      <c r="JUW77" s="871" t="s">
        <v>710</v>
      </c>
      <c r="JUX77" s="871" t="s">
        <v>710</v>
      </c>
      <c r="JUY77" s="871" t="s">
        <v>710</v>
      </c>
      <c r="JUZ77" s="871" t="s">
        <v>710</v>
      </c>
      <c r="JVA77" s="871" t="s">
        <v>710</v>
      </c>
      <c r="JVB77" s="871" t="s">
        <v>710</v>
      </c>
      <c r="JVC77" s="871" t="s">
        <v>710</v>
      </c>
      <c r="JVD77" s="871" t="s">
        <v>710</v>
      </c>
      <c r="JVE77" s="871" t="s">
        <v>710</v>
      </c>
      <c r="JVF77" s="871" t="s">
        <v>710</v>
      </c>
      <c r="JVG77" s="871" t="s">
        <v>710</v>
      </c>
      <c r="JVH77" s="871" t="s">
        <v>710</v>
      </c>
      <c r="JVI77" s="871" t="s">
        <v>710</v>
      </c>
      <c r="JVJ77" s="871" t="s">
        <v>710</v>
      </c>
      <c r="JVK77" s="871" t="s">
        <v>710</v>
      </c>
      <c r="JVL77" s="871" t="s">
        <v>710</v>
      </c>
      <c r="JVM77" s="871" t="s">
        <v>710</v>
      </c>
      <c r="JVN77" s="871" t="s">
        <v>710</v>
      </c>
      <c r="JVO77" s="871" t="s">
        <v>710</v>
      </c>
      <c r="JVP77" s="871" t="s">
        <v>710</v>
      </c>
      <c r="JVQ77" s="871" t="s">
        <v>710</v>
      </c>
      <c r="JVR77" s="871" t="s">
        <v>710</v>
      </c>
      <c r="JVS77" s="871" t="s">
        <v>710</v>
      </c>
      <c r="JVT77" s="871" t="s">
        <v>710</v>
      </c>
      <c r="JVU77" s="871" t="s">
        <v>710</v>
      </c>
      <c r="JVV77" s="871" t="s">
        <v>710</v>
      </c>
      <c r="JVW77" s="871" t="s">
        <v>710</v>
      </c>
      <c r="JVX77" s="871" t="s">
        <v>710</v>
      </c>
      <c r="JVY77" s="871" t="s">
        <v>710</v>
      </c>
      <c r="JVZ77" s="871" t="s">
        <v>710</v>
      </c>
      <c r="JWA77" s="871" t="s">
        <v>710</v>
      </c>
      <c r="JWB77" s="871" t="s">
        <v>710</v>
      </c>
      <c r="JWC77" s="871" t="s">
        <v>710</v>
      </c>
      <c r="JWD77" s="871" t="s">
        <v>710</v>
      </c>
      <c r="JWE77" s="871" t="s">
        <v>710</v>
      </c>
      <c r="JWF77" s="871" t="s">
        <v>710</v>
      </c>
      <c r="JWG77" s="871" t="s">
        <v>710</v>
      </c>
      <c r="JWH77" s="871" t="s">
        <v>710</v>
      </c>
      <c r="JWI77" s="871" t="s">
        <v>710</v>
      </c>
      <c r="JWJ77" s="871" t="s">
        <v>710</v>
      </c>
      <c r="JWK77" s="871" t="s">
        <v>710</v>
      </c>
      <c r="JWL77" s="871" t="s">
        <v>710</v>
      </c>
      <c r="JWM77" s="871" t="s">
        <v>710</v>
      </c>
      <c r="JWN77" s="871" t="s">
        <v>710</v>
      </c>
      <c r="JWO77" s="871" t="s">
        <v>710</v>
      </c>
      <c r="JWP77" s="871" t="s">
        <v>710</v>
      </c>
      <c r="JWQ77" s="871" t="s">
        <v>710</v>
      </c>
      <c r="JWR77" s="871" t="s">
        <v>710</v>
      </c>
      <c r="JWS77" s="871" t="s">
        <v>710</v>
      </c>
      <c r="JWT77" s="871" t="s">
        <v>710</v>
      </c>
      <c r="JWU77" s="871" t="s">
        <v>710</v>
      </c>
      <c r="JWV77" s="871" t="s">
        <v>710</v>
      </c>
      <c r="JWW77" s="871" t="s">
        <v>710</v>
      </c>
      <c r="JWX77" s="871" t="s">
        <v>710</v>
      </c>
      <c r="JWY77" s="871" t="s">
        <v>710</v>
      </c>
      <c r="JWZ77" s="871" t="s">
        <v>710</v>
      </c>
      <c r="JXA77" s="871" t="s">
        <v>710</v>
      </c>
      <c r="JXB77" s="871" t="s">
        <v>710</v>
      </c>
      <c r="JXC77" s="871" t="s">
        <v>710</v>
      </c>
      <c r="JXD77" s="871" t="s">
        <v>710</v>
      </c>
      <c r="JXE77" s="871" t="s">
        <v>710</v>
      </c>
      <c r="JXF77" s="871" t="s">
        <v>710</v>
      </c>
      <c r="JXG77" s="871" t="s">
        <v>710</v>
      </c>
      <c r="JXH77" s="871" t="s">
        <v>710</v>
      </c>
      <c r="JXI77" s="871" t="s">
        <v>710</v>
      </c>
      <c r="JXJ77" s="871" t="s">
        <v>710</v>
      </c>
      <c r="JXK77" s="871" t="s">
        <v>710</v>
      </c>
      <c r="JXL77" s="871" t="s">
        <v>710</v>
      </c>
      <c r="JXM77" s="871" t="s">
        <v>710</v>
      </c>
      <c r="JXN77" s="871" t="s">
        <v>710</v>
      </c>
      <c r="JXO77" s="871" t="s">
        <v>710</v>
      </c>
      <c r="JXP77" s="871" t="s">
        <v>710</v>
      </c>
      <c r="JXQ77" s="871" t="s">
        <v>710</v>
      </c>
      <c r="JXR77" s="871" t="s">
        <v>710</v>
      </c>
      <c r="JXS77" s="871" t="s">
        <v>710</v>
      </c>
      <c r="JXT77" s="871" t="s">
        <v>710</v>
      </c>
      <c r="JXU77" s="871" t="s">
        <v>710</v>
      </c>
      <c r="JXV77" s="871" t="s">
        <v>710</v>
      </c>
      <c r="JXW77" s="871" t="s">
        <v>710</v>
      </c>
      <c r="JXX77" s="871" t="s">
        <v>710</v>
      </c>
      <c r="JXY77" s="871" t="s">
        <v>710</v>
      </c>
      <c r="JXZ77" s="871" t="s">
        <v>710</v>
      </c>
      <c r="JYA77" s="871" t="s">
        <v>710</v>
      </c>
      <c r="JYB77" s="871" t="s">
        <v>710</v>
      </c>
      <c r="JYC77" s="871" t="s">
        <v>710</v>
      </c>
      <c r="JYD77" s="871" t="s">
        <v>710</v>
      </c>
      <c r="JYE77" s="871" t="s">
        <v>710</v>
      </c>
      <c r="JYF77" s="871" t="s">
        <v>710</v>
      </c>
      <c r="JYG77" s="871" t="s">
        <v>710</v>
      </c>
      <c r="JYH77" s="871" t="s">
        <v>710</v>
      </c>
      <c r="JYI77" s="871" t="s">
        <v>710</v>
      </c>
      <c r="JYJ77" s="871" t="s">
        <v>710</v>
      </c>
      <c r="JYK77" s="871" t="s">
        <v>710</v>
      </c>
      <c r="JYL77" s="871" t="s">
        <v>710</v>
      </c>
      <c r="JYM77" s="871" t="s">
        <v>710</v>
      </c>
      <c r="JYN77" s="871" t="s">
        <v>710</v>
      </c>
      <c r="JYO77" s="871" t="s">
        <v>710</v>
      </c>
      <c r="JYP77" s="871" t="s">
        <v>710</v>
      </c>
      <c r="JYQ77" s="871" t="s">
        <v>710</v>
      </c>
      <c r="JYR77" s="871" t="s">
        <v>710</v>
      </c>
      <c r="JYS77" s="871" t="s">
        <v>710</v>
      </c>
      <c r="JYT77" s="871" t="s">
        <v>710</v>
      </c>
      <c r="JYU77" s="871" t="s">
        <v>710</v>
      </c>
      <c r="JYV77" s="871" t="s">
        <v>710</v>
      </c>
      <c r="JYW77" s="871" t="s">
        <v>710</v>
      </c>
      <c r="JYX77" s="871" t="s">
        <v>710</v>
      </c>
      <c r="JYY77" s="871" t="s">
        <v>710</v>
      </c>
      <c r="JYZ77" s="871" t="s">
        <v>710</v>
      </c>
      <c r="JZA77" s="871" t="s">
        <v>710</v>
      </c>
      <c r="JZB77" s="871" t="s">
        <v>710</v>
      </c>
      <c r="JZC77" s="871" t="s">
        <v>710</v>
      </c>
      <c r="JZD77" s="871" t="s">
        <v>710</v>
      </c>
      <c r="JZE77" s="871" t="s">
        <v>710</v>
      </c>
      <c r="JZF77" s="871" t="s">
        <v>710</v>
      </c>
      <c r="JZG77" s="871" t="s">
        <v>710</v>
      </c>
      <c r="JZH77" s="871" t="s">
        <v>710</v>
      </c>
      <c r="JZI77" s="871" t="s">
        <v>710</v>
      </c>
      <c r="JZJ77" s="871" t="s">
        <v>710</v>
      </c>
      <c r="JZK77" s="871" t="s">
        <v>710</v>
      </c>
      <c r="JZL77" s="871" t="s">
        <v>710</v>
      </c>
      <c r="JZM77" s="871" t="s">
        <v>710</v>
      </c>
      <c r="JZN77" s="871" t="s">
        <v>710</v>
      </c>
      <c r="JZO77" s="871" t="s">
        <v>710</v>
      </c>
      <c r="JZP77" s="871" t="s">
        <v>710</v>
      </c>
      <c r="JZQ77" s="871" t="s">
        <v>710</v>
      </c>
      <c r="JZR77" s="871" t="s">
        <v>710</v>
      </c>
      <c r="JZS77" s="871" t="s">
        <v>710</v>
      </c>
      <c r="JZT77" s="871" t="s">
        <v>710</v>
      </c>
      <c r="JZU77" s="871" t="s">
        <v>710</v>
      </c>
      <c r="JZV77" s="871" t="s">
        <v>710</v>
      </c>
      <c r="JZW77" s="871" t="s">
        <v>710</v>
      </c>
      <c r="JZX77" s="871" t="s">
        <v>710</v>
      </c>
      <c r="JZY77" s="871" t="s">
        <v>710</v>
      </c>
      <c r="JZZ77" s="871" t="s">
        <v>710</v>
      </c>
      <c r="KAA77" s="871" t="s">
        <v>710</v>
      </c>
      <c r="KAB77" s="871" t="s">
        <v>710</v>
      </c>
      <c r="KAC77" s="871" t="s">
        <v>710</v>
      </c>
      <c r="KAD77" s="871" t="s">
        <v>710</v>
      </c>
      <c r="KAE77" s="871" t="s">
        <v>710</v>
      </c>
      <c r="KAF77" s="871" t="s">
        <v>710</v>
      </c>
      <c r="KAG77" s="871" t="s">
        <v>710</v>
      </c>
      <c r="KAH77" s="871" t="s">
        <v>710</v>
      </c>
      <c r="KAI77" s="871" t="s">
        <v>710</v>
      </c>
      <c r="KAJ77" s="871" t="s">
        <v>710</v>
      </c>
      <c r="KAK77" s="871" t="s">
        <v>710</v>
      </c>
      <c r="KAL77" s="871" t="s">
        <v>710</v>
      </c>
      <c r="KAM77" s="871" t="s">
        <v>710</v>
      </c>
      <c r="KAN77" s="871" t="s">
        <v>710</v>
      </c>
      <c r="KAO77" s="871" t="s">
        <v>710</v>
      </c>
      <c r="KAP77" s="871" t="s">
        <v>710</v>
      </c>
      <c r="KAQ77" s="871" t="s">
        <v>710</v>
      </c>
      <c r="KAR77" s="871" t="s">
        <v>710</v>
      </c>
      <c r="KAS77" s="871" t="s">
        <v>710</v>
      </c>
      <c r="KAT77" s="871" t="s">
        <v>710</v>
      </c>
      <c r="KAU77" s="871" t="s">
        <v>710</v>
      </c>
      <c r="KAV77" s="871" t="s">
        <v>710</v>
      </c>
      <c r="KAW77" s="871" t="s">
        <v>710</v>
      </c>
      <c r="KAX77" s="871" t="s">
        <v>710</v>
      </c>
      <c r="KAY77" s="871" t="s">
        <v>710</v>
      </c>
      <c r="KAZ77" s="871" t="s">
        <v>710</v>
      </c>
      <c r="KBA77" s="871" t="s">
        <v>710</v>
      </c>
      <c r="KBB77" s="871" t="s">
        <v>710</v>
      </c>
      <c r="KBC77" s="871" t="s">
        <v>710</v>
      </c>
      <c r="KBD77" s="871" t="s">
        <v>710</v>
      </c>
      <c r="KBE77" s="871" t="s">
        <v>710</v>
      </c>
      <c r="KBF77" s="871" t="s">
        <v>710</v>
      </c>
      <c r="KBG77" s="871" t="s">
        <v>710</v>
      </c>
      <c r="KBH77" s="871" t="s">
        <v>710</v>
      </c>
      <c r="KBI77" s="871" t="s">
        <v>710</v>
      </c>
      <c r="KBJ77" s="871" t="s">
        <v>710</v>
      </c>
      <c r="KBK77" s="871" t="s">
        <v>710</v>
      </c>
      <c r="KBL77" s="871" t="s">
        <v>710</v>
      </c>
      <c r="KBM77" s="871" t="s">
        <v>710</v>
      </c>
      <c r="KBN77" s="871" t="s">
        <v>710</v>
      </c>
      <c r="KBO77" s="871" t="s">
        <v>710</v>
      </c>
      <c r="KBP77" s="871" t="s">
        <v>710</v>
      </c>
      <c r="KBQ77" s="871" t="s">
        <v>710</v>
      </c>
      <c r="KBR77" s="871" t="s">
        <v>710</v>
      </c>
      <c r="KBS77" s="871" t="s">
        <v>710</v>
      </c>
      <c r="KBT77" s="871" t="s">
        <v>710</v>
      </c>
      <c r="KBU77" s="871" t="s">
        <v>710</v>
      </c>
      <c r="KBV77" s="871" t="s">
        <v>710</v>
      </c>
      <c r="KBW77" s="871" t="s">
        <v>710</v>
      </c>
      <c r="KBX77" s="871" t="s">
        <v>710</v>
      </c>
      <c r="KBY77" s="871" t="s">
        <v>710</v>
      </c>
      <c r="KBZ77" s="871" t="s">
        <v>710</v>
      </c>
      <c r="KCA77" s="871" t="s">
        <v>710</v>
      </c>
      <c r="KCB77" s="871" t="s">
        <v>710</v>
      </c>
      <c r="KCC77" s="871" t="s">
        <v>710</v>
      </c>
      <c r="KCD77" s="871" t="s">
        <v>710</v>
      </c>
      <c r="KCE77" s="871" t="s">
        <v>710</v>
      </c>
      <c r="KCF77" s="871" t="s">
        <v>710</v>
      </c>
      <c r="KCG77" s="871" t="s">
        <v>710</v>
      </c>
      <c r="KCH77" s="871" t="s">
        <v>710</v>
      </c>
      <c r="KCI77" s="871" t="s">
        <v>710</v>
      </c>
      <c r="KCJ77" s="871" t="s">
        <v>710</v>
      </c>
      <c r="KCK77" s="871" t="s">
        <v>710</v>
      </c>
      <c r="KCL77" s="871" t="s">
        <v>710</v>
      </c>
      <c r="KCM77" s="871" t="s">
        <v>710</v>
      </c>
      <c r="KCN77" s="871" t="s">
        <v>710</v>
      </c>
      <c r="KCO77" s="871" t="s">
        <v>710</v>
      </c>
      <c r="KCP77" s="871" t="s">
        <v>710</v>
      </c>
      <c r="KCQ77" s="871" t="s">
        <v>710</v>
      </c>
      <c r="KCR77" s="871" t="s">
        <v>710</v>
      </c>
      <c r="KCS77" s="871" t="s">
        <v>710</v>
      </c>
      <c r="KCT77" s="871" t="s">
        <v>710</v>
      </c>
      <c r="KCU77" s="871" t="s">
        <v>710</v>
      </c>
      <c r="KCV77" s="871" t="s">
        <v>710</v>
      </c>
      <c r="KCW77" s="871" t="s">
        <v>710</v>
      </c>
      <c r="KCX77" s="871" t="s">
        <v>710</v>
      </c>
      <c r="KCY77" s="871" t="s">
        <v>710</v>
      </c>
      <c r="KCZ77" s="871" t="s">
        <v>710</v>
      </c>
      <c r="KDA77" s="871" t="s">
        <v>710</v>
      </c>
      <c r="KDB77" s="871" t="s">
        <v>710</v>
      </c>
      <c r="KDC77" s="871" t="s">
        <v>710</v>
      </c>
      <c r="KDD77" s="871" t="s">
        <v>710</v>
      </c>
      <c r="KDE77" s="871" t="s">
        <v>710</v>
      </c>
      <c r="KDF77" s="871" t="s">
        <v>710</v>
      </c>
      <c r="KDG77" s="871" t="s">
        <v>710</v>
      </c>
      <c r="KDH77" s="871" t="s">
        <v>710</v>
      </c>
      <c r="KDI77" s="871" t="s">
        <v>710</v>
      </c>
      <c r="KDJ77" s="871" t="s">
        <v>710</v>
      </c>
      <c r="KDK77" s="871" t="s">
        <v>710</v>
      </c>
      <c r="KDL77" s="871" t="s">
        <v>710</v>
      </c>
      <c r="KDM77" s="871" t="s">
        <v>710</v>
      </c>
      <c r="KDN77" s="871" t="s">
        <v>710</v>
      </c>
      <c r="KDO77" s="871" t="s">
        <v>710</v>
      </c>
      <c r="KDP77" s="871" t="s">
        <v>710</v>
      </c>
      <c r="KDQ77" s="871" t="s">
        <v>710</v>
      </c>
      <c r="KDR77" s="871" t="s">
        <v>710</v>
      </c>
      <c r="KDS77" s="871" t="s">
        <v>710</v>
      </c>
      <c r="KDT77" s="871" t="s">
        <v>710</v>
      </c>
      <c r="KDU77" s="871" t="s">
        <v>710</v>
      </c>
      <c r="KDV77" s="871" t="s">
        <v>710</v>
      </c>
      <c r="KDW77" s="871" t="s">
        <v>710</v>
      </c>
      <c r="KDX77" s="871" t="s">
        <v>710</v>
      </c>
      <c r="KDY77" s="871" t="s">
        <v>710</v>
      </c>
      <c r="KDZ77" s="871" t="s">
        <v>710</v>
      </c>
      <c r="KEA77" s="871" t="s">
        <v>710</v>
      </c>
      <c r="KEB77" s="871" t="s">
        <v>710</v>
      </c>
      <c r="KEC77" s="871" t="s">
        <v>710</v>
      </c>
      <c r="KED77" s="871" t="s">
        <v>710</v>
      </c>
      <c r="KEE77" s="871" t="s">
        <v>710</v>
      </c>
      <c r="KEF77" s="871" t="s">
        <v>710</v>
      </c>
      <c r="KEG77" s="871" t="s">
        <v>710</v>
      </c>
      <c r="KEH77" s="871" t="s">
        <v>710</v>
      </c>
      <c r="KEI77" s="871" t="s">
        <v>710</v>
      </c>
      <c r="KEJ77" s="871" t="s">
        <v>710</v>
      </c>
      <c r="KEK77" s="871" t="s">
        <v>710</v>
      </c>
      <c r="KEL77" s="871" t="s">
        <v>710</v>
      </c>
      <c r="KEM77" s="871" t="s">
        <v>710</v>
      </c>
      <c r="KEN77" s="871" t="s">
        <v>710</v>
      </c>
      <c r="KEO77" s="871" t="s">
        <v>710</v>
      </c>
      <c r="KEP77" s="871" t="s">
        <v>710</v>
      </c>
      <c r="KEQ77" s="871" t="s">
        <v>710</v>
      </c>
      <c r="KER77" s="871" t="s">
        <v>710</v>
      </c>
      <c r="KES77" s="871" t="s">
        <v>710</v>
      </c>
      <c r="KET77" s="871" t="s">
        <v>710</v>
      </c>
      <c r="KEU77" s="871" t="s">
        <v>710</v>
      </c>
      <c r="KEV77" s="871" t="s">
        <v>710</v>
      </c>
      <c r="KEW77" s="871" t="s">
        <v>710</v>
      </c>
      <c r="KEX77" s="871" t="s">
        <v>710</v>
      </c>
      <c r="KEY77" s="871" t="s">
        <v>710</v>
      </c>
      <c r="KEZ77" s="871" t="s">
        <v>710</v>
      </c>
      <c r="KFA77" s="871" t="s">
        <v>710</v>
      </c>
      <c r="KFB77" s="871" t="s">
        <v>710</v>
      </c>
      <c r="KFC77" s="871" t="s">
        <v>710</v>
      </c>
      <c r="KFD77" s="871" t="s">
        <v>710</v>
      </c>
      <c r="KFE77" s="871" t="s">
        <v>710</v>
      </c>
      <c r="KFF77" s="871" t="s">
        <v>710</v>
      </c>
      <c r="KFG77" s="871" t="s">
        <v>710</v>
      </c>
      <c r="KFH77" s="871" t="s">
        <v>710</v>
      </c>
      <c r="KFI77" s="871" t="s">
        <v>710</v>
      </c>
      <c r="KFJ77" s="871" t="s">
        <v>710</v>
      </c>
      <c r="KFK77" s="871" t="s">
        <v>710</v>
      </c>
      <c r="KFL77" s="871" t="s">
        <v>710</v>
      </c>
      <c r="KFM77" s="871" t="s">
        <v>710</v>
      </c>
      <c r="KFN77" s="871" t="s">
        <v>710</v>
      </c>
      <c r="KFO77" s="871" t="s">
        <v>710</v>
      </c>
      <c r="KFP77" s="871" t="s">
        <v>710</v>
      </c>
      <c r="KFQ77" s="871" t="s">
        <v>710</v>
      </c>
      <c r="KFR77" s="871" t="s">
        <v>710</v>
      </c>
      <c r="KFS77" s="871" t="s">
        <v>710</v>
      </c>
      <c r="KFT77" s="871" t="s">
        <v>710</v>
      </c>
      <c r="KFU77" s="871" t="s">
        <v>710</v>
      </c>
      <c r="KFV77" s="871" t="s">
        <v>710</v>
      </c>
      <c r="KFW77" s="871" t="s">
        <v>710</v>
      </c>
      <c r="KFX77" s="871" t="s">
        <v>710</v>
      </c>
      <c r="KFY77" s="871" t="s">
        <v>710</v>
      </c>
      <c r="KFZ77" s="871" t="s">
        <v>710</v>
      </c>
      <c r="KGA77" s="871" t="s">
        <v>710</v>
      </c>
      <c r="KGB77" s="871" t="s">
        <v>710</v>
      </c>
      <c r="KGC77" s="871" t="s">
        <v>710</v>
      </c>
      <c r="KGD77" s="871" t="s">
        <v>710</v>
      </c>
      <c r="KGE77" s="871" t="s">
        <v>710</v>
      </c>
      <c r="KGF77" s="871" t="s">
        <v>710</v>
      </c>
      <c r="KGG77" s="871" t="s">
        <v>710</v>
      </c>
      <c r="KGH77" s="871" t="s">
        <v>710</v>
      </c>
      <c r="KGI77" s="871" t="s">
        <v>710</v>
      </c>
      <c r="KGJ77" s="871" t="s">
        <v>710</v>
      </c>
      <c r="KGK77" s="871" t="s">
        <v>710</v>
      </c>
      <c r="KGL77" s="871" t="s">
        <v>710</v>
      </c>
      <c r="KGM77" s="871" t="s">
        <v>710</v>
      </c>
      <c r="KGN77" s="871" t="s">
        <v>710</v>
      </c>
      <c r="KGO77" s="871" t="s">
        <v>710</v>
      </c>
      <c r="KGP77" s="871" t="s">
        <v>710</v>
      </c>
      <c r="KGQ77" s="871" t="s">
        <v>710</v>
      </c>
      <c r="KGR77" s="871" t="s">
        <v>710</v>
      </c>
      <c r="KGS77" s="871" t="s">
        <v>710</v>
      </c>
      <c r="KGT77" s="871" t="s">
        <v>710</v>
      </c>
      <c r="KGU77" s="871" t="s">
        <v>710</v>
      </c>
      <c r="KGV77" s="871" t="s">
        <v>710</v>
      </c>
      <c r="KGW77" s="871" t="s">
        <v>710</v>
      </c>
      <c r="KGX77" s="871" t="s">
        <v>710</v>
      </c>
      <c r="KGY77" s="871" t="s">
        <v>710</v>
      </c>
      <c r="KGZ77" s="871" t="s">
        <v>710</v>
      </c>
      <c r="KHA77" s="871" t="s">
        <v>710</v>
      </c>
      <c r="KHB77" s="871" t="s">
        <v>710</v>
      </c>
      <c r="KHC77" s="871" t="s">
        <v>710</v>
      </c>
      <c r="KHD77" s="871" t="s">
        <v>710</v>
      </c>
      <c r="KHE77" s="871" t="s">
        <v>710</v>
      </c>
      <c r="KHF77" s="871" t="s">
        <v>710</v>
      </c>
      <c r="KHG77" s="871" t="s">
        <v>710</v>
      </c>
      <c r="KHH77" s="871" t="s">
        <v>710</v>
      </c>
      <c r="KHI77" s="871" t="s">
        <v>710</v>
      </c>
      <c r="KHJ77" s="871" t="s">
        <v>710</v>
      </c>
      <c r="KHK77" s="871" t="s">
        <v>710</v>
      </c>
      <c r="KHL77" s="871" t="s">
        <v>710</v>
      </c>
      <c r="KHM77" s="871" t="s">
        <v>710</v>
      </c>
      <c r="KHN77" s="871" t="s">
        <v>710</v>
      </c>
      <c r="KHO77" s="871" t="s">
        <v>710</v>
      </c>
      <c r="KHP77" s="871" t="s">
        <v>710</v>
      </c>
      <c r="KHQ77" s="871" t="s">
        <v>710</v>
      </c>
      <c r="KHR77" s="871" t="s">
        <v>710</v>
      </c>
      <c r="KHS77" s="871" t="s">
        <v>710</v>
      </c>
      <c r="KHT77" s="871" t="s">
        <v>710</v>
      </c>
      <c r="KHU77" s="871" t="s">
        <v>710</v>
      </c>
      <c r="KHV77" s="871" t="s">
        <v>710</v>
      </c>
      <c r="KHW77" s="871" t="s">
        <v>710</v>
      </c>
      <c r="KHX77" s="871" t="s">
        <v>710</v>
      </c>
      <c r="KHY77" s="871" t="s">
        <v>710</v>
      </c>
      <c r="KHZ77" s="871" t="s">
        <v>710</v>
      </c>
      <c r="KIA77" s="871" t="s">
        <v>710</v>
      </c>
      <c r="KIB77" s="871" t="s">
        <v>710</v>
      </c>
      <c r="KIC77" s="871" t="s">
        <v>710</v>
      </c>
      <c r="KID77" s="871" t="s">
        <v>710</v>
      </c>
      <c r="KIE77" s="871" t="s">
        <v>710</v>
      </c>
      <c r="KIF77" s="871" t="s">
        <v>710</v>
      </c>
      <c r="KIG77" s="871" t="s">
        <v>710</v>
      </c>
      <c r="KIH77" s="871" t="s">
        <v>710</v>
      </c>
      <c r="KII77" s="871" t="s">
        <v>710</v>
      </c>
      <c r="KIJ77" s="871" t="s">
        <v>710</v>
      </c>
      <c r="KIK77" s="871" t="s">
        <v>710</v>
      </c>
      <c r="KIL77" s="871" t="s">
        <v>710</v>
      </c>
      <c r="KIM77" s="871" t="s">
        <v>710</v>
      </c>
      <c r="KIN77" s="871" t="s">
        <v>710</v>
      </c>
      <c r="KIO77" s="871" t="s">
        <v>710</v>
      </c>
      <c r="KIP77" s="871" t="s">
        <v>710</v>
      </c>
      <c r="KIQ77" s="871" t="s">
        <v>710</v>
      </c>
      <c r="KIR77" s="871" t="s">
        <v>710</v>
      </c>
      <c r="KIS77" s="871" t="s">
        <v>710</v>
      </c>
      <c r="KIT77" s="871" t="s">
        <v>710</v>
      </c>
      <c r="KIU77" s="871" t="s">
        <v>710</v>
      </c>
      <c r="KIV77" s="871" t="s">
        <v>710</v>
      </c>
      <c r="KIW77" s="871" t="s">
        <v>710</v>
      </c>
      <c r="KIX77" s="871" t="s">
        <v>710</v>
      </c>
      <c r="KIY77" s="871" t="s">
        <v>710</v>
      </c>
      <c r="KIZ77" s="871" t="s">
        <v>710</v>
      </c>
      <c r="KJA77" s="871" t="s">
        <v>710</v>
      </c>
      <c r="KJB77" s="871" t="s">
        <v>710</v>
      </c>
      <c r="KJC77" s="871" t="s">
        <v>710</v>
      </c>
      <c r="KJD77" s="871" t="s">
        <v>710</v>
      </c>
      <c r="KJE77" s="871" t="s">
        <v>710</v>
      </c>
      <c r="KJF77" s="871" t="s">
        <v>710</v>
      </c>
      <c r="KJG77" s="871" t="s">
        <v>710</v>
      </c>
      <c r="KJH77" s="871" t="s">
        <v>710</v>
      </c>
      <c r="KJI77" s="871" t="s">
        <v>710</v>
      </c>
      <c r="KJJ77" s="871" t="s">
        <v>710</v>
      </c>
      <c r="KJK77" s="871" t="s">
        <v>710</v>
      </c>
      <c r="KJL77" s="871" t="s">
        <v>710</v>
      </c>
      <c r="KJM77" s="871" t="s">
        <v>710</v>
      </c>
      <c r="KJN77" s="871" t="s">
        <v>710</v>
      </c>
      <c r="KJO77" s="871" t="s">
        <v>710</v>
      </c>
      <c r="KJP77" s="871" t="s">
        <v>710</v>
      </c>
      <c r="KJQ77" s="871" t="s">
        <v>710</v>
      </c>
      <c r="KJR77" s="871" t="s">
        <v>710</v>
      </c>
      <c r="KJS77" s="871" t="s">
        <v>710</v>
      </c>
      <c r="KJT77" s="871" t="s">
        <v>710</v>
      </c>
      <c r="KJU77" s="871" t="s">
        <v>710</v>
      </c>
      <c r="KJV77" s="871" t="s">
        <v>710</v>
      </c>
      <c r="KJW77" s="871" t="s">
        <v>710</v>
      </c>
      <c r="KJX77" s="871" t="s">
        <v>710</v>
      </c>
      <c r="KJY77" s="871" t="s">
        <v>710</v>
      </c>
      <c r="KJZ77" s="871" t="s">
        <v>710</v>
      </c>
      <c r="KKA77" s="871" t="s">
        <v>710</v>
      </c>
      <c r="KKB77" s="871" t="s">
        <v>710</v>
      </c>
      <c r="KKC77" s="871" t="s">
        <v>710</v>
      </c>
      <c r="KKD77" s="871" t="s">
        <v>710</v>
      </c>
      <c r="KKE77" s="871" t="s">
        <v>710</v>
      </c>
      <c r="KKF77" s="871" t="s">
        <v>710</v>
      </c>
      <c r="KKG77" s="871" t="s">
        <v>710</v>
      </c>
      <c r="KKH77" s="871" t="s">
        <v>710</v>
      </c>
      <c r="KKI77" s="871" t="s">
        <v>710</v>
      </c>
      <c r="KKJ77" s="871" t="s">
        <v>710</v>
      </c>
      <c r="KKK77" s="871" t="s">
        <v>710</v>
      </c>
      <c r="KKL77" s="871" t="s">
        <v>710</v>
      </c>
      <c r="KKM77" s="871" t="s">
        <v>710</v>
      </c>
      <c r="KKN77" s="871" t="s">
        <v>710</v>
      </c>
      <c r="KKO77" s="871" t="s">
        <v>710</v>
      </c>
      <c r="KKP77" s="871" t="s">
        <v>710</v>
      </c>
      <c r="KKQ77" s="871" t="s">
        <v>710</v>
      </c>
      <c r="KKR77" s="871" t="s">
        <v>710</v>
      </c>
      <c r="KKS77" s="871" t="s">
        <v>710</v>
      </c>
      <c r="KKT77" s="871" t="s">
        <v>710</v>
      </c>
      <c r="KKU77" s="871" t="s">
        <v>710</v>
      </c>
      <c r="KKV77" s="871" t="s">
        <v>710</v>
      </c>
      <c r="KKW77" s="871" t="s">
        <v>710</v>
      </c>
      <c r="KKX77" s="871" t="s">
        <v>710</v>
      </c>
      <c r="KKY77" s="871" t="s">
        <v>710</v>
      </c>
      <c r="KKZ77" s="871" t="s">
        <v>710</v>
      </c>
      <c r="KLA77" s="871" t="s">
        <v>710</v>
      </c>
      <c r="KLB77" s="871" t="s">
        <v>710</v>
      </c>
      <c r="KLC77" s="871" t="s">
        <v>710</v>
      </c>
      <c r="KLD77" s="871" t="s">
        <v>710</v>
      </c>
      <c r="KLE77" s="871" t="s">
        <v>710</v>
      </c>
      <c r="KLF77" s="871" t="s">
        <v>710</v>
      </c>
      <c r="KLG77" s="871" t="s">
        <v>710</v>
      </c>
      <c r="KLH77" s="871" t="s">
        <v>710</v>
      </c>
      <c r="KLI77" s="871" t="s">
        <v>710</v>
      </c>
      <c r="KLJ77" s="871" t="s">
        <v>710</v>
      </c>
      <c r="KLK77" s="871" t="s">
        <v>710</v>
      </c>
      <c r="KLL77" s="871" t="s">
        <v>710</v>
      </c>
      <c r="KLM77" s="871" t="s">
        <v>710</v>
      </c>
      <c r="KLN77" s="871" t="s">
        <v>710</v>
      </c>
      <c r="KLO77" s="871" t="s">
        <v>710</v>
      </c>
      <c r="KLP77" s="871" t="s">
        <v>710</v>
      </c>
      <c r="KLQ77" s="871" t="s">
        <v>710</v>
      </c>
      <c r="KLR77" s="871" t="s">
        <v>710</v>
      </c>
      <c r="KLS77" s="871" t="s">
        <v>710</v>
      </c>
      <c r="KLT77" s="871" t="s">
        <v>710</v>
      </c>
      <c r="KLU77" s="871" t="s">
        <v>710</v>
      </c>
      <c r="KLV77" s="871" t="s">
        <v>710</v>
      </c>
      <c r="KLW77" s="871" t="s">
        <v>710</v>
      </c>
      <c r="KLX77" s="871" t="s">
        <v>710</v>
      </c>
      <c r="KLY77" s="871" t="s">
        <v>710</v>
      </c>
      <c r="KLZ77" s="871" t="s">
        <v>710</v>
      </c>
      <c r="KMA77" s="871" t="s">
        <v>710</v>
      </c>
      <c r="KMB77" s="871" t="s">
        <v>710</v>
      </c>
      <c r="KMC77" s="871" t="s">
        <v>710</v>
      </c>
      <c r="KMD77" s="871" t="s">
        <v>710</v>
      </c>
      <c r="KME77" s="871" t="s">
        <v>710</v>
      </c>
      <c r="KMF77" s="871" t="s">
        <v>710</v>
      </c>
      <c r="KMG77" s="871" t="s">
        <v>710</v>
      </c>
      <c r="KMH77" s="871" t="s">
        <v>710</v>
      </c>
      <c r="KMI77" s="871" t="s">
        <v>710</v>
      </c>
      <c r="KMJ77" s="871" t="s">
        <v>710</v>
      </c>
      <c r="KMK77" s="871" t="s">
        <v>710</v>
      </c>
      <c r="KML77" s="871" t="s">
        <v>710</v>
      </c>
      <c r="KMM77" s="871" t="s">
        <v>710</v>
      </c>
      <c r="KMN77" s="871" t="s">
        <v>710</v>
      </c>
      <c r="KMO77" s="871" t="s">
        <v>710</v>
      </c>
      <c r="KMP77" s="871" t="s">
        <v>710</v>
      </c>
      <c r="KMQ77" s="871" t="s">
        <v>710</v>
      </c>
      <c r="KMR77" s="871" t="s">
        <v>710</v>
      </c>
      <c r="KMS77" s="871" t="s">
        <v>710</v>
      </c>
      <c r="KMT77" s="871" t="s">
        <v>710</v>
      </c>
      <c r="KMU77" s="871" t="s">
        <v>710</v>
      </c>
      <c r="KMV77" s="871" t="s">
        <v>710</v>
      </c>
      <c r="KMW77" s="871" t="s">
        <v>710</v>
      </c>
      <c r="KMX77" s="871" t="s">
        <v>710</v>
      </c>
      <c r="KMY77" s="871" t="s">
        <v>710</v>
      </c>
      <c r="KMZ77" s="871" t="s">
        <v>710</v>
      </c>
      <c r="KNA77" s="871" t="s">
        <v>710</v>
      </c>
      <c r="KNB77" s="871" t="s">
        <v>710</v>
      </c>
      <c r="KNC77" s="871" t="s">
        <v>710</v>
      </c>
      <c r="KND77" s="871" t="s">
        <v>710</v>
      </c>
      <c r="KNE77" s="871" t="s">
        <v>710</v>
      </c>
      <c r="KNF77" s="871" t="s">
        <v>710</v>
      </c>
      <c r="KNG77" s="871" t="s">
        <v>710</v>
      </c>
      <c r="KNH77" s="871" t="s">
        <v>710</v>
      </c>
      <c r="KNI77" s="871" t="s">
        <v>710</v>
      </c>
      <c r="KNJ77" s="871" t="s">
        <v>710</v>
      </c>
      <c r="KNK77" s="871" t="s">
        <v>710</v>
      </c>
      <c r="KNL77" s="871" t="s">
        <v>710</v>
      </c>
      <c r="KNM77" s="871" t="s">
        <v>710</v>
      </c>
      <c r="KNN77" s="871" t="s">
        <v>710</v>
      </c>
      <c r="KNO77" s="871" t="s">
        <v>710</v>
      </c>
      <c r="KNP77" s="871" t="s">
        <v>710</v>
      </c>
      <c r="KNQ77" s="871" t="s">
        <v>710</v>
      </c>
      <c r="KNR77" s="871" t="s">
        <v>710</v>
      </c>
      <c r="KNS77" s="871" t="s">
        <v>710</v>
      </c>
      <c r="KNT77" s="871" t="s">
        <v>710</v>
      </c>
      <c r="KNU77" s="871" t="s">
        <v>710</v>
      </c>
      <c r="KNV77" s="871" t="s">
        <v>710</v>
      </c>
      <c r="KNW77" s="871" t="s">
        <v>710</v>
      </c>
      <c r="KNX77" s="871" t="s">
        <v>710</v>
      </c>
      <c r="KNY77" s="871" t="s">
        <v>710</v>
      </c>
      <c r="KNZ77" s="871" t="s">
        <v>710</v>
      </c>
      <c r="KOA77" s="871" t="s">
        <v>710</v>
      </c>
      <c r="KOB77" s="871" t="s">
        <v>710</v>
      </c>
      <c r="KOC77" s="871" t="s">
        <v>710</v>
      </c>
      <c r="KOD77" s="871" t="s">
        <v>710</v>
      </c>
      <c r="KOE77" s="871" t="s">
        <v>710</v>
      </c>
      <c r="KOF77" s="871" t="s">
        <v>710</v>
      </c>
      <c r="KOG77" s="871" t="s">
        <v>710</v>
      </c>
      <c r="KOH77" s="871" t="s">
        <v>710</v>
      </c>
      <c r="KOI77" s="871" t="s">
        <v>710</v>
      </c>
      <c r="KOJ77" s="871" t="s">
        <v>710</v>
      </c>
      <c r="KOK77" s="871" t="s">
        <v>710</v>
      </c>
      <c r="KOL77" s="871" t="s">
        <v>710</v>
      </c>
      <c r="KOM77" s="871" t="s">
        <v>710</v>
      </c>
      <c r="KON77" s="871" t="s">
        <v>710</v>
      </c>
      <c r="KOO77" s="871" t="s">
        <v>710</v>
      </c>
      <c r="KOP77" s="871" t="s">
        <v>710</v>
      </c>
      <c r="KOQ77" s="871" t="s">
        <v>710</v>
      </c>
      <c r="KOR77" s="871" t="s">
        <v>710</v>
      </c>
      <c r="KOS77" s="871" t="s">
        <v>710</v>
      </c>
      <c r="KOT77" s="871" t="s">
        <v>710</v>
      </c>
      <c r="KOU77" s="871" t="s">
        <v>710</v>
      </c>
      <c r="KOV77" s="871" t="s">
        <v>710</v>
      </c>
      <c r="KOW77" s="871" t="s">
        <v>710</v>
      </c>
      <c r="KOX77" s="871" t="s">
        <v>710</v>
      </c>
      <c r="KOY77" s="871" t="s">
        <v>710</v>
      </c>
      <c r="KOZ77" s="871" t="s">
        <v>710</v>
      </c>
      <c r="KPA77" s="871" t="s">
        <v>710</v>
      </c>
      <c r="KPB77" s="871" t="s">
        <v>710</v>
      </c>
      <c r="KPC77" s="871" t="s">
        <v>710</v>
      </c>
      <c r="KPD77" s="871" t="s">
        <v>710</v>
      </c>
      <c r="KPE77" s="871" t="s">
        <v>710</v>
      </c>
      <c r="KPF77" s="871" t="s">
        <v>710</v>
      </c>
      <c r="KPG77" s="871" t="s">
        <v>710</v>
      </c>
      <c r="KPH77" s="871" t="s">
        <v>710</v>
      </c>
      <c r="KPI77" s="871" t="s">
        <v>710</v>
      </c>
      <c r="KPJ77" s="871" t="s">
        <v>710</v>
      </c>
      <c r="KPK77" s="871" t="s">
        <v>710</v>
      </c>
      <c r="KPL77" s="871" t="s">
        <v>710</v>
      </c>
      <c r="KPM77" s="871" t="s">
        <v>710</v>
      </c>
      <c r="KPN77" s="871" t="s">
        <v>710</v>
      </c>
      <c r="KPO77" s="871" t="s">
        <v>710</v>
      </c>
      <c r="KPP77" s="871" t="s">
        <v>710</v>
      </c>
      <c r="KPQ77" s="871" t="s">
        <v>710</v>
      </c>
      <c r="KPR77" s="871" t="s">
        <v>710</v>
      </c>
      <c r="KPS77" s="871" t="s">
        <v>710</v>
      </c>
      <c r="KPT77" s="871" t="s">
        <v>710</v>
      </c>
      <c r="KPU77" s="871" t="s">
        <v>710</v>
      </c>
      <c r="KPV77" s="871" t="s">
        <v>710</v>
      </c>
      <c r="KPW77" s="871" t="s">
        <v>710</v>
      </c>
      <c r="KPX77" s="871" t="s">
        <v>710</v>
      </c>
      <c r="KPY77" s="871" t="s">
        <v>710</v>
      </c>
      <c r="KPZ77" s="871" t="s">
        <v>710</v>
      </c>
      <c r="KQA77" s="871" t="s">
        <v>710</v>
      </c>
      <c r="KQB77" s="871" t="s">
        <v>710</v>
      </c>
      <c r="KQC77" s="871" t="s">
        <v>710</v>
      </c>
      <c r="KQD77" s="871" t="s">
        <v>710</v>
      </c>
      <c r="KQE77" s="871" t="s">
        <v>710</v>
      </c>
      <c r="KQF77" s="871" t="s">
        <v>710</v>
      </c>
      <c r="KQG77" s="871" t="s">
        <v>710</v>
      </c>
      <c r="KQH77" s="871" t="s">
        <v>710</v>
      </c>
      <c r="KQI77" s="871" t="s">
        <v>710</v>
      </c>
      <c r="KQJ77" s="871" t="s">
        <v>710</v>
      </c>
      <c r="KQK77" s="871" t="s">
        <v>710</v>
      </c>
      <c r="KQL77" s="871" t="s">
        <v>710</v>
      </c>
      <c r="KQM77" s="871" t="s">
        <v>710</v>
      </c>
      <c r="KQN77" s="871" t="s">
        <v>710</v>
      </c>
      <c r="KQO77" s="871" t="s">
        <v>710</v>
      </c>
      <c r="KQP77" s="871" t="s">
        <v>710</v>
      </c>
      <c r="KQQ77" s="871" t="s">
        <v>710</v>
      </c>
      <c r="KQR77" s="871" t="s">
        <v>710</v>
      </c>
      <c r="KQS77" s="871" t="s">
        <v>710</v>
      </c>
      <c r="KQT77" s="871" t="s">
        <v>710</v>
      </c>
      <c r="KQU77" s="871" t="s">
        <v>710</v>
      </c>
      <c r="KQV77" s="871" t="s">
        <v>710</v>
      </c>
      <c r="KQW77" s="871" t="s">
        <v>710</v>
      </c>
      <c r="KQX77" s="871" t="s">
        <v>710</v>
      </c>
      <c r="KQY77" s="871" t="s">
        <v>710</v>
      </c>
      <c r="KQZ77" s="871" t="s">
        <v>710</v>
      </c>
      <c r="KRA77" s="871" t="s">
        <v>710</v>
      </c>
      <c r="KRB77" s="871" t="s">
        <v>710</v>
      </c>
      <c r="KRC77" s="871" t="s">
        <v>710</v>
      </c>
      <c r="KRD77" s="871" t="s">
        <v>710</v>
      </c>
      <c r="KRE77" s="871" t="s">
        <v>710</v>
      </c>
      <c r="KRF77" s="871" t="s">
        <v>710</v>
      </c>
      <c r="KRG77" s="871" t="s">
        <v>710</v>
      </c>
      <c r="KRH77" s="871" t="s">
        <v>710</v>
      </c>
      <c r="KRI77" s="871" t="s">
        <v>710</v>
      </c>
      <c r="KRJ77" s="871" t="s">
        <v>710</v>
      </c>
      <c r="KRK77" s="871" t="s">
        <v>710</v>
      </c>
      <c r="KRL77" s="871" t="s">
        <v>710</v>
      </c>
      <c r="KRM77" s="871" t="s">
        <v>710</v>
      </c>
      <c r="KRN77" s="871" t="s">
        <v>710</v>
      </c>
      <c r="KRO77" s="871" t="s">
        <v>710</v>
      </c>
      <c r="KRP77" s="871" t="s">
        <v>710</v>
      </c>
      <c r="KRQ77" s="871" t="s">
        <v>710</v>
      </c>
      <c r="KRR77" s="871" t="s">
        <v>710</v>
      </c>
      <c r="KRS77" s="871" t="s">
        <v>710</v>
      </c>
      <c r="KRT77" s="871" t="s">
        <v>710</v>
      </c>
      <c r="KRU77" s="871" t="s">
        <v>710</v>
      </c>
      <c r="KRV77" s="871" t="s">
        <v>710</v>
      </c>
      <c r="KRW77" s="871" t="s">
        <v>710</v>
      </c>
      <c r="KRX77" s="871" t="s">
        <v>710</v>
      </c>
      <c r="KRY77" s="871" t="s">
        <v>710</v>
      </c>
      <c r="KRZ77" s="871" t="s">
        <v>710</v>
      </c>
      <c r="KSA77" s="871" t="s">
        <v>710</v>
      </c>
      <c r="KSB77" s="871" t="s">
        <v>710</v>
      </c>
      <c r="KSC77" s="871" t="s">
        <v>710</v>
      </c>
      <c r="KSD77" s="871" t="s">
        <v>710</v>
      </c>
      <c r="KSE77" s="871" t="s">
        <v>710</v>
      </c>
      <c r="KSF77" s="871" t="s">
        <v>710</v>
      </c>
      <c r="KSG77" s="871" t="s">
        <v>710</v>
      </c>
      <c r="KSH77" s="871" t="s">
        <v>710</v>
      </c>
      <c r="KSI77" s="871" t="s">
        <v>710</v>
      </c>
      <c r="KSJ77" s="871" t="s">
        <v>710</v>
      </c>
      <c r="KSK77" s="871" t="s">
        <v>710</v>
      </c>
      <c r="KSL77" s="871" t="s">
        <v>710</v>
      </c>
      <c r="KSM77" s="871" t="s">
        <v>710</v>
      </c>
      <c r="KSN77" s="871" t="s">
        <v>710</v>
      </c>
      <c r="KSO77" s="871" t="s">
        <v>710</v>
      </c>
      <c r="KSP77" s="871" t="s">
        <v>710</v>
      </c>
      <c r="KSQ77" s="871" t="s">
        <v>710</v>
      </c>
      <c r="KSR77" s="871" t="s">
        <v>710</v>
      </c>
      <c r="KSS77" s="871" t="s">
        <v>710</v>
      </c>
      <c r="KST77" s="871" t="s">
        <v>710</v>
      </c>
      <c r="KSU77" s="871" t="s">
        <v>710</v>
      </c>
      <c r="KSV77" s="871" t="s">
        <v>710</v>
      </c>
      <c r="KSW77" s="871" t="s">
        <v>710</v>
      </c>
      <c r="KSX77" s="871" t="s">
        <v>710</v>
      </c>
      <c r="KSY77" s="871" t="s">
        <v>710</v>
      </c>
      <c r="KSZ77" s="871" t="s">
        <v>710</v>
      </c>
      <c r="KTA77" s="871" t="s">
        <v>710</v>
      </c>
      <c r="KTB77" s="871" t="s">
        <v>710</v>
      </c>
      <c r="KTC77" s="871" t="s">
        <v>710</v>
      </c>
      <c r="KTD77" s="871" t="s">
        <v>710</v>
      </c>
      <c r="KTE77" s="871" t="s">
        <v>710</v>
      </c>
      <c r="KTF77" s="871" t="s">
        <v>710</v>
      </c>
      <c r="KTG77" s="871" t="s">
        <v>710</v>
      </c>
      <c r="KTH77" s="871" t="s">
        <v>710</v>
      </c>
      <c r="KTI77" s="871" t="s">
        <v>710</v>
      </c>
      <c r="KTJ77" s="871" t="s">
        <v>710</v>
      </c>
      <c r="KTK77" s="871" t="s">
        <v>710</v>
      </c>
      <c r="KTL77" s="871" t="s">
        <v>710</v>
      </c>
      <c r="KTM77" s="871" t="s">
        <v>710</v>
      </c>
      <c r="KTN77" s="871" t="s">
        <v>710</v>
      </c>
      <c r="KTO77" s="871" t="s">
        <v>710</v>
      </c>
      <c r="KTP77" s="871" t="s">
        <v>710</v>
      </c>
      <c r="KTQ77" s="871" t="s">
        <v>710</v>
      </c>
      <c r="KTR77" s="871" t="s">
        <v>710</v>
      </c>
      <c r="KTS77" s="871" t="s">
        <v>710</v>
      </c>
      <c r="KTT77" s="871" t="s">
        <v>710</v>
      </c>
      <c r="KTU77" s="871" t="s">
        <v>710</v>
      </c>
      <c r="KTV77" s="871" t="s">
        <v>710</v>
      </c>
      <c r="KTW77" s="871" t="s">
        <v>710</v>
      </c>
      <c r="KTX77" s="871" t="s">
        <v>710</v>
      </c>
      <c r="KTY77" s="871" t="s">
        <v>710</v>
      </c>
      <c r="KTZ77" s="871" t="s">
        <v>710</v>
      </c>
      <c r="KUA77" s="871" t="s">
        <v>710</v>
      </c>
      <c r="KUB77" s="871" t="s">
        <v>710</v>
      </c>
      <c r="KUC77" s="871" t="s">
        <v>710</v>
      </c>
      <c r="KUD77" s="871" t="s">
        <v>710</v>
      </c>
      <c r="KUE77" s="871" t="s">
        <v>710</v>
      </c>
      <c r="KUF77" s="871" t="s">
        <v>710</v>
      </c>
      <c r="KUG77" s="871" t="s">
        <v>710</v>
      </c>
      <c r="KUH77" s="871" t="s">
        <v>710</v>
      </c>
      <c r="KUI77" s="871" t="s">
        <v>710</v>
      </c>
      <c r="KUJ77" s="871" t="s">
        <v>710</v>
      </c>
      <c r="KUK77" s="871" t="s">
        <v>710</v>
      </c>
      <c r="KUL77" s="871" t="s">
        <v>710</v>
      </c>
      <c r="KUM77" s="871" t="s">
        <v>710</v>
      </c>
      <c r="KUN77" s="871" t="s">
        <v>710</v>
      </c>
      <c r="KUO77" s="871" t="s">
        <v>710</v>
      </c>
      <c r="KUP77" s="871" t="s">
        <v>710</v>
      </c>
      <c r="KUQ77" s="871" t="s">
        <v>710</v>
      </c>
      <c r="KUR77" s="871" t="s">
        <v>710</v>
      </c>
      <c r="KUS77" s="871" t="s">
        <v>710</v>
      </c>
      <c r="KUT77" s="871" t="s">
        <v>710</v>
      </c>
      <c r="KUU77" s="871" t="s">
        <v>710</v>
      </c>
      <c r="KUV77" s="871" t="s">
        <v>710</v>
      </c>
      <c r="KUW77" s="871" t="s">
        <v>710</v>
      </c>
      <c r="KUX77" s="871" t="s">
        <v>710</v>
      </c>
      <c r="KUY77" s="871" t="s">
        <v>710</v>
      </c>
      <c r="KUZ77" s="871" t="s">
        <v>710</v>
      </c>
      <c r="KVA77" s="871" t="s">
        <v>710</v>
      </c>
      <c r="KVB77" s="871" t="s">
        <v>710</v>
      </c>
      <c r="KVC77" s="871" t="s">
        <v>710</v>
      </c>
      <c r="KVD77" s="871" t="s">
        <v>710</v>
      </c>
      <c r="KVE77" s="871" t="s">
        <v>710</v>
      </c>
      <c r="KVF77" s="871" t="s">
        <v>710</v>
      </c>
      <c r="KVG77" s="871" t="s">
        <v>710</v>
      </c>
      <c r="KVH77" s="871" t="s">
        <v>710</v>
      </c>
      <c r="KVI77" s="871" t="s">
        <v>710</v>
      </c>
      <c r="KVJ77" s="871" t="s">
        <v>710</v>
      </c>
      <c r="KVK77" s="871" t="s">
        <v>710</v>
      </c>
      <c r="KVL77" s="871" t="s">
        <v>710</v>
      </c>
      <c r="KVM77" s="871" t="s">
        <v>710</v>
      </c>
      <c r="KVN77" s="871" t="s">
        <v>710</v>
      </c>
      <c r="KVO77" s="871" t="s">
        <v>710</v>
      </c>
      <c r="KVP77" s="871" t="s">
        <v>710</v>
      </c>
      <c r="KVQ77" s="871" t="s">
        <v>710</v>
      </c>
      <c r="KVR77" s="871" t="s">
        <v>710</v>
      </c>
      <c r="KVS77" s="871" t="s">
        <v>710</v>
      </c>
      <c r="KVT77" s="871" t="s">
        <v>710</v>
      </c>
      <c r="KVU77" s="871" t="s">
        <v>710</v>
      </c>
      <c r="KVV77" s="871" t="s">
        <v>710</v>
      </c>
      <c r="KVW77" s="871" t="s">
        <v>710</v>
      </c>
      <c r="KVX77" s="871" t="s">
        <v>710</v>
      </c>
      <c r="KVY77" s="871" t="s">
        <v>710</v>
      </c>
      <c r="KVZ77" s="871" t="s">
        <v>710</v>
      </c>
      <c r="KWA77" s="871" t="s">
        <v>710</v>
      </c>
      <c r="KWB77" s="871" t="s">
        <v>710</v>
      </c>
      <c r="KWC77" s="871" t="s">
        <v>710</v>
      </c>
      <c r="KWD77" s="871" t="s">
        <v>710</v>
      </c>
      <c r="KWE77" s="871" t="s">
        <v>710</v>
      </c>
      <c r="KWF77" s="871" t="s">
        <v>710</v>
      </c>
      <c r="KWG77" s="871" t="s">
        <v>710</v>
      </c>
      <c r="KWH77" s="871" t="s">
        <v>710</v>
      </c>
      <c r="KWI77" s="871" t="s">
        <v>710</v>
      </c>
      <c r="KWJ77" s="871" t="s">
        <v>710</v>
      </c>
      <c r="KWK77" s="871" t="s">
        <v>710</v>
      </c>
      <c r="KWL77" s="871" t="s">
        <v>710</v>
      </c>
      <c r="KWM77" s="871" t="s">
        <v>710</v>
      </c>
      <c r="KWN77" s="871" t="s">
        <v>710</v>
      </c>
      <c r="KWO77" s="871" t="s">
        <v>710</v>
      </c>
      <c r="KWP77" s="871" t="s">
        <v>710</v>
      </c>
      <c r="KWQ77" s="871" t="s">
        <v>710</v>
      </c>
      <c r="KWR77" s="871" t="s">
        <v>710</v>
      </c>
      <c r="KWS77" s="871" t="s">
        <v>710</v>
      </c>
      <c r="KWT77" s="871" t="s">
        <v>710</v>
      </c>
      <c r="KWU77" s="871" t="s">
        <v>710</v>
      </c>
      <c r="KWV77" s="871" t="s">
        <v>710</v>
      </c>
      <c r="KWW77" s="871" t="s">
        <v>710</v>
      </c>
      <c r="KWX77" s="871" t="s">
        <v>710</v>
      </c>
      <c r="KWY77" s="871" t="s">
        <v>710</v>
      </c>
      <c r="KWZ77" s="871" t="s">
        <v>710</v>
      </c>
      <c r="KXA77" s="871" t="s">
        <v>710</v>
      </c>
      <c r="KXB77" s="871" t="s">
        <v>710</v>
      </c>
      <c r="KXC77" s="871" t="s">
        <v>710</v>
      </c>
      <c r="KXD77" s="871" t="s">
        <v>710</v>
      </c>
      <c r="KXE77" s="871" t="s">
        <v>710</v>
      </c>
      <c r="KXF77" s="871" t="s">
        <v>710</v>
      </c>
      <c r="KXG77" s="871" t="s">
        <v>710</v>
      </c>
      <c r="KXH77" s="871" t="s">
        <v>710</v>
      </c>
      <c r="KXI77" s="871" t="s">
        <v>710</v>
      </c>
      <c r="KXJ77" s="871" t="s">
        <v>710</v>
      </c>
      <c r="KXK77" s="871" t="s">
        <v>710</v>
      </c>
      <c r="KXL77" s="871" t="s">
        <v>710</v>
      </c>
      <c r="KXM77" s="871" t="s">
        <v>710</v>
      </c>
      <c r="KXN77" s="871" t="s">
        <v>710</v>
      </c>
      <c r="KXO77" s="871" t="s">
        <v>710</v>
      </c>
      <c r="KXP77" s="871" t="s">
        <v>710</v>
      </c>
      <c r="KXQ77" s="871" t="s">
        <v>710</v>
      </c>
      <c r="KXR77" s="871" t="s">
        <v>710</v>
      </c>
      <c r="KXS77" s="871" t="s">
        <v>710</v>
      </c>
      <c r="KXT77" s="871" t="s">
        <v>710</v>
      </c>
      <c r="KXU77" s="871" t="s">
        <v>710</v>
      </c>
      <c r="KXV77" s="871" t="s">
        <v>710</v>
      </c>
      <c r="KXW77" s="871" t="s">
        <v>710</v>
      </c>
      <c r="KXX77" s="871" t="s">
        <v>710</v>
      </c>
      <c r="KXY77" s="871" t="s">
        <v>710</v>
      </c>
      <c r="KXZ77" s="871" t="s">
        <v>710</v>
      </c>
      <c r="KYA77" s="871" t="s">
        <v>710</v>
      </c>
      <c r="KYB77" s="871" t="s">
        <v>710</v>
      </c>
      <c r="KYC77" s="871" t="s">
        <v>710</v>
      </c>
      <c r="KYD77" s="871" t="s">
        <v>710</v>
      </c>
      <c r="KYE77" s="871" t="s">
        <v>710</v>
      </c>
      <c r="KYF77" s="871" t="s">
        <v>710</v>
      </c>
      <c r="KYG77" s="871" t="s">
        <v>710</v>
      </c>
      <c r="KYH77" s="871" t="s">
        <v>710</v>
      </c>
      <c r="KYI77" s="871" t="s">
        <v>710</v>
      </c>
      <c r="KYJ77" s="871" t="s">
        <v>710</v>
      </c>
      <c r="KYK77" s="871" t="s">
        <v>710</v>
      </c>
      <c r="KYL77" s="871" t="s">
        <v>710</v>
      </c>
      <c r="KYM77" s="871" t="s">
        <v>710</v>
      </c>
      <c r="KYN77" s="871" t="s">
        <v>710</v>
      </c>
      <c r="KYO77" s="871" t="s">
        <v>710</v>
      </c>
      <c r="KYP77" s="871" t="s">
        <v>710</v>
      </c>
      <c r="KYQ77" s="871" t="s">
        <v>710</v>
      </c>
      <c r="KYR77" s="871" t="s">
        <v>710</v>
      </c>
      <c r="KYS77" s="871" t="s">
        <v>710</v>
      </c>
      <c r="KYT77" s="871" t="s">
        <v>710</v>
      </c>
      <c r="KYU77" s="871" t="s">
        <v>710</v>
      </c>
      <c r="KYV77" s="871" t="s">
        <v>710</v>
      </c>
      <c r="KYW77" s="871" t="s">
        <v>710</v>
      </c>
      <c r="KYX77" s="871" t="s">
        <v>710</v>
      </c>
      <c r="KYY77" s="871" t="s">
        <v>710</v>
      </c>
      <c r="KYZ77" s="871" t="s">
        <v>710</v>
      </c>
      <c r="KZA77" s="871" t="s">
        <v>710</v>
      </c>
      <c r="KZB77" s="871" t="s">
        <v>710</v>
      </c>
      <c r="KZC77" s="871" t="s">
        <v>710</v>
      </c>
      <c r="KZD77" s="871" t="s">
        <v>710</v>
      </c>
      <c r="KZE77" s="871" t="s">
        <v>710</v>
      </c>
      <c r="KZF77" s="871" t="s">
        <v>710</v>
      </c>
      <c r="KZG77" s="871" t="s">
        <v>710</v>
      </c>
      <c r="KZH77" s="871" t="s">
        <v>710</v>
      </c>
      <c r="KZI77" s="871" t="s">
        <v>710</v>
      </c>
      <c r="KZJ77" s="871" t="s">
        <v>710</v>
      </c>
      <c r="KZK77" s="871" t="s">
        <v>710</v>
      </c>
      <c r="KZL77" s="871" t="s">
        <v>710</v>
      </c>
      <c r="KZM77" s="871" t="s">
        <v>710</v>
      </c>
      <c r="KZN77" s="871" t="s">
        <v>710</v>
      </c>
      <c r="KZO77" s="871" t="s">
        <v>710</v>
      </c>
      <c r="KZP77" s="871" t="s">
        <v>710</v>
      </c>
      <c r="KZQ77" s="871" t="s">
        <v>710</v>
      </c>
      <c r="KZR77" s="871" t="s">
        <v>710</v>
      </c>
      <c r="KZS77" s="871" t="s">
        <v>710</v>
      </c>
      <c r="KZT77" s="871" t="s">
        <v>710</v>
      </c>
      <c r="KZU77" s="871" t="s">
        <v>710</v>
      </c>
      <c r="KZV77" s="871" t="s">
        <v>710</v>
      </c>
      <c r="KZW77" s="871" t="s">
        <v>710</v>
      </c>
      <c r="KZX77" s="871" t="s">
        <v>710</v>
      </c>
      <c r="KZY77" s="871" t="s">
        <v>710</v>
      </c>
      <c r="KZZ77" s="871" t="s">
        <v>710</v>
      </c>
      <c r="LAA77" s="871" t="s">
        <v>710</v>
      </c>
      <c r="LAB77" s="871" t="s">
        <v>710</v>
      </c>
      <c r="LAC77" s="871" t="s">
        <v>710</v>
      </c>
      <c r="LAD77" s="871" t="s">
        <v>710</v>
      </c>
      <c r="LAE77" s="871" t="s">
        <v>710</v>
      </c>
      <c r="LAF77" s="871" t="s">
        <v>710</v>
      </c>
      <c r="LAG77" s="871" t="s">
        <v>710</v>
      </c>
      <c r="LAH77" s="871" t="s">
        <v>710</v>
      </c>
      <c r="LAI77" s="871" t="s">
        <v>710</v>
      </c>
      <c r="LAJ77" s="871" t="s">
        <v>710</v>
      </c>
      <c r="LAK77" s="871" t="s">
        <v>710</v>
      </c>
      <c r="LAL77" s="871" t="s">
        <v>710</v>
      </c>
      <c r="LAM77" s="871" t="s">
        <v>710</v>
      </c>
      <c r="LAN77" s="871" t="s">
        <v>710</v>
      </c>
      <c r="LAO77" s="871" t="s">
        <v>710</v>
      </c>
      <c r="LAP77" s="871" t="s">
        <v>710</v>
      </c>
      <c r="LAQ77" s="871" t="s">
        <v>710</v>
      </c>
      <c r="LAR77" s="871" t="s">
        <v>710</v>
      </c>
      <c r="LAS77" s="871" t="s">
        <v>710</v>
      </c>
      <c r="LAT77" s="871" t="s">
        <v>710</v>
      </c>
      <c r="LAU77" s="871" t="s">
        <v>710</v>
      </c>
      <c r="LAV77" s="871" t="s">
        <v>710</v>
      </c>
      <c r="LAW77" s="871" t="s">
        <v>710</v>
      </c>
      <c r="LAX77" s="871" t="s">
        <v>710</v>
      </c>
      <c r="LAY77" s="871" t="s">
        <v>710</v>
      </c>
      <c r="LAZ77" s="871" t="s">
        <v>710</v>
      </c>
      <c r="LBA77" s="871" t="s">
        <v>710</v>
      </c>
      <c r="LBB77" s="871" t="s">
        <v>710</v>
      </c>
      <c r="LBC77" s="871" t="s">
        <v>710</v>
      </c>
      <c r="LBD77" s="871" t="s">
        <v>710</v>
      </c>
      <c r="LBE77" s="871" t="s">
        <v>710</v>
      </c>
      <c r="LBF77" s="871" t="s">
        <v>710</v>
      </c>
      <c r="LBG77" s="871" t="s">
        <v>710</v>
      </c>
      <c r="LBH77" s="871" t="s">
        <v>710</v>
      </c>
      <c r="LBI77" s="871" t="s">
        <v>710</v>
      </c>
      <c r="LBJ77" s="871" t="s">
        <v>710</v>
      </c>
      <c r="LBK77" s="871" t="s">
        <v>710</v>
      </c>
      <c r="LBL77" s="871" t="s">
        <v>710</v>
      </c>
      <c r="LBM77" s="871" t="s">
        <v>710</v>
      </c>
      <c r="LBN77" s="871" t="s">
        <v>710</v>
      </c>
      <c r="LBO77" s="871" t="s">
        <v>710</v>
      </c>
      <c r="LBP77" s="871" t="s">
        <v>710</v>
      </c>
      <c r="LBQ77" s="871" t="s">
        <v>710</v>
      </c>
      <c r="LBR77" s="871" t="s">
        <v>710</v>
      </c>
      <c r="LBS77" s="871" t="s">
        <v>710</v>
      </c>
      <c r="LBT77" s="871" t="s">
        <v>710</v>
      </c>
      <c r="LBU77" s="871" t="s">
        <v>710</v>
      </c>
      <c r="LBV77" s="871" t="s">
        <v>710</v>
      </c>
      <c r="LBW77" s="871" t="s">
        <v>710</v>
      </c>
      <c r="LBX77" s="871" t="s">
        <v>710</v>
      </c>
      <c r="LBY77" s="871" t="s">
        <v>710</v>
      </c>
      <c r="LBZ77" s="871" t="s">
        <v>710</v>
      </c>
      <c r="LCA77" s="871" t="s">
        <v>710</v>
      </c>
      <c r="LCB77" s="871" t="s">
        <v>710</v>
      </c>
      <c r="LCC77" s="871" t="s">
        <v>710</v>
      </c>
      <c r="LCD77" s="871" t="s">
        <v>710</v>
      </c>
      <c r="LCE77" s="871" t="s">
        <v>710</v>
      </c>
      <c r="LCF77" s="871" t="s">
        <v>710</v>
      </c>
      <c r="LCG77" s="871" t="s">
        <v>710</v>
      </c>
      <c r="LCH77" s="871" t="s">
        <v>710</v>
      </c>
      <c r="LCI77" s="871" t="s">
        <v>710</v>
      </c>
      <c r="LCJ77" s="871" t="s">
        <v>710</v>
      </c>
      <c r="LCK77" s="871" t="s">
        <v>710</v>
      </c>
      <c r="LCL77" s="871" t="s">
        <v>710</v>
      </c>
      <c r="LCM77" s="871" t="s">
        <v>710</v>
      </c>
      <c r="LCN77" s="871" t="s">
        <v>710</v>
      </c>
      <c r="LCO77" s="871" t="s">
        <v>710</v>
      </c>
      <c r="LCP77" s="871" t="s">
        <v>710</v>
      </c>
      <c r="LCQ77" s="871" t="s">
        <v>710</v>
      </c>
      <c r="LCR77" s="871" t="s">
        <v>710</v>
      </c>
      <c r="LCS77" s="871" t="s">
        <v>710</v>
      </c>
      <c r="LCT77" s="871" t="s">
        <v>710</v>
      </c>
      <c r="LCU77" s="871" t="s">
        <v>710</v>
      </c>
      <c r="LCV77" s="871" t="s">
        <v>710</v>
      </c>
      <c r="LCW77" s="871" t="s">
        <v>710</v>
      </c>
      <c r="LCX77" s="871" t="s">
        <v>710</v>
      </c>
      <c r="LCY77" s="871" t="s">
        <v>710</v>
      </c>
      <c r="LCZ77" s="871" t="s">
        <v>710</v>
      </c>
      <c r="LDA77" s="871" t="s">
        <v>710</v>
      </c>
      <c r="LDB77" s="871" t="s">
        <v>710</v>
      </c>
      <c r="LDC77" s="871" t="s">
        <v>710</v>
      </c>
      <c r="LDD77" s="871" t="s">
        <v>710</v>
      </c>
      <c r="LDE77" s="871" t="s">
        <v>710</v>
      </c>
      <c r="LDF77" s="871" t="s">
        <v>710</v>
      </c>
      <c r="LDG77" s="871" t="s">
        <v>710</v>
      </c>
      <c r="LDH77" s="871" t="s">
        <v>710</v>
      </c>
      <c r="LDI77" s="871" t="s">
        <v>710</v>
      </c>
      <c r="LDJ77" s="871" t="s">
        <v>710</v>
      </c>
      <c r="LDK77" s="871" t="s">
        <v>710</v>
      </c>
      <c r="LDL77" s="871" t="s">
        <v>710</v>
      </c>
      <c r="LDM77" s="871" t="s">
        <v>710</v>
      </c>
      <c r="LDN77" s="871" t="s">
        <v>710</v>
      </c>
      <c r="LDO77" s="871" t="s">
        <v>710</v>
      </c>
      <c r="LDP77" s="871" t="s">
        <v>710</v>
      </c>
      <c r="LDQ77" s="871" t="s">
        <v>710</v>
      </c>
      <c r="LDR77" s="871" t="s">
        <v>710</v>
      </c>
      <c r="LDS77" s="871" t="s">
        <v>710</v>
      </c>
      <c r="LDT77" s="871" t="s">
        <v>710</v>
      </c>
      <c r="LDU77" s="871" t="s">
        <v>710</v>
      </c>
      <c r="LDV77" s="871" t="s">
        <v>710</v>
      </c>
      <c r="LDW77" s="871" t="s">
        <v>710</v>
      </c>
      <c r="LDX77" s="871" t="s">
        <v>710</v>
      </c>
      <c r="LDY77" s="871" t="s">
        <v>710</v>
      </c>
      <c r="LDZ77" s="871" t="s">
        <v>710</v>
      </c>
      <c r="LEA77" s="871" t="s">
        <v>710</v>
      </c>
      <c r="LEB77" s="871" t="s">
        <v>710</v>
      </c>
      <c r="LEC77" s="871" t="s">
        <v>710</v>
      </c>
      <c r="LED77" s="871" t="s">
        <v>710</v>
      </c>
      <c r="LEE77" s="871" t="s">
        <v>710</v>
      </c>
      <c r="LEF77" s="871" t="s">
        <v>710</v>
      </c>
      <c r="LEG77" s="871" t="s">
        <v>710</v>
      </c>
      <c r="LEH77" s="871" t="s">
        <v>710</v>
      </c>
      <c r="LEI77" s="871" t="s">
        <v>710</v>
      </c>
      <c r="LEJ77" s="871" t="s">
        <v>710</v>
      </c>
      <c r="LEK77" s="871" t="s">
        <v>710</v>
      </c>
      <c r="LEL77" s="871" t="s">
        <v>710</v>
      </c>
      <c r="LEM77" s="871" t="s">
        <v>710</v>
      </c>
      <c r="LEN77" s="871" t="s">
        <v>710</v>
      </c>
      <c r="LEO77" s="871" t="s">
        <v>710</v>
      </c>
      <c r="LEP77" s="871" t="s">
        <v>710</v>
      </c>
      <c r="LEQ77" s="871" t="s">
        <v>710</v>
      </c>
      <c r="LER77" s="871" t="s">
        <v>710</v>
      </c>
      <c r="LES77" s="871" t="s">
        <v>710</v>
      </c>
      <c r="LET77" s="871" t="s">
        <v>710</v>
      </c>
      <c r="LEU77" s="871" t="s">
        <v>710</v>
      </c>
      <c r="LEV77" s="871" t="s">
        <v>710</v>
      </c>
      <c r="LEW77" s="871" t="s">
        <v>710</v>
      </c>
      <c r="LEX77" s="871" t="s">
        <v>710</v>
      </c>
      <c r="LEY77" s="871" t="s">
        <v>710</v>
      </c>
      <c r="LEZ77" s="871" t="s">
        <v>710</v>
      </c>
      <c r="LFA77" s="871" t="s">
        <v>710</v>
      </c>
      <c r="LFB77" s="871" t="s">
        <v>710</v>
      </c>
      <c r="LFC77" s="871" t="s">
        <v>710</v>
      </c>
      <c r="LFD77" s="871" t="s">
        <v>710</v>
      </c>
      <c r="LFE77" s="871" t="s">
        <v>710</v>
      </c>
      <c r="LFF77" s="871" t="s">
        <v>710</v>
      </c>
      <c r="LFG77" s="871" t="s">
        <v>710</v>
      </c>
      <c r="LFH77" s="871" t="s">
        <v>710</v>
      </c>
      <c r="LFI77" s="871" t="s">
        <v>710</v>
      </c>
      <c r="LFJ77" s="871" t="s">
        <v>710</v>
      </c>
      <c r="LFK77" s="871" t="s">
        <v>710</v>
      </c>
      <c r="LFL77" s="871" t="s">
        <v>710</v>
      </c>
      <c r="LFM77" s="871" t="s">
        <v>710</v>
      </c>
      <c r="LFN77" s="871" t="s">
        <v>710</v>
      </c>
      <c r="LFO77" s="871" t="s">
        <v>710</v>
      </c>
      <c r="LFP77" s="871" t="s">
        <v>710</v>
      </c>
      <c r="LFQ77" s="871" t="s">
        <v>710</v>
      </c>
      <c r="LFR77" s="871" t="s">
        <v>710</v>
      </c>
      <c r="LFS77" s="871" t="s">
        <v>710</v>
      </c>
      <c r="LFT77" s="871" t="s">
        <v>710</v>
      </c>
      <c r="LFU77" s="871" t="s">
        <v>710</v>
      </c>
      <c r="LFV77" s="871" t="s">
        <v>710</v>
      </c>
      <c r="LFW77" s="871" t="s">
        <v>710</v>
      </c>
      <c r="LFX77" s="871" t="s">
        <v>710</v>
      </c>
      <c r="LFY77" s="871" t="s">
        <v>710</v>
      </c>
      <c r="LFZ77" s="871" t="s">
        <v>710</v>
      </c>
      <c r="LGA77" s="871" t="s">
        <v>710</v>
      </c>
      <c r="LGB77" s="871" t="s">
        <v>710</v>
      </c>
      <c r="LGC77" s="871" t="s">
        <v>710</v>
      </c>
      <c r="LGD77" s="871" t="s">
        <v>710</v>
      </c>
      <c r="LGE77" s="871" t="s">
        <v>710</v>
      </c>
      <c r="LGF77" s="871" t="s">
        <v>710</v>
      </c>
      <c r="LGG77" s="871" t="s">
        <v>710</v>
      </c>
      <c r="LGH77" s="871" t="s">
        <v>710</v>
      </c>
      <c r="LGI77" s="871" t="s">
        <v>710</v>
      </c>
      <c r="LGJ77" s="871" t="s">
        <v>710</v>
      </c>
      <c r="LGK77" s="871" t="s">
        <v>710</v>
      </c>
      <c r="LGL77" s="871" t="s">
        <v>710</v>
      </c>
      <c r="LGM77" s="871" t="s">
        <v>710</v>
      </c>
      <c r="LGN77" s="871" t="s">
        <v>710</v>
      </c>
      <c r="LGO77" s="871" t="s">
        <v>710</v>
      </c>
      <c r="LGP77" s="871" t="s">
        <v>710</v>
      </c>
      <c r="LGQ77" s="871" t="s">
        <v>710</v>
      </c>
      <c r="LGR77" s="871" t="s">
        <v>710</v>
      </c>
      <c r="LGS77" s="871" t="s">
        <v>710</v>
      </c>
      <c r="LGT77" s="871" t="s">
        <v>710</v>
      </c>
      <c r="LGU77" s="871" t="s">
        <v>710</v>
      </c>
      <c r="LGV77" s="871" t="s">
        <v>710</v>
      </c>
      <c r="LGW77" s="871" t="s">
        <v>710</v>
      </c>
      <c r="LGX77" s="871" t="s">
        <v>710</v>
      </c>
      <c r="LGY77" s="871" t="s">
        <v>710</v>
      </c>
      <c r="LGZ77" s="871" t="s">
        <v>710</v>
      </c>
      <c r="LHA77" s="871" t="s">
        <v>710</v>
      </c>
      <c r="LHB77" s="871" t="s">
        <v>710</v>
      </c>
      <c r="LHC77" s="871" t="s">
        <v>710</v>
      </c>
      <c r="LHD77" s="871" t="s">
        <v>710</v>
      </c>
      <c r="LHE77" s="871" t="s">
        <v>710</v>
      </c>
      <c r="LHF77" s="871" t="s">
        <v>710</v>
      </c>
      <c r="LHG77" s="871" t="s">
        <v>710</v>
      </c>
      <c r="LHH77" s="871" t="s">
        <v>710</v>
      </c>
      <c r="LHI77" s="871" t="s">
        <v>710</v>
      </c>
      <c r="LHJ77" s="871" t="s">
        <v>710</v>
      </c>
      <c r="LHK77" s="871" t="s">
        <v>710</v>
      </c>
      <c r="LHL77" s="871" t="s">
        <v>710</v>
      </c>
      <c r="LHM77" s="871" t="s">
        <v>710</v>
      </c>
      <c r="LHN77" s="871" t="s">
        <v>710</v>
      </c>
      <c r="LHO77" s="871" t="s">
        <v>710</v>
      </c>
      <c r="LHP77" s="871" t="s">
        <v>710</v>
      </c>
      <c r="LHQ77" s="871" t="s">
        <v>710</v>
      </c>
      <c r="LHR77" s="871" t="s">
        <v>710</v>
      </c>
      <c r="LHS77" s="871" t="s">
        <v>710</v>
      </c>
      <c r="LHT77" s="871" t="s">
        <v>710</v>
      </c>
      <c r="LHU77" s="871" t="s">
        <v>710</v>
      </c>
      <c r="LHV77" s="871" t="s">
        <v>710</v>
      </c>
      <c r="LHW77" s="871" t="s">
        <v>710</v>
      </c>
      <c r="LHX77" s="871" t="s">
        <v>710</v>
      </c>
      <c r="LHY77" s="871" t="s">
        <v>710</v>
      </c>
      <c r="LHZ77" s="871" t="s">
        <v>710</v>
      </c>
      <c r="LIA77" s="871" t="s">
        <v>710</v>
      </c>
      <c r="LIB77" s="871" t="s">
        <v>710</v>
      </c>
      <c r="LIC77" s="871" t="s">
        <v>710</v>
      </c>
      <c r="LID77" s="871" t="s">
        <v>710</v>
      </c>
      <c r="LIE77" s="871" t="s">
        <v>710</v>
      </c>
      <c r="LIF77" s="871" t="s">
        <v>710</v>
      </c>
      <c r="LIG77" s="871" t="s">
        <v>710</v>
      </c>
      <c r="LIH77" s="871" t="s">
        <v>710</v>
      </c>
      <c r="LII77" s="871" t="s">
        <v>710</v>
      </c>
      <c r="LIJ77" s="871" t="s">
        <v>710</v>
      </c>
      <c r="LIK77" s="871" t="s">
        <v>710</v>
      </c>
      <c r="LIL77" s="871" t="s">
        <v>710</v>
      </c>
      <c r="LIM77" s="871" t="s">
        <v>710</v>
      </c>
      <c r="LIN77" s="871" t="s">
        <v>710</v>
      </c>
      <c r="LIO77" s="871" t="s">
        <v>710</v>
      </c>
      <c r="LIP77" s="871" t="s">
        <v>710</v>
      </c>
      <c r="LIQ77" s="871" t="s">
        <v>710</v>
      </c>
      <c r="LIR77" s="871" t="s">
        <v>710</v>
      </c>
      <c r="LIS77" s="871" t="s">
        <v>710</v>
      </c>
      <c r="LIT77" s="871" t="s">
        <v>710</v>
      </c>
      <c r="LIU77" s="871" t="s">
        <v>710</v>
      </c>
      <c r="LIV77" s="871" t="s">
        <v>710</v>
      </c>
      <c r="LIW77" s="871" t="s">
        <v>710</v>
      </c>
      <c r="LIX77" s="871" t="s">
        <v>710</v>
      </c>
      <c r="LIY77" s="871" t="s">
        <v>710</v>
      </c>
      <c r="LIZ77" s="871" t="s">
        <v>710</v>
      </c>
      <c r="LJA77" s="871" t="s">
        <v>710</v>
      </c>
      <c r="LJB77" s="871" t="s">
        <v>710</v>
      </c>
      <c r="LJC77" s="871" t="s">
        <v>710</v>
      </c>
      <c r="LJD77" s="871" t="s">
        <v>710</v>
      </c>
      <c r="LJE77" s="871" t="s">
        <v>710</v>
      </c>
      <c r="LJF77" s="871" t="s">
        <v>710</v>
      </c>
      <c r="LJG77" s="871" t="s">
        <v>710</v>
      </c>
      <c r="LJH77" s="871" t="s">
        <v>710</v>
      </c>
      <c r="LJI77" s="871" t="s">
        <v>710</v>
      </c>
      <c r="LJJ77" s="871" t="s">
        <v>710</v>
      </c>
      <c r="LJK77" s="871" t="s">
        <v>710</v>
      </c>
      <c r="LJL77" s="871" t="s">
        <v>710</v>
      </c>
      <c r="LJM77" s="871" t="s">
        <v>710</v>
      </c>
      <c r="LJN77" s="871" t="s">
        <v>710</v>
      </c>
      <c r="LJO77" s="871" t="s">
        <v>710</v>
      </c>
      <c r="LJP77" s="871" t="s">
        <v>710</v>
      </c>
      <c r="LJQ77" s="871" t="s">
        <v>710</v>
      </c>
      <c r="LJR77" s="871" t="s">
        <v>710</v>
      </c>
      <c r="LJS77" s="871" t="s">
        <v>710</v>
      </c>
      <c r="LJT77" s="871" t="s">
        <v>710</v>
      </c>
      <c r="LJU77" s="871" t="s">
        <v>710</v>
      </c>
      <c r="LJV77" s="871" t="s">
        <v>710</v>
      </c>
      <c r="LJW77" s="871" t="s">
        <v>710</v>
      </c>
      <c r="LJX77" s="871" t="s">
        <v>710</v>
      </c>
      <c r="LJY77" s="871" t="s">
        <v>710</v>
      </c>
      <c r="LJZ77" s="871" t="s">
        <v>710</v>
      </c>
      <c r="LKA77" s="871" t="s">
        <v>710</v>
      </c>
      <c r="LKB77" s="871" t="s">
        <v>710</v>
      </c>
      <c r="LKC77" s="871" t="s">
        <v>710</v>
      </c>
      <c r="LKD77" s="871" t="s">
        <v>710</v>
      </c>
      <c r="LKE77" s="871" t="s">
        <v>710</v>
      </c>
      <c r="LKF77" s="871" t="s">
        <v>710</v>
      </c>
      <c r="LKG77" s="871" t="s">
        <v>710</v>
      </c>
      <c r="LKH77" s="871" t="s">
        <v>710</v>
      </c>
      <c r="LKI77" s="871" t="s">
        <v>710</v>
      </c>
      <c r="LKJ77" s="871" t="s">
        <v>710</v>
      </c>
      <c r="LKK77" s="871" t="s">
        <v>710</v>
      </c>
      <c r="LKL77" s="871" t="s">
        <v>710</v>
      </c>
      <c r="LKM77" s="871" t="s">
        <v>710</v>
      </c>
      <c r="LKN77" s="871" t="s">
        <v>710</v>
      </c>
      <c r="LKO77" s="871" t="s">
        <v>710</v>
      </c>
      <c r="LKP77" s="871" t="s">
        <v>710</v>
      </c>
      <c r="LKQ77" s="871" t="s">
        <v>710</v>
      </c>
      <c r="LKR77" s="871" t="s">
        <v>710</v>
      </c>
      <c r="LKS77" s="871" t="s">
        <v>710</v>
      </c>
      <c r="LKT77" s="871" t="s">
        <v>710</v>
      </c>
      <c r="LKU77" s="871" t="s">
        <v>710</v>
      </c>
      <c r="LKV77" s="871" t="s">
        <v>710</v>
      </c>
      <c r="LKW77" s="871" t="s">
        <v>710</v>
      </c>
      <c r="LKX77" s="871" t="s">
        <v>710</v>
      </c>
      <c r="LKY77" s="871" t="s">
        <v>710</v>
      </c>
      <c r="LKZ77" s="871" t="s">
        <v>710</v>
      </c>
      <c r="LLA77" s="871" t="s">
        <v>710</v>
      </c>
      <c r="LLB77" s="871" t="s">
        <v>710</v>
      </c>
      <c r="LLC77" s="871" t="s">
        <v>710</v>
      </c>
      <c r="LLD77" s="871" t="s">
        <v>710</v>
      </c>
      <c r="LLE77" s="871" t="s">
        <v>710</v>
      </c>
      <c r="LLF77" s="871" t="s">
        <v>710</v>
      </c>
      <c r="LLG77" s="871" t="s">
        <v>710</v>
      </c>
      <c r="LLH77" s="871" t="s">
        <v>710</v>
      </c>
      <c r="LLI77" s="871" t="s">
        <v>710</v>
      </c>
      <c r="LLJ77" s="871" t="s">
        <v>710</v>
      </c>
      <c r="LLK77" s="871" t="s">
        <v>710</v>
      </c>
      <c r="LLL77" s="871" t="s">
        <v>710</v>
      </c>
      <c r="LLM77" s="871" t="s">
        <v>710</v>
      </c>
      <c r="LLN77" s="871" t="s">
        <v>710</v>
      </c>
      <c r="LLO77" s="871" t="s">
        <v>710</v>
      </c>
      <c r="LLP77" s="871" t="s">
        <v>710</v>
      </c>
      <c r="LLQ77" s="871" t="s">
        <v>710</v>
      </c>
      <c r="LLR77" s="871" t="s">
        <v>710</v>
      </c>
      <c r="LLS77" s="871" t="s">
        <v>710</v>
      </c>
      <c r="LLT77" s="871" t="s">
        <v>710</v>
      </c>
      <c r="LLU77" s="871" t="s">
        <v>710</v>
      </c>
      <c r="LLV77" s="871" t="s">
        <v>710</v>
      </c>
      <c r="LLW77" s="871" t="s">
        <v>710</v>
      </c>
      <c r="LLX77" s="871" t="s">
        <v>710</v>
      </c>
      <c r="LLY77" s="871" t="s">
        <v>710</v>
      </c>
      <c r="LLZ77" s="871" t="s">
        <v>710</v>
      </c>
      <c r="LMA77" s="871" t="s">
        <v>710</v>
      </c>
      <c r="LMB77" s="871" t="s">
        <v>710</v>
      </c>
      <c r="LMC77" s="871" t="s">
        <v>710</v>
      </c>
      <c r="LMD77" s="871" t="s">
        <v>710</v>
      </c>
      <c r="LME77" s="871" t="s">
        <v>710</v>
      </c>
      <c r="LMF77" s="871" t="s">
        <v>710</v>
      </c>
      <c r="LMG77" s="871" t="s">
        <v>710</v>
      </c>
      <c r="LMH77" s="871" t="s">
        <v>710</v>
      </c>
      <c r="LMI77" s="871" t="s">
        <v>710</v>
      </c>
      <c r="LMJ77" s="871" t="s">
        <v>710</v>
      </c>
      <c r="LMK77" s="871" t="s">
        <v>710</v>
      </c>
      <c r="LML77" s="871" t="s">
        <v>710</v>
      </c>
      <c r="LMM77" s="871" t="s">
        <v>710</v>
      </c>
      <c r="LMN77" s="871" t="s">
        <v>710</v>
      </c>
      <c r="LMO77" s="871" t="s">
        <v>710</v>
      </c>
      <c r="LMP77" s="871" t="s">
        <v>710</v>
      </c>
      <c r="LMQ77" s="871" t="s">
        <v>710</v>
      </c>
      <c r="LMR77" s="871" t="s">
        <v>710</v>
      </c>
      <c r="LMS77" s="871" t="s">
        <v>710</v>
      </c>
      <c r="LMT77" s="871" t="s">
        <v>710</v>
      </c>
      <c r="LMU77" s="871" t="s">
        <v>710</v>
      </c>
      <c r="LMV77" s="871" t="s">
        <v>710</v>
      </c>
      <c r="LMW77" s="871" t="s">
        <v>710</v>
      </c>
      <c r="LMX77" s="871" t="s">
        <v>710</v>
      </c>
      <c r="LMY77" s="871" t="s">
        <v>710</v>
      </c>
      <c r="LMZ77" s="871" t="s">
        <v>710</v>
      </c>
      <c r="LNA77" s="871" t="s">
        <v>710</v>
      </c>
      <c r="LNB77" s="871" t="s">
        <v>710</v>
      </c>
      <c r="LNC77" s="871" t="s">
        <v>710</v>
      </c>
      <c r="LND77" s="871" t="s">
        <v>710</v>
      </c>
      <c r="LNE77" s="871" t="s">
        <v>710</v>
      </c>
      <c r="LNF77" s="871" t="s">
        <v>710</v>
      </c>
      <c r="LNG77" s="871" t="s">
        <v>710</v>
      </c>
      <c r="LNH77" s="871" t="s">
        <v>710</v>
      </c>
      <c r="LNI77" s="871" t="s">
        <v>710</v>
      </c>
      <c r="LNJ77" s="871" t="s">
        <v>710</v>
      </c>
      <c r="LNK77" s="871" t="s">
        <v>710</v>
      </c>
      <c r="LNL77" s="871" t="s">
        <v>710</v>
      </c>
      <c r="LNM77" s="871" t="s">
        <v>710</v>
      </c>
      <c r="LNN77" s="871" t="s">
        <v>710</v>
      </c>
      <c r="LNO77" s="871" t="s">
        <v>710</v>
      </c>
      <c r="LNP77" s="871" t="s">
        <v>710</v>
      </c>
      <c r="LNQ77" s="871" t="s">
        <v>710</v>
      </c>
      <c r="LNR77" s="871" t="s">
        <v>710</v>
      </c>
      <c r="LNS77" s="871" t="s">
        <v>710</v>
      </c>
      <c r="LNT77" s="871" t="s">
        <v>710</v>
      </c>
      <c r="LNU77" s="871" t="s">
        <v>710</v>
      </c>
      <c r="LNV77" s="871" t="s">
        <v>710</v>
      </c>
      <c r="LNW77" s="871" t="s">
        <v>710</v>
      </c>
      <c r="LNX77" s="871" t="s">
        <v>710</v>
      </c>
      <c r="LNY77" s="871" t="s">
        <v>710</v>
      </c>
      <c r="LNZ77" s="871" t="s">
        <v>710</v>
      </c>
      <c r="LOA77" s="871" t="s">
        <v>710</v>
      </c>
      <c r="LOB77" s="871" t="s">
        <v>710</v>
      </c>
      <c r="LOC77" s="871" t="s">
        <v>710</v>
      </c>
      <c r="LOD77" s="871" t="s">
        <v>710</v>
      </c>
      <c r="LOE77" s="871" t="s">
        <v>710</v>
      </c>
      <c r="LOF77" s="871" t="s">
        <v>710</v>
      </c>
      <c r="LOG77" s="871" t="s">
        <v>710</v>
      </c>
      <c r="LOH77" s="871" t="s">
        <v>710</v>
      </c>
      <c r="LOI77" s="871" t="s">
        <v>710</v>
      </c>
      <c r="LOJ77" s="871" t="s">
        <v>710</v>
      </c>
      <c r="LOK77" s="871" t="s">
        <v>710</v>
      </c>
      <c r="LOL77" s="871" t="s">
        <v>710</v>
      </c>
      <c r="LOM77" s="871" t="s">
        <v>710</v>
      </c>
      <c r="LON77" s="871" t="s">
        <v>710</v>
      </c>
      <c r="LOO77" s="871" t="s">
        <v>710</v>
      </c>
      <c r="LOP77" s="871" t="s">
        <v>710</v>
      </c>
      <c r="LOQ77" s="871" t="s">
        <v>710</v>
      </c>
      <c r="LOR77" s="871" t="s">
        <v>710</v>
      </c>
      <c r="LOS77" s="871" t="s">
        <v>710</v>
      </c>
      <c r="LOT77" s="871" t="s">
        <v>710</v>
      </c>
      <c r="LOU77" s="871" t="s">
        <v>710</v>
      </c>
      <c r="LOV77" s="871" t="s">
        <v>710</v>
      </c>
      <c r="LOW77" s="871" t="s">
        <v>710</v>
      </c>
      <c r="LOX77" s="871" t="s">
        <v>710</v>
      </c>
      <c r="LOY77" s="871" t="s">
        <v>710</v>
      </c>
      <c r="LOZ77" s="871" t="s">
        <v>710</v>
      </c>
      <c r="LPA77" s="871" t="s">
        <v>710</v>
      </c>
      <c r="LPB77" s="871" t="s">
        <v>710</v>
      </c>
      <c r="LPC77" s="871" t="s">
        <v>710</v>
      </c>
      <c r="LPD77" s="871" t="s">
        <v>710</v>
      </c>
      <c r="LPE77" s="871" t="s">
        <v>710</v>
      </c>
      <c r="LPF77" s="871" t="s">
        <v>710</v>
      </c>
      <c r="LPG77" s="871" t="s">
        <v>710</v>
      </c>
      <c r="LPH77" s="871" t="s">
        <v>710</v>
      </c>
      <c r="LPI77" s="871" t="s">
        <v>710</v>
      </c>
      <c r="LPJ77" s="871" t="s">
        <v>710</v>
      </c>
      <c r="LPK77" s="871" t="s">
        <v>710</v>
      </c>
      <c r="LPL77" s="871" t="s">
        <v>710</v>
      </c>
      <c r="LPM77" s="871" t="s">
        <v>710</v>
      </c>
      <c r="LPN77" s="871" t="s">
        <v>710</v>
      </c>
      <c r="LPO77" s="871" t="s">
        <v>710</v>
      </c>
      <c r="LPP77" s="871" t="s">
        <v>710</v>
      </c>
      <c r="LPQ77" s="871" t="s">
        <v>710</v>
      </c>
      <c r="LPR77" s="871" t="s">
        <v>710</v>
      </c>
      <c r="LPS77" s="871" t="s">
        <v>710</v>
      </c>
      <c r="LPT77" s="871" t="s">
        <v>710</v>
      </c>
      <c r="LPU77" s="871" t="s">
        <v>710</v>
      </c>
      <c r="LPV77" s="871" t="s">
        <v>710</v>
      </c>
      <c r="LPW77" s="871" t="s">
        <v>710</v>
      </c>
      <c r="LPX77" s="871" t="s">
        <v>710</v>
      </c>
      <c r="LPY77" s="871" t="s">
        <v>710</v>
      </c>
      <c r="LPZ77" s="871" t="s">
        <v>710</v>
      </c>
      <c r="LQA77" s="871" t="s">
        <v>710</v>
      </c>
      <c r="LQB77" s="871" t="s">
        <v>710</v>
      </c>
      <c r="LQC77" s="871" t="s">
        <v>710</v>
      </c>
      <c r="LQD77" s="871" t="s">
        <v>710</v>
      </c>
      <c r="LQE77" s="871" t="s">
        <v>710</v>
      </c>
      <c r="LQF77" s="871" t="s">
        <v>710</v>
      </c>
      <c r="LQG77" s="871" t="s">
        <v>710</v>
      </c>
      <c r="LQH77" s="871" t="s">
        <v>710</v>
      </c>
      <c r="LQI77" s="871" t="s">
        <v>710</v>
      </c>
      <c r="LQJ77" s="871" t="s">
        <v>710</v>
      </c>
      <c r="LQK77" s="871" t="s">
        <v>710</v>
      </c>
      <c r="LQL77" s="871" t="s">
        <v>710</v>
      </c>
      <c r="LQM77" s="871" t="s">
        <v>710</v>
      </c>
      <c r="LQN77" s="871" t="s">
        <v>710</v>
      </c>
      <c r="LQO77" s="871" t="s">
        <v>710</v>
      </c>
      <c r="LQP77" s="871" t="s">
        <v>710</v>
      </c>
      <c r="LQQ77" s="871" t="s">
        <v>710</v>
      </c>
      <c r="LQR77" s="871" t="s">
        <v>710</v>
      </c>
      <c r="LQS77" s="871" t="s">
        <v>710</v>
      </c>
      <c r="LQT77" s="871" t="s">
        <v>710</v>
      </c>
      <c r="LQU77" s="871" t="s">
        <v>710</v>
      </c>
      <c r="LQV77" s="871" t="s">
        <v>710</v>
      </c>
      <c r="LQW77" s="871" t="s">
        <v>710</v>
      </c>
      <c r="LQX77" s="871" t="s">
        <v>710</v>
      </c>
      <c r="LQY77" s="871" t="s">
        <v>710</v>
      </c>
      <c r="LQZ77" s="871" t="s">
        <v>710</v>
      </c>
      <c r="LRA77" s="871" t="s">
        <v>710</v>
      </c>
      <c r="LRB77" s="871" t="s">
        <v>710</v>
      </c>
      <c r="LRC77" s="871" t="s">
        <v>710</v>
      </c>
      <c r="LRD77" s="871" t="s">
        <v>710</v>
      </c>
      <c r="LRE77" s="871" t="s">
        <v>710</v>
      </c>
      <c r="LRF77" s="871" t="s">
        <v>710</v>
      </c>
      <c r="LRG77" s="871" t="s">
        <v>710</v>
      </c>
      <c r="LRH77" s="871" t="s">
        <v>710</v>
      </c>
      <c r="LRI77" s="871" t="s">
        <v>710</v>
      </c>
      <c r="LRJ77" s="871" t="s">
        <v>710</v>
      </c>
      <c r="LRK77" s="871" t="s">
        <v>710</v>
      </c>
      <c r="LRL77" s="871" t="s">
        <v>710</v>
      </c>
      <c r="LRM77" s="871" t="s">
        <v>710</v>
      </c>
      <c r="LRN77" s="871" t="s">
        <v>710</v>
      </c>
      <c r="LRO77" s="871" t="s">
        <v>710</v>
      </c>
      <c r="LRP77" s="871" t="s">
        <v>710</v>
      </c>
      <c r="LRQ77" s="871" t="s">
        <v>710</v>
      </c>
      <c r="LRR77" s="871" t="s">
        <v>710</v>
      </c>
      <c r="LRS77" s="871" t="s">
        <v>710</v>
      </c>
      <c r="LRT77" s="871" t="s">
        <v>710</v>
      </c>
      <c r="LRU77" s="871" t="s">
        <v>710</v>
      </c>
      <c r="LRV77" s="871" t="s">
        <v>710</v>
      </c>
      <c r="LRW77" s="871" t="s">
        <v>710</v>
      </c>
      <c r="LRX77" s="871" t="s">
        <v>710</v>
      </c>
      <c r="LRY77" s="871" t="s">
        <v>710</v>
      </c>
      <c r="LRZ77" s="871" t="s">
        <v>710</v>
      </c>
      <c r="LSA77" s="871" t="s">
        <v>710</v>
      </c>
      <c r="LSB77" s="871" t="s">
        <v>710</v>
      </c>
      <c r="LSC77" s="871" t="s">
        <v>710</v>
      </c>
      <c r="LSD77" s="871" t="s">
        <v>710</v>
      </c>
      <c r="LSE77" s="871" t="s">
        <v>710</v>
      </c>
      <c r="LSF77" s="871" t="s">
        <v>710</v>
      </c>
      <c r="LSG77" s="871" t="s">
        <v>710</v>
      </c>
      <c r="LSH77" s="871" t="s">
        <v>710</v>
      </c>
      <c r="LSI77" s="871" t="s">
        <v>710</v>
      </c>
      <c r="LSJ77" s="871" t="s">
        <v>710</v>
      </c>
      <c r="LSK77" s="871" t="s">
        <v>710</v>
      </c>
      <c r="LSL77" s="871" t="s">
        <v>710</v>
      </c>
      <c r="LSM77" s="871" t="s">
        <v>710</v>
      </c>
      <c r="LSN77" s="871" t="s">
        <v>710</v>
      </c>
      <c r="LSO77" s="871" t="s">
        <v>710</v>
      </c>
      <c r="LSP77" s="871" t="s">
        <v>710</v>
      </c>
      <c r="LSQ77" s="871" t="s">
        <v>710</v>
      </c>
      <c r="LSR77" s="871" t="s">
        <v>710</v>
      </c>
      <c r="LSS77" s="871" t="s">
        <v>710</v>
      </c>
      <c r="LST77" s="871" t="s">
        <v>710</v>
      </c>
      <c r="LSU77" s="871" t="s">
        <v>710</v>
      </c>
      <c r="LSV77" s="871" t="s">
        <v>710</v>
      </c>
      <c r="LSW77" s="871" t="s">
        <v>710</v>
      </c>
      <c r="LSX77" s="871" t="s">
        <v>710</v>
      </c>
      <c r="LSY77" s="871" t="s">
        <v>710</v>
      </c>
      <c r="LSZ77" s="871" t="s">
        <v>710</v>
      </c>
      <c r="LTA77" s="871" t="s">
        <v>710</v>
      </c>
      <c r="LTB77" s="871" t="s">
        <v>710</v>
      </c>
      <c r="LTC77" s="871" t="s">
        <v>710</v>
      </c>
      <c r="LTD77" s="871" t="s">
        <v>710</v>
      </c>
      <c r="LTE77" s="871" t="s">
        <v>710</v>
      </c>
      <c r="LTF77" s="871" t="s">
        <v>710</v>
      </c>
      <c r="LTG77" s="871" t="s">
        <v>710</v>
      </c>
      <c r="LTH77" s="871" t="s">
        <v>710</v>
      </c>
      <c r="LTI77" s="871" t="s">
        <v>710</v>
      </c>
      <c r="LTJ77" s="871" t="s">
        <v>710</v>
      </c>
      <c r="LTK77" s="871" t="s">
        <v>710</v>
      </c>
      <c r="LTL77" s="871" t="s">
        <v>710</v>
      </c>
      <c r="LTM77" s="871" t="s">
        <v>710</v>
      </c>
      <c r="LTN77" s="871" t="s">
        <v>710</v>
      </c>
      <c r="LTO77" s="871" t="s">
        <v>710</v>
      </c>
      <c r="LTP77" s="871" t="s">
        <v>710</v>
      </c>
      <c r="LTQ77" s="871" t="s">
        <v>710</v>
      </c>
      <c r="LTR77" s="871" t="s">
        <v>710</v>
      </c>
      <c r="LTS77" s="871" t="s">
        <v>710</v>
      </c>
      <c r="LTT77" s="871" t="s">
        <v>710</v>
      </c>
      <c r="LTU77" s="871" t="s">
        <v>710</v>
      </c>
      <c r="LTV77" s="871" t="s">
        <v>710</v>
      </c>
      <c r="LTW77" s="871" t="s">
        <v>710</v>
      </c>
      <c r="LTX77" s="871" t="s">
        <v>710</v>
      </c>
      <c r="LTY77" s="871" t="s">
        <v>710</v>
      </c>
      <c r="LTZ77" s="871" t="s">
        <v>710</v>
      </c>
      <c r="LUA77" s="871" t="s">
        <v>710</v>
      </c>
      <c r="LUB77" s="871" t="s">
        <v>710</v>
      </c>
      <c r="LUC77" s="871" t="s">
        <v>710</v>
      </c>
      <c r="LUD77" s="871" t="s">
        <v>710</v>
      </c>
      <c r="LUE77" s="871" t="s">
        <v>710</v>
      </c>
      <c r="LUF77" s="871" t="s">
        <v>710</v>
      </c>
      <c r="LUG77" s="871" t="s">
        <v>710</v>
      </c>
      <c r="LUH77" s="871" t="s">
        <v>710</v>
      </c>
      <c r="LUI77" s="871" t="s">
        <v>710</v>
      </c>
      <c r="LUJ77" s="871" t="s">
        <v>710</v>
      </c>
      <c r="LUK77" s="871" t="s">
        <v>710</v>
      </c>
      <c r="LUL77" s="871" t="s">
        <v>710</v>
      </c>
      <c r="LUM77" s="871" t="s">
        <v>710</v>
      </c>
      <c r="LUN77" s="871" t="s">
        <v>710</v>
      </c>
      <c r="LUO77" s="871" t="s">
        <v>710</v>
      </c>
      <c r="LUP77" s="871" t="s">
        <v>710</v>
      </c>
      <c r="LUQ77" s="871" t="s">
        <v>710</v>
      </c>
      <c r="LUR77" s="871" t="s">
        <v>710</v>
      </c>
      <c r="LUS77" s="871" t="s">
        <v>710</v>
      </c>
      <c r="LUT77" s="871" t="s">
        <v>710</v>
      </c>
      <c r="LUU77" s="871" t="s">
        <v>710</v>
      </c>
      <c r="LUV77" s="871" t="s">
        <v>710</v>
      </c>
      <c r="LUW77" s="871" t="s">
        <v>710</v>
      </c>
      <c r="LUX77" s="871" t="s">
        <v>710</v>
      </c>
      <c r="LUY77" s="871" t="s">
        <v>710</v>
      </c>
      <c r="LUZ77" s="871" t="s">
        <v>710</v>
      </c>
      <c r="LVA77" s="871" t="s">
        <v>710</v>
      </c>
      <c r="LVB77" s="871" t="s">
        <v>710</v>
      </c>
      <c r="LVC77" s="871" t="s">
        <v>710</v>
      </c>
      <c r="LVD77" s="871" t="s">
        <v>710</v>
      </c>
      <c r="LVE77" s="871" t="s">
        <v>710</v>
      </c>
      <c r="LVF77" s="871" t="s">
        <v>710</v>
      </c>
      <c r="LVG77" s="871" t="s">
        <v>710</v>
      </c>
      <c r="LVH77" s="871" t="s">
        <v>710</v>
      </c>
      <c r="LVI77" s="871" t="s">
        <v>710</v>
      </c>
      <c r="LVJ77" s="871" t="s">
        <v>710</v>
      </c>
      <c r="LVK77" s="871" t="s">
        <v>710</v>
      </c>
      <c r="LVL77" s="871" t="s">
        <v>710</v>
      </c>
      <c r="LVM77" s="871" t="s">
        <v>710</v>
      </c>
      <c r="LVN77" s="871" t="s">
        <v>710</v>
      </c>
      <c r="LVO77" s="871" t="s">
        <v>710</v>
      </c>
      <c r="LVP77" s="871" t="s">
        <v>710</v>
      </c>
      <c r="LVQ77" s="871" t="s">
        <v>710</v>
      </c>
      <c r="LVR77" s="871" t="s">
        <v>710</v>
      </c>
      <c r="LVS77" s="871" t="s">
        <v>710</v>
      </c>
      <c r="LVT77" s="871" t="s">
        <v>710</v>
      </c>
      <c r="LVU77" s="871" t="s">
        <v>710</v>
      </c>
      <c r="LVV77" s="871" t="s">
        <v>710</v>
      </c>
      <c r="LVW77" s="871" t="s">
        <v>710</v>
      </c>
      <c r="LVX77" s="871" t="s">
        <v>710</v>
      </c>
      <c r="LVY77" s="871" t="s">
        <v>710</v>
      </c>
      <c r="LVZ77" s="871" t="s">
        <v>710</v>
      </c>
      <c r="LWA77" s="871" t="s">
        <v>710</v>
      </c>
      <c r="LWB77" s="871" t="s">
        <v>710</v>
      </c>
      <c r="LWC77" s="871" t="s">
        <v>710</v>
      </c>
      <c r="LWD77" s="871" t="s">
        <v>710</v>
      </c>
      <c r="LWE77" s="871" t="s">
        <v>710</v>
      </c>
      <c r="LWF77" s="871" t="s">
        <v>710</v>
      </c>
      <c r="LWG77" s="871" t="s">
        <v>710</v>
      </c>
      <c r="LWH77" s="871" t="s">
        <v>710</v>
      </c>
      <c r="LWI77" s="871" t="s">
        <v>710</v>
      </c>
      <c r="LWJ77" s="871" t="s">
        <v>710</v>
      </c>
      <c r="LWK77" s="871" t="s">
        <v>710</v>
      </c>
      <c r="LWL77" s="871" t="s">
        <v>710</v>
      </c>
      <c r="LWM77" s="871" t="s">
        <v>710</v>
      </c>
      <c r="LWN77" s="871" t="s">
        <v>710</v>
      </c>
      <c r="LWO77" s="871" t="s">
        <v>710</v>
      </c>
      <c r="LWP77" s="871" t="s">
        <v>710</v>
      </c>
      <c r="LWQ77" s="871" t="s">
        <v>710</v>
      </c>
      <c r="LWR77" s="871" t="s">
        <v>710</v>
      </c>
      <c r="LWS77" s="871" t="s">
        <v>710</v>
      </c>
      <c r="LWT77" s="871" t="s">
        <v>710</v>
      </c>
      <c r="LWU77" s="871" t="s">
        <v>710</v>
      </c>
      <c r="LWV77" s="871" t="s">
        <v>710</v>
      </c>
      <c r="LWW77" s="871" t="s">
        <v>710</v>
      </c>
      <c r="LWX77" s="871" t="s">
        <v>710</v>
      </c>
      <c r="LWY77" s="871" t="s">
        <v>710</v>
      </c>
      <c r="LWZ77" s="871" t="s">
        <v>710</v>
      </c>
      <c r="LXA77" s="871" t="s">
        <v>710</v>
      </c>
      <c r="LXB77" s="871" t="s">
        <v>710</v>
      </c>
      <c r="LXC77" s="871" t="s">
        <v>710</v>
      </c>
      <c r="LXD77" s="871" t="s">
        <v>710</v>
      </c>
      <c r="LXE77" s="871" t="s">
        <v>710</v>
      </c>
      <c r="LXF77" s="871" t="s">
        <v>710</v>
      </c>
      <c r="LXG77" s="871" t="s">
        <v>710</v>
      </c>
      <c r="LXH77" s="871" t="s">
        <v>710</v>
      </c>
      <c r="LXI77" s="871" t="s">
        <v>710</v>
      </c>
      <c r="LXJ77" s="871" t="s">
        <v>710</v>
      </c>
      <c r="LXK77" s="871" t="s">
        <v>710</v>
      </c>
      <c r="LXL77" s="871" t="s">
        <v>710</v>
      </c>
      <c r="LXM77" s="871" t="s">
        <v>710</v>
      </c>
      <c r="LXN77" s="871" t="s">
        <v>710</v>
      </c>
      <c r="LXO77" s="871" t="s">
        <v>710</v>
      </c>
      <c r="LXP77" s="871" t="s">
        <v>710</v>
      </c>
      <c r="LXQ77" s="871" t="s">
        <v>710</v>
      </c>
      <c r="LXR77" s="871" t="s">
        <v>710</v>
      </c>
      <c r="LXS77" s="871" t="s">
        <v>710</v>
      </c>
      <c r="LXT77" s="871" t="s">
        <v>710</v>
      </c>
      <c r="LXU77" s="871" t="s">
        <v>710</v>
      </c>
      <c r="LXV77" s="871" t="s">
        <v>710</v>
      </c>
      <c r="LXW77" s="871" t="s">
        <v>710</v>
      </c>
      <c r="LXX77" s="871" t="s">
        <v>710</v>
      </c>
      <c r="LXY77" s="871" t="s">
        <v>710</v>
      </c>
      <c r="LXZ77" s="871" t="s">
        <v>710</v>
      </c>
      <c r="LYA77" s="871" t="s">
        <v>710</v>
      </c>
      <c r="LYB77" s="871" t="s">
        <v>710</v>
      </c>
      <c r="LYC77" s="871" t="s">
        <v>710</v>
      </c>
      <c r="LYD77" s="871" t="s">
        <v>710</v>
      </c>
      <c r="LYE77" s="871" t="s">
        <v>710</v>
      </c>
      <c r="LYF77" s="871" t="s">
        <v>710</v>
      </c>
      <c r="LYG77" s="871" t="s">
        <v>710</v>
      </c>
      <c r="LYH77" s="871" t="s">
        <v>710</v>
      </c>
      <c r="LYI77" s="871" t="s">
        <v>710</v>
      </c>
      <c r="LYJ77" s="871" t="s">
        <v>710</v>
      </c>
      <c r="LYK77" s="871" t="s">
        <v>710</v>
      </c>
      <c r="LYL77" s="871" t="s">
        <v>710</v>
      </c>
      <c r="LYM77" s="871" t="s">
        <v>710</v>
      </c>
      <c r="LYN77" s="871" t="s">
        <v>710</v>
      </c>
      <c r="LYO77" s="871" t="s">
        <v>710</v>
      </c>
      <c r="LYP77" s="871" t="s">
        <v>710</v>
      </c>
      <c r="LYQ77" s="871" t="s">
        <v>710</v>
      </c>
      <c r="LYR77" s="871" t="s">
        <v>710</v>
      </c>
      <c r="LYS77" s="871" t="s">
        <v>710</v>
      </c>
      <c r="LYT77" s="871" t="s">
        <v>710</v>
      </c>
      <c r="LYU77" s="871" t="s">
        <v>710</v>
      </c>
      <c r="LYV77" s="871" t="s">
        <v>710</v>
      </c>
      <c r="LYW77" s="871" t="s">
        <v>710</v>
      </c>
      <c r="LYX77" s="871" t="s">
        <v>710</v>
      </c>
      <c r="LYY77" s="871" t="s">
        <v>710</v>
      </c>
      <c r="LYZ77" s="871" t="s">
        <v>710</v>
      </c>
      <c r="LZA77" s="871" t="s">
        <v>710</v>
      </c>
      <c r="LZB77" s="871" t="s">
        <v>710</v>
      </c>
      <c r="LZC77" s="871" t="s">
        <v>710</v>
      </c>
      <c r="LZD77" s="871" t="s">
        <v>710</v>
      </c>
      <c r="LZE77" s="871" t="s">
        <v>710</v>
      </c>
      <c r="LZF77" s="871" t="s">
        <v>710</v>
      </c>
      <c r="LZG77" s="871" t="s">
        <v>710</v>
      </c>
      <c r="LZH77" s="871" t="s">
        <v>710</v>
      </c>
      <c r="LZI77" s="871" t="s">
        <v>710</v>
      </c>
      <c r="LZJ77" s="871" t="s">
        <v>710</v>
      </c>
      <c r="LZK77" s="871" t="s">
        <v>710</v>
      </c>
      <c r="LZL77" s="871" t="s">
        <v>710</v>
      </c>
      <c r="LZM77" s="871" t="s">
        <v>710</v>
      </c>
      <c r="LZN77" s="871" t="s">
        <v>710</v>
      </c>
      <c r="LZO77" s="871" t="s">
        <v>710</v>
      </c>
      <c r="LZP77" s="871" t="s">
        <v>710</v>
      </c>
      <c r="LZQ77" s="871" t="s">
        <v>710</v>
      </c>
      <c r="LZR77" s="871" t="s">
        <v>710</v>
      </c>
      <c r="LZS77" s="871" t="s">
        <v>710</v>
      </c>
      <c r="LZT77" s="871" t="s">
        <v>710</v>
      </c>
      <c r="LZU77" s="871" t="s">
        <v>710</v>
      </c>
      <c r="LZV77" s="871" t="s">
        <v>710</v>
      </c>
      <c r="LZW77" s="871" t="s">
        <v>710</v>
      </c>
      <c r="LZX77" s="871" t="s">
        <v>710</v>
      </c>
      <c r="LZY77" s="871" t="s">
        <v>710</v>
      </c>
      <c r="LZZ77" s="871" t="s">
        <v>710</v>
      </c>
      <c r="MAA77" s="871" t="s">
        <v>710</v>
      </c>
      <c r="MAB77" s="871" t="s">
        <v>710</v>
      </c>
      <c r="MAC77" s="871" t="s">
        <v>710</v>
      </c>
      <c r="MAD77" s="871" t="s">
        <v>710</v>
      </c>
      <c r="MAE77" s="871" t="s">
        <v>710</v>
      </c>
      <c r="MAF77" s="871" t="s">
        <v>710</v>
      </c>
      <c r="MAG77" s="871" t="s">
        <v>710</v>
      </c>
      <c r="MAH77" s="871" t="s">
        <v>710</v>
      </c>
      <c r="MAI77" s="871" t="s">
        <v>710</v>
      </c>
      <c r="MAJ77" s="871" t="s">
        <v>710</v>
      </c>
      <c r="MAK77" s="871" t="s">
        <v>710</v>
      </c>
      <c r="MAL77" s="871" t="s">
        <v>710</v>
      </c>
      <c r="MAM77" s="871" t="s">
        <v>710</v>
      </c>
      <c r="MAN77" s="871" t="s">
        <v>710</v>
      </c>
      <c r="MAO77" s="871" t="s">
        <v>710</v>
      </c>
      <c r="MAP77" s="871" t="s">
        <v>710</v>
      </c>
      <c r="MAQ77" s="871" t="s">
        <v>710</v>
      </c>
      <c r="MAR77" s="871" t="s">
        <v>710</v>
      </c>
      <c r="MAS77" s="871" t="s">
        <v>710</v>
      </c>
      <c r="MAT77" s="871" t="s">
        <v>710</v>
      </c>
      <c r="MAU77" s="871" t="s">
        <v>710</v>
      </c>
      <c r="MAV77" s="871" t="s">
        <v>710</v>
      </c>
      <c r="MAW77" s="871" t="s">
        <v>710</v>
      </c>
      <c r="MAX77" s="871" t="s">
        <v>710</v>
      </c>
      <c r="MAY77" s="871" t="s">
        <v>710</v>
      </c>
      <c r="MAZ77" s="871" t="s">
        <v>710</v>
      </c>
      <c r="MBA77" s="871" t="s">
        <v>710</v>
      </c>
      <c r="MBB77" s="871" t="s">
        <v>710</v>
      </c>
      <c r="MBC77" s="871" t="s">
        <v>710</v>
      </c>
      <c r="MBD77" s="871" t="s">
        <v>710</v>
      </c>
      <c r="MBE77" s="871" t="s">
        <v>710</v>
      </c>
      <c r="MBF77" s="871" t="s">
        <v>710</v>
      </c>
      <c r="MBG77" s="871" t="s">
        <v>710</v>
      </c>
      <c r="MBH77" s="871" t="s">
        <v>710</v>
      </c>
      <c r="MBI77" s="871" t="s">
        <v>710</v>
      </c>
      <c r="MBJ77" s="871" t="s">
        <v>710</v>
      </c>
      <c r="MBK77" s="871" t="s">
        <v>710</v>
      </c>
      <c r="MBL77" s="871" t="s">
        <v>710</v>
      </c>
      <c r="MBM77" s="871" t="s">
        <v>710</v>
      </c>
      <c r="MBN77" s="871" t="s">
        <v>710</v>
      </c>
      <c r="MBO77" s="871" t="s">
        <v>710</v>
      </c>
      <c r="MBP77" s="871" t="s">
        <v>710</v>
      </c>
      <c r="MBQ77" s="871" t="s">
        <v>710</v>
      </c>
      <c r="MBR77" s="871" t="s">
        <v>710</v>
      </c>
      <c r="MBS77" s="871" t="s">
        <v>710</v>
      </c>
      <c r="MBT77" s="871" t="s">
        <v>710</v>
      </c>
      <c r="MBU77" s="871" t="s">
        <v>710</v>
      </c>
      <c r="MBV77" s="871" t="s">
        <v>710</v>
      </c>
      <c r="MBW77" s="871" t="s">
        <v>710</v>
      </c>
      <c r="MBX77" s="871" t="s">
        <v>710</v>
      </c>
      <c r="MBY77" s="871" t="s">
        <v>710</v>
      </c>
      <c r="MBZ77" s="871" t="s">
        <v>710</v>
      </c>
      <c r="MCA77" s="871" t="s">
        <v>710</v>
      </c>
      <c r="MCB77" s="871" t="s">
        <v>710</v>
      </c>
      <c r="MCC77" s="871" t="s">
        <v>710</v>
      </c>
      <c r="MCD77" s="871" t="s">
        <v>710</v>
      </c>
      <c r="MCE77" s="871" t="s">
        <v>710</v>
      </c>
      <c r="MCF77" s="871" t="s">
        <v>710</v>
      </c>
      <c r="MCG77" s="871" t="s">
        <v>710</v>
      </c>
      <c r="MCH77" s="871" t="s">
        <v>710</v>
      </c>
      <c r="MCI77" s="871" t="s">
        <v>710</v>
      </c>
      <c r="MCJ77" s="871" t="s">
        <v>710</v>
      </c>
      <c r="MCK77" s="871" t="s">
        <v>710</v>
      </c>
      <c r="MCL77" s="871" t="s">
        <v>710</v>
      </c>
      <c r="MCM77" s="871" t="s">
        <v>710</v>
      </c>
      <c r="MCN77" s="871" t="s">
        <v>710</v>
      </c>
      <c r="MCO77" s="871" t="s">
        <v>710</v>
      </c>
      <c r="MCP77" s="871" t="s">
        <v>710</v>
      </c>
      <c r="MCQ77" s="871" t="s">
        <v>710</v>
      </c>
      <c r="MCR77" s="871" t="s">
        <v>710</v>
      </c>
      <c r="MCS77" s="871" t="s">
        <v>710</v>
      </c>
      <c r="MCT77" s="871" t="s">
        <v>710</v>
      </c>
      <c r="MCU77" s="871" t="s">
        <v>710</v>
      </c>
      <c r="MCV77" s="871" t="s">
        <v>710</v>
      </c>
      <c r="MCW77" s="871" t="s">
        <v>710</v>
      </c>
      <c r="MCX77" s="871" t="s">
        <v>710</v>
      </c>
      <c r="MCY77" s="871" t="s">
        <v>710</v>
      </c>
      <c r="MCZ77" s="871" t="s">
        <v>710</v>
      </c>
      <c r="MDA77" s="871" t="s">
        <v>710</v>
      </c>
      <c r="MDB77" s="871" t="s">
        <v>710</v>
      </c>
      <c r="MDC77" s="871" t="s">
        <v>710</v>
      </c>
      <c r="MDD77" s="871" t="s">
        <v>710</v>
      </c>
      <c r="MDE77" s="871" t="s">
        <v>710</v>
      </c>
      <c r="MDF77" s="871" t="s">
        <v>710</v>
      </c>
      <c r="MDG77" s="871" t="s">
        <v>710</v>
      </c>
      <c r="MDH77" s="871" t="s">
        <v>710</v>
      </c>
      <c r="MDI77" s="871" t="s">
        <v>710</v>
      </c>
      <c r="MDJ77" s="871" t="s">
        <v>710</v>
      </c>
      <c r="MDK77" s="871" t="s">
        <v>710</v>
      </c>
      <c r="MDL77" s="871" t="s">
        <v>710</v>
      </c>
      <c r="MDM77" s="871" t="s">
        <v>710</v>
      </c>
      <c r="MDN77" s="871" t="s">
        <v>710</v>
      </c>
      <c r="MDO77" s="871" t="s">
        <v>710</v>
      </c>
      <c r="MDP77" s="871" t="s">
        <v>710</v>
      </c>
      <c r="MDQ77" s="871" t="s">
        <v>710</v>
      </c>
      <c r="MDR77" s="871" t="s">
        <v>710</v>
      </c>
      <c r="MDS77" s="871" t="s">
        <v>710</v>
      </c>
      <c r="MDT77" s="871" t="s">
        <v>710</v>
      </c>
      <c r="MDU77" s="871" t="s">
        <v>710</v>
      </c>
      <c r="MDV77" s="871" t="s">
        <v>710</v>
      </c>
      <c r="MDW77" s="871" t="s">
        <v>710</v>
      </c>
      <c r="MDX77" s="871" t="s">
        <v>710</v>
      </c>
      <c r="MDY77" s="871" t="s">
        <v>710</v>
      </c>
      <c r="MDZ77" s="871" t="s">
        <v>710</v>
      </c>
      <c r="MEA77" s="871" t="s">
        <v>710</v>
      </c>
      <c r="MEB77" s="871" t="s">
        <v>710</v>
      </c>
      <c r="MEC77" s="871" t="s">
        <v>710</v>
      </c>
      <c r="MED77" s="871" t="s">
        <v>710</v>
      </c>
      <c r="MEE77" s="871" t="s">
        <v>710</v>
      </c>
      <c r="MEF77" s="871" t="s">
        <v>710</v>
      </c>
      <c r="MEG77" s="871" t="s">
        <v>710</v>
      </c>
      <c r="MEH77" s="871" t="s">
        <v>710</v>
      </c>
      <c r="MEI77" s="871" t="s">
        <v>710</v>
      </c>
      <c r="MEJ77" s="871" t="s">
        <v>710</v>
      </c>
      <c r="MEK77" s="871" t="s">
        <v>710</v>
      </c>
      <c r="MEL77" s="871" t="s">
        <v>710</v>
      </c>
      <c r="MEM77" s="871" t="s">
        <v>710</v>
      </c>
      <c r="MEN77" s="871" t="s">
        <v>710</v>
      </c>
      <c r="MEO77" s="871" t="s">
        <v>710</v>
      </c>
      <c r="MEP77" s="871" t="s">
        <v>710</v>
      </c>
      <c r="MEQ77" s="871" t="s">
        <v>710</v>
      </c>
      <c r="MER77" s="871" t="s">
        <v>710</v>
      </c>
      <c r="MES77" s="871" t="s">
        <v>710</v>
      </c>
      <c r="MET77" s="871" t="s">
        <v>710</v>
      </c>
      <c r="MEU77" s="871" t="s">
        <v>710</v>
      </c>
      <c r="MEV77" s="871" t="s">
        <v>710</v>
      </c>
      <c r="MEW77" s="871" t="s">
        <v>710</v>
      </c>
      <c r="MEX77" s="871" t="s">
        <v>710</v>
      </c>
      <c r="MEY77" s="871" t="s">
        <v>710</v>
      </c>
      <c r="MEZ77" s="871" t="s">
        <v>710</v>
      </c>
      <c r="MFA77" s="871" t="s">
        <v>710</v>
      </c>
      <c r="MFB77" s="871" t="s">
        <v>710</v>
      </c>
      <c r="MFC77" s="871" t="s">
        <v>710</v>
      </c>
      <c r="MFD77" s="871" t="s">
        <v>710</v>
      </c>
      <c r="MFE77" s="871" t="s">
        <v>710</v>
      </c>
      <c r="MFF77" s="871" t="s">
        <v>710</v>
      </c>
      <c r="MFG77" s="871" t="s">
        <v>710</v>
      </c>
      <c r="MFH77" s="871" t="s">
        <v>710</v>
      </c>
      <c r="MFI77" s="871" t="s">
        <v>710</v>
      </c>
      <c r="MFJ77" s="871" t="s">
        <v>710</v>
      </c>
      <c r="MFK77" s="871" t="s">
        <v>710</v>
      </c>
      <c r="MFL77" s="871" t="s">
        <v>710</v>
      </c>
      <c r="MFM77" s="871" t="s">
        <v>710</v>
      </c>
      <c r="MFN77" s="871" t="s">
        <v>710</v>
      </c>
      <c r="MFO77" s="871" t="s">
        <v>710</v>
      </c>
      <c r="MFP77" s="871" t="s">
        <v>710</v>
      </c>
      <c r="MFQ77" s="871" t="s">
        <v>710</v>
      </c>
      <c r="MFR77" s="871" t="s">
        <v>710</v>
      </c>
      <c r="MFS77" s="871" t="s">
        <v>710</v>
      </c>
      <c r="MFT77" s="871" t="s">
        <v>710</v>
      </c>
      <c r="MFU77" s="871" t="s">
        <v>710</v>
      </c>
      <c r="MFV77" s="871" t="s">
        <v>710</v>
      </c>
      <c r="MFW77" s="871" t="s">
        <v>710</v>
      </c>
      <c r="MFX77" s="871" t="s">
        <v>710</v>
      </c>
      <c r="MFY77" s="871" t="s">
        <v>710</v>
      </c>
      <c r="MFZ77" s="871" t="s">
        <v>710</v>
      </c>
      <c r="MGA77" s="871" t="s">
        <v>710</v>
      </c>
      <c r="MGB77" s="871" t="s">
        <v>710</v>
      </c>
      <c r="MGC77" s="871" t="s">
        <v>710</v>
      </c>
      <c r="MGD77" s="871" t="s">
        <v>710</v>
      </c>
      <c r="MGE77" s="871" t="s">
        <v>710</v>
      </c>
      <c r="MGF77" s="871" t="s">
        <v>710</v>
      </c>
      <c r="MGG77" s="871" t="s">
        <v>710</v>
      </c>
      <c r="MGH77" s="871" t="s">
        <v>710</v>
      </c>
      <c r="MGI77" s="871" t="s">
        <v>710</v>
      </c>
      <c r="MGJ77" s="871" t="s">
        <v>710</v>
      </c>
      <c r="MGK77" s="871" t="s">
        <v>710</v>
      </c>
      <c r="MGL77" s="871" t="s">
        <v>710</v>
      </c>
      <c r="MGM77" s="871" t="s">
        <v>710</v>
      </c>
      <c r="MGN77" s="871" t="s">
        <v>710</v>
      </c>
      <c r="MGO77" s="871" t="s">
        <v>710</v>
      </c>
      <c r="MGP77" s="871" t="s">
        <v>710</v>
      </c>
      <c r="MGQ77" s="871" t="s">
        <v>710</v>
      </c>
      <c r="MGR77" s="871" t="s">
        <v>710</v>
      </c>
      <c r="MGS77" s="871" t="s">
        <v>710</v>
      </c>
      <c r="MGT77" s="871" t="s">
        <v>710</v>
      </c>
      <c r="MGU77" s="871" t="s">
        <v>710</v>
      </c>
      <c r="MGV77" s="871" t="s">
        <v>710</v>
      </c>
      <c r="MGW77" s="871" t="s">
        <v>710</v>
      </c>
      <c r="MGX77" s="871" t="s">
        <v>710</v>
      </c>
      <c r="MGY77" s="871" t="s">
        <v>710</v>
      </c>
      <c r="MGZ77" s="871" t="s">
        <v>710</v>
      </c>
      <c r="MHA77" s="871" t="s">
        <v>710</v>
      </c>
      <c r="MHB77" s="871" t="s">
        <v>710</v>
      </c>
      <c r="MHC77" s="871" t="s">
        <v>710</v>
      </c>
      <c r="MHD77" s="871" t="s">
        <v>710</v>
      </c>
      <c r="MHE77" s="871" t="s">
        <v>710</v>
      </c>
      <c r="MHF77" s="871" t="s">
        <v>710</v>
      </c>
      <c r="MHG77" s="871" t="s">
        <v>710</v>
      </c>
      <c r="MHH77" s="871" t="s">
        <v>710</v>
      </c>
      <c r="MHI77" s="871" t="s">
        <v>710</v>
      </c>
      <c r="MHJ77" s="871" t="s">
        <v>710</v>
      </c>
      <c r="MHK77" s="871" t="s">
        <v>710</v>
      </c>
      <c r="MHL77" s="871" t="s">
        <v>710</v>
      </c>
      <c r="MHM77" s="871" t="s">
        <v>710</v>
      </c>
      <c r="MHN77" s="871" t="s">
        <v>710</v>
      </c>
      <c r="MHO77" s="871" t="s">
        <v>710</v>
      </c>
      <c r="MHP77" s="871" t="s">
        <v>710</v>
      </c>
      <c r="MHQ77" s="871" t="s">
        <v>710</v>
      </c>
      <c r="MHR77" s="871" t="s">
        <v>710</v>
      </c>
      <c r="MHS77" s="871" t="s">
        <v>710</v>
      </c>
      <c r="MHT77" s="871" t="s">
        <v>710</v>
      </c>
      <c r="MHU77" s="871" t="s">
        <v>710</v>
      </c>
      <c r="MHV77" s="871" t="s">
        <v>710</v>
      </c>
      <c r="MHW77" s="871" t="s">
        <v>710</v>
      </c>
      <c r="MHX77" s="871" t="s">
        <v>710</v>
      </c>
      <c r="MHY77" s="871" t="s">
        <v>710</v>
      </c>
      <c r="MHZ77" s="871" t="s">
        <v>710</v>
      </c>
      <c r="MIA77" s="871" t="s">
        <v>710</v>
      </c>
      <c r="MIB77" s="871" t="s">
        <v>710</v>
      </c>
      <c r="MIC77" s="871" t="s">
        <v>710</v>
      </c>
      <c r="MID77" s="871" t="s">
        <v>710</v>
      </c>
      <c r="MIE77" s="871" t="s">
        <v>710</v>
      </c>
      <c r="MIF77" s="871" t="s">
        <v>710</v>
      </c>
      <c r="MIG77" s="871" t="s">
        <v>710</v>
      </c>
      <c r="MIH77" s="871" t="s">
        <v>710</v>
      </c>
      <c r="MII77" s="871" t="s">
        <v>710</v>
      </c>
      <c r="MIJ77" s="871" t="s">
        <v>710</v>
      </c>
      <c r="MIK77" s="871" t="s">
        <v>710</v>
      </c>
      <c r="MIL77" s="871" t="s">
        <v>710</v>
      </c>
      <c r="MIM77" s="871" t="s">
        <v>710</v>
      </c>
      <c r="MIN77" s="871" t="s">
        <v>710</v>
      </c>
      <c r="MIO77" s="871" t="s">
        <v>710</v>
      </c>
      <c r="MIP77" s="871" t="s">
        <v>710</v>
      </c>
      <c r="MIQ77" s="871" t="s">
        <v>710</v>
      </c>
      <c r="MIR77" s="871" t="s">
        <v>710</v>
      </c>
      <c r="MIS77" s="871" t="s">
        <v>710</v>
      </c>
      <c r="MIT77" s="871" t="s">
        <v>710</v>
      </c>
      <c r="MIU77" s="871" t="s">
        <v>710</v>
      </c>
      <c r="MIV77" s="871" t="s">
        <v>710</v>
      </c>
      <c r="MIW77" s="871" t="s">
        <v>710</v>
      </c>
      <c r="MIX77" s="871" t="s">
        <v>710</v>
      </c>
      <c r="MIY77" s="871" t="s">
        <v>710</v>
      </c>
      <c r="MIZ77" s="871" t="s">
        <v>710</v>
      </c>
      <c r="MJA77" s="871" t="s">
        <v>710</v>
      </c>
      <c r="MJB77" s="871" t="s">
        <v>710</v>
      </c>
      <c r="MJC77" s="871" t="s">
        <v>710</v>
      </c>
      <c r="MJD77" s="871" t="s">
        <v>710</v>
      </c>
      <c r="MJE77" s="871" t="s">
        <v>710</v>
      </c>
      <c r="MJF77" s="871" t="s">
        <v>710</v>
      </c>
      <c r="MJG77" s="871" t="s">
        <v>710</v>
      </c>
      <c r="MJH77" s="871" t="s">
        <v>710</v>
      </c>
      <c r="MJI77" s="871" t="s">
        <v>710</v>
      </c>
      <c r="MJJ77" s="871" t="s">
        <v>710</v>
      </c>
      <c r="MJK77" s="871" t="s">
        <v>710</v>
      </c>
      <c r="MJL77" s="871" t="s">
        <v>710</v>
      </c>
      <c r="MJM77" s="871" t="s">
        <v>710</v>
      </c>
      <c r="MJN77" s="871" t="s">
        <v>710</v>
      </c>
      <c r="MJO77" s="871" t="s">
        <v>710</v>
      </c>
      <c r="MJP77" s="871" t="s">
        <v>710</v>
      </c>
      <c r="MJQ77" s="871" t="s">
        <v>710</v>
      </c>
      <c r="MJR77" s="871" t="s">
        <v>710</v>
      </c>
      <c r="MJS77" s="871" t="s">
        <v>710</v>
      </c>
      <c r="MJT77" s="871" t="s">
        <v>710</v>
      </c>
      <c r="MJU77" s="871" t="s">
        <v>710</v>
      </c>
      <c r="MJV77" s="871" t="s">
        <v>710</v>
      </c>
      <c r="MJW77" s="871" t="s">
        <v>710</v>
      </c>
      <c r="MJX77" s="871" t="s">
        <v>710</v>
      </c>
      <c r="MJY77" s="871" t="s">
        <v>710</v>
      </c>
      <c r="MJZ77" s="871" t="s">
        <v>710</v>
      </c>
      <c r="MKA77" s="871" t="s">
        <v>710</v>
      </c>
      <c r="MKB77" s="871" t="s">
        <v>710</v>
      </c>
      <c r="MKC77" s="871" t="s">
        <v>710</v>
      </c>
      <c r="MKD77" s="871" t="s">
        <v>710</v>
      </c>
      <c r="MKE77" s="871" t="s">
        <v>710</v>
      </c>
      <c r="MKF77" s="871" t="s">
        <v>710</v>
      </c>
      <c r="MKG77" s="871" t="s">
        <v>710</v>
      </c>
      <c r="MKH77" s="871" t="s">
        <v>710</v>
      </c>
      <c r="MKI77" s="871" t="s">
        <v>710</v>
      </c>
      <c r="MKJ77" s="871" t="s">
        <v>710</v>
      </c>
      <c r="MKK77" s="871" t="s">
        <v>710</v>
      </c>
      <c r="MKL77" s="871" t="s">
        <v>710</v>
      </c>
      <c r="MKM77" s="871" t="s">
        <v>710</v>
      </c>
      <c r="MKN77" s="871" t="s">
        <v>710</v>
      </c>
      <c r="MKO77" s="871" t="s">
        <v>710</v>
      </c>
      <c r="MKP77" s="871" t="s">
        <v>710</v>
      </c>
      <c r="MKQ77" s="871" t="s">
        <v>710</v>
      </c>
      <c r="MKR77" s="871" t="s">
        <v>710</v>
      </c>
      <c r="MKS77" s="871" t="s">
        <v>710</v>
      </c>
      <c r="MKT77" s="871" t="s">
        <v>710</v>
      </c>
      <c r="MKU77" s="871" t="s">
        <v>710</v>
      </c>
      <c r="MKV77" s="871" t="s">
        <v>710</v>
      </c>
      <c r="MKW77" s="871" t="s">
        <v>710</v>
      </c>
      <c r="MKX77" s="871" t="s">
        <v>710</v>
      </c>
      <c r="MKY77" s="871" t="s">
        <v>710</v>
      </c>
      <c r="MKZ77" s="871" t="s">
        <v>710</v>
      </c>
      <c r="MLA77" s="871" t="s">
        <v>710</v>
      </c>
      <c r="MLB77" s="871" t="s">
        <v>710</v>
      </c>
      <c r="MLC77" s="871" t="s">
        <v>710</v>
      </c>
      <c r="MLD77" s="871" t="s">
        <v>710</v>
      </c>
      <c r="MLE77" s="871" t="s">
        <v>710</v>
      </c>
      <c r="MLF77" s="871" t="s">
        <v>710</v>
      </c>
      <c r="MLG77" s="871" t="s">
        <v>710</v>
      </c>
      <c r="MLH77" s="871" t="s">
        <v>710</v>
      </c>
      <c r="MLI77" s="871" t="s">
        <v>710</v>
      </c>
      <c r="MLJ77" s="871" t="s">
        <v>710</v>
      </c>
      <c r="MLK77" s="871" t="s">
        <v>710</v>
      </c>
      <c r="MLL77" s="871" t="s">
        <v>710</v>
      </c>
      <c r="MLM77" s="871" t="s">
        <v>710</v>
      </c>
      <c r="MLN77" s="871" t="s">
        <v>710</v>
      </c>
      <c r="MLO77" s="871" t="s">
        <v>710</v>
      </c>
      <c r="MLP77" s="871" t="s">
        <v>710</v>
      </c>
      <c r="MLQ77" s="871" t="s">
        <v>710</v>
      </c>
      <c r="MLR77" s="871" t="s">
        <v>710</v>
      </c>
      <c r="MLS77" s="871" t="s">
        <v>710</v>
      </c>
      <c r="MLT77" s="871" t="s">
        <v>710</v>
      </c>
      <c r="MLU77" s="871" t="s">
        <v>710</v>
      </c>
      <c r="MLV77" s="871" t="s">
        <v>710</v>
      </c>
      <c r="MLW77" s="871" t="s">
        <v>710</v>
      </c>
      <c r="MLX77" s="871" t="s">
        <v>710</v>
      </c>
      <c r="MLY77" s="871" t="s">
        <v>710</v>
      </c>
      <c r="MLZ77" s="871" t="s">
        <v>710</v>
      </c>
      <c r="MMA77" s="871" t="s">
        <v>710</v>
      </c>
      <c r="MMB77" s="871" t="s">
        <v>710</v>
      </c>
      <c r="MMC77" s="871" t="s">
        <v>710</v>
      </c>
      <c r="MMD77" s="871" t="s">
        <v>710</v>
      </c>
      <c r="MME77" s="871" t="s">
        <v>710</v>
      </c>
      <c r="MMF77" s="871" t="s">
        <v>710</v>
      </c>
      <c r="MMG77" s="871" t="s">
        <v>710</v>
      </c>
      <c r="MMH77" s="871" t="s">
        <v>710</v>
      </c>
      <c r="MMI77" s="871" t="s">
        <v>710</v>
      </c>
      <c r="MMJ77" s="871" t="s">
        <v>710</v>
      </c>
      <c r="MMK77" s="871" t="s">
        <v>710</v>
      </c>
      <c r="MML77" s="871" t="s">
        <v>710</v>
      </c>
      <c r="MMM77" s="871" t="s">
        <v>710</v>
      </c>
      <c r="MMN77" s="871" t="s">
        <v>710</v>
      </c>
      <c r="MMO77" s="871" t="s">
        <v>710</v>
      </c>
      <c r="MMP77" s="871" t="s">
        <v>710</v>
      </c>
      <c r="MMQ77" s="871" t="s">
        <v>710</v>
      </c>
      <c r="MMR77" s="871" t="s">
        <v>710</v>
      </c>
      <c r="MMS77" s="871" t="s">
        <v>710</v>
      </c>
      <c r="MMT77" s="871" t="s">
        <v>710</v>
      </c>
      <c r="MMU77" s="871" t="s">
        <v>710</v>
      </c>
      <c r="MMV77" s="871" t="s">
        <v>710</v>
      </c>
      <c r="MMW77" s="871" t="s">
        <v>710</v>
      </c>
      <c r="MMX77" s="871" t="s">
        <v>710</v>
      </c>
      <c r="MMY77" s="871" t="s">
        <v>710</v>
      </c>
      <c r="MMZ77" s="871" t="s">
        <v>710</v>
      </c>
      <c r="MNA77" s="871" t="s">
        <v>710</v>
      </c>
      <c r="MNB77" s="871" t="s">
        <v>710</v>
      </c>
      <c r="MNC77" s="871" t="s">
        <v>710</v>
      </c>
      <c r="MND77" s="871" t="s">
        <v>710</v>
      </c>
      <c r="MNE77" s="871" t="s">
        <v>710</v>
      </c>
      <c r="MNF77" s="871" t="s">
        <v>710</v>
      </c>
      <c r="MNG77" s="871" t="s">
        <v>710</v>
      </c>
      <c r="MNH77" s="871" t="s">
        <v>710</v>
      </c>
      <c r="MNI77" s="871" t="s">
        <v>710</v>
      </c>
      <c r="MNJ77" s="871" t="s">
        <v>710</v>
      </c>
      <c r="MNK77" s="871" t="s">
        <v>710</v>
      </c>
      <c r="MNL77" s="871" t="s">
        <v>710</v>
      </c>
      <c r="MNM77" s="871" t="s">
        <v>710</v>
      </c>
      <c r="MNN77" s="871" t="s">
        <v>710</v>
      </c>
      <c r="MNO77" s="871" t="s">
        <v>710</v>
      </c>
      <c r="MNP77" s="871" t="s">
        <v>710</v>
      </c>
      <c r="MNQ77" s="871" t="s">
        <v>710</v>
      </c>
      <c r="MNR77" s="871" t="s">
        <v>710</v>
      </c>
      <c r="MNS77" s="871" t="s">
        <v>710</v>
      </c>
      <c r="MNT77" s="871" t="s">
        <v>710</v>
      </c>
      <c r="MNU77" s="871" t="s">
        <v>710</v>
      </c>
      <c r="MNV77" s="871" t="s">
        <v>710</v>
      </c>
      <c r="MNW77" s="871" t="s">
        <v>710</v>
      </c>
      <c r="MNX77" s="871" t="s">
        <v>710</v>
      </c>
      <c r="MNY77" s="871" t="s">
        <v>710</v>
      </c>
      <c r="MNZ77" s="871" t="s">
        <v>710</v>
      </c>
      <c r="MOA77" s="871" t="s">
        <v>710</v>
      </c>
      <c r="MOB77" s="871" t="s">
        <v>710</v>
      </c>
      <c r="MOC77" s="871" t="s">
        <v>710</v>
      </c>
      <c r="MOD77" s="871" t="s">
        <v>710</v>
      </c>
      <c r="MOE77" s="871" t="s">
        <v>710</v>
      </c>
      <c r="MOF77" s="871" t="s">
        <v>710</v>
      </c>
      <c r="MOG77" s="871" t="s">
        <v>710</v>
      </c>
      <c r="MOH77" s="871" t="s">
        <v>710</v>
      </c>
      <c r="MOI77" s="871" t="s">
        <v>710</v>
      </c>
      <c r="MOJ77" s="871" t="s">
        <v>710</v>
      </c>
      <c r="MOK77" s="871" t="s">
        <v>710</v>
      </c>
      <c r="MOL77" s="871" t="s">
        <v>710</v>
      </c>
      <c r="MOM77" s="871" t="s">
        <v>710</v>
      </c>
      <c r="MON77" s="871" t="s">
        <v>710</v>
      </c>
      <c r="MOO77" s="871" t="s">
        <v>710</v>
      </c>
      <c r="MOP77" s="871" t="s">
        <v>710</v>
      </c>
      <c r="MOQ77" s="871" t="s">
        <v>710</v>
      </c>
      <c r="MOR77" s="871" t="s">
        <v>710</v>
      </c>
      <c r="MOS77" s="871" t="s">
        <v>710</v>
      </c>
      <c r="MOT77" s="871" t="s">
        <v>710</v>
      </c>
      <c r="MOU77" s="871" t="s">
        <v>710</v>
      </c>
      <c r="MOV77" s="871" t="s">
        <v>710</v>
      </c>
      <c r="MOW77" s="871" t="s">
        <v>710</v>
      </c>
      <c r="MOX77" s="871" t="s">
        <v>710</v>
      </c>
      <c r="MOY77" s="871" t="s">
        <v>710</v>
      </c>
      <c r="MOZ77" s="871" t="s">
        <v>710</v>
      </c>
      <c r="MPA77" s="871" t="s">
        <v>710</v>
      </c>
      <c r="MPB77" s="871" t="s">
        <v>710</v>
      </c>
      <c r="MPC77" s="871" t="s">
        <v>710</v>
      </c>
      <c r="MPD77" s="871" t="s">
        <v>710</v>
      </c>
      <c r="MPE77" s="871" t="s">
        <v>710</v>
      </c>
      <c r="MPF77" s="871" t="s">
        <v>710</v>
      </c>
      <c r="MPG77" s="871" t="s">
        <v>710</v>
      </c>
      <c r="MPH77" s="871" t="s">
        <v>710</v>
      </c>
      <c r="MPI77" s="871" t="s">
        <v>710</v>
      </c>
      <c r="MPJ77" s="871" t="s">
        <v>710</v>
      </c>
      <c r="MPK77" s="871" t="s">
        <v>710</v>
      </c>
      <c r="MPL77" s="871" t="s">
        <v>710</v>
      </c>
      <c r="MPM77" s="871" t="s">
        <v>710</v>
      </c>
      <c r="MPN77" s="871" t="s">
        <v>710</v>
      </c>
      <c r="MPO77" s="871" t="s">
        <v>710</v>
      </c>
      <c r="MPP77" s="871" t="s">
        <v>710</v>
      </c>
      <c r="MPQ77" s="871" t="s">
        <v>710</v>
      </c>
      <c r="MPR77" s="871" t="s">
        <v>710</v>
      </c>
      <c r="MPS77" s="871" t="s">
        <v>710</v>
      </c>
      <c r="MPT77" s="871" t="s">
        <v>710</v>
      </c>
      <c r="MPU77" s="871" t="s">
        <v>710</v>
      </c>
      <c r="MPV77" s="871" t="s">
        <v>710</v>
      </c>
      <c r="MPW77" s="871" t="s">
        <v>710</v>
      </c>
      <c r="MPX77" s="871" t="s">
        <v>710</v>
      </c>
      <c r="MPY77" s="871" t="s">
        <v>710</v>
      </c>
      <c r="MPZ77" s="871" t="s">
        <v>710</v>
      </c>
      <c r="MQA77" s="871" t="s">
        <v>710</v>
      </c>
      <c r="MQB77" s="871" t="s">
        <v>710</v>
      </c>
      <c r="MQC77" s="871" t="s">
        <v>710</v>
      </c>
      <c r="MQD77" s="871" t="s">
        <v>710</v>
      </c>
      <c r="MQE77" s="871" t="s">
        <v>710</v>
      </c>
      <c r="MQF77" s="871" t="s">
        <v>710</v>
      </c>
      <c r="MQG77" s="871" t="s">
        <v>710</v>
      </c>
      <c r="MQH77" s="871" t="s">
        <v>710</v>
      </c>
      <c r="MQI77" s="871" t="s">
        <v>710</v>
      </c>
      <c r="MQJ77" s="871" t="s">
        <v>710</v>
      </c>
      <c r="MQK77" s="871" t="s">
        <v>710</v>
      </c>
      <c r="MQL77" s="871" t="s">
        <v>710</v>
      </c>
      <c r="MQM77" s="871" t="s">
        <v>710</v>
      </c>
      <c r="MQN77" s="871" t="s">
        <v>710</v>
      </c>
      <c r="MQO77" s="871" t="s">
        <v>710</v>
      </c>
      <c r="MQP77" s="871" t="s">
        <v>710</v>
      </c>
      <c r="MQQ77" s="871" t="s">
        <v>710</v>
      </c>
      <c r="MQR77" s="871" t="s">
        <v>710</v>
      </c>
      <c r="MQS77" s="871" t="s">
        <v>710</v>
      </c>
      <c r="MQT77" s="871" t="s">
        <v>710</v>
      </c>
      <c r="MQU77" s="871" t="s">
        <v>710</v>
      </c>
      <c r="MQV77" s="871" t="s">
        <v>710</v>
      </c>
      <c r="MQW77" s="871" t="s">
        <v>710</v>
      </c>
      <c r="MQX77" s="871" t="s">
        <v>710</v>
      </c>
      <c r="MQY77" s="871" t="s">
        <v>710</v>
      </c>
      <c r="MQZ77" s="871" t="s">
        <v>710</v>
      </c>
      <c r="MRA77" s="871" t="s">
        <v>710</v>
      </c>
      <c r="MRB77" s="871" t="s">
        <v>710</v>
      </c>
      <c r="MRC77" s="871" t="s">
        <v>710</v>
      </c>
      <c r="MRD77" s="871" t="s">
        <v>710</v>
      </c>
      <c r="MRE77" s="871" t="s">
        <v>710</v>
      </c>
      <c r="MRF77" s="871" t="s">
        <v>710</v>
      </c>
      <c r="MRG77" s="871" t="s">
        <v>710</v>
      </c>
      <c r="MRH77" s="871" t="s">
        <v>710</v>
      </c>
      <c r="MRI77" s="871" t="s">
        <v>710</v>
      </c>
      <c r="MRJ77" s="871" t="s">
        <v>710</v>
      </c>
      <c r="MRK77" s="871" t="s">
        <v>710</v>
      </c>
      <c r="MRL77" s="871" t="s">
        <v>710</v>
      </c>
      <c r="MRM77" s="871" t="s">
        <v>710</v>
      </c>
      <c r="MRN77" s="871" t="s">
        <v>710</v>
      </c>
      <c r="MRO77" s="871" t="s">
        <v>710</v>
      </c>
      <c r="MRP77" s="871" t="s">
        <v>710</v>
      </c>
      <c r="MRQ77" s="871" t="s">
        <v>710</v>
      </c>
      <c r="MRR77" s="871" t="s">
        <v>710</v>
      </c>
      <c r="MRS77" s="871" t="s">
        <v>710</v>
      </c>
      <c r="MRT77" s="871" t="s">
        <v>710</v>
      </c>
      <c r="MRU77" s="871" t="s">
        <v>710</v>
      </c>
      <c r="MRV77" s="871" t="s">
        <v>710</v>
      </c>
      <c r="MRW77" s="871" t="s">
        <v>710</v>
      </c>
      <c r="MRX77" s="871" t="s">
        <v>710</v>
      </c>
      <c r="MRY77" s="871" t="s">
        <v>710</v>
      </c>
      <c r="MRZ77" s="871" t="s">
        <v>710</v>
      </c>
      <c r="MSA77" s="871" t="s">
        <v>710</v>
      </c>
      <c r="MSB77" s="871" t="s">
        <v>710</v>
      </c>
      <c r="MSC77" s="871" t="s">
        <v>710</v>
      </c>
      <c r="MSD77" s="871" t="s">
        <v>710</v>
      </c>
      <c r="MSE77" s="871" t="s">
        <v>710</v>
      </c>
      <c r="MSF77" s="871" t="s">
        <v>710</v>
      </c>
      <c r="MSG77" s="871" t="s">
        <v>710</v>
      </c>
      <c r="MSH77" s="871" t="s">
        <v>710</v>
      </c>
      <c r="MSI77" s="871" t="s">
        <v>710</v>
      </c>
      <c r="MSJ77" s="871" t="s">
        <v>710</v>
      </c>
      <c r="MSK77" s="871" t="s">
        <v>710</v>
      </c>
      <c r="MSL77" s="871" t="s">
        <v>710</v>
      </c>
      <c r="MSM77" s="871" t="s">
        <v>710</v>
      </c>
      <c r="MSN77" s="871" t="s">
        <v>710</v>
      </c>
      <c r="MSO77" s="871" t="s">
        <v>710</v>
      </c>
      <c r="MSP77" s="871" t="s">
        <v>710</v>
      </c>
      <c r="MSQ77" s="871" t="s">
        <v>710</v>
      </c>
      <c r="MSR77" s="871" t="s">
        <v>710</v>
      </c>
      <c r="MSS77" s="871" t="s">
        <v>710</v>
      </c>
      <c r="MST77" s="871" t="s">
        <v>710</v>
      </c>
      <c r="MSU77" s="871" t="s">
        <v>710</v>
      </c>
      <c r="MSV77" s="871" t="s">
        <v>710</v>
      </c>
      <c r="MSW77" s="871" t="s">
        <v>710</v>
      </c>
      <c r="MSX77" s="871" t="s">
        <v>710</v>
      </c>
      <c r="MSY77" s="871" t="s">
        <v>710</v>
      </c>
      <c r="MSZ77" s="871" t="s">
        <v>710</v>
      </c>
      <c r="MTA77" s="871" t="s">
        <v>710</v>
      </c>
      <c r="MTB77" s="871" t="s">
        <v>710</v>
      </c>
      <c r="MTC77" s="871" t="s">
        <v>710</v>
      </c>
      <c r="MTD77" s="871" t="s">
        <v>710</v>
      </c>
      <c r="MTE77" s="871" t="s">
        <v>710</v>
      </c>
      <c r="MTF77" s="871" t="s">
        <v>710</v>
      </c>
      <c r="MTG77" s="871" t="s">
        <v>710</v>
      </c>
      <c r="MTH77" s="871" t="s">
        <v>710</v>
      </c>
      <c r="MTI77" s="871" t="s">
        <v>710</v>
      </c>
      <c r="MTJ77" s="871" t="s">
        <v>710</v>
      </c>
      <c r="MTK77" s="871" t="s">
        <v>710</v>
      </c>
      <c r="MTL77" s="871" t="s">
        <v>710</v>
      </c>
      <c r="MTM77" s="871" t="s">
        <v>710</v>
      </c>
      <c r="MTN77" s="871" t="s">
        <v>710</v>
      </c>
      <c r="MTO77" s="871" t="s">
        <v>710</v>
      </c>
      <c r="MTP77" s="871" t="s">
        <v>710</v>
      </c>
      <c r="MTQ77" s="871" t="s">
        <v>710</v>
      </c>
      <c r="MTR77" s="871" t="s">
        <v>710</v>
      </c>
      <c r="MTS77" s="871" t="s">
        <v>710</v>
      </c>
      <c r="MTT77" s="871" t="s">
        <v>710</v>
      </c>
      <c r="MTU77" s="871" t="s">
        <v>710</v>
      </c>
      <c r="MTV77" s="871" t="s">
        <v>710</v>
      </c>
      <c r="MTW77" s="871" t="s">
        <v>710</v>
      </c>
      <c r="MTX77" s="871" t="s">
        <v>710</v>
      </c>
      <c r="MTY77" s="871" t="s">
        <v>710</v>
      </c>
      <c r="MTZ77" s="871" t="s">
        <v>710</v>
      </c>
      <c r="MUA77" s="871" t="s">
        <v>710</v>
      </c>
      <c r="MUB77" s="871" t="s">
        <v>710</v>
      </c>
      <c r="MUC77" s="871" t="s">
        <v>710</v>
      </c>
      <c r="MUD77" s="871" t="s">
        <v>710</v>
      </c>
      <c r="MUE77" s="871" t="s">
        <v>710</v>
      </c>
      <c r="MUF77" s="871" t="s">
        <v>710</v>
      </c>
      <c r="MUG77" s="871" t="s">
        <v>710</v>
      </c>
      <c r="MUH77" s="871" t="s">
        <v>710</v>
      </c>
      <c r="MUI77" s="871" t="s">
        <v>710</v>
      </c>
      <c r="MUJ77" s="871" t="s">
        <v>710</v>
      </c>
      <c r="MUK77" s="871" t="s">
        <v>710</v>
      </c>
      <c r="MUL77" s="871" t="s">
        <v>710</v>
      </c>
      <c r="MUM77" s="871" t="s">
        <v>710</v>
      </c>
      <c r="MUN77" s="871" t="s">
        <v>710</v>
      </c>
      <c r="MUO77" s="871" t="s">
        <v>710</v>
      </c>
      <c r="MUP77" s="871" t="s">
        <v>710</v>
      </c>
      <c r="MUQ77" s="871" t="s">
        <v>710</v>
      </c>
      <c r="MUR77" s="871" t="s">
        <v>710</v>
      </c>
      <c r="MUS77" s="871" t="s">
        <v>710</v>
      </c>
      <c r="MUT77" s="871" t="s">
        <v>710</v>
      </c>
      <c r="MUU77" s="871" t="s">
        <v>710</v>
      </c>
      <c r="MUV77" s="871" t="s">
        <v>710</v>
      </c>
      <c r="MUW77" s="871" t="s">
        <v>710</v>
      </c>
      <c r="MUX77" s="871" t="s">
        <v>710</v>
      </c>
      <c r="MUY77" s="871" t="s">
        <v>710</v>
      </c>
      <c r="MUZ77" s="871" t="s">
        <v>710</v>
      </c>
      <c r="MVA77" s="871" t="s">
        <v>710</v>
      </c>
      <c r="MVB77" s="871" t="s">
        <v>710</v>
      </c>
      <c r="MVC77" s="871" t="s">
        <v>710</v>
      </c>
      <c r="MVD77" s="871" t="s">
        <v>710</v>
      </c>
      <c r="MVE77" s="871" t="s">
        <v>710</v>
      </c>
      <c r="MVF77" s="871" t="s">
        <v>710</v>
      </c>
      <c r="MVG77" s="871" t="s">
        <v>710</v>
      </c>
      <c r="MVH77" s="871" t="s">
        <v>710</v>
      </c>
      <c r="MVI77" s="871" t="s">
        <v>710</v>
      </c>
      <c r="MVJ77" s="871" t="s">
        <v>710</v>
      </c>
      <c r="MVK77" s="871" t="s">
        <v>710</v>
      </c>
      <c r="MVL77" s="871" t="s">
        <v>710</v>
      </c>
      <c r="MVM77" s="871" t="s">
        <v>710</v>
      </c>
      <c r="MVN77" s="871" t="s">
        <v>710</v>
      </c>
      <c r="MVO77" s="871" t="s">
        <v>710</v>
      </c>
      <c r="MVP77" s="871" t="s">
        <v>710</v>
      </c>
      <c r="MVQ77" s="871" t="s">
        <v>710</v>
      </c>
      <c r="MVR77" s="871" t="s">
        <v>710</v>
      </c>
      <c r="MVS77" s="871" t="s">
        <v>710</v>
      </c>
      <c r="MVT77" s="871" t="s">
        <v>710</v>
      </c>
      <c r="MVU77" s="871" t="s">
        <v>710</v>
      </c>
      <c r="MVV77" s="871" t="s">
        <v>710</v>
      </c>
      <c r="MVW77" s="871" t="s">
        <v>710</v>
      </c>
      <c r="MVX77" s="871" t="s">
        <v>710</v>
      </c>
      <c r="MVY77" s="871" t="s">
        <v>710</v>
      </c>
      <c r="MVZ77" s="871" t="s">
        <v>710</v>
      </c>
      <c r="MWA77" s="871" t="s">
        <v>710</v>
      </c>
      <c r="MWB77" s="871" t="s">
        <v>710</v>
      </c>
      <c r="MWC77" s="871" t="s">
        <v>710</v>
      </c>
      <c r="MWD77" s="871" t="s">
        <v>710</v>
      </c>
      <c r="MWE77" s="871" t="s">
        <v>710</v>
      </c>
      <c r="MWF77" s="871" t="s">
        <v>710</v>
      </c>
      <c r="MWG77" s="871" t="s">
        <v>710</v>
      </c>
      <c r="MWH77" s="871" t="s">
        <v>710</v>
      </c>
      <c r="MWI77" s="871" t="s">
        <v>710</v>
      </c>
      <c r="MWJ77" s="871" t="s">
        <v>710</v>
      </c>
      <c r="MWK77" s="871" t="s">
        <v>710</v>
      </c>
      <c r="MWL77" s="871" t="s">
        <v>710</v>
      </c>
      <c r="MWM77" s="871" t="s">
        <v>710</v>
      </c>
      <c r="MWN77" s="871" t="s">
        <v>710</v>
      </c>
      <c r="MWO77" s="871" t="s">
        <v>710</v>
      </c>
      <c r="MWP77" s="871" t="s">
        <v>710</v>
      </c>
      <c r="MWQ77" s="871" t="s">
        <v>710</v>
      </c>
      <c r="MWR77" s="871" t="s">
        <v>710</v>
      </c>
      <c r="MWS77" s="871" t="s">
        <v>710</v>
      </c>
      <c r="MWT77" s="871" t="s">
        <v>710</v>
      </c>
      <c r="MWU77" s="871" t="s">
        <v>710</v>
      </c>
      <c r="MWV77" s="871" t="s">
        <v>710</v>
      </c>
      <c r="MWW77" s="871" t="s">
        <v>710</v>
      </c>
      <c r="MWX77" s="871" t="s">
        <v>710</v>
      </c>
      <c r="MWY77" s="871" t="s">
        <v>710</v>
      </c>
      <c r="MWZ77" s="871" t="s">
        <v>710</v>
      </c>
      <c r="MXA77" s="871" t="s">
        <v>710</v>
      </c>
      <c r="MXB77" s="871" t="s">
        <v>710</v>
      </c>
      <c r="MXC77" s="871" t="s">
        <v>710</v>
      </c>
      <c r="MXD77" s="871" t="s">
        <v>710</v>
      </c>
      <c r="MXE77" s="871" t="s">
        <v>710</v>
      </c>
      <c r="MXF77" s="871" t="s">
        <v>710</v>
      </c>
      <c r="MXG77" s="871" t="s">
        <v>710</v>
      </c>
      <c r="MXH77" s="871" t="s">
        <v>710</v>
      </c>
      <c r="MXI77" s="871" t="s">
        <v>710</v>
      </c>
      <c r="MXJ77" s="871" t="s">
        <v>710</v>
      </c>
      <c r="MXK77" s="871" t="s">
        <v>710</v>
      </c>
      <c r="MXL77" s="871" t="s">
        <v>710</v>
      </c>
      <c r="MXM77" s="871" t="s">
        <v>710</v>
      </c>
      <c r="MXN77" s="871" t="s">
        <v>710</v>
      </c>
      <c r="MXO77" s="871" t="s">
        <v>710</v>
      </c>
      <c r="MXP77" s="871" t="s">
        <v>710</v>
      </c>
      <c r="MXQ77" s="871" t="s">
        <v>710</v>
      </c>
      <c r="MXR77" s="871" t="s">
        <v>710</v>
      </c>
      <c r="MXS77" s="871" t="s">
        <v>710</v>
      </c>
      <c r="MXT77" s="871" t="s">
        <v>710</v>
      </c>
      <c r="MXU77" s="871" t="s">
        <v>710</v>
      </c>
      <c r="MXV77" s="871" t="s">
        <v>710</v>
      </c>
      <c r="MXW77" s="871" t="s">
        <v>710</v>
      </c>
      <c r="MXX77" s="871" t="s">
        <v>710</v>
      </c>
      <c r="MXY77" s="871" t="s">
        <v>710</v>
      </c>
      <c r="MXZ77" s="871" t="s">
        <v>710</v>
      </c>
      <c r="MYA77" s="871" t="s">
        <v>710</v>
      </c>
      <c r="MYB77" s="871" t="s">
        <v>710</v>
      </c>
      <c r="MYC77" s="871" t="s">
        <v>710</v>
      </c>
      <c r="MYD77" s="871" t="s">
        <v>710</v>
      </c>
      <c r="MYE77" s="871" t="s">
        <v>710</v>
      </c>
      <c r="MYF77" s="871" t="s">
        <v>710</v>
      </c>
      <c r="MYG77" s="871" t="s">
        <v>710</v>
      </c>
      <c r="MYH77" s="871" t="s">
        <v>710</v>
      </c>
      <c r="MYI77" s="871" t="s">
        <v>710</v>
      </c>
      <c r="MYJ77" s="871" t="s">
        <v>710</v>
      </c>
      <c r="MYK77" s="871" t="s">
        <v>710</v>
      </c>
      <c r="MYL77" s="871" t="s">
        <v>710</v>
      </c>
      <c r="MYM77" s="871" t="s">
        <v>710</v>
      </c>
      <c r="MYN77" s="871" t="s">
        <v>710</v>
      </c>
      <c r="MYO77" s="871" t="s">
        <v>710</v>
      </c>
      <c r="MYP77" s="871" t="s">
        <v>710</v>
      </c>
      <c r="MYQ77" s="871" t="s">
        <v>710</v>
      </c>
      <c r="MYR77" s="871" t="s">
        <v>710</v>
      </c>
      <c r="MYS77" s="871" t="s">
        <v>710</v>
      </c>
      <c r="MYT77" s="871" t="s">
        <v>710</v>
      </c>
      <c r="MYU77" s="871" t="s">
        <v>710</v>
      </c>
      <c r="MYV77" s="871" t="s">
        <v>710</v>
      </c>
      <c r="MYW77" s="871" t="s">
        <v>710</v>
      </c>
      <c r="MYX77" s="871" t="s">
        <v>710</v>
      </c>
      <c r="MYY77" s="871" t="s">
        <v>710</v>
      </c>
      <c r="MYZ77" s="871" t="s">
        <v>710</v>
      </c>
      <c r="MZA77" s="871" t="s">
        <v>710</v>
      </c>
      <c r="MZB77" s="871" t="s">
        <v>710</v>
      </c>
      <c r="MZC77" s="871" t="s">
        <v>710</v>
      </c>
      <c r="MZD77" s="871" t="s">
        <v>710</v>
      </c>
      <c r="MZE77" s="871" t="s">
        <v>710</v>
      </c>
      <c r="MZF77" s="871" t="s">
        <v>710</v>
      </c>
      <c r="MZG77" s="871" t="s">
        <v>710</v>
      </c>
      <c r="MZH77" s="871" t="s">
        <v>710</v>
      </c>
      <c r="MZI77" s="871" t="s">
        <v>710</v>
      </c>
      <c r="MZJ77" s="871" t="s">
        <v>710</v>
      </c>
      <c r="MZK77" s="871" t="s">
        <v>710</v>
      </c>
      <c r="MZL77" s="871" t="s">
        <v>710</v>
      </c>
      <c r="MZM77" s="871" t="s">
        <v>710</v>
      </c>
      <c r="MZN77" s="871" t="s">
        <v>710</v>
      </c>
      <c r="MZO77" s="871" t="s">
        <v>710</v>
      </c>
      <c r="MZP77" s="871" t="s">
        <v>710</v>
      </c>
      <c r="MZQ77" s="871" t="s">
        <v>710</v>
      </c>
      <c r="MZR77" s="871" t="s">
        <v>710</v>
      </c>
      <c r="MZS77" s="871" t="s">
        <v>710</v>
      </c>
      <c r="MZT77" s="871" t="s">
        <v>710</v>
      </c>
      <c r="MZU77" s="871" t="s">
        <v>710</v>
      </c>
      <c r="MZV77" s="871" t="s">
        <v>710</v>
      </c>
      <c r="MZW77" s="871" t="s">
        <v>710</v>
      </c>
      <c r="MZX77" s="871" t="s">
        <v>710</v>
      </c>
      <c r="MZY77" s="871" t="s">
        <v>710</v>
      </c>
      <c r="MZZ77" s="871" t="s">
        <v>710</v>
      </c>
      <c r="NAA77" s="871" t="s">
        <v>710</v>
      </c>
      <c r="NAB77" s="871" t="s">
        <v>710</v>
      </c>
      <c r="NAC77" s="871" t="s">
        <v>710</v>
      </c>
      <c r="NAD77" s="871" t="s">
        <v>710</v>
      </c>
      <c r="NAE77" s="871" t="s">
        <v>710</v>
      </c>
      <c r="NAF77" s="871" t="s">
        <v>710</v>
      </c>
      <c r="NAG77" s="871" t="s">
        <v>710</v>
      </c>
      <c r="NAH77" s="871" t="s">
        <v>710</v>
      </c>
      <c r="NAI77" s="871" t="s">
        <v>710</v>
      </c>
      <c r="NAJ77" s="871" t="s">
        <v>710</v>
      </c>
      <c r="NAK77" s="871" t="s">
        <v>710</v>
      </c>
      <c r="NAL77" s="871" t="s">
        <v>710</v>
      </c>
      <c r="NAM77" s="871" t="s">
        <v>710</v>
      </c>
      <c r="NAN77" s="871" t="s">
        <v>710</v>
      </c>
      <c r="NAO77" s="871" t="s">
        <v>710</v>
      </c>
      <c r="NAP77" s="871" t="s">
        <v>710</v>
      </c>
      <c r="NAQ77" s="871" t="s">
        <v>710</v>
      </c>
      <c r="NAR77" s="871" t="s">
        <v>710</v>
      </c>
      <c r="NAS77" s="871" t="s">
        <v>710</v>
      </c>
      <c r="NAT77" s="871" t="s">
        <v>710</v>
      </c>
      <c r="NAU77" s="871" t="s">
        <v>710</v>
      </c>
      <c r="NAV77" s="871" t="s">
        <v>710</v>
      </c>
      <c r="NAW77" s="871" t="s">
        <v>710</v>
      </c>
      <c r="NAX77" s="871" t="s">
        <v>710</v>
      </c>
      <c r="NAY77" s="871" t="s">
        <v>710</v>
      </c>
      <c r="NAZ77" s="871" t="s">
        <v>710</v>
      </c>
      <c r="NBA77" s="871" t="s">
        <v>710</v>
      </c>
      <c r="NBB77" s="871" t="s">
        <v>710</v>
      </c>
      <c r="NBC77" s="871" t="s">
        <v>710</v>
      </c>
      <c r="NBD77" s="871" t="s">
        <v>710</v>
      </c>
      <c r="NBE77" s="871" t="s">
        <v>710</v>
      </c>
      <c r="NBF77" s="871" t="s">
        <v>710</v>
      </c>
      <c r="NBG77" s="871" t="s">
        <v>710</v>
      </c>
      <c r="NBH77" s="871" t="s">
        <v>710</v>
      </c>
      <c r="NBI77" s="871" t="s">
        <v>710</v>
      </c>
      <c r="NBJ77" s="871" t="s">
        <v>710</v>
      </c>
      <c r="NBK77" s="871" t="s">
        <v>710</v>
      </c>
      <c r="NBL77" s="871" t="s">
        <v>710</v>
      </c>
      <c r="NBM77" s="871" t="s">
        <v>710</v>
      </c>
      <c r="NBN77" s="871" t="s">
        <v>710</v>
      </c>
      <c r="NBO77" s="871" t="s">
        <v>710</v>
      </c>
      <c r="NBP77" s="871" t="s">
        <v>710</v>
      </c>
      <c r="NBQ77" s="871" t="s">
        <v>710</v>
      </c>
      <c r="NBR77" s="871" t="s">
        <v>710</v>
      </c>
      <c r="NBS77" s="871" t="s">
        <v>710</v>
      </c>
      <c r="NBT77" s="871" t="s">
        <v>710</v>
      </c>
      <c r="NBU77" s="871" t="s">
        <v>710</v>
      </c>
      <c r="NBV77" s="871" t="s">
        <v>710</v>
      </c>
      <c r="NBW77" s="871" t="s">
        <v>710</v>
      </c>
      <c r="NBX77" s="871" t="s">
        <v>710</v>
      </c>
      <c r="NBY77" s="871" t="s">
        <v>710</v>
      </c>
      <c r="NBZ77" s="871" t="s">
        <v>710</v>
      </c>
      <c r="NCA77" s="871" t="s">
        <v>710</v>
      </c>
      <c r="NCB77" s="871" t="s">
        <v>710</v>
      </c>
      <c r="NCC77" s="871" t="s">
        <v>710</v>
      </c>
      <c r="NCD77" s="871" t="s">
        <v>710</v>
      </c>
      <c r="NCE77" s="871" t="s">
        <v>710</v>
      </c>
      <c r="NCF77" s="871" t="s">
        <v>710</v>
      </c>
      <c r="NCG77" s="871" t="s">
        <v>710</v>
      </c>
      <c r="NCH77" s="871" t="s">
        <v>710</v>
      </c>
      <c r="NCI77" s="871" t="s">
        <v>710</v>
      </c>
      <c r="NCJ77" s="871" t="s">
        <v>710</v>
      </c>
      <c r="NCK77" s="871" t="s">
        <v>710</v>
      </c>
      <c r="NCL77" s="871" t="s">
        <v>710</v>
      </c>
      <c r="NCM77" s="871" t="s">
        <v>710</v>
      </c>
      <c r="NCN77" s="871" t="s">
        <v>710</v>
      </c>
      <c r="NCO77" s="871" t="s">
        <v>710</v>
      </c>
      <c r="NCP77" s="871" t="s">
        <v>710</v>
      </c>
      <c r="NCQ77" s="871" t="s">
        <v>710</v>
      </c>
      <c r="NCR77" s="871" t="s">
        <v>710</v>
      </c>
      <c r="NCS77" s="871" t="s">
        <v>710</v>
      </c>
      <c r="NCT77" s="871" t="s">
        <v>710</v>
      </c>
      <c r="NCU77" s="871" t="s">
        <v>710</v>
      </c>
      <c r="NCV77" s="871" t="s">
        <v>710</v>
      </c>
      <c r="NCW77" s="871" t="s">
        <v>710</v>
      </c>
      <c r="NCX77" s="871" t="s">
        <v>710</v>
      </c>
      <c r="NCY77" s="871" t="s">
        <v>710</v>
      </c>
      <c r="NCZ77" s="871" t="s">
        <v>710</v>
      </c>
      <c r="NDA77" s="871" t="s">
        <v>710</v>
      </c>
      <c r="NDB77" s="871" t="s">
        <v>710</v>
      </c>
      <c r="NDC77" s="871" t="s">
        <v>710</v>
      </c>
      <c r="NDD77" s="871" t="s">
        <v>710</v>
      </c>
      <c r="NDE77" s="871" t="s">
        <v>710</v>
      </c>
      <c r="NDF77" s="871" t="s">
        <v>710</v>
      </c>
      <c r="NDG77" s="871" t="s">
        <v>710</v>
      </c>
      <c r="NDH77" s="871" t="s">
        <v>710</v>
      </c>
      <c r="NDI77" s="871" t="s">
        <v>710</v>
      </c>
      <c r="NDJ77" s="871" t="s">
        <v>710</v>
      </c>
      <c r="NDK77" s="871" t="s">
        <v>710</v>
      </c>
      <c r="NDL77" s="871" t="s">
        <v>710</v>
      </c>
      <c r="NDM77" s="871" t="s">
        <v>710</v>
      </c>
      <c r="NDN77" s="871" t="s">
        <v>710</v>
      </c>
      <c r="NDO77" s="871" t="s">
        <v>710</v>
      </c>
      <c r="NDP77" s="871" t="s">
        <v>710</v>
      </c>
      <c r="NDQ77" s="871" t="s">
        <v>710</v>
      </c>
      <c r="NDR77" s="871" t="s">
        <v>710</v>
      </c>
      <c r="NDS77" s="871" t="s">
        <v>710</v>
      </c>
      <c r="NDT77" s="871" t="s">
        <v>710</v>
      </c>
      <c r="NDU77" s="871" t="s">
        <v>710</v>
      </c>
      <c r="NDV77" s="871" t="s">
        <v>710</v>
      </c>
      <c r="NDW77" s="871" t="s">
        <v>710</v>
      </c>
      <c r="NDX77" s="871" t="s">
        <v>710</v>
      </c>
      <c r="NDY77" s="871" t="s">
        <v>710</v>
      </c>
      <c r="NDZ77" s="871" t="s">
        <v>710</v>
      </c>
      <c r="NEA77" s="871" t="s">
        <v>710</v>
      </c>
      <c r="NEB77" s="871" t="s">
        <v>710</v>
      </c>
      <c r="NEC77" s="871" t="s">
        <v>710</v>
      </c>
      <c r="NED77" s="871" t="s">
        <v>710</v>
      </c>
      <c r="NEE77" s="871" t="s">
        <v>710</v>
      </c>
      <c r="NEF77" s="871" t="s">
        <v>710</v>
      </c>
      <c r="NEG77" s="871" t="s">
        <v>710</v>
      </c>
      <c r="NEH77" s="871" t="s">
        <v>710</v>
      </c>
      <c r="NEI77" s="871" t="s">
        <v>710</v>
      </c>
      <c r="NEJ77" s="871" t="s">
        <v>710</v>
      </c>
      <c r="NEK77" s="871" t="s">
        <v>710</v>
      </c>
      <c r="NEL77" s="871" t="s">
        <v>710</v>
      </c>
      <c r="NEM77" s="871" t="s">
        <v>710</v>
      </c>
      <c r="NEN77" s="871" t="s">
        <v>710</v>
      </c>
      <c r="NEO77" s="871" t="s">
        <v>710</v>
      </c>
      <c r="NEP77" s="871" t="s">
        <v>710</v>
      </c>
      <c r="NEQ77" s="871" t="s">
        <v>710</v>
      </c>
      <c r="NER77" s="871" t="s">
        <v>710</v>
      </c>
      <c r="NES77" s="871" t="s">
        <v>710</v>
      </c>
      <c r="NET77" s="871" t="s">
        <v>710</v>
      </c>
      <c r="NEU77" s="871" t="s">
        <v>710</v>
      </c>
      <c r="NEV77" s="871" t="s">
        <v>710</v>
      </c>
      <c r="NEW77" s="871" t="s">
        <v>710</v>
      </c>
      <c r="NEX77" s="871" t="s">
        <v>710</v>
      </c>
      <c r="NEY77" s="871" t="s">
        <v>710</v>
      </c>
      <c r="NEZ77" s="871" t="s">
        <v>710</v>
      </c>
      <c r="NFA77" s="871" t="s">
        <v>710</v>
      </c>
      <c r="NFB77" s="871" t="s">
        <v>710</v>
      </c>
      <c r="NFC77" s="871" t="s">
        <v>710</v>
      </c>
      <c r="NFD77" s="871" t="s">
        <v>710</v>
      </c>
      <c r="NFE77" s="871" t="s">
        <v>710</v>
      </c>
      <c r="NFF77" s="871" t="s">
        <v>710</v>
      </c>
      <c r="NFG77" s="871" t="s">
        <v>710</v>
      </c>
      <c r="NFH77" s="871" t="s">
        <v>710</v>
      </c>
      <c r="NFI77" s="871" t="s">
        <v>710</v>
      </c>
      <c r="NFJ77" s="871" t="s">
        <v>710</v>
      </c>
      <c r="NFK77" s="871" t="s">
        <v>710</v>
      </c>
      <c r="NFL77" s="871" t="s">
        <v>710</v>
      </c>
      <c r="NFM77" s="871" t="s">
        <v>710</v>
      </c>
      <c r="NFN77" s="871" t="s">
        <v>710</v>
      </c>
      <c r="NFO77" s="871" t="s">
        <v>710</v>
      </c>
      <c r="NFP77" s="871" t="s">
        <v>710</v>
      </c>
      <c r="NFQ77" s="871" t="s">
        <v>710</v>
      </c>
      <c r="NFR77" s="871" t="s">
        <v>710</v>
      </c>
      <c r="NFS77" s="871" t="s">
        <v>710</v>
      </c>
      <c r="NFT77" s="871" t="s">
        <v>710</v>
      </c>
      <c r="NFU77" s="871" t="s">
        <v>710</v>
      </c>
      <c r="NFV77" s="871" t="s">
        <v>710</v>
      </c>
      <c r="NFW77" s="871" t="s">
        <v>710</v>
      </c>
      <c r="NFX77" s="871" t="s">
        <v>710</v>
      </c>
      <c r="NFY77" s="871" t="s">
        <v>710</v>
      </c>
      <c r="NFZ77" s="871" t="s">
        <v>710</v>
      </c>
      <c r="NGA77" s="871" t="s">
        <v>710</v>
      </c>
      <c r="NGB77" s="871" t="s">
        <v>710</v>
      </c>
      <c r="NGC77" s="871" t="s">
        <v>710</v>
      </c>
      <c r="NGD77" s="871" t="s">
        <v>710</v>
      </c>
      <c r="NGE77" s="871" t="s">
        <v>710</v>
      </c>
      <c r="NGF77" s="871" t="s">
        <v>710</v>
      </c>
      <c r="NGG77" s="871" t="s">
        <v>710</v>
      </c>
      <c r="NGH77" s="871" t="s">
        <v>710</v>
      </c>
      <c r="NGI77" s="871" t="s">
        <v>710</v>
      </c>
      <c r="NGJ77" s="871" t="s">
        <v>710</v>
      </c>
      <c r="NGK77" s="871" t="s">
        <v>710</v>
      </c>
      <c r="NGL77" s="871" t="s">
        <v>710</v>
      </c>
      <c r="NGM77" s="871" t="s">
        <v>710</v>
      </c>
      <c r="NGN77" s="871" t="s">
        <v>710</v>
      </c>
      <c r="NGO77" s="871" t="s">
        <v>710</v>
      </c>
      <c r="NGP77" s="871" t="s">
        <v>710</v>
      </c>
      <c r="NGQ77" s="871" t="s">
        <v>710</v>
      </c>
      <c r="NGR77" s="871" t="s">
        <v>710</v>
      </c>
      <c r="NGS77" s="871" t="s">
        <v>710</v>
      </c>
      <c r="NGT77" s="871" t="s">
        <v>710</v>
      </c>
      <c r="NGU77" s="871" t="s">
        <v>710</v>
      </c>
      <c r="NGV77" s="871" t="s">
        <v>710</v>
      </c>
      <c r="NGW77" s="871" t="s">
        <v>710</v>
      </c>
      <c r="NGX77" s="871" t="s">
        <v>710</v>
      </c>
      <c r="NGY77" s="871" t="s">
        <v>710</v>
      </c>
      <c r="NGZ77" s="871" t="s">
        <v>710</v>
      </c>
      <c r="NHA77" s="871" t="s">
        <v>710</v>
      </c>
      <c r="NHB77" s="871" t="s">
        <v>710</v>
      </c>
      <c r="NHC77" s="871" t="s">
        <v>710</v>
      </c>
      <c r="NHD77" s="871" t="s">
        <v>710</v>
      </c>
      <c r="NHE77" s="871" t="s">
        <v>710</v>
      </c>
      <c r="NHF77" s="871" t="s">
        <v>710</v>
      </c>
      <c r="NHG77" s="871" t="s">
        <v>710</v>
      </c>
      <c r="NHH77" s="871" t="s">
        <v>710</v>
      </c>
      <c r="NHI77" s="871" t="s">
        <v>710</v>
      </c>
      <c r="NHJ77" s="871" t="s">
        <v>710</v>
      </c>
      <c r="NHK77" s="871" t="s">
        <v>710</v>
      </c>
      <c r="NHL77" s="871" t="s">
        <v>710</v>
      </c>
      <c r="NHM77" s="871" t="s">
        <v>710</v>
      </c>
      <c r="NHN77" s="871" t="s">
        <v>710</v>
      </c>
      <c r="NHO77" s="871" t="s">
        <v>710</v>
      </c>
      <c r="NHP77" s="871" t="s">
        <v>710</v>
      </c>
      <c r="NHQ77" s="871" t="s">
        <v>710</v>
      </c>
      <c r="NHR77" s="871" t="s">
        <v>710</v>
      </c>
      <c r="NHS77" s="871" t="s">
        <v>710</v>
      </c>
      <c r="NHT77" s="871" t="s">
        <v>710</v>
      </c>
      <c r="NHU77" s="871" t="s">
        <v>710</v>
      </c>
      <c r="NHV77" s="871" t="s">
        <v>710</v>
      </c>
      <c r="NHW77" s="871" t="s">
        <v>710</v>
      </c>
      <c r="NHX77" s="871" t="s">
        <v>710</v>
      </c>
      <c r="NHY77" s="871" t="s">
        <v>710</v>
      </c>
      <c r="NHZ77" s="871" t="s">
        <v>710</v>
      </c>
      <c r="NIA77" s="871" t="s">
        <v>710</v>
      </c>
      <c r="NIB77" s="871" t="s">
        <v>710</v>
      </c>
      <c r="NIC77" s="871" t="s">
        <v>710</v>
      </c>
      <c r="NID77" s="871" t="s">
        <v>710</v>
      </c>
      <c r="NIE77" s="871" t="s">
        <v>710</v>
      </c>
      <c r="NIF77" s="871" t="s">
        <v>710</v>
      </c>
      <c r="NIG77" s="871" t="s">
        <v>710</v>
      </c>
      <c r="NIH77" s="871" t="s">
        <v>710</v>
      </c>
      <c r="NII77" s="871" t="s">
        <v>710</v>
      </c>
      <c r="NIJ77" s="871" t="s">
        <v>710</v>
      </c>
      <c r="NIK77" s="871" t="s">
        <v>710</v>
      </c>
      <c r="NIL77" s="871" t="s">
        <v>710</v>
      </c>
      <c r="NIM77" s="871" t="s">
        <v>710</v>
      </c>
      <c r="NIN77" s="871" t="s">
        <v>710</v>
      </c>
      <c r="NIO77" s="871" t="s">
        <v>710</v>
      </c>
      <c r="NIP77" s="871" t="s">
        <v>710</v>
      </c>
      <c r="NIQ77" s="871" t="s">
        <v>710</v>
      </c>
      <c r="NIR77" s="871" t="s">
        <v>710</v>
      </c>
      <c r="NIS77" s="871" t="s">
        <v>710</v>
      </c>
      <c r="NIT77" s="871" t="s">
        <v>710</v>
      </c>
      <c r="NIU77" s="871" t="s">
        <v>710</v>
      </c>
      <c r="NIV77" s="871" t="s">
        <v>710</v>
      </c>
      <c r="NIW77" s="871" t="s">
        <v>710</v>
      </c>
      <c r="NIX77" s="871" t="s">
        <v>710</v>
      </c>
      <c r="NIY77" s="871" t="s">
        <v>710</v>
      </c>
      <c r="NIZ77" s="871" t="s">
        <v>710</v>
      </c>
      <c r="NJA77" s="871" t="s">
        <v>710</v>
      </c>
      <c r="NJB77" s="871" t="s">
        <v>710</v>
      </c>
      <c r="NJC77" s="871" t="s">
        <v>710</v>
      </c>
      <c r="NJD77" s="871" t="s">
        <v>710</v>
      </c>
      <c r="NJE77" s="871" t="s">
        <v>710</v>
      </c>
      <c r="NJF77" s="871" t="s">
        <v>710</v>
      </c>
      <c r="NJG77" s="871" t="s">
        <v>710</v>
      </c>
      <c r="NJH77" s="871" t="s">
        <v>710</v>
      </c>
      <c r="NJI77" s="871" t="s">
        <v>710</v>
      </c>
      <c r="NJJ77" s="871" t="s">
        <v>710</v>
      </c>
      <c r="NJK77" s="871" t="s">
        <v>710</v>
      </c>
      <c r="NJL77" s="871" t="s">
        <v>710</v>
      </c>
      <c r="NJM77" s="871" t="s">
        <v>710</v>
      </c>
      <c r="NJN77" s="871" t="s">
        <v>710</v>
      </c>
      <c r="NJO77" s="871" t="s">
        <v>710</v>
      </c>
      <c r="NJP77" s="871" t="s">
        <v>710</v>
      </c>
      <c r="NJQ77" s="871" t="s">
        <v>710</v>
      </c>
      <c r="NJR77" s="871" t="s">
        <v>710</v>
      </c>
      <c r="NJS77" s="871" t="s">
        <v>710</v>
      </c>
      <c r="NJT77" s="871" t="s">
        <v>710</v>
      </c>
      <c r="NJU77" s="871" t="s">
        <v>710</v>
      </c>
      <c r="NJV77" s="871" t="s">
        <v>710</v>
      </c>
      <c r="NJW77" s="871" t="s">
        <v>710</v>
      </c>
      <c r="NJX77" s="871" t="s">
        <v>710</v>
      </c>
      <c r="NJY77" s="871" t="s">
        <v>710</v>
      </c>
      <c r="NJZ77" s="871" t="s">
        <v>710</v>
      </c>
      <c r="NKA77" s="871" t="s">
        <v>710</v>
      </c>
      <c r="NKB77" s="871" t="s">
        <v>710</v>
      </c>
      <c r="NKC77" s="871" t="s">
        <v>710</v>
      </c>
      <c r="NKD77" s="871" t="s">
        <v>710</v>
      </c>
      <c r="NKE77" s="871" t="s">
        <v>710</v>
      </c>
      <c r="NKF77" s="871" t="s">
        <v>710</v>
      </c>
      <c r="NKG77" s="871" t="s">
        <v>710</v>
      </c>
      <c r="NKH77" s="871" t="s">
        <v>710</v>
      </c>
      <c r="NKI77" s="871" t="s">
        <v>710</v>
      </c>
      <c r="NKJ77" s="871" t="s">
        <v>710</v>
      </c>
      <c r="NKK77" s="871" t="s">
        <v>710</v>
      </c>
      <c r="NKL77" s="871" t="s">
        <v>710</v>
      </c>
      <c r="NKM77" s="871" t="s">
        <v>710</v>
      </c>
      <c r="NKN77" s="871" t="s">
        <v>710</v>
      </c>
      <c r="NKO77" s="871" t="s">
        <v>710</v>
      </c>
      <c r="NKP77" s="871" t="s">
        <v>710</v>
      </c>
      <c r="NKQ77" s="871" t="s">
        <v>710</v>
      </c>
      <c r="NKR77" s="871" t="s">
        <v>710</v>
      </c>
      <c r="NKS77" s="871" t="s">
        <v>710</v>
      </c>
      <c r="NKT77" s="871" t="s">
        <v>710</v>
      </c>
      <c r="NKU77" s="871" t="s">
        <v>710</v>
      </c>
      <c r="NKV77" s="871" t="s">
        <v>710</v>
      </c>
      <c r="NKW77" s="871" t="s">
        <v>710</v>
      </c>
      <c r="NKX77" s="871" t="s">
        <v>710</v>
      </c>
      <c r="NKY77" s="871" t="s">
        <v>710</v>
      </c>
      <c r="NKZ77" s="871" t="s">
        <v>710</v>
      </c>
      <c r="NLA77" s="871" t="s">
        <v>710</v>
      </c>
      <c r="NLB77" s="871" t="s">
        <v>710</v>
      </c>
      <c r="NLC77" s="871" t="s">
        <v>710</v>
      </c>
      <c r="NLD77" s="871" t="s">
        <v>710</v>
      </c>
      <c r="NLE77" s="871" t="s">
        <v>710</v>
      </c>
      <c r="NLF77" s="871" t="s">
        <v>710</v>
      </c>
      <c r="NLG77" s="871" t="s">
        <v>710</v>
      </c>
      <c r="NLH77" s="871" t="s">
        <v>710</v>
      </c>
      <c r="NLI77" s="871" t="s">
        <v>710</v>
      </c>
      <c r="NLJ77" s="871" t="s">
        <v>710</v>
      </c>
      <c r="NLK77" s="871" t="s">
        <v>710</v>
      </c>
      <c r="NLL77" s="871" t="s">
        <v>710</v>
      </c>
      <c r="NLM77" s="871" t="s">
        <v>710</v>
      </c>
      <c r="NLN77" s="871" t="s">
        <v>710</v>
      </c>
      <c r="NLO77" s="871" t="s">
        <v>710</v>
      </c>
      <c r="NLP77" s="871" t="s">
        <v>710</v>
      </c>
      <c r="NLQ77" s="871" t="s">
        <v>710</v>
      </c>
      <c r="NLR77" s="871" t="s">
        <v>710</v>
      </c>
      <c r="NLS77" s="871" t="s">
        <v>710</v>
      </c>
      <c r="NLT77" s="871" t="s">
        <v>710</v>
      </c>
      <c r="NLU77" s="871" t="s">
        <v>710</v>
      </c>
      <c r="NLV77" s="871" t="s">
        <v>710</v>
      </c>
      <c r="NLW77" s="871" t="s">
        <v>710</v>
      </c>
      <c r="NLX77" s="871" t="s">
        <v>710</v>
      </c>
      <c r="NLY77" s="871" t="s">
        <v>710</v>
      </c>
      <c r="NLZ77" s="871" t="s">
        <v>710</v>
      </c>
      <c r="NMA77" s="871" t="s">
        <v>710</v>
      </c>
      <c r="NMB77" s="871" t="s">
        <v>710</v>
      </c>
      <c r="NMC77" s="871" t="s">
        <v>710</v>
      </c>
      <c r="NMD77" s="871" t="s">
        <v>710</v>
      </c>
      <c r="NME77" s="871" t="s">
        <v>710</v>
      </c>
      <c r="NMF77" s="871" t="s">
        <v>710</v>
      </c>
      <c r="NMG77" s="871" t="s">
        <v>710</v>
      </c>
      <c r="NMH77" s="871" t="s">
        <v>710</v>
      </c>
      <c r="NMI77" s="871" t="s">
        <v>710</v>
      </c>
      <c r="NMJ77" s="871" t="s">
        <v>710</v>
      </c>
      <c r="NMK77" s="871" t="s">
        <v>710</v>
      </c>
      <c r="NML77" s="871" t="s">
        <v>710</v>
      </c>
      <c r="NMM77" s="871" t="s">
        <v>710</v>
      </c>
      <c r="NMN77" s="871" t="s">
        <v>710</v>
      </c>
      <c r="NMO77" s="871" t="s">
        <v>710</v>
      </c>
      <c r="NMP77" s="871" t="s">
        <v>710</v>
      </c>
      <c r="NMQ77" s="871" t="s">
        <v>710</v>
      </c>
      <c r="NMR77" s="871" t="s">
        <v>710</v>
      </c>
      <c r="NMS77" s="871" t="s">
        <v>710</v>
      </c>
      <c r="NMT77" s="871" t="s">
        <v>710</v>
      </c>
      <c r="NMU77" s="871" t="s">
        <v>710</v>
      </c>
      <c r="NMV77" s="871" t="s">
        <v>710</v>
      </c>
      <c r="NMW77" s="871" t="s">
        <v>710</v>
      </c>
      <c r="NMX77" s="871" t="s">
        <v>710</v>
      </c>
      <c r="NMY77" s="871" t="s">
        <v>710</v>
      </c>
      <c r="NMZ77" s="871" t="s">
        <v>710</v>
      </c>
      <c r="NNA77" s="871" t="s">
        <v>710</v>
      </c>
      <c r="NNB77" s="871" t="s">
        <v>710</v>
      </c>
      <c r="NNC77" s="871" t="s">
        <v>710</v>
      </c>
      <c r="NND77" s="871" t="s">
        <v>710</v>
      </c>
      <c r="NNE77" s="871" t="s">
        <v>710</v>
      </c>
      <c r="NNF77" s="871" t="s">
        <v>710</v>
      </c>
      <c r="NNG77" s="871" t="s">
        <v>710</v>
      </c>
      <c r="NNH77" s="871" t="s">
        <v>710</v>
      </c>
      <c r="NNI77" s="871" t="s">
        <v>710</v>
      </c>
      <c r="NNJ77" s="871" t="s">
        <v>710</v>
      </c>
      <c r="NNK77" s="871" t="s">
        <v>710</v>
      </c>
      <c r="NNL77" s="871" t="s">
        <v>710</v>
      </c>
      <c r="NNM77" s="871" t="s">
        <v>710</v>
      </c>
      <c r="NNN77" s="871" t="s">
        <v>710</v>
      </c>
      <c r="NNO77" s="871" t="s">
        <v>710</v>
      </c>
      <c r="NNP77" s="871" t="s">
        <v>710</v>
      </c>
      <c r="NNQ77" s="871" t="s">
        <v>710</v>
      </c>
      <c r="NNR77" s="871" t="s">
        <v>710</v>
      </c>
      <c r="NNS77" s="871" t="s">
        <v>710</v>
      </c>
      <c r="NNT77" s="871" t="s">
        <v>710</v>
      </c>
      <c r="NNU77" s="871" t="s">
        <v>710</v>
      </c>
      <c r="NNV77" s="871" t="s">
        <v>710</v>
      </c>
      <c r="NNW77" s="871" t="s">
        <v>710</v>
      </c>
      <c r="NNX77" s="871" t="s">
        <v>710</v>
      </c>
      <c r="NNY77" s="871" t="s">
        <v>710</v>
      </c>
      <c r="NNZ77" s="871" t="s">
        <v>710</v>
      </c>
      <c r="NOA77" s="871" t="s">
        <v>710</v>
      </c>
      <c r="NOB77" s="871" t="s">
        <v>710</v>
      </c>
      <c r="NOC77" s="871" t="s">
        <v>710</v>
      </c>
      <c r="NOD77" s="871" t="s">
        <v>710</v>
      </c>
      <c r="NOE77" s="871" t="s">
        <v>710</v>
      </c>
      <c r="NOF77" s="871" t="s">
        <v>710</v>
      </c>
      <c r="NOG77" s="871" t="s">
        <v>710</v>
      </c>
      <c r="NOH77" s="871" t="s">
        <v>710</v>
      </c>
      <c r="NOI77" s="871" t="s">
        <v>710</v>
      </c>
      <c r="NOJ77" s="871" t="s">
        <v>710</v>
      </c>
      <c r="NOK77" s="871" t="s">
        <v>710</v>
      </c>
      <c r="NOL77" s="871" t="s">
        <v>710</v>
      </c>
      <c r="NOM77" s="871" t="s">
        <v>710</v>
      </c>
      <c r="NON77" s="871" t="s">
        <v>710</v>
      </c>
      <c r="NOO77" s="871" t="s">
        <v>710</v>
      </c>
      <c r="NOP77" s="871" t="s">
        <v>710</v>
      </c>
      <c r="NOQ77" s="871" t="s">
        <v>710</v>
      </c>
      <c r="NOR77" s="871" t="s">
        <v>710</v>
      </c>
      <c r="NOS77" s="871" t="s">
        <v>710</v>
      </c>
      <c r="NOT77" s="871" t="s">
        <v>710</v>
      </c>
      <c r="NOU77" s="871" t="s">
        <v>710</v>
      </c>
      <c r="NOV77" s="871" t="s">
        <v>710</v>
      </c>
      <c r="NOW77" s="871" t="s">
        <v>710</v>
      </c>
      <c r="NOX77" s="871" t="s">
        <v>710</v>
      </c>
      <c r="NOY77" s="871" t="s">
        <v>710</v>
      </c>
      <c r="NOZ77" s="871" t="s">
        <v>710</v>
      </c>
      <c r="NPA77" s="871" t="s">
        <v>710</v>
      </c>
      <c r="NPB77" s="871" t="s">
        <v>710</v>
      </c>
      <c r="NPC77" s="871" t="s">
        <v>710</v>
      </c>
      <c r="NPD77" s="871" t="s">
        <v>710</v>
      </c>
      <c r="NPE77" s="871" t="s">
        <v>710</v>
      </c>
      <c r="NPF77" s="871" t="s">
        <v>710</v>
      </c>
      <c r="NPG77" s="871" t="s">
        <v>710</v>
      </c>
      <c r="NPH77" s="871" t="s">
        <v>710</v>
      </c>
      <c r="NPI77" s="871" t="s">
        <v>710</v>
      </c>
      <c r="NPJ77" s="871" t="s">
        <v>710</v>
      </c>
      <c r="NPK77" s="871" t="s">
        <v>710</v>
      </c>
      <c r="NPL77" s="871" t="s">
        <v>710</v>
      </c>
      <c r="NPM77" s="871" t="s">
        <v>710</v>
      </c>
      <c r="NPN77" s="871" t="s">
        <v>710</v>
      </c>
      <c r="NPO77" s="871" t="s">
        <v>710</v>
      </c>
      <c r="NPP77" s="871" t="s">
        <v>710</v>
      </c>
      <c r="NPQ77" s="871" t="s">
        <v>710</v>
      </c>
      <c r="NPR77" s="871" t="s">
        <v>710</v>
      </c>
      <c r="NPS77" s="871" t="s">
        <v>710</v>
      </c>
      <c r="NPT77" s="871" t="s">
        <v>710</v>
      </c>
      <c r="NPU77" s="871" t="s">
        <v>710</v>
      </c>
      <c r="NPV77" s="871" t="s">
        <v>710</v>
      </c>
      <c r="NPW77" s="871" t="s">
        <v>710</v>
      </c>
      <c r="NPX77" s="871" t="s">
        <v>710</v>
      </c>
      <c r="NPY77" s="871" t="s">
        <v>710</v>
      </c>
      <c r="NPZ77" s="871" t="s">
        <v>710</v>
      </c>
      <c r="NQA77" s="871" t="s">
        <v>710</v>
      </c>
      <c r="NQB77" s="871" t="s">
        <v>710</v>
      </c>
      <c r="NQC77" s="871" t="s">
        <v>710</v>
      </c>
      <c r="NQD77" s="871" t="s">
        <v>710</v>
      </c>
      <c r="NQE77" s="871" t="s">
        <v>710</v>
      </c>
      <c r="NQF77" s="871" t="s">
        <v>710</v>
      </c>
      <c r="NQG77" s="871" t="s">
        <v>710</v>
      </c>
      <c r="NQH77" s="871" t="s">
        <v>710</v>
      </c>
      <c r="NQI77" s="871" t="s">
        <v>710</v>
      </c>
      <c r="NQJ77" s="871" t="s">
        <v>710</v>
      </c>
      <c r="NQK77" s="871" t="s">
        <v>710</v>
      </c>
      <c r="NQL77" s="871" t="s">
        <v>710</v>
      </c>
      <c r="NQM77" s="871" t="s">
        <v>710</v>
      </c>
      <c r="NQN77" s="871" t="s">
        <v>710</v>
      </c>
      <c r="NQO77" s="871" t="s">
        <v>710</v>
      </c>
      <c r="NQP77" s="871" t="s">
        <v>710</v>
      </c>
      <c r="NQQ77" s="871" t="s">
        <v>710</v>
      </c>
      <c r="NQR77" s="871" t="s">
        <v>710</v>
      </c>
      <c r="NQS77" s="871" t="s">
        <v>710</v>
      </c>
      <c r="NQT77" s="871" t="s">
        <v>710</v>
      </c>
      <c r="NQU77" s="871" t="s">
        <v>710</v>
      </c>
      <c r="NQV77" s="871" t="s">
        <v>710</v>
      </c>
      <c r="NQW77" s="871" t="s">
        <v>710</v>
      </c>
      <c r="NQX77" s="871" t="s">
        <v>710</v>
      </c>
      <c r="NQY77" s="871" t="s">
        <v>710</v>
      </c>
      <c r="NQZ77" s="871" t="s">
        <v>710</v>
      </c>
      <c r="NRA77" s="871" t="s">
        <v>710</v>
      </c>
      <c r="NRB77" s="871" t="s">
        <v>710</v>
      </c>
      <c r="NRC77" s="871" t="s">
        <v>710</v>
      </c>
      <c r="NRD77" s="871" t="s">
        <v>710</v>
      </c>
      <c r="NRE77" s="871" t="s">
        <v>710</v>
      </c>
      <c r="NRF77" s="871" t="s">
        <v>710</v>
      </c>
      <c r="NRG77" s="871" t="s">
        <v>710</v>
      </c>
      <c r="NRH77" s="871" t="s">
        <v>710</v>
      </c>
      <c r="NRI77" s="871" t="s">
        <v>710</v>
      </c>
      <c r="NRJ77" s="871" t="s">
        <v>710</v>
      </c>
      <c r="NRK77" s="871" t="s">
        <v>710</v>
      </c>
      <c r="NRL77" s="871" t="s">
        <v>710</v>
      </c>
      <c r="NRM77" s="871" t="s">
        <v>710</v>
      </c>
      <c r="NRN77" s="871" t="s">
        <v>710</v>
      </c>
      <c r="NRO77" s="871" t="s">
        <v>710</v>
      </c>
      <c r="NRP77" s="871" t="s">
        <v>710</v>
      </c>
      <c r="NRQ77" s="871" t="s">
        <v>710</v>
      </c>
      <c r="NRR77" s="871" t="s">
        <v>710</v>
      </c>
      <c r="NRS77" s="871" t="s">
        <v>710</v>
      </c>
      <c r="NRT77" s="871" t="s">
        <v>710</v>
      </c>
      <c r="NRU77" s="871" t="s">
        <v>710</v>
      </c>
      <c r="NRV77" s="871" t="s">
        <v>710</v>
      </c>
      <c r="NRW77" s="871" t="s">
        <v>710</v>
      </c>
      <c r="NRX77" s="871" t="s">
        <v>710</v>
      </c>
      <c r="NRY77" s="871" t="s">
        <v>710</v>
      </c>
      <c r="NRZ77" s="871" t="s">
        <v>710</v>
      </c>
      <c r="NSA77" s="871" t="s">
        <v>710</v>
      </c>
      <c r="NSB77" s="871" t="s">
        <v>710</v>
      </c>
      <c r="NSC77" s="871" t="s">
        <v>710</v>
      </c>
      <c r="NSD77" s="871" t="s">
        <v>710</v>
      </c>
      <c r="NSE77" s="871" t="s">
        <v>710</v>
      </c>
      <c r="NSF77" s="871" t="s">
        <v>710</v>
      </c>
      <c r="NSG77" s="871" t="s">
        <v>710</v>
      </c>
      <c r="NSH77" s="871" t="s">
        <v>710</v>
      </c>
      <c r="NSI77" s="871" t="s">
        <v>710</v>
      </c>
      <c r="NSJ77" s="871" t="s">
        <v>710</v>
      </c>
      <c r="NSK77" s="871" t="s">
        <v>710</v>
      </c>
      <c r="NSL77" s="871" t="s">
        <v>710</v>
      </c>
      <c r="NSM77" s="871" t="s">
        <v>710</v>
      </c>
      <c r="NSN77" s="871" t="s">
        <v>710</v>
      </c>
      <c r="NSO77" s="871" t="s">
        <v>710</v>
      </c>
      <c r="NSP77" s="871" t="s">
        <v>710</v>
      </c>
      <c r="NSQ77" s="871" t="s">
        <v>710</v>
      </c>
      <c r="NSR77" s="871" t="s">
        <v>710</v>
      </c>
      <c r="NSS77" s="871" t="s">
        <v>710</v>
      </c>
      <c r="NST77" s="871" t="s">
        <v>710</v>
      </c>
      <c r="NSU77" s="871" t="s">
        <v>710</v>
      </c>
      <c r="NSV77" s="871" t="s">
        <v>710</v>
      </c>
      <c r="NSW77" s="871" t="s">
        <v>710</v>
      </c>
      <c r="NSX77" s="871" t="s">
        <v>710</v>
      </c>
      <c r="NSY77" s="871" t="s">
        <v>710</v>
      </c>
      <c r="NSZ77" s="871" t="s">
        <v>710</v>
      </c>
      <c r="NTA77" s="871" t="s">
        <v>710</v>
      </c>
      <c r="NTB77" s="871" t="s">
        <v>710</v>
      </c>
      <c r="NTC77" s="871" t="s">
        <v>710</v>
      </c>
      <c r="NTD77" s="871" t="s">
        <v>710</v>
      </c>
      <c r="NTE77" s="871" t="s">
        <v>710</v>
      </c>
      <c r="NTF77" s="871" t="s">
        <v>710</v>
      </c>
      <c r="NTG77" s="871" t="s">
        <v>710</v>
      </c>
      <c r="NTH77" s="871" t="s">
        <v>710</v>
      </c>
      <c r="NTI77" s="871" t="s">
        <v>710</v>
      </c>
      <c r="NTJ77" s="871" t="s">
        <v>710</v>
      </c>
      <c r="NTK77" s="871" t="s">
        <v>710</v>
      </c>
      <c r="NTL77" s="871" t="s">
        <v>710</v>
      </c>
      <c r="NTM77" s="871" t="s">
        <v>710</v>
      </c>
      <c r="NTN77" s="871" t="s">
        <v>710</v>
      </c>
      <c r="NTO77" s="871" t="s">
        <v>710</v>
      </c>
      <c r="NTP77" s="871" t="s">
        <v>710</v>
      </c>
      <c r="NTQ77" s="871" t="s">
        <v>710</v>
      </c>
      <c r="NTR77" s="871" t="s">
        <v>710</v>
      </c>
      <c r="NTS77" s="871" t="s">
        <v>710</v>
      </c>
      <c r="NTT77" s="871" t="s">
        <v>710</v>
      </c>
      <c r="NTU77" s="871" t="s">
        <v>710</v>
      </c>
      <c r="NTV77" s="871" t="s">
        <v>710</v>
      </c>
      <c r="NTW77" s="871" t="s">
        <v>710</v>
      </c>
      <c r="NTX77" s="871" t="s">
        <v>710</v>
      </c>
      <c r="NTY77" s="871" t="s">
        <v>710</v>
      </c>
      <c r="NTZ77" s="871" t="s">
        <v>710</v>
      </c>
      <c r="NUA77" s="871" t="s">
        <v>710</v>
      </c>
      <c r="NUB77" s="871" t="s">
        <v>710</v>
      </c>
      <c r="NUC77" s="871" t="s">
        <v>710</v>
      </c>
      <c r="NUD77" s="871" t="s">
        <v>710</v>
      </c>
      <c r="NUE77" s="871" t="s">
        <v>710</v>
      </c>
      <c r="NUF77" s="871" t="s">
        <v>710</v>
      </c>
      <c r="NUG77" s="871" t="s">
        <v>710</v>
      </c>
      <c r="NUH77" s="871" t="s">
        <v>710</v>
      </c>
      <c r="NUI77" s="871" t="s">
        <v>710</v>
      </c>
      <c r="NUJ77" s="871" t="s">
        <v>710</v>
      </c>
      <c r="NUK77" s="871" t="s">
        <v>710</v>
      </c>
      <c r="NUL77" s="871" t="s">
        <v>710</v>
      </c>
      <c r="NUM77" s="871" t="s">
        <v>710</v>
      </c>
      <c r="NUN77" s="871" t="s">
        <v>710</v>
      </c>
      <c r="NUO77" s="871" t="s">
        <v>710</v>
      </c>
      <c r="NUP77" s="871" t="s">
        <v>710</v>
      </c>
      <c r="NUQ77" s="871" t="s">
        <v>710</v>
      </c>
      <c r="NUR77" s="871" t="s">
        <v>710</v>
      </c>
      <c r="NUS77" s="871" t="s">
        <v>710</v>
      </c>
      <c r="NUT77" s="871" t="s">
        <v>710</v>
      </c>
      <c r="NUU77" s="871" t="s">
        <v>710</v>
      </c>
      <c r="NUV77" s="871" t="s">
        <v>710</v>
      </c>
      <c r="NUW77" s="871" t="s">
        <v>710</v>
      </c>
      <c r="NUX77" s="871" t="s">
        <v>710</v>
      </c>
      <c r="NUY77" s="871" t="s">
        <v>710</v>
      </c>
      <c r="NUZ77" s="871" t="s">
        <v>710</v>
      </c>
      <c r="NVA77" s="871" t="s">
        <v>710</v>
      </c>
      <c r="NVB77" s="871" t="s">
        <v>710</v>
      </c>
      <c r="NVC77" s="871" t="s">
        <v>710</v>
      </c>
      <c r="NVD77" s="871" t="s">
        <v>710</v>
      </c>
      <c r="NVE77" s="871" t="s">
        <v>710</v>
      </c>
      <c r="NVF77" s="871" t="s">
        <v>710</v>
      </c>
      <c r="NVG77" s="871" t="s">
        <v>710</v>
      </c>
      <c r="NVH77" s="871" t="s">
        <v>710</v>
      </c>
      <c r="NVI77" s="871" t="s">
        <v>710</v>
      </c>
      <c r="NVJ77" s="871" t="s">
        <v>710</v>
      </c>
      <c r="NVK77" s="871" t="s">
        <v>710</v>
      </c>
      <c r="NVL77" s="871" t="s">
        <v>710</v>
      </c>
      <c r="NVM77" s="871" t="s">
        <v>710</v>
      </c>
      <c r="NVN77" s="871" t="s">
        <v>710</v>
      </c>
      <c r="NVO77" s="871" t="s">
        <v>710</v>
      </c>
      <c r="NVP77" s="871" t="s">
        <v>710</v>
      </c>
      <c r="NVQ77" s="871" t="s">
        <v>710</v>
      </c>
      <c r="NVR77" s="871" t="s">
        <v>710</v>
      </c>
      <c r="NVS77" s="871" t="s">
        <v>710</v>
      </c>
      <c r="NVT77" s="871" t="s">
        <v>710</v>
      </c>
      <c r="NVU77" s="871" t="s">
        <v>710</v>
      </c>
      <c r="NVV77" s="871" t="s">
        <v>710</v>
      </c>
      <c r="NVW77" s="871" t="s">
        <v>710</v>
      </c>
      <c r="NVX77" s="871" t="s">
        <v>710</v>
      </c>
      <c r="NVY77" s="871" t="s">
        <v>710</v>
      </c>
      <c r="NVZ77" s="871" t="s">
        <v>710</v>
      </c>
      <c r="NWA77" s="871" t="s">
        <v>710</v>
      </c>
      <c r="NWB77" s="871" t="s">
        <v>710</v>
      </c>
      <c r="NWC77" s="871" t="s">
        <v>710</v>
      </c>
      <c r="NWD77" s="871" t="s">
        <v>710</v>
      </c>
      <c r="NWE77" s="871" t="s">
        <v>710</v>
      </c>
      <c r="NWF77" s="871" t="s">
        <v>710</v>
      </c>
      <c r="NWG77" s="871" t="s">
        <v>710</v>
      </c>
      <c r="NWH77" s="871" t="s">
        <v>710</v>
      </c>
      <c r="NWI77" s="871" t="s">
        <v>710</v>
      </c>
      <c r="NWJ77" s="871" t="s">
        <v>710</v>
      </c>
      <c r="NWK77" s="871" t="s">
        <v>710</v>
      </c>
      <c r="NWL77" s="871" t="s">
        <v>710</v>
      </c>
      <c r="NWM77" s="871" t="s">
        <v>710</v>
      </c>
      <c r="NWN77" s="871" t="s">
        <v>710</v>
      </c>
      <c r="NWO77" s="871" t="s">
        <v>710</v>
      </c>
      <c r="NWP77" s="871" t="s">
        <v>710</v>
      </c>
      <c r="NWQ77" s="871" t="s">
        <v>710</v>
      </c>
      <c r="NWR77" s="871" t="s">
        <v>710</v>
      </c>
      <c r="NWS77" s="871" t="s">
        <v>710</v>
      </c>
      <c r="NWT77" s="871" t="s">
        <v>710</v>
      </c>
      <c r="NWU77" s="871" t="s">
        <v>710</v>
      </c>
      <c r="NWV77" s="871" t="s">
        <v>710</v>
      </c>
      <c r="NWW77" s="871" t="s">
        <v>710</v>
      </c>
      <c r="NWX77" s="871" t="s">
        <v>710</v>
      </c>
      <c r="NWY77" s="871" t="s">
        <v>710</v>
      </c>
      <c r="NWZ77" s="871" t="s">
        <v>710</v>
      </c>
      <c r="NXA77" s="871" t="s">
        <v>710</v>
      </c>
      <c r="NXB77" s="871" t="s">
        <v>710</v>
      </c>
      <c r="NXC77" s="871" t="s">
        <v>710</v>
      </c>
      <c r="NXD77" s="871" t="s">
        <v>710</v>
      </c>
      <c r="NXE77" s="871" t="s">
        <v>710</v>
      </c>
      <c r="NXF77" s="871" t="s">
        <v>710</v>
      </c>
      <c r="NXG77" s="871" t="s">
        <v>710</v>
      </c>
      <c r="NXH77" s="871" t="s">
        <v>710</v>
      </c>
      <c r="NXI77" s="871" t="s">
        <v>710</v>
      </c>
      <c r="NXJ77" s="871" t="s">
        <v>710</v>
      </c>
      <c r="NXK77" s="871" t="s">
        <v>710</v>
      </c>
      <c r="NXL77" s="871" t="s">
        <v>710</v>
      </c>
      <c r="NXM77" s="871" t="s">
        <v>710</v>
      </c>
      <c r="NXN77" s="871" t="s">
        <v>710</v>
      </c>
      <c r="NXO77" s="871" t="s">
        <v>710</v>
      </c>
      <c r="NXP77" s="871" t="s">
        <v>710</v>
      </c>
      <c r="NXQ77" s="871" t="s">
        <v>710</v>
      </c>
      <c r="NXR77" s="871" t="s">
        <v>710</v>
      </c>
      <c r="NXS77" s="871" t="s">
        <v>710</v>
      </c>
      <c r="NXT77" s="871" t="s">
        <v>710</v>
      </c>
      <c r="NXU77" s="871" t="s">
        <v>710</v>
      </c>
      <c r="NXV77" s="871" t="s">
        <v>710</v>
      </c>
      <c r="NXW77" s="871" t="s">
        <v>710</v>
      </c>
      <c r="NXX77" s="871" t="s">
        <v>710</v>
      </c>
      <c r="NXY77" s="871" t="s">
        <v>710</v>
      </c>
      <c r="NXZ77" s="871" t="s">
        <v>710</v>
      </c>
      <c r="NYA77" s="871" t="s">
        <v>710</v>
      </c>
      <c r="NYB77" s="871" t="s">
        <v>710</v>
      </c>
      <c r="NYC77" s="871" t="s">
        <v>710</v>
      </c>
      <c r="NYD77" s="871" t="s">
        <v>710</v>
      </c>
      <c r="NYE77" s="871" t="s">
        <v>710</v>
      </c>
      <c r="NYF77" s="871" t="s">
        <v>710</v>
      </c>
      <c r="NYG77" s="871" t="s">
        <v>710</v>
      </c>
      <c r="NYH77" s="871" t="s">
        <v>710</v>
      </c>
      <c r="NYI77" s="871" t="s">
        <v>710</v>
      </c>
      <c r="NYJ77" s="871" t="s">
        <v>710</v>
      </c>
      <c r="NYK77" s="871" t="s">
        <v>710</v>
      </c>
      <c r="NYL77" s="871" t="s">
        <v>710</v>
      </c>
      <c r="NYM77" s="871" t="s">
        <v>710</v>
      </c>
      <c r="NYN77" s="871" t="s">
        <v>710</v>
      </c>
      <c r="NYO77" s="871" t="s">
        <v>710</v>
      </c>
      <c r="NYP77" s="871" t="s">
        <v>710</v>
      </c>
      <c r="NYQ77" s="871" t="s">
        <v>710</v>
      </c>
      <c r="NYR77" s="871" t="s">
        <v>710</v>
      </c>
      <c r="NYS77" s="871" t="s">
        <v>710</v>
      </c>
      <c r="NYT77" s="871" t="s">
        <v>710</v>
      </c>
      <c r="NYU77" s="871" t="s">
        <v>710</v>
      </c>
      <c r="NYV77" s="871" t="s">
        <v>710</v>
      </c>
      <c r="NYW77" s="871" t="s">
        <v>710</v>
      </c>
      <c r="NYX77" s="871" t="s">
        <v>710</v>
      </c>
      <c r="NYY77" s="871" t="s">
        <v>710</v>
      </c>
      <c r="NYZ77" s="871" t="s">
        <v>710</v>
      </c>
      <c r="NZA77" s="871" t="s">
        <v>710</v>
      </c>
      <c r="NZB77" s="871" t="s">
        <v>710</v>
      </c>
      <c r="NZC77" s="871" t="s">
        <v>710</v>
      </c>
      <c r="NZD77" s="871" t="s">
        <v>710</v>
      </c>
      <c r="NZE77" s="871" t="s">
        <v>710</v>
      </c>
      <c r="NZF77" s="871" t="s">
        <v>710</v>
      </c>
      <c r="NZG77" s="871" t="s">
        <v>710</v>
      </c>
      <c r="NZH77" s="871" t="s">
        <v>710</v>
      </c>
      <c r="NZI77" s="871" t="s">
        <v>710</v>
      </c>
      <c r="NZJ77" s="871" t="s">
        <v>710</v>
      </c>
      <c r="NZK77" s="871" t="s">
        <v>710</v>
      </c>
      <c r="NZL77" s="871" t="s">
        <v>710</v>
      </c>
      <c r="NZM77" s="871" t="s">
        <v>710</v>
      </c>
      <c r="NZN77" s="871" t="s">
        <v>710</v>
      </c>
      <c r="NZO77" s="871" t="s">
        <v>710</v>
      </c>
      <c r="NZP77" s="871" t="s">
        <v>710</v>
      </c>
      <c r="NZQ77" s="871" t="s">
        <v>710</v>
      </c>
      <c r="NZR77" s="871" t="s">
        <v>710</v>
      </c>
      <c r="NZS77" s="871" t="s">
        <v>710</v>
      </c>
      <c r="NZT77" s="871" t="s">
        <v>710</v>
      </c>
      <c r="NZU77" s="871" t="s">
        <v>710</v>
      </c>
      <c r="NZV77" s="871" t="s">
        <v>710</v>
      </c>
      <c r="NZW77" s="871" t="s">
        <v>710</v>
      </c>
      <c r="NZX77" s="871" t="s">
        <v>710</v>
      </c>
      <c r="NZY77" s="871" t="s">
        <v>710</v>
      </c>
      <c r="NZZ77" s="871" t="s">
        <v>710</v>
      </c>
      <c r="OAA77" s="871" t="s">
        <v>710</v>
      </c>
      <c r="OAB77" s="871" t="s">
        <v>710</v>
      </c>
      <c r="OAC77" s="871" t="s">
        <v>710</v>
      </c>
      <c r="OAD77" s="871" t="s">
        <v>710</v>
      </c>
      <c r="OAE77" s="871" t="s">
        <v>710</v>
      </c>
      <c r="OAF77" s="871" t="s">
        <v>710</v>
      </c>
      <c r="OAG77" s="871" t="s">
        <v>710</v>
      </c>
      <c r="OAH77" s="871" t="s">
        <v>710</v>
      </c>
      <c r="OAI77" s="871" t="s">
        <v>710</v>
      </c>
      <c r="OAJ77" s="871" t="s">
        <v>710</v>
      </c>
      <c r="OAK77" s="871" t="s">
        <v>710</v>
      </c>
      <c r="OAL77" s="871" t="s">
        <v>710</v>
      </c>
      <c r="OAM77" s="871" t="s">
        <v>710</v>
      </c>
      <c r="OAN77" s="871" t="s">
        <v>710</v>
      </c>
      <c r="OAO77" s="871" t="s">
        <v>710</v>
      </c>
      <c r="OAP77" s="871" t="s">
        <v>710</v>
      </c>
      <c r="OAQ77" s="871" t="s">
        <v>710</v>
      </c>
      <c r="OAR77" s="871" t="s">
        <v>710</v>
      </c>
      <c r="OAS77" s="871" t="s">
        <v>710</v>
      </c>
      <c r="OAT77" s="871" t="s">
        <v>710</v>
      </c>
      <c r="OAU77" s="871" t="s">
        <v>710</v>
      </c>
      <c r="OAV77" s="871" t="s">
        <v>710</v>
      </c>
      <c r="OAW77" s="871" t="s">
        <v>710</v>
      </c>
      <c r="OAX77" s="871" t="s">
        <v>710</v>
      </c>
      <c r="OAY77" s="871" t="s">
        <v>710</v>
      </c>
      <c r="OAZ77" s="871" t="s">
        <v>710</v>
      </c>
      <c r="OBA77" s="871" t="s">
        <v>710</v>
      </c>
      <c r="OBB77" s="871" t="s">
        <v>710</v>
      </c>
      <c r="OBC77" s="871" t="s">
        <v>710</v>
      </c>
      <c r="OBD77" s="871" t="s">
        <v>710</v>
      </c>
      <c r="OBE77" s="871" t="s">
        <v>710</v>
      </c>
      <c r="OBF77" s="871" t="s">
        <v>710</v>
      </c>
      <c r="OBG77" s="871" t="s">
        <v>710</v>
      </c>
      <c r="OBH77" s="871" t="s">
        <v>710</v>
      </c>
      <c r="OBI77" s="871" t="s">
        <v>710</v>
      </c>
      <c r="OBJ77" s="871" t="s">
        <v>710</v>
      </c>
      <c r="OBK77" s="871" t="s">
        <v>710</v>
      </c>
      <c r="OBL77" s="871" t="s">
        <v>710</v>
      </c>
      <c r="OBM77" s="871" t="s">
        <v>710</v>
      </c>
      <c r="OBN77" s="871" t="s">
        <v>710</v>
      </c>
      <c r="OBO77" s="871" t="s">
        <v>710</v>
      </c>
      <c r="OBP77" s="871" t="s">
        <v>710</v>
      </c>
      <c r="OBQ77" s="871" t="s">
        <v>710</v>
      </c>
      <c r="OBR77" s="871" t="s">
        <v>710</v>
      </c>
      <c r="OBS77" s="871" t="s">
        <v>710</v>
      </c>
      <c r="OBT77" s="871" t="s">
        <v>710</v>
      </c>
      <c r="OBU77" s="871" t="s">
        <v>710</v>
      </c>
      <c r="OBV77" s="871" t="s">
        <v>710</v>
      </c>
      <c r="OBW77" s="871" t="s">
        <v>710</v>
      </c>
      <c r="OBX77" s="871" t="s">
        <v>710</v>
      </c>
      <c r="OBY77" s="871" t="s">
        <v>710</v>
      </c>
      <c r="OBZ77" s="871" t="s">
        <v>710</v>
      </c>
      <c r="OCA77" s="871" t="s">
        <v>710</v>
      </c>
      <c r="OCB77" s="871" t="s">
        <v>710</v>
      </c>
      <c r="OCC77" s="871" t="s">
        <v>710</v>
      </c>
      <c r="OCD77" s="871" t="s">
        <v>710</v>
      </c>
      <c r="OCE77" s="871" t="s">
        <v>710</v>
      </c>
      <c r="OCF77" s="871" t="s">
        <v>710</v>
      </c>
      <c r="OCG77" s="871" t="s">
        <v>710</v>
      </c>
      <c r="OCH77" s="871" t="s">
        <v>710</v>
      </c>
      <c r="OCI77" s="871" t="s">
        <v>710</v>
      </c>
      <c r="OCJ77" s="871" t="s">
        <v>710</v>
      </c>
      <c r="OCK77" s="871" t="s">
        <v>710</v>
      </c>
      <c r="OCL77" s="871" t="s">
        <v>710</v>
      </c>
      <c r="OCM77" s="871" t="s">
        <v>710</v>
      </c>
      <c r="OCN77" s="871" t="s">
        <v>710</v>
      </c>
      <c r="OCO77" s="871" t="s">
        <v>710</v>
      </c>
      <c r="OCP77" s="871" t="s">
        <v>710</v>
      </c>
      <c r="OCQ77" s="871" t="s">
        <v>710</v>
      </c>
      <c r="OCR77" s="871" t="s">
        <v>710</v>
      </c>
      <c r="OCS77" s="871" t="s">
        <v>710</v>
      </c>
      <c r="OCT77" s="871" t="s">
        <v>710</v>
      </c>
      <c r="OCU77" s="871" t="s">
        <v>710</v>
      </c>
      <c r="OCV77" s="871" t="s">
        <v>710</v>
      </c>
      <c r="OCW77" s="871" t="s">
        <v>710</v>
      </c>
      <c r="OCX77" s="871" t="s">
        <v>710</v>
      </c>
      <c r="OCY77" s="871" t="s">
        <v>710</v>
      </c>
      <c r="OCZ77" s="871" t="s">
        <v>710</v>
      </c>
      <c r="ODA77" s="871" t="s">
        <v>710</v>
      </c>
      <c r="ODB77" s="871" t="s">
        <v>710</v>
      </c>
      <c r="ODC77" s="871" t="s">
        <v>710</v>
      </c>
      <c r="ODD77" s="871" t="s">
        <v>710</v>
      </c>
      <c r="ODE77" s="871" t="s">
        <v>710</v>
      </c>
      <c r="ODF77" s="871" t="s">
        <v>710</v>
      </c>
      <c r="ODG77" s="871" t="s">
        <v>710</v>
      </c>
      <c r="ODH77" s="871" t="s">
        <v>710</v>
      </c>
      <c r="ODI77" s="871" t="s">
        <v>710</v>
      </c>
      <c r="ODJ77" s="871" t="s">
        <v>710</v>
      </c>
      <c r="ODK77" s="871" t="s">
        <v>710</v>
      </c>
      <c r="ODL77" s="871" t="s">
        <v>710</v>
      </c>
      <c r="ODM77" s="871" t="s">
        <v>710</v>
      </c>
      <c r="ODN77" s="871" t="s">
        <v>710</v>
      </c>
      <c r="ODO77" s="871" t="s">
        <v>710</v>
      </c>
      <c r="ODP77" s="871" t="s">
        <v>710</v>
      </c>
      <c r="ODQ77" s="871" t="s">
        <v>710</v>
      </c>
      <c r="ODR77" s="871" t="s">
        <v>710</v>
      </c>
      <c r="ODS77" s="871" t="s">
        <v>710</v>
      </c>
      <c r="ODT77" s="871" t="s">
        <v>710</v>
      </c>
      <c r="ODU77" s="871" t="s">
        <v>710</v>
      </c>
      <c r="ODV77" s="871" t="s">
        <v>710</v>
      </c>
      <c r="ODW77" s="871" t="s">
        <v>710</v>
      </c>
      <c r="ODX77" s="871" t="s">
        <v>710</v>
      </c>
      <c r="ODY77" s="871" t="s">
        <v>710</v>
      </c>
      <c r="ODZ77" s="871" t="s">
        <v>710</v>
      </c>
      <c r="OEA77" s="871" t="s">
        <v>710</v>
      </c>
      <c r="OEB77" s="871" t="s">
        <v>710</v>
      </c>
      <c r="OEC77" s="871" t="s">
        <v>710</v>
      </c>
      <c r="OED77" s="871" t="s">
        <v>710</v>
      </c>
      <c r="OEE77" s="871" t="s">
        <v>710</v>
      </c>
      <c r="OEF77" s="871" t="s">
        <v>710</v>
      </c>
      <c r="OEG77" s="871" t="s">
        <v>710</v>
      </c>
      <c r="OEH77" s="871" t="s">
        <v>710</v>
      </c>
      <c r="OEI77" s="871" t="s">
        <v>710</v>
      </c>
      <c r="OEJ77" s="871" t="s">
        <v>710</v>
      </c>
      <c r="OEK77" s="871" t="s">
        <v>710</v>
      </c>
      <c r="OEL77" s="871" t="s">
        <v>710</v>
      </c>
      <c r="OEM77" s="871" t="s">
        <v>710</v>
      </c>
      <c r="OEN77" s="871" t="s">
        <v>710</v>
      </c>
      <c r="OEO77" s="871" t="s">
        <v>710</v>
      </c>
      <c r="OEP77" s="871" t="s">
        <v>710</v>
      </c>
      <c r="OEQ77" s="871" t="s">
        <v>710</v>
      </c>
      <c r="OER77" s="871" t="s">
        <v>710</v>
      </c>
      <c r="OES77" s="871" t="s">
        <v>710</v>
      </c>
      <c r="OET77" s="871" t="s">
        <v>710</v>
      </c>
      <c r="OEU77" s="871" t="s">
        <v>710</v>
      </c>
      <c r="OEV77" s="871" t="s">
        <v>710</v>
      </c>
      <c r="OEW77" s="871" t="s">
        <v>710</v>
      </c>
      <c r="OEX77" s="871" t="s">
        <v>710</v>
      </c>
      <c r="OEY77" s="871" t="s">
        <v>710</v>
      </c>
      <c r="OEZ77" s="871" t="s">
        <v>710</v>
      </c>
      <c r="OFA77" s="871" t="s">
        <v>710</v>
      </c>
      <c r="OFB77" s="871" t="s">
        <v>710</v>
      </c>
      <c r="OFC77" s="871" t="s">
        <v>710</v>
      </c>
      <c r="OFD77" s="871" t="s">
        <v>710</v>
      </c>
      <c r="OFE77" s="871" t="s">
        <v>710</v>
      </c>
      <c r="OFF77" s="871" t="s">
        <v>710</v>
      </c>
      <c r="OFG77" s="871" t="s">
        <v>710</v>
      </c>
      <c r="OFH77" s="871" t="s">
        <v>710</v>
      </c>
      <c r="OFI77" s="871" t="s">
        <v>710</v>
      </c>
      <c r="OFJ77" s="871" t="s">
        <v>710</v>
      </c>
      <c r="OFK77" s="871" t="s">
        <v>710</v>
      </c>
      <c r="OFL77" s="871" t="s">
        <v>710</v>
      </c>
      <c r="OFM77" s="871" t="s">
        <v>710</v>
      </c>
      <c r="OFN77" s="871" t="s">
        <v>710</v>
      </c>
      <c r="OFO77" s="871" t="s">
        <v>710</v>
      </c>
      <c r="OFP77" s="871" t="s">
        <v>710</v>
      </c>
      <c r="OFQ77" s="871" t="s">
        <v>710</v>
      </c>
      <c r="OFR77" s="871" t="s">
        <v>710</v>
      </c>
      <c r="OFS77" s="871" t="s">
        <v>710</v>
      </c>
      <c r="OFT77" s="871" t="s">
        <v>710</v>
      </c>
      <c r="OFU77" s="871" t="s">
        <v>710</v>
      </c>
      <c r="OFV77" s="871" t="s">
        <v>710</v>
      </c>
      <c r="OFW77" s="871" t="s">
        <v>710</v>
      </c>
      <c r="OFX77" s="871" t="s">
        <v>710</v>
      </c>
      <c r="OFY77" s="871" t="s">
        <v>710</v>
      </c>
      <c r="OFZ77" s="871" t="s">
        <v>710</v>
      </c>
      <c r="OGA77" s="871" t="s">
        <v>710</v>
      </c>
      <c r="OGB77" s="871" t="s">
        <v>710</v>
      </c>
      <c r="OGC77" s="871" t="s">
        <v>710</v>
      </c>
      <c r="OGD77" s="871" t="s">
        <v>710</v>
      </c>
      <c r="OGE77" s="871" t="s">
        <v>710</v>
      </c>
      <c r="OGF77" s="871" t="s">
        <v>710</v>
      </c>
      <c r="OGG77" s="871" t="s">
        <v>710</v>
      </c>
      <c r="OGH77" s="871" t="s">
        <v>710</v>
      </c>
      <c r="OGI77" s="871" t="s">
        <v>710</v>
      </c>
      <c r="OGJ77" s="871" t="s">
        <v>710</v>
      </c>
      <c r="OGK77" s="871" t="s">
        <v>710</v>
      </c>
      <c r="OGL77" s="871" t="s">
        <v>710</v>
      </c>
      <c r="OGM77" s="871" t="s">
        <v>710</v>
      </c>
      <c r="OGN77" s="871" t="s">
        <v>710</v>
      </c>
      <c r="OGO77" s="871" t="s">
        <v>710</v>
      </c>
      <c r="OGP77" s="871" t="s">
        <v>710</v>
      </c>
      <c r="OGQ77" s="871" t="s">
        <v>710</v>
      </c>
      <c r="OGR77" s="871" t="s">
        <v>710</v>
      </c>
      <c r="OGS77" s="871" t="s">
        <v>710</v>
      </c>
      <c r="OGT77" s="871" t="s">
        <v>710</v>
      </c>
      <c r="OGU77" s="871" t="s">
        <v>710</v>
      </c>
      <c r="OGV77" s="871" t="s">
        <v>710</v>
      </c>
      <c r="OGW77" s="871" t="s">
        <v>710</v>
      </c>
      <c r="OGX77" s="871" t="s">
        <v>710</v>
      </c>
      <c r="OGY77" s="871" t="s">
        <v>710</v>
      </c>
      <c r="OGZ77" s="871" t="s">
        <v>710</v>
      </c>
      <c r="OHA77" s="871" t="s">
        <v>710</v>
      </c>
      <c r="OHB77" s="871" t="s">
        <v>710</v>
      </c>
      <c r="OHC77" s="871" t="s">
        <v>710</v>
      </c>
      <c r="OHD77" s="871" t="s">
        <v>710</v>
      </c>
      <c r="OHE77" s="871" t="s">
        <v>710</v>
      </c>
      <c r="OHF77" s="871" t="s">
        <v>710</v>
      </c>
      <c r="OHG77" s="871" t="s">
        <v>710</v>
      </c>
      <c r="OHH77" s="871" t="s">
        <v>710</v>
      </c>
      <c r="OHI77" s="871" t="s">
        <v>710</v>
      </c>
      <c r="OHJ77" s="871" t="s">
        <v>710</v>
      </c>
      <c r="OHK77" s="871" t="s">
        <v>710</v>
      </c>
      <c r="OHL77" s="871" t="s">
        <v>710</v>
      </c>
      <c r="OHM77" s="871" t="s">
        <v>710</v>
      </c>
      <c r="OHN77" s="871" t="s">
        <v>710</v>
      </c>
      <c r="OHO77" s="871" t="s">
        <v>710</v>
      </c>
      <c r="OHP77" s="871" t="s">
        <v>710</v>
      </c>
      <c r="OHQ77" s="871" t="s">
        <v>710</v>
      </c>
      <c r="OHR77" s="871" t="s">
        <v>710</v>
      </c>
      <c r="OHS77" s="871" t="s">
        <v>710</v>
      </c>
      <c r="OHT77" s="871" t="s">
        <v>710</v>
      </c>
      <c r="OHU77" s="871" t="s">
        <v>710</v>
      </c>
      <c r="OHV77" s="871" t="s">
        <v>710</v>
      </c>
      <c r="OHW77" s="871" t="s">
        <v>710</v>
      </c>
      <c r="OHX77" s="871" t="s">
        <v>710</v>
      </c>
      <c r="OHY77" s="871" t="s">
        <v>710</v>
      </c>
      <c r="OHZ77" s="871" t="s">
        <v>710</v>
      </c>
      <c r="OIA77" s="871" t="s">
        <v>710</v>
      </c>
      <c r="OIB77" s="871" t="s">
        <v>710</v>
      </c>
      <c r="OIC77" s="871" t="s">
        <v>710</v>
      </c>
      <c r="OID77" s="871" t="s">
        <v>710</v>
      </c>
      <c r="OIE77" s="871" t="s">
        <v>710</v>
      </c>
      <c r="OIF77" s="871" t="s">
        <v>710</v>
      </c>
      <c r="OIG77" s="871" t="s">
        <v>710</v>
      </c>
      <c r="OIH77" s="871" t="s">
        <v>710</v>
      </c>
      <c r="OII77" s="871" t="s">
        <v>710</v>
      </c>
      <c r="OIJ77" s="871" t="s">
        <v>710</v>
      </c>
      <c r="OIK77" s="871" t="s">
        <v>710</v>
      </c>
      <c r="OIL77" s="871" t="s">
        <v>710</v>
      </c>
      <c r="OIM77" s="871" t="s">
        <v>710</v>
      </c>
      <c r="OIN77" s="871" t="s">
        <v>710</v>
      </c>
      <c r="OIO77" s="871" t="s">
        <v>710</v>
      </c>
      <c r="OIP77" s="871" t="s">
        <v>710</v>
      </c>
      <c r="OIQ77" s="871" t="s">
        <v>710</v>
      </c>
      <c r="OIR77" s="871" t="s">
        <v>710</v>
      </c>
      <c r="OIS77" s="871" t="s">
        <v>710</v>
      </c>
      <c r="OIT77" s="871" t="s">
        <v>710</v>
      </c>
      <c r="OIU77" s="871" t="s">
        <v>710</v>
      </c>
      <c r="OIV77" s="871" t="s">
        <v>710</v>
      </c>
      <c r="OIW77" s="871" t="s">
        <v>710</v>
      </c>
      <c r="OIX77" s="871" t="s">
        <v>710</v>
      </c>
      <c r="OIY77" s="871" t="s">
        <v>710</v>
      </c>
      <c r="OIZ77" s="871" t="s">
        <v>710</v>
      </c>
      <c r="OJA77" s="871" t="s">
        <v>710</v>
      </c>
      <c r="OJB77" s="871" t="s">
        <v>710</v>
      </c>
      <c r="OJC77" s="871" t="s">
        <v>710</v>
      </c>
      <c r="OJD77" s="871" t="s">
        <v>710</v>
      </c>
      <c r="OJE77" s="871" t="s">
        <v>710</v>
      </c>
      <c r="OJF77" s="871" t="s">
        <v>710</v>
      </c>
      <c r="OJG77" s="871" t="s">
        <v>710</v>
      </c>
      <c r="OJH77" s="871" t="s">
        <v>710</v>
      </c>
      <c r="OJI77" s="871" t="s">
        <v>710</v>
      </c>
      <c r="OJJ77" s="871" t="s">
        <v>710</v>
      </c>
      <c r="OJK77" s="871" t="s">
        <v>710</v>
      </c>
      <c r="OJL77" s="871" t="s">
        <v>710</v>
      </c>
      <c r="OJM77" s="871" t="s">
        <v>710</v>
      </c>
      <c r="OJN77" s="871" t="s">
        <v>710</v>
      </c>
      <c r="OJO77" s="871" t="s">
        <v>710</v>
      </c>
      <c r="OJP77" s="871" t="s">
        <v>710</v>
      </c>
      <c r="OJQ77" s="871" t="s">
        <v>710</v>
      </c>
      <c r="OJR77" s="871" t="s">
        <v>710</v>
      </c>
      <c r="OJS77" s="871" t="s">
        <v>710</v>
      </c>
      <c r="OJT77" s="871" t="s">
        <v>710</v>
      </c>
      <c r="OJU77" s="871" t="s">
        <v>710</v>
      </c>
      <c r="OJV77" s="871" t="s">
        <v>710</v>
      </c>
      <c r="OJW77" s="871" t="s">
        <v>710</v>
      </c>
      <c r="OJX77" s="871" t="s">
        <v>710</v>
      </c>
      <c r="OJY77" s="871" t="s">
        <v>710</v>
      </c>
      <c r="OJZ77" s="871" t="s">
        <v>710</v>
      </c>
      <c r="OKA77" s="871" t="s">
        <v>710</v>
      </c>
      <c r="OKB77" s="871" t="s">
        <v>710</v>
      </c>
      <c r="OKC77" s="871" t="s">
        <v>710</v>
      </c>
      <c r="OKD77" s="871" t="s">
        <v>710</v>
      </c>
      <c r="OKE77" s="871" t="s">
        <v>710</v>
      </c>
      <c r="OKF77" s="871" t="s">
        <v>710</v>
      </c>
      <c r="OKG77" s="871" t="s">
        <v>710</v>
      </c>
      <c r="OKH77" s="871" t="s">
        <v>710</v>
      </c>
      <c r="OKI77" s="871" t="s">
        <v>710</v>
      </c>
      <c r="OKJ77" s="871" t="s">
        <v>710</v>
      </c>
      <c r="OKK77" s="871" t="s">
        <v>710</v>
      </c>
      <c r="OKL77" s="871" t="s">
        <v>710</v>
      </c>
      <c r="OKM77" s="871" t="s">
        <v>710</v>
      </c>
      <c r="OKN77" s="871" t="s">
        <v>710</v>
      </c>
      <c r="OKO77" s="871" t="s">
        <v>710</v>
      </c>
      <c r="OKP77" s="871" t="s">
        <v>710</v>
      </c>
      <c r="OKQ77" s="871" t="s">
        <v>710</v>
      </c>
      <c r="OKR77" s="871" t="s">
        <v>710</v>
      </c>
      <c r="OKS77" s="871" t="s">
        <v>710</v>
      </c>
      <c r="OKT77" s="871" t="s">
        <v>710</v>
      </c>
      <c r="OKU77" s="871" t="s">
        <v>710</v>
      </c>
      <c r="OKV77" s="871" t="s">
        <v>710</v>
      </c>
      <c r="OKW77" s="871" t="s">
        <v>710</v>
      </c>
      <c r="OKX77" s="871" t="s">
        <v>710</v>
      </c>
      <c r="OKY77" s="871" t="s">
        <v>710</v>
      </c>
      <c r="OKZ77" s="871" t="s">
        <v>710</v>
      </c>
      <c r="OLA77" s="871" t="s">
        <v>710</v>
      </c>
      <c r="OLB77" s="871" t="s">
        <v>710</v>
      </c>
      <c r="OLC77" s="871" t="s">
        <v>710</v>
      </c>
      <c r="OLD77" s="871" t="s">
        <v>710</v>
      </c>
      <c r="OLE77" s="871" t="s">
        <v>710</v>
      </c>
      <c r="OLF77" s="871" t="s">
        <v>710</v>
      </c>
      <c r="OLG77" s="871" t="s">
        <v>710</v>
      </c>
      <c r="OLH77" s="871" t="s">
        <v>710</v>
      </c>
      <c r="OLI77" s="871" t="s">
        <v>710</v>
      </c>
      <c r="OLJ77" s="871" t="s">
        <v>710</v>
      </c>
      <c r="OLK77" s="871" t="s">
        <v>710</v>
      </c>
      <c r="OLL77" s="871" t="s">
        <v>710</v>
      </c>
      <c r="OLM77" s="871" t="s">
        <v>710</v>
      </c>
      <c r="OLN77" s="871" t="s">
        <v>710</v>
      </c>
      <c r="OLO77" s="871" t="s">
        <v>710</v>
      </c>
      <c r="OLP77" s="871" t="s">
        <v>710</v>
      </c>
      <c r="OLQ77" s="871" t="s">
        <v>710</v>
      </c>
      <c r="OLR77" s="871" t="s">
        <v>710</v>
      </c>
      <c r="OLS77" s="871" t="s">
        <v>710</v>
      </c>
      <c r="OLT77" s="871" t="s">
        <v>710</v>
      </c>
      <c r="OLU77" s="871" t="s">
        <v>710</v>
      </c>
      <c r="OLV77" s="871" t="s">
        <v>710</v>
      </c>
      <c r="OLW77" s="871" t="s">
        <v>710</v>
      </c>
      <c r="OLX77" s="871" t="s">
        <v>710</v>
      </c>
      <c r="OLY77" s="871" t="s">
        <v>710</v>
      </c>
      <c r="OLZ77" s="871" t="s">
        <v>710</v>
      </c>
      <c r="OMA77" s="871" t="s">
        <v>710</v>
      </c>
      <c r="OMB77" s="871" t="s">
        <v>710</v>
      </c>
      <c r="OMC77" s="871" t="s">
        <v>710</v>
      </c>
      <c r="OMD77" s="871" t="s">
        <v>710</v>
      </c>
      <c r="OME77" s="871" t="s">
        <v>710</v>
      </c>
      <c r="OMF77" s="871" t="s">
        <v>710</v>
      </c>
      <c r="OMG77" s="871" t="s">
        <v>710</v>
      </c>
      <c r="OMH77" s="871" t="s">
        <v>710</v>
      </c>
      <c r="OMI77" s="871" t="s">
        <v>710</v>
      </c>
      <c r="OMJ77" s="871" t="s">
        <v>710</v>
      </c>
      <c r="OMK77" s="871" t="s">
        <v>710</v>
      </c>
      <c r="OML77" s="871" t="s">
        <v>710</v>
      </c>
      <c r="OMM77" s="871" t="s">
        <v>710</v>
      </c>
      <c r="OMN77" s="871" t="s">
        <v>710</v>
      </c>
      <c r="OMO77" s="871" t="s">
        <v>710</v>
      </c>
      <c r="OMP77" s="871" t="s">
        <v>710</v>
      </c>
      <c r="OMQ77" s="871" t="s">
        <v>710</v>
      </c>
      <c r="OMR77" s="871" t="s">
        <v>710</v>
      </c>
      <c r="OMS77" s="871" t="s">
        <v>710</v>
      </c>
      <c r="OMT77" s="871" t="s">
        <v>710</v>
      </c>
      <c r="OMU77" s="871" t="s">
        <v>710</v>
      </c>
      <c r="OMV77" s="871" t="s">
        <v>710</v>
      </c>
      <c r="OMW77" s="871" t="s">
        <v>710</v>
      </c>
      <c r="OMX77" s="871" t="s">
        <v>710</v>
      </c>
      <c r="OMY77" s="871" t="s">
        <v>710</v>
      </c>
      <c r="OMZ77" s="871" t="s">
        <v>710</v>
      </c>
      <c r="ONA77" s="871" t="s">
        <v>710</v>
      </c>
      <c r="ONB77" s="871" t="s">
        <v>710</v>
      </c>
      <c r="ONC77" s="871" t="s">
        <v>710</v>
      </c>
      <c r="OND77" s="871" t="s">
        <v>710</v>
      </c>
      <c r="ONE77" s="871" t="s">
        <v>710</v>
      </c>
      <c r="ONF77" s="871" t="s">
        <v>710</v>
      </c>
      <c r="ONG77" s="871" t="s">
        <v>710</v>
      </c>
      <c r="ONH77" s="871" t="s">
        <v>710</v>
      </c>
      <c r="ONI77" s="871" t="s">
        <v>710</v>
      </c>
      <c r="ONJ77" s="871" t="s">
        <v>710</v>
      </c>
      <c r="ONK77" s="871" t="s">
        <v>710</v>
      </c>
      <c r="ONL77" s="871" t="s">
        <v>710</v>
      </c>
      <c r="ONM77" s="871" t="s">
        <v>710</v>
      </c>
      <c r="ONN77" s="871" t="s">
        <v>710</v>
      </c>
      <c r="ONO77" s="871" t="s">
        <v>710</v>
      </c>
      <c r="ONP77" s="871" t="s">
        <v>710</v>
      </c>
      <c r="ONQ77" s="871" t="s">
        <v>710</v>
      </c>
      <c r="ONR77" s="871" t="s">
        <v>710</v>
      </c>
      <c r="ONS77" s="871" t="s">
        <v>710</v>
      </c>
      <c r="ONT77" s="871" t="s">
        <v>710</v>
      </c>
      <c r="ONU77" s="871" t="s">
        <v>710</v>
      </c>
      <c r="ONV77" s="871" t="s">
        <v>710</v>
      </c>
      <c r="ONW77" s="871" t="s">
        <v>710</v>
      </c>
      <c r="ONX77" s="871" t="s">
        <v>710</v>
      </c>
      <c r="ONY77" s="871" t="s">
        <v>710</v>
      </c>
      <c r="ONZ77" s="871" t="s">
        <v>710</v>
      </c>
      <c r="OOA77" s="871" t="s">
        <v>710</v>
      </c>
      <c r="OOB77" s="871" t="s">
        <v>710</v>
      </c>
      <c r="OOC77" s="871" t="s">
        <v>710</v>
      </c>
      <c r="OOD77" s="871" t="s">
        <v>710</v>
      </c>
      <c r="OOE77" s="871" t="s">
        <v>710</v>
      </c>
      <c r="OOF77" s="871" t="s">
        <v>710</v>
      </c>
      <c r="OOG77" s="871" t="s">
        <v>710</v>
      </c>
      <c r="OOH77" s="871" t="s">
        <v>710</v>
      </c>
      <c r="OOI77" s="871" t="s">
        <v>710</v>
      </c>
      <c r="OOJ77" s="871" t="s">
        <v>710</v>
      </c>
      <c r="OOK77" s="871" t="s">
        <v>710</v>
      </c>
      <c r="OOL77" s="871" t="s">
        <v>710</v>
      </c>
      <c r="OOM77" s="871" t="s">
        <v>710</v>
      </c>
      <c r="OON77" s="871" t="s">
        <v>710</v>
      </c>
      <c r="OOO77" s="871" t="s">
        <v>710</v>
      </c>
      <c r="OOP77" s="871" t="s">
        <v>710</v>
      </c>
      <c r="OOQ77" s="871" t="s">
        <v>710</v>
      </c>
      <c r="OOR77" s="871" t="s">
        <v>710</v>
      </c>
      <c r="OOS77" s="871" t="s">
        <v>710</v>
      </c>
      <c r="OOT77" s="871" t="s">
        <v>710</v>
      </c>
      <c r="OOU77" s="871" t="s">
        <v>710</v>
      </c>
      <c r="OOV77" s="871" t="s">
        <v>710</v>
      </c>
      <c r="OOW77" s="871" t="s">
        <v>710</v>
      </c>
      <c r="OOX77" s="871" t="s">
        <v>710</v>
      </c>
      <c r="OOY77" s="871" t="s">
        <v>710</v>
      </c>
      <c r="OOZ77" s="871" t="s">
        <v>710</v>
      </c>
      <c r="OPA77" s="871" t="s">
        <v>710</v>
      </c>
      <c r="OPB77" s="871" t="s">
        <v>710</v>
      </c>
      <c r="OPC77" s="871" t="s">
        <v>710</v>
      </c>
      <c r="OPD77" s="871" t="s">
        <v>710</v>
      </c>
      <c r="OPE77" s="871" t="s">
        <v>710</v>
      </c>
      <c r="OPF77" s="871" t="s">
        <v>710</v>
      </c>
      <c r="OPG77" s="871" t="s">
        <v>710</v>
      </c>
      <c r="OPH77" s="871" t="s">
        <v>710</v>
      </c>
      <c r="OPI77" s="871" t="s">
        <v>710</v>
      </c>
      <c r="OPJ77" s="871" t="s">
        <v>710</v>
      </c>
      <c r="OPK77" s="871" t="s">
        <v>710</v>
      </c>
      <c r="OPL77" s="871" t="s">
        <v>710</v>
      </c>
      <c r="OPM77" s="871" t="s">
        <v>710</v>
      </c>
      <c r="OPN77" s="871" t="s">
        <v>710</v>
      </c>
      <c r="OPO77" s="871" t="s">
        <v>710</v>
      </c>
      <c r="OPP77" s="871" t="s">
        <v>710</v>
      </c>
      <c r="OPQ77" s="871" t="s">
        <v>710</v>
      </c>
      <c r="OPR77" s="871" t="s">
        <v>710</v>
      </c>
      <c r="OPS77" s="871" t="s">
        <v>710</v>
      </c>
      <c r="OPT77" s="871" t="s">
        <v>710</v>
      </c>
      <c r="OPU77" s="871" t="s">
        <v>710</v>
      </c>
      <c r="OPV77" s="871" t="s">
        <v>710</v>
      </c>
      <c r="OPW77" s="871" t="s">
        <v>710</v>
      </c>
      <c r="OPX77" s="871" t="s">
        <v>710</v>
      </c>
      <c r="OPY77" s="871" t="s">
        <v>710</v>
      </c>
      <c r="OPZ77" s="871" t="s">
        <v>710</v>
      </c>
      <c r="OQA77" s="871" t="s">
        <v>710</v>
      </c>
      <c r="OQB77" s="871" t="s">
        <v>710</v>
      </c>
      <c r="OQC77" s="871" t="s">
        <v>710</v>
      </c>
      <c r="OQD77" s="871" t="s">
        <v>710</v>
      </c>
      <c r="OQE77" s="871" t="s">
        <v>710</v>
      </c>
      <c r="OQF77" s="871" t="s">
        <v>710</v>
      </c>
      <c r="OQG77" s="871" t="s">
        <v>710</v>
      </c>
      <c r="OQH77" s="871" t="s">
        <v>710</v>
      </c>
      <c r="OQI77" s="871" t="s">
        <v>710</v>
      </c>
      <c r="OQJ77" s="871" t="s">
        <v>710</v>
      </c>
      <c r="OQK77" s="871" t="s">
        <v>710</v>
      </c>
      <c r="OQL77" s="871" t="s">
        <v>710</v>
      </c>
      <c r="OQM77" s="871" t="s">
        <v>710</v>
      </c>
      <c r="OQN77" s="871" t="s">
        <v>710</v>
      </c>
      <c r="OQO77" s="871" t="s">
        <v>710</v>
      </c>
      <c r="OQP77" s="871" t="s">
        <v>710</v>
      </c>
      <c r="OQQ77" s="871" t="s">
        <v>710</v>
      </c>
      <c r="OQR77" s="871" t="s">
        <v>710</v>
      </c>
      <c r="OQS77" s="871" t="s">
        <v>710</v>
      </c>
      <c r="OQT77" s="871" t="s">
        <v>710</v>
      </c>
      <c r="OQU77" s="871" t="s">
        <v>710</v>
      </c>
      <c r="OQV77" s="871" t="s">
        <v>710</v>
      </c>
      <c r="OQW77" s="871" t="s">
        <v>710</v>
      </c>
      <c r="OQX77" s="871" t="s">
        <v>710</v>
      </c>
      <c r="OQY77" s="871" t="s">
        <v>710</v>
      </c>
      <c r="OQZ77" s="871" t="s">
        <v>710</v>
      </c>
      <c r="ORA77" s="871" t="s">
        <v>710</v>
      </c>
      <c r="ORB77" s="871" t="s">
        <v>710</v>
      </c>
      <c r="ORC77" s="871" t="s">
        <v>710</v>
      </c>
      <c r="ORD77" s="871" t="s">
        <v>710</v>
      </c>
      <c r="ORE77" s="871" t="s">
        <v>710</v>
      </c>
      <c r="ORF77" s="871" t="s">
        <v>710</v>
      </c>
      <c r="ORG77" s="871" t="s">
        <v>710</v>
      </c>
      <c r="ORH77" s="871" t="s">
        <v>710</v>
      </c>
      <c r="ORI77" s="871" t="s">
        <v>710</v>
      </c>
      <c r="ORJ77" s="871" t="s">
        <v>710</v>
      </c>
      <c r="ORK77" s="871" t="s">
        <v>710</v>
      </c>
      <c r="ORL77" s="871" t="s">
        <v>710</v>
      </c>
      <c r="ORM77" s="871" t="s">
        <v>710</v>
      </c>
      <c r="ORN77" s="871" t="s">
        <v>710</v>
      </c>
      <c r="ORO77" s="871" t="s">
        <v>710</v>
      </c>
      <c r="ORP77" s="871" t="s">
        <v>710</v>
      </c>
      <c r="ORQ77" s="871" t="s">
        <v>710</v>
      </c>
      <c r="ORR77" s="871" t="s">
        <v>710</v>
      </c>
      <c r="ORS77" s="871" t="s">
        <v>710</v>
      </c>
      <c r="ORT77" s="871" t="s">
        <v>710</v>
      </c>
      <c r="ORU77" s="871" t="s">
        <v>710</v>
      </c>
      <c r="ORV77" s="871" t="s">
        <v>710</v>
      </c>
      <c r="ORW77" s="871" t="s">
        <v>710</v>
      </c>
      <c r="ORX77" s="871" t="s">
        <v>710</v>
      </c>
      <c r="ORY77" s="871" t="s">
        <v>710</v>
      </c>
      <c r="ORZ77" s="871" t="s">
        <v>710</v>
      </c>
      <c r="OSA77" s="871" t="s">
        <v>710</v>
      </c>
      <c r="OSB77" s="871" t="s">
        <v>710</v>
      </c>
      <c r="OSC77" s="871" t="s">
        <v>710</v>
      </c>
      <c r="OSD77" s="871" t="s">
        <v>710</v>
      </c>
      <c r="OSE77" s="871" t="s">
        <v>710</v>
      </c>
      <c r="OSF77" s="871" t="s">
        <v>710</v>
      </c>
      <c r="OSG77" s="871" t="s">
        <v>710</v>
      </c>
      <c r="OSH77" s="871" t="s">
        <v>710</v>
      </c>
      <c r="OSI77" s="871" t="s">
        <v>710</v>
      </c>
      <c r="OSJ77" s="871" t="s">
        <v>710</v>
      </c>
      <c r="OSK77" s="871" t="s">
        <v>710</v>
      </c>
      <c r="OSL77" s="871" t="s">
        <v>710</v>
      </c>
      <c r="OSM77" s="871" t="s">
        <v>710</v>
      </c>
      <c r="OSN77" s="871" t="s">
        <v>710</v>
      </c>
      <c r="OSO77" s="871" t="s">
        <v>710</v>
      </c>
      <c r="OSP77" s="871" t="s">
        <v>710</v>
      </c>
      <c r="OSQ77" s="871" t="s">
        <v>710</v>
      </c>
      <c r="OSR77" s="871" t="s">
        <v>710</v>
      </c>
      <c r="OSS77" s="871" t="s">
        <v>710</v>
      </c>
      <c r="OST77" s="871" t="s">
        <v>710</v>
      </c>
      <c r="OSU77" s="871" t="s">
        <v>710</v>
      </c>
      <c r="OSV77" s="871" t="s">
        <v>710</v>
      </c>
      <c r="OSW77" s="871" t="s">
        <v>710</v>
      </c>
      <c r="OSX77" s="871" t="s">
        <v>710</v>
      </c>
      <c r="OSY77" s="871" t="s">
        <v>710</v>
      </c>
      <c r="OSZ77" s="871" t="s">
        <v>710</v>
      </c>
      <c r="OTA77" s="871" t="s">
        <v>710</v>
      </c>
      <c r="OTB77" s="871" t="s">
        <v>710</v>
      </c>
      <c r="OTC77" s="871" t="s">
        <v>710</v>
      </c>
      <c r="OTD77" s="871" t="s">
        <v>710</v>
      </c>
      <c r="OTE77" s="871" t="s">
        <v>710</v>
      </c>
      <c r="OTF77" s="871" t="s">
        <v>710</v>
      </c>
      <c r="OTG77" s="871" t="s">
        <v>710</v>
      </c>
      <c r="OTH77" s="871" t="s">
        <v>710</v>
      </c>
      <c r="OTI77" s="871" t="s">
        <v>710</v>
      </c>
      <c r="OTJ77" s="871" t="s">
        <v>710</v>
      </c>
      <c r="OTK77" s="871" t="s">
        <v>710</v>
      </c>
      <c r="OTL77" s="871" t="s">
        <v>710</v>
      </c>
      <c r="OTM77" s="871" t="s">
        <v>710</v>
      </c>
      <c r="OTN77" s="871" t="s">
        <v>710</v>
      </c>
      <c r="OTO77" s="871" t="s">
        <v>710</v>
      </c>
      <c r="OTP77" s="871" t="s">
        <v>710</v>
      </c>
      <c r="OTQ77" s="871" t="s">
        <v>710</v>
      </c>
      <c r="OTR77" s="871" t="s">
        <v>710</v>
      </c>
      <c r="OTS77" s="871" t="s">
        <v>710</v>
      </c>
      <c r="OTT77" s="871" t="s">
        <v>710</v>
      </c>
      <c r="OTU77" s="871" t="s">
        <v>710</v>
      </c>
      <c r="OTV77" s="871" t="s">
        <v>710</v>
      </c>
      <c r="OTW77" s="871" t="s">
        <v>710</v>
      </c>
      <c r="OTX77" s="871" t="s">
        <v>710</v>
      </c>
      <c r="OTY77" s="871" t="s">
        <v>710</v>
      </c>
      <c r="OTZ77" s="871" t="s">
        <v>710</v>
      </c>
      <c r="OUA77" s="871" t="s">
        <v>710</v>
      </c>
      <c r="OUB77" s="871" t="s">
        <v>710</v>
      </c>
      <c r="OUC77" s="871" t="s">
        <v>710</v>
      </c>
      <c r="OUD77" s="871" t="s">
        <v>710</v>
      </c>
      <c r="OUE77" s="871" t="s">
        <v>710</v>
      </c>
      <c r="OUF77" s="871" t="s">
        <v>710</v>
      </c>
      <c r="OUG77" s="871" t="s">
        <v>710</v>
      </c>
      <c r="OUH77" s="871" t="s">
        <v>710</v>
      </c>
      <c r="OUI77" s="871" t="s">
        <v>710</v>
      </c>
      <c r="OUJ77" s="871" t="s">
        <v>710</v>
      </c>
      <c r="OUK77" s="871" t="s">
        <v>710</v>
      </c>
      <c r="OUL77" s="871" t="s">
        <v>710</v>
      </c>
      <c r="OUM77" s="871" t="s">
        <v>710</v>
      </c>
      <c r="OUN77" s="871" t="s">
        <v>710</v>
      </c>
      <c r="OUO77" s="871" t="s">
        <v>710</v>
      </c>
      <c r="OUP77" s="871" t="s">
        <v>710</v>
      </c>
      <c r="OUQ77" s="871" t="s">
        <v>710</v>
      </c>
      <c r="OUR77" s="871" t="s">
        <v>710</v>
      </c>
      <c r="OUS77" s="871" t="s">
        <v>710</v>
      </c>
      <c r="OUT77" s="871" t="s">
        <v>710</v>
      </c>
      <c r="OUU77" s="871" t="s">
        <v>710</v>
      </c>
      <c r="OUV77" s="871" t="s">
        <v>710</v>
      </c>
      <c r="OUW77" s="871" t="s">
        <v>710</v>
      </c>
      <c r="OUX77" s="871" t="s">
        <v>710</v>
      </c>
      <c r="OUY77" s="871" t="s">
        <v>710</v>
      </c>
      <c r="OUZ77" s="871" t="s">
        <v>710</v>
      </c>
      <c r="OVA77" s="871" t="s">
        <v>710</v>
      </c>
      <c r="OVB77" s="871" t="s">
        <v>710</v>
      </c>
      <c r="OVC77" s="871" t="s">
        <v>710</v>
      </c>
      <c r="OVD77" s="871" t="s">
        <v>710</v>
      </c>
      <c r="OVE77" s="871" t="s">
        <v>710</v>
      </c>
      <c r="OVF77" s="871" t="s">
        <v>710</v>
      </c>
      <c r="OVG77" s="871" t="s">
        <v>710</v>
      </c>
      <c r="OVH77" s="871" t="s">
        <v>710</v>
      </c>
      <c r="OVI77" s="871" t="s">
        <v>710</v>
      </c>
      <c r="OVJ77" s="871" t="s">
        <v>710</v>
      </c>
      <c r="OVK77" s="871" t="s">
        <v>710</v>
      </c>
      <c r="OVL77" s="871" t="s">
        <v>710</v>
      </c>
      <c r="OVM77" s="871" t="s">
        <v>710</v>
      </c>
      <c r="OVN77" s="871" t="s">
        <v>710</v>
      </c>
      <c r="OVO77" s="871" t="s">
        <v>710</v>
      </c>
      <c r="OVP77" s="871" t="s">
        <v>710</v>
      </c>
      <c r="OVQ77" s="871" t="s">
        <v>710</v>
      </c>
      <c r="OVR77" s="871" t="s">
        <v>710</v>
      </c>
      <c r="OVS77" s="871" t="s">
        <v>710</v>
      </c>
      <c r="OVT77" s="871" t="s">
        <v>710</v>
      </c>
      <c r="OVU77" s="871" t="s">
        <v>710</v>
      </c>
      <c r="OVV77" s="871" t="s">
        <v>710</v>
      </c>
      <c r="OVW77" s="871" t="s">
        <v>710</v>
      </c>
      <c r="OVX77" s="871" t="s">
        <v>710</v>
      </c>
      <c r="OVY77" s="871" t="s">
        <v>710</v>
      </c>
      <c r="OVZ77" s="871" t="s">
        <v>710</v>
      </c>
      <c r="OWA77" s="871" t="s">
        <v>710</v>
      </c>
      <c r="OWB77" s="871" t="s">
        <v>710</v>
      </c>
      <c r="OWC77" s="871" t="s">
        <v>710</v>
      </c>
      <c r="OWD77" s="871" t="s">
        <v>710</v>
      </c>
      <c r="OWE77" s="871" t="s">
        <v>710</v>
      </c>
      <c r="OWF77" s="871" t="s">
        <v>710</v>
      </c>
      <c r="OWG77" s="871" t="s">
        <v>710</v>
      </c>
      <c r="OWH77" s="871" t="s">
        <v>710</v>
      </c>
      <c r="OWI77" s="871" t="s">
        <v>710</v>
      </c>
      <c r="OWJ77" s="871" t="s">
        <v>710</v>
      </c>
      <c r="OWK77" s="871" t="s">
        <v>710</v>
      </c>
      <c r="OWL77" s="871" t="s">
        <v>710</v>
      </c>
      <c r="OWM77" s="871" t="s">
        <v>710</v>
      </c>
      <c r="OWN77" s="871" t="s">
        <v>710</v>
      </c>
      <c r="OWO77" s="871" t="s">
        <v>710</v>
      </c>
      <c r="OWP77" s="871" t="s">
        <v>710</v>
      </c>
      <c r="OWQ77" s="871" t="s">
        <v>710</v>
      </c>
      <c r="OWR77" s="871" t="s">
        <v>710</v>
      </c>
      <c r="OWS77" s="871" t="s">
        <v>710</v>
      </c>
      <c r="OWT77" s="871" t="s">
        <v>710</v>
      </c>
      <c r="OWU77" s="871" t="s">
        <v>710</v>
      </c>
      <c r="OWV77" s="871" t="s">
        <v>710</v>
      </c>
      <c r="OWW77" s="871" t="s">
        <v>710</v>
      </c>
      <c r="OWX77" s="871" t="s">
        <v>710</v>
      </c>
      <c r="OWY77" s="871" t="s">
        <v>710</v>
      </c>
      <c r="OWZ77" s="871" t="s">
        <v>710</v>
      </c>
      <c r="OXA77" s="871" t="s">
        <v>710</v>
      </c>
      <c r="OXB77" s="871" t="s">
        <v>710</v>
      </c>
      <c r="OXC77" s="871" t="s">
        <v>710</v>
      </c>
      <c r="OXD77" s="871" t="s">
        <v>710</v>
      </c>
      <c r="OXE77" s="871" t="s">
        <v>710</v>
      </c>
      <c r="OXF77" s="871" t="s">
        <v>710</v>
      </c>
      <c r="OXG77" s="871" t="s">
        <v>710</v>
      </c>
      <c r="OXH77" s="871" t="s">
        <v>710</v>
      </c>
      <c r="OXI77" s="871" t="s">
        <v>710</v>
      </c>
      <c r="OXJ77" s="871" t="s">
        <v>710</v>
      </c>
      <c r="OXK77" s="871" t="s">
        <v>710</v>
      </c>
      <c r="OXL77" s="871" t="s">
        <v>710</v>
      </c>
      <c r="OXM77" s="871" t="s">
        <v>710</v>
      </c>
      <c r="OXN77" s="871" t="s">
        <v>710</v>
      </c>
      <c r="OXO77" s="871" t="s">
        <v>710</v>
      </c>
      <c r="OXP77" s="871" t="s">
        <v>710</v>
      </c>
      <c r="OXQ77" s="871" t="s">
        <v>710</v>
      </c>
      <c r="OXR77" s="871" t="s">
        <v>710</v>
      </c>
      <c r="OXS77" s="871" t="s">
        <v>710</v>
      </c>
      <c r="OXT77" s="871" t="s">
        <v>710</v>
      </c>
      <c r="OXU77" s="871" t="s">
        <v>710</v>
      </c>
      <c r="OXV77" s="871" t="s">
        <v>710</v>
      </c>
      <c r="OXW77" s="871" t="s">
        <v>710</v>
      </c>
      <c r="OXX77" s="871" t="s">
        <v>710</v>
      </c>
      <c r="OXY77" s="871" t="s">
        <v>710</v>
      </c>
      <c r="OXZ77" s="871" t="s">
        <v>710</v>
      </c>
      <c r="OYA77" s="871" t="s">
        <v>710</v>
      </c>
      <c r="OYB77" s="871" t="s">
        <v>710</v>
      </c>
      <c r="OYC77" s="871" t="s">
        <v>710</v>
      </c>
      <c r="OYD77" s="871" t="s">
        <v>710</v>
      </c>
      <c r="OYE77" s="871" t="s">
        <v>710</v>
      </c>
      <c r="OYF77" s="871" t="s">
        <v>710</v>
      </c>
      <c r="OYG77" s="871" t="s">
        <v>710</v>
      </c>
      <c r="OYH77" s="871" t="s">
        <v>710</v>
      </c>
      <c r="OYI77" s="871" t="s">
        <v>710</v>
      </c>
      <c r="OYJ77" s="871" t="s">
        <v>710</v>
      </c>
      <c r="OYK77" s="871" t="s">
        <v>710</v>
      </c>
      <c r="OYL77" s="871" t="s">
        <v>710</v>
      </c>
      <c r="OYM77" s="871" t="s">
        <v>710</v>
      </c>
      <c r="OYN77" s="871" t="s">
        <v>710</v>
      </c>
      <c r="OYO77" s="871" t="s">
        <v>710</v>
      </c>
      <c r="OYP77" s="871" t="s">
        <v>710</v>
      </c>
      <c r="OYQ77" s="871" t="s">
        <v>710</v>
      </c>
      <c r="OYR77" s="871" t="s">
        <v>710</v>
      </c>
      <c r="OYS77" s="871" t="s">
        <v>710</v>
      </c>
      <c r="OYT77" s="871" t="s">
        <v>710</v>
      </c>
      <c r="OYU77" s="871" t="s">
        <v>710</v>
      </c>
      <c r="OYV77" s="871" t="s">
        <v>710</v>
      </c>
      <c r="OYW77" s="871" t="s">
        <v>710</v>
      </c>
      <c r="OYX77" s="871" t="s">
        <v>710</v>
      </c>
      <c r="OYY77" s="871" t="s">
        <v>710</v>
      </c>
      <c r="OYZ77" s="871" t="s">
        <v>710</v>
      </c>
      <c r="OZA77" s="871" t="s">
        <v>710</v>
      </c>
      <c r="OZB77" s="871" t="s">
        <v>710</v>
      </c>
      <c r="OZC77" s="871" t="s">
        <v>710</v>
      </c>
      <c r="OZD77" s="871" t="s">
        <v>710</v>
      </c>
      <c r="OZE77" s="871" t="s">
        <v>710</v>
      </c>
      <c r="OZF77" s="871" t="s">
        <v>710</v>
      </c>
      <c r="OZG77" s="871" t="s">
        <v>710</v>
      </c>
      <c r="OZH77" s="871" t="s">
        <v>710</v>
      </c>
      <c r="OZI77" s="871" t="s">
        <v>710</v>
      </c>
      <c r="OZJ77" s="871" t="s">
        <v>710</v>
      </c>
      <c r="OZK77" s="871" t="s">
        <v>710</v>
      </c>
      <c r="OZL77" s="871" t="s">
        <v>710</v>
      </c>
      <c r="OZM77" s="871" t="s">
        <v>710</v>
      </c>
      <c r="OZN77" s="871" t="s">
        <v>710</v>
      </c>
      <c r="OZO77" s="871" t="s">
        <v>710</v>
      </c>
      <c r="OZP77" s="871" t="s">
        <v>710</v>
      </c>
      <c r="OZQ77" s="871" t="s">
        <v>710</v>
      </c>
      <c r="OZR77" s="871" t="s">
        <v>710</v>
      </c>
      <c r="OZS77" s="871" t="s">
        <v>710</v>
      </c>
      <c r="OZT77" s="871" t="s">
        <v>710</v>
      </c>
      <c r="OZU77" s="871" t="s">
        <v>710</v>
      </c>
      <c r="OZV77" s="871" t="s">
        <v>710</v>
      </c>
      <c r="OZW77" s="871" t="s">
        <v>710</v>
      </c>
      <c r="OZX77" s="871" t="s">
        <v>710</v>
      </c>
      <c r="OZY77" s="871" t="s">
        <v>710</v>
      </c>
      <c r="OZZ77" s="871" t="s">
        <v>710</v>
      </c>
      <c r="PAA77" s="871" t="s">
        <v>710</v>
      </c>
      <c r="PAB77" s="871" t="s">
        <v>710</v>
      </c>
      <c r="PAC77" s="871" t="s">
        <v>710</v>
      </c>
      <c r="PAD77" s="871" t="s">
        <v>710</v>
      </c>
      <c r="PAE77" s="871" t="s">
        <v>710</v>
      </c>
      <c r="PAF77" s="871" t="s">
        <v>710</v>
      </c>
      <c r="PAG77" s="871" t="s">
        <v>710</v>
      </c>
      <c r="PAH77" s="871" t="s">
        <v>710</v>
      </c>
      <c r="PAI77" s="871" t="s">
        <v>710</v>
      </c>
      <c r="PAJ77" s="871" t="s">
        <v>710</v>
      </c>
      <c r="PAK77" s="871" t="s">
        <v>710</v>
      </c>
      <c r="PAL77" s="871" t="s">
        <v>710</v>
      </c>
      <c r="PAM77" s="871" t="s">
        <v>710</v>
      </c>
      <c r="PAN77" s="871" t="s">
        <v>710</v>
      </c>
      <c r="PAO77" s="871" t="s">
        <v>710</v>
      </c>
      <c r="PAP77" s="871" t="s">
        <v>710</v>
      </c>
      <c r="PAQ77" s="871" t="s">
        <v>710</v>
      </c>
      <c r="PAR77" s="871" t="s">
        <v>710</v>
      </c>
      <c r="PAS77" s="871" t="s">
        <v>710</v>
      </c>
      <c r="PAT77" s="871" t="s">
        <v>710</v>
      </c>
      <c r="PAU77" s="871" t="s">
        <v>710</v>
      </c>
      <c r="PAV77" s="871" t="s">
        <v>710</v>
      </c>
      <c r="PAW77" s="871" t="s">
        <v>710</v>
      </c>
      <c r="PAX77" s="871" t="s">
        <v>710</v>
      </c>
      <c r="PAY77" s="871" t="s">
        <v>710</v>
      </c>
      <c r="PAZ77" s="871" t="s">
        <v>710</v>
      </c>
      <c r="PBA77" s="871" t="s">
        <v>710</v>
      </c>
      <c r="PBB77" s="871" t="s">
        <v>710</v>
      </c>
      <c r="PBC77" s="871" t="s">
        <v>710</v>
      </c>
      <c r="PBD77" s="871" t="s">
        <v>710</v>
      </c>
      <c r="PBE77" s="871" t="s">
        <v>710</v>
      </c>
      <c r="PBF77" s="871" t="s">
        <v>710</v>
      </c>
      <c r="PBG77" s="871" t="s">
        <v>710</v>
      </c>
      <c r="PBH77" s="871" t="s">
        <v>710</v>
      </c>
      <c r="PBI77" s="871" t="s">
        <v>710</v>
      </c>
      <c r="PBJ77" s="871" t="s">
        <v>710</v>
      </c>
      <c r="PBK77" s="871" t="s">
        <v>710</v>
      </c>
      <c r="PBL77" s="871" t="s">
        <v>710</v>
      </c>
      <c r="PBM77" s="871" t="s">
        <v>710</v>
      </c>
      <c r="PBN77" s="871" t="s">
        <v>710</v>
      </c>
      <c r="PBO77" s="871" t="s">
        <v>710</v>
      </c>
      <c r="PBP77" s="871" t="s">
        <v>710</v>
      </c>
      <c r="PBQ77" s="871" t="s">
        <v>710</v>
      </c>
      <c r="PBR77" s="871" t="s">
        <v>710</v>
      </c>
      <c r="PBS77" s="871" t="s">
        <v>710</v>
      </c>
      <c r="PBT77" s="871" t="s">
        <v>710</v>
      </c>
      <c r="PBU77" s="871" t="s">
        <v>710</v>
      </c>
      <c r="PBV77" s="871" t="s">
        <v>710</v>
      </c>
      <c r="PBW77" s="871" t="s">
        <v>710</v>
      </c>
      <c r="PBX77" s="871" t="s">
        <v>710</v>
      </c>
      <c r="PBY77" s="871" t="s">
        <v>710</v>
      </c>
      <c r="PBZ77" s="871" t="s">
        <v>710</v>
      </c>
      <c r="PCA77" s="871" t="s">
        <v>710</v>
      </c>
      <c r="PCB77" s="871" t="s">
        <v>710</v>
      </c>
      <c r="PCC77" s="871" t="s">
        <v>710</v>
      </c>
      <c r="PCD77" s="871" t="s">
        <v>710</v>
      </c>
      <c r="PCE77" s="871" t="s">
        <v>710</v>
      </c>
      <c r="PCF77" s="871" t="s">
        <v>710</v>
      </c>
      <c r="PCG77" s="871" t="s">
        <v>710</v>
      </c>
      <c r="PCH77" s="871" t="s">
        <v>710</v>
      </c>
      <c r="PCI77" s="871" t="s">
        <v>710</v>
      </c>
      <c r="PCJ77" s="871" t="s">
        <v>710</v>
      </c>
      <c r="PCK77" s="871" t="s">
        <v>710</v>
      </c>
      <c r="PCL77" s="871" t="s">
        <v>710</v>
      </c>
      <c r="PCM77" s="871" t="s">
        <v>710</v>
      </c>
      <c r="PCN77" s="871" t="s">
        <v>710</v>
      </c>
      <c r="PCO77" s="871" t="s">
        <v>710</v>
      </c>
      <c r="PCP77" s="871" t="s">
        <v>710</v>
      </c>
      <c r="PCQ77" s="871" t="s">
        <v>710</v>
      </c>
      <c r="PCR77" s="871" t="s">
        <v>710</v>
      </c>
      <c r="PCS77" s="871" t="s">
        <v>710</v>
      </c>
      <c r="PCT77" s="871" t="s">
        <v>710</v>
      </c>
      <c r="PCU77" s="871" t="s">
        <v>710</v>
      </c>
      <c r="PCV77" s="871" t="s">
        <v>710</v>
      </c>
      <c r="PCW77" s="871" t="s">
        <v>710</v>
      </c>
      <c r="PCX77" s="871" t="s">
        <v>710</v>
      </c>
      <c r="PCY77" s="871" t="s">
        <v>710</v>
      </c>
      <c r="PCZ77" s="871" t="s">
        <v>710</v>
      </c>
      <c r="PDA77" s="871" t="s">
        <v>710</v>
      </c>
      <c r="PDB77" s="871" t="s">
        <v>710</v>
      </c>
      <c r="PDC77" s="871" t="s">
        <v>710</v>
      </c>
      <c r="PDD77" s="871" t="s">
        <v>710</v>
      </c>
      <c r="PDE77" s="871" t="s">
        <v>710</v>
      </c>
      <c r="PDF77" s="871" t="s">
        <v>710</v>
      </c>
      <c r="PDG77" s="871" t="s">
        <v>710</v>
      </c>
      <c r="PDH77" s="871" t="s">
        <v>710</v>
      </c>
      <c r="PDI77" s="871" t="s">
        <v>710</v>
      </c>
      <c r="PDJ77" s="871" t="s">
        <v>710</v>
      </c>
      <c r="PDK77" s="871" t="s">
        <v>710</v>
      </c>
      <c r="PDL77" s="871" t="s">
        <v>710</v>
      </c>
      <c r="PDM77" s="871" t="s">
        <v>710</v>
      </c>
      <c r="PDN77" s="871" t="s">
        <v>710</v>
      </c>
      <c r="PDO77" s="871" t="s">
        <v>710</v>
      </c>
      <c r="PDP77" s="871" t="s">
        <v>710</v>
      </c>
      <c r="PDQ77" s="871" t="s">
        <v>710</v>
      </c>
      <c r="PDR77" s="871" t="s">
        <v>710</v>
      </c>
      <c r="PDS77" s="871" t="s">
        <v>710</v>
      </c>
      <c r="PDT77" s="871" t="s">
        <v>710</v>
      </c>
      <c r="PDU77" s="871" t="s">
        <v>710</v>
      </c>
      <c r="PDV77" s="871" t="s">
        <v>710</v>
      </c>
      <c r="PDW77" s="871" t="s">
        <v>710</v>
      </c>
      <c r="PDX77" s="871" t="s">
        <v>710</v>
      </c>
      <c r="PDY77" s="871" t="s">
        <v>710</v>
      </c>
      <c r="PDZ77" s="871" t="s">
        <v>710</v>
      </c>
      <c r="PEA77" s="871" t="s">
        <v>710</v>
      </c>
      <c r="PEB77" s="871" t="s">
        <v>710</v>
      </c>
      <c r="PEC77" s="871" t="s">
        <v>710</v>
      </c>
      <c r="PED77" s="871" t="s">
        <v>710</v>
      </c>
      <c r="PEE77" s="871" t="s">
        <v>710</v>
      </c>
      <c r="PEF77" s="871" t="s">
        <v>710</v>
      </c>
      <c r="PEG77" s="871" t="s">
        <v>710</v>
      </c>
      <c r="PEH77" s="871" t="s">
        <v>710</v>
      </c>
      <c r="PEI77" s="871" t="s">
        <v>710</v>
      </c>
      <c r="PEJ77" s="871" t="s">
        <v>710</v>
      </c>
      <c r="PEK77" s="871" t="s">
        <v>710</v>
      </c>
      <c r="PEL77" s="871" t="s">
        <v>710</v>
      </c>
      <c r="PEM77" s="871" t="s">
        <v>710</v>
      </c>
      <c r="PEN77" s="871" t="s">
        <v>710</v>
      </c>
      <c r="PEO77" s="871" t="s">
        <v>710</v>
      </c>
      <c r="PEP77" s="871" t="s">
        <v>710</v>
      </c>
      <c r="PEQ77" s="871" t="s">
        <v>710</v>
      </c>
      <c r="PER77" s="871" t="s">
        <v>710</v>
      </c>
      <c r="PES77" s="871" t="s">
        <v>710</v>
      </c>
      <c r="PET77" s="871" t="s">
        <v>710</v>
      </c>
      <c r="PEU77" s="871" t="s">
        <v>710</v>
      </c>
      <c r="PEV77" s="871" t="s">
        <v>710</v>
      </c>
      <c r="PEW77" s="871" t="s">
        <v>710</v>
      </c>
      <c r="PEX77" s="871" t="s">
        <v>710</v>
      </c>
      <c r="PEY77" s="871" t="s">
        <v>710</v>
      </c>
      <c r="PEZ77" s="871" t="s">
        <v>710</v>
      </c>
      <c r="PFA77" s="871" t="s">
        <v>710</v>
      </c>
      <c r="PFB77" s="871" t="s">
        <v>710</v>
      </c>
      <c r="PFC77" s="871" t="s">
        <v>710</v>
      </c>
      <c r="PFD77" s="871" t="s">
        <v>710</v>
      </c>
      <c r="PFE77" s="871" t="s">
        <v>710</v>
      </c>
      <c r="PFF77" s="871" t="s">
        <v>710</v>
      </c>
      <c r="PFG77" s="871" t="s">
        <v>710</v>
      </c>
      <c r="PFH77" s="871" t="s">
        <v>710</v>
      </c>
      <c r="PFI77" s="871" t="s">
        <v>710</v>
      </c>
      <c r="PFJ77" s="871" t="s">
        <v>710</v>
      </c>
      <c r="PFK77" s="871" t="s">
        <v>710</v>
      </c>
      <c r="PFL77" s="871" t="s">
        <v>710</v>
      </c>
      <c r="PFM77" s="871" t="s">
        <v>710</v>
      </c>
      <c r="PFN77" s="871" t="s">
        <v>710</v>
      </c>
      <c r="PFO77" s="871" t="s">
        <v>710</v>
      </c>
      <c r="PFP77" s="871" t="s">
        <v>710</v>
      </c>
      <c r="PFQ77" s="871" t="s">
        <v>710</v>
      </c>
      <c r="PFR77" s="871" t="s">
        <v>710</v>
      </c>
      <c r="PFS77" s="871" t="s">
        <v>710</v>
      </c>
      <c r="PFT77" s="871" t="s">
        <v>710</v>
      </c>
      <c r="PFU77" s="871" t="s">
        <v>710</v>
      </c>
      <c r="PFV77" s="871" t="s">
        <v>710</v>
      </c>
      <c r="PFW77" s="871" t="s">
        <v>710</v>
      </c>
      <c r="PFX77" s="871" t="s">
        <v>710</v>
      </c>
      <c r="PFY77" s="871" t="s">
        <v>710</v>
      </c>
      <c r="PFZ77" s="871" t="s">
        <v>710</v>
      </c>
      <c r="PGA77" s="871" t="s">
        <v>710</v>
      </c>
      <c r="PGB77" s="871" t="s">
        <v>710</v>
      </c>
      <c r="PGC77" s="871" t="s">
        <v>710</v>
      </c>
      <c r="PGD77" s="871" t="s">
        <v>710</v>
      </c>
      <c r="PGE77" s="871" t="s">
        <v>710</v>
      </c>
      <c r="PGF77" s="871" t="s">
        <v>710</v>
      </c>
      <c r="PGG77" s="871" t="s">
        <v>710</v>
      </c>
      <c r="PGH77" s="871" t="s">
        <v>710</v>
      </c>
      <c r="PGI77" s="871" t="s">
        <v>710</v>
      </c>
      <c r="PGJ77" s="871" t="s">
        <v>710</v>
      </c>
      <c r="PGK77" s="871" t="s">
        <v>710</v>
      </c>
      <c r="PGL77" s="871" t="s">
        <v>710</v>
      </c>
      <c r="PGM77" s="871" t="s">
        <v>710</v>
      </c>
      <c r="PGN77" s="871" t="s">
        <v>710</v>
      </c>
      <c r="PGO77" s="871" t="s">
        <v>710</v>
      </c>
      <c r="PGP77" s="871" t="s">
        <v>710</v>
      </c>
      <c r="PGQ77" s="871" t="s">
        <v>710</v>
      </c>
      <c r="PGR77" s="871" t="s">
        <v>710</v>
      </c>
      <c r="PGS77" s="871" t="s">
        <v>710</v>
      </c>
      <c r="PGT77" s="871" t="s">
        <v>710</v>
      </c>
      <c r="PGU77" s="871" t="s">
        <v>710</v>
      </c>
      <c r="PGV77" s="871" t="s">
        <v>710</v>
      </c>
      <c r="PGW77" s="871" t="s">
        <v>710</v>
      </c>
      <c r="PGX77" s="871" t="s">
        <v>710</v>
      </c>
      <c r="PGY77" s="871" t="s">
        <v>710</v>
      </c>
      <c r="PGZ77" s="871" t="s">
        <v>710</v>
      </c>
      <c r="PHA77" s="871" t="s">
        <v>710</v>
      </c>
      <c r="PHB77" s="871" t="s">
        <v>710</v>
      </c>
      <c r="PHC77" s="871" t="s">
        <v>710</v>
      </c>
      <c r="PHD77" s="871" t="s">
        <v>710</v>
      </c>
      <c r="PHE77" s="871" t="s">
        <v>710</v>
      </c>
      <c r="PHF77" s="871" t="s">
        <v>710</v>
      </c>
      <c r="PHG77" s="871" t="s">
        <v>710</v>
      </c>
      <c r="PHH77" s="871" t="s">
        <v>710</v>
      </c>
      <c r="PHI77" s="871" t="s">
        <v>710</v>
      </c>
      <c r="PHJ77" s="871" t="s">
        <v>710</v>
      </c>
      <c r="PHK77" s="871" t="s">
        <v>710</v>
      </c>
      <c r="PHL77" s="871" t="s">
        <v>710</v>
      </c>
      <c r="PHM77" s="871" t="s">
        <v>710</v>
      </c>
      <c r="PHN77" s="871" t="s">
        <v>710</v>
      </c>
      <c r="PHO77" s="871" t="s">
        <v>710</v>
      </c>
      <c r="PHP77" s="871" t="s">
        <v>710</v>
      </c>
      <c r="PHQ77" s="871" t="s">
        <v>710</v>
      </c>
      <c r="PHR77" s="871" t="s">
        <v>710</v>
      </c>
      <c r="PHS77" s="871" t="s">
        <v>710</v>
      </c>
      <c r="PHT77" s="871" t="s">
        <v>710</v>
      </c>
      <c r="PHU77" s="871" t="s">
        <v>710</v>
      </c>
      <c r="PHV77" s="871" t="s">
        <v>710</v>
      </c>
      <c r="PHW77" s="871" t="s">
        <v>710</v>
      </c>
      <c r="PHX77" s="871" t="s">
        <v>710</v>
      </c>
      <c r="PHY77" s="871" t="s">
        <v>710</v>
      </c>
      <c r="PHZ77" s="871" t="s">
        <v>710</v>
      </c>
      <c r="PIA77" s="871" t="s">
        <v>710</v>
      </c>
      <c r="PIB77" s="871" t="s">
        <v>710</v>
      </c>
      <c r="PIC77" s="871" t="s">
        <v>710</v>
      </c>
      <c r="PID77" s="871" t="s">
        <v>710</v>
      </c>
      <c r="PIE77" s="871" t="s">
        <v>710</v>
      </c>
      <c r="PIF77" s="871" t="s">
        <v>710</v>
      </c>
      <c r="PIG77" s="871" t="s">
        <v>710</v>
      </c>
      <c r="PIH77" s="871" t="s">
        <v>710</v>
      </c>
      <c r="PII77" s="871" t="s">
        <v>710</v>
      </c>
      <c r="PIJ77" s="871" t="s">
        <v>710</v>
      </c>
      <c r="PIK77" s="871" t="s">
        <v>710</v>
      </c>
      <c r="PIL77" s="871" t="s">
        <v>710</v>
      </c>
      <c r="PIM77" s="871" t="s">
        <v>710</v>
      </c>
      <c r="PIN77" s="871" t="s">
        <v>710</v>
      </c>
      <c r="PIO77" s="871" t="s">
        <v>710</v>
      </c>
      <c r="PIP77" s="871" t="s">
        <v>710</v>
      </c>
      <c r="PIQ77" s="871" t="s">
        <v>710</v>
      </c>
      <c r="PIR77" s="871" t="s">
        <v>710</v>
      </c>
      <c r="PIS77" s="871" t="s">
        <v>710</v>
      </c>
      <c r="PIT77" s="871" t="s">
        <v>710</v>
      </c>
      <c r="PIU77" s="871" t="s">
        <v>710</v>
      </c>
      <c r="PIV77" s="871" t="s">
        <v>710</v>
      </c>
      <c r="PIW77" s="871" t="s">
        <v>710</v>
      </c>
      <c r="PIX77" s="871" t="s">
        <v>710</v>
      </c>
      <c r="PIY77" s="871" t="s">
        <v>710</v>
      </c>
      <c r="PIZ77" s="871" t="s">
        <v>710</v>
      </c>
      <c r="PJA77" s="871" t="s">
        <v>710</v>
      </c>
      <c r="PJB77" s="871" t="s">
        <v>710</v>
      </c>
      <c r="PJC77" s="871" t="s">
        <v>710</v>
      </c>
      <c r="PJD77" s="871" t="s">
        <v>710</v>
      </c>
      <c r="PJE77" s="871" t="s">
        <v>710</v>
      </c>
      <c r="PJF77" s="871" t="s">
        <v>710</v>
      </c>
      <c r="PJG77" s="871" t="s">
        <v>710</v>
      </c>
      <c r="PJH77" s="871" t="s">
        <v>710</v>
      </c>
      <c r="PJI77" s="871" t="s">
        <v>710</v>
      </c>
      <c r="PJJ77" s="871" t="s">
        <v>710</v>
      </c>
      <c r="PJK77" s="871" t="s">
        <v>710</v>
      </c>
      <c r="PJL77" s="871" t="s">
        <v>710</v>
      </c>
      <c r="PJM77" s="871" t="s">
        <v>710</v>
      </c>
      <c r="PJN77" s="871" t="s">
        <v>710</v>
      </c>
      <c r="PJO77" s="871" t="s">
        <v>710</v>
      </c>
      <c r="PJP77" s="871" t="s">
        <v>710</v>
      </c>
      <c r="PJQ77" s="871" t="s">
        <v>710</v>
      </c>
      <c r="PJR77" s="871" t="s">
        <v>710</v>
      </c>
      <c r="PJS77" s="871" t="s">
        <v>710</v>
      </c>
      <c r="PJT77" s="871" t="s">
        <v>710</v>
      </c>
      <c r="PJU77" s="871" t="s">
        <v>710</v>
      </c>
      <c r="PJV77" s="871" t="s">
        <v>710</v>
      </c>
      <c r="PJW77" s="871" t="s">
        <v>710</v>
      </c>
      <c r="PJX77" s="871" t="s">
        <v>710</v>
      </c>
      <c r="PJY77" s="871" t="s">
        <v>710</v>
      </c>
      <c r="PJZ77" s="871" t="s">
        <v>710</v>
      </c>
      <c r="PKA77" s="871" t="s">
        <v>710</v>
      </c>
      <c r="PKB77" s="871" t="s">
        <v>710</v>
      </c>
      <c r="PKC77" s="871" t="s">
        <v>710</v>
      </c>
      <c r="PKD77" s="871" t="s">
        <v>710</v>
      </c>
      <c r="PKE77" s="871" t="s">
        <v>710</v>
      </c>
      <c r="PKF77" s="871" t="s">
        <v>710</v>
      </c>
      <c r="PKG77" s="871" t="s">
        <v>710</v>
      </c>
      <c r="PKH77" s="871" t="s">
        <v>710</v>
      </c>
      <c r="PKI77" s="871" t="s">
        <v>710</v>
      </c>
      <c r="PKJ77" s="871" t="s">
        <v>710</v>
      </c>
      <c r="PKK77" s="871" t="s">
        <v>710</v>
      </c>
      <c r="PKL77" s="871" t="s">
        <v>710</v>
      </c>
      <c r="PKM77" s="871" t="s">
        <v>710</v>
      </c>
      <c r="PKN77" s="871" t="s">
        <v>710</v>
      </c>
      <c r="PKO77" s="871" t="s">
        <v>710</v>
      </c>
      <c r="PKP77" s="871" t="s">
        <v>710</v>
      </c>
      <c r="PKQ77" s="871" t="s">
        <v>710</v>
      </c>
      <c r="PKR77" s="871" t="s">
        <v>710</v>
      </c>
      <c r="PKS77" s="871" t="s">
        <v>710</v>
      </c>
      <c r="PKT77" s="871" t="s">
        <v>710</v>
      </c>
      <c r="PKU77" s="871" t="s">
        <v>710</v>
      </c>
      <c r="PKV77" s="871" t="s">
        <v>710</v>
      </c>
      <c r="PKW77" s="871" t="s">
        <v>710</v>
      </c>
      <c r="PKX77" s="871" t="s">
        <v>710</v>
      </c>
      <c r="PKY77" s="871" t="s">
        <v>710</v>
      </c>
      <c r="PKZ77" s="871" t="s">
        <v>710</v>
      </c>
      <c r="PLA77" s="871" t="s">
        <v>710</v>
      </c>
      <c r="PLB77" s="871" t="s">
        <v>710</v>
      </c>
      <c r="PLC77" s="871" t="s">
        <v>710</v>
      </c>
      <c r="PLD77" s="871" t="s">
        <v>710</v>
      </c>
      <c r="PLE77" s="871" t="s">
        <v>710</v>
      </c>
      <c r="PLF77" s="871" t="s">
        <v>710</v>
      </c>
      <c r="PLG77" s="871" t="s">
        <v>710</v>
      </c>
      <c r="PLH77" s="871" t="s">
        <v>710</v>
      </c>
      <c r="PLI77" s="871" t="s">
        <v>710</v>
      </c>
      <c r="PLJ77" s="871" t="s">
        <v>710</v>
      </c>
      <c r="PLK77" s="871" t="s">
        <v>710</v>
      </c>
      <c r="PLL77" s="871" t="s">
        <v>710</v>
      </c>
      <c r="PLM77" s="871" t="s">
        <v>710</v>
      </c>
      <c r="PLN77" s="871" t="s">
        <v>710</v>
      </c>
      <c r="PLO77" s="871" t="s">
        <v>710</v>
      </c>
      <c r="PLP77" s="871" t="s">
        <v>710</v>
      </c>
      <c r="PLQ77" s="871" t="s">
        <v>710</v>
      </c>
      <c r="PLR77" s="871" t="s">
        <v>710</v>
      </c>
      <c r="PLS77" s="871" t="s">
        <v>710</v>
      </c>
      <c r="PLT77" s="871" t="s">
        <v>710</v>
      </c>
      <c r="PLU77" s="871" t="s">
        <v>710</v>
      </c>
      <c r="PLV77" s="871" t="s">
        <v>710</v>
      </c>
      <c r="PLW77" s="871" t="s">
        <v>710</v>
      </c>
      <c r="PLX77" s="871" t="s">
        <v>710</v>
      </c>
      <c r="PLY77" s="871" t="s">
        <v>710</v>
      </c>
      <c r="PLZ77" s="871" t="s">
        <v>710</v>
      </c>
      <c r="PMA77" s="871" t="s">
        <v>710</v>
      </c>
      <c r="PMB77" s="871" t="s">
        <v>710</v>
      </c>
      <c r="PMC77" s="871" t="s">
        <v>710</v>
      </c>
      <c r="PMD77" s="871" t="s">
        <v>710</v>
      </c>
      <c r="PME77" s="871" t="s">
        <v>710</v>
      </c>
      <c r="PMF77" s="871" t="s">
        <v>710</v>
      </c>
      <c r="PMG77" s="871" t="s">
        <v>710</v>
      </c>
      <c r="PMH77" s="871" t="s">
        <v>710</v>
      </c>
      <c r="PMI77" s="871" t="s">
        <v>710</v>
      </c>
      <c r="PMJ77" s="871" t="s">
        <v>710</v>
      </c>
      <c r="PMK77" s="871" t="s">
        <v>710</v>
      </c>
      <c r="PML77" s="871" t="s">
        <v>710</v>
      </c>
      <c r="PMM77" s="871" t="s">
        <v>710</v>
      </c>
      <c r="PMN77" s="871" t="s">
        <v>710</v>
      </c>
      <c r="PMO77" s="871" t="s">
        <v>710</v>
      </c>
      <c r="PMP77" s="871" t="s">
        <v>710</v>
      </c>
      <c r="PMQ77" s="871" t="s">
        <v>710</v>
      </c>
      <c r="PMR77" s="871" t="s">
        <v>710</v>
      </c>
      <c r="PMS77" s="871" t="s">
        <v>710</v>
      </c>
      <c r="PMT77" s="871" t="s">
        <v>710</v>
      </c>
      <c r="PMU77" s="871" t="s">
        <v>710</v>
      </c>
      <c r="PMV77" s="871" t="s">
        <v>710</v>
      </c>
      <c r="PMW77" s="871" t="s">
        <v>710</v>
      </c>
      <c r="PMX77" s="871" t="s">
        <v>710</v>
      </c>
      <c r="PMY77" s="871" t="s">
        <v>710</v>
      </c>
      <c r="PMZ77" s="871" t="s">
        <v>710</v>
      </c>
      <c r="PNA77" s="871" t="s">
        <v>710</v>
      </c>
      <c r="PNB77" s="871" t="s">
        <v>710</v>
      </c>
      <c r="PNC77" s="871" t="s">
        <v>710</v>
      </c>
      <c r="PND77" s="871" t="s">
        <v>710</v>
      </c>
      <c r="PNE77" s="871" t="s">
        <v>710</v>
      </c>
      <c r="PNF77" s="871" t="s">
        <v>710</v>
      </c>
      <c r="PNG77" s="871" t="s">
        <v>710</v>
      </c>
      <c r="PNH77" s="871" t="s">
        <v>710</v>
      </c>
      <c r="PNI77" s="871" t="s">
        <v>710</v>
      </c>
      <c r="PNJ77" s="871" t="s">
        <v>710</v>
      </c>
      <c r="PNK77" s="871" t="s">
        <v>710</v>
      </c>
      <c r="PNL77" s="871" t="s">
        <v>710</v>
      </c>
      <c r="PNM77" s="871" t="s">
        <v>710</v>
      </c>
      <c r="PNN77" s="871" t="s">
        <v>710</v>
      </c>
      <c r="PNO77" s="871" t="s">
        <v>710</v>
      </c>
      <c r="PNP77" s="871" t="s">
        <v>710</v>
      </c>
      <c r="PNQ77" s="871" t="s">
        <v>710</v>
      </c>
      <c r="PNR77" s="871" t="s">
        <v>710</v>
      </c>
      <c r="PNS77" s="871" t="s">
        <v>710</v>
      </c>
      <c r="PNT77" s="871" t="s">
        <v>710</v>
      </c>
      <c r="PNU77" s="871" t="s">
        <v>710</v>
      </c>
      <c r="PNV77" s="871" t="s">
        <v>710</v>
      </c>
      <c r="PNW77" s="871" t="s">
        <v>710</v>
      </c>
      <c r="PNX77" s="871" t="s">
        <v>710</v>
      </c>
      <c r="PNY77" s="871" t="s">
        <v>710</v>
      </c>
      <c r="PNZ77" s="871" t="s">
        <v>710</v>
      </c>
      <c r="POA77" s="871" t="s">
        <v>710</v>
      </c>
      <c r="POB77" s="871" t="s">
        <v>710</v>
      </c>
      <c r="POC77" s="871" t="s">
        <v>710</v>
      </c>
      <c r="POD77" s="871" t="s">
        <v>710</v>
      </c>
      <c r="POE77" s="871" t="s">
        <v>710</v>
      </c>
      <c r="POF77" s="871" t="s">
        <v>710</v>
      </c>
      <c r="POG77" s="871" t="s">
        <v>710</v>
      </c>
      <c r="POH77" s="871" t="s">
        <v>710</v>
      </c>
      <c r="POI77" s="871" t="s">
        <v>710</v>
      </c>
      <c r="POJ77" s="871" t="s">
        <v>710</v>
      </c>
      <c r="POK77" s="871" t="s">
        <v>710</v>
      </c>
      <c r="POL77" s="871" t="s">
        <v>710</v>
      </c>
      <c r="POM77" s="871" t="s">
        <v>710</v>
      </c>
      <c r="PON77" s="871" t="s">
        <v>710</v>
      </c>
      <c r="POO77" s="871" t="s">
        <v>710</v>
      </c>
      <c r="POP77" s="871" t="s">
        <v>710</v>
      </c>
      <c r="POQ77" s="871" t="s">
        <v>710</v>
      </c>
      <c r="POR77" s="871" t="s">
        <v>710</v>
      </c>
      <c r="POS77" s="871" t="s">
        <v>710</v>
      </c>
      <c r="POT77" s="871" t="s">
        <v>710</v>
      </c>
      <c r="POU77" s="871" t="s">
        <v>710</v>
      </c>
      <c r="POV77" s="871" t="s">
        <v>710</v>
      </c>
      <c r="POW77" s="871" t="s">
        <v>710</v>
      </c>
      <c r="POX77" s="871" t="s">
        <v>710</v>
      </c>
      <c r="POY77" s="871" t="s">
        <v>710</v>
      </c>
      <c r="POZ77" s="871" t="s">
        <v>710</v>
      </c>
      <c r="PPA77" s="871" t="s">
        <v>710</v>
      </c>
      <c r="PPB77" s="871" t="s">
        <v>710</v>
      </c>
      <c r="PPC77" s="871" t="s">
        <v>710</v>
      </c>
      <c r="PPD77" s="871" t="s">
        <v>710</v>
      </c>
      <c r="PPE77" s="871" t="s">
        <v>710</v>
      </c>
      <c r="PPF77" s="871" t="s">
        <v>710</v>
      </c>
      <c r="PPG77" s="871" t="s">
        <v>710</v>
      </c>
      <c r="PPH77" s="871" t="s">
        <v>710</v>
      </c>
      <c r="PPI77" s="871" t="s">
        <v>710</v>
      </c>
      <c r="PPJ77" s="871" t="s">
        <v>710</v>
      </c>
      <c r="PPK77" s="871" t="s">
        <v>710</v>
      </c>
      <c r="PPL77" s="871" t="s">
        <v>710</v>
      </c>
      <c r="PPM77" s="871" t="s">
        <v>710</v>
      </c>
      <c r="PPN77" s="871" t="s">
        <v>710</v>
      </c>
      <c r="PPO77" s="871" t="s">
        <v>710</v>
      </c>
      <c r="PPP77" s="871" t="s">
        <v>710</v>
      </c>
      <c r="PPQ77" s="871" t="s">
        <v>710</v>
      </c>
      <c r="PPR77" s="871" t="s">
        <v>710</v>
      </c>
      <c r="PPS77" s="871" t="s">
        <v>710</v>
      </c>
      <c r="PPT77" s="871" t="s">
        <v>710</v>
      </c>
      <c r="PPU77" s="871" t="s">
        <v>710</v>
      </c>
      <c r="PPV77" s="871" t="s">
        <v>710</v>
      </c>
      <c r="PPW77" s="871" t="s">
        <v>710</v>
      </c>
      <c r="PPX77" s="871" t="s">
        <v>710</v>
      </c>
      <c r="PPY77" s="871" t="s">
        <v>710</v>
      </c>
      <c r="PPZ77" s="871" t="s">
        <v>710</v>
      </c>
      <c r="PQA77" s="871" t="s">
        <v>710</v>
      </c>
      <c r="PQB77" s="871" t="s">
        <v>710</v>
      </c>
      <c r="PQC77" s="871" t="s">
        <v>710</v>
      </c>
      <c r="PQD77" s="871" t="s">
        <v>710</v>
      </c>
      <c r="PQE77" s="871" t="s">
        <v>710</v>
      </c>
      <c r="PQF77" s="871" t="s">
        <v>710</v>
      </c>
      <c r="PQG77" s="871" t="s">
        <v>710</v>
      </c>
      <c r="PQH77" s="871" t="s">
        <v>710</v>
      </c>
      <c r="PQI77" s="871" t="s">
        <v>710</v>
      </c>
      <c r="PQJ77" s="871" t="s">
        <v>710</v>
      </c>
      <c r="PQK77" s="871" t="s">
        <v>710</v>
      </c>
      <c r="PQL77" s="871" t="s">
        <v>710</v>
      </c>
      <c r="PQM77" s="871" t="s">
        <v>710</v>
      </c>
      <c r="PQN77" s="871" t="s">
        <v>710</v>
      </c>
      <c r="PQO77" s="871" t="s">
        <v>710</v>
      </c>
      <c r="PQP77" s="871" t="s">
        <v>710</v>
      </c>
      <c r="PQQ77" s="871" t="s">
        <v>710</v>
      </c>
      <c r="PQR77" s="871" t="s">
        <v>710</v>
      </c>
      <c r="PQS77" s="871" t="s">
        <v>710</v>
      </c>
      <c r="PQT77" s="871" t="s">
        <v>710</v>
      </c>
      <c r="PQU77" s="871" t="s">
        <v>710</v>
      </c>
      <c r="PQV77" s="871" t="s">
        <v>710</v>
      </c>
      <c r="PQW77" s="871" t="s">
        <v>710</v>
      </c>
      <c r="PQX77" s="871" t="s">
        <v>710</v>
      </c>
      <c r="PQY77" s="871" t="s">
        <v>710</v>
      </c>
      <c r="PQZ77" s="871" t="s">
        <v>710</v>
      </c>
      <c r="PRA77" s="871" t="s">
        <v>710</v>
      </c>
      <c r="PRB77" s="871" t="s">
        <v>710</v>
      </c>
      <c r="PRC77" s="871" t="s">
        <v>710</v>
      </c>
      <c r="PRD77" s="871" t="s">
        <v>710</v>
      </c>
      <c r="PRE77" s="871" t="s">
        <v>710</v>
      </c>
      <c r="PRF77" s="871" t="s">
        <v>710</v>
      </c>
      <c r="PRG77" s="871" t="s">
        <v>710</v>
      </c>
      <c r="PRH77" s="871" t="s">
        <v>710</v>
      </c>
      <c r="PRI77" s="871" t="s">
        <v>710</v>
      </c>
      <c r="PRJ77" s="871" t="s">
        <v>710</v>
      </c>
      <c r="PRK77" s="871" t="s">
        <v>710</v>
      </c>
      <c r="PRL77" s="871" t="s">
        <v>710</v>
      </c>
      <c r="PRM77" s="871" t="s">
        <v>710</v>
      </c>
      <c r="PRN77" s="871" t="s">
        <v>710</v>
      </c>
      <c r="PRO77" s="871" t="s">
        <v>710</v>
      </c>
      <c r="PRP77" s="871" t="s">
        <v>710</v>
      </c>
      <c r="PRQ77" s="871" t="s">
        <v>710</v>
      </c>
      <c r="PRR77" s="871" t="s">
        <v>710</v>
      </c>
      <c r="PRS77" s="871" t="s">
        <v>710</v>
      </c>
      <c r="PRT77" s="871" t="s">
        <v>710</v>
      </c>
      <c r="PRU77" s="871" t="s">
        <v>710</v>
      </c>
      <c r="PRV77" s="871" t="s">
        <v>710</v>
      </c>
      <c r="PRW77" s="871" t="s">
        <v>710</v>
      </c>
      <c r="PRX77" s="871" t="s">
        <v>710</v>
      </c>
      <c r="PRY77" s="871" t="s">
        <v>710</v>
      </c>
      <c r="PRZ77" s="871" t="s">
        <v>710</v>
      </c>
      <c r="PSA77" s="871" t="s">
        <v>710</v>
      </c>
      <c r="PSB77" s="871" t="s">
        <v>710</v>
      </c>
      <c r="PSC77" s="871" t="s">
        <v>710</v>
      </c>
      <c r="PSD77" s="871" t="s">
        <v>710</v>
      </c>
      <c r="PSE77" s="871" t="s">
        <v>710</v>
      </c>
      <c r="PSF77" s="871" t="s">
        <v>710</v>
      </c>
      <c r="PSG77" s="871" t="s">
        <v>710</v>
      </c>
      <c r="PSH77" s="871" t="s">
        <v>710</v>
      </c>
      <c r="PSI77" s="871" t="s">
        <v>710</v>
      </c>
      <c r="PSJ77" s="871" t="s">
        <v>710</v>
      </c>
      <c r="PSK77" s="871" t="s">
        <v>710</v>
      </c>
      <c r="PSL77" s="871" t="s">
        <v>710</v>
      </c>
      <c r="PSM77" s="871" t="s">
        <v>710</v>
      </c>
      <c r="PSN77" s="871" t="s">
        <v>710</v>
      </c>
      <c r="PSO77" s="871" t="s">
        <v>710</v>
      </c>
      <c r="PSP77" s="871" t="s">
        <v>710</v>
      </c>
      <c r="PSQ77" s="871" t="s">
        <v>710</v>
      </c>
      <c r="PSR77" s="871" t="s">
        <v>710</v>
      </c>
      <c r="PSS77" s="871" t="s">
        <v>710</v>
      </c>
      <c r="PST77" s="871" t="s">
        <v>710</v>
      </c>
      <c r="PSU77" s="871" t="s">
        <v>710</v>
      </c>
      <c r="PSV77" s="871" t="s">
        <v>710</v>
      </c>
      <c r="PSW77" s="871" t="s">
        <v>710</v>
      </c>
      <c r="PSX77" s="871" t="s">
        <v>710</v>
      </c>
      <c r="PSY77" s="871" t="s">
        <v>710</v>
      </c>
      <c r="PSZ77" s="871" t="s">
        <v>710</v>
      </c>
      <c r="PTA77" s="871" t="s">
        <v>710</v>
      </c>
      <c r="PTB77" s="871" t="s">
        <v>710</v>
      </c>
      <c r="PTC77" s="871" t="s">
        <v>710</v>
      </c>
      <c r="PTD77" s="871" t="s">
        <v>710</v>
      </c>
      <c r="PTE77" s="871" t="s">
        <v>710</v>
      </c>
      <c r="PTF77" s="871" t="s">
        <v>710</v>
      </c>
      <c r="PTG77" s="871" t="s">
        <v>710</v>
      </c>
      <c r="PTH77" s="871" t="s">
        <v>710</v>
      </c>
      <c r="PTI77" s="871" t="s">
        <v>710</v>
      </c>
      <c r="PTJ77" s="871" t="s">
        <v>710</v>
      </c>
      <c r="PTK77" s="871" t="s">
        <v>710</v>
      </c>
      <c r="PTL77" s="871" t="s">
        <v>710</v>
      </c>
      <c r="PTM77" s="871" t="s">
        <v>710</v>
      </c>
      <c r="PTN77" s="871" t="s">
        <v>710</v>
      </c>
      <c r="PTO77" s="871" t="s">
        <v>710</v>
      </c>
      <c r="PTP77" s="871" t="s">
        <v>710</v>
      </c>
      <c r="PTQ77" s="871" t="s">
        <v>710</v>
      </c>
      <c r="PTR77" s="871" t="s">
        <v>710</v>
      </c>
      <c r="PTS77" s="871" t="s">
        <v>710</v>
      </c>
      <c r="PTT77" s="871" t="s">
        <v>710</v>
      </c>
      <c r="PTU77" s="871" t="s">
        <v>710</v>
      </c>
      <c r="PTV77" s="871" t="s">
        <v>710</v>
      </c>
      <c r="PTW77" s="871" t="s">
        <v>710</v>
      </c>
      <c r="PTX77" s="871" t="s">
        <v>710</v>
      </c>
      <c r="PTY77" s="871" t="s">
        <v>710</v>
      </c>
      <c r="PTZ77" s="871" t="s">
        <v>710</v>
      </c>
      <c r="PUA77" s="871" t="s">
        <v>710</v>
      </c>
      <c r="PUB77" s="871" t="s">
        <v>710</v>
      </c>
      <c r="PUC77" s="871" t="s">
        <v>710</v>
      </c>
      <c r="PUD77" s="871" t="s">
        <v>710</v>
      </c>
      <c r="PUE77" s="871" t="s">
        <v>710</v>
      </c>
      <c r="PUF77" s="871" t="s">
        <v>710</v>
      </c>
      <c r="PUG77" s="871" t="s">
        <v>710</v>
      </c>
      <c r="PUH77" s="871" t="s">
        <v>710</v>
      </c>
      <c r="PUI77" s="871" t="s">
        <v>710</v>
      </c>
      <c r="PUJ77" s="871" t="s">
        <v>710</v>
      </c>
      <c r="PUK77" s="871" t="s">
        <v>710</v>
      </c>
      <c r="PUL77" s="871" t="s">
        <v>710</v>
      </c>
      <c r="PUM77" s="871" t="s">
        <v>710</v>
      </c>
      <c r="PUN77" s="871" t="s">
        <v>710</v>
      </c>
      <c r="PUO77" s="871" t="s">
        <v>710</v>
      </c>
      <c r="PUP77" s="871" t="s">
        <v>710</v>
      </c>
      <c r="PUQ77" s="871" t="s">
        <v>710</v>
      </c>
      <c r="PUR77" s="871" t="s">
        <v>710</v>
      </c>
      <c r="PUS77" s="871" t="s">
        <v>710</v>
      </c>
      <c r="PUT77" s="871" t="s">
        <v>710</v>
      </c>
      <c r="PUU77" s="871" t="s">
        <v>710</v>
      </c>
      <c r="PUV77" s="871" t="s">
        <v>710</v>
      </c>
      <c r="PUW77" s="871" t="s">
        <v>710</v>
      </c>
      <c r="PUX77" s="871" t="s">
        <v>710</v>
      </c>
      <c r="PUY77" s="871" t="s">
        <v>710</v>
      </c>
      <c r="PUZ77" s="871" t="s">
        <v>710</v>
      </c>
      <c r="PVA77" s="871" t="s">
        <v>710</v>
      </c>
      <c r="PVB77" s="871" t="s">
        <v>710</v>
      </c>
      <c r="PVC77" s="871" t="s">
        <v>710</v>
      </c>
      <c r="PVD77" s="871" t="s">
        <v>710</v>
      </c>
      <c r="PVE77" s="871" t="s">
        <v>710</v>
      </c>
      <c r="PVF77" s="871" t="s">
        <v>710</v>
      </c>
      <c r="PVG77" s="871" t="s">
        <v>710</v>
      </c>
      <c r="PVH77" s="871" t="s">
        <v>710</v>
      </c>
      <c r="PVI77" s="871" t="s">
        <v>710</v>
      </c>
      <c r="PVJ77" s="871" t="s">
        <v>710</v>
      </c>
      <c r="PVK77" s="871" t="s">
        <v>710</v>
      </c>
      <c r="PVL77" s="871" t="s">
        <v>710</v>
      </c>
      <c r="PVM77" s="871" t="s">
        <v>710</v>
      </c>
      <c r="PVN77" s="871" t="s">
        <v>710</v>
      </c>
      <c r="PVO77" s="871" t="s">
        <v>710</v>
      </c>
      <c r="PVP77" s="871" t="s">
        <v>710</v>
      </c>
      <c r="PVQ77" s="871" t="s">
        <v>710</v>
      </c>
      <c r="PVR77" s="871" t="s">
        <v>710</v>
      </c>
      <c r="PVS77" s="871" t="s">
        <v>710</v>
      </c>
      <c r="PVT77" s="871" t="s">
        <v>710</v>
      </c>
      <c r="PVU77" s="871" t="s">
        <v>710</v>
      </c>
      <c r="PVV77" s="871" t="s">
        <v>710</v>
      </c>
      <c r="PVW77" s="871" t="s">
        <v>710</v>
      </c>
      <c r="PVX77" s="871" t="s">
        <v>710</v>
      </c>
      <c r="PVY77" s="871" t="s">
        <v>710</v>
      </c>
      <c r="PVZ77" s="871" t="s">
        <v>710</v>
      </c>
      <c r="PWA77" s="871" t="s">
        <v>710</v>
      </c>
      <c r="PWB77" s="871" t="s">
        <v>710</v>
      </c>
      <c r="PWC77" s="871" t="s">
        <v>710</v>
      </c>
      <c r="PWD77" s="871" t="s">
        <v>710</v>
      </c>
      <c r="PWE77" s="871" t="s">
        <v>710</v>
      </c>
      <c r="PWF77" s="871" t="s">
        <v>710</v>
      </c>
      <c r="PWG77" s="871" t="s">
        <v>710</v>
      </c>
      <c r="PWH77" s="871" t="s">
        <v>710</v>
      </c>
      <c r="PWI77" s="871" t="s">
        <v>710</v>
      </c>
      <c r="PWJ77" s="871" t="s">
        <v>710</v>
      </c>
      <c r="PWK77" s="871" t="s">
        <v>710</v>
      </c>
      <c r="PWL77" s="871" t="s">
        <v>710</v>
      </c>
      <c r="PWM77" s="871" t="s">
        <v>710</v>
      </c>
      <c r="PWN77" s="871" t="s">
        <v>710</v>
      </c>
      <c r="PWO77" s="871" t="s">
        <v>710</v>
      </c>
      <c r="PWP77" s="871" t="s">
        <v>710</v>
      </c>
      <c r="PWQ77" s="871" t="s">
        <v>710</v>
      </c>
      <c r="PWR77" s="871" t="s">
        <v>710</v>
      </c>
      <c r="PWS77" s="871" t="s">
        <v>710</v>
      </c>
      <c r="PWT77" s="871" t="s">
        <v>710</v>
      </c>
      <c r="PWU77" s="871" t="s">
        <v>710</v>
      </c>
      <c r="PWV77" s="871" t="s">
        <v>710</v>
      </c>
      <c r="PWW77" s="871" t="s">
        <v>710</v>
      </c>
      <c r="PWX77" s="871" t="s">
        <v>710</v>
      </c>
      <c r="PWY77" s="871" t="s">
        <v>710</v>
      </c>
      <c r="PWZ77" s="871" t="s">
        <v>710</v>
      </c>
      <c r="PXA77" s="871" t="s">
        <v>710</v>
      </c>
      <c r="PXB77" s="871" t="s">
        <v>710</v>
      </c>
      <c r="PXC77" s="871" t="s">
        <v>710</v>
      </c>
      <c r="PXD77" s="871" t="s">
        <v>710</v>
      </c>
      <c r="PXE77" s="871" t="s">
        <v>710</v>
      </c>
      <c r="PXF77" s="871" t="s">
        <v>710</v>
      </c>
      <c r="PXG77" s="871" t="s">
        <v>710</v>
      </c>
      <c r="PXH77" s="871" t="s">
        <v>710</v>
      </c>
      <c r="PXI77" s="871" t="s">
        <v>710</v>
      </c>
      <c r="PXJ77" s="871" t="s">
        <v>710</v>
      </c>
      <c r="PXK77" s="871" t="s">
        <v>710</v>
      </c>
      <c r="PXL77" s="871" t="s">
        <v>710</v>
      </c>
      <c r="PXM77" s="871" t="s">
        <v>710</v>
      </c>
      <c r="PXN77" s="871" t="s">
        <v>710</v>
      </c>
      <c r="PXO77" s="871" t="s">
        <v>710</v>
      </c>
      <c r="PXP77" s="871" t="s">
        <v>710</v>
      </c>
      <c r="PXQ77" s="871" t="s">
        <v>710</v>
      </c>
      <c r="PXR77" s="871" t="s">
        <v>710</v>
      </c>
      <c r="PXS77" s="871" t="s">
        <v>710</v>
      </c>
      <c r="PXT77" s="871" t="s">
        <v>710</v>
      </c>
      <c r="PXU77" s="871" t="s">
        <v>710</v>
      </c>
      <c r="PXV77" s="871" t="s">
        <v>710</v>
      </c>
      <c r="PXW77" s="871" t="s">
        <v>710</v>
      </c>
      <c r="PXX77" s="871" t="s">
        <v>710</v>
      </c>
      <c r="PXY77" s="871" t="s">
        <v>710</v>
      </c>
      <c r="PXZ77" s="871" t="s">
        <v>710</v>
      </c>
      <c r="PYA77" s="871" t="s">
        <v>710</v>
      </c>
      <c r="PYB77" s="871" t="s">
        <v>710</v>
      </c>
      <c r="PYC77" s="871" t="s">
        <v>710</v>
      </c>
      <c r="PYD77" s="871" t="s">
        <v>710</v>
      </c>
      <c r="PYE77" s="871" t="s">
        <v>710</v>
      </c>
      <c r="PYF77" s="871" t="s">
        <v>710</v>
      </c>
      <c r="PYG77" s="871" t="s">
        <v>710</v>
      </c>
      <c r="PYH77" s="871" t="s">
        <v>710</v>
      </c>
      <c r="PYI77" s="871" t="s">
        <v>710</v>
      </c>
      <c r="PYJ77" s="871" t="s">
        <v>710</v>
      </c>
      <c r="PYK77" s="871" t="s">
        <v>710</v>
      </c>
      <c r="PYL77" s="871" t="s">
        <v>710</v>
      </c>
      <c r="PYM77" s="871" t="s">
        <v>710</v>
      </c>
      <c r="PYN77" s="871" t="s">
        <v>710</v>
      </c>
      <c r="PYO77" s="871" t="s">
        <v>710</v>
      </c>
      <c r="PYP77" s="871" t="s">
        <v>710</v>
      </c>
      <c r="PYQ77" s="871" t="s">
        <v>710</v>
      </c>
      <c r="PYR77" s="871" t="s">
        <v>710</v>
      </c>
      <c r="PYS77" s="871" t="s">
        <v>710</v>
      </c>
      <c r="PYT77" s="871" t="s">
        <v>710</v>
      </c>
      <c r="PYU77" s="871" t="s">
        <v>710</v>
      </c>
      <c r="PYV77" s="871" t="s">
        <v>710</v>
      </c>
      <c r="PYW77" s="871" t="s">
        <v>710</v>
      </c>
      <c r="PYX77" s="871" t="s">
        <v>710</v>
      </c>
      <c r="PYY77" s="871" t="s">
        <v>710</v>
      </c>
      <c r="PYZ77" s="871" t="s">
        <v>710</v>
      </c>
      <c r="PZA77" s="871" t="s">
        <v>710</v>
      </c>
      <c r="PZB77" s="871" t="s">
        <v>710</v>
      </c>
      <c r="PZC77" s="871" t="s">
        <v>710</v>
      </c>
      <c r="PZD77" s="871" t="s">
        <v>710</v>
      </c>
      <c r="PZE77" s="871" t="s">
        <v>710</v>
      </c>
      <c r="PZF77" s="871" t="s">
        <v>710</v>
      </c>
      <c r="PZG77" s="871" t="s">
        <v>710</v>
      </c>
      <c r="PZH77" s="871" t="s">
        <v>710</v>
      </c>
      <c r="PZI77" s="871" t="s">
        <v>710</v>
      </c>
      <c r="PZJ77" s="871" t="s">
        <v>710</v>
      </c>
      <c r="PZK77" s="871" t="s">
        <v>710</v>
      </c>
      <c r="PZL77" s="871" t="s">
        <v>710</v>
      </c>
      <c r="PZM77" s="871" t="s">
        <v>710</v>
      </c>
      <c r="PZN77" s="871" t="s">
        <v>710</v>
      </c>
      <c r="PZO77" s="871" t="s">
        <v>710</v>
      </c>
      <c r="PZP77" s="871" t="s">
        <v>710</v>
      </c>
      <c r="PZQ77" s="871" t="s">
        <v>710</v>
      </c>
      <c r="PZR77" s="871" t="s">
        <v>710</v>
      </c>
      <c r="PZS77" s="871" t="s">
        <v>710</v>
      </c>
      <c r="PZT77" s="871" t="s">
        <v>710</v>
      </c>
      <c r="PZU77" s="871" t="s">
        <v>710</v>
      </c>
      <c r="PZV77" s="871" t="s">
        <v>710</v>
      </c>
      <c r="PZW77" s="871" t="s">
        <v>710</v>
      </c>
      <c r="PZX77" s="871" t="s">
        <v>710</v>
      </c>
      <c r="PZY77" s="871" t="s">
        <v>710</v>
      </c>
      <c r="PZZ77" s="871" t="s">
        <v>710</v>
      </c>
      <c r="QAA77" s="871" t="s">
        <v>710</v>
      </c>
      <c r="QAB77" s="871" t="s">
        <v>710</v>
      </c>
      <c r="QAC77" s="871" t="s">
        <v>710</v>
      </c>
      <c r="QAD77" s="871" t="s">
        <v>710</v>
      </c>
      <c r="QAE77" s="871" t="s">
        <v>710</v>
      </c>
      <c r="QAF77" s="871" t="s">
        <v>710</v>
      </c>
      <c r="QAG77" s="871" t="s">
        <v>710</v>
      </c>
      <c r="QAH77" s="871" t="s">
        <v>710</v>
      </c>
      <c r="QAI77" s="871" t="s">
        <v>710</v>
      </c>
      <c r="QAJ77" s="871" t="s">
        <v>710</v>
      </c>
      <c r="QAK77" s="871" t="s">
        <v>710</v>
      </c>
      <c r="QAL77" s="871" t="s">
        <v>710</v>
      </c>
      <c r="QAM77" s="871" t="s">
        <v>710</v>
      </c>
      <c r="QAN77" s="871" t="s">
        <v>710</v>
      </c>
      <c r="QAO77" s="871" t="s">
        <v>710</v>
      </c>
      <c r="QAP77" s="871" t="s">
        <v>710</v>
      </c>
      <c r="QAQ77" s="871" t="s">
        <v>710</v>
      </c>
      <c r="QAR77" s="871" t="s">
        <v>710</v>
      </c>
      <c r="QAS77" s="871" t="s">
        <v>710</v>
      </c>
      <c r="QAT77" s="871" t="s">
        <v>710</v>
      </c>
      <c r="QAU77" s="871" t="s">
        <v>710</v>
      </c>
      <c r="QAV77" s="871" t="s">
        <v>710</v>
      </c>
      <c r="QAW77" s="871" t="s">
        <v>710</v>
      </c>
      <c r="QAX77" s="871" t="s">
        <v>710</v>
      </c>
      <c r="QAY77" s="871" t="s">
        <v>710</v>
      </c>
      <c r="QAZ77" s="871" t="s">
        <v>710</v>
      </c>
      <c r="QBA77" s="871" t="s">
        <v>710</v>
      </c>
      <c r="QBB77" s="871" t="s">
        <v>710</v>
      </c>
      <c r="QBC77" s="871" t="s">
        <v>710</v>
      </c>
      <c r="QBD77" s="871" t="s">
        <v>710</v>
      </c>
      <c r="QBE77" s="871" t="s">
        <v>710</v>
      </c>
      <c r="QBF77" s="871" t="s">
        <v>710</v>
      </c>
      <c r="QBG77" s="871" t="s">
        <v>710</v>
      </c>
      <c r="QBH77" s="871" t="s">
        <v>710</v>
      </c>
      <c r="QBI77" s="871" t="s">
        <v>710</v>
      </c>
      <c r="QBJ77" s="871" t="s">
        <v>710</v>
      </c>
      <c r="QBK77" s="871" t="s">
        <v>710</v>
      </c>
      <c r="QBL77" s="871" t="s">
        <v>710</v>
      </c>
      <c r="QBM77" s="871" t="s">
        <v>710</v>
      </c>
      <c r="QBN77" s="871" t="s">
        <v>710</v>
      </c>
      <c r="QBO77" s="871" t="s">
        <v>710</v>
      </c>
      <c r="QBP77" s="871" t="s">
        <v>710</v>
      </c>
      <c r="QBQ77" s="871" t="s">
        <v>710</v>
      </c>
      <c r="QBR77" s="871" t="s">
        <v>710</v>
      </c>
      <c r="QBS77" s="871" t="s">
        <v>710</v>
      </c>
      <c r="QBT77" s="871" t="s">
        <v>710</v>
      </c>
      <c r="QBU77" s="871" t="s">
        <v>710</v>
      </c>
      <c r="QBV77" s="871" t="s">
        <v>710</v>
      </c>
      <c r="QBW77" s="871" t="s">
        <v>710</v>
      </c>
      <c r="QBX77" s="871" t="s">
        <v>710</v>
      </c>
      <c r="QBY77" s="871" t="s">
        <v>710</v>
      </c>
      <c r="QBZ77" s="871" t="s">
        <v>710</v>
      </c>
      <c r="QCA77" s="871" t="s">
        <v>710</v>
      </c>
      <c r="QCB77" s="871" t="s">
        <v>710</v>
      </c>
      <c r="QCC77" s="871" t="s">
        <v>710</v>
      </c>
      <c r="QCD77" s="871" t="s">
        <v>710</v>
      </c>
      <c r="QCE77" s="871" t="s">
        <v>710</v>
      </c>
      <c r="QCF77" s="871" t="s">
        <v>710</v>
      </c>
      <c r="QCG77" s="871" t="s">
        <v>710</v>
      </c>
      <c r="QCH77" s="871" t="s">
        <v>710</v>
      </c>
      <c r="QCI77" s="871" t="s">
        <v>710</v>
      </c>
      <c r="QCJ77" s="871" t="s">
        <v>710</v>
      </c>
      <c r="QCK77" s="871" t="s">
        <v>710</v>
      </c>
      <c r="QCL77" s="871" t="s">
        <v>710</v>
      </c>
      <c r="QCM77" s="871" t="s">
        <v>710</v>
      </c>
      <c r="QCN77" s="871" t="s">
        <v>710</v>
      </c>
      <c r="QCO77" s="871" t="s">
        <v>710</v>
      </c>
      <c r="QCP77" s="871" t="s">
        <v>710</v>
      </c>
      <c r="QCQ77" s="871" t="s">
        <v>710</v>
      </c>
      <c r="QCR77" s="871" t="s">
        <v>710</v>
      </c>
      <c r="QCS77" s="871" t="s">
        <v>710</v>
      </c>
      <c r="QCT77" s="871" t="s">
        <v>710</v>
      </c>
      <c r="QCU77" s="871" t="s">
        <v>710</v>
      </c>
      <c r="QCV77" s="871" t="s">
        <v>710</v>
      </c>
      <c r="QCW77" s="871" t="s">
        <v>710</v>
      </c>
      <c r="QCX77" s="871" t="s">
        <v>710</v>
      </c>
      <c r="QCY77" s="871" t="s">
        <v>710</v>
      </c>
      <c r="QCZ77" s="871" t="s">
        <v>710</v>
      </c>
      <c r="QDA77" s="871" t="s">
        <v>710</v>
      </c>
      <c r="QDB77" s="871" t="s">
        <v>710</v>
      </c>
      <c r="QDC77" s="871" t="s">
        <v>710</v>
      </c>
      <c r="QDD77" s="871" t="s">
        <v>710</v>
      </c>
      <c r="QDE77" s="871" t="s">
        <v>710</v>
      </c>
      <c r="QDF77" s="871" t="s">
        <v>710</v>
      </c>
      <c r="QDG77" s="871" t="s">
        <v>710</v>
      </c>
      <c r="QDH77" s="871" t="s">
        <v>710</v>
      </c>
      <c r="QDI77" s="871" t="s">
        <v>710</v>
      </c>
      <c r="QDJ77" s="871" t="s">
        <v>710</v>
      </c>
      <c r="QDK77" s="871" t="s">
        <v>710</v>
      </c>
      <c r="QDL77" s="871" t="s">
        <v>710</v>
      </c>
      <c r="QDM77" s="871" t="s">
        <v>710</v>
      </c>
      <c r="QDN77" s="871" t="s">
        <v>710</v>
      </c>
      <c r="QDO77" s="871" t="s">
        <v>710</v>
      </c>
      <c r="QDP77" s="871" t="s">
        <v>710</v>
      </c>
      <c r="QDQ77" s="871" t="s">
        <v>710</v>
      </c>
      <c r="QDR77" s="871" t="s">
        <v>710</v>
      </c>
      <c r="QDS77" s="871" t="s">
        <v>710</v>
      </c>
      <c r="QDT77" s="871" t="s">
        <v>710</v>
      </c>
      <c r="QDU77" s="871" t="s">
        <v>710</v>
      </c>
      <c r="QDV77" s="871" t="s">
        <v>710</v>
      </c>
      <c r="QDW77" s="871" t="s">
        <v>710</v>
      </c>
      <c r="QDX77" s="871" t="s">
        <v>710</v>
      </c>
      <c r="QDY77" s="871" t="s">
        <v>710</v>
      </c>
      <c r="QDZ77" s="871" t="s">
        <v>710</v>
      </c>
      <c r="QEA77" s="871" t="s">
        <v>710</v>
      </c>
      <c r="QEB77" s="871" t="s">
        <v>710</v>
      </c>
      <c r="QEC77" s="871" t="s">
        <v>710</v>
      </c>
      <c r="QED77" s="871" t="s">
        <v>710</v>
      </c>
      <c r="QEE77" s="871" t="s">
        <v>710</v>
      </c>
      <c r="QEF77" s="871" t="s">
        <v>710</v>
      </c>
      <c r="QEG77" s="871" t="s">
        <v>710</v>
      </c>
      <c r="QEH77" s="871" t="s">
        <v>710</v>
      </c>
      <c r="QEI77" s="871" t="s">
        <v>710</v>
      </c>
      <c r="QEJ77" s="871" t="s">
        <v>710</v>
      </c>
      <c r="QEK77" s="871" t="s">
        <v>710</v>
      </c>
      <c r="QEL77" s="871" t="s">
        <v>710</v>
      </c>
      <c r="QEM77" s="871" t="s">
        <v>710</v>
      </c>
      <c r="QEN77" s="871" t="s">
        <v>710</v>
      </c>
      <c r="QEO77" s="871" t="s">
        <v>710</v>
      </c>
      <c r="QEP77" s="871" t="s">
        <v>710</v>
      </c>
      <c r="QEQ77" s="871" t="s">
        <v>710</v>
      </c>
      <c r="QER77" s="871" t="s">
        <v>710</v>
      </c>
      <c r="QES77" s="871" t="s">
        <v>710</v>
      </c>
      <c r="QET77" s="871" t="s">
        <v>710</v>
      </c>
      <c r="QEU77" s="871" t="s">
        <v>710</v>
      </c>
      <c r="QEV77" s="871" t="s">
        <v>710</v>
      </c>
      <c r="QEW77" s="871" t="s">
        <v>710</v>
      </c>
      <c r="QEX77" s="871" t="s">
        <v>710</v>
      </c>
      <c r="QEY77" s="871" t="s">
        <v>710</v>
      </c>
      <c r="QEZ77" s="871" t="s">
        <v>710</v>
      </c>
      <c r="QFA77" s="871" t="s">
        <v>710</v>
      </c>
      <c r="QFB77" s="871" t="s">
        <v>710</v>
      </c>
      <c r="QFC77" s="871" t="s">
        <v>710</v>
      </c>
      <c r="QFD77" s="871" t="s">
        <v>710</v>
      </c>
      <c r="QFE77" s="871" t="s">
        <v>710</v>
      </c>
      <c r="QFF77" s="871" t="s">
        <v>710</v>
      </c>
      <c r="QFG77" s="871" t="s">
        <v>710</v>
      </c>
      <c r="QFH77" s="871" t="s">
        <v>710</v>
      </c>
      <c r="QFI77" s="871" t="s">
        <v>710</v>
      </c>
      <c r="QFJ77" s="871" t="s">
        <v>710</v>
      </c>
      <c r="QFK77" s="871" t="s">
        <v>710</v>
      </c>
      <c r="QFL77" s="871" t="s">
        <v>710</v>
      </c>
      <c r="QFM77" s="871" t="s">
        <v>710</v>
      </c>
      <c r="QFN77" s="871" t="s">
        <v>710</v>
      </c>
      <c r="QFO77" s="871" t="s">
        <v>710</v>
      </c>
      <c r="QFP77" s="871" t="s">
        <v>710</v>
      </c>
      <c r="QFQ77" s="871" t="s">
        <v>710</v>
      </c>
      <c r="QFR77" s="871" t="s">
        <v>710</v>
      </c>
      <c r="QFS77" s="871" t="s">
        <v>710</v>
      </c>
      <c r="QFT77" s="871" t="s">
        <v>710</v>
      </c>
      <c r="QFU77" s="871" t="s">
        <v>710</v>
      </c>
      <c r="QFV77" s="871" t="s">
        <v>710</v>
      </c>
      <c r="QFW77" s="871" t="s">
        <v>710</v>
      </c>
      <c r="QFX77" s="871" t="s">
        <v>710</v>
      </c>
      <c r="QFY77" s="871" t="s">
        <v>710</v>
      </c>
      <c r="QFZ77" s="871" t="s">
        <v>710</v>
      </c>
      <c r="QGA77" s="871" t="s">
        <v>710</v>
      </c>
      <c r="QGB77" s="871" t="s">
        <v>710</v>
      </c>
      <c r="QGC77" s="871" t="s">
        <v>710</v>
      </c>
      <c r="QGD77" s="871" t="s">
        <v>710</v>
      </c>
      <c r="QGE77" s="871" t="s">
        <v>710</v>
      </c>
      <c r="QGF77" s="871" t="s">
        <v>710</v>
      </c>
      <c r="QGG77" s="871" t="s">
        <v>710</v>
      </c>
      <c r="QGH77" s="871" t="s">
        <v>710</v>
      </c>
      <c r="QGI77" s="871" t="s">
        <v>710</v>
      </c>
      <c r="QGJ77" s="871" t="s">
        <v>710</v>
      </c>
      <c r="QGK77" s="871" t="s">
        <v>710</v>
      </c>
      <c r="QGL77" s="871" t="s">
        <v>710</v>
      </c>
      <c r="QGM77" s="871" t="s">
        <v>710</v>
      </c>
      <c r="QGN77" s="871" t="s">
        <v>710</v>
      </c>
      <c r="QGO77" s="871" t="s">
        <v>710</v>
      </c>
      <c r="QGP77" s="871" t="s">
        <v>710</v>
      </c>
      <c r="QGQ77" s="871" t="s">
        <v>710</v>
      </c>
      <c r="QGR77" s="871" t="s">
        <v>710</v>
      </c>
      <c r="QGS77" s="871" t="s">
        <v>710</v>
      </c>
      <c r="QGT77" s="871" t="s">
        <v>710</v>
      </c>
      <c r="QGU77" s="871" t="s">
        <v>710</v>
      </c>
      <c r="QGV77" s="871" t="s">
        <v>710</v>
      </c>
      <c r="QGW77" s="871" t="s">
        <v>710</v>
      </c>
      <c r="QGX77" s="871" t="s">
        <v>710</v>
      </c>
      <c r="QGY77" s="871" t="s">
        <v>710</v>
      </c>
      <c r="QGZ77" s="871" t="s">
        <v>710</v>
      </c>
      <c r="QHA77" s="871" t="s">
        <v>710</v>
      </c>
      <c r="QHB77" s="871" t="s">
        <v>710</v>
      </c>
      <c r="QHC77" s="871" t="s">
        <v>710</v>
      </c>
      <c r="QHD77" s="871" t="s">
        <v>710</v>
      </c>
      <c r="QHE77" s="871" t="s">
        <v>710</v>
      </c>
      <c r="QHF77" s="871" t="s">
        <v>710</v>
      </c>
      <c r="QHG77" s="871" t="s">
        <v>710</v>
      </c>
      <c r="QHH77" s="871" t="s">
        <v>710</v>
      </c>
      <c r="QHI77" s="871" t="s">
        <v>710</v>
      </c>
      <c r="QHJ77" s="871" t="s">
        <v>710</v>
      </c>
      <c r="QHK77" s="871" t="s">
        <v>710</v>
      </c>
      <c r="QHL77" s="871" t="s">
        <v>710</v>
      </c>
      <c r="QHM77" s="871" t="s">
        <v>710</v>
      </c>
      <c r="QHN77" s="871" t="s">
        <v>710</v>
      </c>
      <c r="QHO77" s="871" t="s">
        <v>710</v>
      </c>
      <c r="QHP77" s="871" t="s">
        <v>710</v>
      </c>
      <c r="QHQ77" s="871" t="s">
        <v>710</v>
      </c>
      <c r="QHR77" s="871" t="s">
        <v>710</v>
      </c>
      <c r="QHS77" s="871" t="s">
        <v>710</v>
      </c>
      <c r="QHT77" s="871" t="s">
        <v>710</v>
      </c>
      <c r="QHU77" s="871" t="s">
        <v>710</v>
      </c>
      <c r="QHV77" s="871" t="s">
        <v>710</v>
      </c>
      <c r="QHW77" s="871" t="s">
        <v>710</v>
      </c>
      <c r="QHX77" s="871" t="s">
        <v>710</v>
      </c>
      <c r="QHY77" s="871" t="s">
        <v>710</v>
      </c>
      <c r="QHZ77" s="871" t="s">
        <v>710</v>
      </c>
      <c r="QIA77" s="871" t="s">
        <v>710</v>
      </c>
      <c r="QIB77" s="871" t="s">
        <v>710</v>
      </c>
      <c r="QIC77" s="871" t="s">
        <v>710</v>
      </c>
      <c r="QID77" s="871" t="s">
        <v>710</v>
      </c>
      <c r="QIE77" s="871" t="s">
        <v>710</v>
      </c>
      <c r="QIF77" s="871" t="s">
        <v>710</v>
      </c>
      <c r="QIG77" s="871" t="s">
        <v>710</v>
      </c>
      <c r="QIH77" s="871" t="s">
        <v>710</v>
      </c>
      <c r="QII77" s="871" t="s">
        <v>710</v>
      </c>
      <c r="QIJ77" s="871" t="s">
        <v>710</v>
      </c>
      <c r="QIK77" s="871" t="s">
        <v>710</v>
      </c>
      <c r="QIL77" s="871" t="s">
        <v>710</v>
      </c>
      <c r="QIM77" s="871" t="s">
        <v>710</v>
      </c>
      <c r="QIN77" s="871" t="s">
        <v>710</v>
      </c>
      <c r="QIO77" s="871" t="s">
        <v>710</v>
      </c>
      <c r="QIP77" s="871" t="s">
        <v>710</v>
      </c>
      <c r="QIQ77" s="871" t="s">
        <v>710</v>
      </c>
      <c r="QIR77" s="871" t="s">
        <v>710</v>
      </c>
      <c r="QIS77" s="871" t="s">
        <v>710</v>
      </c>
      <c r="QIT77" s="871" t="s">
        <v>710</v>
      </c>
      <c r="QIU77" s="871" t="s">
        <v>710</v>
      </c>
      <c r="QIV77" s="871" t="s">
        <v>710</v>
      </c>
      <c r="QIW77" s="871" t="s">
        <v>710</v>
      </c>
      <c r="QIX77" s="871" t="s">
        <v>710</v>
      </c>
      <c r="QIY77" s="871" t="s">
        <v>710</v>
      </c>
      <c r="QIZ77" s="871" t="s">
        <v>710</v>
      </c>
      <c r="QJA77" s="871" t="s">
        <v>710</v>
      </c>
      <c r="QJB77" s="871" t="s">
        <v>710</v>
      </c>
      <c r="QJC77" s="871" t="s">
        <v>710</v>
      </c>
      <c r="QJD77" s="871" t="s">
        <v>710</v>
      </c>
      <c r="QJE77" s="871" t="s">
        <v>710</v>
      </c>
      <c r="QJF77" s="871" t="s">
        <v>710</v>
      </c>
      <c r="QJG77" s="871" t="s">
        <v>710</v>
      </c>
      <c r="QJH77" s="871" t="s">
        <v>710</v>
      </c>
      <c r="QJI77" s="871" t="s">
        <v>710</v>
      </c>
      <c r="QJJ77" s="871" t="s">
        <v>710</v>
      </c>
      <c r="QJK77" s="871" t="s">
        <v>710</v>
      </c>
      <c r="QJL77" s="871" t="s">
        <v>710</v>
      </c>
      <c r="QJM77" s="871" t="s">
        <v>710</v>
      </c>
      <c r="QJN77" s="871" t="s">
        <v>710</v>
      </c>
      <c r="QJO77" s="871" t="s">
        <v>710</v>
      </c>
      <c r="QJP77" s="871" t="s">
        <v>710</v>
      </c>
      <c r="QJQ77" s="871" t="s">
        <v>710</v>
      </c>
      <c r="QJR77" s="871" t="s">
        <v>710</v>
      </c>
      <c r="QJS77" s="871" t="s">
        <v>710</v>
      </c>
      <c r="QJT77" s="871" t="s">
        <v>710</v>
      </c>
      <c r="QJU77" s="871" t="s">
        <v>710</v>
      </c>
      <c r="QJV77" s="871" t="s">
        <v>710</v>
      </c>
      <c r="QJW77" s="871" t="s">
        <v>710</v>
      </c>
      <c r="QJX77" s="871" t="s">
        <v>710</v>
      </c>
      <c r="QJY77" s="871" t="s">
        <v>710</v>
      </c>
      <c r="QJZ77" s="871" t="s">
        <v>710</v>
      </c>
      <c r="QKA77" s="871" t="s">
        <v>710</v>
      </c>
      <c r="QKB77" s="871" t="s">
        <v>710</v>
      </c>
      <c r="QKC77" s="871" t="s">
        <v>710</v>
      </c>
      <c r="QKD77" s="871" t="s">
        <v>710</v>
      </c>
      <c r="QKE77" s="871" t="s">
        <v>710</v>
      </c>
      <c r="QKF77" s="871" t="s">
        <v>710</v>
      </c>
      <c r="QKG77" s="871" t="s">
        <v>710</v>
      </c>
      <c r="QKH77" s="871" t="s">
        <v>710</v>
      </c>
      <c r="QKI77" s="871" t="s">
        <v>710</v>
      </c>
      <c r="QKJ77" s="871" t="s">
        <v>710</v>
      </c>
      <c r="QKK77" s="871" t="s">
        <v>710</v>
      </c>
      <c r="QKL77" s="871" t="s">
        <v>710</v>
      </c>
      <c r="QKM77" s="871" t="s">
        <v>710</v>
      </c>
      <c r="QKN77" s="871" t="s">
        <v>710</v>
      </c>
      <c r="QKO77" s="871" t="s">
        <v>710</v>
      </c>
      <c r="QKP77" s="871" t="s">
        <v>710</v>
      </c>
      <c r="QKQ77" s="871" t="s">
        <v>710</v>
      </c>
      <c r="QKR77" s="871" t="s">
        <v>710</v>
      </c>
      <c r="QKS77" s="871" t="s">
        <v>710</v>
      </c>
      <c r="QKT77" s="871" t="s">
        <v>710</v>
      </c>
      <c r="QKU77" s="871" t="s">
        <v>710</v>
      </c>
      <c r="QKV77" s="871" t="s">
        <v>710</v>
      </c>
      <c r="QKW77" s="871" t="s">
        <v>710</v>
      </c>
      <c r="QKX77" s="871" t="s">
        <v>710</v>
      </c>
      <c r="QKY77" s="871" t="s">
        <v>710</v>
      </c>
      <c r="QKZ77" s="871" t="s">
        <v>710</v>
      </c>
      <c r="QLA77" s="871" t="s">
        <v>710</v>
      </c>
      <c r="QLB77" s="871" t="s">
        <v>710</v>
      </c>
      <c r="QLC77" s="871" t="s">
        <v>710</v>
      </c>
      <c r="QLD77" s="871" t="s">
        <v>710</v>
      </c>
      <c r="QLE77" s="871" t="s">
        <v>710</v>
      </c>
      <c r="QLF77" s="871" t="s">
        <v>710</v>
      </c>
      <c r="QLG77" s="871" t="s">
        <v>710</v>
      </c>
      <c r="QLH77" s="871" t="s">
        <v>710</v>
      </c>
      <c r="QLI77" s="871" t="s">
        <v>710</v>
      </c>
      <c r="QLJ77" s="871" t="s">
        <v>710</v>
      </c>
      <c r="QLK77" s="871" t="s">
        <v>710</v>
      </c>
      <c r="QLL77" s="871" t="s">
        <v>710</v>
      </c>
      <c r="QLM77" s="871" t="s">
        <v>710</v>
      </c>
      <c r="QLN77" s="871" t="s">
        <v>710</v>
      </c>
      <c r="QLO77" s="871" t="s">
        <v>710</v>
      </c>
      <c r="QLP77" s="871" t="s">
        <v>710</v>
      </c>
      <c r="QLQ77" s="871" t="s">
        <v>710</v>
      </c>
      <c r="QLR77" s="871" t="s">
        <v>710</v>
      </c>
      <c r="QLS77" s="871" t="s">
        <v>710</v>
      </c>
      <c r="QLT77" s="871" t="s">
        <v>710</v>
      </c>
      <c r="QLU77" s="871" t="s">
        <v>710</v>
      </c>
      <c r="QLV77" s="871" t="s">
        <v>710</v>
      </c>
      <c r="QLW77" s="871" t="s">
        <v>710</v>
      </c>
      <c r="QLX77" s="871" t="s">
        <v>710</v>
      </c>
      <c r="QLY77" s="871" t="s">
        <v>710</v>
      </c>
      <c r="QLZ77" s="871" t="s">
        <v>710</v>
      </c>
      <c r="QMA77" s="871" t="s">
        <v>710</v>
      </c>
      <c r="QMB77" s="871" t="s">
        <v>710</v>
      </c>
      <c r="QMC77" s="871" t="s">
        <v>710</v>
      </c>
      <c r="QMD77" s="871" t="s">
        <v>710</v>
      </c>
      <c r="QME77" s="871" t="s">
        <v>710</v>
      </c>
      <c r="QMF77" s="871" t="s">
        <v>710</v>
      </c>
      <c r="QMG77" s="871" t="s">
        <v>710</v>
      </c>
      <c r="QMH77" s="871" t="s">
        <v>710</v>
      </c>
      <c r="QMI77" s="871" t="s">
        <v>710</v>
      </c>
      <c r="QMJ77" s="871" t="s">
        <v>710</v>
      </c>
      <c r="QMK77" s="871" t="s">
        <v>710</v>
      </c>
      <c r="QML77" s="871" t="s">
        <v>710</v>
      </c>
      <c r="QMM77" s="871" t="s">
        <v>710</v>
      </c>
      <c r="QMN77" s="871" t="s">
        <v>710</v>
      </c>
      <c r="QMO77" s="871" t="s">
        <v>710</v>
      </c>
      <c r="QMP77" s="871" t="s">
        <v>710</v>
      </c>
      <c r="QMQ77" s="871" t="s">
        <v>710</v>
      </c>
      <c r="QMR77" s="871" t="s">
        <v>710</v>
      </c>
      <c r="QMS77" s="871" t="s">
        <v>710</v>
      </c>
      <c r="QMT77" s="871" t="s">
        <v>710</v>
      </c>
      <c r="QMU77" s="871" t="s">
        <v>710</v>
      </c>
      <c r="QMV77" s="871" t="s">
        <v>710</v>
      </c>
      <c r="QMW77" s="871" t="s">
        <v>710</v>
      </c>
      <c r="QMX77" s="871" t="s">
        <v>710</v>
      </c>
      <c r="QMY77" s="871" t="s">
        <v>710</v>
      </c>
      <c r="QMZ77" s="871" t="s">
        <v>710</v>
      </c>
      <c r="QNA77" s="871" t="s">
        <v>710</v>
      </c>
      <c r="QNB77" s="871" t="s">
        <v>710</v>
      </c>
      <c r="QNC77" s="871" t="s">
        <v>710</v>
      </c>
      <c r="QND77" s="871" t="s">
        <v>710</v>
      </c>
      <c r="QNE77" s="871" t="s">
        <v>710</v>
      </c>
      <c r="QNF77" s="871" t="s">
        <v>710</v>
      </c>
      <c r="QNG77" s="871" t="s">
        <v>710</v>
      </c>
      <c r="QNH77" s="871" t="s">
        <v>710</v>
      </c>
      <c r="QNI77" s="871" t="s">
        <v>710</v>
      </c>
      <c r="QNJ77" s="871" t="s">
        <v>710</v>
      </c>
      <c r="QNK77" s="871" t="s">
        <v>710</v>
      </c>
      <c r="QNL77" s="871" t="s">
        <v>710</v>
      </c>
      <c r="QNM77" s="871" t="s">
        <v>710</v>
      </c>
      <c r="QNN77" s="871" t="s">
        <v>710</v>
      </c>
      <c r="QNO77" s="871" t="s">
        <v>710</v>
      </c>
      <c r="QNP77" s="871" t="s">
        <v>710</v>
      </c>
      <c r="QNQ77" s="871" t="s">
        <v>710</v>
      </c>
      <c r="QNR77" s="871" t="s">
        <v>710</v>
      </c>
      <c r="QNS77" s="871" t="s">
        <v>710</v>
      </c>
      <c r="QNT77" s="871" t="s">
        <v>710</v>
      </c>
      <c r="QNU77" s="871" t="s">
        <v>710</v>
      </c>
      <c r="QNV77" s="871" t="s">
        <v>710</v>
      </c>
      <c r="QNW77" s="871" t="s">
        <v>710</v>
      </c>
      <c r="QNX77" s="871" t="s">
        <v>710</v>
      </c>
      <c r="QNY77" s="871" t="s">
        <v>710</v>
      </c>
      <c r="QNZ77" s="871" t="s">
        <v>710</v>
      </c>
      <c r="QOA77" s="871" t="s">
        <v>710</v>
      </c>
      <c r="QOB77" s="871" t="s">
        <v>710</v>
      </c>
      <c r="QOC77" s="871" t="s">
        <v>710</v>
      </c>
      <c r="QOD77" s="871" t="s">
        <v>710</v>
      </c>
      <c r="QOE77" s="871" t="s">
        <v>710</v>
      </c>
      <c r="QOF77" s="871" t="s">
        <v>710</v>
      </c>
      <c r="QOG77" s="871" t="s">
        <v>710</v>
      </c>
      <c r="QOH77" s="871" t="s">
        <v>710</v>
      </c>
      <c r="QOI77" s="871" t="s">
        <v>710</v>
      </c>
      <c r="QOJ77" s="871" t="s">
        <v>710</v>
      </c>
      <c r="QOK77" s="871" t="s">
        <v>710</v>
      </c>
      <c r="QOL77" s="871" t="s">
        <v>710</v>
      </c>
      <c r="QOM77" s="871" t="s">
        <v>710</v>
      </c>
      <c r="QON77" s="871" t="s">
        <v>710</v>
      </c>
      <c r="QOO77" s="871" t="s">
        <v>710</v>
      </c>
      <c r="QOP77" s="871" t="s">
        <v>710</v>
      </c>
      <c r="QOQ77" s="871" t="s">
        <v>710</v>
      </c>
      <c r="QOR77" s="871" t="s">
        <v>710</v>
      </c>
      <c r="QOS77" s="871" t="s">
        <v>710</v>
      </c>
      <c r="QOT77" s="871" t="s">
        <v>710</v>
      </c>
      <c r="QOU77" s="871" t="s">
        <v>710</v>
      </c>
      <c r="QOV77" s="871" t="s">
        <v>710</v>
      </c>
      <c r="QOW77" s="871" t="s">
        <v>710</v>
      </c>
      <c r="QOX77" s="871" t="s">
        <v>710</v>
      </c>
      <c r="QOY77" s="871" t="s">
        <v>710</v>
      </c>
      <c r="QOZ77" s="871" t="s">
        <v>710</v>
      </c>
      <c r="QPA77" s="871" t="s">
        <v>710</v>
      </c>
      <c r="QPB77" s="871" t="s">
        <v>710</v>
      </c>
      <c r="QPC77" s="871" t="s">
        <v>710</v>
      </c>
      <c r="QPD77" s="871" t="s">
        <v>710</v>
      </c>
      <c r="QPE77" s="871" t="s">
        <v>710</v>
      </c>
      <c r="QPF77" s="871" t="s">
        <v>710</v>
      </c>
      <c r="QPG77" s="871" t="s">
        <v>710</v>
      </c>
      <c r="QPH77" s="871" t="s">
        <v>710</v>
      </c>
      <c r="QPI77" s="871" t="s">
        <v>710</v>
      </c>
      <c r="QPJ77" s="871" t="s">
        <v>710</v>
      </c>
      <c r="QPK77" s="871" t="s">
        <v>710</v>
      </c>
      <c r="QPL77" s="871" t="s">
        <v>710</v>
      </c>
      <c r="QPM77" s="871" t="s">
        <v>710</v>
      </c>
      <c r="QPN77" s="871" t="s">
        <v>710</v>
      </c>
      <c r="QPO77" s="871" t="s">
        <v>710</v>
      </c>
      <c r="QPP77" s="871" t="s">
        <v>710</v>
      </c>
      <c r="QPQ77" s="871" t="s">
        <v>710</v>
      </c>
      <c r="QPR77" s="871" t="s">
        <v>710</v>
      </c>
      <c r="QPS77" s="871" t="s">
        <v>710</v>
      </c>
      <c r="QPT77" s="871" t="s">
        <v>710</v>
      </c>
      <c r="QPU77" s="871" t="s">
        <v>710</v>
      </c>
      <c r="QPV77" s="871" t="s">
        <v>710</v>
      </c>
      <c r="QPW77" s="871" t="s">
        <v>710</v>
      </c>
      <c r="QPX77" s="871" t="s">
        <v>710</v>
      </c>
      <c r="QPY77" s="871" t="s">
        <v>710</v>
      </c>
      <c r="QPZ77" s="871" t="s">
        <v>710</v>
      </c>
      <c r="QQA77" s="871" t="s">
        <v>710</v>
      </c>
      <c r="QQB77" s="871" t="s">
        <v>710</v>
      </c>
      <c r="QQC77" s="871" t="s">
        <v>710</v>
      </c>
      <c r="QQD77" s="871" t="s">
        <v>710</v>
      </c>
      <c r="QQE77" s="871" t="s">
        <v>710</v>
      </c>
      <c r="QQF77" s="871" t="s">
        <v>710</v>
      </c>
      <c r="QQG77" s="871" t="s">
        <v>710</v>
      </c>
      <c r="QQH77" s="871" t="s">
        <v>710</v>
      </c>
      <c r="QQI77" s="871" t="s">
        <v>710</v>
      </c>
      <c r="QQJ77" s="871" t="s">
        <v>710</v>
      </c>
      <c r="QQK77" s="871" t="s">
        <v>710</v>
      </c>
      <c r="QQL77" s="871" t="s">
        <v>710</v>
      </c>
      <c r="QQM77" s="871" t="s">
        <v>710</v>
      </c>
      <c r="QQN77" s="871" t="s">
        <v>710</v>
      </c>
      <c r="QQO77" s="871" t="s">
        <v>710</v>
      </c>
      <c r="QQP77" s="871" t="s">
        <v>710</v>
      </c>
      <c r="QQQ77" s="871" t="s">
        <v>710</v>
      </c>
      <c r="QQR77" s="871" t="s">
        <v>710</v>
      </c>
      <c r="QQS77" s="871" t="s">
        <v>710</v>
      </c>
      <c r="QQT77" s="871" t="s">
        <v>710</v>
      </c>
      <c r="QQU77" s="871" t="s">
        <v>710</v>
      </c>
      <c r="QQV77" s="871" t="s">
        <v>710</v>
      </c>
      <c r="QQW77" s="871" t="s">
        <v>710</v>
      </c>
      <c r="QQX77" s="871" t="s">
        <v>710</v>
      </c>
      <c r="QQY77" s="871" t="s">
        <v>710</v>
      </c>
      <c r="QQZ77" s="871" t="s">
        <v>710</v>
      </c>
      <c r="QRA77" s="871" t="s">
        <v>710</v>
      </c>
      <c r="QRB77" s="871" t="s">
        <v>710</v>
      </c>
      <c r="QRC77" s="871" t="s">
        <v>710</v>
      </c>
      <c r="QRD77" s="871" t="s">
        <v>710</v>
      </c>
      <c r="QRE77" s="871" t="s">
        <v>710</v>
      </c>
      <c r="QRF77" s="871" t="s">
        <v>710</v>
      </c>
      <c r="QRG77" s="871" t="s">
        <v>710</v>
      </c>
      <c r="QRH77" s="871" t="s">
        <v>710</v>
      </c>
      <c r="QRI77" s="871" t="s">
        <v>710</v>
      </c>
      <c r="QRJ77" s="871" t="s">
        <v>710</v>
      </c>
      <c r="QRK77" s="871" t="s">
        <v>710</v>
      </c>
      <c r="QRL77" s="871" t="s">
        <v>710</v>
      </c>
      <c r="QRM77" s="871" t="s">
        <v>710</v>
      </c>
      <c r="QRN77" s="871" t="s">
        <v>710</v>
      </c>
      <c r="QRO77" s="871" t="s">
        <v>710</v>
      </c>
      <c r="QRP77" s="871" t="s">
        <v>710</v>
      </c>
      <c r="QRQ77" s="871" t="s">
        <v>710</v>
      </c>
      <c r="QRR77" s="871" t="s">
        <v>710</v>
      </c>
      <c r="QRS77" s="871" t="s">
        <v>710</v>
      </c>
      <c r="QRT77" s="871" t="s">
        <v>710</v>
      </c>
      <c r="QRU77" s="871" t="s">
        <v>710</v>
      </c>
      <c r="QRV77" s="871" t="s">
        <v>710</v>
      </c>
      <c r="QRW77" s="871" t="s">
        <v>710</v>
      </c>
      <c r="QRX77" s="871" t="s">
        <v>710</v>
      </c>
      <c r="QRY77" s="871" t="s">
        <v>710</v>
      </c>
      <c r="QRZ77" s="871" t="s">
        <v>710</v>
      </c>
      <c r="QSA77" s="871" t="s">
        <v>710</v>
      </c>
      <c r="QSB77" s="871" t="s">
        <v>710</v>
      </c>
      <c r="QSC77" s="871" t="s">
        <v>710</v>
      </c>
      <c r="QSD77" s="871" t="s">
        <v>710</v>
      </c>
      <c r="QSE77" s="871" t="s">
        <v>710</v>
      </c>
      <c r="QSF77" s="871" t="s">
        <v>710</v>
      </c>
      <c r="QSG77" s="871" t="s">
        <v>710</v>
      </c>
      <c r="QSH77" s="871" t="s">
        <v>710</v>
      </c>
      <c r="QSI77" s="871" t="s">
        <v>710</v>
      </c>
      <c r="QSJ77" s="871" t="s">
        <v>710</v>
      </c>
      <c r="QSK77" s="871" t="s">
        <v>710</v>
      </c>
      <c r="QSL77" s="871" t="s">
        <v>710</v>
      </c>
      <c r="QSM77" s="871" t="s">
        <v>710</v>
      </c>
      <c r="QSN77" s="871" t="s">
        <v>710</v>
      </c>
      <c r="QSO77" s="871" t="s">
        <v>710</v>
      </c>
      <c r="QSP77" s="871" t="s">
        <v>710</v>
      </c>
      <c r="QSQ77" s="871" t="s">
        <v>710</v>
      </c>
      <c r="QSR77" s="871" t="s">
        <v>710</v>
      </c>
      <c r="QSS77" s="871" t="s">
        <v>710</v>
      </c>
      <c r="QST77" s="871" t="s">
        <v>710</v>
      </c>
      <c r="QSU77" s="871" t="s">
        <v>710</v>
      </c>
      <c r="QSV77" s="871" t="s">
        <v>710</v>
      </c>
      <c r="QSW77" s="871" t="s">
        <v>710</v>
      </c>
      <c r="QSX77" s="871" t="s">
        <v>710</v>
      </c>
      <c r="QSY77" s="871" t="s">
        <v>710</v>
      </c>
      <c r="QSZ77" s="871" t="s">
        <v>710</v>
      </c>
      <c r="QTA77" s="871" t="s">
        <v>710</v>
      </c>
      <c r="QTB77" s="871" t="s">
        <v>710</v>
      </c>
      <c r="QTC77" s="871" t="s">
        <v>710</v>
      </c>
      <c r="QTD77" s="871" t="s">
        <v>710</v>
      </c>
      <c r="QTE77" s="871" t="s">
        <v>710</v>
      </c>
      <c r="QTF77" s="871" t="s">
        <v>710</v>
      </c>
      <c r="QTG77" s="871" t="s">
        <v>710</v>
      </c>
      <c r="QTH77" s="871" t="s">
        <v>710</v>
      </c>
      <c r="QTI77" s="871" t="s">
        <v>710</v>
      </c>
      <c r="QTJ77" s="871" t="s">
        <v>710</v>
      </c>
      <c r="QTK77" s="871" t="s">
        <v>710</v>
      </c>
      <c r="QTL77" s="871" t="s">
        <v>710</v>
      </c>
      <c r="QTM77" s="871" t="s">
        <v>710</v>
      </c>
      <c r="QTN77" s="871" t="s">
        <v>710</v>
      </c>
      <c r="QTO77" s="871" t="s">
        <v>710</v>
      </c>
      <c r="QTP77" s="871" t="s">
        <v>710</v>
      </c>
      <c r="QTQ77" s="871" t="s">
        <v>710</v>
      </c>
      <c r="QTR77" s="871" t="s">
        <v>710</v>
      </c>
      <c r="QTS77" s="871" t="s">
        <v>710</v>
      </c>
      <c r="QTT77" s="871" t="s">
        <v>710</v>
      </c>
      <c r="QTU77" s="871" t="s">
        <v>710</v>
      </c>
      <c r="QTV77" s="871" t="s">
        <v>710</v>
      </c>
      <c r="QTW77" s="871" t="s">
        <v>710</v>
      </c>
      <c r="QTX77" s="871" t="s">
        <v>710</v>
      </c>
      <c r="QTY77" s="871" t="s">
        <v>710</v>
      </c>
      <c r="QTZ77" s="871" t="s">
        <v>710</v>
      </c>
      <c r="QUA77" s="871" t="s">
        <v>710</v>
      </c>
      <c r="QUB77" s="871" t="s">
        <v>710</v>
      </c>
      <c r="QUC77" s="871" t="s">
        <v>710</v>
      </c>
      <c r="QUD77" s="871" t="s">
        <v>710</v>
      </c>
      <c r="QUE77" s="871" t="s">
        <v>710</v>
      </c>
      <c r="QUF77" s="871" t="s">
        <v>710</v>
      </c>
      <c r="QUG77" s="871" t="s">
        <v>710</v>
      </c>
      <c r="QUH77" s="871" t="s">
        <v>710</v>
      </c>
      <c r="QUI77" s="871" t="s">
        <v>710</v>
      </c>
      <c r="QUJ77" s="871" t="s">
        <v>710</v>
      </c>
      <c r="QUK77" s="871" t="s">
        <v>710</v>
      </c>
      <c r="QUL77" s="871" t="s">
        <v>710</v>
      </c>
      <c r="QUM77" s="871" t="s">
        <v>710</v>
      </c>
      <c r="QUN77" s="871" t="s">
        <v>710</v>
      </c>
      <c r="QUO77" s="871" t="s">
        <v>710</v>
      </c>
      <c r="QUP77" s="871" t="s">
        <v>710</v>
      </c>
      <c r="QUQ77" s="871" t="s">
        <v>710</v>
      </c>
      <c r="QUR77" s="871" t="s">
        <v>710</v>
      </c>
      <c r="QUS77" s="871" t="s">
        <v>710</v>
      </c>
      <c r="QUT77" s="871" t="s">
        <v>710</v>
      </c>
      <c r="QUU77" s="871" t="s">
        <v>710</v>
      </c>
      <c r="QUV77" s="871" t="s">
        <v>710</v>
      </c>
      <c r="QUW77" s="871" t="s">
        <v>710</v>
      </c>
      <c r="QUX77" s="871" t="s">
        <v>710</v>
      </c>
      <c r="QUY77" s="871" t="s">
        <v>710</v>
      </c>
      <c r="QUZ77" s="871" t="s">
        <v>710</v>
      </c>
      <c r="QVA77" s="871" t="s">
        <v>710</v>
      </c>
      <c r="QVB77" s="871" t="s">
        <v>710</v>
      </c>
      <c r="QVC77" s="871" t="s">
        <v>710</v>
      </c>
      <c r="QVD77" s="871" t="s">
        <v>710</v>
      </c>
      <c r="QVE77" s="871" t="s">
        <v>710</v>
      </c>
      <c r="QVF77" s="871" t="s">
        <v>710</v>
      </c>
      <c r="QVG77" s="871" t="s">
        <v>710</v>
      </c>
      <c r="QVH77" s="871" t="s">
        <v>710</v>
      </c>
      <c r="QVI77" s="871" t="s">
        <v>710</v>
      </c>
      <c r="QVJ77" s="871" t="s">
        <v>710</v>
      </c>
      <c r="QVK77" s="871" t="s">
        <v>710</v>
      </c>
      <c r="QVL77" s="871" t="s">
        <v>710</v>
      </c>
      <c r="QVM77" s="871" t="s">
        <v>710</v>
      </c>
      <c r="QVN77" s="871" t="s">
        <v>710</v>
      </c>
      <c r="QVO77" s="871" t="s">
        <v>710</v>
      </c>
      <c r="QVP77" s="871" t="s">
        <v>710</v>
      </c>
      <c r="QVQ77" s="871" t="s">
        <v>710</v>
      </c>
      <c r="QVR77" s="871" t="s">
        <v>710</v>
      </c>
      <c r="QVS77" s="871" t="s">
        <v>710</v>
      </c>
      <c r="QVT77" s="871" t="s">
        <v>710</v>
      </c>
      <c r="QVU77" s="871" t="s">
        <v>710</v>
      </c>
      <c r="QVV77" s="871" t="s">
        <v>710</v>
      </c>
      <c r="QVW77" s="871" t="s">
        <v>710</v>
      </c>
      <c r="QVX77" s="871" t="s">
        <v>710</v>
      </c>
      <c r="QVY77" s="871" t="s">
        <v>710</v>
      </c>
      <c r="QVZ77" s="871" t="s">
        <v>710</v>
      </c>
      <c r="QWA77" s="871" t="s">
        <v>710</v>
      </c>
      <c r="QWB77" s="871" t="s">
        <v>710</v>
      </c>
      <c r="QWC77" s="871" t="s">
        <v>710</v>
      </c>
      <c r="QWD77" s="871" t="s">
        <v>710</v>
      </c>
      <c r="QWE77" s="871" t="s">
        <v>710</v>
      </c>
      <c r="QWF77" s="871" t="s">
        <v>710</v>
      </c>
      <c r="QWG77" s="871" t="s">
        <v>710</v>
      </c>
      <c r="QWH77" s="871" t="s">
        <v>710</v>
      </c>
      <c r="QWI77" s="871" t="s">
        <v>710</v>
      </c>
      <c r="QWJ77" s="871" t="s">
        <v>710</v>
      </c>
      <c r="QWK77" s="871" t="s">
        <v>710</v>
      </c>
      <c r="QWL77" s="871" t="s">
        <v>710</v>
      </c>
      <c r="QWM77" s="871" t="s">
        <v>710</v>
      </c>
      <c r="QWN77" s="871" t="s">
        <v>710</v>
      </c>
      <c r="QWO77" s="871" t="s">
        <v>710</v>
      </c>
      <c r="QWP77" s="871" t="s">
        <v>710</v>
      </c>
      <c r="QWQ77" s="871" t="s">
        <v>710</v>
      </c>
      <c r="QWR77" s="871" t="s">
        <v>710</v>
      </c>
      <c r="QWS77" s="871" t="s">
        <v>710</v>
      </c>
      <c r="QWT77" s="871" t="s">
        <v>710</v>
      </c>
      <c r="QWU77" s="871" t="s">
        <v>710</v>
      </c>
      <c r="QWV77" s="871" t="s">
        <v>710</v>
      </c>
      <c r="QWW77" s="871" t="s">
        <v>710</v>
      </c>
      <c r="QWX77" s="871" t="s">
        <v>710</v>
      </c>
      <c r="QWY77" s="871" t="s">
        <v>710</v>
      </c>
      <c r="QWZ77" s="871" t="s">
        <v>710</v>
      </c>
      <c r="QXA77" s="871" t="s">
        <v>710</v>
      </c>
      <c r="QXB77" s="871" t="s">
        <v>710</v>
      </c>
      <c r="QXC77" s="871" t="s">
        <v>710</v>
      </c>
      <c r="QXD77" s="871" t="s">
        <v>710</v>
      </c>
      <c r="QXE77" s="871" t="s">
        <v>710</v>
      </c>
      <c r="QXF77" s="871" t="s">
        <v>710</v>
      </c>
      <c r="QXG77" s="871" t="s">
        <v>710</v>
      </c>
      <c r="QXH77" s="871" t="s">
        <v>710</v>
      </c>
      <c r="QXI77" s="871" t="s">
        <v>710</v>
      </c>
      <c r="QXJ77" s="871" t="s">
        <v>710</v>
      </c>
      <c r="QXK77" s="871" t="s">
        <v>710</v>
      </c>
      <c r="QXL77" s="871" t="s">
        <v>710</v>
      </c>
      <c r="QXM77" s="871" t="s">
        <v>710</v>
      </c>
      <c r="QXN77" s="871" t="s">
        <v>710</v>
      </c>
      <c r="QXO77" s="871" t="s">
        <v>710</v>
      </c>
      <c r="QXP77" s="871" t="s">
        <v>710</v>
      </c>
      <c r="QXQ77" s="871" t="s">
        <v>710</v>
      </c>
      <c r="QXR77" s="871" t="s">
        <v>710</v>
      </c>
      <c r="QXS77" s="871" t="s">
        <v>710</v>
      </c>
      <c r="QXT77" s="871" t="s">
        <v>710</v>
      </c>
      <c r="QXU77" s="871" t="s">
        <v>710</v>
      </c>
      <c r="QXV77" s="871" t="s">
        <v>710</v>
      </c>
      <c r="QXW77" s="871" t="s">
        <v>710</v>
      </c>
      <c r="QXX77" s="871" t="s">
        <v>710</v>
      </c>
      <c r="QXY77" s="871" t="s">
        <v>710</v>
      </c>
      <c r="QXZ77" s="871" t="s">
        <v>710</v>
      </c>
      <c r="QYA77" s="871" t="s">
        <v>710</v>
      </c>
      <c r="QYB77" s="871" t="s">
        <v>710</v>
      </c>
      <c r="QYC77" s="871" t="s">
        <v>710</v>
      </c>
      <c r="QYD77" s="871" t="s">
        <v>710</v>
      </c>
      <c r="QYE77" s="871" t="s">
        <v>710</v>
      </c>
      <c r="QYF77" s="871" t="s">
        <v>710</v>
      </c>
      <c r="QYG77" s="871" t="s">
        <v>710</v>
      </c>
      <c r="QYH77" s="871" t="s">
        <v>710</v>
      </c>
      <c r="QYI77" s="871" t="s">
        <v>710</v>
      </c>
      <c r="QYJ77" s="871" t="s">
        <v>710</v>
      </c>
      <c r="QYK77" s="871" t="s">
        <v>710</v>
      </c>
      <c r="QYL77" s="871" t="s">
        <v>710</v>
      </c>
      <c r="QYM77" s="871" t="s">
        <v>710</v>
      </c>
      <c r="QYN77" s="871" t="s">
        <v>710</v>
      </c>
      <c r="QYO77" s="871" t="s">
        <v>710</v>
      </c>
      <c r="QYP77" s="871" t="s">
        <v>710</v>
      </c>
      <c r="QYQ77" s="871" t="s">
        <v>710</v>
      </c>
      <c r="QYR77" s="871" t="s">
        <v>710</v>
      </c>
      <c r="QYS77" s="871" t="s">
        <v>710</v>
      </c>
      <c r="QYT77" s="871" t="s">
        <v>710</v>
      </c>
      <c r="QYU77" s="871" t="s">
        <v>710</v>
      </c>
      <c r="QYV77" s="871" t="s">
        <v>710</v>
      </c>
      <c r="QYW77" s="871" t="s">
        <v>710</v>
      </c>
      <c r="QYX77" s="871" t="s">
        <v>710</v>
      </c>
      <c r="QYY77" s="871" t="s">
        <v>710</v>
      </c>
      <c r="QYZ77" s="871" t="s">
        <v>710</v>
      </c>
      <c r="QZA77" s="871" t="s">
        <v>710</v>
      </c>
      <c r="QZB77" s="871" t="s">
        <v>710</v>
      </c>
      <c r="QZC77" s="871" t="s">
        <v>710</v>
      </c>
      <c r="QZD77" s="871" t="s">
        <v>710</v>
      </c>
      <c r="QZE77" s="871" t="s">
        <v>710</v>
      </c>
      <c r="QZF77" s="871" t="s">
        <v>710</v>
      </c>
      <c r="QZG77" s="871" t="s">
        <v>710</v>
      </c>
      <c r="QZH77" s="871" t="s">
        <v>710</v>
      </c>
      <c r="QZI77" s="871" t="s">
        <v>710</v>
      </c>
      <c r="QZJ77" s="871" t="s">
        <v>710</v>
      </c>
      <c r="QZK77" s="871" t="s">
        <v>710</v>
      </c>
      <c r="QZL77" s="871" t="s">
        <v>710</v>
      </c>
      <c r="QZM77" s="871" t="s">
        <v>710</v>
      </c>
      <c r="QZN77" s="871" t="s">
        <v>710</v>
      </c>
      <c r="QZO77" s="871" t="s">
        <v>710</v>
      </c>
      <c r="QZP77" s="871" t="s">
        <v>710</v>
      </c>
      <c r="QZQ77" s="871" t="s">
        <v>710</v>
      </c>
      <c r="QZR77" s="871" t="s">
        <v>710</v>
      </c>
      <c r="QZS77" s="871" t="s">
        <v>710</v>
      </c>
      <c r="QZT77" s="871" t="s">
        <v>710</v>
      </c>
      <c r="QZU77" s="871" t="s">
        <v>710</v>
      </c>
      <c r="QZV77" s="871" t="s">
        <v>710</v>
      </c>
      <c r="QZW77" s="871" t="s">
        <v>710</v>
      </c>
      <c r="QZX77" s="871" t="s">
        <v>710</v>
      </c>
      <c r="QZY77" s="871" t="s">
        <v>710</v>
      </c>
      <c r="QZZ77" s="871" t="s">
        <v>710</v>
      </c>
      <c r="RAA77" s="871" t="s">
        <v>710</v>
      </c>
      <c r="RAB77" s="871" t="s">
        <v>710</v>
      </c>
      <c r="RAC77" s="871" t="s">
        <v>710</v>
      </c>
      <c r="RAD77" s="871" t="s">
        <v>710</v>
      </c>
      <c r="RAE77" s="871" t="s">
        <v>710</v>
      </c>
      <c r="RAF77" s="871" t="s">
        <v>710</v>
      </c>
      <c r="RAG77" s="871" t="s">
        <v>710</v>
      </c>
      <c r="RAH77" s="871" t="s">
        <v>710</v>
      </c>
      <c r="RAI77" s="871" t="s">
        <v>710</v>
      </c>
      <c r="RAJ77" s="871" t="s">
        <v>710</v>
      </c>
      <c r="RAK77" s="871" t="s">
        <v>710</v>
      </c>
      <c r="RAL77" s="871" t="s">
        <v>710</v>
      </c>
      <c r="RAM77" s="871" t="s">
        <v>710</v>
      </c>
      <c r="RAN77" s="871" t="s">
        <v>710</v>
      </c>
      <c r="RAO77" s="871" t="s">
        <v>710</v>
      </c>
      <c r="RAP77" s="871" t="s">
        <v>710</v>
      </c>
      <c r="RAQ77" s="871" t="s">
        <v>710</v>
      </c>
      <c r="RAR77" s="871" t="s">
        <v>710</v>
      </c>
      <c r="RAS77" s="871" t="s">
        <v>710</v>
      </c>
      <c r="RAT77" s="871" t="s">
        <v>710</v>
      </c>
      <c r="RAU77" s="871" t="s">
        <v>710</v>
      </c>
      <c r="RAV77" s="871" t="s">
        <v>710</v>
      </c>
      <c r="RAW77" s="871" t="s">
        <v>710</v>
      </c>
      <c r="RAX77" s="871" t="s">
        <v>710</v>
      </c>
      <c r="RAY77" s="871" t="s">
        <v>710</v>
      </c>
      <c r="RAZ77" s="871" t="s">
        <v>710</v>
      </c>
      <c r="RBA77" s="871" t="s">
        <v>710</v>
      </c>
      <c r="RBB77" s="871" t="s">
        <v>710</v>
      </c>
      <c r="RBC77" s="871" t="s">
        <v>710</v>
      </c>
      <c r="RBD77" s="871" t="s">
        <v>710</v>
      </c>
      <c r="RBE77" s="871" t="s">
        <v>710</v>
      </c>
      <c r="RBF77" s="871" t="s">
        <v>710</v>
      </c>
      <c r="RBG77" s="871" t="s">
        <v>710</v>
      </c>
      <c r="RBH77" s="871" t="s">
        <v>710</v>
      </c>
      <c r="RBI77" s="871" t="s">
        <v>710</v>
      </c>
      <c r="RBJ77" s="871" t="s">
        <v>710</v>
      </c>
      <c r="RBK77" s="871" t="s">
        <v>710</v>
      </c>
      <c r="RBL77" s="871" t="s">
        <v>710</v>
      </c>
      <c r="RBM77" s="871" t="s">
        <v>710</v>
      </c>
      <c r="RBN77" s="871" t="s">
        <v>710</v>
      </c>
      <c r="RBO77" s="871" t="s">
        <v>710</v>
      </c>
      <c r="RBP77" s="871" t="s">
        <v>710</v>
      </c>
      <c r="RBQ77" s="871" t="s">
        <v>710</v>
      </c>
      <c r="RBR77" s="871" t="s">
        <v>710</v>
      </c>
      <c r="RBS77" s="871" t="s">
        <v>710</v>
      </c>
      <c r="RBT77" s="871" t="s">
        <v>710</v>
      </c>
      <c r="RBU77" s="871" t="s">
        <v>710</v>
      </c>
      <c r="RBV77" s="871" t="s">
        <v>710</v>
      </c>
      <c r="RBW77" s="871" t="s">
        <v>710</v>
      </c>
      <c r="RBX77" s="871" t="s">
        <v>710</v>
      </c>
      <c r="RBY77" s="871" t="s">
        <v>710</v>
      </c>
      <c r="RBZ77" s="871" t="s">
        <v>710</v>
      </c>
      <c r="RCA77" s="871" t="s">
        <v>710</v>
      </c>
      <c r="RCB77" s="871" t="s">
        <v>710</v>
      </c>
      <c r="RCC77" s="871" t="s">
        <v>710</v>
      </c>
      <c r="RCD77" s="871" t="s">
        <v>710</v>
      </c>
      <c r="RCE77" s="871" t="s">
        <v>710</v>
      </c>
      <c r="RCF77" s="871" t="s">
        <v>710</v>
      </c>
      <c r="RCG77" s="871" t="s">
        <v>710</v>
      </c>
      <c r="RCH77" s="871" t="s">
        <v>710</v>
      </c>
      <c r="RCI77" s="871" t="s">
        <v>710</v>
      </c>
      <c r="RCJ77" s="871" t="s">
        <v>710</v>
      </c>
      <c r="RCK77" s="871" t="s">
        <v>710</v>
      </c>
      <c r="RCL77" s="871" t="s">
        <v>710</v>
      </c>
      <c r="RCM77" s="871" t="s">
        <v>710</v>
      </c>
      <c r="RCN77" s="871" t="s">
        <v>710</v>
      </c>
      <c r="RCO77" s="871" t="s">
        <v>710</v>
      </c>
      <c r="RCP77" s="871" t="s">
        <v>710</v>
      </c>
      <c r="RCQ77" s="871" t="s">
        <v>710</v>
      </c>
      <c r="RCR77" s="871" t="s">
        <v>710</v>
      </c>
      <c r="RCS77" s="871" t="s">
        <v>710</v>
      </c>
      <c r="RCT77" s="871" t="s">
        <v>710</v>
      </c>
      <c r="RCU77" s="871" t="s">
        <v>710</v>
      </c>
      <c r="RCV77" s="871" t="s">
        <v>710</v>
      </c>
      <c r="RCW77" s="871" t="s">
        <v>710</v>
      </c>
      <c r="RCX77" s="871" t="s">
        <v>710</v>
      </c>
      <c r="RCY77" s="871" t="s">
        <v>710</v>
      </c>
      <c r="RCZ77" s="871" t="s">
        <v>710</v>
      </c>
      <c r="RDA77" s="871" t="s">
        <v>710</v>
      </c>
      <c r="RDB77" s="871" t="s">
        <v>710</v>
      </c>
      <c r="RDC77" s="871" t="s">
        <v>710</v>
      </c>
      <c r="RDD77" s="871" t="s">
        <v>710</v>
      </c>
      <c r="RDE77" s="871" t="s">
        <v>710</v>
      </c>
      <c r="RDF77" s="871" t="s">
        <v>710</v>
      </c>
      <c r="RDG77" s="871" t="s">
        <v>710</v>
      </c>
      <c r="RDH77" s="871" t="s">
        <v>710</v>
      </c>
      <c r="RDI77" s="871" t="s">
        <v>710</v>
      </c>
      <c r="RDJ77" s="871" t="s">
        <v>710</v>
      </c>
      <c r="RDK77" s="871" t="s">
        <v>710</v>
      </c>
      <c r="RDL77" s="871" t="s">
        <v>710</v>
      </c>
      <c r="RDM77" s="871" t="s">
        <v>710</v>
      </c>
      <c r="RDN77" s="871" t="s">
        <v>710</v>
      </c>
      <c r="RDO77" s="871" t="s">
        <v>710</v>
      </c>
      <c r="RDP77" s="871" t="s">
        <v>710</v>
      </c>
      <c r="RDQ77" s="871" t="s">
        <v>710</v>
      </c>
      <c r="RDR77" s="871" t="s">
        <v>710</v>
      </c>
      <c r="RDS77" s="871" t="s">
        <v>710</v>
      </c>
      <c r="RDT77" s="871" t="s">
        <v>710</v>
      </c>
      <c r="RDU77" s="871" t="s">
        <v>710</v>
      </c>
      <c r="RDV77" s="871" t="s">
        <v>710</v>
      </c>
      <c r="RDW77" s="871" t="s">
        <v>710</v>
      </c>
      <c r="RDX77" s="871" t="s">
        <v>710</v>
      </c>
      <c r="RDY77" s="871" t="s">
        <v>710</v>
      </c>
      <c r="RDZ77" s="871" t="s">
        <v>710</v>
      </c>
      <c r="REA77" s="871" t="s">
        <v>710</v>
      </c>
      <c r="REB77" s="871" t="s">
        <v>710</v>
      </c>
      <c r="REC77" s="871" t="s">
        <v>710</v>
      </c>
      <c r="RED77" s="871" t="s">
        <v>710</v>
      </c>
      <c r="REE77" s="871" t="s">
        <v>710</v>
      </c>
      <c r="REF77" s="871" t="s">
        <v>710</v>
      </c>
      <c r="REG77" s="871" t="s">
        <v>710</v>
      </c>
      <c r="REH77" s="871" t="s">
        <v>710</v>
      </c>
      <c r="REI77" s="871" t="s">
        <v>710</v>
      </c>
      <c r="REJ77" s="871" t="s">
        <v>710</v>
      </c>
      <c r="REK77" s="871" t="s">
        <v>710</v>
      </c>
      <c r="REL77" s="871" t="s">
        <v>710</v>
      </c>
      <c r="REM77" s="871" t="s">
        <v>710</v>
      </c>
      <c r="REN77" s="871" t="s">
        <v>710</v>
      </c>
      <c r="REO77" s="871" t="s">
        <v>710</v>
      </c>
      <c r="REP77" s="871" t="s">
        <v>710</v>
      </c>
      <c r="REQ77" s="871" t="s">
        <v>710</v>
      </c>
      <c r="RER77" s="871" t="s">
        <v>710</v>
      </c>
      <c r="RES77" s="871" t="s">
        <v>710</v>
      </c>
      <c r="RET77" s="871" t="s">
        <v>710</v>
      </c>
      <c r="REU77" s="871" t="s">
        <v>710</v>
      </c>
      <c r="REV77" s="871" t="s">
        <v>710</v>
      </c>
      <c r="REW77" s="871" t="s">
        <v>710</v>
      </c>
      <c r="REX77" s="871" t="s">
        <v>710</v>
      </c>
      <c r="REY77" s="871" t="s">
        <v>710</v>
      </c>
      <c r="REZ77" s="871" t="s">
        <v>710</v>
      </c>
      <c r="RFA77" s="871" t="s">
        <v>710</v>
      </c>
      <c r="RFB77" s="871" t="s">
        <v>710</v>
      </c>
      <c r="RFC77" s="871" t="s">
        <v>710</v>
      </c>
      <c r="RFD77" s="871" t="s">
        <v>710</v>
      </c>
      <c r="RFE77" s="871" t="s">
        <v>710</v>
      </c>
      <c r="RFF77" s="871" t="s">
        <v>710</v>
      </c>
      <c r="RFG77" s="871" t="s">
        <v>710</v>
      </c>
      <c r="RFH77" s="871" t="s">
        <v>710</v>
      </c>
      <c r="RFI77" s="871" t="s">
        <v>710</v>
      </c>
      <c r="RFJ77" s="871" t="s">
        <v>710</v>
      </c>
      <c r="RFK77" s="871" t="s">
        <v>710</v>
      </c>
      <c r="RFL77" s="871" t="s">
        <v>710</v>
      </c>
      <c r="RFM77" s="871" t="s">
        <v>710</v>
      </c>
      <c r="RFN77" s="871" t="s">
        <v>710</v>
      </c>
      <c r="RFO77" s="871" t="s">
        <v>710</v>
      </c>
      <c r="RFP77" s="871" t="s">
        <v>710</v>
      </c>
      <c r="RFQ77" s="871" t="s">
        <v>710</v>
      </c>
      <c r="RFR77" s="871" t="s">
        <v>710</v>
      </c>
      <c r="RFS77" s="871" t="s">
        <v>710</v>
      </c>
      <c r="RFT77" s="871" t="s">
        <v>710</v>
      </c>
      <c r="RFU77" s="871" t="s">
        <v>710</v>
      </c>
      <c r="RFV77" s="871" t="s">
        <v>710</v>
      </c>
      <c r="RFW77" s="871" t="s">
        <v>710</v>
      </c>
      <c r="RFX77" s="871" t="s">
        <v>710</v>
      </c>
      <c r="RFY77" s="871" t="s">
        <v>710</v>
      </c>
      <c r="RFZ77" s="871" t="s">
        <v>710</v>
      </c>
      <c r="RGA77" s="871" t="s">
        <v>710</v>
      </c>
      <c r="RGB77" s="871" t="s">
        <v>710</v>
      </c>
      <c r="RGC77" s="871" t="s">
        <v>710</v>
      </c>
      <c r="RGD77" s="871" t="s">
        <v>710</v>
      </c>
      <c r="RGE77" s="871" t="s">
        <v>710</v>
      </c>
      <c r="RGF77" s="871" t="s">
        <v>710</v>
      </c>
      <c r="RGG77" s="871" t="s">
        <v>710</v>
      </c>
      <c r="RGH77" s="871" t="s">
        <v>710</v>
      </c>
      <c r="RGI77" s="871" t="s">
        <v>710</v>
      </c>
      <c r="RGJ77" s="871" t="s">
        <v>710</v>
      </c>
      <c r="RGK77" s="871" t="s">
        <v>710</v>
      </c>
      <c r="RGL77" s="871" t="s">
        <v>710</v>
      </c>
      <c r="RGM77" s="871" t="s">
        <v>710</v>
      </c>
      <c r="RGN77" s="871" t="s">
        <v>710</v>
      </c>
      <c r="RGO77" s="871" t="s">
        <v>710</v>
      </c>
      <c r="RGP77" s="871" t="s">
        <v>710</v>
      </c>
      <c r="RGQ77" s="871" t="s">
        <v>710</v>
      </c>
      <c r="RGR77" s="871" t="s">
        <v>710</v>
      </c>
      <c r="RGS77" s="871" t="s">
        <v>710</v>
      </c>
      <c r="RGT77" s="871" t="s">
        <v>710</v>
      </c>
      <c r="RGU77" s="871" t="s">
        <v>710</v>
      </c>
      <c r="RGV77" s="871" t="s">
        <v>710</v>
      </c>
      <c r="RGW77" s="871" t="s">
        <v>710</v>
      </c>
      <c r="RGX77" s="871" t="s">
        <v>710</v>
      </c>
      <c r="RGY77" s="871" t="s">
        <v>710</v>
      </c>
      <c r="RGZ77" s="871" t="s">
        <v>710</v>
      </c>
      <c r="RHA77" s="871" t="s">
        <v>710</v>
      </c>
      <c r="RHB77" s="871" t="s">
        <v>710</v>
      </c>
      <c r="RHC77" s="871" t="s">
        <v>710</v>
      </c>
      <c r="RHD77" s="871" t="s">
        <v>710</v>
      </c>
      <c r="RHE77" s="871" t="s">
        <v>710</v>
      </c>
      <c r="RHF77" s="871" t="s">
        <v>710</v>
      </c>
      <c r="RHG77" s="871" t="s">
        <v>710</v>
      </c>
      <c r="RHH77" s="871" t="s">
        <v>710</v>
      </c>
      <c r="RHI77" s="871" t="s">
        <v>710</v>
      </c>
      <c r="RHJ77" s="871" t="s">
        <v>710</v>
      </c>
      <c r="RHK77" s="871" t="s">
        <v>710</v>
      </c>
      <c r="RHL77" s="871" t="s">
        <v>710</v>
      </c>
      <c r="RHM77" s="871" t="s">
        <v>710</v>
      </c>
      <c r="RHN77" s="871" t="s">
        <v>710</v>
      </c>
      <c r="RHO77" s="871" t="s">
        <v>710</v>
      </c>
      <c r="RHP77" s="871" t="s">
        <v>710</v>
      </c>
      <c r="RHQ77" s="871" t="s">
        <v>710</v>
      </c>
      <c r="RHR77" s="871" t="s">
        <v>710</v>
      </c>
      <c r="RHS77" s="871" t="s">
        <v>710</v>
      </c>
      <c r="RHT77" s="871" t="s">
        <v>710</v>
      </c>
      <c r="RHU77" s="871" t="s">
        <v>710</v>
      </c>
      <c r="RHV77" s="871" t="s">
        <v>710</v>
      </c>
      <c r="RHW77" s="871" t="s">
        <v>710</v>
      </c>
      <c r="RHX77" s="871" t="s">
        <v>710</v>
      </c>
      <c r="RHY77" s="871" t="s">
        <v>710</v>
      </c>
      <c r="RHZ77" s="871" t="s">
        <v>710</v>
      </c>
      <c r="RIA77" s="871" t="s">
        <v>710</v>
      </c>
      <c r="RIB77" s="871" t="s">
        <v>710</v>
      </c>
      <c r="RIC77" s="871" t="s">
        <v>710</v>
      </c>
      <c r="RID77" s="871" t="s">
        <v>710</v>
      </c>
      <c r="RIE77" s="871" t="s">
        <v>710</v>
      </c>
      <c r="RIF77" s="871" t="s">
        <v>710</v>
      </c>
      <c r="RIG77" s="871" t="s">
        <v>710</v>
      </c>
      <c r="RIH77" s="871" t="s">
        <v>710</v>
      </c>
      <c r="RII77" s="871" t="s">
        <v>710</v>
      </c>
      <c r="RIJ77" s="871" t="s">
        <v>710</v>
      </c>
      <c r="RIK77" s="871" t="s">
        <v>710</v>
      </c>
      <c r="RIL77" s="871" t="s">
        <v>710</v>
      </c>
      <c r="RIM77" s="871" t="s">
        <v>710</v>
      </c>
      <c r="RIN77" s="871" t="s">
        <v>710</v>
      </c>
      <c r="RIO77" s="871" t="s">
        <v>710</v>
      </c>
      <c r="RIP77" s="871" t="s">
        <v>710</v>
      </c>
      <c r="RIQ77" s="871" t="s">
        <v>710</v>
      </c>
      <c r="RIR77" s="871" t="s">
        <v>710</v>
      </c>
      <c r="RIS77" s="871" t="s">
        <v>710</v>
      </c>
      <c r="RIT77" s="871" t="s">
        <v>710</v>
      </c>
      <c r="RIU77" s="871" t="s">
        <v>710</v>
      </c>
      <c r="RIV77" s="871" t="s">
        <v>710</v>
      </c>
      <c r="RIW77" s="871" t="s">
        <v>710</v>
      </c>
      <c r="RIX77" s="871" t="s">
        <v>710</v>
      </c>
      <c r="RIY77" s="871" t="s">
        <v>710</v>
      </c>
      <c r="RIZ77" s="871" t="s">
        <v>710</v>
      </c>
      <c r="RJA77" s="871" t="s">
        <v>710</v>
      </c>
      <c r="RJB77" s="871" t="s">
        <v>710</v>
      </c>
      <c r="RJC77" s="871" t="s">
        <v>710</v>
      </c>
      <c r="RJD77" s="871" t="s">
        <v>710</v>
      </c>
      <c r="RJE77" s="871" t="s">
        <v>710</v>
      </c>
      <c r="RJF77" s="871" t="s">
        <v>710</v>
      </c>
      <c r="RJG77" s="871" t="s">
        <v>710</v>
      </c>
      <c r="RJH77" s="871" t="s">
        <v>710</v>
      </c>
      <c r="RJI77" s="871" t="s">
        <v>710</v>
      </c>
      <c r="RJJ77" s="871" t="s">
        <v>710</v>
      </c>
      <c r="RJK77" s="871" t="s">
        <v>710</v>
      </c>
      <c r="RJL77" s="871" t="s">
        <v>710</v>
      </c>
      <c r="RJM77" s="871" t="s">
        <v>710</v>
      </c>
      <c r="RJN77" s="871" t="s">
        <v>710</v>
      </c>
      <c r="RJO77" s="871" t="s">
        <v>710</v>
      </c>
      <c r="RJP77" s="871" t="s">
        <v>710</v>
      </c>
      <c r="RJQ77" s="871" t="s">
        <v>710</v>
      </c>
      <c r="RJR77" s="871" t="s">
        <v>710</v>
      </c>
      <c r="RJS77" s="871" t="s">
        <v>710</v>
      </c>
      <c r="RJT77" s="871" t="s">
        <v>710</v>
      </c>
      <c r="RJU77" s="871" t="s">
        <v>710</v>
      </c>
      <c r="RJV77" s="871" t="s">
        <v>710</v>
      </c>
      <c r="RJW77" s="871" t="s">
        <v>710</v>
      </c>
      <c r="RJX77" s="871" t="s">
        <v>710</v>
      </c>
      <c r="RJY77" s="871" t="s">
        <v>710</v>
      </c>
      <c r="RJZ77" s="871" t="s">
        <v>710</v>
      </c>
      <c r="RKA77" s="871" t="s">
        <v>710</v>
      </c>
      <c r="RKB77" s="871" t="s">
        <v>710</v>
      </c>
      <c r="RKC77" s="871" t="s">
        <v>710</v>
      </c>
      <c r="RKD77" s="871" t="s">
        <v>710</v>
      </c>
      <c r="RKE77" s="871" t="s">
        <v>710</v>
      </c>
      <c r="RKF77" s="871" t="s">
        <v>710</v>
      </c>
      <c r="RKG77" s="871" t="s">
        <v>710</v>
      </c>
      <c r="RKH77" s="871" t="s">
        <v>710</v>
      </c>
      <c r="RKI77" s="871" t="s">
        <v>710</v>
      </c>
      <c r="RKJ77" s="871" t="s">
        <v>710</v>
      </c>
      <c r="RKK77" s="871" t="s">
        <v>710</v>
      </c>
      <c r="RKL77" s="871" t="s">
        <v>710</v>
      </c>
      <c r="RKM77" s="871" t="s">
        <v>710</v>
      </c>
      <c r="RKN77" s="871" t="s">
        <v>710</v>
      </c>
      <c r="RKO77" s="871" t="s">
        <v>710</v>
      </c>
      <c r="RKP77" s="871" t="s">
        <v>710</v>
      </c>
      <c r="RKQ77" s="871" t="s">
        <v>710</v>
      </c>
      <c r="RKR77" s="871" t="s">
        <v>710</v>
      </c>
      <c r="RKS77" s="871" t="s">
        <v>710</v>
      </c>
      <c r="RKT77" s="871" t="s">
        <v>710</v>
      </c>
      <c r="RKU77" s="871" t="s">
        <v>710</v>
      </c>
      <c r="RKV77" s="871" t="s">
        <v>710</v>
      </c>
      <c r="RKW77" s="871" t="s">
        <v>710</v>
      </c>
      <c r="RKX77" s="871" t="s">
        <v>710</v>
      </c>
      <c r="RKY77" s="871" t="s">
        <v>710</v>
      </c>
      <c r="RKZ77" s="871" t="s">
        <v>710</v>
      </c>
      <c r="RLA77" s="871" t="s">
        <v>710</v>
      </c>
      <c r="RLB77" s="871" t="s">
        <v>710</v>
      </c>
      <c r="RLC77" s="871" t="s">
        <v>710</v>
      </c>
      <c r="RLD77" s="871" t="s">
        <v>710</v>
      </c>
      <c r="RLE77" s="871" t="s">
        <v>710</v>
      </c>
      <c r="RLF77" s="871" t="s">
        <v>710</v>
      </c>
      <c r="RLG77" s="871" t="s">
        <v>710</v>
      </c>
      <c r="RLH77" s="871" t="s">
        <v>710</v>
      </c>
      <c r="RLI77" s="871" t="s">
        <v>710</v>
      </c>
      <c r="RLJ77" s="871" t="s">
        <v>710</v>
      </c>
      <c r="RLK77" s="871" t="s">
        <v>710</v>
      </c>
      <c r="RLL77" s="871" t="s">
        <v>710</v>
      </c>
      <c r="RLM77" s="871" t="s">
        <v>710</v>
      </c>
      <c r="RLN77" s="871" t="s">
        <v>710</v>
      </c>
      <c r="RLO77" s="871" t="s">
        <v>710</v>
      </c>
      <c r="RLP77" s="871" t="s">
        <v>710</v>
      </c>
      <c r="RLQ77" s="871" t="s">
        <v>710</v>
      </c>
      <c r="RLR77" s="871" t="s">
        <v>710</v>
      </c>
      <c r="RLS77" s="871" t="s">
        <v>710</v>
      </c>
      <c r="RLT77" s="871" t="s">
        <v>710</v>
      </c>
      <c r="RLU77" s="871" t="s">
        <v>710</v>
      </c>
      <c r="RLV77" s="871" t="s">
        <v>710</v>
      </c>
      <c r="RLW77" s="871" t="s">
        <v>710</v>
      </c>
      <c r="RLX77" s="871" t="s">
        <v>710</v>
      </c>
      <c r="RLY77" s="871" t="s">
        <v>710</v>
      </c>
      <c r="RLZ77" s="871" t="s">
        <v>710</v>
      </c>
      <c r="RMA77" s="871" t="s">
        <v>710</v>
      </c>
      <c r="RMB77" s="871" t="s">
        <v>710</v>
      </c>
      <c r="RMC77" s="871" t="s">
        <v>710</v>
      </c>
      <c r="RMD77" s="871" t="s">
        <v>710</v>
      </c>
      <c r="RME77" s="871" t="s">
        <v>710</v>
      </c>
      <c r="RMF77" s="871" t="s">
        <v>710</v>
      </c>
      <c r="RMG77" s="871" t="s">
        <v>710</v>
      </c>
      <c r="RMH77" s="871" t="s">
        <v>710</v>
      </c>
      <c r="RMI77" s="871" t="s">
        <v>710</v>
      </c>
      <c r="RMJ77" s="871" t="s">
        <v>710</v>
      </c>
      <c r="RMK77" s="871" t="s">
        <v>710</v>
      </c>
      <c r="RML77" s="871" t="s">
        <v>710</v>
      </c>
      <c r="RMM77" s="871" t="s">
        <v>710</v>
      </c>
      <c r="RMN77" s="871" t="s">
        <v>710</v>
      </c>
      <c r="RMO77" s="871" t="s">
        <v>710</v>
      </c>
      <c r="RMP77" s="871" t="s">
        <v>710</v>
      </c>
      <c r="RMQ77" s="871" t="s">
        <v>710</v>
      </c>
      <c r="RMR77" s="871" t="s">
        <v>710</v>
      </c>
      <c r="RMS77" s="871" t="s">
        <v>710</v>
      </c>
      <c r="RMT77" s="871" t="s">
        <v>710</v>
      </c>
      <c r="RMU77" s="871" t="s">
        <v>710</v>
      </c>
      <c r="RMV77" s="871" t="s">
        <v>710</v>
      </c>
      <c r="RMW77" s="871" t="s">
        <v>710</v>
      </c>
      <c r="RMX77" s="871" t="s">
        <v>710</v>
      </c>
      <c r="RMY77" s="871" t="s">
        <v>710</v>
      </c>
      <c r="RMZ77" s="871" t="s">
        <v>710</v>
      </c>
      <c r="RNA77" s="871" t="s">
        <v>710</v>
      </c>
      <c r="RNB77" s="871" t="s">
        <v>710</v>
      </c>
      <c r="RNC77" s="871" t="s">
        <v>710</v>
      </c>
      <c r="RND77" s="871" t="s">
        <v>710</v>
      </c>
      <c r="RNE77" s="871" t="s">
        <v>710</v>
      </c>
      <c r="RNF77" s="871" t="s">
        <v>710</v>
      </c>
      <c r="RNG77" s="871" t="s">
        <v>710</v>
      </c>
      <c r="RNH77" s="871" t="s">
        <v>710</v>
      </c>
      <c r="RNI77" s="871" t="s">
        <v>710</v>
      </c>
      <c r="RNJ77" s="871" t="s">
        <v>710</v>
      </c>
      <c r="RNK77" s="871" t="s">
        <v>710</v>
      </c>
      <c r="RNL77" s="871" t="s">
        <v>710</v>
      </c>
      <c r="RNM77" s="871" t="s">
        <v>710</v>
      </c>
      <c r="RNN77" s="871" t="s">
        <v>710</v>
      </c>
      <c r="RNO77" s="871" t="s">
        <v>710</v>
      </c>
      <c r="RNP77" s="871" t="s">
        <v>710</v>
      </c>
      <c r="RNQ77" s="871" t="s">
        <v>710</v>
      </c>
      <c r="RNR77" s="871" t="s">
        <v>710</v>
      </c>
      <c r="RNS77" s="871" t="s">
        <v>710</v>
      </c>
      <c r="RNT77" s="871" t="s">
        <v>710</v>
      </c>
      <c r="RNU77" s="871" t="s">
        <v>710</v>
      </c>
      <c r="RNV77" s="871" t="s">
        <v>710</v>
      </c>
      <c r="RNW77" s="871" t="s">
        <v>710</v>
      </c>
      <c r="RNX77" s="871" t="s">
        <v>710</v>
      </c>
      <c r="RNY77" s="871" t="s">
        <v>710</v>
      </c>
      <c r="RNZ77" s="871" t="s">
        <v>710</v>
      </c>
      <c r="ROA77" s="871" t="s">
        <v>710</v>
      </c>
      <c r="ROB77" s="871" t="s">
        <v>710</v>
      </c>
      <c r="ROC77" s="871" t="s">
        <v>710</v>
      </c>
      <c r="ROD77" s="871" t="s">
        <v>710</v>
      </c>
      <c r="ROE77" s="871" t="s">
        <v>710</v>
      </c>
      <c r="ROF77" s="871" t="s">
        <v>710</v>
      </c>
      <c r="ROG77" s="871" t="s">
        <v>710</v>
      </c>
      <c r="ROH77" s="871" t="s">
        <v>710</v>
      </c>
      <c r="ROI77" s="871" t="s">
        <v>710</v>
      </c>
      <c r="ROJ77" s="871" t="s">
        <v>710</v>
      </c>
      <c r="ROK77" s="871" t="s">
        <v>710</v>
      </c>
      <c r="ROL77" s="871" t="s">
        <v>710</v>
      </c>
      <c r="ROM77" s="871" t="s">
        <v>710</v>
      </c>
      <c r="RON77" s="871" t="s">
        <v>710</v>
      </c>
      <c r="ROO77" s="871" t="s">
        <v>710</v>
      </c>
      <c r="ROP77" s="871" t="s">
        <v>710</v>
      </c>
      <c r="ROQ77" s="871" t="s">
        <v>710</v>
      </c>
      <c r="ROR77" s="871" t="s">
        <v>710</v>
      </c>
      <c r="ROS77" s="871" t="s">
        <v>710</v>
      </c>
      <c r="ROT77" s="871" t="s">
        <v>710</v>
      </c>
      <c r="ROU77" s="871" t="s">
        <v>710</v>
      </c>
      <c r="ROV77" s="871" t="s">
        <v>710</v>
      </c>
      <c r="ROW77" s="871" t="s">
        <v>710</v>
      </c>
      <c r="ROX77" s="871" t="s">
        <v>710</v>
      </c>
      <c r="ROY77" s="871" t="s">
        <v>710</v>
      </c>
      <c r="ROZ77" s="871" t="s">
        <v>710</v>
      </c>
      <c r="RPA77" s="871" t="s">
        <v>710</v>
      </c>
      <c r="RPB77" s="871" t="s">
        <v>710</v>
      </c>
      <c r="RPC77" s="871" t="s">
        <v>710</v>
      </c>
      <c r="RPD77" s="871" t="s">
        <v>710</v>
      </c>
      <c r="RPE77" s="871" t="s">
        <v>710</v>
      </c>
      <c r="RPF77" s="871" t="s">
        <v>710</v>
      </c>
      <c r="RPG77" s="871" t="s">
        <v>710</v>
      </c>
      <c r="RPH77" s="871" t="s">
        <v>710</v>
      </c>
      <c r="RPI77" s="871" t="s">
        <v>710</v>
      </c>
      <c r="RPJ77" s="871" t="s">
        <v>710</v>
      </c>
      <c r="RPK77" s="871" t="s">
        <v>710</v>
      </c>
      <c r="RPL77" s="871" t="s">
        <v>710</v>
      </c>
      <c r="RPM77" s="871" t="s">
        <v>710</v>
      </c>
      <c r="RPN77" s="871" t="s">
        <v>710</v>
      </c>
      <c r="RPO77" s="871" t="s">
        <v>710</v>
      </c>
      <c r="RPP77" s="871" t="s">
        <v>710</v>
      </c>
      <c r="RPQ77" s="871" t="s">
        <v>710</v>
      </c>
      <c r="RPR77" s="871" t="s">
        <v>710</v>
      </c>
      <c r="RPS77" s="871" t="s">
        <v>710</v>
      </c>
      <c r="RPT77" s="871" t="s">
        <v>710</v>
      </c>
      <c r="RPU77" s="871" t="s">
        <v>710</v>
      </c>
      <c r="RPV77" s="871" t="s">
        <v>710</v>
      </c>
      <c r="RPW77" s="871" t="s">
        <v>710</v>
      </c>
      <c r="RPX77" s="871" t="s">
        <v>710</v>
      </c>
      <c r="RPY77" s="871" t="s">
        <v>710</v>
      </c>
      <c r="RPZ77" s="871" t="s">
        <v>710</v>
      </c>
      <c r="RQA77" s="871" t="s">
        <v>710</v>
      </c>
      <c r="RQB77" s="871" t="s">
        <v>710</v>
      </c>
      <c r="RQC77" s="871" t="s">
        <v>710</v>
      </c>
      <c r="RQD77" s="871" t="s">
        <v>710</v>
      </c>
      <c r="RQE77" s="871" t="s">
        <v>710</v>
      </c>
      <c r="RQF77" s="871" t="s">
        <v>710</v>
      </c>
      <c r="RQG77" s="871" t="s">
        <v>710</v>
      </c>
      <c r="RQH77" s="871" t="s">
        <v>710</v>
      </c>
      <c r="RQI77" s="871" t="s">
        <v>710</v>
      </c>
      <c r="RQJ77" s="871" t="s">
        <v>710</v>
      </c>
      <c r="RQK77" s="871" t="s">
        <v>710</v>
      </c>
      <c r="RQL77" s="871" t="s">
        <v>710</v>
      </c>
      <c r="RQM77" s="871" t="s">
        <v>710</v>
      </c>
      <c r="RQN77" s="871" t="s">
        <v>710</v>
      </c>
      <c r="RQO77" s="871" t="s">
        <v>710</v>
      </c>
      <c r="RQP77" s="871" t="s">
        <v>710</v>
      </c>
      <c r="RQQ77" s="871" t="s">
        <v>710</v>
      </c>
      <c r="RQR77" s="871" t="s">
        <v>710</v>
      </c>
      <c r="RQS77" s="871" t="s">
        <v>710</v>
      </c>
      <c r="RQT77" s="871" t="s">
        <v>710</v>
      </c>
      <c r="RQU77" s="871" t="s">
        <v>710</v>
      </c>
      <c r="RQV77" s="871" t="s">
        <v>710</v>
      </c>
      <c r="RQW77" s="871" t="s">
        <v>710</v>
      </c>
      <c r="RQX77" s="871" t="s">
        <v>710</v>
      </c>
      <c r="RQY77" s="871" t="s">
        <v>710</v>
      </c>
      <c r="RQZ77" s="871" t="s">
        <v>710</v>
      </c>
      <c r="RRA77" s="871" t="s">
        <v>710</v>
      </c>
      <c r="RRB77" s="871" t="s">
        <v>710</v>
      </c>
      <c r="RRC77" s="871" t="s">
        <v>710</v>
      </c>
      <c r="RRD77" s="871" t="s">
        <v>710</v>
      </c>
      <c r="RRE77" s="871" t="s">
        <v>710</v>
      </c>
      <c r="RRF77" s="871" t="s">
        <v>710</v>
      </c>
      <c r="RRG77" s="871" t="s">
        <v>710</v>
      </c>
      <c r="RRH77" s="871" t="s">
        <v>710</v>
      </c>
      <c r="RRI77" s="871" t="s">
        <v>710</v>
      </c>
      <c r="RRJ77" s="871" t="s">
        <v>710</v>
      </c>
      <c r="RRK77" s="871" t="s">
        <v>710</v>
      </c>
      <c r="RRL77" s="871" t="s">
        <v>710</v>
      </c>
      <c r="RRM77" s="871" t="s">
        <v>710</v>
      </c>
      <c r="RRN77" s="871" t="s">
        <v>710</v>
      </c>
      <c r="RRO77" s="871" t="s">
        <v>710</v>
      </c>
      <c r="RRP77" s="871" t="s">
        <v>710</v>
      </c>
      <c r="RRQ77" s="871" t="s">
        <v>710</v>
      </c>
      <c r="RRR77" s="871" t="s">
        <v>710</v>
      </c>
      <c r="RRS77" s="871" t="s">
        <v>710</v>
      </c>
      <c r="RRT77" s="871" t="s">
        <v>710</v>
      </c>
      <c r="RRU77" s="871" t="s">
        <v>710</v>
      </c>
      <c r="RRV77" s="871" t="s">
        <v>710</v>
      </c>
      <c r="RRW77" s="871" t="s">
        <v>710</v>
      </c>
      <c r="RRX77" s="871" t="s">
        <v>710</v>
      </c>
      <c r="RRY77" s="871" t="s">
        <v>710</v>
      </c>
      <c r="RRZ77" s="871" t="s">
        <v>710</v>
      </c>
      <c r="RSA77" s="871" t="s">
        <v>710</v>
      </c>
      <c r="RSB77" s="871" t="s">
        <v>710</v>
      </c>
      <c r="RSC77" s="871" t="s">
        <v>710</v>
      </c>
      <c r="RSD77" s="871" t="s">
        <v>710</v>
      </c>
      <c r="RSE77" s="871" t="s">
        <v>710</v>
      </c>
      <c r="RSF77" s="871" t="s">
        <v>710</v>
      </c>
      <c r="RSG77" s="871" t="s">
        <v>710</v>
      </c>
      <c r="RSH77" s="871" t="s">
        <v>710</v>
      </c>
      <c r="RSI77" s="871" t="s">
        <v>710</v>
      </c>
      <c r="RSJ77" s="871" t="s">
        <v>710</v>
      </c>
      <c r="RSK77" s="871" t="s">
        <v>710</v>
      </c>
      <c r="RSL77" s="871" t="s">
        <v>710</v>
      </c>
      <c r="RSM77" s="871" t="s">
        <v>710</v>
      </c>
      <c r="RSN77" s="871" t="s">
        <v>710</v>
      </c>
      <c r="RSO77" s="871" t="s">
        <v>710</v>
      </c>
      <c r="RSP77" s="871" t="s">
        <v>710</v>
      </c>
      <c r="RSQ77" s="871" t="s">
        <v>710</v>
      </c>
      <c r="RSR77" s="871" t="s">
        <v>710</v>
      </c>
      <c r="RSS77" s="871" t="s">
        <v>710</v>
      </c>
      <c r="RST77" s="871" t="s">
        <v>710</v>
      </c>
      <c r="RSU77" s="871" t="s">
        <v>710</v>
      </c>
      <c r="RSV77" s="871" t="s">
        <v>710</v>
      </c>
      <c r="RSW77" s="871" t="s">
        <v>710</v>
      </c>
      <c r="RSX77" s="871" t="s">
        <v>710</v>
      </c>
      <c r="RSY77" s="871" t="s">
        <v>710</v>
      </c>
      <c r="RSZ77" s="871" t="s">
        <v>710</v>
      </c>
      <c r="RTA77" s="871" t="s">
        <v>710</v>
      </c>
      <c r="RTB77" s="871" t="s">
        <v>710</v>
      </c>
      <c r="RTC77" s="871" t="s">
        <v>710</v>
      </c>
      <c r="RTD77" s="871" t="s">
        <v>710</v>
      </c>
      <c r="RTE77" s="871" t="s">
        <v>710</v>
      </c>
      <c r="RTF77" s="871" t="s">
        <v>710</v>
      </c>
      <c r="RTG77" s="871" t="s">
        <v>710</v>
      </c>
      <c r="RTH77" s="871" t="s">
        <v>710</v>
      </c>
      <c r="RTI77" s="871" t="s">
        <v>710</v>
      </c>
      <c r="RTJ77" s="871" t="s">
        <v>710</v>
      </c>
      <c r="RTK77" s="871" t="s">
        <v>710</v>
      </c>
      <c r="RTL77" s="871" t="s">
        <v>710</v>
      </c>
      <c r="RTM77" s="871" t="s">
        <v>710</v>
      </c>
      <c r="RTN77" s="871" t="s">
        <v>710</v>
      </c>
      <c r="RTO77" s="871" t="s">
        <v>710</v>
      </c>
      <c r="RTP77" s="871" t="s">
        <v>710</v>
      </c>
      <c r="RTQ77" s="871" t="s">
        <v>710</v>
      </c>
      <c r="RTR77" s="871" t="s">
        <v>710</v>
      </c>
      <c r="RTS77" s="871" t="s">
        <v>710</v>
      </c>
      <c r="RTT77" s="871" t="s">
        <v>710</v>
      </c>
      <c r="RTU77" s="871" t="s">
        <v>710</v>
      </c>
      <c r="RTV77" s="871" t="s">
        <v>710</v>
      </c>
      <c r="RTW77" s="871" t="s">
        <v>710</v>
      </c>
      <c r="RTX77" s="871" t="s">
        <v>710</v>
      </c>
      <c r="RTY77" s="871" t="s">
        <v>710</v>
      </c>
      <c r="RTZ77" s="871" t="s">
        <v>710</v>
      </c>
      <c r="RUA77" s="871" t="s">
        <v>710</v>
      </c>
      <c r="RUB77" s="871" t="s">
        <v>710</v>
      </c>
      <c r="RUC77" s="871" t="s">
        <v>710</v>
      </c>
      <c r="RUD77" s="871" t="s">
        <v>710</v>
      </c>
      <c r="RUE77" s="871" t="s">
        <v>710</v>
      </c>
      <c r="RUF77" s="871" t="s">
        <v>710</v>
      </c>
      <c r="RUG77" s="871" t="s">
        <v>710</v>
      </c>
      <c r="RUH77" s="871" t="s">
        <v>710</v>
      </c>
      <c r="RUI77" s="871" t="s">
        <v>710</v>
      </c>
      <c r="RUJ77" s="871" t="s">
        <v>710</v>
      </c>
      <c r="RUK77" s="871" t="s">
        <v>710</v>
      </c>
      <c r="RUL77" s="871" t="s">
        <v>710</v>
      </c>
      <c r="RUM77" s="871" t="s">
        <v>710</v>
      </c>
      <c r="RUN77" s="871" t="s">
        <v>710</v>
      </c>
      <c r="RUO77" s="871" t="s">
        <v>710</v>
      </c>
      <c r="RUP77" s="871" t="s">
        <v>710</v>
      </c>
      <c r="RUQ77" s="871" t="s">
        <v>710</v>
      </c>
      <c r="RUR77" s="871" t="s">
        <v>710</v>
      </c>
      <c r="RUS77" s="871" t="s">
        <v>710</v>
      </c>
      <c r="RUT77" s="871" t="s">
        <v>710</v>
      </c>
      <c r="RUU77" s="871" t="s">
        <v>710</v>
      </c>
      <c r="RUV77" s="871" t="s">
        <v>710</v>
      </c>
      <c r="RUW77" s="871" t="s">
        <v>710</v>
      </c>
      <c r="RUX77" s="871" t="s">
        <v>710</v>
      </c>
      <c r="RUY77" s="871" t="s">
        <v>710</v>
      </c>
      <c r="RUZ77" s="871" t="s">
        <v>710</v>
      </c>
      <c r="RVA77" s="871" t="s">
        <v>710</v>
      </c>
      <c r="RVB77" s="871" t="s">
        <v>710</v>
      </c>
      <c r="RVC77" s="871" t="s">
        <v>710</v>
      </c>
      <c r="RVD77" s="871" t="s">
        <v>710</v>
      </c>
      <c r="RVE77" s="871" t="s">
        <v>710</v>
      </c>
      <c r="RVF77" s="871" t="s">
        <v>710</v>
      </c>
      <c r="RVG77" s="871" t="s">
        <v>710</v>
      </c>
      <c r="RVH77" s="871" t="s">
        <v>710</v>
      </c>
      <c r="RVI77" s="871" t="s">
        <v>710</v>
      </c>
      <c r="RVJ77" s="871" t="s">
        <v>710</v>
      </c>
      <c r="RVK77" s="871" t="s">
        <v>710</v>
      </c>
      <c r="RVL77" s="871" t="s">
        <v>710</v>
      </c>
      <c r="RVM77" s="871" t="s">
        <v>710</v>
      </c>
      <c r="RVN77" s="871" t="s">
        <v>710</v>
      </c>
      <c r="RVO77" s="871" t="s">
        <v>710</v>
      </c>
      <c r="RVP77" s="871" t="s">
        <v>710</v>
      </c>
      <c r="RVQ77" s="871" t="s">
        <v>710</v>
      </c>
      <c r="RVR77" s="871" t="s">
        <v>710</v>
      </c>
      <c r="RVS77" s="871" t="s">
        <v>710</v>
      </c>
      <c r="RVT77" s="871" t="s">
        <v>710</v>
      </c>
      <c r="RVU77" s="871" t="s">
        <v>710</v>
      </c>
      <c r="RVV77" s="871" t="s">
        <v>710</v>
      </c>
      <c r="RVW77" s="871" t="s">
        <v>710</v>
      </c>
      <c r="RVX77" s="871" t="s">
        <v>710</v>
      </c>
      <c r="RVY77" s="871" t="s">
        <v>710</v>
      </c>
      <c r="RVZ77" s="871" t="s">
        <v>710</v>
      </c>
      <c r="RWA77" s="871" t="s">
        <v>710</v>
      </c>
      <c r="RWB77" s="871" t="s">
        <v>710</v>
      </c>
      <c r="RWC77" s="871" t="s">
        <v>710</v>
      </c>
      <c r="RWD77" s="871" t="s">
        <v>710</v>
      </c>
      <c r="RWE77" s="871" t="s">
        <v>710</v>
      </c>
      <c r="RWF77" s="871" t="s">
        <v>710</v>
      </c>
      <c r="RWG77" s="871" t="s">
        <v>710</v>
      </c>
      <c r="RWH77" s="871" t="s">
        <v>710</v>
      </c>
      <c r="RWI77" s="871" t="s">
        <v>710</v>
      </c>
      <c r="RWJ77" s="871" t="s">
        <v>710</v>
      </c>
      <c r="RWK77" s="871" t="s">
        <v>710</v>
      </c>
      <c r="RWL77" s="871" t="s">
        <v>710</v>
      </c>
      <c r="RWM77" s="871" t="s">
        <v>710</v>
      </c>
      <c r="RWN77" s="871" t="s">
        <v>710</v>
      </c>
      <c r="RWO77" s="871" t="s">
        <v>710</v>
      </c>
      <c r="RWP77" s="871" t="s">
        <v>710</v>
      </c>
      <c r="RWQ77" s="871" t="s">
        <v>710</v>
      </c>
      <c r="RWR77" s="871" t="s">
        <v>710</v>
      </c>
      <c r="RWS77" s="871" t="s">
        <v>710</v>
      </c>
      <c r="RWT77" s="871" t="s">
        <v>710</v>
      </c>
      <c r="RWU77" s="871" t="s">
        <v>710</v>
      </c>
      <c r="RWV77" s="871" t="s">
        <v>710</v>
      </c>
      <c r="RWW77" s="871" t="s">
        <v>710</v>
      </c>
      <c r="RWX77" s="871" t="s">
        <v>710</v>
      </c>
      <c r="RWY77" s="871" t="s">
        <v>710</v>
      </c>
      <c r="RWZ77" s="871" t="s">
        <v>710</v>
      </c>
      <c r="RXA77" s="871" t="s">
        <v>710</v>
      </c>
      <c r="RXB77" s="871" t="s">
        <v>710</v>
      </c>
      <c r="RXC77" s="871" t="s">
        <v>710</v>
      </c>
      <c r="RXD77" s="871" t="s">
        <v>710</v>
      </c>
      <c r="RXE77" s="871" t="s">
        <v>710</v>
      </c>
      <c r="RXF77" s="871" t="s">
        <v>710</v>
      </c>
      <c r="RXG77" s="871" t="s">
        <v>710</v>
      </c>
      <c r="RXH77" s="871" t="s">
        <v>710</v>
      </c>
      <c r="RXI77" s="871" t="s">
        <v>710</v>
      </c>
      <c r="RXJ77" s="871" t="s">
        <v>710</v>
      </c>
      <c r="RXK77" s="871" t="s">
        <v>710</v>
      </c>
      <c r="RXL77" s="871" t="s">
        <v>710</v>
      </c>
      <c r="RXM77" s="871" t="s">
        <v>710</v>
      </c>
      <c r="RXN77" s="871" t="s">
        <v>710</v>
      </c>
      <c r="RXO77" s="871" t="s">
        <v>710</v>
      </c>
      <c r="RXP77" s="871" t="s">
        <v>710</v>
      </c>
      <c r="RXQ77" s="871" t="s">
        <v>710</v>
      </c>
      <c r="RXR77" s="871" t="s">
        <v>710</v>
      </c>
      <c r="RXS77" s="871" t="s">
        <v>710</v>
      </c>
      <c r="RXT77" s="871" t="s">
        <v>710</v>
      </c>
      <c r="RXU77" s="871" t="s">
        <v>710</v>
      </c>
      <c r="RXV77" s="871" t="s">
        <v>710</v>
      </c>
      <c r="RXW77" s="871" t="s">
        <v>710</v>
      </c>
      <c r="RXX77" s="871" t="s">
        <v>710</v>
      </c>
      <c r="RXY77" s="871" t="s">
        <v>710</v>
      </c>
      <c r="RXZ77" s="871" t="s">
        <v>710</v>
      </c>
      <c r="RYA77" s="871" t="s">
        <v>710</v>
      </c>
      <c r="RYB77" s="871" t="s">
        <v>710</v>
      </c>
      <c r="RYC77" s="871" t="s">
        <v>710</v>
      </c>
      <c r="RYD77" s="871" t="s">
        <v>710</v>
      </c>
      <c r="RYE77" s="871" t="s">
        <v>710</v>
      </c>
      <c r="RYF77" s="871" t="s">
        <v>710</v>
      </c>
      <c r="RYG77" s="871" t="s">
        <v>710</v>
      </c>
      <c r="RYH77" s="871" t="s">
        <v>710</v>
      </c>
      <c r="RYI77" s="871" t="s">
        <v>710</v>
      </c>
      <c r="RYJ77" s="871" t="s">
        <v>710</v>
      </c>
      <c r="RYK77" s="871" t="s">
        <v>710</v>
      </c>
      <c r="RYL77" s="871" t="s">
        <v>710</v>
      </c>
      <c r="RYM77" s="871" t="s">
        <v>710</v>
      </c>
      <c r="RYN77" s="871" t="s">
        <v>710</v>
      </c>
      <c r="RYO77" s="871" t="s">
        <v>710</v>
      </c>
      <c r="RYP77" s="871" t="s">
        <v>710</v>
      </c>
      <c r="RYQ77" s="871" t="s">
        <v>710</v>
      </c>
      <c r="RYR77" s="871" t="s">
        <v>710</v>
      </c>
      <c r="RYS77" s="871" t="s">
        <v>710</v>
      </c>
      <c r="RYT77" s="871" t="s">
        <v>710</v>
      </c>
      <c r="RYU77" s="871" t="s">
        <v>710</v>
      </c>
      <c r="RYV77" s="871" t="s">
        <v>710</v>
      </c>
      <c r="RYW77" s="871" t="s">
        <v>710</v>
      </c>
      <c r="RYX77" s="871" t="s">
        <v>710</v>
      </c>
      <c r="RYY77" s="871" t="s">
        <v>710</v>
      </c>
      <c r="RYZ77" s="871" t="s">
        <v>710</v>
      </c>
      <c r="RZA77" s="871" t="s">
        <v>710</v>
      </c>
      <c r="RZB77" s="871" t="s">
        <v>710</v>
      </c>
      <c r="RZC77" s="871" t="s">
        <v>710</v>
      </c>
      <c r="RZD77" s="871" t="s">
        <v>710</v>
      </c>
      <c r="RZE77" s="871" t="s">
        <v>710</v>
      </c>
      <c r="RZF77" s="871" t="s">
        <v>710</v>
      </c>
      <c r="RZG77" s="871" t="s">
        <v>710</v>
      </c>
      <c r="RZH77" s="871" t="s">
        <v>710</v>
      </c>
      <c r="RZI77" s="871" t="s">
        <v>710</v>
      </c>
      <c r="RZJ77" s="871" t="s">
        <v>710</v>
      </c>
      <c r="RZK77" s="871" t="s">
        <v>710</v>
      </c>
      <c r="RZL77" s="871" t="s">
        <v>710</v>
      </c>
      <c r="RZM77" s="871" t="s">
        <v>710</v>
      </c>
      <c r="RZN77" s="871" t="s">
        <v>710</v>
      </c>
      <c r="RZO77" s="871" t="s">
        <v>710</v>
      </c>
      <c r="RZP77" s="871" t="s">
        <v>710</v>
      </c>
      <c r="RZQ77" s="871" t="s">
        <v>710</v>
      </c>
      <c r="RZR77" s="871" t="s">
        <v>710</v>
      </c>
      <c r="RZS77" s="871" t="s">
        <v>710</v>
      </c>
      <c r="RZT77" s="871" t="s">
        <v>710</v>
      </c>
      <c r="RZU77" s="871" t="s">
        <v>710</v>
      </c>
      <c r="RZV77" s="871" t="s">
        <v>710</v>
      </c>
      <c r="RZW77" s="871" t="s">
        <v>710</v>
      </c>
      <c r="RZX77" s="871" t="s">
        <v>710</v>
      </c>
      <c r="RZY77" s="871" t="s">
        <v>710</v>
      </c>
      <c r="RZZ77" s="871" t="s">
        <v>710</v>
      </c>
      <c r="SAA77" s="871" t="s">
        <v>710</v>
      </c>
      <c r="SAB77" s="871" t="s">
        <v>710</v>
      </c>
      <c r="SAC77" s="871" t="s">
        <v>710</v>
      </c>
      <c r="SAD77" s="871" t="s">
        <v>710</v>
      </c>
      <c r="SAE77" s="871" t="s">
        <v>710</v>
      </c>
      <c r="SAF77" s="871" t="s">
        <v>710</v>
      </c>
      <c r="SAG77" s="871" t="s">
        <v>710</v>
      </c>
      <c r="SAH77" s="871" t="s">
        <v>710</v>
      </c>
      <c r="SAI77" s="871" t="s">
        <v>710</v>
      </c>
      <c r="SAJ77" s="871" t="s">
        <v>710</v>
      </c>
      <c r="SAK77" s="871" t="s">
        <v>710</v>
      </c>
      <c r="SAL77" s="871" t="s">
        <v>710</v>
      </c>
      <c r="SAM77" s="871" t="s">
        <v>710</v>
      </c>
      <c r="SAN77" s="871" t="s">
        <v>710</v>
      </c>
      <c r="SAO77" s="871" t="s">
        <v>710</v>
      </c>
      <c r="SAP77" s="871" t="s">
        <v>710</v>
      </c>
      <c r="SAQ77" s="871" t="s">
        <v>710</v>
      </c>
      <c r="SAR77" s="871" t="s">
        <v>710</v>
      </c>
      <c r="SAS77" s="871" t="s">
        <v>710</v>
      </c>
      <c r="SAT77" s="871" t="s">
        <v>710</v>
      </c>
      <c r="SAU77" s="871" t="s">
        <v>710</v>
      </c>
      <c r="SAV77" s="871" t="s">
        <v>710</v>
      </c>
      <c r="SAW77" s="871" t="s">
        <v>710</v>
      </c>
      <c r="SAX77" s="871" t="s">
        <v>710</v>
      </c>
      <c r="SAY77" s="871" t="s">
        <v>710</v>
      </c>
      <c r="SAZ77" s="871" t="s">
        <v>710</v>
      </c>
      <c r="SBA77" s="871" t="s">
        <v>710</v>
      </c>
      <c r="SBB77" s="871" t="s">
        <v>710</v>
      </c>
      <c r="SBC77" s="871" t="s">
        <v>710</v>
      </c>
      <c r="SBD77" s="871" t="s">
        <v>710</v>
      </c>
      <c r="SBE77" s="871" t="s">
        <v>710</v>
      </c>
      <c r="SBF77" s="871" t="s">
        <v>710</v>
      </c>
      <c r="SBG77" s="871" t="s">
        <v>710</v>
      </c>
      <c r="SBH77" s="871" t="s">
        <v>710</v>
      </c>
      <c r="SBI77" s="871" t="s">
        <v>710</v>
      </c>
      <c r="SBJ77" s="871" t="s">
        <v>710</v>
      </c>
      <c r="SBK77" s="871" t="s">
        <v>710</v>
      </c>
      <c r="SBL77" s="871" t="s">
        <v>710</v>
      </c>
      <c r="SBM77" s="871" t="s">
        <v>710</v>
      </c>
      <c r="SBN77" s="871" t="s">
        <v>710</v>
      </c>
      <c r="SBO77" s="871" t="s">
        <v>710</v>
      </c>
      <c r="SBP77" s="871" t="s">
        <v>710</v>
      </c>
      <c r="SBQ77" s="871" t="s">
        <v>710</v>
      </c>
      <c r="SBR77" s="871" t="s">
        <v>710</v>
      </c>
      <c r="SBS77" s="871" t="s">
        <v>710</v>
      </c>
      <c r="SBT77" s="871" t="s">
        <v>710</v>
      </c>
      <c r="SBU77" s="871" t="s">
        <v>710</v>
      </c>
      <c r="SBV77" s="871" t="s">
        <v>710</v>
      </c>
      <c r="SBW77" s="871" t="s">
        <v>710</v>
      </c>
      <c r="SBX77" s="871" t="s">
        <v>710</v>
      </c>
      <c r="SBY77" s="871" t="s">
        <v>710</v>
      </c>
      <c r="SBZ77" s="871" t="s">
        <v>710</v>
      </c>
      <c r="SCA77" s="871" t="s">
        <v>710</v>
      </c>
      <c r="SCB77" s="871" t="s">
        <v>710</v>
      </c>
      <c r="SCC77" s="871" t="s">
        <v>710</v>
      </c>
      <c r="SCD77" s="871" t="s">
        <v>710</v>
      </c>
      <c r="SCE77" s="871" t="s">
        <v>710</v>
      </c>
      <c r="SCF77" s="871" t="s">
        <v>710</v>
      </c>
      <c r="SCG77" s="871" t="s">
        <v>710</v>
      </c>
      <c r="SCH77" s="871" t="s">
        <v>710</v>
      </c>
      <c r="SCI77" s="871" t="s">
        <v>710</v>
      </c>
      <c r="SCJ77" s="871" t="s">
        <v>710</v>
      </c>
      <c r="SCK77" s="871" t="s">
        <v>710</v>
      </c>
      <c r="SCL77" s="871" t="s">
        <v>710</v>
      </c>
      <c r="SCM77" s="871" t="s">
        <v>710</v>
      </c>
      <c r="SCN77" s="871" t="s">
        <v>710</v>
      </c>
      <c r="SCO77" s="871" t="s">
        <v>710</v>
      </c>
      <c r="SCP77" s="871" t="s">
        <v>710</v>
      </c>
      <c r="SCQ77" s="871" t="s">
        <v>710</v>
      </c>
      <c r="SCR77" s="871" t="s">
        <v>710</v>
      </c>
      <c r="SCS77" s="871" t="s">
        <v>710</v>
      </c>
      <c r="SCT77" s="871" t="s">
        <v>710</v>
      </c>
      <c r="SCU77" s="871" t="s">
        <v>710</v>
      </c>
      <c r="SCV77" s="871" t="s">
        <v>710</v>
      </c>
      <c r="SCW77" s="871" t="s">
        <v>710</v>
      </c>
      <c r="SCX77" s="871" t="s">
        <v>710</v>
      </c>
      <c r="SCY77" s="871" t="s">
        <v>710</v>
      </c>
      <c r="SCZ77" s="871" t="s">
        <v>710</v>
      </c>
      <c r="SDA77" s="871" t="s">
        <v>710</v>
      </c>
      <c r="SDB77" s="871" t="s">
        <v>710</v>
      </c>
      <c r="SDC77" s="871" t="s">
        <v>710</v>
      </c>
      <c r="SDD77" s="871" t="s">
        <v>710</v>
      </c>
      <c r="SDE77" s="871" t="s">
        <v>710</v>
      </c>
      <c r="SDF77" s="871" t="s">
        <v>710</v>
      </c>
      <c r="SDG77" s="871" t="s">
        <v>710</v>
      </c>
      <c r="SDH77" s="871" t="s">
        <v>710</v>
      </c>
      <c r="SDI77" s="871" t="s">
        <v>710</v>
      </c>
      <c r="SDJ77" s="871" t="s">
        <v>710</v>
      </c>
      <c r="SDK77" s="871" t="s">
        <v>710</v>
      </c>
      <c r="SDL77" s="871" t="s">
        <v>710</v>
      </c>
      <c r="SDM77" s="871" t="s">
        <v>710</v>
      </c>
      <c r="SDN77" s="871" t="s">
        <v>710</v>
      </c>
      <c r="SDO77" s="871" t="s">
        <v>710</v>
      </c>
      <c r="SDP77" s="871" t="s">
        <v>710</v>
      </c>
      <c r="SDQ77" s="871" t="s">
        <v>710</v>
      </c>
      <c r="SDR77" s="871" t="s">
        <v>710</v>
      </c>
      <c r="SDS77" s="871" t="s">
        <v>710</v>
      </c>
      <c r="SDT77" s="871" t="s">
        <v>710</v>
      </c>
      <c r="SDU77" s="871" t="s">
        <v>710</v>
      </c>
      <c r="SDV77" s="871" t="s">
        <v>710</v>
      </c>
      <c r="SDW77" s="871" t="s">
        <v>710</v>
      </c>
      <c r="SDX77" s="871" t="s">
        <v>710</v>
      </c>
      <c r="SDY77" s="871" t="s">
        <v>710</v>
      </c>
      <c r="SDZ77" s="871" t="s">
        <v>710</v>
      </c>
      <c r="SEA77" s="871" t="s">
        <v>710</v>
      </c>
      <c r="SEB77" s="871" t="s">
        <v>710</v>
      </c>
      <c r="SEC77" s="871" t="s">
        <v>710</v>
      </c>
      <c r="SED77" s="871" t="s">
        <v>710</v>
      </c>
      <c r="SEE77" s="871" t="s">
        <v>710</v>
      </c>
      <c r="SEF77" s="871" t="s">
        <v>710</v>
      </c>
      <c r="SEG77" s="871" t="s">
        <v>710</v>
      </c>
      <c r="SEH77" s="871" t="s">
        <v>710</v>
      </c>
      <c r="SEI77" s="871" t="s">
        <v>710</v>
      </c>
      <c r="SEJ77" s="871" t="s">
        <v>710</v>
      </c>
      <c r="SEK77" s="871" t="s">
        <v>710</v>
      </c>
      <c r="SEL77" s="871" t="s">
        <v>710</v>
      </c>
      <c r="SEM77" s="871" t="s">
        <v>710</v>
      </c>
      <c r="SEN77" s="871" t="s">
        <v>710</v>
      </c>
      <c r="SEO77" s="871" t="s">
        <v>710</v>
      </c>
      <c r="SEP77" s="871" t="s">
        <v>710</v>
      </c>
      <c r="SEQ77" s="871" t="s">
        <v>710</v>
      </c>
      <c r="SER77" s="871" t="s">
        <v>710</v>
      </c>
      <c r="SES77" s="871" t="s">
        <v>710</v>
      </c>
      <c r="SET77" s="871" t="s">
        <v>710</v>
      </c>
      <c r="SEU77" s="871" t="s">
        <v>710</v>
      </c>
      <c r="SEV77" s="871" t="s">
        <v>710</v>
      </c>
      <c r="SEW77" s="871" t="s">
        <v>710</v>
      </c>
      <c r="SEX77" s="871" t="s">
        <v>710</v>
      </c>
      <c r="SEY77" s="871" t="s">
        <v>710</v>
      </c>
      <c r="SEZ77" s="871" t="s">
        <v>710</v>
      </c>
      <c r="SFA77" s="871" t="s">
        <v>710</v>
      </c>
      <c r="SFB77" s="871" t="s">
        <v>710</v>
      </c>
      <c r="SFC77" s="871" t="s">
        <v>710</v>
      </c>
      <c r="SFD77" s="871" t="s">
        <v>710</v>
      </c>
      <c r="SFE77" s="871" t="s">
        <v>710</v>
      </c>
      <c r="SFF77" s="871" t="s">
        <v>710</v>
      </c>
      <c r="SFG77" s="871" t="s">
        <v>710</v>
      </c>
      <c r="SFH77" s="871" t="s">
        <v>710</v>
      </c>
      <c r="SFI77" s="871" t="s">
        <v>710</v>
      </c>
      <c r="SFJ77" s="871" t="s">
        <v>710</v>
      </c>
      <c r="SFK77" s="871" t="s">
        <v>710</v>
      </c>
      <c r="SFL77" s="871" t="s">
        <v>710</v>
      </c>
      <c r="SFM77" s="871" t="s">
        <v>710</v>
      </c>
      <c r="SFN77" s="871" t="s">
        <v>710</v>
      </c>
      <c r="SFO77" s="871" t="s">
        <v>710</v>
      </c>
      <c r="SFP77" s="871" t="s">
        <v>710</v>
      </c>
      <c r="SFQ77" s="871" t="s">
        <v>710</v>
      </c>
      <c r="SFR77" s="871" t="s">
        <v>710</v>
      </c>
      <c r="SFS77" s="871" t="s">
        <v>710</v>
      </c>
      <c r="SFT77" s="871" t="s">
        <v>710</v>
      </c>
      <c r="SFU77" s="871" t="s">
        <v>710</v>
      </c>
      <c r="SFV77" s="871" t="s">
        <v>710</v>
      </c>
      <c r="SFW77" s="871" t="s">
        <v>710</v>
      </c>
      <c r="SFX77" s="871" t="s">
        <v>710</v>
      </c>
      <c r="SFY77" s="871" t="s">
        <v>710</v>
      </c>
      <c r="SFZ77" s="871" t="s">
        <v>710</v>
      </c>
      <c r="SGA77" s="871" t="s">
        <v>710</v>
      </c>
      <c r="SGB77" s="871" t="s">
        <v>710</v>
      </c>
      <c r="SGC77" s="871" t="s">
        <v>710</v>
      </c>
      <c r="SGD77" s="871" t="s">
        <v>710</v>
      </c>
      <c r="SGE77" s="871" t="s">
        <v>710</v>
      </c>
      <c r="SGF77" s="871" t="s">
        <v>710</v>
      </c>
      <c r="SGG77" s="871" t="s">
        <v>710</v>
      </c>
      <c r="SGH77" s="871" t="s">
        <v>710</v>
      </c>
      <c r="SGI77" s="871" t="s">
        <v>710</v>
      </c>
      <c r="SGJ77" s="871" t="s">
        <v>710</v>
      </c>
      <c r="SGK77" s="871" t="s">
        <v>710</v>
      </c>
      <c r="SGL77" s="871" t="s">
        <v>710</v>
      </c>
      <c r="SGM77" s="871" t="s">
        <v>710</v>
      </c>
      <c r="SGN77" s="871" t="s">
        <v>710</v>
      </c>
      <c r="SGO77" s="871" t="s">
        <v>710</v>
      </c>
      <c r="SGP77" s="871" t="s">
        <v>710</v>
      </c>
      <c r="SGQ77" s="871" t="s">
        <v>710</v>
      </c>
      <c r="SGR77" s="871" t="s">
        <v>710</v>
      </c>
      <c r="SGS77" s="871" t="s">
        <v>710</v>
      </c>
      <c r="SGT77" s="871" t="s">
        <v>710</v>
      </c>
      <c r="SGU77" s="871" t="s">
        <v>710</v>
      </c>
      <c r="SGV77" s="871" t="s">
        <v>710</v>
      </c>
      <c r="SGW77" s="871" t="s">
        <v>710</v>
      </c>
      <c r="SGX77" s="871" t="s">
        <v>710</v>
      </c>
      <c r="SGY77" s="871" t="s">
        <v>710</v>
      </c>
      <c r="SGZ77" s="871" t="s">
        <v>710</v>
      </c>
      <c r="SHA77" s="871" t="s">
        <v>710</v>
      </c>
      <c r="SHB77" s="871" t="s">
        <v>710</v>
      </c>
      <c r="SHC77" s="871" t="s">
        <v>710</v>
      </c>
      <c r="SHD77" s="871" t="s">
        <v>710</v>
      </c>
      <c r="SHE77" s="871" t="s">
        <v>710</v>
      </c>
      <c r="SHF77" s="871" t="s">
        <v>710</v>
      </c>
      <c r="SHG77" s="871" t="s">
        <v>710</v>
      </c>
      <c r="SHH77" s="871" t="s">
        <v>710</v>
      </c>
      <c r="SHI77" s="871" t="s">
        <v>710</v>
      </c>
      <c r="SHJ77" s="871" t="s">
        <v>710</v>
      </c>
      <c r="SHK77" s="871" t="s">
        <v>710</v>
      </c>
      <c r="SHL77" s="871" t="s">
        <v>710</v>
      </c>
      <c r="SHM77" s="871" t="s">
        <v>710</v>
      </c>
      <c r="SHN77" s="871" t="s">
        <v>710</v>
      </c>
      <c r="SHO77" s="871" t="s">
        <v>710</v>
      </c>
      <c r="SHP77" s="871" t="s">
        <v>710</v>
      </c>
      <c r="SHQ77" s="871" t="s">
        <v>710</v>
      </c>
      <c r="SHR77" s="871" t="s">
        <v>710</v>
      </c>
      <c r="SHS77" s="871" t="s">
        <v>710</v>
      </c>
      <c r="SHT77" s="871" t="s">
        <v>710</v>
      </c>
      <c r="SHU77" s="871" t="s">
        <v>710</v>
      </c>
      <c r="SHV77" s="871" t="s">
        <v>710</v>
      </c>
      <c r="SHW77" s="871" t="s">
        <v>710</v>
      </c>
      <c r="SHX77" s="871" t="s">
        <v>710</v>
      </c>
      <c r="SHY77" s="871" t="s">
        <v>710</v>
      </c>
      <c r="SHZ77" s="871" t="s">
        <v>710</v>
      </c>
      <c r="SIA77" s="871" t="s">
        <v>710</v>
      </c>
      <c r="SIB77" s="871" t="s">
        <v>710</v>
      </c>
      <c r="SIC77" s="871" t="s">
        <v>710</v>
      </c>
      <c r="SID77" s="871" t="s">
        <v>710</v>
      </c>
      <c r="SIE77" s="871" t="s">
        <v>710</v>
      </c>
      <c r="SIF77" s="871" t="s">
        <v>710</v>
      </c>
      <c r="SIG77" s="871" t="s">
        <v>710</v>
      </c>
      <c r="SIH77" s="871" t="s">
        <v>710</v>
      </c>
      <c r="SII77" s="871" t="s">
        <v>710</v>
      </c>
      <c r="SIJ77" s="871" t="s">
        <v>710</v>
      </c>
      <c r="SIK77" s="871" t="s">
        <v>710</v>
      </c>
      <c r="SIL77" s="871" t="s">
        <v>710</v>
      </c>
      <c r="SIM77" s="871" t="s">
        <v>710</v>
      </c>
      <c r="SIN77" s="871" t="s">
        <v>710</v>
      </c>
      <c r="SIO77" s="871" t="s">
        <v>710</v>
      </c>
      <c r="SIP77" s="871" t="s">
        <v>710</v>
      </c>
      <c r="SIQ77" s="871" t="s">
        <v>710</v>
      </c>
      <c r="SIR77" s="871" t="s">
        <v>710</v>
      </c>
      <c r="SIS77" s="871" t="s">
        <v>710</v>
      </c>
      <c r="SIT77" s="871" t="s">
        <v>710</v>
      </c>
      <c r="SIU77" s="871" t="s">
        <v>710</v>
      </c>
      <c r="SIV77" s="871" t="s">
        <v>710</v>
      </c>
      <c r="SIW77" s="871" t="s">
        <v>710</v>
      </c>
      <c r="SIX77" s="871" t="s">
        <v>710</v>
      </c>
      <c r="SIY77" s="871" t="s">
        <v>710</v>
      </c>
      <c r="SIZ77" s="871" t="s">
        <v>710</v>
      </c>
      <c r="SJA77" s="871" t="s">
        <v>710</v>
      </c>
      <c r="SJB77" s="871" t="s">
        <v>710</v>
      </c>
      <c r="SJC77" s="871" t="s">
        <v>710</v>
      </c>
      <c r="SJD77" s="871" t="s">
        <v>710</v>
      </c>
      <c r="SJE77" s="871" t="s">
        <v>710</v>
      </c>
      <c r="SJF77" s="871" t="s">
        <v>710</v>
      </c>
      <c r="SJG77" s="871" t="s">
        <v>710</v>
      </c>
      <c r="SJH77" s="871" t="s">
        <v>710</v>
      </c>
      <c r="SJI77" s="871" t="s">
        <v>710</v>
      </c>
      <c r="SJJ77" s="871" t="s">
        <v>710</v>
      </c>
      <c r="SJK77" s="871" t="s">
        <v>710</v>
      </c>
      <c r="SJL77" s="871" t="s">
        <v>710</v>
      </c>
      <c r="SJM77" s="871" t="s">
        <v>710</v>
      </c>
      <c r="SJN77" s="871" t="s">
        <v>710</v>
      </c>
      <c r="SJO77" s="871" t="s">
        <v>710</v>
      </c>
      <c r="SJP77" s="871" t="s">
        <v>710</v>
      </c>
      <c r="SJQ77" s="871" t="s">
        <v>710</v>
      </c>
      <c r="SJR77" s="871" t="s">
        <v>710</v>
      </c>
      <c r="SJS77" s="871" t="s">
        <v>710</v>
      </c>
      <c r="SJT77" s="871" t="s">
        <v>710</v>
      </c>
      <c r="SJU77" s="871" t="s">
        <v>710</v>
      </c>
      <c r="SJV77" s="871" t="s">
        <v>710</v>
      </c>
      <c r="SJW77" s="871" t="s">
        <v>710</v>
      </c>
      <c r="SJX77" s="871" t="s">
        <v>710</v>
      </c>
      <c r="SJY77" s="871" t="s">
        <v>710</v>
      </c>
      <c r="SJZ77" s="871" t="s">
        <v>710</v>
      </c>
      <c r="SKA77" s="871" t="s">
        <v>710</v>
      </c>
      <c r="SKB77" s="871" t="s">
        <v>710</v>
      </c>
      <c r="SKC77" s="871" t="s">
        <v>710</v>
      </c>
      <c r="SKD77" s="871" t="s">
        <v>710</v>
      </c>
      <c r="SKE77" s="871" t="s">
        <v>710</v>
      </c>
      <c r="SKF77" s="871" t="s">
        <v>710</v>
      </c>
      <c r="SKG77" s="871" t="s">
        <v>710</v>
      </c>
      <c r="SKH77" s="871" t="s">
        <v>710</v>
      </c>
      <c r="SKI77" s="871" t="s">
        <v>710</v>
      </c>
      <c r="SKJ77" s="871" t="s">
        <v>710</v>
      </c>
      <c r="SKK77" s="871" t="s">
        <v>710</v>
      </c>
      <c r="SKL77" s="871" t="s">
        <v>710</v>
      </c>
      <c r="SKM77" s="871" t="s">
        <v>710</v>
      </c>
      <c r="SKN77" s="871" t="s">
        <v>710</v>
      </c>
      <c r="SKO77" s="871" t="s">
        <v>710</v>
      </c>
      <c r="SKP77" s="871" t="s">
        <v>710</v>
      </c>
      <c r="SKQ77" s="871" t="s">
        <v>710</v>
      </c>
      <c r="SKR77" s="871" t="s">
        <v>710</v>
      </c>
      <c r="SKS77" s="871" t="s">
        <v>710</v>
      </c>
      <c r="SKT77" s="871" t="s">
        <v>710</v>
      </c>
      <c r="SKU77" s="871" t="s">
        <v>710</v>
      </c>
      <c r="SKV77" s="871" t="s">
        <v>710</v>
      </c>
      <c r="SKW77" s="871" t="s">
        <v>710</v>
      </c>
      <c r="SKX77" s="871" t="s">
        <v>710</v>
      </c>
      <c r="SKY77" s="871" t="s">
        <v>710</v>
      </c>
      <c r="SKZ77" s="871" t="s">
        <v>710</v>
      </c>
      <c r="SLA77" s="871" t="s">
        <v>710</v>
      </c>
      <c r="SLB77" s="871" t="s">
        <v>710</v>
      </c>
      <c r="SLC77" s="871" t="s">
        <v>710</v>
      </c>
      <c r="SLD77" s="871" t="s">
        <v>710</v>
      </c>
      <c r="SLE77" s="871" t="s">
        <v>710</v>
      </c>
      <c r="SLF77" s="871" t="s">
        <v>710</v>
      </c>
      <c r="SLG77" s="871" t="s">
        <v>710</v>
      </c>
      <c r="SLH77" s="871" t="s">
        <v>710</v>
      </c>
      <c r="SLI77" s="871" t="s">
        <v>710</v>
      </c>
      <c r="SLJ77" s="871" t="s">
        <v>710</v>
      </c>
      <c r="SLK77" s="871" t="s">
        <v>710</v>
      </c>
      <c r="SLL77" s="871" t="s">
        <v>710</v>
      </c>
      <c r="SLM77" s="871" t="s">
        <v>710</v>
      </c>
      <c r="SLN77" s="871" t="s">
        <v>710</v>
      </c>
      <c r="SLO77" s="871" t="s">
        <v>710</v>
      </c>
      <c r="SLP77" s="871" t="s">
        <v>710</v>
      </c>
      <c r="SLQ77" s="871" t="s">
        <v>710</v>
      </c>
      <c r="SLR77" s="871" t="s">
        <v>710</v>
      </c>
      <c r="SLS77" s="871" t="s">
        <v>710</v>
      </c>
      <c r="SLT77" s="871" t="s">
        <v>710</v>
      </c>
      <c r="SLU77" s="871" t="s">
        <v>710</v>
      </c>
      <c r="SLV77" s="871" t="s">
        <v>710</v>
      </c>
      <c r="SLW77" s="871" t="s">
        <v>710</v>
      </c>
      <c r="SLX77" s="871" t="s">
        <v>710</v>
      </c>
      <c r="SLY77" s="871" t="s">
        <v>710</v>
      </c>
      <c r="SLZ77" s="871" t="s">
        <v>710</v>
      </c>
      <c r="SMA77" s="871" t="s">
        <v>710</v>
      </c>
      <c r="SMB77" s="871" t="s">
        <v>710</v>
      </c>
      <c r="SMC77" s="871" t="s">
        <v>710</v>
      </c>
      <c r="SMD77" s="871" t="s">
        <v>710</v>
      </c>
      <c r="SME77" s="871" t="s">
        <v>710</v>
      </c>
      <c r="SMF77" s="871" t="s">
        <v>710</v>
      </c>
      <c r="SMG77" s="871" t="s">
        <v>710</v>
      </c>
      <c r="SMH77" s="871" t="s">
        <v>710</v>
      </c>
      <c r="SMI77" s="871" t="s">
        <v>710</v>
      </c>
      <c r="SMJ77" s="871" t="s">
        <v>710</v>
      </c>
      <c r="SMK77" s="871" t="s">
        <v>710</v>
      </c>
      <c r="SML77" s="871" t="s">
        <v>710</v>
      </c>
      <c r="SMM77" s="871" t="s">
        <v>710</v>
      </c>
      <c r="SMN77" s="871" t="s">
        <v>710</v>
      </c>
      <c r="SMO77" s="871" t="s">
        <v>710</v>
      </c>
      <c r="SMP77" s="871" t="s">
        <v>710</v>
      </c>
      <c r="SMQ77" s="871" t="s">
        <v>710</v>
      </c>
      <c r="SMR77" s="871" t="s">
        <v>710</v>
      </c>
      <c r="SMS77" s="871" t="s">
        <v>710</v>
      </c>
      <c r="SMT77" s="871" t="s">
        <v>710</v>
      </c>
      <c r="SMU77" s="871" t="s">
        <v>710</v>
      </c>
      <c r="SMV77" s="871" t="s">
        <v>710</v>
      </c>
      <c r="SMW77" s="871" t="s">
        <v>710</v>
      </c>
      <c r="SMX77" s="871" t="s">
        <v>710</v>
      </c>
      <c r="SMY77" s="871" t="s">
        <v>710</v>
      </c>
      <c r="SMZ77" s="871" t="s">
        <v>710</v>
      </c>
      <c r="SNA77" s="871" t="s">
        <v>710</v>
      </c>
      <c r="SNB77" s="871" t="s">
        <v>710</v>
      </c>
      <c r="SNC77" s="871" t="s">
        <v>710</v>
      </c>
      <c r="SND77" s="871" t="s">
        <v>710</v>
      </c>
      <c r="SNE77" s="871" t="s">
        <v>710</v>
      </c>
      <c r="SNF77" s="871" t="s">
        <v>710</v>
      </c>
      <c r="SNG77" s="871" t="s">
        <v>710</v>
      </c>
      <c r="SNH77" s="871" t="s">
        <v>710</v>
      </c>
      <c r="SNI77" s="871" t="s">
        <v>710</v>
      </c>
      <c r="SNJ77" s="871" t="s">
        <v>710</v>
      </c>
      <c r="SNK77" s="871" t="s">
        <v>710</v>
      </c>
      <c r="SNL77" s="871" t="s">
        <v>710</v>
      </c>
      <c r="SNM77" s="871" t="s">
        <v>710</v>
      </c>
      <c r="SNN77" s="871" t="s">
        <v>710</v>
      </c>
      <c r="SNO77" s="871" t="s">
        <v>710</v>
      </c>
      <c r="SNP77" s="871" t="s">
        <v>710</v>
      </c>
      <c r="SNQ77" s="871" t="s">
        <v>710</v>
      </c>
      <c r="SNR77" s="871" t="s">
        <v>710</v>
      </c>
      <c r="SNS77" s="871" t="s">
        <v>710</v>
      </c>
      <c r="SNT77" s="871" t="s">
        <v>710</v>
      </c>
      <c r="SNU77" s="871" t="s">
        <v>710</v>
      </c>
      <c r="SNV77" s="871" t="s">
        <v>710</v>
      </c>
      <c r="SNW77" s="871" t="s">
        <v>710</v>
      </c>
      <c r="SNX77" s="871" t="s">
        <v>710</v>
      </c>
      <c r="SNY77" s="871" t="s">
        <v>710</v>
      </c>
      <c r="SNZ77" s="871" t="s">
        <v>710</v>
      </c>
      <c r="SOA77" s="871" t="s">
        <v>710</v>
      </c>
      <c r="SOB77" s="871" t="s">
        <v>710</v>
      </c>
      <c r="SOC77" s="871" t="s">
        <v>710</v>
      </c>
      <c r="SOD77" s="871" t="s">
        <v>710</v>
      </c>
      <c r="SOE77" s="871" t="s">
        <v>710</v>
      </c>
      <c r="SOF77" s="871" t="s">
        <v>710</v>
      </c>
      <c r="SOG77" s="871" t="s">
        <v>710</v>
      </c>
      <c r="SOH77" s="871" t="s">
        <v>710</v>
      </c>
      <c r="SOI77" s="871" t="s">
        <v>710</v>
      </c>
      <c r="SOJ77" s="871" t="s">
        <v>710</v>
      </c>
      <c r="SOK77" s="871" t="s">
        <v>710</v>
      </c>
      <c r="SOL77" s="871" t="s">
        <v>710</v>
      </c>
      <c r="SOM77" s="871" t="s">
        <v>710</v>
      </c>
      <c r="SON77" s="871" t="s">
        <v>710</v>
      </c>
      <c r="SOO77" s="871" t="s">
        <v>710</v>
      </c>
      <c r="SOP77" s="871" t="s">
        <v>710</v>
      </c>
      <c r="SOQ77" s="871" t="s">
        <v>710</v>
      </c>
      <c r="SOR77" s="871" t="s">
        <v>710</v>
      </c>
      <c r="SOS77" s="871" t="s">
        <v>710</v>
      </c>
      <c r="SOT77" s="871" t="s">
        <v>710</v>
      </c>
      <c r="SOU77" s="871" t="s">
        <v>710</v>
      </c>
      <c r="SOV77" s="871" t="s">
        <v>710</v>
      </c>
      <c r="SOW77" s="871" t="s">
        <v>710</v>
      </c>
      <c r="SOX77" s="871" t="s">
        <v>710</v>
      </c>
      <c r="SOY77" s="871" t="s">
        <v>710</v>
      </c>
      <c r="SOZ77" s="871" t="s">
        <v>710</v>
      </c>
      <c r="SPA77" s="871" t="s">
        <v>710</v>
      </c>
      <c r="SPB77" s="871" t="s">
        <v>710</v>
      </c>
      <c r="SPC77" s="871" t="s">
        <v>710</v>
      </c>
      <c r="SPD77" s="871" t="s">
        <v>710</v>
      </c>
      <c r="SPE77" s="871" t="s">
        <v>710</v>
      </c>
      <c r="SPF77" s="871" t="s">
        <v>710</v>
      </c>
      <c r="SPG77" s="871" t="s">
        <v>710</v>
      </c>
      <c r="SPH77" s="871" t="s">
        <v>710</v>
      </c>
      <c r="SPI77" s="871" t="s">
        <v>710</v>
      </c>
      <c r="SPJ77" s="871" t="s">
        <v>710</v>
      </c>
      <c r="SPK77" s="871" t="s">
        <v>710</v>
      </c>
      <c r="SPL77" s="871" t="s">
        <v>710</v>
      </c>
      <c r="SPM77" s="871" t="s">
        <v>710</v>
      </c>
      <c r="SPN77" s="871" t="s">
        <v>710</v>
      </c>
      <c r="SPO77" s="871" t="s">
        <v>710</v>
      </c>
      <c r="SPP77" s="871" t="s">
        <v>710</v>
      </c>
      <c r="SPQ77" s="871" t="s">
        <v>710</v>
      </c>
      <c r="SPR77" s="871" t="s">
        <v>710</v>
      </c>
      <c r="SPS77" s="871" t="s">
        <v>710</v>
      </c>
      <c r="SPT77" s="871" t="s">
        <v>710</v>
      </c>
      <c r="SPU77" s="871" t="s">
        <v>710</v>
      </c>
      <c r="SPV77" s="871" t="s">
        <v>710</v>
      </c>
      <c r="SPW77" s="871" t="s">
        <v>710</v>
      </c>
      <c r="SPX77" s="871" t="s">
        <v>710</v>
      </c>
      <c r="SPY77" s="871" t="s">
        <v>710</v>
      </c>
      <c r="SPZ77" s="871" t="s">
        <v>710</v>
      </c>
      <c r="SQA77" s="871" t="s">
        <v>710</v>
      </c>
      <c r="SQB77" s="871" t="s">
        <v>710</v>
      </c>
      <c r="SQC77" s="871" t="s">
        <v>710</v>
      </c>
      <c r="SQD77" s="871" t="s">
        <v>710</v>
      </c>
      <c r="SQE77" s="871" t="s">
        <v>710</v>
      </c>
      <c r="SQF77" s="871" t="s">
        <v>710</v>
      </c>
      <c r="SQG77" s="871" t="s">
        <v>710</v>
      </c>
      <c r="SQH77" s="871" t="s">
        <v>710</v>
      </c>
      <c r="SQI77" s="871" t="s">
        <v>710</v>
      </c>
      <c r="SQJ77" s="871" t="s">
        <v>710</v>
      </c>
      <c r="SQK77" s="871" t="s">
        <v>710</v>
      </c>
      <c r="SQL77" s="871" t="s">
        <v>710</v>
      </c>
      <c r="SQM77" s="871" t="s">
        <v>710</v>
      </c>
      <c r="SQN77" s="871" t="s">
        <v>710</v>
      </c>
      <c r="SQO77" s="871" t="s">
        <v>710</v>
      </c>
      <c r="SQP77" s="871" t="s">
        <v>710</v>
      </c>
      <c r="SQQ77" s="871" t="s">
        <v>710</v>
      </c>
      <c r="SQR77" s="871" t="s">
        <v>710</v>
      </c>
      <c r="SQS77" s="871" t="s">
        <v>710</v>
      </c>
      <c r="SQT77" s="871" t="s">
        <v>710</v>
      </c>
      <c r="SQU77" s="871" t="s">
        <v>710</v>
      </c>
      <c r="SQV77" s="871" t="s">
        <v>710</v>
      </c>
      <c r="SQW77" s="871" t="s">
        <v>710</v>
      </c>
      <c r="SQX77" s="871" t="s">
        <v>710</v>
      </c>
      <c r="SQY77" s="871" t="s">
        <v>710</v>
      </c>
      <c r="SQZ77" s="871" t="s">
        <v>710</v>
      </c>
      <c r="SRA77" s="871" t="s">
        <v>710</v>
      </c>
      <c r="SRB77" s="871" t="s">
        <v>710</v>
      </c>
      <c r="SRC77" s="871" t="s">
        <v>710</v>
      </c>
      <c r="SRD77" s="871" t="s">
        <v>710</v>
      </c>
      <c r="SRE77" s="871" t="s">
        <v>710</v>
      </c>
      <c r="SRF77" s="871" t="s">
        <v>710</v>
      </c>
      <c r="SRG77" s="871" t="s">
        <v>710</v>
      </c>
      <c r="SRH77" s="871" t="s">
        <v>710</v>
      </c>
      <c r="SRI77" s="871" t="s">
        <v>710</v>
      </c>
      <c r="SRJ77" s="871" t="s">
        <v>710</v>
      </c>
      <c r="SRK77" s="871" t="s">
        <v>710</v>
      </c>
      <c r="SRL77" s="871" t="s">
        <v>710</v>
      </c>
      <c r="SRM77" s="871" t="s">
        <v>710</v>
      </c>
      <c r="SRN77" s="871" t="s">
        <v>710</v>
      </c>
      <c r="SRO77" s="871" t="s">
        <v>710</v>
      </c>
      <c r="SRP77" s="871" t="s">
        <v>710</v>
      </c>
      <c r="SRQ77" s="871" t="s">
        <v>710</v>
      </c>
      <c r="SRR77" s="871" t="s">
        <v>710</v>
      </c>
      <c r="SRS77" s="871" t="s">
        <v>710</v>
      </c>
      <c r="SRT77" s="871" t="s">
        <v>710</v>
      </c>
      <c r="SRU77" s="871" t="s">
        <v>710</v>
      </c>
      <c r="SRV77" s="871" t="s">
        <v>710</v>
      </c>
      <c r="SRW77" s="871" t="s">
        <v>710</v>
      </c>
      <c r="SRX77" s="871" t="s">
        <v>710</v>
      </c>
      <c r="SRY77" s="871" t="s">
        <v>710</v>
      </c>
      <c r="SRZ77" s="871" t="s">
        <v>710</v>
      </c>
      <c r="SSA77" s="871" t="s">
        <v>710</v>
      </c>
      <c r="SSB77" s="871" t="s">
        <v>710</v>
      </c>
      <c r="SSC77" s="871" t="s">
        <v>710</v>
      </c>
      <c r="SSD77" s="871" t="s">
        <v>710</v>
      </c>
      <c r="SSE77" s="871" t="s">
        <v>710</v>
      </c>
      <c r="SSF77" s="871" t="s">
        <v>710</v>
      </c>
      <c r="SSG77" s="871" t="s">
        <v>710</v>
      </c>
      <c r="SSH77" s="871" t="s">
        <v>710</v>
      </c>
      <c r="SSI77" s="871" t="s">
        <v>710</v>
      </c>
      <c r="SSJ77" s="871" t="s">
        <v>710</v>
      </c>
      <c r="SSK77" s="871" t="s">
        <v>710</v>
      </c>
      <c r="SSL77" s="871" t="s">
        <v>710</v>
      </c>
      <c r="SSM77" s="871" t="s">
        <v>710</v>
      </c>
      <c r="SSN77" s="871" t="s">
        <v>710</v>
      </c>
      <c r="SSO77" s="871" t="s">
        <v>710</v>
      </c>
      <c r="SSP77" s="871" t="s">
        <v>710</v>
      </c>
      <c r="SSQ77" s="871" t="s">
        <v>710</v>
      </c>
      <c r="SSR77" s="871" t="s">
        <v>710</v>
      </c>
      <c r="SSS77" s="871" t="s">
        <v>710</v>
      </c>
      <c r="SST77" s="871" t="s">
        <v>710</v>
      </c>
      <c r="SSU77" s="871" t="s">
        <v>710</v>
      </c>
      <c r="SSV77" s="871" t="s">
        <v>710</v>
      </c>
      <c r="SSW77" s="871" t="s">
        <v>710</v>
      </c>
      <c r="SSX77" s="871" t="s">
        <v>710</v>
      </c>
      <c r="SSY77" s="871" t="s">
        <v>710</v>
      </c>
      <c r="SSZ77" s="871" t="s">
        <v>710</v>
      </c>
      <c r="STA77" s="871" t="s">
        <v>710</v>
      </c>
      <c r="STB77" s="871" t="s">
        <v>710</v>
      </c>
      <c r="STC77" s="871" t="s">
        <v>710</v>
      </c>
      <c r="STD77" s="871" t="s">
        <v>710</v>
      </c>
      <c r="STE77" s="871" t="s">
        <v>710</v>
      </c>
      <c r="STF77" s="871" t="s">
        <v>710</v>
      </c>
      <c r="STG77" s="871" t="s">
        <v>710</v>
      </c>
      <c r="STH77" s="871" t="s">
        <v>710</v>
      </c>
      <c r="STI77" s="871" t="s">
        <v>710</v>
      </c>
      <c r="STJ77" s="871" t="s">
        <v>710</v>
      </c>
      <c r="STK77" s="871" t="s">
        <v>710</v>
      </c>
      <c r="STL77" s="871" t="s">
        <v>710</v>
      </c>
      <c r="STM77" s="871" t="s">
        <v>710</v>
      </c>
      <c r="STN77" s="871" t="s">
        <v>710</v>
      </c>
      <c r="STO77" s="871" t="s">
        <v>710</v>
      </c>
      <c r="STP77" s="871" t="s">
        <v>710</v>
      </c>
      <c r="STQ77" s="871" t="s">
        <v>710</v>
      </c>
      <c r="STR77" s="871" t="s">
        <v>710</v>
      </c>
      <c r="STS77" s="871" t="s">
        <v>710</v>
      </c>
      <c r="STT77" s="871" t="s">
        <v>710</v>
      </c>
      <c r="STU77" s="871" t="s">
        <v>710</v>
      </c>
      <c r="STV77" s="871" t="s">
        <v>710</v>
      </c>
      <c r="STW77" s="871" t="s">
        <v>710</v>
      </c>
      <c r="STX77" s="871" t="s">
        <v>710</v>
      </c>
      <c r="STY77" s="871" t="s">
        <v>710</v>
      </c>
      <c r="STZ77" s="871" t="s">
        <v>710</v>
      </c>
      <c r="SUA77" s="871" t="s">
        <v>710</v>
      </c>
      <c r="SUB77" s="871" t="s">
        <v>710</v>
      </c>
      <c r="SUC77" s="871" t="s">
        <v>710</v>
      </c>
      <c r="SUD77" s="871" t="s">
        <v>710</v>
      </c>
      <c r="SUE77" s="871" t="s">
        <v>710</v>
      </c>
      <c r="SUF77" s="871" t="s">
        <v>710</v>
      </c>
      <c r="SUG77" s="871" t="s">
        <v>710</v>
      </c>
      <c r="SUH77" s="871" t="s">
        <v>710</v>
      </c>
      <c r="SUI77" s="871" t="s">
        <v>710</v>
      </c>
      <c r="SUJ77" s="871" t="s">
        <v>710</v>
      </c>
      <c r="SUK77" s="871" t="s">
        <v>710</v>
      </c>
      <c r="SUL77" s="871" t="s">
        <v>710</v>
      </c>
      <c r="SUM77" s="871" t="s">
        <v>710</v>
      </c>
      <c r="SUN77" s="871" t="s">
        <v>710</v>
      </c>
      <c r="SUO77" s="871" t="s">
        <v>710</v>
      </c>
      <c r="SUP77" s="871" t="s">
        <v>710</v>
      </c>
      <c r="SUQ77" s="871" t="s">
        <v>710</v>
      </c>
      <c r="SUR77" s="871" t="s">
        <v>710</v>
      </c>
      <c r="SUS77" s="871" t="s">
        <v>710</v>
      </c>
      <c r="SUT77" s="871" t="s">
        <v>710</v>
      </c>
      <c r="SUU77" s="871" t="s">
        <v>710</v>
      </c>
      <c r="SUV77" s="871" t="s">
        <v>710</v>
      </c>
      <c r="SUW77" s="871" t="s">
        <v>710</v>
      </c>
      <c r="SUX77" s="871" t="s">
        <v>710</v>
      </c>
      <c r="SUY77" s="871" t="s">
        <v>710</v>
      </c>
      <c r="SUZ77" s="871" t="s">
        <v>710</v>
      </c>
      <c r="SVA77" s="871" t="s">
        <v>710</v>
      </c>
      <c r="SVB77" s="871" t="s">
        <v>710</v>
      </c>
      <c r="SVC77" s="871" t="s">
        <v>710</v>
      </c>
      <c r="SVD77" s="871" t="s">
        <v>710</v>
      </c>
      <c r="SVE77" s="871" t="s">
        <v>710</v>
      </c>
      <c r="SVF77" s="871" t="s">
        <v>710</v>
      </c>
      <c r="SVG77" s="871" t="s">
        <v>710</v>
      </c>
      <c r="SVH77" s="871" t="s">
        <v>710</v>
      </c>
      <c r="SVI77" s="871" t="s">
        <v>710</v>
      </c>
      <c r="SVJ77" s="871" t="s">
        <v>710</v>
      </c>
      <c r="SVK77" s="871" t="s">
        <v>710</v>
      </c>
      <c r="SVL77" s="871" t="s">
        <v>710</v>
      </c>
      <c r="SVM77" s="871" t="s">
        <v>710</v>
      </c>
      <c r="SVN77" s="871" t="s">
        <v>710</v>
      </c>
      <c r="SVO77" s="871" t="s">
        <v>710</v>
      </c>
      <c r="SVP77" s="871" t="s">
        <v>710</v>
      </c>
      <c r="SVQ77" s="871" t="s">
        <v>710</v>
      </c>
      <c r="SVR77" s="871" t="s">
        <v>710</v>
      </c>
      <c r="SVS77" s="871" t="s">
        <v>710</v>
      </c>
      <c r="SVT77" s="871" t="s">
        <v>710</v>
      </c>
      <c r="SVU77" s="871" t="s">
        <v>710</v>
      </c>
      <c r="SVV77" s="871" t="s">
        <v>710</v>
      </c>
      <c r="SVW77" s="871" t="s">
        <v>710</v>
      </c>
      <c r="SVX77" s="871" t="s">
        <v>710</v>
      </c>
      <c r="SVY77" s="871" t="s">
        <v>710</v>
      </c>
      <c r="SVZ77" s="871" t="s">
        <v>710</v>
      </c>
      <c r="SWA77" s="871" t="s">
        <v>710</v>
      </c>
      <c r="SWB77" s="871" t="s">
        <v>710</v>
      </c>
      <c r="SWC77" s="871" t="s">
        <v>710</v>
      </c>
      <c r="SWD77" s="871" t="s">
        <v>710</v>
      </c>
      <c r="SWE77" s="871" t="s">
        <v>710</v>
      </c>
      <c r="SWF77" s="871" t="s">
        <v>710</v>
      </c>
      <c r="SWG77" s="871" t="s">
        <v>710</v>
      </c>
      <c r="SWH77" s="871" t="s">
        <v>710</v>
      </c>
      <c r="SWI77" s="871" t="s">
        <v>710</v>
      </c>
      <c r="SWJ77" s="871" t="s">
        <v>710</v>
      </c>
      <c r="SWK77" s="871" t="s">
        <v>710</v>
      </c>
      <c r="SWL77" s="871" t="s">
        <v>710</v>
      </c>
      <c r="SWM77" s="871" t="s">
        <v>710</v>
      </c>
      <c r="SWN77" s="871" t="s">
        <v>710</v>
      </c>
      <c r="SWO77" s="871" t="s">
        <v>710</v>
      </c>
      <c r="SWP77" s="871" t="s">
        <v>710</v>
      </c>
      <c r="SWQ77" s="871" t="s">
        <v>710</v>
      </c>
      <c r="SWR77" s="871" t="s">
        <v>710</v>
      </c>
      <c r="SWS77" s="871" t="s">
        <v>710</v>
      </c>
      <c r="SWT77" s="871" t="s">
        <v>710</v>
      </c>
      <c r="SWU77" s="871" t="s">
        <v>710</v>
      </c>
      <c r="SWV77" s="871" t="s">
        <v>710</v>
      </c>
      <c r="SWW77" s="871" t="s">
        <v>710</v>
      </c>
      <c r="SWX77" s="871" t="s">
        <v>710</v>
      </c>
      <c r="SWY77" s="871" t="s">
        <v>710</v>
      </c>
      <c r="SWZ77" s="871" t="s">
        <v>710</v>
      </c>
      <c r="SXA77" s="871" t="s">
        <v>710</v>
      </c>
      <c r="SXB77" s="871" t="s">
        <v>710</v>
      </c>
      <c r="SXC77" s="871" t="s">
        <v>710</v>
      </c>
      <c r="SXD77" s="871" t="s">
        <v>710</v>
      </c>
      <c r="SXE77" s="871" t="s">
        <v>710</v>
      </c>
      <c r="SXF77" s="871" t="s">
        <v>710</v>
      </c>
      <c r="SXG77" s="871" t="s">
        <v>710</v>
      </c>
      <c r="SXH77" s="871" t="s">
        <v>710</v>
      </c>
      <c r="SXI77" s="871" t="s">
        <v>710</v>
      </c>
      <c r="SXJ77" s="871" t="s">
        <v>710</v>
      </c>
      <c r="SXK77" s="871" t="s">
        <v>710</v>
      </c>
      <c r="SXL77" s="871" t="s">
        <v>710</v>
      </c>
      <c r="SXM77" s="871" t="s">
        <v>710</v>
      </c>
      <c r="SXN77" s="871" t="s">
        <v>710</v>
      </c>
      <c r="SXO77" s="871" t="s">
        <v>710</v>
      </c>
      <c r="SXP77" s="871" t="s">
        <v>710</v>
      </c>
      <c r="SXQ77" s="871" t="s">
        <v>710</v>
      </c>
      <c r="SXR77" s="871" t="s">
        <v>710</v>
      </c>
      <c r="SXS77" s="871" t="s">
        <v>710</v>
      </c>
      <c r="SXT77" s="871" t="s">
        <v>710</v>
      </c>
      <c r="SXU77" s="871" t="s">
        <v>710</v>
      </c>
      <c r="SXV77" s="871" t="s">
        <v>710</v>
      </c>
      <c r="SXW77" s="871" t="s">
        <v>710</v>
      </c>
      <c r="SXX77" s="871" t="s">
        <v>710</v>
      </c>
      <c r="SXY77" s="871" t="s">
        <v>710</v>
      </c>
      <c r="SXZ77" s="871" t="s">
        <v>710</v>
      </c>
      <c r="SYA77" s="871" t="s">
        <v>710</v>
      </c>
      <c r="SYB77" s="871" t="s">
        <v>710</v>
      </c>
      <c r="SYC77" s="871" t="s">
        <v>710</v>
      </c>
      <c r="SYD77" s="871" t="s">
        <v>710</v>
      </c>
      <c r="SYE77" s="871" t="s">
        <v>710</v>
      </c>
      <c r="SYF77" s="871" t="s">
        <v>710</v>
      </c>
      <c r="SYG77" s="871" t="s">
        <v>710</v>
      </c>
      <c r="SYH77" s="871" t="s">
        <v>710</v>
      </c>
      <c r="SYI77" s="871" t="s">
        <v>710</v>
      </c>
      <c r="SYJ77" s="871" t="s">
        <v>710</v>
      </c>
      <c r="SYK77" s="871" t="s">
        <v>710</v>
      </c>
      <c r="SYL77" s="871" t="s">
        <v>710</v>
      </c>
      <c r="SYM77" s="871" t="s">
        <v>710</v>
      </c>
      <c r="SYN77" s="871" t="s">
        <v>710</v>
      </c>
      <c r="SYO77" s="871" t="s">
        <v>710</v>
      </c>
      <c r="SYP77" s="871" t="s">
        <v>710</v>
      </c>
      <c r="SYQ77" s="871" t="s">
        <v>710</v>
      </c>
      <c r="SYR77" s="871" t="s">
        <v>710</v>
      </c>
      <c r="SYS77" s="871" t="s">
        <v>710</v>
      </c>
      <c r="SYT77" s="871" t="s">
        <v>710</v>
      </c>
      <c r="SYU77" s="871" t="s">
        <v>710</v>
      </c>
      <c r="SYV77" s="871" t="s">
        <v>710</v>
      </c>
      <c r="SYW77" s="871" t="s">
        <v>710</v>
      </c>
      <c r="SYX77" s="871" t="s">
        <v>710</v>
      </c>
      <c r="SYY77" s="871" t="s">
        <v>710</v>
      </c>
      <c r="SYZ77" s="871" t="s">
        <v>710</v>
      </c>
      <c r="SZA77" s="871" t="s">
        <v>710</v>
      </c>
      <c r="SZB77" s="871" t="s">
        <v>710</v>
      </c>
      <c r="SZC77" s="871" t="s">
        <v>710</v>
      </c>
      <c r="SZD77" s="871" t="s">
        <v>710</v>
      </c>
      <c r="SZE77" s="871" t="s">
        <v>710</v>
      </c>
      <c r="SZF77" s="871" t="s">
        <v>710</v>
      </c>
      <c r="SZG77" s="871" t="s">
        <v>710</v>
      </c>
      <c r="SZH77" s="871" t="s">
        <v>710</v>
      </c>
      <c r="SZI77" s="871" t="s">
        <v>710</v>
      </c>
      <c r="SZJ77" s="871" t="s">
        <v>710</v>
      </c>
      <c r="SZK77" s="871" t="s">
        <v>710</v>
      </c>
      <c r="SZL77" s="871" t="s">
        <v>710</v>
      </c>
      <c r="SZM77" s="871" t="s">
        <v>710</v>
      </c>
      <c r="SZN77" s="871" t="s">
        <v>710</v>
      </c>
      <c r="SZO77" s="871" t="s">
        <v>710</v>
      </c>
      <c r="SZP77" s="871" t="s">
        <v>710</v>
      </c>
      <c r="SZQ77" s="871" t="s">
        <v>710</v>
      </c>
      <c r="SZR77" s="871" t="s">
        <v>710</v>
      </c>
      <c r="SZS77" s="871" t="s">
        <v>710</v>
      </c>
      <c r="SZT77" s="871" t="s">
        <v>710</v>
      </c>
      <c r="SZU77" s="871" t="s">
        <v>710</v>
      </c>
      <c r="SZV77" s="871" t="s">
        <v>710</v>
      </c>
      <c r="SZW77" s="871" t="s">
        <v>710</v>
      </c>
      <c r="SZX77" s="871" t="s">
        <v>710</v>
      </c>
      <c r="SZY77" s="871" t="s">
        <v>710</v>
      </c>
      <c r="SZZ77" s="871" t="s">
        <v>710</v>
      </c>
      <c r="TAA77" s="871" t="s">
        <v>710</v>
      </c>
      <c r="TAB77" s="871" t="s">
        <v>710</v>
      </c>
      <c r="TAC77" s="871" t="s">
        <v>710</v>
      </c>
      <c r="TAD77" s="871" t="s">
        <v>710</v>
      </c>
      <c r="TAE77" s="871" t="s">
        <v>710</v>
      </c>
      <c r="TAF77" s="871" t="s">
        <v>710</v>
      </c>
      <c r="TAG77" s="871" t="s">
        <v>710</v>
      </c>
      <c r="TAH77" s="871" t="s">
        <v>710</v>
      </c>
      <c r="TAI77" s="871" t="s">
        <v>710</v>
      </c>
      <c r="TAJ77" s="871" t="s">
        <v>710</v>
      </c>
      <c r="TAK77" s="871" t="s">
        <v>710</v>
      </c>
      <c r="TAL77" s="871" t="s">
        <v>710</v>
      </c>
      <c r="TAM77" s="871" t="s">
        <v>710</v>
      </c>
      <c r="TAN77" s="871" t="s">
        <v>710</v>
      </c>
      <c r="TAO77" s="871" t="s">
        <v>710</v>
      </c>
      <c r="TAP77" s="871" t="s">
        <v>710</v>
      </c>
      <c r="TAQ77" s="871" t="s">
        <v>710</v>
      </c>
      <c r="TAR77" s="871" t="s">
        <v>710</v>
      </c>
      <c r="TAS77" s="871" t="s">
        <v>710</v>
      </c>
      <c r="TAT77" s="871" t="s">
        <v>710</v>
      </c>
      <c r="TAU77" s="871" t="s">
        <v>710</v>
      </c>
      <c r="TAV77" s="871" t="s">
        <v>710</v>
      </c>
      <c r="TAW77" s="871" t="s">
        <v>710</v>
      </c>
      <c r="TAX77" s="871" t="s">
        <v>710</v>
      </c>
      <c r="TAY77" s="871" t="s">
        <v>710</v>
      </c>
      <c r="TAZ77" s="871" t="s">
        <v>710</v>
      </c>
      <c r="TBA77" s="871" t="s">
        <v>710</v>
      </c>
      <c r="TBB77" s="871" t="s">
        <v>710</v>
      </c>
      <c r="TBC77" s="871" t="s">
        <v>710</v>
      </c>
      <c r="TBD77" s="871" t="s">
        <v>710</v>
      </c>
      <c r="TBE77" s="871" t="s">
        <v>710</v>
      </c>
      <c r="TBF77" s="871" t="s">
        <v>710</v>
      </c>
      <c r="TBG77" s="871" t="s">
        <v>710</v>
      </c>
      <c r="TBH77" s="871" t="s">
        <v>710</v>
      </c>
      <c r="TBI77" s="871" t="s">
        <v>710</v>
      </c>
      <c r="TBJ77" s="871" t="s">
        <v>710</v>
      </c>
      <c r="TBK77" s="871" t="s">
        <v>710</v>
      </c>
      <c r="TBL77" s="871" t="s">
        <v>710</v>
      </c>
      <c r="TBM77" s="871" t="s">
        <v>710</v>
      </c>
      <c r="TBN77" s="871" t="s">
        <v>710</v>
      </c>
      <c r="TBO77" s="871" t="s">
        <v>710</v>
      </c>
      <c r="TBP77" s="871" t="s">
        <v>710</v>
      </c>
      <c r="TBQ77" s="871" t="s">
        <v>710</v>
      </c>
      <c r="TBR77" s="871" t="s">
        <v>710</v>
      </c>
      <c r="TBS77" s="871" t="s">
        <v>710</v>
      </c>
      <c r="TBT77" s="871" t="s">
        <v>710</v>
      </c>
      <c r="TBU77" s="871" t="s">
        <v>710</v>
      </c>
      <c r="TBV77" s="871" t="s">
        <v>710</v>
      </c>
      <c r="TBW77" s="871" t="s">
        <v>710</v>
      </c>
      <c r="TBX77" s="871" t="s">
        <v>710</v>
      </c>
      <c r="TBY77" s="871" t="s">
        <v>710</v>
      </c>
      <c r="TBZ77" s="871" t="s">
        <v>710</v>
      </c>
      <c r="TCA77" s="871" t="s">
        <v>710</v>
      </c>
      <c r="TCB77" s="871" t="s">
        <v>710</v>
      </c>
      <c r="TCC77" s="871" t="s">
        <v>710</v>
      </c>
      <c r="TCD77" s="871" t="s">
        <v>710</v>
      </c>
      <c r="TCE77" s="871" t="s">
        <v>710</v>
      </c>
      <c r="TCF77" s="871" t="s">
        <v>710</v>
      </c>
      <c r="TCG77" s="871" t="s">
        <v>710</v>
      </c>
      <c r="TCH77" s="871" t="s">
        <v>710</v>
      </c>
      <c r="TCI77" s="871" t="s">
        <v>710</v>
      </c>
      <c r="TCJ77" s="871" t="s">
        <v>710</v>
      </c>
      <c r="TCK77" s="871" t="s">
        <v>710</v>
      </c>
      <c r="TCL77" s="871" t="s">
        <v>710</v>
      </c>
      <c r="TCM77" s="871" t="s">
        <v>710</v>
      </c>
      <c r="TCN77" s="871" t="s">
        <v>710</v>
      </c>
      <c r="TCO77" s="871" t="s">
        <v>710</v>
      </c>
      <c r="TCP77" s="871" t="s">
        <v>710</v>
      </c>
      <c r="TCQ77" s="871" t="s">
        <v>710</v>
      </c>
      <c r="TCR77" s="871" t="s">
        <v>710</v>
      </c>
      <c r="TCS77" s="871" t="s">
        <v>710</v>
      </c>
      <c r="TCT77" s="871" t="s">
        <v>710</v>
      </c>
      <c r="TCU77" s="871" t="s">
        <v>710</v>
      </c>
      <c r="TCV77" s="871" t="s">
        <v>710</v>
      </c>
      <c r="TCW77" s="871" t="s">
        <v>710</v>
      </c>
      <c r="TCX77" s="871" t="s">
        <v>710</v>
      </c>
      <c r="TCY77" s="871" t="s">
        <v>710</v>
      </c>
      <c r="TCZ77" s="871" t="s">
        <v>710</v>
      </c>
      <c r="TDA77" s="871" t="s">
        <v>710</v>
      </c>
      <c r="TDB77" s="871" t="s">
        <v>710</v>
      </c>
      <c r="TDC77" s="871" t="s">
        <v>710</v>
      </c>
      <c r="TDD77" s="871" t="s">
        <v>710</v>
      </c>
      <c r="TDE77" s="871" t="s">
        <v>710</v>
      </c>
      <c r="TDF77" s="871" t="s">
        <v>710</v>
      </c>
      <c r="TDG77" s="871" t="s">
        <v>710</v>
      </c>
      <c r="TDH77" s="871" t="s">
        <v>710</v>
      </c>
      <c r="TDI77" s="871" t="s">
        <v>710</v>
      </c>
      <c r="TDJ77" s="871" t="s">
        <v>710</v>
      </c>
      <c r="TDK77" s="871" t="s">
        <v>710</v>
      </c>
      <c r="TDL77" s="871" t="s">
        <v>710</v>
      </c>
      <c r="TDM77" s="871" t="s">
        <v>710</v>
      </c>
      <c r="TDN77" s="871" t="s">
        <v>710</v>
      </c>
      <c r="TDO77" s="871" t="s">
        <v>710</v>
      </c>
      <c r="TDP77" s="871" t="s">
        <v>710</v>
      </c>
      <c r="TDQ77" s="871" t="s">
        <v>710</v>
      </c>
      <c r="TDR77" s="871" t="s">
        <v>710</v>
      </c>
      <c r="TDS77" s="871" t="s">
        <v>710</v>
      </c>
      <c r="TDT77" s="871" t="s">
        <v>710</v>
      </c>
      <c r="TDU77" s="871" t="s">
        <v>710</v>
      </c>
      <c r="TDV77" s="871" t="s">
        <v>710</v>
      </c>
      <c r="TDW77" s="871" t="s">
        <v>710</v>
      </c>
      <c r="TDX77" s="871" t="s">
        <v>710</v>
      </c>
      <c r="TDY77" s="871" t="s">
        <v>710</v>
      </c>
      <c r="TDZ77" s="871" t="s">
        <v>710</v>
      </c>
      <c r="TEA77" s="871" t="s">
        <v>710</v>
      </c>
      <c r="TEB77" s="871" t="s">
        <v>710</v>
      </c>
      <c r="TEC77" s="871" t="s">
        <v>710</v>
      </c>
      <c r="TED77" s="871" t="s">
        <v>710</v>
      </c>
      <c r="TEE77" s="871" t="s">
        <v>710</v>
      </c>
      <c r="TEF77" s="871" t="s">
        <v>710</v>
      </c>
      <c r="TEG77" s="871" t="s">
        <v>710</v>
      </c>
      <c r="TEH77" s="871" t="s">
        <v>710</v>
      </c>
      <c r="TEI77" s="871" t="s">
        <v>710</v>
      </c>
      <c r="TEJ77" s="871" t="s">
        <v>710</v>
      </c>
      <c r="TEK77" s="871" t="s">
        <v>710</v>
      </c>
      <c r="TEL77" s="871" t="s">
        <v>710</v>
      </c>
      <c r="TEM77" s="871" t="s">
        <v>710</v>
      </c>
      <c r="TEN77" s="871" t="s">
        <v>710</v>
      </c>
      <c r="TEO77" s="871" t="s">
        <v>710</v>
      </c>
      <c r="TEP77" s="871" t="s">
        <v>710</v>
      </c>
      <c r="TEQ77" s="871" t="s">
        <v>710</v>
      </c>
      <c r="TER77" s="871" t="s">
        <v>710</v>
      </c>
      <c r="TES77" s="871" t="s">
        <v>710</v>
      </c>
      <c r="TET77" s="871" t="s">
        <v>710</v>
      </c>
      <c r="TEU77" s="871" t="s">
        <v>710</v>
      </c>
      <c r="TEV77" s="871" t="s">
        <v>710</v>
      </c>
      <c r="TEW77" s="871" t="s">
        <v>710</v>
      </c>
      <c r="TEX77" s="871" t="s">
        <v>710</v>
      </c>
      <c r="TEY77" s="871" t="s">
        <v>710</v>
      </c>
      <c r="TEZ77" s="871" t="s">
        <v>710</v>
      </c>
      <c r="TFA77" s="871" t="s">
        <v>710</v>
      </c>
      <c r="TFB77" s="871" t="s">
        <v>710</v>
      </c>
      <c r="TFC77" s="871" t="s">
        <v>710</v>
      </c>
      <c r="TFD77" s="871" t="s">
        <v>710</v>
      </c>
      <c r="TFE77" s="871" t="s">
        <v>710</v>
      </c>
      <c r="TFF77" s="871" t="s">
        <v>710</v>
      </c>
      <c r="TFG77" s="871" t="s">
        <v>710</v>
      </c>
      <c r="TFH77" s="871" t="s">
        <v>710</v>
      </c>
      <c r="TFI77" s="871" t="s">
        <v>710</v>
      </c>
      <c r="TFJ77" s="871" t="s">
        <v>710</v>
      </c>
      <c r="TFK77" s="871" t="s">
        <v>710</v>
      </c>
      <c r="TFL77" s="871" t="s">
        <v>710</v>
      </c>
      <c r="TFM77" s="871" t="s">
        <v>710</v>
      </c>
      <c r="TFN77" s="871" t="s">
        <v>710</v>
      </c>
      <c r="TFO77" s="871" t="s">
        <v>710</v>
      </c>
      <c r="TFP77" s="871" t="s">
        <v>710</v>
      </c>
      <c r="TFQ77" s="871" t="s">
        <v>710</v>
      </c>
      <c r="TFR77" s="871" t="s">
        <v>710</v>
      </c>
      <c r="TFS77" s="871" t="s">
        <v>710</v>
      </c>
      <c r="TFT77" s="871" t="s">
        <v>710</v>
      </c>
      <c r="TFU77" s="871" t="s">
        <v>710</v>
      </c>
      <c r="TFV77" s="871" t="s">
        <v>710</v>
      </c>
      <c r="TFW77" s="871" t="s">
        <v>710</v>
      </c>
      <c r="TFX77" s="871" t="s">
        <v>710</v>
      </c>
      <c r="TFY77" s="871" t="s">
        <v>710</v>
      </c>
      <c r="TFZ77" s="871" t="s">
        <v>710</v>
      </c>
      <c r="TGA77" s="871" t="s">
        <v>710</v>
      </c>
      <c r="TGB77" s="871" t="s">
        <v>710</v>
      </c>
      <c r="TGC77" s="871" t="s">
        <v>710</v>
      </c>
      <c r="TGD77" s="871" t="s">
        <v>710</v>
      </c>
      <c r="TGE77" s="871" t="s">
        <v>710</v>
      </c>
      <c r="TGF77" s="871" t="s">
        <v>710</v>
      </c>
      <c r="TGG77" s="871" t="s">
        <v>710</v>
      </c>
      <c r="TGH77" s="871" t="s">
        <v>710</v>
      </c>
      <c r="TGI77" s="871" t="s">
        <v>710</v>
      </c>
      <c r="TGJ77" s="871" t="s">
        <v>710</v>
      </c>
      <c r="TGK77" s="871" t="s">
        <v>710</v>
      </c>
      <c r="TGL77" s="871" t="s">
        <v>710</v>
      </c>
      <c r="TGM77" s="871" t="s">
        <v>710</v>
      </c>
      <c r="TGN77" s="871" t="s">
        <v>710</v>
      </c>
      <c r="TGO77" s="871" t="s">
        <v>710</v>
      </c>
      <c r="TGP77" s="871" t="s">
        <v>710</v>
      </c>
      <c r="TGQ77" s="871" t="s">
        <v>710</v>
      </c>
      <c r="TGR77" s="871" t="s">
        <v>710</v>
      </c>
      <c r="TGS77" s="871" t="s">
        <v>710</v>
      </c>
      <c r="TGT77" s="871" t="s">
        <v>710</v>
      </c>
      <c r="TGU77" s="871" t="s">
        <v>710</v>
      </c>
      <c r="TGV77" s="871" t="s">
        <v>710</v>
      </c>
      <c r="TGW77" s="871" t="s">
        <v>710</v>
      </c>
      <c r="TGX77" s="871" t="s">
        <v>710</v>
      </c>
      <c r="TGY77" s="871" t="s">
        <v>710</v>
      </c>
      <c r="TGZ77" s="871" t="s">
        <v>710</v>
      </c>
      <c r="THA77" s="871" t="s">
        <v>710</v>
      </c>
      <c r="THB77" s="871" t="s">
        <v>710</v>
      </c>
      <c r="THC77" s="871" t="s">
        <v>710</v>
      </c>
      <c r="THD77" s="871" t="s">
        <v>710</v>
      </c>
      <c r="THE77" s="871" t="s">
        <v>710</v>
      </c>
      <c r="THF77" s="871" t="s">
        <v>710</v>
      </c>
      <c r="THG77" s="871" t="s">
        <v>710</v>
      </c>
      <c r="THH77" s="871" t="s">
        <v>710</v>
      </c>
      <c r="THI77" s="871" t="s">
        <v>710</v>
      </c>
      <c r="THJ77" s="871" t="s">
        <v>710</v>
      </c>
      <c r="THK77" s="871" t="s">
        <v>710</v>
      </c>
      <c r="THL77" s="871" t="s">
        <v>710</v>
      </c>
      <c r="THM77" s="871" t="s">
        <v>710</v>
      </c>
      <c r="THN77" s="871" t="s">
        <v>710</v>
      </c>
      <c r="THO77" s="871" t="s">
        <v>710</v>
      </c>
      <c r="THP77" s="871" t="s">
        <v>710</v>
      </c>
      <c r="THQ77" s="871" t="s">
        <v>710</v>
      </c>
      <c r="THR77" s="871" t="s">
        <v>710</v>
      </c>
      <c r="THS77" s="871" t="s">
        <v>710</v>
      </c>
      <c r="THT77" s="871" t="s">
        <v>710</v>
      </c>
      <c r="THU77" s="871" t="s">
        <v>710</v>
      </c>
      <c r="THV77" s="871" t="s">
        <v>710</v>
      </c>
      <c r="THW77" s="871" t="s">
        <v>710</v>
      </c>
      <c r="THX77" s="871" t="s">
        <v>710</v>
      </c>
      <c r="THY77" s="871" t="s">
        <v>710</v>
      </c>
      <c r="THZ77" s="871" t="s">
        <v>710</v>
      </c>
      <c r="TIA77" s="871" t="s">
        <v>710</v>
      </c>
      <c r="TIB77" s="871" t="s">
        <v>710</v>
      </c>
      <c r="TIC77" s="871" t="s">
        <v>710</v>
      </c>
      <c r="TID77" s="871" t="s">
        <v>710</v>
      </c>
      <c r="TIE77" s="871" t="s">
        <v>710</v>
      </c>
      <c r="TIF77" s="871" t="s">
        <v>710</v>
      </c>
      <c r="TIG77" s="871" t="s">
        <v>710</v>
      </c>
      <c r="TIH77" s="871" t="s">
        <v>710</v>
      </c>
      <c r="TII77" s="871" t="s">
        <v>710</v>
      </c>
      <c r="TIJ77" s="871" t="s">
        <v>710</v>
      </c>
      <c r="TIK77" s="871" t="s">
        <v>710</v>
      </c>
      <c r="TIL77" s="871" t="s">
        <v>710</v>
      </c>
      <c r="TIM77" s="871" t="s">
        <v>710</v>
      </c>
      <c r="TIN77" s="871" t="s">
        <v>710</v>
      </c>
      <c r="TIO77" s="871" t="s">
        <v>710</v>
      </c>
      <c r="TIP77" s="871" t="s">
        <v>710</v>
      </c>
      <c r="TIQ77" s="871" t="s">
        <v>710</v>
      </c>
      <c r="TIR77" s="871" t="s">
        <v>710</v>
      </c>
      <c r="TIS77" s="871" t="s">
        <v>710</v>
      </c>
      <c r="TIT77" s="871" t="s">
        <v>710</v>
      </c>
      <c r="TIU77" s="871" t="s">
        <v>710</v>
      </c>
      <c r="TIV77" s="871" t="s">
        <v>710</v>
      </c>
      <c r="TIW77" s="871" t="s">
        <v>710</v>
      </c>
      <c r="TIX77" s="871" t="s">
        <v>710</v>
      </c>
      <c r="TIY77" s="871" t="s">
        <v>710</v>
      </c>
      <c r="TIZ77" s="871" t="s">
        <v>710</v>
      </c>
      <c r="TJA77" s="871" t="s">
        <v>710</v>
      </c>
      <c r="TJB77" s="871" t="s">
        <v>710</v>
      </c>
      <c r="TJC77" s="871" t="s">
        <v>710</v>
      </c>
      <c r="TJD77" s="871" t="s">
        <v>710</v>
      </c>
      <c r="TJE77" s="871" t="s">
        <v>710</v>
      </c>
      <c r="TJF77" s="871" t="s">
        <v>710</v>
      </c>
      <c r="TJG77" s="871" t="s">
        <v>710</v>
      </c>
      <c r="TJH77" s="871" t="s">
        <v>710</v>
      </c>
      <c r="TJI77" s="871" t="s">
        <v>710</v>
      </c>
      <c r="TJJ77" s="871" t="s">
        <v>710</v>
      </c>
      <c r="TJK77" s="871" t="s">
        <v>710</v>
      </c>
      <c r="TJL77" s="871" t="s">
        <v>710</v>
      </c>
      <c r="TJM77" s="871" t="s">
        <v>710</v>
      </c>
      <c r="TJN77" s="871" t="s">
        <v>710</v>
      </c>
      <c r="TJO77" s="871" t="s">
        <v>710</v>
      </c>
      <c r="TJP77" s="871" t="s">
        <v>710</v>
      </c>
      <c r="TJQ77" s="871" t="s">
        <v>710</v>
      </c>
      <c r="TJR77" s="871" t="s">
        <v>710</v>
      </c>
      <c r="TJS77" s="871" t="s">
        <v>710</v>
      </c>
      <c r="TJT77" s="871" t="s">
        <v>710</v>
      </c>
      <c r="TJU77" s="871" t="s">
        <v>710</v>
      </c>
      <c r="TJV77" s="871" t="s">
        <v>710</v>
      </c>
      <c r="TJW77" s="871" t="s">
        <v>710</v>
      </c>
      <c r="TJX77" s="871" t="s">
        <v>710</v>
      </c>
      <c r="TJY77" s="871" t="s">
        <v>710</v>
      </c>
      <c r="TJZ77" s="871" t="s">
        <v>710</v>
      </c>
      <c r="TKA77" s="871" t="s">
        <v>710</v>
      </c>
      <c r="TKB77" s="871" t="s">
        <v>710</v>
      </c>
      <c r="TKC77" s="871" t="s">
        <v>710</v>
      </c>
      <c r="TKD77" s="871" t="s">
        <v>710</v>
      </c>
      <c r="TKE77" s="871" t="s">
        <v>710</v>
      </c>
      <c r="TKF77" s="871" t="s">
        <v>710</v>
      </c>
      <c r="TKG77" s="871" t="s">
        <v>710</v>
      </c>
      <c r="TKH77" s="871" t="s">
        <v>710</v>
      </c>
      <c r="TKI77" s="871" t="s">
        <v>710</v>
      </c>
      <c r="TKJ77" s="871" t="s">
        <v>710</v>
      </c>
      <c r="TKK77" s="871" t="s">
        <v>710</v>
      </c>
      <c r="TKL77" s="871" t="s">
        <v>710</v>
      </c>
      <c r="TKM77" s="871" t="s">
        <v>710</v>
      </c>
      <c r="TKN77" s="871" t="s">
        <v>710</v>
      </c>
      <c r="TKO77" s="871" t="s">
        <v>710</v>
      </c>
      <c r="TKP77" s="871" t="s">
        <v>710</v>
      </c>
      <c r="TKQ77" s="871" t="s">
        <v>710</v>
      </c>
      <c r="TKR77" s="871" t="s">
        <v>710</v>
      </c>
      <c r="TKS77" s="871" t="s">
        <v>710</v>
      </c>
      <c r="TKT77" s="871" t="s">
        <v>710</v>
      </c>
      <c r="TKU77" s="871" t="s">
        <v>710</v>
      </c>
      <c r="TKV77" s="871" t="s">
        <v>710</v>
      </c>
      <c r="TKW77" s="871" t="s">
        <v>710</v>
      </c>
      <c r="TKX77" s="871" t="s">
        <v>710</v>
      </c>
      <c r="TKY77" s="871" t="s">
        <v>710</v>
      </c>
      <c r="TKZ77" s="871" t="s">
        <v>710</v>
      </c>
      <c r="TLA77" s="871" t="s">
        <v>710</v>
      </c>
      <c r="TLB77" s="871" t="s">
        <v>710</v>
      </c>
      <c r="TLC77" s="871" t="s">
        <v>710</v>
      </c>
      <c r="TLD77" s="871" t="s">
        <v>710</v>
      </c>
      <c r="TLE77" s="871" t="s">
        <v>710</v>
      </c>
      <c r="TLF77" s="871" t="s">
        <v>710</v>
      </c>
      <c r="TLG77" s="871" t="s">
        <v>710</v>
      </c>
      <c r="TLH77" s="871" t="s">
        <v>710</v>
      </c>
      <c r="TLI77" s="871" t="s">
        <v>710</v>
      </c>
      <c r="TLJ77" s="871" t="s">
        <v>710</v>
      </c>
      <c r="TLK77" s="871" t="s">
        <v>710</v>
      </c>
      <c r="TLL77" s="871" t="s">
        <v>710</v>
      </c>
      <c r="TLM77" s="871" t="s">
        <v>710</v>
      </c>
      <c r="TLN77" s="871" t="s">
        <v>710</v>
      </c>
      <c r="TLO77" s="871" t="s">
        <v>710</v>
      </c>
      <c r="TLP77" s="871" t="s">
        <v>710</v>
      </c>
      <c r="TLQ77" s="871" t="s">
        <v>710</v>
      </c>
      <c r="TLR77" s="871" t="s">
        <v>710</v>
      </c>
      <c r="TLS77" s="871" t="s">
        <v>710</v>
      </c>
      <c r="TLT77" s="871" t="s">
        <v>710</v>
      </c>
      <c r="TLU77" s="871" t="s">
        <v>710</v>
      </c>
      <c r="TLV77" s="871" t="s">
        <v>710</v>
      </c>
      <c r="TLW77" s="871" t="s">
        <v>710</v>
      </c>
      <c r="TLX77" s="871" t="s">
        <v>710</v>
      </c>
      <c r="TLY77" s="871" t="s">
        <v>710</v>
      </c>
      <c r="TLZ77" s="871" t="s">
        <v>710</v>
      </c>
      <c r="TMA77" s="871" t="s">
        <v>710</v>
      </c>
      <c r="TMB77" s="871" t="s">
        <v>710</v>
      </c>
      <c r="TMC77" s="871" t="s">
        <v>710</v>
      </c>
      <c r="TMD77" s="871" t="s">
        <v>710</v>
      </c>
      <c r="TME77" s="871" t="s">
        <v>710</v>
      </c>
      <c r="TMF77" s="871" t="s">
        <v>710</v>
      </c>
      <c r="TMG77" s="871" t="s">
        <v>710</v>
      </c>
      <c r="TMH77" s="871" t="s">
        <v>710</v>
      </c>
      <c r="TMI77" s="871" t="s">
        <v>710</v>
      </c>
      <c r="TMJ77" s="871" t="s">
        <v>710</v>
      </c>
      <c r="TMK77" s="871" t="s">
        <v>710</v>
      </c>
      <c r="TML77" s="871" t="s">
        <v>710</v>
      </c>
      <c r="TMM77" s="871" t="s">
        <v>710</v>
      </c>
      <c r="TMN77" s="871" t="s">
        <v>710</v>
      </c>
      <c r="TMO77" s="871" t="s">
        <v>710</v>
      </c>
      <c r="TMP77" s="871" t="s">
        <v>710</v>
      </c>
      <c r="TMQ77" s="871" t="s">
        <v>710</v>
      </c>
      <c r="TMR77" s="871" t="s">
        <v>710</v>
      </c>
      <c r="TMS77" s="871" t="s">
        <v>710</v>
      </c>
      <c r="TMT77" s="871" t="s">
        <v>710</v>
      </c>
      <c r="TMU77" s="871" t="s">
        <v>710</v>
      </c>
      <c r="TMV77" s="871" t="s">
        <v>710</v>
      </c>
      <c r="TMW77" s="871" t="s">
        <v>710</v>
      </c>
      <c r="TMX77" s="871" t="s">
        <v>710</v>
      </c>
      <c r="TMY77" s="871" t="s">
        <v>710</v>
      </c>
      <c r="TMZ77" s="871" t="s">
        <v>710</v>
      </c>
      <c r="TNA77" s="871" t="s">
        <v>710</v>
      </c>
      <c r="TNB77" s="871" t="s">
        <v>710</v>
      </c>
      <c r="TNC77" s="871" t="s">
        <v>710</v>
      </c>
      <c r="TND77" s="871" t="s">
        <v>710</v>
      </c>
      <c r="TNE77" s="871" t="s">
        <v>710</v>
      </c>
      <c r="TNF77" s="871" t="s">
        <v>710</v>
      </c>
      <c r="TNG77" s="871" t="s">
        <v>710</v>
      </c>
      <c r="TNH77" s="871" t="s">
        <v>710</v>
      </c>
      <c r="TNI77" s="871" t="s">
        <v>710</v>
      </c>
      <c r="TNJ77" s="871" t="s">
        <v>710</v>
      </c>
      <c r="TNK77" s="871" t="s">
        <v>710</v>
      </c>
      <c r="TNL77" s="871" t="s">
        <v>710</v>
      </c>
      <c r="TNM77" s="871" t="s">
        <v>710</v>
      </c>
      <c r="TNN77" s="871" t="s">
        <v>710</v>
      </c>
      <c r="TNO77" s="871" t="s">
        <v>710</v>
      </c>
      <c r="TNP77" s="871" t="s">
        <v>710</v>
      </c>
      <c r="TNQ77" s="871" t="s">
        <v>710</v>
      </c>
      <c r="TNR77" s="871" t="s">
        <v>710</v>
      </c>
      <c r="TNS77" s="871" t="s">
        <v>710</v>
      </c>
      <c r="TNT77" s="871" t="s">
        <v>710</v>
      </c>
      <c r="TNU77" s="871" t="s">
        <v>710</v>
      </c>
      <c r="TNV77" s="871" t="s">
        <v>710</v>
      </c>
      <c r="TNW77" s="871" t="s">
        <v>710</v>
      </c>
      <c r="TNX77" s="871" t="s">
        <v>710</v>
      </c>
      <c r="TNY77" s="871" t="s">
        <v>710</v>
      </c>
      <c r="TNZ77" s="871" t="s">
        <v>710</v>
      </c>
      <c r="TOA77" s="871" t="s">
        <v>710</v>
      </c>
      <c r="TOB77" s="871" t="s">
        <v>710</v>
      </c>
      <c r="TOC77" s="871" t="s">
        <v>710</v>
      </c>
      <c r="TOD77" s="871" t="s">
        <v>710</v>
      </c>
      <c r="TOE77" s="871" t="s">
        <v>710</v>
      </c>
      <c r="TOF77" s="871" t="s">
        <v>710</v>
      </c>
      <c r="TOG77" s="871" t="s">
        <v>710</v>
      </c>
      <c r="TOH77" s="871" t="s">
        <v>710</v>
      </c>
      <c r="TOI77" s="871" t="s">
        <v>710</v>
      </c>
      <c r="TOJ77" s="871" t="s">
        <v>710</v>
      </c>
      <c r="TOK77" s="871" t="s">
        <v>710</v>
      </c>
      <c r="TOL77" s="871" t="s">
        <v>710</v>
      </c>
      <c r="TOM77" s="871" t="s">
        <v>710</v>
      </c>
      <c r="TON77" s="871" t="s">
        <v>710</v>
      </c>
      <c r="TOO77" s="871" t="s">
        <v>710</v>
      </c>
      <c r="TOP77" s="871" t="s">
        <v>710</v>
      </c>
      <c r="TOQ77" s="871" t="s">
        <v>710</v>
      </c>
      <c r="TOR77" s="871" t="s">
        <v>710</v>
      </c>
      <c r="TOS77" s="871" t="s">
        <v>710</v>
      </c>
      <c r="TOT77" s="871" t="s">
        <v>710</v>
      </c>
      <c r="TOU77" s="871" t="s">
        <v>710</v>
      </c>
      <c r="TOV77" s="871" t="s">
        <v>710</v>
      </c>
      <c r="TOW77" s="871" t="s">
        <v>710</v>
      </c>
      <c r="TOX77" s="871" t="s">
        <v>710</v>
      </c>
      <c r="TOY77" s="871" t="s">
        <v>710</v>
      </c>
      <c r="TOZ77" s="871" t="s">
        <v>710</v>
      </c>
      <c r="TPA77" s="871" t="s">
        <v>710</v>
      </c>
      <c r="TPB77" s="871" t="s">
        <v>710</v>
      </c>
      <c r="TPC77" s="871" t="s">
        <v>710</v>
      </c>
      <c r="TPD77" s="871" t="s">
        <v>710</v>
      </c>
      <c r="TPE77" s="871" t="s">
        <v>710</v>
      </c>
      <c r="TPF77" s="871" t="s">
        <v>710</v>
      </c>
      <c r="TPG77" s="871" t="s">
        <v>710</v>
      </c>
      <c r="TPH77" s="871" t="s">
        <v>710</v>
      </c>
      <c r="TPI77" s="871" t="s">
        <v>710</v>
      </c>
      <c r="TPJ77" s="871" t="s">
        <v>710</v>
      </c>
      <c r="TPK77" s="871" t="s">
        <v>710</v>
      </c>
      <c r="TPL77" s="871" t="s">
        <v>710</v>
      </c>
      <c r="TPM77" s="871" t="s">
        <v>710</v>
      </c>
      <c r="TPN77" s="871" t="s">
        <v>710</v>
      </c>
      <c r="TPO77" s="871" t="s">
        <v>710</v>
      </c>
      <c r="TPP77" s="871" t="s">
        <v>710</v>
      </c>
      <c r="TPQ77" s="871" t="s">
        <v>710</v>
      </c>
      <c r="TPR77" s="871" t="s">
        <v>710</v>
      </c>
      <c r="TPS77" s="871" t="s">
        <v>710</v>
      </c>
      <c r="TPT77" s="871" t="s">
        <v>710</v>
      </c>
      <c r="TPU77" s="871" t="s">
        <v>710</v>
      </c>
      <c r="TPV77" s="871" t="s">
        <v>710</v>
      </c>
      <c r="TPW77" s="871" t="s">
        <v>710</v>
      </c>
      <c r="TPX77" s="871" t="s">
        <v>710</v>
      </c>
      <c r="TPY77" s="871" t="s">
        <v>710</v>
      </c>
      <c r="TPZ77" s="871" t="s">
        <v>710</v>
      </c>
      <c r="TQA77" s="871" t="s">
        <v>710</v>
      </c>
      <c r="TQB77" s="871" t="s">
        <v>710</v>
      </c>
      <c r="TQC77" s="871" t="s">
        <v>710</v>
      </c>
      <c r="TQD77" s="871" t="s">
        <v>710</v>
      </c>
      <c r="TQE77" s="871" t="s">
        <v>710</v>
      </c>
      <c r="TQF77" s="871" t="s">
        <v>710</v>
      </c>
      <c r="TQG77" s="871" t="s">
        <v>710</v>
      </c>
      <c r="TQH77" s="871" t="s">
        <v>710</v>
      </c>
      <c r="TQI77" s="871" t="s">
        <v>710</v>
      </c>
      <c r="TQJ77" s="871" t="s">
        <v>710</v>
      </c>
      <c r="TQK77" s="871" t="s">
        <v>710</v>
      </c>
      <c r="TQL77" s="871" t="s">
        <v>710</v>
      </c>
      <c r="TQM77" s="871" t="s">
        <v>710</v>
      </c>
      <c r="TQN77" s="871" t="s">
        <v>710</v>
      </c>
      <c r="TQO77" s="871" t="s">
        <v>710</v>
      </c>
      <c r="TQP77" s="871" t="s">
        <v>710</v>
      </c>
      <c r="TQQ77" s="871" t="s">
        <v>710</v>
      </c>
      <c r="TQR77" s="871" t="s">
        <v>710</v>
      </c>
      <c r="TQS77" s="871" t="s">
        <v>710</v>
      </c>
      <c r="TQT77" s="871" t="s">
        <v>710</v>
      </c>
      <c r="TQU77" s="871" t="s">
        <v>710</v>
      </c>
      <c r="TQV77" s="871" t="s">
        <v>710</v>
      </c>
      <c r="TQW77" s="871" t="s">
        <v>710</v>
      </c>
      <c r="TQX77" s="871" t="s">
        <v>710</v>
      </c>
      <c r="TQY77" s="871" t="s">
        <v>710</v>
      </c>
      <c r="TQZ77" s="871" t="s">
        <v>710</v>
      </c>
      <c r="TRA77" s="871" t="s">
        <v>710</v>
      </c>
      <c r="TRB77" s="871" t="s">
        <v>710</v>
      </c>
      <c r="TRC77" s="871" t="s">
        <v>710</v>
      </c>
      <c r="TRD77" s="871" t="s">
        <v>710</v>
      </c>
      <c r="TRE77" s="871" t="s">
        <v>710</v>
      </c>
      <c r="TRF77" s="871" t="s">
        <v>710</v>
      </c>
      <c r="TRG77" s="871" t="s">
        <v>710</v>
      </c>
      <c r="TRH77" s="871" t="s">
        <v>710</v>
      </c>
      <c r="TRI77" s="871" t="s">
        <v>710</v>
      </c>
      <c r="TRJ77" s="871" t="s">
        <v>710</v>
      </c>
      <c r="TRK77" s="871" t="s">
        <v>710</v>
      </c>
      <c r="TRL77" s="871" t="s">
        <v>710</v>
      </c>
      <c r="TRM77" s="871" t="s">
        <v>710</v>
      </c>
      <c r="TRN77" s="871" t="s">
        <v>710</v>
      </c>
      <c r="TRO77" s="871" t="s">
        <v>710</v>
      </c>
      <c r="TRP77" s="871" t="s">
        <v>710</v>
      </c>
      <c r="TRQ77" s="871" t="s">
        <v>710</v>
      </c>
      <c r="TRR77" s="871" t="s">
        <v>710</v>
      </c>
      <c r="TRS77" s="871" t="s">
        <v>710</v>
      </c>
      <c r="TRT77" s="871" t="s">
        <v>710</v>
      </c>
      <c r="TRU77" s="871" t="s">
        <v>710</v>
      </c>
      <c r="TRV77" s="871" t="s">
        <v>710</v>
      </c>
      <c r="TRW77" s="871" t="s">
        <v>710</v>
      </c>
      <c r="TRX77" s="871" t="s">
        <v>710</v>
      </c>
      <c r="TRY77" s="871" t="s">
        <v>710</v>
      </c>
      <c r="TRZ77" s="871" t="s">
        <v>710</v>
      </c>
      <c r="TSA77" s="871" t="s">
        <v>710</v>
      </c>
      <c r="TSB77" s="871" t="s">
        <v>710</v>
      </c>
      <c r="TSC77" s="871" t="s">
        <v>710</v>
      </c>
      <c r="TSD77" s="871" t="s">
        <v>710</v>
      </c>
      <c r="TSE77" s="871" t="s">
        <v>710</v>
      </c>
      <c r="TSF77" s="871" t="s">
        <v>710</v>
      </c>
      <c r="TSG77" s="871" t="s">
        <v>710</v>
      </c>
      <c r="TSH77" s="871" t="s">
        <v>710</v>
      </c>
      <c r="TSI77" s="871" t="s">
        <v>710</v>
      </c>
      <c r="TSJ77" s="871" t="s">
        <v>710</v>
      </c>
      <c r="TSK77" s="871" t="s">
        <v>710</v>
      </c>
      <c r="TSL77" s="871" t="s">
        <v>710</v>
      </c>
      <c r="TSM77" s="871" t="s">
        <v>710</v>
      </c>
      <c r="TSN77" s="871" t="s">
        <v>710</v>
      </c>
      <c r="TSO77" s="871" t="s">
        <v>710</v>
      </c>
      <c r="TSP77" s="871" t="s">
        <v>710</v>
      </c>
      <c r="TSQ77" s="871" t="s">
        <v>710</v>
      </c>
      <c r="TSR77" s="871" t="s">
        <v>710</v>
      </c>
      <c r="TSS77" s="871" t="s">
        <v>710</v>
      </c>
      <c r="TST77" s="871" t="s">
        <v>710</v>
      </c>
      <c r="TSU77" s="871" t="s">
        <v>710</v>
      </c>
      <c r="TSV77" s="871" t="s">
        <v>710</v>
      </c>
      <c r="TSW77" s="871" t="s">
        <v>710</v>
      </c>
      <c r="TSX77" s="871" t="s">
        <v>710</v>
      </c>
      <c r="TSY77" s="871" t="s">
        <v>710</v>
      </c>
      <c r="TSZ77" s="871" t="s">
        <v>710</v>
      </c>
      <c r="TTA77" s="871" t="s">
        <v>710</v>
      </c>
      <c r="TTB77" s="871" t="s">
        <v>710</v>
      </c>
      <c r="TTC77" s="871" t="s">
        <v>710</v>
      </c>
      <c r="TTD77" s="871" t="s">
        <v>710</v>
      </c>
      <c r="TTE77" s="871" t="s">
        <v>710</v>
      </c>
      <c r="TTF77" s="871" t="s">
        <v>710</v>
      </c>
      <c r="TTG77" s="871" t="s">
        <v>710</v>
      </c>
      <c r="TTH77" s="871" t="s">
        <v>710</v>
      </c>
      <c r="TTI77" s="871" t="s">
        <v>710</v>
      </c>
      <c r="TTJ77" s="871" t="s">
        <v>710</v>
      </c>
      <c r="TTK77" s="871" t="s">
        <v>710</v>
      </c>
      <c r="TTL77" s="871" t="s">
        <v>710</v>
      </c>
      <c r="TTM77" s="871" t="s">
        <v>710</v>
      </c>
      <c r="TTN77" s="871" t="s">
        <v>710</v>
      </c>
      <c r="TTO77" s="871" t="s">
        <v>710</v>
      </c>
      <c r="TTP77" s="871" t="s">
        <v>710</v>
      </c>
      <c r="TTQ77" s="871" t="s">
        <v>710</v>
      </c>
      <c r="TTR77" s="871" t="s">
        <v>710</v>
      </c>
      <c r="TTS77" s="871" t="s">
        <v>710</v>
      </c>
      <c r="TTT77" s="871" t="s">
        <v>710</v>
      </c>
      <c r="TTU77" s="871" t="s">
        <v>710</v>
      </c>
      <c r="TTV77" s="871" t="s">
        <v>710</v>
      </c>
      <c r="TTW77" s="871" t="s">
        <v>710</v>
      </c>
      <c r="TTX77" s="871" t="s">
        <v>710</v>
      </c>
      <c r="TTY77" s="871" t="s">
        <v>710</v>
      </c>
      <c r="TTZ77" s="871" t="s">
        <v>710</v>
      </c>
      <c r="TUA77" s="871" t="s">
        <v>710</v>
      </c>
      <c r="TUB77" s="871" t="s">
        <v>710</v>
      </c>
      <c r="TUC77" s="871" t="s">
        <v>710</v>
      </c>
      <c r="TUD77" s="871" t="s">
        <v>710</v>
      </c>
      <c r="TUE77" s="871" t="s">
        <v>710</v>
      </c>
      <c r="TUF77" s="871" t="s">
        <v>710</v>
      </c>
      <c r="TUG77" s="871" t="s">
        <v>710</v>
      </c>
      <c r="TUH77" s="871" t="s">
        <v>710</v>
      </c>
      <c r="TUI77" s="871" t="s">
        <v>710</v>
      </c>
      <c r="TUJ77" s="871" t="s">
        <v>710</v>
      </c>
      <c r="TUK77" s="871" t="s">
        <v>710</v>
      </c>
      <c r="TUL77" s="871" t="s">
        <v>710</v>
      </c>
      <c r="TUM77" s="871" t="s">
        <v>710</v>
      </c>
      <c r="TUN77" s="871" t="s">
        <v>710</v>
      </c>
      <c r="TUO77" s="871" t="s">
        <v>710</v>
      </c>
      <c r="TUP77" s="871" t="s">
        <v>710</v>
      </c>
      <c r="TUQ77" s="871" t="s">
        <v>710</v>
      </c>
      <c r="TUR77" s="871" t="s">
        <v>710</v>
      </c>
      <c r="TUS77" s="871" t="s">
        <v>710</v>
      </c>
      <c r="TUT77" s="871" t="s">
        <v>710</v>
      </c>
      <c r="TUU77" s="871" t="s">
        <v>710</v>
      </c>
      <c r="TUV77" s="871" t="s">
        <v>710</v>
      </c>
      <c r="TUW77" s="871" t="s">
        <v>710</v>
      </c>
      <c r="TUX77" s="871" t="s">
        <v>710</v>
      </c>
      <c r="TUY77" s="871" t="s">
        <v>710</v>
      </c>
      <c r="TUZ77" s="871" t="s">
        <v>710</v>
      </c>
      <c r="TVA77" s="871" t="s">
        <v>710</v>
      </c>
      <c r="TVB77" s="871" t="s">
        <v>710</v>
      </c>
      <c r="TVC77" s="871" t="s">
        <v>710</v>
      </c>
      <c r="TVD77" s="871" t="s">
        <v>710</v>
      </c>
      <c r="TVE77" s="871" t="s">
        <v>710</v>
      </c>
      <c r="TVF77" s="871" t="s">
        <v>710</v>
      </c>
      <c r="TVG77" s="871" t="s">
        <v>710</v>
      </c>
      <c r="TVH77" s="871" t="s">
        <v>710</v>
      </c>
      <c r="TVI77" s="871" t="s">
        <v>710</v>
      </c>
      <c r="TVJ77" s="871" t="s">
        <v>710</v>
      </c>
      <c r="TVK77" s="871" t="s">
        <v>710</v>
      </c>
      <c r="TVL77" s="871" t="s">
        <v>710</v>
      </c>
      <c r="TVM77" s="871" t="s">
        <v>710</v>
      </c>
      <c r="TVN77" s="871" t="s">
        <v>710</v>
      </c>
      <c r="TVO77" s="871" t="s">
        <v>710</v>
      </c>
      <c r="TVP77" s="871" t="s">
        <v>710</v>
      </c>
      <c r="TVQ77" s="871" t="s">
        <v>710</v>
      </c>
      <c r="TVR77" s="871" t="s">
        <v>710</v>
      </c>
      <c r="TVS77" s="871" t="s">
        <v>710</v>
      </c>
      <c r="TVT77" s="871" t="s">
        <v>710</v>
      </c>
      <c r="TVU77" s="871" t="s">
        <v>710</v>
      </c>
      <c r="TVV77" s="871" t="s">
        <v>710</v>
      </c>
      <c r="TVW77" s="871" t="s">
        <v>710</v>
      </c>
      <c r="TVX77" s="871" t="s">
        <v>710</v>
      </c>
      <c r="TVY77" s="871" t="s">
        <v>710</v>
      </c>
      <c r="TVZ77" s="871" t="s">
        <v>710</v>
      </c>
      <c r="TWA77" s="871" t="s">
        <v>710</v>
      </c>
      <c r="TWB77" s="871" t="s">
        <v>710</v>
      </c>
      <c r="TWC77" s="871" t="s">
        <v>710</v>
      </c>
      <c r="TWD77" s="871" t="s">
        <v>710</v>
      </c>
      <c r="TWE77" s="871" t="s">
        <v>710</v>
      </c>
      <c r="TWF77" s="871" t="s">
        <v>710</v>
      </c>
      <c r="TWG77" s="871" t="s">
        <v>710</v>
      </c>
      <c r="TWH77" s="871" t="s">
        <v>710</v>
      </c>
      <c r="TWI77" s="871" t="s">
        <v>710</v>
      </c>
      <c r="TWJ77" s="871" t="s">
        <v>710</v>
      </c>
      <c r="TWK77" s="871" t="s">
        <v>710</v>
      </c>
      <c r="TWL77" s="871" t="s">
        <v>710</v>
      </c>
      <c r="TWM77" s="871" t="s">
        <v>710</v>
      </c>
      <c r="TWN77" s="871" t="s">
        <v>710</v>
      </c>
      <c r="TWO77" s="871" t="s">
        <v>710</v>
      </c>
      <c r="TWP77" s="871" t="s">
        <v>710</v>
      </c>
      <c r="TWQ77" s="871" t="s">
        <v>710</v>
      </c>
      <c r="TWR77" s="871" t="s">
        <v>710</v>
      </c>
      <c r="TWS77" s="871" t="s">
        <v>710</v>
      </c>
      <c r="TWT77" s="871" t="s">
        <v>710</v>
      </c>
      <c r="TWU77" s="871" t="s">
        <v>710</v>
      </c>
      <c r="TWV77" s="871" t="s">
        <v>710</v>
      </c>
      <c r="TWW77" s="871" t="s">
        <v>710</v>
      </c>
      <c r="TWX77" s="871" t="s">
        <v>710</v>
      </c>
      <c r="TWY77" s="871" t="s">
        <v>710</v>
      </c>
      <c r="TWZ77" s="871" t="s">
        <v>710</v>
      </c>
      <c r="TXA77" s="871" t="s">
        <v>710</v>
      </c>
      <c r="TXB77" s="871" t="s">
        <v>710</v>
      </c>
      <c r="TXC77" s="871" t="s">
        <v>710</v>
      </c>
      <c r="TXD77" s="871" t="s">
        <v>710</v>
      </c>
      <c r="TXE77" s="871" t="s">
        <v>710</v>
      </c>
      <c r="TXF77" s="871" t="s">
        <v>710</v>
      </c>
      <c r="TXG77" s="871" t="s">
        <v>710</v>
      </c>
      <c r="TXH77" s="871" t="s">
        <v>710</v>
      </c>
      <c r="TXI77" s="871" t="s">
        <v>710</v>
      </c>
      <c r="TXJ77" s="871" t="s">
        <v>710</v>
      </c>
      <c r="TXK77" s="871" t="s">
        <v>710</v>
      </c>
      <c r="TXL77" s="871" t="s">
        <v>710</v>
      </c>
      <c r="TXM77" s="871" t="s">
        <v>710</v>
      </c>
      <c r="TXN77" s="871" t="s">
        <v>710</v>
      </c>
      <c r="TXO77" s="871" t="s">
        <v>710</v>
      </c>
      <c r="TXP77" s="871" t="s">
        <v>710</v>
      </c>
      <c r="TXQ77" s="871" t="s">
        <v>710</v>
      </c>
      <c r="TXR77" s="871" t="s">
        <v>710</v>
      </c>
      <c r="TXS77" s="871" t="s">
        <v>710</v>
      </c>
      <c r="TXT77" s="871" t="s">
        <v>710</v>
      </c>
      <c r="TXU77" s="871" t="s">
        <v>710</v>
      </c>
      <c r="TXV77" s="871" t="s">
        <v>710</v>
      </c>
      <c r="TXW77" s="871" t="s">
        <v>710</v>
      </c>
      <c r="TXX77" s="871" t="s">
        <v>710</v>
      </c>
      <c r="TXY77" s="871" t="s">
        <v>710</v>
      </c>
      <c r="TXZ77" s="871" t="s">
        <v>710</v>
      </c>
      <c r="TYA77" s="871" t="s">
        <v>710</v>
      </c>
      <c r="TYB77" s="871" t="s">
        <v>710</v>
      </c>
      <c r="TYC77" s="871" t="s">
        <v>710</v>
      </c>
      <c r="TYD77" s="871" t="s">
        <v>710</v>
      </c>
      <c r="TYE77" s="871" t="s">
        <v>710</v>
      </c>
      <c r="TYF77" s="871" t="s">
        <v>710</v>
      </c>
      <c r="TYG77" s="871" t="s">
        <v>710</v>
      </c>
      <c r="TYH77" s="871" t="s">
        <v>710</v>
      </c>
      <c r="TYI77" s="871" t="s">
        <v>710</v>
      </c>
      <c r="TYJ77" s="871" t="s">
        <v>710</v>
      </c>
      <c r="TYK77" s="871" t="s">
        <v>710</v>
      </c>
      <c r="TYL77" s="871" t="s">
        <v>710</v>
      </c>
      <c r="TYM77" s="871" t="s">
        <v>710</v>
      </c>
      <c r="TYN77" s="871" t="s">
        <v>710</v>
      </c>
      <c r="TYO77" s="871" t="s">
        <v>710</v>
      </c>
      <c r="TYP77" s="871" t="s">
        <v>710</v>
      </c>
      <c r="TYQ77" s="871" t="s">
        <v>710</v>
      </c>
      <c r="TYR77" s="871" t="s">
        <v>710</v>
      </c>
      <c r="TYS77" s="871" t="s">
        <v>710</v>
      </c>
      <c r="TYT77" s="871" t="s">
        <v>710</v>
      </c>
      <c r="TYU77" s="871" t="s">
        <v>710</v>
      </c>
      <c r="TYV77" s="871" t="s">
        <v>710</v>
      </c>
      <c r="TYW77" s="871" t="s">
        <v>710</v>
      </c>
      <c r="TYX77" s="871" t="s">
        <v>710</v>
      </c>
      <c r="TYY77" s="871" t="s">
        <v>710</v>
      </c>
      <c r="TYZ77" s="871" t="s">
        <v>710</v>
      </c>
      <c r="TZA77" s="871" t="s">
        <v>710</v>
      </c>
      <c r="TZB77" s="871" t="s">
        <v>710</v>
      </c>
      <c r="TZC77" s="871" t="s">
        <v>710</v>
      </c>
      <c r="TZD77" s="871" t="s">
        <v>710</v>
      </c>
      <c r="TZE77" s="871" t="s">
        <v>710</v>
      </c>
      <c r="TZF77" s="871" t="s">
        <v>710</v>
      </c>
      <c r="TZG77" s="871" t="s">
        <v>710</v>
      </c>
      <c r="TZH77" s="871" t="s">
        <v>710</v>
      </c>
      <c r="TZI77" s="871" t="s">
        <v>710</v>
      </c>
      <c r="TZJ77" s="871" t="s">
        <v>710</v>
      </c>
      <c r="TZK77" s="871" t="s">
        <v>710</v>
      </c>
      <c r="TZL77" s="871" t="s">
        <v>710</v>
      </c>
      <c r="TZM77" s="871" t="s">
        <v>710</v>
      </c>
      <c r="TZN77" s="871" t="s">
        <v>710</v>
      </c>
      <c r="TZO77" s="871" t="s">
        <v>710</v>
      </c>
      <c r="TZP77" s="871" t="s">
        <v>710</v>
      </c>
      <c r="TZQ77" s="871" t="s">
        <v>710</v>
      </c>
      <c r="TZR77" s="871" t="s">
        <v>710</v>
      </c>
      <c r="TZS77" s="871" t="s">
        <v>710</v>
      </c>
      <c r="TZT77" s="871" t="s">
        <v>710</v>
      </c>
      <c r="TZU77" s="871" t="s">
        <v>710</v>
      </c>
      <c r="TZV77" s="871" t="s">
        <v>710</v>
      </c>
      <c r="TZW77" s="871" t="s">
        <v>710</v>
      </c>
      <c r="TZX77" s="871" t="s">
        <v>710</v>
      </c>
      <c r="TZY77" s="871" t="s">
        <v>710</v>
      </c>
      <c r="TZZ77" s="871" t="s">
        <v>710</v>
      </c>
      <c r="UAA77" s="871" t="s">
        <v>710</v>
      </c>
      <c r="UAB77" s="871" t="s">
        <v>710</v>
      </c>
      <c r="UAC77" s="871" t="s">
        <v>710</v>
      </c>
      <c r="UAD77" s="871" t="s">
        <v>710</v>
      </c>
      <c r="UAE77" s="871" t="s">
        <v>710</v>
      </c>
      <c r="UAF77" s="871" t="s">
        <v>710</v>
      </c>
      <c r="UAG77" s="871" t="s">
        <v>710</v>
      </c>
      <c r="UAH77" s="871" t="s">
        <v>710</v>
      </c>
      <c r="UAI77" s="871" t="s">
        <v>710</v>
      </c>
      <c r="UAJ77" s="871" t="s">
        <v>710</v>
      </c>
      <c r="UAK77" s="871" t="s">
        <v>710</v>
      </c>
      <c r="UAL77" s="871" t="s">
        <v>710</v>
      </c>
      <c r="UAM77" s="871" t="s">
        <v>710</v>
      </c>
      <c r="UAN77" s="871" t="s">
        <v>710</v>
      </c>
      <c r="UAO77" s="871" t="s">
        <v>710</v>
      </c>
      <c r="UAP77" s="871" t="s">
        <v>710</v>
      </c>
      <c r="UAQ77" s="871" t="s">
        <v>710</v>
      </c>
      <c r="UAR77" s="871" t="s">
        <v>710</v>
      </c>
      <c r="UAS77" s="871" t="s">
        <v>710</v>
      </c>
      <c r="UAT77" s="871" t="s">
        <v>710</v>
      </c>
      <c r="UAU77" s="871" t="s">
        <v>710</v>
      </c>
      <c r="UAV77" s="871" t="s">
        <v>710</v>
      </c>
      <c r="UAW77" s="871" t="s">
        <v>710</v>
      </c>
      <c r="UAX77" s="871" t="s">
        <v>710</v>
      </c>
      <c r="UAY77" s="871" t="s">
        <v>710</v>
      </c>
      <c r="UAZ77" s="871" t="s">
        <v>710</v>
      </c>
      <c r="UBA77" s="871" t="s">
        <v>710</v>
      </c>
      <c r="UBB77" s="871" t="s">
        <v>710</v>
      </c>
      <c r="UBC77" s="871" t="s">
        <v>710</v>
      </c>
      <c r="UBD77" s="871" t="s">
        <v>710</v>
      </c>
      <c r="UBE77" s="871" t="s">
        <v>710</v>
      </c>
      <c r="UBF77" s="871" t="s">
        <v>710</v>
      </c>
      <c r="UBG77" s="871" t="s">
        <v>710</v>
      </c>
      <c r="UBH77" s="871" t="s">
        <v>710</v>
      </c>
      <c r="UBI77" s="871" t="s">
        <v>710</v>
      </c>
      <c r="UBJ77" s="871" t="s">
        <v>710</v>
      </c>
      <c r="UBK77" s="871" t="s">
        <v>710</v>
      </c>
      <c r="UBL77" s="871" t="s">
        <v>710</v>
      </c>
      <c r="UBM77" s="871" t="s">
        <v>710</v>
      </c>
      <c r="UBN77" s="871" t="s">
        <v>710</v>
      </c>
      <c r="UBO77" s="871" t="s">
        <v>710</v>
      </c>
      <c r="UBP77" s="871" t="s">
        <v>710</v>
      </c>
      <c r="UBQ77" s="871" t="s">
        <v>710</v>
      </c>
      <c r="UBR77" s="871" t="s">
        <v>710</v>
      </c>
      <c r="UBS77" s="871" t="s">
        <v>710</v>
      </c>
      <c r="UBT77" s="871" t="s">
        <v>710</v>
      </c>
      <c r="UBU77" s="871" t="s">
        <v>710</v>
      </c>
      <c r="UBV77" s="871" t="s">
        <v>710</v>
      </c>
      <c r="UBW77" s="871" t="s">
        <v>710</v>
      </c>
      <c r="UBX77" s="871" t="s">
        <v>710</v>
      </c>
      <c r="UBY77" s="871" t="s">
        <v>710</v>
      </c>
      <c r="UBZ77" s="871" t="s">
        <v>710</v>
      </c>
      <c r="UCA77" s="871" t="s">
        <v>710</v>
      </c>
      <c r="UCB77" s="871" t="s">
        <v>710</v>
      </c>
      <c r="UCC77" s="871" t="s">
        <v>710</v>
      </c>
      <c r="UCD77" s="871" t="s">
        <v>710</v>
      </c>
      <c r="UCE77" s="871" t="s">
        <v>710</v>
      </c>
      <c r="UCF77" s="871" t="s">
        <v>710</v>
      </c>
      <c r="UCG77" s="871" t="s">
        <v>710</v>
      </c>
      <c r="UCH77" s="871" t="s">
        <v>710</v>
      </c>
      <c r="UCI77" s="871" t="s">
        <v>710</v>
      </c>
      <c r="UCJ77" s="871" t="s">
        <v>710</v>
      </c>
      <c r="UCK77" s="871" t="s">
        <v>710</v>
      </c>
      <c r="UCL77" s="871" t="s">
        <v>710</v>
      </c>
      <c r="UCM77" s="871" t="s">
        <v>710</v>
      </c>
      <c r="UCN77" s="871" t="s">
        <v>710</v>
      </c>
      <c r="UCO77" s="871" t="s">
        <v>710</v>
      </c>
      <c r="UCP77" s="871" t="s">
        <v>710</v>
      </c>
      <c r="UCQ77" s="871" t="s">
        <v>710</v>
      </c>
      <c r="UCR77" s="871" t="s">
        <v>710</v>
      </c>
      <c r="UCS77" s="871" t="s">
        <v>710</v>
      </c>
      <c r="UCT77" s="871" t="s">
        <v>710</v>
      </c>
      <c r="UCU77" s="871" t="s">
        <v>710</v>
      </c>
      <c r="UCV77" s="871" t="s">
        <v>710</v>
      </c>
      <c r="UCW77" s="871" t="s">
        <v>710</v>
      </c>
      <c r="UCX77" s="871" t="s">
        <v>710</v>
      </c>
      <c r="UCY77" s="871" t="s">
        <v>710</v>
      </c>
      <c r="UCZ77" s="871" t="s">
        <v>710</v>
      </c>
      <c r="UDA77" s="871" t="s">
        <v>710</v>
      </c>
      <c r="UDB77" s="871" t="s">
        <v>710</v>
      </c>
      <c r="UDC77" s="871" t="s">
        <v>710</v>
      </c>
      <c r="UDD77" s="871" t="s">
        <v>710</v>
      </c>
      <c r="UDE77" s="871" t="s">
        <v>710</v>
      </c>
      <c r="UDF77" s="871" t="s">
        <v>710</v>
      </c>
      <c r="UDG77" s="871" t="s">
        <v>710</v>
      </c>
      <c r="UDH77" s="871" t="s">
        <v>710</v>
      </c>
      <c r="UDI77" s="871" t="s">
        <v>710</v>
      </c>
      <c r="UDJ77" s="871" t="s">
        <v>710</v>
      </c>
      <c r="UDK77" s="871" t="s">
        <v>710</v>
      </c>
      <c r="UDL77" s="871" t="s">
        <v>710</v>
      </c>
      <c r="UDM77" s="871" t="s">
        <v>710</v>
      </c>
      <c r="UDN77" s="871" t="s">
        <v>710</v>
      </c>
      <c r="UDO77" s="871" t="s">
        <v>710</v>
      </c>
      <c r="UDP77" s="871" t="s">
        <v>710</v>
      </c>
      <c r="UDQ77" s="871" t="s">
        <v>710</v>
      </c>
      <c r="UDR77" s="871" t="s">
        <v>710</v>
      </c>
      <c r="UDS77" s="871" t="s">
        <v>710</v>
      </c>
      <c r="UDT77" s="871" t="s">
        <v>710</v>
      </c>
      <c r="UDU77" s="871" t="s">
        <v>710</v>
      </c>
      <c r="UDV77" s="871" t="s">
        <v>710</v>
      </c>
      <c r="UDW77" s="871" t="s">
        <v>710</v>
      </c>
      <c r="UDX77" s="871" t="s">
        <v>710</v>
      </c>
      <c r="UDY77" s="871" t="s">
        <v>710</v>
      </c>
      <c r="UDZ77" s="871" t="s">
        <v>710</v>
      </c>
      <c r="UEA77" s="871" t="s">
        <v>710</v>
      </c>
      <c r="UEB77" s="871" t="s">
        <v>710</v>
      </c>
      <c r="UEC77" s="871" t="s">
        <v>710</v>
      </c>
      <c r="UED77" s="871" t="s">
        <v>710</v>
      </c>
      <c r="UEE77" s="871" t="s">
        <v>710</v>
      </c>
      <c r="UEF77" s="871" t="s">
        <v>710</v>
      </c>
      <c r="UEG77" s="871" t="s">
        <v>710</v>
      </c>
      <c r="UEH77" s="871" t="s">
        <v>710</v>
      </c>
      <c r="UEI77" s="871" t="s">
        <v>710</v>
      </c>
      <c r="UEJ77" s="871" t="s">
        <v>710</v>
      </c>
      <c r="UEK77" s="871" t="s">
        <v>710</v>
      </c>
      <c r="UEL77" s="871" t="s">
        <v>710</v>
      </c>
      <c r="UEM77" s="871" t="s">
        <v>710</v>
      </c>
      <c r="UEN77" s="871" t="s">
        <v>710</v>
      </c>
      <c r="UEO77" s="871" t="s">
        <v>710</v>
      </c>
      <c r="UEP77" s="871" t="s">
        <v>710</v>
      </c>
      <c r="UEQ77" s="871" t="s">
        <v>710</v>
      </c>
      <c r="UER77" s="871" t="s">
        <v>710</v>
      </c>
      <c r="UES77" s="871" t="s">
        <v>710</v>
      </c>
      <c r="UET77" s="871" t="s">
        <v>710</v>
      </c>
      <c r="UEU77" s="871" t="s">
        <v>710</v>
      </c>
      <c r="UEV77" s="871" t="s">
        <v>710</v>
      </c>
      <c r="UEW77" s="871" t="s">
        <v>710</v>
      </c>
      <c r="UEX77" s="871" t="s">
        <v>710</v>
      </c>
      <c r="UEY77" s="871" t="s">
        <v>710</v>
      </c>
      <c r="UEZ77" s="871" t="s">
        <v>710</v>
      </c>
      <c r="UFA77" s="871" t="s">
        <v>710</v>
      </c>
      <c r="UFB77" s="871" t="s">
        <v>710</v>
      </c>
      <c r="UFC77" s="871" t="s">
        <v>710</v>
      </c>
      <c r="UFD77" s="871" t="s">
        <v>710</v>
      </c>
      <c r="UFE77" s="871" t="s">
        <v>710</v>
      </c>
      <c r="UFF77" s="871" t="s">
        <v>710</v>
      </c>
      <c r="UFG77" s="871" t="s">
        <v>710</v>
      </c>
      <c r="UFH77" s="871" t="s">
        <v>710</v>
      </c>
      <c r="UFI77" s="871" t="s">
        <v>710</v>
      </c>
      <c r="UFJ77" s="871" t="s">
        <v>710</v>
      </c>
      <c r="UFK77" s="871" t="s">
        <v>710</v>
      </c>
      <c r="UFL77" s="871" t="s">
        <v>710</v>
      </c>
      <c r="UFM77" s="871" t="s">
        <v>710</v>
      </c>
      <c r="UFN77" s="871" t="s">
        <v>710</v>
      </c>
      <c r="UFO77" s="871" t="s">
        <v>710</v>
      </c>
      <c r="UFP77" s="871" t="s">
        <v>710</v>
      </c>
      <c r="UFQ77" s="871" t="s">
        <v>710</v>
      </c>
      <c r="UFR77" s="871" t="s">
        <v>710</v>
      </c>
      <c r="UFS77" s="871" t="s">
        <v>710</v>
      </c>
      <c r="UFT77" s="871" t="s">
        <v>710</v>
      </c>
      <c r="UFU77" s="871" t="s">
        <v>710</v>
      </c>
      <c r="UFV77" s="871" t="s">
        <v>710</v>
      </c>
      <c r="UFW77" s="871" t="s">
        <v>710</v>
      </c>
      <c r="UFX77" s="871" t="s">
        <v>710</v>
      </c>
      <c r="UFY77" s="871" t="s">
        <v>710</v>
      </c>
      <c r="UFZ77" s="871" t="s">
        <v>710</v>
      </c>
      <c r="UGA77" s="871" t="s">
        <v>710</v>
      </c>
      <c r="UGB77" s="871" t="s">
        <v>710</v>
      </c>
      <c r="UGC77" s="871" t="s">
        <v>710</v>
      </c>
      <c r="UGD77" s="871" t="s">
        <v>710</v>
      </c>
      <c r="UGE77" s="871" t="s">
        <v>710</v>
      </c>
      <c r="UGF77" s="871" t="s">
        <v>710</v>
      </c>
      <c r="UGG77" s="871" t="s">
        <v>710</v>
      </c>
      <c r="UGH77" s="871" t="s">
        <v>710</v>
      </c>
      <c r="UGI77" s="871" t="s">
        <v>710</v>
      </c>
      <c r="UGJ77" s="871" t="s">
        <v>710</v>
      </c>
      <c r="UGK77" s="871" t="s">
        <v>710</v>
      </c>
      <c r="UGL77" s="871" t="s">
        <v>710</v>
      </c>
      <c r="UGM77" s="871" t="s">
        <v>710</v>
      </c>
      <c r="UGN77" s="871" t="s">
        <v>710</v>
      </c>
      <c r="UGO77" s="871" t="s">
        <v>710</v>
      </c>
      <c r="UGP77" s="871" t="s">
        <v>710</v>
      </c>
      <c r="UGQ77" s="871" t="s">
        <v>710</v>
      </c>
      <c r="UGR77" s="871" t="s">
        <v>710</v>
      </c>
      <c r="UGS77" s="871" t="s">
        <v>710</v>
      </c>
      <c r="UGT77" s="871" t="s">
        <v>710</v>
      </c>
      <c r="UGU77" s="871" t="s">
        <v>710</v>
      </c>
      <c r="UGV77" s="871" t="s">
        <v>710</v>
      </c>
      <c r="UGW77" s="871" t="s">
        <v>710</v>
      </c>
      <c r="UGX77" s="871" t="s">
        <v>710</v>
      </c>
      <c r="UGY77" s="871" t="s">
        <v>710</v>
      </c>
      <c r="UGZ77" s="871" t="s">
        <v>710</v>
      </c>
      <c r="UHA77" s="871" t="s">
        <v>710</v>
      </c>
      <c r="UHB77" s="871" t="s">
        <v>710</v>
      </c>
      <c r="UHC77" s="871" t="s">
        <v>710</v>
      </c>
      <c r="UHD77" s="871" t="s">
        <v>710</v>
      </c>
      <c r="UHE77" s="871" t="s">
        <v>710</v>
      </c>
      <c r="UHF77" s="871" t="s">
        <v>710</v>
      </c>
      <c r="UHG77" s="871" t="s">
        <v>710</v>
      </c>
      <c r="UHH77" s="871" t="s">
        <v>710</v>
      </c>
      <c r="UHI77" s="871" t="s">
        <v>710</v>
      </c>
      <c r="UHJ77" s="871" t="s">
        <v>710</v>
      </c>
      <c r="UHK77" s="871" t="s">
        <v>710</v>
      </c>
      <c r="UHL77" s="871" t="s">
        <v>710</v>
      </c>
      <c r="UHM77" s="871" t="s">
        <v>710</v>
      </c>
      <c r="UHN77" s="871" t="s">
        <v>710</v>
      </c>
      <c r="UHO77" s="871" t="s">
        <v>710</v>
      </c>
      <c r="UHP77" s="871" t="s">
        <v>710</v>
      </c>
      <c r="UHQ77" s="871" t="s">
        <v>710</v>
      </c>
      <c r="UHR77" s="871" t="s">
        <v>710</v>
      </c>
      <c r="UHS77" s="871" t="s">
        <v>710</v>
      </c>
      <c r="UHT77" s="871" t="s">
        <v>710</v>
      </c>
      <c r="UHU77" s="871" t="s">
        <v>710</v>
      </c>
      <c r="UHV77" s="871" t="s">
        <v>710</v>
      </c>
      <c r="UHW77" s="871" t="s">
        <v>710</v>
      </c>
      <c r="UHX77" s="871" t="s">
        <v>710</v>
      </c>
      <c r="UHY77" s="871" t="s">
        <v>710</v>
      </c>
      <c r="UHZ77" s="871" t="s">
        <v>710</v>
      </c>
      <c r="UIA77" s="871" t="s">
        <v>710</v>
      </c>
      <c r="UIB77" s="871" t="s">
        <v>710</v>
      </c>
      <c r="UIC77" s="871" t="s">
        <v>710</v>
      </c>
      <c r="UID77" s="871" t="s">
        <v>710</v>
      </c>
      <c r="UIE77" s="871" t="s">
        <v>710</v>
      </c>
      <c r="UIF77" s="871" t="s">
        <v>710</v>
      </c>
      <c r="UIG77" s="871" t="s">
        <v>710</v>
      </c>
      <c r="UIH77" s="871" t="s">
        <v>710</v>
      </c>
      <c r="UII77" s="871" t="s">
        <v>710</v>
      </c>
      <c r="UIJ77" s="871" t="s">
        <v>710</v>
      </c>
      <c r="UIK77" s="871" t="s">
        <v>710</v>
      </c>
      <c r="UIL77" s="871" t="s">
        <v>710</v>
      </c>
      <c r="UIM77" s="871" t="s">
        <v>710</v>
      </c>
      <c r="UIN77" s="871" t="s">
        <v>710</v>
      </c>
      <c r="UIO77" s="871" t="s">
        <v>710</v>
      </c>
      <c r="UIP77" s="871" t="s">
        <v>710</v>
      </c>
      <c r="UIQ77" s="871" t="s">
        <v>710</v>
      </c>
      <c r="UIR77" s="871" t="s">
        <v>710</v>
      </c>
      <c r="UIS77" s="871" t="s">
        <v>710</v>
      </c>
      <c r="UIT77" s="871" t="s">
        <v>710</v>
      </c>
      <c r="UIU77" s="871" t="s">
        <v>710</v>
      </c>
      <c r="UIV77" s="871" t="s">
        <v>710</v>
      </c>
      <c r="UIW77" s="871" t="s">
        <v>710</v>
      </c>
      <c r="UIX77" s="871" t="s">
        <v>710</v>
      </c>
      <c r="UIY77" s="871" t="s">
        <v>710</v>
      </c>
      <c r="UIZ77" s="871" t="s">
        <v>710</v>
      </c>
      <c r="UJA77" s="871" t="s">
        <v>710</v>
      </c>
      <c r="UJB77" s="871" t="s">
        <v>710</v>
      </c>
      <c r="UJC77" s="871" t="s">
        <v>710</v>
      </c>
      <c r="UJD77" s="871" t="s">
        <v>710</v>
      </c>
      <c r="UJE77" s="871" t="s">
        <v>710</v>
      </c>
      <c r="UJF77" s="871" t="s">
        <v>710</v>
      </c>
      <c r="UJG77" s="871" t="s">
        <v>710</v>
      </c>
      <c r="UJH77" s="871" t="s">
        <v>710</v>
      </c>
      <c r="UJI77" s="871" t="s">
        <v>710</v>
      </c>
      <c r="UJJ77" s="871" t="s">
        <v>710</v>
      </c>
      <c r="UJK77" s="871" t="s">
        <v>710</v>
      </c>
      <c r="UJL77" s="871" t="s">
        <v>710</v>
      </c>
      <c r="UJM77" s="871" t="s">
        <v>710</v>
      </c>
      <c r="UJN77" s="871" t="s">
        <v>710</v>
      </c>
      <c r="UJO77" s="871" t="s">
        <v>710</v>
      </c>
      <c r="UJP77" s="871" t="s">
        <v>710</v>
      </c>
      <c r="UJQ77" s="871" t="s">
        <v>710</v>
      </c>
      <c r="UJR77" s="871" t="s">
        <v>710</v>
      </c>
      <c r="UJS77" s="871" t="s">
        <v>710</v>
      </c>
      <c r="UJT77" s="871" t="s">
        <v>710</v>
      </c>
      <c r="UJU77" s="871" t="s">
        <v>710</v>
      </c>
      <c r="UJV77" s="871" t="s">
        <v>710</v>
      </c>
      <c r="UJW77" s="871" t="s">
        <v>710</v>
      </c>
      <c r="UJX77" s="871" t="s">
        <v>710</v>
      </c>
      <c r="UJY77" s="871" t="s">
        <v>710</v>
      </c>
      <c r="UJZ77" s="871" t="s">
        <v>710</v>
      </c>
      <c r="UKA77" s="871" t="s">
        <v>710</v>
      </c>
      <c r="UKB77" s="871" t="s">
        <v>710</v>
      </c>
      <c r="UKC77" s="871" t="s">
        <v>710</v>
      </c>
      <c r="UKD77" s="871" t="s">
        <v>710</v>
      </c>
      <c r="UKE77" s="871" t="s">
        <v>710</v>
      </c>
      <c r="UKF77" s="871" t="s">
        <v>710</v>
      </c>
      <c r="UKG77" s="871" t="s">
        <v>710</v>
      </c>
      <c r="UKH77" s="871" t="s">
        <v>710</v>
      </c>
      <c r="UKI77" s="871" t="s">
        <v>710</v>
      </c>
      <c r="UKJ77" s="871" t="s">
        <v>710</v>
      </c>
      <c r="UKK77" s="871" t="s">
        <v>710</v>
      </c>
      <c r="UKL77" s="871" t="s">
        <v>710</v>
      </c>
      <c r="UKM77" s="871" t="s">
        <v>710</v>
      </c>
      <c r="UKN77" s="871" t="s">
        <v>710</v>
      </c>
      <c r="UKO77" s="871" t="s">
        <v>710</v>
      </c>
      <c r="UKP77" s="871" t="s">
        <v>710</v>
      </c>
      <c r="UKQ77" s="871" t="s">
        <v>710</v>
      </c>
      <c r="UKR77" s="871" t="s">
        <v>710</v>
      </c>
      <c r="UKS77" s="871" t="s">
        <v>710</v>
      </c>
      <c r="UKT77" s="871" t="s">
        <v>710</v>
      </c>
      <c r="UKU77" s="871" t="s">
        <v>710</v>
      </c>
      <c r="UKV77" s="871" t="s">
        <v>710</v>
      </c>
      <c r="UKW77" s="871" t="s">
        <v>710</v>
      </c>
      <c r="UKX77" s="871" t="s">
        <v>710</v>
      </c>
      <c r="UKY77" s="871" t="s">
        <v>710</v>
      </c>
      <c r="UKZ77" s="871" t="s">
        <v>710</v>
      </c>
      <c r="ULA77" s="871" t="s">
        <v>710</v>
      </c>
      <c r="ULB77" s="871" t="s">
        <v>710</v>
      </c>
      <c r="ULC77" s="871" t="s">
        <v>710</v>
      </c>
      <c r="ULD77" s="871" t="s">
        <v>710</v>
      </c>
      <c r="ULE77" s="871" t="s">
        <v>710</v>
      </c>
      <c r="ULF77" s="871" t="s">
        <v>710</v>
      </c>
      <c r="ULG77" s="871" t="s">
        <v>710</v>
      </c>
      <c r="ULH77" s="871" t="s">
        <v>710</v>
      </c>
      <c r="ULI77" s="871" t="s">
        <v>710</v>
      </c>
      <c r="ULJ77" s="871" t="s">
        <v>710</v>
      </c>
      <c r="ULK77" s="871" t="s">
        <v>710</v>
      </c>
      <c r="ULL77" s="871" t="s">
        <v>710</v>
      </c>
      <c r="ULM77" s="871" t="s">
        <v>710</v>
      </c>
      <c r="ULN77" s="871" t="s">
        <v>710</v>
      </c>
      <c r="ULO77" s="871" t="s">
        <v>710</v>
      </c>
      <c r="ULP77" s="871" t="s">
        <v>710</v>
      </c>
      <c r="ULQ77" s="871" t="s">
        <v>710</v>
      </c>
      <c r="ULR77" s="871" t="s">
        <v>710</v>
      </c>
      <c r="ULS77" s="871" t="s">
        <v>710</v>
      </c>
      <c r="ULT77" s="871" t="s">
        <v>710</v>
      </c>
      <c r="ULU77" s="871" t="s">
        <v>710</v>
      </c>
      <c r="ULV77" s="871" t="s">
        <v>710</v>
      </c>
      <c r="ULW77" s="871" t="s">
        <v>710</v>
      </c>
      <c r="ULX77" s="871" t="s">
        <v>710</v>
      </c>
      <c r="ULY77" s="871" t="s">
        <v>710</v>
      </c>
      <c r="ULZ77" s="871" t="s">
        <v>710</v>
      </c>
      <c r="UMA77" s="871" t="s">
        <v>710</v>
      </c>
      <c r="UMB77" s="871" t="s">
        <v>710</v>
      </c>
      <c r="UMC77" s="871" t="s">
        <v>710</v>
      </c>
      <c r="UMD77" s="871" t="s">
        <v>710</v>
      </c>
      <c r="UME77" s="871" t="s">
        <v>710</v>
      </c>
      <c r="UMF77" s="871" t="s">
        <v>710</v>
      </c>
      <c r="UMG77" s="871" t="s">
        <v>710</v>
      </c>
      <c r="UMH77" s="871" t="s">
        <v>710</v>
      </c>
      <c r="UMI77" s="871" t="s">
        <v>710</v>
      </c>
      <c r="UMJ77" s="871" t="s">
        <v>710</v>
      </c>
      <c r="UMK77" s="871" t="s">
        <v>710</v>
      </c>
      <c r="UML77" s="871" t="s">
        <v>710</v>
      </c>
      <c r="UMM77" s="871" t="s">
        <v>710</v>
      </c>
      <c r="UMN77" s="871" t="s">
        <v>710</v>
      </c>
      <c r="UMO77" s="871" t="s">
        <v>710</v>
      </c>
      <c r="UMP77" s="871" t="s">
        <v>710</v>
      </c>
      <c r="UMQ77" s="871" t="s">
        <v>710</v>
      </c>
      <c r="UMR77" s="871" t="s">
        <v>710</v>
      </c>
      <c r="UMS77" s="871" t="s">
        <v>710</v>
      </c>
      <c r="UMT77" s="871" t="s">
        <v>710</v>
      </c>
      <c r="UMU77" s="871" t="s">
        <v>710</v>
      </c>
      <c r="UMV77" s="871" t="s">
        <v>710</v>
      </c>
      <c r="UMW77" s="871" t="s">
        <v>710</v>
      </c>
      <c r="UMX77" s="871" t="s">
        <v>710</v>
      </c>
      <c r="UMY77" s="871" t="s">
        <v>710</v>
      </c>
      <c r="UMZ77" s="871" t="s">
        <v>710</v>
      </c>
      <c r="UNA77" s="871" t="s">
        <v>710</v>
      </c>
      <c r="UNB77" s="871" t="s">
        <v>710</v>
      </c>
      <c r="UNC77" s="871" t="s">
        <v>710</v>
      </c>
      <c r="UND77" s="871" t="s">
        <v>710</v>
      </c>
      <c r="UNE77" s="871" t="s">
        <v>710</v>
      </c>
      <c r="UNF77" s="871" t="s">
        <v>710</v>
      </c>
      <c r="UNG77" s="871" t="s">
        <v>710</v>
      </c>
      <c r="UNH77" s="871" t="s">
        <v>710</v>
      </c>
      <c r="UNI77" s="871" t="s">
        <v>710</v>
      </c>
      <c r="UNJ77" s="871" t="s">
        <v>710</v>
      </c>
      <c r="UNK77" s="871" t="s">
        <v>710</v>
      </c>
      <c r="UNL77" s="871" t="s">
        <v>710</v>
      </c>
      <c r="UNM77" s="871" t="s">
        <v>710</v>
      </c>
      <c r="UNN77" s="871" t="s">
        <v>710</v>
      </c>
      <c r="UNO77" s="871" t="s">
        <v>710</v>
      </c>
      <c r="UNP77" s="871" t="s">
        <v>710</v>
      </c>
      <c r="UNQ77" s="871" t="s">
        <v>710</v>
      </c>
      <c r="UNR77" s="871" t="s">
        <v>710</v>
      </c>
      <c r="UNS77" s="871" t="s">
        <v>710</v>
      </c>
      <c r="UNT77" s="871" t="s">
        <v>710</v>
      </c>
      <c r="UNU77" s="871" t="s">
        <v>710</v>
      </c>
      <c r="UNV77" s="871" t="s">
        <v>710</v>
      </c>
      <c r="UNW77" s="871" t="s">
        <v>710</v>
      </c>
      <c r="UNX77" s="871" t="s">
        <v>710</v>
      </c>
      <c r="UNY77" s="871" t="s">
        <v>710</v>
      </c>
      <c r="UNZ77" s="871" t="s">
        <v>710</v>
      </c>
      <c r="UOA77" s="871" t="s">
        <v>710</v>
      </c>
      <c r="UOB77" s="871" t="s">
        <v>710</v>
      </c>
      <c r="UOC77" s="871" t="s">
        <v>710</v>
      </c>
      <c r="UOD77" s="871" t="s">
        <v>710</v>
      </c>
      <c r="UOE77" s="871" t="s">
        <v>710</v>
      </c>
      <c r="UOF77" s="871" t="s">
        <v>710</v>
      </c>
      <c r="UOG77" s="871" t="s">
        <v>710</v>
      </c>
      <c r="UOH77" s="871" t="s">
        <v>710</v>
      </c>
      <c r="UOI77" s="871" t="s">
        <v>710</v>
      </c>
      <c r="UOJ77" s="871" t="s">
        <v>710</v>
      </c>
      <c r="UOK77" s="871" t="s">
        <v>710</v>
      </c>
      <c r="UOL77" s="871" t="s">
        <v>710</v>
      </c>
      <c r="UOM77" s="871" t="s">
        <v>710</v>
      </c>
      <c r="UON77" s="871" t="s">
        <v>710</v>
      </c>
      <c r="UOO77" s="871" t="s">
        <v>710</v>
      </c>
      <c r="UOP77" s="871" t="s">
        <v>710</v>
      </c>
      <c r="UOQ77" s="871" t="s">
        <v>710</v>
      </c>
      <c r="UOR77" s="871" t="s">
        <v>710</v>
      </c>
      <c r="UOS77" s="871" t="s">
        <v>710</v>
      </c>
      <c r="UOT77" s="871" t="s">
        <v>710</v>
      </c>
      <c r="UOU77" s="871" t="s">
        <v>710</v>
      </c>
      <c r="UOV77" s="871" t="s">
        <v>710</v>
      </c>
      <c r="UOW77" s="871" t="s">
        <v>710</v>
      </c>
      <c r="UOX77" s="871" t="s">
        <v>710</v>
      </c>
      <c r="UOY77" s="871" t="s">
        <v>710</v>
      </c>
      <c r="UOZ77" s="871" t="s">
        <v>710</v>
      </c>
      <c r="UPA77" s="871" t="s">
        <v>710</v>
      </c>
      <c r="UPB77" s="871" t="s">
        <v>710</v>
      </c>
      <c r="UPC77" s="871" t="s">
        <v>710</v>
      </c>
      <c r="UPD77" s="871" t="s">
        <v>710</v>
      </c>
      <c r="UPE77" s="871" t="s">
        <v>710</v>
      </c>
      <c r="UPF77" s="871" t="s">
        <v>710</v>
      </c>
      <c r="UPG77" s="871" t="s">
        <v>710</v>
      </c>
      <c r="UPH77" s="871" t="s">
        <v>710</v>
      </c>
      <c r="UPI77" s="871" t="s">
        <v>710</v>
      </c>
      <c r="UPJ77" s="871" t="s">
        <v>710</v>
      </c>
      <c r="UPK77" s="871" t="s">
        <v>710</v>
      </c>
      <c r="UPL77" s="871" t="s">
        <v>710</v>
      </c>
      <c r="UPM77" s="871" t="s">
        <v>710</v>
      </c>
      <c r="UPN77" s="871" t="s">
        <v>710</v>
      </c>
      <c r="UPO77" s="871" t="s">
        <v>710</v>
      </c>
      <c r="UPP77" s="871" t="s">
        <v>710</v>
      </c>
      <c r="UPQ77" s="871" t="s">
        <v>710</v>
      </c>
      <c r="UPR77" s="871" t="s">
        <v>710</v>
      </c>
      <c r="UPS77" s="871" t="s">
        <v>710</v>
      </c>
      <c r="UPT77" s="871" t="s">
        <v>710</v>
      </c>
      <c r="UPU77" s="871" t="s">
        <v>710</v>
      </c>
      <c r="UPV77" s="871" t="s">
        <v>710</v>
      </c>
      <c r="UPW77" s="871" t="s">
        <v>710</v>
      </c>
      <c r="UPX77" s="871" t="s">
        <v>710</v>
      </c>
      <c r="UPY77" s="871" t="s">
        <v>710</v>
      </c>
      <c r="UPZ77" s="871" t="s">
        <v>710</v>
      </c>
      <c r="UQA77" s="871" t="s">
        <v>710</v>
      </c>
      <c r="UQB77" s="871" t="s">
        <v>710</v>
      </c>
      <c r="UQC77" s="871" t="s">
        <v>710</v>
      </c>
      <c r="UQD77" s="871" t="s">
        <v>710</v>
      </c>
      <c r="UQE77" s="871" t="s">
        <v>710</v>
      </c>
      <c r="UQF77" s="871" t="s">
        <v>710</v>
      </c>
      <c r="UQG77" s="871" t="s">
        <v>710</v>
      </c>
      <c r="UQH77" s="871" t="s">
        <v>710</v>
      </c>
      <c r="UQI77" s="871" t="s">
        <v>710</v>
      </c>
      <c r="UQJ77" s="871" t="s">
        <v>710</v>
      </c>
      <c r="UQK77" s="871" t="s">
        <v>710</v>
      </c>
      <c r="UQL77" s="871" t="s">
        <v>710</v>
      </c>
      <c r="UQM77" s="871" t="s">
        <v>710</v>
      </c>
      <c r="UQN77" s="871" t="s">
        <v>710</v>
      </c>
      <c r="UQO77" s="871" t="s">
        <v>710</v>
      </c>
      <c r="UQP77" s="871" t="s">
        <v>710</v>
      </c>
      <c r="UQQ77" s="871" t="s">
        <v>710</v>
      </c>
      <c r="UQR77" s="871" t="s">
        <v>710</v>
      </c>
      <c r="UQS77" s="871" t="s">
        <v>710</v>
      </c>
      <c r="UQT77" s="871" t="s">
        <v>710</v>
      </c>
      <c r="UQU77" s="871" t="s">
        <v>710</v>
      </c>
      <c r="UQV77" s="871" t="s">
        <v>710</v>
      </c>
      <c r="UQW77" s="871" t="s">
        <v>710</v>
      </c>
      <c r="UQX77" s="871" t="s">
        <v>710</v>
      </c>
      <c r="UQY77" s="871" t="s">
        <v>710</v>
      </c>
      <c r="UQZ77" s="871" t="s">
        <v>710</v>
      </c>
      <c r="URA77" s="871" t="s">
        <v>710</v>
      </c>
      <c r="URB77" s="871" t="s">
        <v>710</v>
      </c>
      <c r="URC77" s="871" t="s">
        <v>710</v>
      </c>
      <c r="URD77" s="871" t="s">
        <v>710</v>
      </c>
      <c r="URE77" s="871" t="s">
        <v>710</v>
      </c>
      <c r="URF77" s="871" t="s">
        <v>710</v>
      </c>
      <c r="URG77" s="871" t="s">
        <v>710</v>
      </c>
      <c r="URH77" s="871" t="s">
        <v>710</v>
      </c>
      <c r="URI77" s="871" t="s">
        <v>710</v>
      </c>
      <c r="URJ77" s="871" t="s">
        <v>710</v>
      </c>
      <c r="URK77" s="871" t="s">
        <v>710</v>
      </c>
      <c r="URL77" s="871" t="s">
        <v>710</v>
      </c>
      <c r="URM77" s="871" t="s">
        <v>710</v>
      </c>
      <c r="URN77" s="871" t="s">
        <v>710</v>
      </c>
      <c r="URO77" s="871" t="s">
        <v>710</v>
      </c>
      <c r="URP77" s="871" t="s">
        <v>710</v>
      </c>
      <c r="URQ77" s="871" t="s">
        <v>710</v>
      </c>
      <c r="URR77" s="871" t="s">
        <v>710</v>
      </c>
      <c r="URS77" s="871" t="s">
        <v>710</v>
      </c>
      <c r="URT77" s="871" t="s">
        <v>710</v>
      </c>
      <c r="URU77" s="871" t="s">
        <v>710</v>
      </c>
      <c r="URV77" s="871" t="s">
        <v>710</v>
      </c>
      <c r="URW77" s="871" t="s">
        <v>710</v>
      </c>
      <c r="URX77" s="871" t="s">
        <v>710</v>
      </c>
      <c r="URY77" s="871" t="s">
        <v>710</v>
      </c>
      <c r="URZ77" s="871" t="s">
        <v>710</v>
      </c>
      <c r="USA77" s="871" t="s">
        <v>710</v>
      </c>
      <c r="USB77" s="871" t="s">
        <v>710</v>
      </c>
      <c r="USC77" s="871" t="s">
        <v>710</v>
      </c>
      <c r="USD77" s="871" t="s">
        <v>710</v>
      </c>
      <c r="USE77" s="871" t="s">
        <v>710</v>
      </c>
      <c r="USF77" s="871" t="s">
        <v>710</v>
      </c>
      <c r="USG77" s="871" t="s">
        <v>710</v>
      </c>
      <c r="USH77" s="871" t="s">
        <v>710</v>
      </c>
      <c r="USI77" s="871" t="s">
        <v>710</v>
      </c>
      <c r="USJ77" s="871" t="s">
        <v>710</v>
      </c>
      <c r="USK77" s="871" t="s">
        <v>710</v>
      </c>
      <c r="USL77" s="871" t="s">
        <v>710</v>
      </c>
      <c r="USM77" s="871" t="s">
        <v>710</v>
      </c>
      <c r="USN77" s="871" t="s">
        <v>710</v>
      </c>
      <c r="USO77" s="871" t="s">
        <v>710</v>
      </c>
      <c r="USP77" s="871" t="s">
        <v>710</v>
      </c>
      <c r="USQ77" s="871" t="s">
        <v>710</v>
      </c>
      <c r="USR77" s="871" t="s">
        <v>710</v>
      </c>
      <c r="USS77" s="871" t="s">
        <v>710</v>
      </c>
      <c r="UST77" s="871" t="s">
        <v>710</v>
      </c>
      <c r="USU77" s="871" t="s">
        <v>710</v>
      </c>
      <c r="USV77" s="871" t="s">
        <v>710</v>
      </c>
      <c r="USW77" s="871" t="s">
        <v>710</v>
      </c>
      <c r="USX77" s="871" t="s">
        <v>710</v>
      </c>
      <c r="USY77" s="871" t="s">
        <v>710</v>
      </c>
      <c r="USZ77" s="871" t="s">
        <v>710</v>
      </c>
      <c r="UTA77" s="871" t="s">
        <v>710</v>
      </c>
      <c r="UTB77" s="871" t="s">
        <v>710</v>
      </c>
      <c r="UTC77" s="871" t="s">
        <v>710</v>
      </c>
      <c r="UTD77" s="871" t="s">
        <v>710</v>
      </c>
      <c r="UTE77" s="871" t="s">
        <v>710</v>
      </c>
      <c r="UTF77" s="871" t="s">
        <v>710</v>
      </c>
      <c r="UTG77" s="871" t="s">
        <v>710</v>
      </c>
      <c r="UTH77" s="871" t="s">
        <v>710</v>
      </c>
      <c r="UTI77" s="871" t="s">
        <v>710</v>
      </c>
      <c r="UTJ77" s="871" t="s">
        <v>710</v>
      </c>
      <c r="UTK77" s="871" t="s">
        <v>710</v>
      </c>
      <c r="UTL77" s="871" t="s">
        <v>710</v>
      </c>
      <c r="UTM77" s="871" t="s">
        <v>710</v>
      </c>
      <c r="UTN77" s="871" t="s">
        <v>710</v>
      </c>
      <c r="UTO77" s="871" t="s">
        <v>710</v>
      </c>
      <c r="UTP77" s="871" t="s">
        <v>710</v>
      </c>
      <c r="UTQ77" s="871" t="s">
        <v>710</v>
      </c>
      <c r="UTR77" s="871" t="s">
        <v>710</v>
      </c>
      <c r="UTS77" s="871" t="s">
        <v>710</v>
      </c>
      <c r="UTT77" s="871" t="s">
        <v>710</v>
      </c>
      <c r="UTU77" s="871" t="s">
        <v>710</v>
      </c>
      <c r="UTV77" s="871" t="s">
        <v>710</v>
      </c>
      <c r="UTW77" s="871" t="s">
        <v>710</v>
      </c>
      <c r="UTX77" s="871" t="s">
        <v>710</v>
      </c>
      <c r="UTY77" s="871" t="s">
        <v>710</v>
      </c>
      <c r="UTZ77" s="871" t="s">
        <v>710</v>
      </c>
      <c r="UUA77" s="871" t="s">
        <v>710</v>
      </c>
      <c r="UUB77" s="871" t="s">
        <v>710</v>
      </c>
      <c r="UUC77" s="871" t="s">
        <v>710</v>
      </c>
      <c r="UUD77" s="871" t="s">
        <v>710</v>
      </c>
      <c r="UUE77" s="871" t="s">
        <v>710</v>
      </c>
      <c r="UUF77" s="871" t="s">
        <v>710</v>
      </c>
      <c r="UUG77" s="871" t="s">
        <v>710</v>
      </c>
      <c r="UUH77" s="871" t="s">
        <v>710</v>
      </c>
      <c r="UUI77" s="871" t="s">
        <v>710</v>
      </c>
      <c r="UUJ77" s="871" t="s">
        <v>710</v>
      </c>
      <c r="UUK77" s="871" t="s">
        <v>710</v>
      </c>
      <c r="UUL77" s="871" t="s">
        <v>710</v>
      </c>
      <c r="UUM77" s="871" t="s">
        <v>710</v>
      </c>
      <c r="UUN77" s="871" t="s">
        <v>710</v>
      </c>
      <c r="UUO77" s="871" t="s">
        <v>710</v>
      </c>
      <c r="UUP77" s="871" t="s">
        <v>710</v>
      </c>
      <c r="UUQ77" s="871" t="s">
        <v>710</v>
      </c>
      <c r="UUR77" s="871" t="s">
        <v>710</v>
      </c>
      <c r="UUS77" s="871" t="s">
        <v>710</v>
      </c>
      <c r="UUT77" s="871" t="s">
        <v>710</v>
      </c>
      <c r="UUU77" s="871" t="s">
        <v>710</v>
      </c>
      <c r="UUV77" s="871" t="s">
        <v>710</v>
      </c>
      <c r="UUW77" s="871" t="s">
        <v>710</v>
      </c>
      <c r="UUX77" s="871" t="s">
        <v>710</v>
      </c>
      <c r="UUY77" s="871" t="s">
        <v>710</v>
      </c>
      <c r="UUZ77" s="871" t="s">
        <v>710</v>
      </c>
      <c r="UVA77" s="871" t="s">
        <v>710</v>
      </c>
      <c r="UVB77" s="871" t="s">
        <v>710</v>
      </c>
      <c r="UVC77" s="871" t="s">
        <v>710</v>
      </c>
      <c r="UVD77" s="871" t="s">
        <v>710</v>
      </c>
      <c r="UVE77" s="871" t="s">
        <v>710</v>
      </c>
      <c r="UVF77" s="871" t="s">
        <v>710</v>
      </c>
      <c r="UVG77" s="871" t="s">
        <v>710</v>
      </c>
      <c r="UVH77" s="871" t="s">
        <v>710</v>
      </c>
      <c r="UVI77" s="871" t="s">
        <v>710</v>
      </c>
      <c r="UVJ77" s="871" t="s">
        <v>710</v>
      </c>
      <c r="UVK77" s="871" t="s">
        <v>710</v>
      </c>
      <c r="UVL77" s="871" t="s">
        <v>710</v>
      </c>
      <c r="UVM77" s="871" t="s">
        <v>710</v>
      </c>
      <c r="UVN77" s="871" t="s">
        <v>710</v>
      </c>
      <c r="UVO77" s="871" t="s">
        <v>710</v>
      </c>
      <c r="UVP77" s="871" t="s">
        <v>710</v>
      </c>
      <c r="UVQ77" s="871" t="s">
        <v>710</v>
      </c>
      <c r="UVR77" s="871" t="s">
        <v>710</v>
      </c>
      <c r="UVS77" s="871" t="s">
        <v>710</v>
      </c>
      <c r="UVT77" s="871" t="s">
        <v>710</v>
      </c>
      <c r="UVU77" s="871" t="s">
        <v>710</v>
      </c>
      <c r="UVV77" s="871" t="s">
        <v>710</v>
      </c>
      <c r="UVW77" s="871" t="s">
        <v>710</v>
      </c>
      <c r="UVX77" s="871" t="s">
        <v>710</v>
      </c>
      <c r="UVY77" s="871" t="s">
        <v>710</v>
      </c>
      <c r="UVZ77" s="871" t="s">
        <v>710</v>
      </c>
      <c r="UWA77" s="871" t="s">
        <v>710</v>
      </c>
      <c r="UWB77" s="871" t="s">
        <v>710</v>
      </c>
      <c r="UWC77" s="871" t="s">
        <v>710</v>
      </c>
      <c r="UWD77" s="871" t="s">
        <v>710</v>
      </c>
      <c r="UWE77" s="871" t="s">
        <v>710</v>
      </c>
      <c r="UWF77" s="871" t="s">
        <v>710</v>
      </c>
      <c r="UWG77" s="871" t="s">
        <v>710</v>
      </c>
      <c r="UWH77" s="871" t="s">
        <v>710</v>
      </c>
      <c r="UWI77" s="871" t="s">
        <v>710</v>
      </c>
      <c r="UWJ77" s="871" t="s">
        <v>710</v>
      </c>
      <c r="UWK77" s="871" t="s">
        <v>710</v>
      </c>
      <c r="UWL77" s="871" t="s">
        <v>710</v>
      </c>
      <c r="UWM77" s="871" t="s">
        <v>710</v>
      </c>
      <c r="UWN77" s="871" t="s">
        <v>710</v>
      </c>
      <c r="UWO77" s="871" t="s">
        <v>710</v>
      </c>
      <c r="UWP77" s="871" t="s">
        <v>710</v>
      </c>
      <c r="UWQ77" s="871" t="s">
        <v>710</v>
      </c>
      <c r="UWR77" s="871" t="s">
        <v>710</v>
      </c>
      <c r="UWS77" s="871" t="s">
        <v>710</v>
      </c>
      <c r="UWT77" s="871" t="s">
        <v>710</v>
      </c>
      <c r="UWU77" s="871" t="s">
        <v>710</v>
      </c>
      <c r="UWV77" s="871" t="s">
        <v>710</v>
      </c>
      <c r="UWW77" s="871" t="s">
        <v>710</v>
      </c>
      <c r="UWX77" s="871" t="s">
        <v>710</v>
      </c>
      <c r="UWY77" s="871" t="s">
        <v>710</v>
      </c>
      <c r="UWZ77" s="871" t="s">
        <v>710</v>
      </c>
      <c r="UXA77" s="871" t="s">
        <v>710</v>
      </c>
      <c r="UXB77" s="871" t="s">
        <v>710</v>
      </c>
      <c r="UXC77" s="871" t="s">
        <v>710</v>
      </c>
      <c r="UXD77" s="871" t="s">
        <v>710</v>
      </c>
      <c r="UXE77" s="871" t="s">
        <v>710</v>
      </c>
      <c r="UXF77" s="871" t="s">
        <v>710</v>
      </c>
      <c r="UXG77" s="871" t="s">
        <v>710</v>
      </c>
      <c r="UXH77" s="871" t="s">
        <v>710</v>
      </c>
      <c r="UXI77" s="871" t="s">
        <v>710</v>
      </c>
      <c r="UXJ77" s="871" t="s">
        <v>710</v>
      </c>
      <c r="UXK77" s="871" t="s">
        <v>710</v>
      </c>
      <c r="UXL77" s="871" t="s">
        <v>710</v>
      </c>
      <c r="UXM77" s="871" t="s">
        <v>710</v>
      </c>
      <c r="UXN77" s="871" t="s">
        <v>710</v>
      </c>
      <c r="UXO77" s="871" t="s">
        <v>710</v>
      </c>
      <c r="UXP77" s="871" t="s">
        <v>710</v>
      </c>
      <c r="UXQ77" s="871" t="s">
        <v>710</v>
      </c>
      <c r="UXR77" s="871" t="s">
        <v>710</v>
      </c>
      <c r="UXS77" s="871" t="s">
        <v>710</v>
      </c>
      <c r="UXT77" s="871" t="s">
        <v>710</v>
      </c>
      <c r="UXU77" s="871" t="s">
        <v>710</v>
      </c>
      <c r="UXV77" s="871" t="s">
        <v>710</v>
      </c>
      <c r="UXW77" s="871" t="s">
        <v>710</v>
      </c>
      <c r="UXX77" s="871" t="s">
        <v>710</v>
      </c>
      <c r="UXY77" s="871" t="s">
        <v>710</v>
      </c>
      <c r="UXZ77" s="871" t="s">
        <v>710</v>
      </c>
      <c r="UYA77" s="871" t="s">
        <v>710</v>
      </c>
      <c r="UYB77" s="871" t="s">
        <v>710</v>
      </c>
      <c r="UYC77" s="871" t="s">
        <v>710</v>
      </c>
      <c r="UYD77" s="871" t="s">
        <v>710</v>
      </c>
      <c r="UYE77" s="871" t="s">
        <v>710</v>
      </c>
      <c r="UYF77" s="871" t="s">
        <v>710</v>
      </c>
      <c r="UYG77" s="871" t="s">
        <v>710</v>
      </c>
      <c r="UYH77" s="871" t="s">
        <v>710</v>
      </c>
      <c r="UYI77" s="871" t="s">
        <v>710</v>
      </c>
      <c r="UYJ77" s="871" t="s">
        <v>710</v>
      </c>
      <c r="UYK77" s="871" t="s">
        <v>710</v>
      </c>
      <c r="UYL77" s="871" t="s">
        <v>710</v>
      </c>
      <c r="UYM77" s="871" t="s">
        <v>710</v>
      </c>
      <c r="UYN77" s="871" t="s">
        <v>710</v>
      </c>
      <c r="UYO77" s="871" t="s">
        <v>710</v>
      </c>
      <c r="UYP77" s="871" t="s">
        <v>710</v>
      </c>
      <c r="UYQ77" s="871" t="s">
        <v>710</v>
      </c>
      <c r="UYR77" s="871" t="s">
        <v>710</v>
      </c>
      <c r="UYS77" s="871" t="s">
        <v>710</v>
      </c>
      <c r="UYT77" s="871" t="s">
        <v>710</v>
      </c>
      <c r="UYU77" s="871" t="s">
        <v>710</v>
      </c>
      <c r="UYV77" s="871" t="s">
        <v>710</v>
      </c>
      <c r="UYW77" s="871" t="s">
        <v>710</v>
      </c>
      <c r="UYX77" s="871" t="s">
        <v>710</v>
      </c>
      <c r="UYY77" s="871" t="s">
        <v>710</v>
      </c>
      <c r="UYZ77" s="871" t="s">
        <v>710</v>
      </c>
      <c r="UZA77" s="871" t="s">
        <v>710</v>
      </c>
      <c r="UZB77" s="871" t="s">
        <v>710</v>
      </c>
      <c r="UZC77" s="871" t="s">
        <v>710</v>
      </c>
      <c r="UZD77" s="871" t="s">
        <v>710</v>
      </c>
      <c r="UZE77" s="871" t="s">
        <v>710</v>
      </c>
      <c r="UZF77" s="871" t="s">
        <v>710</v>
      </c>
      <c r="UZG77" s="871" t="s">
        <v>710</v>
      </c>
      <c r="UZH77" s="871" t="s">
        <v>710</v>
      </c>
      <c r="UZI77" s="871" t="s">
        <v>710</v>
      </c>
      <c r="UZJ77" s="871" t="s">
        <v>710</v>
      </c>
      <c r="UZK77" s="871" t="s">
        <v>710</v>
      </c>
      <c r="UZL77" s="871" t="s">
        <v>710</v>
      </c>
      <c r="UZM77" s="871" t="s">
        <v>710</v>
      </c>
      <c r="UZN77" s="871" t="s">
        <v>710</v>
      </c>
      <c r="UZO77" s="871" t="s">
        <v>710</v>
      </c>
      <c r="UZP77" s="871" t="s">
        <v>710</v>
      </c>
      <c r="UZQ77" s="871" t="s">
        <v>710</v>
      </c>
      <c r="UZR77" s="871" t="s">
        <v>710</v>
      </c>
      <c r="UZS77" s="871" t="s">
        <v>710</v>
      </c>
      <c r="UZT77" s="871" t="s">
        <v>710</v>
      </c>
      <c r="UZU77" s="871" t="s">
        <v>710</v>
      </c>
      <c r="UZV77" s="871" t="s">
        <v>710</v>
      </c>
      <c r="UZW77" s="871" t="s">
        <v>710</v>
      </c>
      <c r="UZX77" s="871" t="s">
        <v>710</v>
      </c>
      <c r="UZY77" s="871" t="s">
        <v>710</v>
      </c>
      <c r="UZZ77" s="871" t="s">
        <v>710</v>
      </c>
      <c r="VAA77" s="871" t="s">
        <v>710</v>
      </c>
      <c r="VAB77" s="871" t="s">
        <v>710</v>
      </c>
      <c r="VAC77" s="871" t="s">
        <v>710</v>
      </c>
      <c r="VAD77" s="871" t="s">
        <v>710</v>
      </c>
      <c r="VAE77" s="871" t="s">
        <v>710</v>
      </c>
      <c r="VAF77" s="871" t="s">
        <v>710</v>
      </c>
      <c r="VAG77" s="871" t="s">
        <v>710</v>
      </c>
      <c r="VAH77" s="871" t="s">
        <v>710</v>
      </c>
      <c r="VAI77" s="871" t="s">
        <v>710</v>
      </c>
      <c r="VAJ77" s="871" t="s">
        <v>710</v>
      </c>
      <c r="VAK77" s="871" t="s">
        <v>710</v>
      </c>
      <c r="VAL77" s="871" t="s">
        <v>710</v>
      </c>
      <c r="VAM77" s="871" t="s">
        <v>710</v>
      </c>
      <c r="VAN77" s="871" t="s">
        <v>710</v>
      </c>
      <c r="VAO77" s="871" t="s">
        <v>710</v>
      </c>
      <c r="VAP77" s="871" t="s">
        <v>710</v>
      </c>
      <c r="VAQ77" s="871" t="s">
        <v>710</v>
      </c>
      <c r="VAR77" s="871" t="s">
        <v>710</v>
      </c>
      <c r="VAS77" s="871" t="s">
        <v>710</v>
      </c>
      <c r="VAT77" s="871" t="s">
        <v>710</v>
      </c>
      <c r="VAU77" s="871" t="s">
        <v>710</v>
      </c>
      <c r="VAV77" s="871" t="s">
        <v>710</v>
      </c>
      <c r="VAW77" s="871" t="s">
        <v>710</v>
      </c>
      <c r="VAX77" s="871" t="s">
        <v>710</v>
      </c>
      <c r="VAY77" s="871" t="s">
        <v>710</v>
      </c>
      <c r="VAZ77" s="871" t="s">
        <v>710</v>
      </c>
      <c r="VBA77" s="871" t="s">
        <v>710</v>
      </c>
      <c r="VBB77" s="871" t="s">
        <v>710</v>
      </c>
      <c r="VBC77" s="871" t="s">
        <v>710</v>
      </c>
      <c r="VBD77" s="871" t="s">
        <v>710</v>
      </c>
      <c r="VBE77" s="871" t="s">
        <v>710</v>
      </c>
      <c r="VBF77" s="871" t="s">
        <v>710</v>
      </c>
      <c r="VBG77" s="871" t="s">
        <v>710</v>
      </c>
      <c r="VBH77" s="871" t="s">
        <v>710</v>
      </c>
      <c r="VBI77" s="871" t="s">
        <v>710</v>
      </c>
      <c r="VBJ77" s="871" t="s">
        <v>710</v>
      </c>
      <c r="VBK77" s="871" t="s">
        <v>710</v>
      </c>
      <c r="VBL77" s="871" t="s">
        <v>710</v>
      </c>
      <c r="VBM77" s="871" t="s">
        <v>710</v>
      </c>
      <c r="VBN77" s="871" t="s">
        <v>710</v>
      </c>
      <c r="VBO77" s="871" t="s">
        <v>710</v>
      </c>
      <c r="VBP77" s="871" t="s">
        <v>710</v>
      </c>
      <c r="VBQ77" s="871" t="s">
        <v>710</v>
      </c>
      <c r="VBR77" s="871" t="s">
        <v>710</v>
      </c>
      <c r="VBS77" s="871" t="s">
        <v>710</v>
      </c>
      <c r="VBT77" s="871" t="s">
        <v>710</v>
      </c>
      <c r="VBU77" s="871" t="s">
        <v>710</v>
      </c>
      <c r="VBV77" s="871" t="s">
        <v>710</v>
      </c>
      <c r="VBW77" s="871" t="s">
        <v>710</v>
      </c>
      <c r="VBX77" s="871" t="s">
        <v>710</v>
      </c>
      <c r="VBY77" s="871" t="s">
        <v>710</v>
      </c>
      <c r="VBZ77" s="871" t="s">
        <v>710</v>
      </c>
      <c r="VCA77" s="871" t="s">
        <v>710</v>
      </c>
      <c r="VCB77" s="871" t="s">
        <v>710</v>
      </c>
      <c r="VCC77" s="871" t="s">
        <v>710</v>
      </c>
      <c r="VCD77" s="871" t="s">
        <v>710</v>
      </c>
      <c r="VCE77" s="871" t="s">
        <v>710</v>
      </c>
      <c r="VCF77" s="871" t="s">
        <v>710</v>
      </c>
      <c r="VCG77" s="871" t="s">
        <v>710</v>
      </c>
      <c r="VCH77" s="871" t="s">
        <v>710</v>
      </c>
      <c r="VCI77" s="871" t="s">
        <v>710</v>
      </c>
      <c r="VCJ77" s="871" t="s">
        <v>710</v>
      </c>
      <c r="VCK77" s="871" t="s">
        <v>710</v>
      </c>
      <c r="VCL77" s="871" t="s">
        <v>710</v>
      </c>
      <c r="VCM77" s="871" t="s">
        <v>710</v>
      </c>
      <c r="VCN77" s="871" t="s">
        <v>710</v>
      </c>
      <c r="VCO77" s="871" t="s">
        <v>710</v>
      </c>
      <c r="VCP77" s="871" t="s">
        <v>710</v>
      </c>
      <c r="VCQ77" s="871" t="s">
        <v>710</v>
      </c>
      <c r="VCR77" s="871" t="s">
        <v>710</v>
      </c>
      <c r="VCS77" s="871" t="s">
        <v>710</v>
      </c>
      <c r="VCT77" s="871" t="s">
        <v>710</v>
      </c>
      <c r="VCU77" s="871" t="s">
        <v>710</v>
      </c>
      <c r="VCV77" s="871" t="s">
        <v>710</v>
      </c>
      <c r="VCW77" s="871" t="s">
        <v>710</v>
      </c>
      <c r="VCX77" s="871" t="s">
        <v>710</v>
      </c>
      <c r="VCY77" s="871" t="s">
        <v>710</v>
      </c>
      <c r="VCZ77" s="871" t="s">
        <v>710</v>
      </c>
      <c r="VDA77" s="871" t="s">
        <v>710</v>
      </c>
      <c r="VDB77" s="871" t="s">
        <v>710</v>
      </c>
      <c r="VDC77" s="871" t="s">
        <v>710</v>
      </c>
      <c r="VDD77" s="871" t="s">
        <v>710</v>
      </c>
      <c r="VDE77" s="871" t="s">
        <v>710</v>
      </c>
      <c r="VDF77" s="871" t="s">
        <v>710</v>
      </c>
      <c r="VDG77" s="871" t="s">
        <v>710</v>
      </c>
      <c r="VDH77" s="871" t="s">
        <v>710</v>
      </c>
      <c r="VDI77" s="871" t="s">
        <v>710</v>
      </c>
      <c r="VDJ77" s="871" t="s">
        <v>710</v>
      </c>
      <c r="VDK77" s="871" t="s">
        <v>710</v>
      </c>
      <c r="VDL77" s="871" t="s">
        <v>710</v>
      </c>
      <c r="VDM77" s="871" t="s">
        <v>710</v>
      </c>
      <c r="VDN77" s="871" t="s">
        <v>710</v>
      </c>
      <c r="VDO77" s="871" t="s">
        <v>710</v>
      </c>
      <c r="VDP77" s="871" t="s">
        <v>710</v>
      </c>
      <c r="VDQ77" s="871" t="s">
        <v>710</v>
      </c>
      <c r="VDR77" s="871" t="s">
        <v>710</v>
      </c>
      <c r="VDS77" s="871" t="s">
        <v>710</v>
      </c>
      <c r="VDT77" s="871" t="s">
        <v>710</v>
      </c>
      <c r="VDU77" s="871" t="s">
        <v>710</v>
      </c>
      <c r="VDV77" s="871" t="s">
        <v>710</v>
      </c>
      <c r="VDW77" s="871" t="s">
        <v>710</v>
      </c>
      <c r="VDX77" s="871" t="s">
        <v>710</v>
      </c>
      <c r="VDY77" s="871" t="s">
        <v>710</v>
      </c>
      <c r="VDZ77" s="871" t="s">
        <v>710</v>
      </c>
      <c r="VEA77" s="871" t="s">
        <v>710</v>
      </c>
      <c r="VEB77" s="871" t="s">
        <v>710</v>
      </c>
      <c r="VEC77" s="871" t="s">
        <v>710</v>
      </c>
      <c r="VED77" s="871" t="s">
        <v>710</v>
      </c>
      <c r="VEE77" s="871" t="s">
        <v>710</v>
      </c>
      <c r="VEF77" s="871" t="s">
        <v>710</v>
      </c>
      <c r="VEG77" s="871" t="s">
        <v>710</v>
      </c>
      <c r="VEH77" s="871" t="s">
        <v>710</v>
      </c>
      <c r="VEI77" s="871" t="s">
        <v>710</v>
      </c>
      <c r="VEJ77" s="871" t="s">
        <v>710</v>
      </c>
      <c r="VEK77" s="871" t="s">
        <v>710</v>
      </c>
      <c r="VEL77" s="871" t="s">
        <v>710</v>
      </c>
      <c r="VEM77" s="871" t="s">
        <v>710</v>
      </c>
      <c r="VEN77" s="871" t="s">
        <v>710</v>
      </c>
      <c r="VEO77" s="871" t="s">
        <v>710</v>
      </c>
      <c r="VEP77" s="871" t="s">
        <v>710</v>
      </c>
      <c r="VEQ77" s="871" t="s">
        <v>710</v>
      </c>
      <c r="VER77" s="871" t="s">
        <v>710</v>
      </c>
      <c r="VES77" s="871" t="s">
        <v>710</v>
      </c>
      <c r="VET77" s="871" t="s">
        <v>710</v>
      </c>
      <c r="VEU77" s="871" t="s">
        <v>710</v>
      </c>
      <c r="VEV77" s="871" t="s">
        <v>710</v>
      </c>
      <c r="VEW77" s="871" t="s">
        <v>710</v>
      </c>
      <c r="VEX77" s="871" t="s">
        <v>710</v>
      </c>
      <c r="VEY77" s="871" t="s">
        <v>710</v>
      </c>
      <c r="VEZ77" s="871" t="s">
        <v>710</v>
      </c>
      <c r="VFA77" s="871" t="s">
        <v>710</v>
      </c>
      <c r="VFB77" s="871" t="s">
        <v>710</v>
      </c>
      <c r="VFC77" s="871" t="s">
        <v>710</v>
      </c>
      <c r="VFD77" s="871" t="s">
        <v>710</v>
      </c>
      <c r="VFE77" s="871" t="s">
        <v>710</v>
      </c>
      <c r="VFF77" s="871" t="s">
        <v>710</v>
      </c>
      <c r="VFG77" s="871" t="s">
        <v>710</v>
      </c>
      <c r="VFH77" s="871" t="s">
        <v>710</v>
      </c>
      <c r="VFI77" s="871" t="s">
        <v>710</v>
      </c>
      <c r="VFJ77" s="871" t="s">
        <v>710</v>
      </c>
      <c r="VFK77" s="871" t="s">
        <v>710</v>
      </c>
      <c r="VFL77" s="871" t="s">
        <v>710</v>
      </c>
      <c r="VFM77" s="871" t="s">
        <v>710</v>
      </c>
      <c r="VFN77" s="871" t="s">
        <v>710</v>
      </c>
      <c r="VFO77" s="871" t="s">
        <v>710</v>
      </c>
      <c r="VFP77" s="871" t="s">
        <v>710</v>
      </c>
      <c r="VFQ77" s="871" t="s">
        <v>710</v>
      </c>
      <c r="VFR77" s="871" t="s">
        <v>710</v>
      </c>
      <c r="VFS77" s="871" t="s">
        <v>710</v>
      </c>
      <c r="VFT77" s="871" t="s">
        <v>710</v>
      </c>
      <c r="VFU77" s="871" t="s">
        <v>710</v>
      </c>
      <c r="VFV77" s="871" t="s">
        <v>710</v>
      </c>
      <c r="VFW77" s="871" t="s">
        <v>710</v>
      </c>
      <c r="VFX77" s="871" t="s">
        <v>710</v>
      </c>
      <c r="VFY77" s="871" t="s">
        <v>710</v>
      </c>
      <c r="VFZ77" s="871" t="s">
        <v>710</v>
      </c>
      <c r="VGA77" s="871" t="s">
        <v>710</v>
      </c>
      <c r="VGB77" s="871" t="s">
        <v>710</v>
      </c>
      <c r="VGC77" s="871" t="s">
        <v>710</v>
      </c>
      <c r="VGD77" s="871" t="s">
        <v>710</v>
      </c>
      <c r="VGE77" s="871" t="s">
        <v>710</v>
      </c>
      <c r="VGF77" s="871" t="s">
        <v>710</v>
      </c>
      <c r="VGG77" s="871" t="s">
        <v>710</v>
      </c>
      <c r="VGH77" s="871" t="s">
        <v>710</v>
      </c>
      <c r="VGI77" s="871" t="s">
        <v>710</v>
      </c>
      <c r="VGJ77" s="871" t="s">
        <v>710</v>
      </c>
      <c r="VGK77" s="871" t="s">
        <v>710</v>
      </c>
      <c r="VGL77" s="871" t="s">
        <v>710</v>
      </c>
      <c r="VGM77" s="871" t="s">
        <v>710</v>
      </c>
      <c r="VGN77" s="871" t="s">
        <v>710</v>
      </c>
      <c r="VGO77" s="871" t="s">
        <v>710</v>
      </c>
      <c r="VGP77" s="871" t="s">
        <v>710</v>
      </c>
      <c r="VGQ77" s="871" t="s">
        <v>710</v>
      </c>
      <c r="VGR77" s="871" t="s">
        <v>710</v>
      </c>
      <c r="VGS77" s="871" t="s">
        <v>710</v>
      </c>
      <c r="VGT77" s="871" t="s">
        <v>710</v>
      </c>
      <c r="VGU77" s="871" t="s">
        <v>710</v>
      </c>
      <c r="VGV77" s="871" t="s">
        <v>710</v>
      </c>
      <c r="VGW77" s="871" t="s">
        <v>710</v>
      </c>
      <c r="VGX77" s="871" t="s">
        <v>710</v>
      </c>
      <c r="VGY77" s="871" t="s">
        <v>710</v>
      </c>
      <c r="VGZ77" s="871" t="s">
        <v>710</v>
      </c>
      <c r="VHA77" s="871" t="s">
        <v>710</v>
      </c>
      <c r="VHB77" s="871" t="s">
        <v>710</v>
      </c>
      <c r="VHC77" s="871" t="s">
        <v>710</v>
      </c>
      <c r="VHD77" s="871" t="s">
        <v>710</v>
      </c>
      <c r="VHE77" s="871" t="s">
        <v>710</v>
      </c>
      <c r="VHF77" s="871" t="s">
        <v>710</v>
      </c>
      <c r="VHG77" s="871" t="s">
        <v>710</v>
      </c>
      <c r="VHH77" s="871" t="s">
        <v>710</v>
      </c>
      <c r="VHI77" s="871" t="s">
        <v>710</v>
      </c>
      <c r="VHJ77" s="871" t="s">
        <v>710</v>
      </c>
      <c r="VHK77" s="871" t="s">
        <v>710</v>
      </c>
      <c r="VHL77" s="871" t="s">
        <v>710</v>
      </c>
      <c r="VHM77" s="871" t="s">
        <v>710</v>
      </c>
      <c r="VHN77" s="871" t="s">
        <v>710</v>
      </c>
      <c r="VHO77" s="871" t="s">
        <v>710</v>
      </c>
      <c r="VHP77" s="871" t="s">
        <v>710</v>
      </c>
      <c r="VHQ77" s="871" t="s">
        <v>710</v>
      </c>
      <c r="VHR77" s="871" t="s">
        <v>710</v>
      </c>
      <c r="VHS77" s="871" t="s">
        <v>710</v>
      </c>
      <c r="VHT77" s="871" t="s">
        <v>710</v>
      </c>
      <c r="VHU77" s="871" t="s">
        <v>710</v>
      </c>
      <c r="VHV77" s="871" t="s">
        <v>710</v>
      </c>
      <c r="VHW77" s="871" t="s">
        <v>710</v>
      </c>
      <c r="VHX77" s="871" t="s">
        <v>710</v>
      </c>
      <c r="VHY77" s="871" t="s">
        <v>710</v>
      </c>
      <c r="VHZ77" s="871" t="s">
        <v>710</v>
      </c>
      <c r="VIA77" s="871" t="s">
        <v>710</v>
      </c>
      <c r="VIB77" s="871" t="s">
        <v>710</v>
      </c>
      <c r="VIC77" s="871" t="s">
        <v>710</v>
      </c>
      <c r="VID77" s="871" t="s">
        <v>710</v>
      </c>
      <c r="VIE77" s="871" t="s">
        <v>710</v>
      </c>
      <c r="VIF77" s="871" t="s">
        <v>710</v>
      </c>
      <c r="VIG77" s="871" t="s">
        <v>710</v>
      </c>
      <c r="VIH77" s="871" t="s">
        <v>710</v>
      </c>
      <c r="VII77" s="871" t="s">
        <v>710</v>
      </c>
      <c r="VIJ77" s="871" t="s">
        <v>710</v>
      </c>
      <c r="VIK77" s="871" t="s">
        <v>710</v>
      </c>
      <c r="VIL77" s="871" t="s">
        <v>710</v>
      </c>
      <c r="VIM77" s="871" t="s">
        <v>710</v>
      </c>
      <c r="VIN77" s="871" t="s">
        <v>710</v>
      </c>
      <c r="VIO77" s="871" t="s">
        <v>710</v>
      </c>
      <c r="VIP77" s="871" t="s">
        <v>710</v>
      </c>
      <c r="VIQ77" s="871" t="s">
        <v>710</v>
      </c>
      <c r="VIR77" s="871" t="s">
        <v>710</v>
      </c>
      <c r="VIS77" s="871" t="s">
        <v>710</v>
      </c>
      <c r="VIT77" s="871" t="s">
        <v>710</v>
      </c>
      <c r="VIU77" s="871" t="s">
        <v>710</v>
      </c>
      <c r="VIV77" s="871" t="s">
        <v>710</v>
      </c>
      <c r="VIW77" s="871" t="s">
        <v>710</v>
      </c>
      <c r="VIX77" s="871" t="s">
        <v>710</v>
      </c>
      <c r="VIY77" s="871" t="s">
        <v>710</v>
      </c>
      <c r="VIZ77" s="871" t="s">
        <v>710</v>
      </c>
      <c r="VJA77" s="871" t="s">
        <v>710</v>
      </c>
      <c r="VJB77" s="871" t="s">
        <v>710</v>
      </c>
      <c r="VJC77" s="871" t="s">
        <v>710</v>
      </c>
      <c r="VJD77" s="871" t="s">
        <v>710</v>
      </c>
      <c r="VJE77" s="871" t="s">
        <v>710</v>
      </c>
      <c r="VJF77" s="871" t="s">
        <v>710</v>
      </c>
      <c r="VJG77" s="871" t="s">
        <v>710</v>
      </c>
      <c r="VJH77" s="871" t="s">
        <v>710</v>
      </c>
      <c r="VJI77" s="871" t="s">
        <v>710</v>
      </c>
      <c r="VJJ77" s="871" t="s">
        <v>710</v>
      </c>
      <c r="VJK77" s="871" t="s">
        <v>710</v>
      </c>
      <c r="VJL77" s="871" t="s">
        <v>710</v>
      </c>
      <c r="VJM77" s="871" t="s">
        <v>710</v>
      </c>
      <c r="VJN77" s="871" t="s">
        <v>710</v>
      </c>
      <c r="VJO77" s="871" t="s">
        <v>710</v>
      </c>
      <c r="VJP77" s="871" t="s">
        <v>710</v>
      </c>
      <c r="VJQ77" s="871" t="s">
        <v>710</v>
      </c>
      <c r="VJR77" s="871" t="s">
        <v>710</v>
      </c>
      <c r="VJS77" s="871" t="s">
        <v>710</v>
      </c>
      <c r="VJT77" s="871" t="s">
        <v>710</v>
      </c>
      <c r="VJU77" s="871" t="s">
        <v>710</v>
      </c>
      <c r="VJV77" s="871" t="s">
        <v>710</v>
      </c>
      <c r="VJW77" s="871" t="s">
        <v>710</v>
      </c>
      <c r="VJX77" s="871" t="s">
        <v>710</v>
      </c>
      <c r="VJY77" s="871" t="s">
        <v>710</v>
      </c>
      <c r="VJZ77" s="871" t="s">
        <v>710</v>
      </c>
      <c r="VKA77" s="871" t="s">
        <v>710</v>
      </c>
      <c r="VKB77" s="871" t="s">
        <v>710</v>
      </c>
      <c r="VKC77" s="871" t="s">
        <v>710</v>
      </c>
      <c r="VKD77" s="871" t="s">
        <v>710</v>
      </c>
      <c r="VKE77" s="871" t="s">
        <v>710</v>
      </c>
      <c r="VKF77" s="871" t="s">
        <v>710</v>
      </c>
      <c r="VKG77" s="871" t="s">
        <v>710</v>
      </c>
      <c r="VKH77" s="871" t="s">
        <v>710</v>
      </c>
      <c r="VKI77" s="871" t="s">
        <v>710</v>
      </c>
      <c r="VKJ77" s="871" t="s">
        <v>710</v>
      </c>
      <c r="VKK77" s="871" t="s">
        <v>710</v>
      </c>
      <c r="VKL77" s="871" t="s">
        <v>710</v>
      </c>
      <c r="VKM77" s="871" t="s">
        <v>710</v>
      </c>
      <c r="VKN77" s="871" t="s">
        <v>710</v>
      </c>
      <c r="VKO77" s="871" t="s">
        <v>710</v>
      </c>
      <c r="VKP77" s="871" t="s">
        <v>710</v>
      </c>
      <c r="VKQ77" s="871" t="s">
        <v>710</v>
      </c>
      <c r="VKR77" s="871" t="s">
        <v>710</v>
      </c>
      <c r="VKS77" s="871" t="s">
        <v>710</v>
      </c>
      <c r="VKT77" s="871" t="s">
        <v>710</v>
      </c>
      <c r="VKU77" s="871" t="s">
        <v>710</v>
      </c>
      <c r="VKV77" s="871" t="s">
        <v>710</v>
      </c>
      <c r="VKW77" s="871" t="s">
        <v>710</v>
      </c>
      <c r="VKX77" s="871" t="s">
        <v>710</v>
      </c>
      <c r="VKY77" s="871" t="s">
        <v>710</v>
      </c>
      <c r="VKZ77" s="871" t="s">
        <v>710</v>
      </c>
      <c r="VLA77" s="871" t="s">
        <v>710</v>
      </c>
      <c r="VLB77" s="871" t="s">
        <v>710</v>
      </c>
      <c r="VLC77" s="871" t="s">
        <v>710</v>
      </c>
      <c r="VLD77" s="871" t="s">
        <v>710</v>
      </c>
      <c r="VLE77" s="871" t="s">
        <v>710</v>
      </c>
      <c r="VLF77" s="871" t="s">
        <v>710</v>
      </c>
      <c r="VLG77" s="871" t="s">
        <v>710</v>
      </c>
      <c r="VLH77" s="871" t="s">
        <v>710</v>
      </c>
      <c r="VLI77" s="871" t="s">
        <v>710</v>
      </c>
      <c r="VLJ77" s="871" t="s">
        <v>710</v>
      </c>
      <c r="VLK77" s="871" t="s">
        <v>710</v>
      </c>
      <c r="VLL77" s="871" t="s">
        <v>710</v>
      </c>
      <c r="VLM77" s="871" t="s">
        <v>710</v>
      </c>
      <c r="VLN77" s="871" t="s">
        <v>710</v>
      </c>
      <c r="VLO77" s="871" t="s">
        <v>710</v>
      </c>
      <c r="VLP77" s="871" t="s">
        <v>710</v>
      </c>
      <c r="VLQ77" s="871" t="s">
        <v>710</v>
      </c>
      <c r="VLR77" s="871" t="s">
        <v>710</v>
      </c>
      <c r="VLS77" s="871" t="s">
        <v>710</v>
      </c>
      <c r="VLT77" s="871" t="s">
        <v>710</v>
      </c>
      <c r="VLU77" s="871" t="s">
        <v>710</v>
      </c>
      <c r="VLV77" s="871" t="s">
        <v>710</v>
      </c>
      <c r="VLW77" s="871" t="s">
        <v>710</v>
      </c>
      <c r="VLX77" s="871" t="s">
        <v>710</v>
      </c>
      <c r="VLY77" s="871" t="s">
        <v>710</v>
      </c>
      <c r="VLZ77" s="871" t="s">
        <v>710</v>
      </c>
      <c r="VMA77" s="871" t="s">
        <v>710</v>
      </c>
      <c r="VMB77" s="871" t="s">
        <v>710</v>
      </c>
      <c r="VMC77" s="871" t="s">
        <v>710</v>
      </c>
      <c r="VMD77" s="871" t="s">
        <v>710</v>
      </c>
      <c r="VME77" s="871" t="s">
        <v>710</v>
      </c>
      <c r="VMF77" s="871" t="s">
        <v>710</v>
      </c>
      <c r="VMG77" s="871" t="s">
        <v>710</v>
      </c>
      <c r="VMH77" s="871" t="s">
        <v>710</v>
      </c>
      <c r="VMI77" s="871" t="s">
        <v>710</v>
      </c>
      <c r="VMJ77" s="871" t="s">
        <v>710</v>
      </c>
      <c r="VMK77" s="871" t="s">
        <v>710</v>
      </c>
      <c r="VML77" s="871" t="s">
        <v>710</v>
      </c>
      <c r="VMM77" s="871" t="s">
        <v>710</v>
      </c>
      <c r="VMN77" s="871" t="s">
        <v>710</v>
      </c>
      <c r="VMO77" s="871" t="s">
        <v>710</v>
      </c>
      <c r="VMP77" s="871" t="s">
        <v>710</v>
      </c>
      <c r="VMQ77" s="871" t="s">
        <v>710</v>
      </c>
      <c r="VMR77" s="871" t="s">
        <v>710</v>
      </c>
      <c r="VMS77" s="871" t="s">
        <v>710</v>
      </c>
      <c r="VMT77" s="871" t="s">
        <v>710</v>
      </c>
      <c r="VMU77" s="871" t="s">
        <v>710</v>
      </c>
      <c r="VMV77" s="871" t="s">
        <v>710</v>
      </c>
      <c r="VMW77" s="871" t="s">
        <v>710</v>
      </c>
      <c r="VMX77" s="871" t="s">
        <v>710</v>
      </c>
      <c r="VMY77" s="871" t="s">
        <v>710</v>
      </c>
      <c r="VMZ77" s="871" t="s">
        <v>710</v>
      </c>
      <c r="VNA77" s="871" t="s">
        <v>710</v>
      </c>
      <c r="VNB77" s="871" t="s">
        <v>710</v>
      </c>
      <c r="VNC77" s="871" t="s">
        <v>710</v>
      </c>
      <c r="VND77" s="871" t="s">
        <v>710</v>
      </c>
      <c r="VNE77" s="871" t="s">
        <v>710</v>
      </c>
      <c r="VNF77" s="871" t="s">
        <v>710</v>
      </c>
      <c r="VNG77" s="871" t="s">
        <v>710</v>
      </c>
      <c r="VNH77" s="871" t="s">
        <v>710</v>
      </c>
      <c r="VNI77" s="871" t="s">
        <v>710</v>
      </c>
      <c r="VNJ77" s="871" t="s">
        <v>710</v>
      </c>
      <c r="VNK77" s="871" t="s">
        <v>710</v>
      </c>
      <c r="VNL77" s="871" t="s">
        <v>710</v>
      </c>
      <c r="VNM77" s="871" t="s">
        <v>710</v>
      </c>
      <c r="VNN77" s="871" t="s">
        <v>710</v>
      </c>
      <c r="VNO77" s="871" t="s">
        <v>710</v>
      </c>
      <c r="VNP77" s="871" t="s">
        <v>710</v>
      </c>
      <c r="VNQ77" s="871" t="s">
        <v>710</v>
      </c>
      <c r="VNR77" s="871" t="s">
        <v>710</v>
      </c>
      <c r="VNS77" s="871" t="s">
        <v>710</v>
      </c>
      <c r="VNT77" s="871" t="s">
        <v>710</v>
      </c>
      <c r="VNU77" s="871" t="s">
        <v>710</v>
      </c>
      <c r="VNV77" s="871" t="s">
        <v>710</v>
      </c>
      <c r="VNW77" s="871" t="s">
        <v>710</v>
      </c>
      <c r="VNX77" s="871" t="s">
        <v>710</v>
      </c>
      <c r="VNY77" s="871" t="s">
        <v>710</v>
      </c>
      <c r="VNZ77" s="871" t="s">
        <v>710</v>
      </c>
      <c r="VOA77" s="871" t="s">
        <v>710</v>
      </c>
      <c r="VOB77" s="871" t="s">
        <v>710</v>
      </c>
      <c r="VOC77" s="871" t="s">
        <v>710</v>
      </c>
      <c r="VOD77" s="871" t="s">
        <v>710</v>
      </c>
      <c r="VOE77" s="871" t="s">
        <v>710</v>
      </c>
      <c r="VOF77" s="871" t="s">
        <v>710</v>
      </c>
      <c r="VOG77" s="871" t="s">
        <v>710</v>
      </c>
      <c r="VOH77" s="871" t="s">
        <v>710</v>
      </c>
      <c r="VOI77" s="871" t="s">
        <v>710</v>
      </c>
      <c r="VOJ77" s="871" t="s">
        <v>710</v>
      </c>
      <c r="VOK77" s="871" t="s">
        <v>710</v>
      </c>
      <c r="VOL77" s="871" t="s">
        <v>710</v>
      </c>
      <c r="VOM77" s="871" t="s">
        <v>710</v>
      </c>
      <c r="VON77" s="871" t="s">
        <v>710</v>
      </c>
      <c r="VOO77" s="871" t="s">
        <v>710</v>
      </c>
      <c r="VOP77" s="871" t="s">
        <v>710</v>
      </c>
      <c r="VOQ77" s="871" t="s">
        <v>710</v>
      </c>
      <c r="VOR77" s="871" t="s">
        <v>710</v>
      </c>
      <c r="VOS77" s="871" t="s">
        <v>710</v>
      </c>
      <c r="VOT77" s="871" t="s">
        <v>710</v>
      </c>
      <c r="VOU77" s="871" t="s">
        <v>710</v>
      </c>
      <c r="VOV77" s="871" t="s">
        <v>710</v>
      </c>
      <c r="VOW77" s="871" t="s">
        <v>710</v>
      </c>
      <c r="VOX77" s="871" t="s">
        <v>710</v>
      </c>
      <c r="VOY77" s="871" t="s">
        <v>710</v>
      </c>
      <c r="VOZ77" s="871" t="s">
        <v>710</v>
      </c>
      <c r="VPA77" s="871" t="s">
        <v>710</v>
      </c>
      <c r="VPB77" s="871" t="s">
        <v>710</v>
      </c>
      <c r="VPC77" s="871" t="s">
        <v>710</v>
      </c>
      <c r="VPD77" s="871" t="s">
        <v>710</v>
      </c>
      <c r="VPE77" s="871" t="s">
        <v>710</v>
      </c>
      <c r="VPF77" s="871" t="s">
        <v>710</v>
      </c>
      <c r="VPG77" s="871" t="s">
        <v>710</v>
      </c>
      <c r="VPH77" s="871" t="s">
        <v>710</v>
      </c>
      <c r="VPI77" s="871" t="s">
        <v>710</v>
      </c>
      <c r="VPJ77" s="871" t="s">
        <v>710</v>
      </c>
      <c r="VPK77" s="871" t="s">
        <v>710</v>
      </c>
      <c r="VPL77" s="871" t="s">
        <v>710</v>
      </c>
      <c r="VPM77" s="871" t="s">
        <v>710</v>
      </c>
      <c r="VPN77" s="871" t="s">
        <v>710</v>
      </c>
      <c r="VPO77" s="871" t="s">
        <v>710</v>
      </c>
      <c r="VPP77" s="871" t="s">
        <v>710</v>
      </c>
      <c r="VPQ77" s="871" t="s">
        <v>710</v>
      </c>
      <c r="VPR77" s="871" t="s">
        <v>710</v>
      </c>
      <c r="VPS77" s="871" t="s">
        <v>710</v>
      </c>
      <c r="VPT77" s="871" t="s">
        <v>710</v>
      </c>
      <c r="VPU77" s="871" t="s">
        <v>710</v>
      </c>
      <c r="VPV77" s="871" t="s">
        <v>710</v>
      </c>
      <c r="VPW77" s="871" t="s">
        <v>710</v>
      </c>
      <c r="VPX77" s="871" t="s">
        <v>710</v>
      </c>
      <c r="VPY77" s="871" t="s">
        <v>710</v>
      </c>
      <c r="VPZ77" s="871" t="s">
        <v>710</v>
      </c>
      <c r="VQA77" s="871" t="s">
        <v>710</v>
      </c>
      <c r="VQB77" s="871" t="s">
        <v>710</v>
      </c>
      <c r="VQC77" s="871" t="s">
        <v>710</v>
      </c>
      <c r="VQD77" s="871" t="s">
        <v>710</v>
      </c>
      <c r="VQE77" s="871" t="s">
        <v>710</v>
      </c>
      <c r="VQF77" s="871" t="s">
        <v>710</v>
      </c>
      <c r="VQG77" s="871" t="s">
        <v>710</v>
      </c>
      <c r="VQH77" s="871" t="s">
        <v>710</v>
      </c>
      <c r="VQI77" s="871" t="s">
        <v>710</v>
      </c>
      <c r="VQJ77" s="871" t="s">
        <v>710</v>
      </c>
      <c r="VQK77" s="871" t="s">
        <v>710</v>
      </c>
      <c r="VQL77" s="871" t="s">
        <v>710</v>
      </c>
      <c r="VQM77" s="871" t="s">
        <v>710</v>
      </c>
      <c r="VQN77" s="871" t="s">
        <v>710</v>
      </c>
      <c r="VQO77" s="871" t="s">
        <v>710</v>
      </c>
      <c r="VQP77" s="871" t="s">
        <v>710</v>
      </c>
      <c r="VQQ77" s="871" t="s">
        <v>710</v>
      </c>
      <c r="VQR77" s="871" t="s">
        <v>710</v>
      </c>
      <c r="VQS77" s="871" t="s">
        <v>710</v>
      </c>
      <c r="VQT77" s="871" t="s">
        <v>710</v>
      </c>
      <c r="VQU77" s="871" t="s">
        <v>710</v>
      </c>
      <c r="VQV77" s="871" t="s">
        <v>710</v>
      </c>
      <c r="VQW77" s="871" t="s">
        <v>710</v>
      </c>
      <c r="VQX77" s="871" t="s">
        <v>710</v>
      </c>
      <c r="VQY77" s="871" t="s">
        <v>710</v>
      </c>
      <c r="VQZ77" s="871" t="s">
        <v>710</v>
      </c>
      <c r="VRA77" s="871" t="s">
        <v>710</v>
      </c>
      <c r="VRB77" s="871" t="s">
        <v>710</v>
      </c>
      <c r="VRC77" s="871" t="s">
        <v>710</v>
      </c>
      <c r="VRD77" s="871" t="s">
        <v>710</v>
      </c>
      <c r="VRE77" s="871" t="s">
        <v>710</v>
      </c>
      <c r="VRF77" s="871" t="s">
        <v>710</v>
      </c>
      <c r="VRG77" s="871" t="s">
        <v>710</v>
      </c>
      <c r="VRH77" s="871" t="s">
        <v>710</v>
      </c>
      <c r="VRI77" s="871" t="s">
        <v>710</v>
      </c>
      <c r="VRJ77" s="871" t="s">
        <v>710</v>
      </c>
      <c r="VRK77" s="871" t="s">
        <v>710</v>
      </c>
      <c r="VRL77" s="871" t="s">
        <v>710</v>
      </c>
      <c r="VRM77" s="871" t="s">
        <v>710</v>
      </c>
      <c r="VRN77" s="871" t="s">
        <v>710</v>
      </c>
      <c r="VRO77" s="871" t="s">
        <v>710</v>
      </c>
      <c r="VRP77" s="871" t="s">
        <v>710</v>
      </c>
      <c r="VRQ77" s="871" t="s">
        <v>710</v>
      </c>
      <c r="VRR77" s="871" t="s">
        <v>710</v>
      </c>
      <c r="VRS77" s="871" t="s">
        <v>710</v>
      </c>
      <c r="VRT77" s="871" t="s">
        <v>710</v>
      </c>
      <c r="VRU77" s="871" t="s">
        <v>710</v>
      </c>
      <c r="VRV77" s="871" t="s">
        <v>710</v>
      </c>
      <c r="VRW77" s="871" t="s">
        <v>710</v>
      </c>
      <c r="VRX77" s="871" t="s">
        <v>710</v>
      </c>
      <c r="VRY77" s="871" t="s">
        <v>710</v>
      </c>
      <c r="VRZ77" s="871" t="s">
        <v>710</v>
      </c>
      <c r="VSA77" s="871" t="s">
        <v>710</v>
      </c>
      <c r="VSB77" s="871" t="s">
        <v>710</v>
      </c>
      <c r="VSC77" s="871" t="s">
        <v>710</v>
      </c>
      <c r="VSD77" s="871" t="s">
        <v>710</v>
      </c>
      <c r="VSE77" s="871" t="s">
        <v>710</v>
      </c>
      <c r="VSF77" s="871" t="s">
        <v>710</v>
      </c>
      <c r="VSG77" s="871" t="s">
        <v>710</v>
      </c>
      <c r="VSH77" s="871" t="s">
        <v>710</v>
      </c>
      <c r="VSI77" s="871" t="s">
        <v>710</v>
      </c>
      <c r="VSJ77" s="871" t="s">
        <v>710</v>
      </c>
      <c r="VSK77" s="871" t="s">
        <v>710</v>
      </c>
      <c r="VSL77" s="871" t="s">
        <v>710</v>
      </c>
      <c r="VSM77" s="871" t="s">
        <v>710</v>
      </c>
      <c r="VSN77" s="871" t="s">
        <v>710</v>
      </c>
      <c r="VSO77" s="871" t="s">
        <v>710</v>
      </c>
      <c r="VSP77" s="871" t="s">
        <v>710</v>
      </c>
      <c r="VSQ77" s="871" t="s">
        <v>710</v>
      </c>
      <c r="VSR77" s="871" t="s">
        <v>710</v>
      </c>
      <c r="VSS77" s="871" t="s">
        <v>710</v>
      </c>
      <c r="VST77" s="871" t="s">
        <v>710</v>
      </c>
      <c r="VSU77" s="871" t="s">
        <v>710</v>
      </c>
      <c r="VSV77" s="871" t="s">
        <v>710</v>
      </c>
      <c r="VSW77" s="871" t="s">
        <v>710</v>
      </c>
      <c r="VSX77" s="871" t="s">
        <v>710</v>
      </c>
      <c r="VSY77" s="871" t="s">
        <v>710</v>
      </c>
      <c r="VSZ77" s="871" t="s">
        <v>710</v>
      </c>
      <c r="VTA77" s="871" t="s">
        <v>710</v>
      </c>
      <c r="VTB77" s="871" t="s">
        <v>710</v>
      </c>
      <c r="VTC77" s="871" t="s">
        <v>710</v>
      </c>
      <c r="VTD77" s="871" t="s">
        <v>710</v>
      </c>
      <c r="VTE77" s="871" t="s">
        <v>710</v>
      </c>
      <c r="VTF77" s="871" t="s">
        <v>710</v>
      </c>
      <c r="VTG77" s="871" t="s">
        <v>710</v>
      </c>
      <c r="VTH77" s="871" t="s">
        <v>710</v>
      </c>
      <c r="VTI77" s="871" t="s">
        <v>710</v>
      </c>
      <c r="VTJ77" s="871" t="s">
        <v>710</v>
      </c>
      <c r="VTK77" s="871" t="s">
        <v>710</v>
      </c>
      <c r="VTL77" s="871" t="s">
        <v>710</v>
      </c>
      <c r="VTM77" s="871" t="s">
        <v>710</v>
      </c>
      <c r="VTN77" s="871" t="s">
        <v>710</v>
      </c>
      <c r="VTO77" s="871" t="s">
        <v>710</v>
      </c>
      <c r="VTP77" s="871" t="s">
        <v>710</v>
      </c>
      <c r="VTQ77" s="871" t="s">
        <v>710</v>
      </c>
      <c r="VTR77" s="871" t="s">
        <v>710</v>
      </c>
      <c r="VTS77" s="871" t="s">
        <v>710</v>
      </c>
      <c r="VTT77" s="871" t="s">
        <v>710</v>
      </c>
      <c r="VTU77" s="871" t="s">
        <v>710</v>
      </c>
      <c r="VTV77" s="871" t="s">
        <v>710</v>
      </c>
      <c r="VTW77" s="871" t="s">
        <v>710</v>
      </c>
      <c r="VTX77" s="871" t="s">
        <v>710</v>
      </c>
      <c r="VTY77" s="871" t="s">
        <v>710</v>
      </c>
      <c r="VTZ77" s="871" t="s">
        <v>710</v>
      </c>
      <c r="VUA77" s="871" t="s">
        <v>710</v>
      </c>
      <c r="VUB77" s="871" t="s">
        <v>710</v>
      </c>
      <c r="VUC77" s="871" t="s">
        <v>710</v>
      </c>
      <c r="VUD77" s="871" t="s">
        <v>710</v>
      </c>
      <c r="VUE77" s="871" t="s">
        <v>710</v>
      </c>
      <c r="VUF77" s="871" t="s">
        <v>710</v>
      </c>
      <c r="VUG77" s="871" t="s">
        <v>710</v>
      </c>
      <c r="VUH77" s="871" t="s">
        <v>710</v>
      </c>
      <c r="VUI77" s="871" t="s">
        <v>710</v>
      </c>
      <c r="VUJ77" s="871" t="s">
        <v>710</v>
      </c>
      <c r="VUK77" s="871" t="s">
        <v>710</v>
      </c>
      <c r="VUL77" s="871" t="s">
        <v>710</v>
      </c>
      <c r="VUM77" s="871" t="s">
        <v>710</v>
      </c>
      <c r="VUN77" s="871" t="s">
        <v>710</v>
      </c>
      <c r="VUO77" s="871" t="s">
        <v>710</v>
      </c>
      <c r="VUP77" s="871" t="s">
        <v>710</v>
      </c>
      <c r="VUQ77" s="871" t="s">
        <v>710</v>
      </c>
      <c r="VUR77" s="871" t="s">
        <v>710</v>
      </c>
      <c r="VUS77" s="871" t="s">
        <v>710</v>
      </c>
      <c r="VUT77" s="871" t="s">
        <v>710</v>
      </c>
      <c r="VUU77" s="871" t="s">
        <v>710</v>
      </c>
      <c r="VUV77" s="871" t="s">
        <v>710</v>
      </c>
      <c r="VUW77" s="871" t="s">
        <v>710</v>
      </c>
      <c r="VUX77" s="871" t="s">
        <v>710</v>
      </c>
      <c r="VUY77" s="871" t="s">
        <v>710</v>
      </c>
      <c r="VUZ77" s="871" t="s">
        <v>710</v>
      </c>
      <c r="VVA77" s="871" t="s">
        <v>710</v>
      </c>
      <c r="VVB77" s="871" t="s">
        <v>710</v>
      </c>
      <c r="VVC77" s="871" t="s">
        <v>710</v>
      </c>
      <c r="VVD77" s="871" t="s">
        <v>710</v>
      </c>
      <c r="VVE77" s="871" t="s">
        <v>710</v>
      </c>
      <c r="VVF77" s="871" t="s">
        <v>710</v>
      </c>
      <c r="VVG77" s="871" t="s">
        <v>710</v>
      </c>
      <c r="VVH77" s="871" t="s">
        <v>710</v>
      </c>
      <c r="VVI77" s="871" t="s">
        <v>710</v>
      </c>
      <c r="VVJ77" s="871" t="s">
        <v>710</v>
      </c>
      <c r="VVK77" s="871" t="s">
        <v>710</v>
      </c>
      <c r="VVL77" s="871" t="s">
        <v>710</v>
      </c>
      <c r="VVM77" s="871" t="s">
        <v>710</v>
      </c>
      <c r="VVN77" s="871" t="s">
        <v>710</v>
      </c>
      <c r="VVO77" s="871" t="s">
        <v>710</v>
      </c>
      <c r="VVP77" s="871" t="s">
        <v>710</v>
      </c>
      <c r="VVQ77" s="871" t="s">
        <v>710</v>
      </c>
      <c r="VVR77" s="871" t="s">
        <v>710</v>
      </c>
      <c r="VVS77" s="871" t="s">
        <v>710</v>
      </c>
      <c r="VVT77" s="871" t="s">
        <v>710</v>
      </c>
      <c r="VVU77" s="871" t="s">
        <v>710</v>
      </c>
      <c r="VVV77" s="871" t="s">
        <v>710</v>
      </c>
      <c r="VVW77" s="871" t="s">
        <v>710</v>
      </c>
      <c r="VVX77" s="871" t="s">
        <v>710</v>
      </c>
      <c r="VVY77" s="871" t="s">
        <v>710</v>
      </c>
      <c r="VVZ77" s="871" t="s">
        <v>710</v>
      </c>
      <c r="VWA77" s="871" t="s">
        <v>710</v>
      </c>
      <c r="VWB77" s="871" t="s">
        <v>710</v>
      </c>
      <c r="VWC77" s="871" t="s">
        <v>710</v>
      </c>
      <c r="VWD77" s="871" t="s">
        <v>710</v>
      </c>
      <c r="VWE77" s="871" t="s">
        <v>710</v>
      </c>
      <c r="VWF77" s="871" t="s">
        <v>710</v>
      </c>
      <c r="VWG77" s="871" t="s">
        <v>710</v>
      </c>
      <c r="VWH77" s="871" t="s">
        <v>710</v>
      </c>
      <c r="VWI77" s="871" t="s">
        <v>710</v>
      </c>
      <c r="VWJ77" s="871" t="s">
        <v>710</v>
      </c>
      <c r="VWK77" s="871" t="s">
        <v>710</v>
      </c>
      <c r="VWL77" s="871" t="s">
        <v>710</v>
      </c>
      <c r="VWM77" s="871" t="s">
        <v>710</v>
      </c>
      <c r="VWN77" s="871" t="s">
        <v>710</v>
      </c>
      <c r="VWO77" s="871" t="s">
        <v>710</v>
      </c>
      <c r="VWP77" s="871" t="s">
        <v>710</v>
      </c>
      <c r="VWQ77" s="871" t="s">
        <v>710</v>
      </c>
      <c r="VWR77" s="871" t="s">
        <v>710</v>
      </c>
      <c r="VWS77" s="871" t="s">
        <v>710</v>
      </c>
      <c r="VWT77" s="871" t="s">
        <v>710</v>
      </c>
      <c r="VWU77" s="871" t="s">
        <v>710</v>
      </c>
      <c r="VWV77" s="871" t="s">
        <v>710</v>
      </c>
      <c r="VWW77" s="871" t="s">
        <v>710</v>
      </c>
      <c r="VWX77" s="871" t="s">
        <v>710</v>
      </c>
      <c r="VWY77" s="871" t="s">
        <v>710</v>
      </c>
      <c r="VWZ77" s="871" t="s">
        <v>710</v>
      </c>
      <c r="VXA77" s="871" t="s">
        <v>710</v>
      </c>
      <c r="VXB77" s="871" t="s">
        <v>710</v>
      </c>
      <c r="VXC77" s="871" t="s">
        <v>710</v>
      </c>
      <c r="VXD77" s="871" t="s">
        <v>710</v>
      </c>
      <c r="VXE77" s="871" t="s">
        <v>710</v>
      </c>
      <c r="VXF77" s="871" t="s">
        <v>710</v>
      </c>
      <c r="VXG77" s="871" t="s">
        <v>710</v>
      </c>
      <c r="VXH77" s="871" t="s">
        <v>710</v>
      </c>
      <c r="VXI77" s="871" t="s">
        <v>710</v>
      </c>
      <c r="VXJ77" s="871" t="s">
        <v>710</v>
      </c>
      <c r="VXK77" s="871" t="s">
        <v>710</v>
      </c>
      <c r="VXL77" s="871" t="s">
        <v>710</v>
      </c>
      <c r="VXM77" s="871" t="s">
        <v>710</v>
      </c>
      <c r="VXN77" s="871" t="s">
        <v>710</v>
      </c>
      <c r="VXO77" s="871" t="s">
        <v>710</v>
      </c>
      <c r="VXP77" s="871" t="s">
        <v>710</v>
      </c>
      <c r="VXQ77" s="871" t="s">
        <v>710</v>
      </c>
      <c r="VXR77" s="871" t="s">
        <v>710</v>
      </c>
      <c r="VXS77" s="871" t="s">
        <v>710</v>
      </c>
      <c r="VXT77" s="871" t="s">
        <v>710</v>
      </c>
      <c r="VXU77" s="871" t="s">
        <v>710</v>
      </c>
      <c r="VXV77" s="871" t="s">
        <v>710</v>
      </c>
      <c r="VXW77" s="871" t="s">
        <v>710</v>
      </c>
      <c r="VXX77" s="871" t="s">
        <v>710</v>
      </c>
      <c r="VXY77" s="871" t="s">
        <v>710</v>
      </c>
      <c r="VXZ77" s="871" t="s">
        <v>710</v>
      </c>
      <c r="VYA77" s="871" t="s">
        <v>710</v>
      </c>
      <c r="VYB77" s="871" t="s">
        <v>710</v>
      </c>
      <c r="VYC77" s="871" t="s">
        <v>710</v>
      </c>
      <c r="VYD77" s="871" t="s">
        <v>710</v>
      </c>
      <c r="VYE77" s="871" t="s">
        <v>710</v>
      </c>
      <c r="VYF77" s="871" t="s">
        <v>710</v>
      </c>
      <c r="VYG77" s="871" t="s">
        <v>710</v>
      </c>
      <c r="VYH77" s="871" t="s">
        <v>710</v>
      </c>
      <c r="VYI77" s="871" t="s">
        <v>710</v>
      </c>
      <c r="VYJ77" s="871" t="s">
        <v>710</v>
      </c>
      <c r="VYK77" s="871" t="s">
        <v>710</v>
      </c>
      <c r="VYL77" s="871" t="s">
        <v>710</v>
      </c>
      <c r="VYM77" s="871" t="s">
        <v>710</v>
      </c>
      <c r="VYN77" s="871" t="s">
        <v>710</v>
      </c>
      <c r="VYO77" s="871" t="s">
        <v>710</v>
      </c>
      <c r="VYP77" s="871" t="s">
        <v>710</v>
      </c>
      <c r="VYQ77" s="871" t="s">
        <v>710</v>
      </c>
      <c r="VYR77" s="871" t="s">
        <v>710</v>
      </c>
      <c r="VYS77" s="871" t="s">
        <v>710</v>
      </c>
      <c r="VYT77" s="871" t="s">
        <v>710</v>
      </c>
      <c r="VYU77" s="871" t="s">
        <v>710</v>
      </c>
      <c r="VYV77" s="871" t="s">
        <v>710</v>
      </c>
      <c r="VYW77" s="871" t="s">
        <v>710</v>
      </c>
      <c r="VYX77" s="871" t="s">
        <v>710</v>
      </c>
      <c r="VYY77" s="871" t="s">
        <v>710</v>
      </c>
      <c r="VYZ77" s="871" t="s">
        <v>710</v>
      </c>
      <c r="VZA77" s="871" t="s">
        <v>710</v>
      </c>
      <c r="VZB77" s="871" t="s">
        <v>710</v>
      </c>
      <c r="VZC77" s="871" t="s">
        <v>710</v>
      </c>
      <c r="VZD77" s="871" t="s">
        <v>710</v>
      </c>
      <c r="VZE77" s="871" t="s">
        <v>710</v>
      </c>
      <c r="VZF77" s="871" t="s">
        <v>710</v>
      </c>
      <c r="VZG77" s="871" t="s">
        <v>710</v>
      </c>
      <c r="VZH77" s="871" t="s">
        <v>710</v>
      </c>
      <c r="VZI77" s="871" t="s">
        <v>710</v>
      </c>
      <c r="VZJ77" s="871" t="s">
        <v>710</v>
      </c>
      <c r="VZK77" s="871" t="s">
        <v>710</v>
      </c>
      <c r="VZL77" s="871" t="s">
        <v>710</v>
      </c>
      <c r="VZM77" s="871" t="s">
        <v>710</v>
      </c>
      <c r="VZN77" s="871" t="s">
        <v>710</v>
      </c>
      <c r="VZO77" s="871" t="s">
        <v>710</v>
      </c>
      <c r="VZP77" s="871" t="s">
        <v>710</v>
      </c>
      <c r="VZQ77" s="871" t="s">
        <v>710</v>
      </c>
      <c r="VZR77" s="871" t="s">
        <v>710</v>
      </c>
      <c r="VZS77" s="871" t="s">
        <v>710</v>
      </c>
      <c r="VZT77" s="871" t="s">
        <v>710</v>
      </c>
      <c r="VZU77" s="871" t="s">
        <v>710</v>
      </c>
      <c r="VZV77" s="871" t="s">
        <v>710</v>
      </c>
      <c r="VZW77" s="871" t="s">
        <v>710</v>
      </c>
      <c r="VZX77" s="871" t="s">
        <v>710</v>
      </c>
      <c r="VZY77" s="871" t="s">
        <v>710</v>
      </c>
      <c r="VZZ77" s="871" t="s">
        <v>710</v>
      </c>
      <c r="WAA77" s="871" t="s">
        <v>710</v>
      </c>
      <c r="WAB77" s="871" t="s">
        <v>710</v>
      </c>
      <c r="WAC77" s="871" t="s">
        <v>710</v>
      </c>
      <c r="WAD77" s="871" t="s">
        <v>710</v>
      </c>
      <c r="WAE77" s="871" t="s">
        <v>710</v>
      </c>
      <c r="WAF77" s="871" t="s">
        <v>710</v>
      </c>
      <c r="WAG77" s="871" t="s">
        <v>710</v>
      </c>
      <c r="WAH77" s="871" t="s">
        <v>710</v>
      </c>
      <c r="WAI77" s="871" t="s">
        <v>710</v>
      </c>
      <c r="WAJ77" s="871" t="s">
        <v>710</v>
      </c>
      <c r="WAK77" s="871" t="s">
        <v>710</v>
      </c>
      <c r="WAL77" s="871" t="s">
        <v>710</v>
      </c>
      <c r="WAM77" s="871" t="s">
        <v>710</v>
      </c>
      <c r="WAN77" s="871" t="s">
        <v>710</v>
      </c>
      <c r="WAO77" s="871" t="s">
        <v>710</v>
      </c>
      <c r="WAP77" s="871" t="s">
        <v>710</v>
      </c>
      <c r="WAQ77" s="871" t="s">
        <v>710</v>
      </c>
      <c r="WAR77" s="871" t="s">
        <v>710</v>
      </c>
      <c r="WAS77" s="871" t="s">
        <v>710</v>
      </c>
      <c r="WAT77" s="871" t="s">
        <v>710</v>
      </c>
      <c r="WAU77" s="871" t="s">
        <v>710</v>
      </c>
      <c r="WAV77" s="871" t="s">
        <v>710</v>
      </c>
      <c r="WAW77" s="871" t="s">
        <v>710</v>
      </c>
      <c r="WAX77" s="871" t="s">
        <v>710</v>
      </c>
      <c r="WAY77" s="871" t="s">
        <v>710</v>
      </c>
      <c r="WAZ77" s="871" t="s">
        <v>710</v>
      </c>
      <c r="WBA77" s="871" t="s">
        <v>710</v>
      </c>
      <c r="WBB77" s="871" t="s">
        <v>710</v>
      </c>
      <c r="WBC77" s="871" t="s">
        <v>710</v>
      </c>
      <c r="WBD77" s="871" t="s">
        <v>710</v>
      </c>
      <c r="WBE77" s="871" t="s">
        <v>710</v>
      </c>
      <c r="WBF77" s="871" t="s">
        <v>710</v>
      </c>
      <c r="WBG77" s="871" t="s">
        <v>710</v>
      </c>
      <c r="WBH77" s="871" t="s">
        <v>710</v>
      </c>
      <c r="WBI77" s="871" t="s">
        <v>710</v>
      </c>
      <c r="WBJ77" s="871" t="s">
        <v>710</v>
      </c>
      <c r="WBK77" s="871" t="s">
        <v>710</v>
      </c>
      <c r="WBL77" s="871" t="s">
        <v>710</v>
      </c>
      <c r="WBM77" s="871" t="s">
        <v>710</v>
      </c>
      <c r="WBN77" s="871" t="s">
        <v>710</v>
      </c>
      <c r="WBO77" s="871" t="s">
        <v>710</v>
      </c>
      <c r="WBP77" s="871" t="s">
        <v>710</v>
      </c>
      <c r="WBQ77" s="871" t="s">
        <v>710</v>
      </c>
      <c r="WBR77" s="871" t="s">
        <v>710</v>
      </c>
      <c r="WBS77" s="871" t="s">
        <v>710</v>
      </c>
      <c r="WBT77" s="871" t="s">
        <v>710</v>
      </c>
      <c r="WBU77" s="871" t="s">
        <v>710</v>
      </c>
      <c r="WBV77" s="871" t="s">
        <v>710</v>
      </c>
      <c r="WBW77" s="871" t="s">
        <v>710</v>
      </c>
      <c r="WBX77" s="871" t="s">
        <v>710</v>
      </c>
      <c r="WBY77" s="871" t="s">
        <v>710</v>
      </c>
      <c r="WBZ77" s="871" t="s">
        <v>710</v>
      </c>
      <c r="WCA77" s="871" t="s">
        <v>710</v>
      </c>
      <c r="WCB77" s="871" t="s">
        <v>710</v>
      </c>
      <c r="WCC77" s="871" t="s">
        <v>710</v>
      </c>
      <c r="WCD77" s="871" t="s">
        <v>710</v>
      </c>
      <c r="WCE77" s="871" t="s">
        <v>710</v>
      </c>
      <c r="WCF77" s="871" t="s">
        <v>710</v>
      </c>
      <c r="WCG77" s="871" t="s">
        <v>710</v>
      </c>
      <c r="WCH77" s="871" t="s">
        <v>710</v>
      </c>
      <c r="WCI77" s="871" t="s">
        <v>710</v>
      </c>
      <c r="WCJ77" s="871" t="s">
        <v>710</v>
      </c>
      <c r="WCK77" s="871" t="s">
        <v>710</v>
      </c>
      <c r="WCL77" s="871" t="s">
        <v>710</v>
      </c>
      <c r="WCM77" s="871" t="s">
        <v>710</v>
      </c>
      <c r="WCN77" s="871" t="s">
        <v>710</v>
      </c>
      <c r="WCO77" s="871" t="s">
        <v>710</v>
      </c>
      <c r="WCP77" s="871" t="s">
        <v>710</v>
      </c>
      <c r="WCQ77" s="871" t="s">
        <v>710</v>
      </c>
      <c r="WCR77" s="871" t="s">
        <v>710</v>
      </c>
      <c r="WCS77" s="871" t="s">
        <v>710</v>
      </c>
      <c r="WCT77" s="871" t="s">
        <v>710</v>
      </c>
      <c r="WCU77" s="871" t="s">
        <v>710</v>
      </c>
      <c r="WCV77" s="871" t="s">
        <v>710</v>
      </c>
      <c r="WCW77" s="871" t="s">
        <v>710</v>
      </c>
      <c r="WCX77" s="871" t="s">
        <v>710</v>
      </c>
      <c r="WCY77" s="871" t="s">
        <v>710</v>
      </c>
      <c r="WCZ77" s="871" t="s">
        <v>710</v>
      </c>
      <c r="WDA77" s="871" t="s">
        <v>710</v>
      </c>
      <c r="WDB77" s="871" t="s">
        <v>710</v>
      </c>
      <c r="WDC77" s="871" t="s">
        <v>710</v>
      </c>
      <c r="WDD77" s="871" t="s">
        <v>710</v>
      </c>
      <c r="WDE77" s="871" t="s">
        <v>710</v>
      </c>
      <c r="WDF77" s="871" t="s">
        <v>710</v>
      </c>
      <c r="WDG77" s="871" t="s">
        <v>710</v>
      </c>
      <c r="WDH77" s="871" t="s">
        <v>710</v>
      </c>
      <c r="WDI77" s="871" t="s">
        <v>710</v>
      </c>
      <c r="WDJ77" s="871" t="s">
        <v>710</v>
      </c>
      <c r="WDK77" s="871" t="s">
        <v>710</v>
      </c>
      <c r="WDL77" s="871" t="s">
        <v>710</v>
      </c>
      <c r="WDM77" s="871" t="s">
        <v>710</v>
      </c>
      <c r="WDN77" s="871" t="s">
        <v>710</v>
      </c>
      <c r="WDO77" s="871" t="s">
        <v>710</v>
      </c>
      <c r="WDP77" s="871" t="s">
        <v>710</v>
      </c>
      <c r="WDQ77" s="871" t="s">
        <v>710</v>
      </c>
      <c r="WDR77" s="871" t="s">
        <v>710</v>
      </c>
      <c r="WDS77" s="871" t="s">
        <v>710</v>
      </c>
      <c r="WDT77" s="871" t="s">
        <v>710</v>
      </c>
      <c r="WDU77" s="871" t="s">
        <v>710</v>
      </c>
      <c r="WDV77" s="871" t="s">
        <v>710</v>
      </c>
      <c r="WDW77" s="871" t="s">
        <v>710</v>
      </c>
      <c r="WDX77" s="871" t="s">
        <v>710</v>
      </c>
      <c r="WDY77" s="871" t="s">
        <v>710</v>
      </c>
      <c r="WDZ77" s="871" t="s">
        <v>710</v>
      </c>
      <c r="WEA77" s="871" t="s">
        <v>710</v>
      </c>
      <c r="WEB77" s="871" t="s">
        <v>710</v>
      </c>
      <c r="WEC77" s="871" t="s">
        <v>710</v>
      </c>
      <c r="WED77" s="871" t="s">
        <v>710</v>
      </c>
      <c r="WEE77" s="871" t="s">
        <v>710</v>
      </c>
      <c r="WEF77" s="871" t="s">
        <v>710</v>
      </c>
      <c r="WEG77" s="871" t="s">
        <v>710</v>
      </c>
      <c r="WEH77" s="871" t="s">
        <v>710</v>
      </c>
      <c r="WEI77" s="871" t="s">
        <v>710</v>
      </c>
      <c r="WEJ77" s="871" t="s">
        <v>710</v>
      </c>
      <c r="WEK77" s="871" t="s">
        <v>710</v>
      </c>
      <c r="WEL77" s="871" t="s">
        <v>710</v>
      </c>
      <c r="WEM77" s="871" t="s">
        <v>710</v>
      </c>
      <c r="WEN77" s="871" t="s">
        <v>710</v>
      </c>
      <c r="WEO77" s="871" t="s">
        <v>710</v>
      </c>
      <c r="WEP77" s="871" t="s">
        <v>710</v>
      </c>
      <c r="WEQ77" s="871" t="s">
        <v>710</v>
      </c>
      <c r="WER77" s="871" t="s">
        <v>710</v>
      </c>
      <c r="WES77" s="871" t="s">
        <v>710</v>
      </c>
      <c r="WET77" s="871" t="s">
        <v>710</v>
      </c>
      <c r="WEU77" s="871" t="s">
        <v>710</v>
      </c>
      <c r="WEV77" s="871" t="s">
        <v>710</v>
      </c>
      <c r="WEW77" s="871" t="s">
        <v>710</v>
      </c>
      <c r="WEX77" s="871" t="s">
        <v>710</v>
      </c>
      <c r="WEY77" s="871" t="s">
        <v>710</v>
      </c>
      <c r="WEZ77" s="871" t="s">
        <v>710</v>
      </c>
      <c r="WFA77" s="871" t="s">
        <v>710</v>
      </c>
      <c r="WFB77" s="871" t="s">
        <v>710</v>
      </c>
      <c r="WFC77" s="871" t="s">
        <v>710</v>
      </c>
      <c r="WFD77" s="871" t="s">
        <v>710</v>
      </c>
      <c r="WFE77" s="871" t="s">
        <v>710</v>
      </c>
      <c r="WFF77" s="871" t="s">
        <v>710</v>
      </c>
      <c r="WFG77" s="871" t="s">
        <v>710</v>
      </c>
      <c r="WFH77" s="871" t="s">
        <v>710</v>
      </c>
      <c r="WFI77" s="871" t="s">
        <v>710</v>
      </c>
      <c r="WFJ77" s="871" t="s">
        <v>710</v>
      </c>
      <c r="WFK77" s="871" t="s">
        <v>710</v>
      </c>
      <c r="WFL77" s="871" t="s">
        <v>710</v>
      </c>
      <c r="WFM77" s="871" t="s">
        <v>710</v>
      </c>
      <c r="WFN77" s="871" t="s">
        <v>710</v>
      </c>
      <c r="WFO77" s="871" t="s">
        <v>710</v>
      </c>
      <c r="WFP77" s="871" t="s">
        <v>710</v>
      </c>
      <c r="WFQ77" s="871" t="s">
        <v>710</v>
      </c>
      <c r="WFR77" s="871" t="s">
        <v>710</v>
      </c>
      <c r="WFS77" s="871" t="s">
        <v>710</v>
      </c>
      <c r="WFT77" s="871" t="s">
        <v>710</v>
      </c>
      <c r="WFU77" s="871" t="s">
        <v>710</v>
      </c>
      <c r="WFV77" s="871" t="s">
        <v>710</v>
      </c>
      <c r="WFW77" s="871" t="s">
        <v>710</v>
      </c>
      <c r="WFX77" s="871" t="s">
        <v>710</v>
      </c>
      <c r="WFY77" s="871" t="s">
        <v>710</v>
      </c>
      <c r="WFZ77" s="871" t="s">
        <v>710</v>
      </c>
      <c r="WGA77" s="871" t="s">
        <v>710</v>
      </c>
      <c r="WGB77" s="871" t="s">
        <v>710</v>
      </c>
      <c r="WGC77" s="871" t="s">
        <v>710</v>
      </c>
      <c r="WGD77" s="871" t="s">
        <v>710</v>
      </c>
      <c r="WGE77" s="871" t="s">
        <v>710</v>
      </c>
      <c r="WGF77" s="871" t="s">
        <v>710</v>
      </c>
      <c r="WGG77" s="871" t="s">
        <v>710</v>
      </c>
      <c r="WGH77" s="871" t="s">
        <v>710</v>
      </c>
      <c r="WGI77" s="871" t="s">
        <v>710</v>
      </c>
      <c r="WGJ77" s="871" t="s">
        <v>710</v>
      </c>
      <c r="WGK77" s="871" t="s">
        <v>710</v>
      </c>
      <c r="WGL77" s="871" t="s">
        <v>710</v>
      </c>
      <c r="WGM77" s="871" t="s">
        <v>710</v>
      </c>
      <c r="WGN77" s="871" t="s">
        <v>710</v>
      </c>
      <c r="WGO77" s="871" t="s">
        <v>710</v>
      </c>
      <c r="WGP77" s="871" t="s">
        <v>710</v>
      </c>
      <c r="WGQ77" s="871" t="s">
        <v>710</v>
      </c>
      <c r="WGR77" s="871" t="s">
        <v>710</v>
      </c>
      <c r="WGS77" s="871" t="s">
        <v>710</v>
      </c>
      <c r="WGT77" s="871" t="s">
        <v>710</v>
      </c>
      <c r="WGU77" s="871" t="s">
        <v>710</v>
      </c>
      <c r="WGV77" s="871" t="s">
        <v>710</v>
      </c>
      <c r="WGW77" s="871" t="s">
        <v>710</v>
      </c>
      <c r="WGX77" s="871" t="s">
        <v>710</v>
      </c>
      <c r="WGY77" s="871" t="s">
        <v>710</v>
      </c>
      <c r="WGZ77" s="871" t="s">
        <v>710</v>
      </c>
      <c r="WHA77" s="871" t="s">
        <v>710</v>
      </c>
      <c r="WHB77" s="871" t="s">
        <v>710</v>
      </c>
      <c r="WHC77" s="871" t="s">
        <v>710</v>
      </c>
      <c r="WHD77" s="871" t="s">
        <v>710</v>
      </c>
      <c r="WHE77" s="871" t="s">
        <v>710</v>
      </c>
      <c r="WHF77" s="871" t="s">
        <v>710</v>
      </c>
      <c r="WHG77" s="871" t="s">
        <v>710</v>
      </c>
      <c r="WHH77" s="871" t="s">
        <v>710</v>
      </c>
      <c r="WHI77" s="871" t="s">
        <v>710</v>
      </c>
      <c r="WHJ77" s="871" t="s">
        <v>710</v>
      </c>
      <c r="WHK77" s="871" t="s">
        <v>710</v>
      </c>
      <c r="WHL77" s="871" t="s">
        <v>710</v>
      </c>
      <c r="WHM77" s="871" t="s">
        <v>710</v>
      </c>
      <c r="WHN77" s="871" t="s">
        <v>710</v>
      </c>
      <c r="WHO77" s="871" t="s">
        <v>710</v>
      </c>
      <c r="WHP77" s="871" t="s">
        <v>710</v>
      </c>
      <c r="WHQ77" s="871" t="s">
        <v>710</v>
      </c>
      <c r="WHR77" s="871" t="s">
        <v>710</v>
      </c>
      <c r="WHS77" s="871" t="s">
        <v>710</v>
      </c>
      <c r="WHT77" s="871" t="s">
        <v>710</v>
      </c>
      <c r="WHU77" s="871" t="s">
        <v>710</v>
      </c>
      <c r="WHV77" s="871" t="s">
        <v>710</v>
      </c>
      <c r="WHW77" s="871" t="s">
        <v>710</v>
      </c>
      <c r="WHX77" s="871" t="s">
        <v>710</v>
      </c>
      <c r="WHY77" s="871" t="s">
        <v>710</v>
      </c>
      <c r="WHZ77" s="871" t="s">
        <v>710</v>
      </c>
      <c r="WIA77" s="871" t="s">
        <v>710</v>
      </c>
      <c r="WIB77" s="871" t="s">
        <v>710</v>
      </c>
      <c r="WIC77" s="871" t="s">
        <v>710</v>
      </c>
      <c r="WID77" s="871" t="s">
        <v>710</v>
      </c>
      <c r="WIE77" s="871" t="s">
        <v>710</v>
      </c>
      <c r="WIF77" s="871" t="s">
        <v>710</v>
      </c>
      <c r="WIG77" s="871" t="s">
        <v>710</v>
      </c>
      <c r="WIH77" s="871" t="s">
        <v>710</v>
      </c>
      <c r="WII77" s="871" t="s">
        <v>710</v>
      </c>
      <c r="WIJ77" s="871" t="s">
        <v>710</v>
      </c>
      <c r="WIK77" s="871" t="s">
        <v>710</v>
      </c>
      <c r="WIL77" s="871" t="s">
        <v>710</v>
      </c>
      <c r="WIM77" s="871" t="s">
        <v>710</v>
      </c>
      <c r="WIN77" s="871" t="s">
        <v>710</v>
      </c>
      <c r="WIO77" s="871" t="s">
        <v>710</v>
      </c>
      <c r="WIP77" s="871" t="s">
        <v>710</v>
      </c>
      <c r="WIQ77" s="871" t="s">
        <v>710</v>
      </c>
      <c r="WIR77" s="871" t="s">
        <v>710</v>
      </c>
      <c r="WIS77" s="871" t="s">
        <v>710</v>
      </c>
      <c r="WIT77" s="871" t="s">
        <v>710</v>
      </c>
      <c r="WIU77" s="871" t="s">
        <v>710</v>
      </c>
      <c r="WIV77" s="871" t="s">
        <v>710</v>
      </c>
      <c r="WIW77" s="871" t="s">
        <v>710</v>
      </c>
      <c r="WIX77" s="871" t="s">
        <v>710</v>
      </c>
      <c r="WIY77" s="871" t="s">
        <v>710</v>
      </c>
      <c r="WIZ77" s="871" t="s">
        <v>710</v>
      </c>
      <c r="WJA77" s="871" t="s">
        <v>710</v>
      </c>
      <c r="WJB77" s="871" t="s">
        <v>710</v>
      </c>
      <c r="WJC77" s="871" t="s">
        <v>710</v>
      </c>
      <c r="WJD77" s="871" t="s">
        <v>710</v>
      </c>
      <c r="WJE77" s="871" t="s">
        <v>710</v>
      </c>
      <c r="WJF77" s="871" t="s">
        <v>710</v>
      </c>
      <c r="WJG77" s="871" t="s">
        <v>710</v>
      </c>
      <c r="WJH77" s="871" t="s">
        <v>710</v>
      </c>
      <c r="WJI77" s="871" t="s">
        <v>710</v>
      </c>
      <c r="WJJ77" s="871" t="s">
        <v>710</v>
      </c>
      <c r="WJK77" s="871" t="s">
        <v>710</v>
      </c>
      <c r="WJL77" s="871" t="s">
        <v>710</v>
      </c>
      <c r="WJM77" s="871" t="s">
        <v>710</v>
      </c>
      <c r="WJN77" s="871" t="s">
        <v>710</v>
      </c>
      <c r="WJO77" s="871" t="s">
        <v>710</v>
      </c>
      <c r="WJP77" s="871" t="s">
        <v>710</v>
      </c>
      <c r="WJQ77" s="871" t="s">
        <v>710</v>
      </c>
      <c r="WJR77" s="871" t="s">
        <v>710</v>
      </c>
      <c r="WJS77" s="871" t="s">
        <v>710</v>
      </c>
      <c r="WJT77" s="871" t="s">
        <v>710</v>
      </c>
      <c r="WJU77" s="871" t="s">
        <v>710</v>
      </c>
      <c r="WJV77" s="871" t="s">
        <v>710</v>
      </c>
      <c r="WJW77" s="871" t="s">
        <v>710</v>
      </c>
      <c r="WJX77" s="871" t="s">
        <v>710</v>
      </c>
      <c r="WJY77" s="871" t="s">
        <v>710</v>
      </c>
      <c r="WJZ77" s="871" t="s">
        <v>710</v>
      </c>
      <c r="WKA77" s="871" t="s">
        <v>710</v>
      </c>
      <c r="WKB77" s="871" t="s">
        <v>710</v>
      </c>
      <c r="WKC77" s="871" t="s">
        <v>710</v>
      </c>
      <c r="WKD77" s="871" t="s">
        <v>710</v>
      </c>
      <c r="WKE77" s="871" t="s">
        <v>710</v>
      </c>
      <c r="WKF77" s="871" t="s">
        <v>710</v>
      </c>
      <c r="WKG77" s="871" t="s">
        <v>710</v>
      </c>
      <c r="WKH77" s="871" t="s">
        <v>710</v>
      </c>
      <c r="WKI77" s="871" t="s">
        <v>710</v>
      </c>
      <c r="WKJ77" s="871" t="s">
        <v>710</v>
      </c>
      <c r="WKK77" s="871" t="s">
        <v>710</v>
      </c>
      <c r="WKL77" s="871" t="s">
        <v>710</v>
      </c>
      <c r="WKM77" s="871" t="s">
        <v>710</v>
      </c>
      <c r="WKN77" s="871" t="s">
        <v>710</v>
      </c>
      <c r="WKO77" s="871" t="s">
        <v>710</v>
      </c>
      <c r="WKP77" s="871" t="s">
        <v>710</v>
      </c>
      <c r="WKQ77" s="871" t="s">
        <v>710</v>
      </c>
      <c r="WKR77" s="871" t="s">
        <v>710</v>
      </c>
      <c r="WKS77" s="871" t="s">
        <v>710</v>
      </c>
      <c r="WKT77" s="871" t="s">
        <v>710</v>
      </c>
      <c r="WKU77" s="871" t="s">
        <v>710</v>
      </c>
      <c r="WKV77" s="871" t="s">
        <v>710</v>
      </c>
      <c r="WKW77" s="871" t="s">
        <v>710</v>
      </c>
      <c r="WKX77" s="871" t="s">
        <v>710</v>
      </c>
      <c r="WKY77" s="871" t="s">
        <v>710</v>
      </c>
      <c r="WKZ77" s="871" t="s">
        <v>710</v>
      </c>
      <c r="WLA77" s="871" t="s">
        <v>710</v>
      </c>
      <c r="WLB77" s="871" t="s">
        <v>710</v>
      </c>
      <c r="WLC77" s="871" t="s">
        <v>710</v>
      </c>
      <c r="WLD77" s="871" t="s">
        <v>710</v>
      </c>
      <c r="WLE77" s="871" t="s">
        <v>710</v>
      </c>
      <c r="WLF77" s="871" t="s">
        <v>710</v>
      </c>
      <c r="WLG77" s="871" t="s">
        <v>710</v>
      </c>
      <c r="WLH77" s="871" t="s">
        <v>710</v>
      </c>
      <c r="WLI77" s="871" t="s">
        <v>710</v>
      </c>
      <c r="WLJ77" s="871" t="s">
        <v>710</v>
      </c>
      <c r="WLK77" s="871" t="s">
        <v>710</v>
      </c>
      <c r="WLL77" s="871" t="s">
        <v>710</v>
      </c>
      <c r="WLM77" s="871" t="s">
        <v>710</v>
      </c>
      <c r="WLN77" s="871" t="s">
        <v>710</v>
      </c>
      <c r="WLO77" s="871" t="s">
        <v>710</v>
      </c>
      <c r="WLP77" s="871" t="s">
        <v>710</v>
      </c>
      <c r="WLQ77" s="871" t="s">
        <v>710</v>
      </c>
      <c r="WLR77" s="871" t="s">
        <v>710</v>
      </c>
      <c r="WLS77" s="871" t="s">
        <v>710</v>
      </c>
      <c r="WLT77" s="871" t="s">
        <v>710</v>
      </c>
      <c r="WLU77" s="871" t="s">
        <v>710</v>
      </c>
      <c r="WLV77" s="871" t="s">
        <v>710</v>
      </c>
      <c r="WLW77" s="871" t="s">
        <v>710</v>
      </c>
      <c r="WLX77" s="871" t="s">
        <v>710</v>
      </c>
      <c r="WLY77" s="871" t="s">
        <v>710</v>
      </c>
      <c r="WLZ77" s="871" t="s">
        <v>710</v>
      </c>
      <c r="WMA77" s="871" t="s">
        <v>710</v>
      </c>
      <c r="WMB77" s="871" t="s">
        <v>710</v>
      </c>
      <c r="WMC77" s="871" t="s">
        <v>710</v>
      </c>
      <c r="WMD77" s="871" t="s">
        <v>710</v>
      </c>
      <c r="WME77" s="871" t="s">
        <v>710</v>
      </c>
      <c r="WMF77" s="871" t="s">
        <v>710</v>
      </c>
      <c r="WMG77" s="871" t="s">
        <v>710</v>
      </c>
      <c r="WMH77" s="871" t="s">
        <v>710</v>
      </c>
      <c r="WMI77" s="871" t="s">
        <v>710</v>
      </c>
      <c r="WMJ77" s="871" t="s">
        <v>710</v>
      </c>
      <c r="WMK77" s="871" t="s">
        <v>710</v>
      </c>
      <c r="WML77" s="871" t="s">
        <v>710</v>
      </c>
      <c r="WMM77" s="871" t="s">
        <v>710</v>
      </c>
      <c r="WMN77" s="871" t="s">
        <v>710</v>
      </c>
      <c r="WMO77" s="871" t="s">
        <v>710</v>
      </c>
      <c r="WMP77" s="871" t="s">
        <v>710</v>
      </c>
      <c r="WMQ77" s="871" t="s">
        <v>710</v>
      </c>
      <c r="WMR77" s="871" t="s">
        <v>710</v>
      </c>
      <c r="WMS77" s="871" t="s">
        <v>710</v>
      </c>
      <c r="WMT77" s="871" t="s">
        <v>710</v>
      </c>
      <c r="WMU77" s="871" t="s">
        <v>710</v>
      </c>
      <c r="WMV77" s="871" t="s">
        <v>710</v>
      </c>
      <c r="WMW77" s="871" t="s">
        <v>710</v>
      </c>
      <c r="WMX77" s="871" t="s">
        <v>710</v>
      </c>
      <c r="WMY77" s="871" t="s">
        <v>710</v>
      </c>
      <c r="WMZ77" s="871" t="s">
        <v>710</v>
      </c>
      <c r="WNA77" s="871" t="s">
        <v>710</v>
      </c>
      <c r="WNB77" s="871" t="s">
        <v>710</v>
      </c>
      <c r="WNC77" s="871" t="s">
        <v>710</v>
      </c>
      <c r="WND77" s="871" t="s">
        <v>710</v>
      </c>
      <c r="WNE77" s="871" t="s">
        <v>710</v>
      </c>
      <c r="WNF77" s="871" t="s">
        <v>710</v>
      </c>
      <c r="WNG77" s="871" t="s">
        <v>710</v>
      </c>
      <c r="WNH77" s="871" t="s">
        <v>710</v>
      </c>
      <c r="WNI77" s="871" t="s">
        <v>710</v>
      </c>
      <c r="WNJ77" s="871" t="s">
        <v>710</v>
      </c>
      <c r="WNK77" s="871" t="s">
        <v>710</v>
      </c>
      <c r="WNL77" s="871" t="s">
        <v>710</v>
      </c>
      <c r="WNM77" s="871" t="s">
        <v>710</v>
      </c>
      <c r="WNN77" s="871" t="s">
        <v>710</v>
      </c>
      <c r="WNO77" s="871" t="s">
        <v>710</v>
      </c>
      <c r="WNP77" s="871" t="s">
        <v>710</v>
      </c>
      <c r="WNQ77" s="871" t="s">
        <v>710</v>
      </c>
      <c r="WNR77" s="871" t="s">
        <v>710</v>
      </c>
      <c r="WNS77" s="871" t="s">
        <v>710</v>
      </c>
      <c r="WNT77" s="871" t="s">
        <v>710</v>
      </c>
      <c r="WNU77" s="871" t="s">
        <v>710</v>
      </c>
      <c r="WNV77" s="871" t="s">
        <v>710</v>
      </c>
      <c r="WNW77" s="871" t="s">
        <v>710</v>
      </c>
      <c r="WNX77" s="871" t="s">
        <v>710</v>
      </c>
      <c r="WNY77" s="871" t="s">
        <v>710</v>
      </c>
      <c r="WNZ77" s="871" t="s">
        <v>710</v>
      </c>
      <c r="WOA77" s="871" t="s">
        <v>710</v>
      </c>
      <c r="WOB77" s="871" t="s">
        <v>710</v>
      </c>
      <c r="WOC77" s="871" t="s">
        <v>710</v>
      </c>
      <c r="WOD77" s="871" t="s">
        <v>710</v>
      </c>
      <c r="WOE77" s="871" t="s">
        <v>710</v>
      </c>
      <c r="WOF77" s="871" t="s">
        <v>710</v>
      </c>
      <c r="WOG77" s="871" t="s">
        <v>710</v>
      </c>
      <c r="WOH77" s="871" t="s">
        <v>710</v>
      </c>
      <c r="WOI77" s="871" t="s">
        <v>710</v>
      </c>
      <c r="WOJ77" s="871" t="s">
        <v>710</v>
      </c>
      <c r="WOK77" s="871" t="s">
        <v>710</v>
      </c>
      <c r="WOL77" s="871" t="s">
        <v>710</v>
      </c>
      <c r="WOM77" s="871" t="s">
        <v>710</v>
      </c>
      <c r="WON77" s="871" t="s">
        <v>710</v>
      </c>
      <c r="WOO77" s="871" t="s">
        <v>710</v>
      </c>
      <c r="WOP77" s="871" t="s">
        <v>710</v>
      </c>
      <c r="WOQ77" s="871" t="s">
        <v>710</v>
      </c>
      <c r="WOR77" s="871" t="s">
        <v>710</v>
      </c>
      <c r="WOS77" s="871" t="s">
        <v>710</v>
      </c>
      <c r="WOT77" s="871" t="s">
        <v>710</v>
      </c>
      <c r="WOU77" s="871" t="s">
        <v>710</v>
      </c>
      <c r="WOV77" s="871" t="s">
        <v>710</v>
      </c>
      <c r="WOW77" s="871" t="s">
        <v>710</v>
      </c>
      <c r="WOX77" s="871" t="s">
        <v>710</v>
      </c>
      <c r="WOY77" s="871" t="s">
        <v>710</v>
      </c>
      <c r="WOZ77" s="871" t="s">
        <v>710</v>
      </c>
      <c r="WPA77" s="871" t="s">
        <v>710</v>
      </c>
      <c r="WPB77" s="871" t="s">
        <v>710</v>
      </c>
      <c r="WPC77" s="871" t="s">
        <v>710</v>
      </c>
      <c r="WPD77" s="871" t="s">
        <v>710</v>
      </c>
      <c r="WPE77" s="871" t="s">
        <v>710</v>
      </c>
      <c r="WPF77" s="871" t="s">
        <v>710</v>
      </c>
      <c r="WPG77" s="871" t="s">
        <v>710</v>
      </c>
      <c r="WPH77" s="871" t="s">
        <v>710</v>
      </c>
      <c r="WPI77" s="871" t="s">
        <v>710</v>
      </c>
      <c r="WPJ77" s="871" t="s">
        <v>710</v>
      </c>
      <c r="WPK77" s="871" t="s">
        <v>710</v>
      </c>
      <c r="WPL77" s="871" t="s">
        <v>710</v>
      </c>
      <c r="WPM77" s="871" t="s">
        <v>710</v>
      </c>
      <c r="WPN77" s="871" t="s">
        <v>710</v>
      </c>
      <c r="WPO77" s="871" t="s">
        <v>710</v>
      </c>
      <c r="WPP77" s="871" t="s">
        <v>710</v>
      </c>
      <c r="WPQ77" s="871" t="s">
        <v>710</v>
      </c>
      <c r="WPR77" s="871" t="s">
        <v>710</v>
      </c>
      <c r="WPS77" s="871" t="s">
        <v>710</v>
      </c>
      <c r="WPT77" s="871" t="s">
        <v>710</v>
      </c>
      <c r="WPU77" s="871" t="s">
        <v>710</v>
      </c>
      <c r="WPV77" s="871" t="s">
        <v>710</v>
      </c>
      <c r="WPW77" s="871" t="s">
        <v>710</v>
      </c>
      <c r="WPX77" s="871" t="s">
        <v>710</v>
      </c>
      <c r="WPY77" s="871" t="s">
        <v>710</v>
      </c>
      <c r="WPZ77" s="871" t="s">
        <v>710</v>
      </c>
      <c r="WQA77" s="871" t="s">
        <v>710</v>
      </c>
      <c r="WQB77" s="871" t="s">
        <v>710</v>
      </c>
      <c r="WQC77" s="871" t="s">
        <v>710</v>
      </c>
      <c r="WQD77" s="871" t="s">
        <v>710</v>
      </c>
      <c r="WQE77" s="871" t="s">
        <v>710</v>
      </c>
      <c r="WQF77" s="871" t="s">
        <v>710</v>
      </c>
      <c r="WQG77" s="871" t="s">
        <v>710</v>
      </c>
      <c r="WQH77" s="871" t="s">
        <v>710</v>
      </c>
      <c r="WQI77" s="871" t="s">
        <v>710</v>
      </c>
      <c r="WQJ77" s="871" t="s">
        <v>710</v>
      </c>
      <c r="WQK77" s="871" t="s">
        <v>710</v>
      </c>
      <c r="WQL77" s="871" t="s">
        <v>710</v>
      </c>
      <c r="WQM77" s="871" t="s">
        <v>710</v>
      </c>
      <c r="WQN77" s="871" t="s">
        <v>710</v>
      </c>
      <c r="WQO77" s="871" t="s">
        <v>710</v>
      </c>
      <c r="WQP77" s="871" t="s">
        <v>710</v>
      </c>
      <c r="WQQ77" s="871" t="s">
        <v>710</v>
      </c>
      <c r="WQR77" s="871" t="s">
        <v>710</v>
      </c>
      <c r="WQS77" s="871" t="s">
        <v>710</v>
      </c>
      <c r="WQT77" s="871" t="s">
        <v>710</v>
      </c>
      <c r="WQU77" s="871" t="s">
        <v>710</v>
      </c>
      <c r="WQV77" s="871" t="s">
        <v>710</v>
      </c>
      <c r="WQW77" s="871" t="s">
        <v>710</v>
      </c>
      <c r="WQX77" s="871" t="s">
        <v>710</v>
      </c>
      <c r="WQY77" s="871" t="s">
        <v>710</v>
      </c>
      <c r="WQZ77" s="871" t="s">
        <v>710</v>
      </c>
      <c r="WRA77" s="871" t="s">
        <v>710</v>
      </c>
      <c r="WRB77" s="871" t="s">
        <v>710</v>
      </c>
      <c r="WRC77" s="871" t="s">
        <v>710</v>
      </c>
      <c r="WRD77" s="871" t="s">
        <v>710</v>
      </c>
      <c r="WRE77" s="871" t="s">
        <v>710</v>
      </c>
      <c r="WRF77" s="871" t="s">
        <v>710</v>
      </c>
      <c r="WRG77" s="871" t="s">
        <v>710</v>
      </c>
      <c r="WRH77" s="871" t="s">
        <v>710</v>
      </c>
      <c r="WRI77" s="871" t="s">
        <v>710</v>
      </c>
      <c r="WRJ77" s="871" t="s">
        <v>710</v>
      </c>
      <c r="WRK77" s="871" t="s">
        <v>710</v>
      </c>
      <c r="WRL77" s="871" t="s">
        <v>710</v>
      </c>
      <c r="WRM77" s="871" t="s">
        <v>710</v>
      </c>
      <c r="WRN77" s="871" t="s">
        <v>710</v>
      </c>
      <c r="WRO77" s="871" t="s">
        <v>710</v>
      </c>
      <c r="WRP77" s="871" t="s">
        <v>710</v>
      </c>
      <c r="WRQ77" s="871" t="s">
        <v>710</v>
      </c>
      <c r="WRR77" s="871" t="s">
        <v>710</v>
      </c>
      <c r="WRS77" s="871" t="s">
        <v>710</v>
      </c>
      <c r="WRT77" s="871" t="s">
        <v>710</v>
      </c>
      <c r="WRU77" s="871" t="s">
        <v>710</v>
      </c>
      <c r="WRV77" s="871" t="s">
        <v>710</v>
      </c>
      <c r="WRW77" s="871" t="s">
        <v>710</v>
      </c>
      <c r="WRX77" s="871" t="s">
        <v>710</v>
      </c>
      <c r="WRY77" s="871" t="s">
        <v>710</v>
      </c>
      <c r="WRZ77" s="871" t="s">
        <v>710</v>
      </c>
      <c r="WSA77" s="871" t="s">
        <v>710</v>
      </c>
      <c r="WSB77" s="871" t="s">
        <v>710</v>
      </c>
      <c r="WSC77" s="871" t="s">
        <v>710</v>
      </c>
      <c r="WSD77" s="871" t="s">
        <v>710</v>
      </c>
      <c r="WSE77" s="871" t="s">
        <v>710</v>
      </c>
      <c r="WSF77" s="871" t="s">
        <v>710</v>
      </c>
      <c r="WSG77" s="871" t="s">
        <v>710</v>
      </c>
      <c r="WSH77" s="871" t="s">
        <v>710</v>
      </c>
      <c r="WSI77" s="871" t="s">
        <v>710</v>
      </c>
      <c r="WSJ77" s="871" t="s">
        <v>710</v>
      </c>
      <c r="WSK77" s="871" t="s">
        <v>710</v>
      </c>
      <c r="WSL77" s="871" t="s">
        <v>710</v>
      </c>
      <c r="WSM77" s="871" t="s">
        <v>710</v>
      </c>
      <c r="WSN77" s="871" t="s">
        <v>710</v>
      </c>
      <c r="WSO77" s="871" t="s">
        <v>710</v>
      </c>
      <c r="WSP77" s="871" t="s">
        <v>710</v>
      </c>
      <c r="WSQ77" s="871" t="s">
        <v>710</v>
      </c>
      <c r="WSR77" s="871" t="s">
        <v>710</v>
      </c>
      <c r="WSS77" s="871" t="s">
        <v>710</v>
      </c>
      <c r="WST77" s="871" t="s">
        <v>710</v>
      </c>
      <c r="WSU77" s="871" t="s">
        <v>710</v>
      </c>
      <c r="WSV77" s="871" t="s">
        <v>710</v>
      </c>
      <c r="WSW77" s="871" t="s">
        <v>710</v>
      </c>
      <c r="WSX77" s="871" t="s">
        <v>710</v>
      </c>
      <c r="WSY77" s="871" t="s">
        <v>710</v>
      </c>
      <c r="WSZ77" s="871" t="s">
        <v>710</v>
      </c>
      <c r="WTA77" s="871" t="s">
        <v>710</v>
      </c>
      <c r="WTB77" s="871" t="s">
        <v>710</v>
      </c>
      <c r="WTC77" s="871" t="s">
        <v>710</v>
      </c>
      <c r="WTD77" s="871" t="s">
        <v>710</v>
      </c>
      <c r="WTE77" s="871" t="s">
        <v>710</v>
      </c>
      <c r="WTF77" s="871" t="s">
        <v>710</v>
      </c>
      <c r="WTG77" s="871" t="s">
        <v>710</v>
      </c>
      <c r="WTH77" s="871" t="s">
        <v>710</v>
      </c>
      <c r="WTI77" s="871" t="s">
        <v>710</v>
      </c>
      <c r="WTJ77" s="871" t="s">
        <v>710</v>
      </c>
      <c r="WTK77" s="871" t="s">
        <v>710</v>
      </c>
      <c r="WTL77" s="871" t="s">
        <v>710</v>
      </c>
      <c r="WTM77" s="871" t="s">
        <v>710</v>
      </c>
      <c r="WTN77" s="871" t="s">
        <v>710</v>
      </c>
      <c r="WTO77" s="871" t="s">
        <v>710</v>
      </c>
      <c r="WTP77" s="871" t="s">
        <v>710</v>
      </c>
      <c r="WTQ77" s="871" t="s">
        <v>710</v>
      </c>
      <c r="WTR77" s="871" t="s">
        <v>710</v>
      </c>
      <c r="WTS77" s="871" t="s">
        <v>710</v>
      </c>
      <c r="WTT77" s="871" t="s">
        <v>710</v>
      </c>
      <c r="WTU77" s="871" t="s">
        <v>710</v>
      </c>
      <c r="WTV77" s="871" t="s">
        <v>710</v>
      </c>
      <c r="WTW77" s="871" t="s">
        <v>710</v>
      </c>
      <c r="WTX77" s="871" t="s">
        <v>710</v>
      </c>
      <c r="WTY77" s="871" t="s">
        <v>710</v>
      </c>
      <c r="WTZ77" s="871" t="s">
        <v>710</v>
      </c>
      <c r="WUA77" s="871" t="s">
        <v>710</v>
      </c>
      <c r="WUB77" s="871" t="s">
        <v>710</v>
      </c>
      <c r="WUC77" s="871" t="s">
        <v>710</v>
      </c>
      <c r="WUD77" s="871" t="s">
        <v>710</v>
      </c>
      <c r="WUE77" s="871" t="s">
        <v>710</v>
      </c>
      <c r="WUF77" s="871" t="s">
        <v>710</v>
      </c>
      <c r="WUG77" s="871" t="s">
        <v>710</v>
      </c>
      <c r="WUH77" s="871" t="s">
        <v>710</v>
      </c>
      <c r="WUI77" s="871" t="s">
        <v>710</v>
      </c>
      <c r="WUJ77" s="871" t="s">
        <v>710</v>
      </c>
      <c r="WUK77" s="871" t="s">
        <v>710</v>
      </c>
      <c r="WUL77" s="871" t="s">
        <v>710</v>
      </c>
      <c r="WUM77" s="871" t="s">
        <v>710</v>
      </c>
      <c r="WUN77" s="871" t="s">
        <v>710</v>
      </c>
      <c r="WUO77" s="871" t="s">
        <v>710</v>
      </c>
      <c r="WUP77" s="871" t="s">
        <v>710</v>
      </c>
      <c r="WUQ77" s="871" t="s">
        <v>710</v>
      </c>
      <c r="WUR77" s="871" t="s">
        <v>710</v>
      </c>
      <c r="WUS77" s="871" t="s">
        <v>710</v>
      </c>
      <c r="WUT77" s="871" t="s">
        <v>710</v>
      </c>
      <c r="WUU77" s="871" t="s">
        <v>710</v>
      </c>
      <c r="WUV77" s="871" t="s">
        <v>710</v>
      </c>
      <c r="WUW77" s="871" t="s">
        <v>710</v>
      </c>
      <c r="WUX77" s="871" t="s">
        <v>710</v>
      </c>
      <c r="WUY77" s="871" t="s">
        <v>710</v>
      </c>
      <c r="WUZ77" s="871" t="s">
        <v>710</v>
      </c>
      <c r="WVA77" s="871" t="s">
        <v>710</v>
      </c>
      <c r="WVB77" s="871" t="s">
        <v>710</v>
      </c>
      <c r="WVC77" s="871" t="s">
        <v>710</v>
      </c>
      <c r="WVD77" s="871" t="s">
        <v>710</v>
      </c>
      <c r="WVE77" s="871" t="s">
        <v>710</v>
      </c>
      <c r="WVF77" s="871" t="s">
        <v>710</v>
      </c>
      <c r="WVG77" s="871" t="s">
        <v>710</v>
      </c>
      <c r="WVH77" s="871" t="s">
        <v>710</v>
      </c>
      <c r="WVI77" s="871" t="s">
        <v>710</v>
      </c>
      <c r="WVJ77" s="871" t="s">
        <v>710</v>
      </c>
      <c r="WVK77" s="871" t="s">
        <v>710</v>
      </c>
      <c r="WVL77" s="871" t="s">
        <v>710</v>
      </c>
      <c r="WVM77" s="871" t="s">
        <v>710</v>
      </c>
      <c r="WVN77" s="871" t="s">
        <v>710</v>
      </c>
      <c r="WVO77" s="871" t="s">
        <v>710</v>
      </c>
      <c r="WVP77" s="871" t="s">
        <v>710</v>
      </c>
      <c r="WVQ77" s="871" t="s">
        <v>710</v>
      </c>
      <c r="WVR77" s="871" t="s">
        <v>710</v>
      </c>
      <c r="WVS77" s="871" t="s">
        <v>710</v>
      </c>
      <c r="WVT77" s="871" t="s">
        <v>710</v>
      </c>
      <c r="WVU77" s="871" t="s">
        <v>710</v>
      </c>
      <c r="WVV77" s="871" t="s">
        <v>710</v>
      </c>
      <c r="WVW77" s="871" t="s">
        <v>710</v>
      </c>
      <c r="WVX77" s="871" t="s">
        <v>710</v>
      </c>
      <c r="WVY77" s="871" t="s">
        <v>710</v>
      </c>
      <c r="WVZ77" s="871" t="s">
        <v>710</v>
      </c>
      <c r="WWA77" s="871" t="s">
        <v>710</v>
      </c>
      <c r="WWB77" s="871" t="s">
        <v>710</v>
      </c>
      <c r="WWC77" s="871" t="s">
        <v>710</v>
      </c>
      <c r="WWD77" s="871" t="s">
        <v>710</v>
      </c>
      <c r="WWE77" s="871" t="s">
        <v>710</v>
      </c>
      <c r="WWF77" s="871" t="s">
        <v>710</v>
      </c>
      <c r="WWG77" s="871" t="s">
        <v>710</v>
      </c>
      <c r="WWH77" s="871" t="s">
        <v>710</v>
      </c>
      <c r="WWI77" s="871" t="s">
        <v>710</v>
      </c>
      <c r="WWJ77" s="871" t="s">
        <v>710</v>
      </c>
      <c r="WWK77" s="871" t="s">
        <v>710</v>
      </c>
      <c r="WWL77" s="871" t="s">
        <v>710</v>
      </c>
      <c r="WWM77" s="871" t="s">
        <v>710</v>
      </c>
      <c r="WWN77" s="871" t="s">
        <v>710</v>
      </c>
      <c r="WWO77" s="871" t="s">
        <v>710</v>
      </c>
      <c r="WWP77" s="871" t="s">
        <v>710</v>
      </c>
      <c r="WWQ77" s="871" t="s">
        <v>710</v>
      </c>
      <c r="WWR77" s="871" t="s">
        <v>710</v>
      </c>
      <c r="WWS77" s="871" t="s">
        <v>710</v>
      </c>
      <c r="WWT77" s="871" t="s">
        <v>710</v>
      </c>
      <c r="WWU77" s="871" t="s">
        <v>710</v>
      </c>
      <c r="WWV77" s="871" t="s">
        <v>710</v>
      </c>
      <c r="WWW77" s="871" t="s">
        <v>710</v>
      </c>
      <c r="WWX77" s="871" t="s">
        <v>710</v>
      </c>
      <c r="WWY77" s="871" t="s">
        <v>710</v>
      </c>
      <c r="WWZ77" s="871" t="s">
        <v>710</v>
      </c>
      <c r="WXA77" s="871" t="s">
        <v>710</v>
      </c>
      <c r="WXB77" s="871" t="s">
        <v>710</v>
      </c>
      <c r="WXC77" s="871" t="s">
        <v>710</v>
      </c>
      <c r="WXD77" s="871" t="s">
        <v>710</v>
      </c>
      <c r="WXE77" s="871" t="s">
        <v>710</v>
      </c>
      <c r="WXF77" s="871" t="s">
        <v>710</v>
      </c>
      <c r="WXG77" s="871" t="s">
        <v>710</v>
      </c>
      <c r="WXH77" s="871" t="s">
        <v>710</v>
      </c>
      <c r="WXI77" s="871" t="s">
        <v>710</v>
      </c>
      <c r="WXJ77" s="871" t="s">
        <v>710</v>
      </c>
      <c r="WXK77" s="871" t="s">
        <v>710</v>
      </c>
      <c r="WXL77" s="871" t="s">
        <v>710</v>
      </c>
      <c r="WXM77" s="871" t="s">
        <v>710</v>
      </c>
      <c r="WXN77" s="871" t="s">
        <v>710</v>
      </c>
      <c r="WXO77" s="871" t="s">
        <v>710</v>
      </c>
      <c r="WXP77" s="871" t="s">
        <v>710</v>
      </c>
      <c r="WXQ77" s="871" t="s">
        <v>710</v>
      </c>
      <c r="WXR77" s="871" t="s">
        <v>710</v>
      </c>
      <c r="WXS77" s="871" t="s">
        <v>710</v>
      </c>
      <c r="WXT77" s="871" t="s">
        <v>710</v>
      </c>
      <c r="WXU77" s="871" t="s">
        <v>710</v>
      </c>
      <c r="WXV77" s="871" t="s">
        <v>710</v>
      </c>
      <c r="WXW77" s="871" t="s">
        <v>710</v>
      </c>
      <c r="WXX77" s="871" t="s">
        <v>710</v>
      </c>
      <c r="WXY77" s="871" t="s">
        <v>710</v>
      </c>
      <c r="WXZ77" s="871" t="s">
        <v>710</v>
      </c>
      <c r="WYA77" s="871" t="s">
        <v>710</v>
      </c>
      <c r="WYB77" s="871" t="s">
        <v>710</v>
      </c>
      <c r="WYC77" s="871" t="s">
        <v>710</v>
      </c>
      <c r="WYD77" s="871" t="s">
        <v>710</v>
      </c>
      <c r="WYE77" s="871" t="s">
        <v>710</v>
      </c>
      <c r="WYF77" s="871" t="s">
        <v>710</v>
      </c>
      <c r="WYG77" s="871" t="s">
        <v>710</v>
      </c>
      <c r="WYH77" s="871" t="s">
        <v>710</v>
      </c>
      <c r="WYI77" s="871" t="s">
        <v>710</v>
      </c>
      <c r="WYJ77" s="871" t="s">
        <v>710</v>
      </c>
      <c r="WYK77" s="871" t="s">
        <v>710</v>
      </c>
      <c r="WYL77" s="871" t="s">
        <v>710</v>
      </c>
      <c r="WYM77" s="871" t="s">
        <v>710</v>
      </c>
      <c r="WYN77" s="871" t="s">
        <v>710</v>
      </c>
      <c r="WYO77" s="871" t="s">
        <v>710</v>
      </c>
      <c r="WYP77" s="871" t="s">
        <v>710</v>
      </c>
      <c r="WYQ77" s="871" t="s">
        <v>710</v>
      </c>
      <c r="WYR77" s="871" t="s">
        <v>710</v>
      </c>
      <c r="WYS77" s="871" t="s">
        <v>710</v>
      </c>
      <c r="WYT77" s="871" t="s">
        <v>710</v>
      </c>
      <c r="WYU77" s="871" t="s">
        <v>710</v>
      </c>
      <c r="WYV77" s="871" t="s">
        <v>710</v>
      </c>
      <c r="WYW77" s="871" t="s">
        <v>710</v>
      </c>
      <c r="WYX77" s="871" t="s">
        <v>710</v>
      </c>
      <c r="WYY77" s="871" t="s">
        <v>710</v>
      </c>
      <c r="WYZ77" s="871" t="s">
        <v>710</v>
      </c>
      <c r="WZA77" s="871" t="s">
        <v>710</v>
      </c>
      <c r="WZB77" s="871" t="s">
        <v>710</v>
      </c>
      <c r="WZC77" s="871" t="s">
        <v>710</v>
      </c>
      <c r="WZD77" s="871" t="s">
        <v>710</v>
      </c>
      <c r="WZE77" s="871" t="s">
        <v>710</v>
      </c>
      <c r="WZF77" s="871" t="s">
        <v>710</v>
      </c>
      <c r="WZG77" s="871" t="s">
        <v>710</v>
      </c>
      <c r="WZH77" s="871" t="s">
        <v>710</v>
      </c>
      <c r="WZI77" s="871" t="s">
        <v>710</v>
      </c>
      <c r="WZJ77" s="871" t="s">
        <v>710</v>
      </c>
      <c r="WZK77" s="871" t="s">
        <v>710</v>
      </c>
      <c r="WZL77" s="871" t="s">
        <v>710</v>
      </c>
      <c r="WZM77" s="871" t="s">
        <v>710</v>
      </c>
      <c r="WZN77" s="871" t="s">
        <v>710</v>
      </c>
      <c r="WZO77" s="871" t="s">
        <v>710</v>
      </c>
      <c r="WZP77" s="871" t="s">
        <v>710</v>
      </c>
      <c r="WZQ77" s="871" t="s">
        <v>710</v>
      </c>
      <c r="WZR77" s="871" t="s">
        <v>710</v>
      </c>
      <c r="WZS77" s="871" t="s">
        <v>710</v>
      </c>
      <c r="WZT77" s="871" t="s">
        <v>710</v>
      </c>
      <c r="WZU77" s="871" t="s">
        <v>710</v>
      </c>
      <c r="WZV77" s="871" t="s">
        <v>710</v>
      </c>
      <c r="WZW77" s="871" t="s">
        <v>710</v>
      </c>
      <c r="WZX77" s="871" t="s">
        <v>710</v>
      </c>
      <c r="WZY77" s="871" t="s">
        <v>710</v>
      </c>
      <c r="WZZ77" s="871" t="s">
        <v>710</v>
      </c>
      <c r="XAA77" s="871" t="s">
        <v>710</v>
      </c>
      <c r="XAB77" s="871" t="s">
        <v>710</v>
      </c>
      <c r="XAC77" s="871" t="s">
        <v>710</v>
      </c>
      <c r="XAD77" s="871" t="s">
        <v>710</v>
      </c>
      <c r="XAE77" s="871" t="s">
        <v>710</v>
      </c>
      <c r="XAF77" s="871" t="s">
        <v>710</v>
      </c>
      <c r="XAG77" s="871" t="s">
        <v>710</v>
      </c>
      <c r="XAH77" s="871" t="s">
        <v>710</v>
      </c>
      <c r="XAI77" s="871" t="s">
        <v>710</v>
      </c>
      <c r="XAJ77" s="871" t="s">
        <v>710</v>
      </c>
      <c r="XAK77" s="871" t="s">
        <v>710</v>
      </c>
      <c r="XAL77" s="871" t="s">
        <v>710</v>
      </c>
      <c r="XAM77" s="871" t="s">
        <v>710</v>
      </c>
      <c r="XAN77" s="871" t="s">
        <v>710</v>
      </c>
      <c r="XAO77" s="871" t="s">
        <v>710</v>
      </c>
      <c r="XAP77" s="871" t="s">
        <v>710</v>
      </c>
      <c r="XAQ77" s="871" t="s">
        <v>710</v>
      </c>
      <c r="XAR77" s="871" t="s">
        <v>710</v>
      </c>
      <c r="XAS77" s="871" t="s">
        <v>710</v>
      </c>
      <c r="XAT77" s="871" t="s">
        <v>710</v>
      </c>
      <c r="XAU77" s="871" t="s">
        <v>710</v>
      </c>
      <c r="XAV77" s="871" t="s">
        <v>710</v>
      </c>
      <c r="XAW77" s="871" t="s">
        <v>710</v>
      </c>
      <c r="XAX77" s="871" t="s">
        <v>710</v>
      </c>
      <c r="XAY77" s="871" t="s">
        <v>710</v>
      </c>
      <c r="XAZ77" s="871" t="s">
        <v>710</v>
      </c>
      <c r="XBA77" s="871" t="s">
        <v>710</v>
      </c>
      <c r="XBB77" s="871" t="s">
        <v>710</v>
      </c>
      <c r="XBC77" s="871" t="s">
        <v>710</v>
      </c>
      <c r="XBD77" s="871" t="s">
        <v>710</v>
      </c>
      <c r="XBE77" s="871" t="s">
        <v>710</v>
      </c>
      <c r="XBF77" s="871" t="s">
        <v>710</v>
      </c>
      <c r="XBG77" s="871" t="s">
        <v>710</v>
      </c>
      <c r="XBH77" s="871" t="s">
        <v>710</v>
      </c>
      <c r="XBI77" s="871" t="s">
        <v>710</v>
      </c>
      <c r="XBJ77" s="871" t="s">
        <v>710</v>
      </c>
      <c r="XBK77" s="871" t="s">
        <v>710</v>
      </c>
      <c r="XBL77" s="871" t="s">
        <v>710</v>
      </c>
      <c r="XBM77" s="871" t="s">
        <v>710</v>
      </c>
      <c r="XBN77" s="871" t="s">
        <v>710</v>
      </c>
      <c r="XBO77" s="871" t="s">
        <v>710</v>
      </c>
      <c r="XBP77" s="871" t="s">
        <v>710</v>
      </c>
      <c r="XBQ77" s="871" t="s">
        <v>710</v>
      </c>
      <c r="XBR77" s="871" t="s">
        <v>710</v>
      </c>
      <c r="XBS77" s="871" t="s">
        <v>710</v>
      </c>
      <c r="XBT77" s="871" t="s">
        <v>710</v>
      </c>
      <c r="XBU77" s="871" t="s">
        <v>710</v>
      </c>
      <c r="XBV77" s="871" t="s">
        <v>710</v>
      </c>
      <c r="XBW77" s="871" t="s">
        <v>710</v>
      </c>
      <c r="XBX77" s="871" t="s">
        <v>710</v>
      </c>
      <c r="XBY77" s="871" t="s">
        <v>710</v>
      </c>
      <c r="XBZ77" s="871" t="s">
        <v>710</v>
      </c>
      <c r="XCA77" s="871" t="s">
        <v>710</v>
      </c>
      <c r="XCB77" s="871" t="s">
        <v>710</v>
      </c>
      <c r="XCC77" s="871" t="s">
        <v>710</v>
      </c>
      <c r="XCD77" s="871" t="s">
        <v>710</v>
      </c>
      <c r="XCE77" s="871" t="s">
        <v>710</v>
      </c>
      <c r="XCF77" s="871" t="s">
        <v>710</v>
      </c>
      <c r="XCG77" s="871" t="s">
        <v>710</v>
      </c>
      <c r="XCH77" s="871" t="s">
        <v>710</v>
      </c>
      <c r="XCI77" s="871" t="s">
        <v>710</v>
      </c>
      <c r="XCJ77" s="871" t="s">
        <v>710</v>
      </c>
      <c r="XCK77" s="871" t="s">
        <v>710</v>
      </c>
      <c r="XCL77" s="871" t="s">
        <v>710</v>
      </c>
      <c r="XCM77" s="871" t="s">
        <v>710</v>
      </c>
      <c r="XCN77" s="871" t="s">
        <v>710</v>
      </c>
      <c r="XCO77" s="871" t="s">
        <v>710</v>
      </c>
      <c r="XCP77" s="871" t="s">
        <v>710</v>
      </c>
      <c r="XCQ77" s="871" t="s">
        <v>710</v>
      </c>
      <c r="XCR77" s="871" t="s">
        <v>710</v>
      </c>
      <c r="XCS77" s="871" t="s">
        <v>710</v>
      </c>
      <c r="XCT77" s="871" t="s">
        <v>710</v>
      </c>
      <c r="XCU77" s="871" t="s">
        <v>710</v>
      </c>
      <c r="XCV77" s="871" t="s">
        <v>710</v>
      </c>
      <c r="XCW77" s="871" t="s">
        <v>710</v>
      </c>
      <c r="XCX77" s="871" t="s">
        <v>710</v>
      </c>
      <c r="XCY77" s="871" t="s">
        <v>710</v>
      </c>
      <c r="XCZ77" s="871" t="s">
        <v>710</v>
      </c>
      <c r="XDA77" s="871" t="s">
        <v>710</v>
      </c>
      <c r="XDB77" s="871" t="s">
        <v>710</v>
      </c>
      <c r="XDC77" s="871" t="s">
        <v>710</v>
      </c>
      <c r="XDD77" s="871" t="s">
        <v>710</v>
      </c>
      <c r="XDE77" s="871" t="s">
        <v>710</v>
      </c>
      <c r="XDF77" s="871" t="s">
        <v>710</v>
      </c>
      <c r="XDG77" s="871" t="s">
        <v>710</v>
      </c>
      <c r="XDH77" s="871" t="s">
        <v>710</v>
      </c>
      <c r="XDI77" s="871" t="s">
        <v>710</v>
      </c>
      <c r="XDJ77" s="871" t="s">
        <v>710</v>
      </c>
      <c r="XDK77" s="871" t="s">
        <v>710</v>
      </c>
      <c r="XDL77" s="871" t="s">
        <v>710</v>
      </c>
      <c r="XDM77" s="871" t="s">
        <v>710</v>
      </c>
      <c r="XDN77" s="871" t="s">
        <v>710</v>
      </c>
      <c r="XDO77" s="871" t="s">
        <v>710</v>
      </c>
      <c r="XDP77" s="871" t="s">
        <v>710</v>
      </c>
      <c r="XDQ77" s="871" t="s">
        <v>710</v>
      </c>
      <c r="XDR77" s="871" t="s">
        <v>710</v>
      </c>
      <c r="XDS77" s="871" t="s">
        <v>710</v>
      </c>
      <c r="XDT77" s="871" t="s">
        <v>710</v>
      </c>
      <c r="XDU77" s="871" t="s">
        <v>710</v>
      </c>
      <c r="XDV77" s="871" t="s">
        <v>710</v>
      </c>
      <c r="XDW77" s="871" t="s">
        <v>710</v>
      </c>
      <c r="XDX77" s="871" t="s">
        <v>710</v>
      </c>
      <c r="XDY77" s="871" t="s">
        <v>710</v>
      </c>
      <c r="XDZ77" s="871" t="s">
        <v>710</v>
      </c>
      <c r="XEA77" s="871" t="s">
        <v>710</v>
      </c>
      <c r="XEB77" s="871" t="s">
        <v>710</v>
      </c>
      <c r="XEC77" s="871" t="s">
        <v>710</v>
      </c>
      <c r="XED77" s="871" t="s">
        <v>710</v>
      </c>
      <c r="XEE77" s="871" t="s">
        <v>710</v>
      </c>
      <c r="XEF77" s="871" t="s">
        <v>710</v>
      </c>
      <c r="XEG77" s="871" t="s">
        <v>710</v>
      </c>
      <c r="XEH77" s="871" t="s">
        <v>710</v>
      </c>
      <c r="XEI77" s="871" t="s">
        <v>710</v>
      </c>
      <c r="XEJ77" s="871" t="s">
        <v>710</v>
      </c>
      <c r="XEK77" s="871" t="s">
        <v>710</v>
      </c>
    </row>
    <row r="78" spans="1:16365">
      <c r="A78" s="1154" t="s">
        <v>599</v>
      </c>
      <c r="B78" s="959">
        <v>0</v>
      </c>
      <c r="C78" s="960">
        <v>0</v>
      </c>
      <c r="D78" s="960">
        <v>0</v>
      </c>
      <c r="E78" s="960">
        <v>0</v>
      </c>
      <c r="F78" s="960">
        <v>0</v>
      </c>
      <c r="G78" s="960">
        <v>0</v>
      </c>
      <c r="H78" s="960">
        <v>0</v>
      </c>
      <c r="I78" s="960">
        <v>0</v>
      </c>
      <c r="J78" s="960">
        <v>0</v>
      </c>
      <c r="K78" s="960">
        <v>0</v>
      </c>
      <c r="L78" s="960">
        <v>0</v>
      </c>
      <c r="M78" s="960">
        <v>0</v>
      </c>
      <c r="N78" s="960">
        <v>0</v>
      </c>
      <c r="O78" s="960">
        <v>0</v>
      </c>
      <c r="P78" s="1267">
        <v>0</v>
      </c>
      <c r="Q78" s="1267">
        <v>0</v>
      </c>
      <c r="R78" s="1267">
        <v>0</v>
      </c>
      <c r="S78" s="1267">
        <v>0</v>
      </c>
      <c r="T78" s="1267">
        <v>0</v>
      </c>
      <c r="U78" s="1267">
        <v>0</v>
      </c>
      <c r="V78" s="1267">
        <v>0</v>
      </c>
      <c r="W78" s="1267">
        <v>0</v>
      </c>
      <c r="X78" s="1267">
        <v>0</v>
      </c>
      <c r="Y78" s="1267">
        <v>0</v>
      </c>
      <c r="Z78" s="1267">
        <v>0</v>
      </c>
      <c r="AA78" s="1267">
        <v>0</v>
      </c>
      <c r="AB78" s="1268"/>
    </row>
    <row r="79" spans="1:16365">
      <c r="A79" s="1156" t="s">
        <v>600</v>
      </c>
      <c r="B79" s="959">
        <v>0</v>
      </c>
      <c r="C79" s="960">
        <v>0</v>
      </c>
      <c r="D79" s="960">
        <v>0</v>
      </c>
      <c r="E79" s="960">
        <v>0</v>
      </c>
      <c r="F79" s="960">
        <v>0</v>
      </c>
      <c r="G79" s="960">
        <v>0</v>
      </c>
      <c r="H79" s="960">
        <v>0</v>
      </c>
      <c r="I79" s="960">
        <v>0</v>
      </c>
      <c r="J79" s="960">
        <v>0</v>
      </c>
      <c r="K79" s="960">
        <v>0</v>
      </c>
      <c r="L79" s="960">
        <v>0</v>
      </c>
      <c r="M79" s="960">
        <v>0</v>
      </c>
      <c r="N79" s="960">
        <v>0</v>
      </c>
      <c r="O79" s="960">
        <v>0</v>
      </c>
      <c r="P79" s="1267">
        <v>0</v>
      </c>
      <c r="Q79" s="1267">
        <v>0</v>
      </c>
      <c r="R79" s="1267">
        <v>0</v>
      </c>
      <c r="S79" s="1267">
        <v>0</v>
      </c>
      <c r="T79" s="1267">
        <v>0</v>
      </c>
      <c r="U79" s="1267">
        <v>0</v>
      </c>
      <c r="V79" s="1267">
        <v>0</v>
      </c>
      <c r="W79" s="1267">
        <v>0</v>
      </c>
      <c r="X79" s="1267">
        <v>0</v>
      </c>
      <c r="Y79" s="1267">
        <v>0</v>
      </c>
      <c r="Z79" s="1267">
        <v>0</v>
      </c>
      <c r="AA79" s="1267">
        <v>0</v>
      </c>
      <c r="AB79" s="1268"/>
    </row>
    <row r="80" spans="1:16365" s="883" customFormat="1">
      <c r="A80" s="1154" t="s">
        <v>601</v>
      </c>
      <c r="B80" s="959">
        <v>474.43893867999981</v>
      </c>
      <c r="C80" s="960">
        <v>474.43893867999981</v>
      </c>
      <c r="D80" s="960">
        <v>474.43893868000009</v>
      </c>
      <c r="E80" s="960">
        <v>410.80963570000006</v>
      </c>
      <c r="F80" s="960">
        <v>410.80963570000029</v>
      </c>
      <c r="G80" s="960">
        <v>474.43893867999981</v>
      </c>
      <c r="H80" s="960">
        <v>423.54360901999996</v>
      </c>
      <c r="I80" s="960">
        <v>423.54360901999996</v>
      </c>
      <c r="J80" s="960">
        <v>474.43893868000032</v>
      </c>
      <c r="K80" s="960">
        <v>4236.74201963</v>
      </c>
      <c r="L80" s="960">
        <v>474.69625180000304</v>
      </c>
      <c r="M80" s="960">
        <v>473.56442067999984</v>
      </c>
      <c r="N80" s="960">
        <v>473.57042068000032</v>
      </c>
      <c r="O80" s="960">
        <v>1463.0825739599991</v>
      </c>
      <c r="P80" s="1267">
        <v>21848.865533700002</v>
      </c>
      <c r="Q80" s="1267">
        <v>-2372.2226912800002</v>
      </c>
      <c r="R80" s="1267">
        <v>4565.9446803299988</v>
      </c>
      <c r="S80" s="1267">
        <v>11279.113305860001</v>
      </c>
      <c r="T80" s="1267">
        <v>5061.7500159300007</v>
      </c>
      <c r="U80" s="1267">
        <v>12521.865603859998</v>
      </c>
      <c r="V80" s="1267">
        <v>5811.3482302200009</v>
      </c>
      <c r="W80" s="1267">
        <v>437.85324592000006</v>
      </c>
      <c r="X80" s="1267">
        <v>17658.13825253</v>
      </c>
      <c r="Y80" s="1267">
        <v>11864.04890245</v>
      </c>
      <c r="Z80" s="1267">
        <v>12512.753913970002</v>
      </c>
      <c r="AA80" s="1267">
        <v>25183.121049979996</v>
      </c>
      <c r="AB80" s="1266"/>
    </row>
    <row r="81" spans="1:88">
      <c r="A81" s="1154"/>
      <c r="B81" s="959"/>
      <c r="C81" s="960"/>
      <c r="D81" s="960"/>
      <c r="E81" s="960"/>
      <c r="F81" s="960"/>
      <c r="G81" s="960"/>
      <c r="H81" s="960"/>
      <c r="I81" s="960"/>
      <c r="J81" s="960"/>
      <c r="K81" s="960"/>
      <c r="L81" s="960"/>
      <c r="M81" s="960"/>
      <c r="N81" s="960"/>
      <c r="O81" s="960"/>
      <c r="P81" s="1267"/>
      <c r="Q81" s="1267"/>
      <c r="R81" s="1267"/>
      <c r="S81" s="1267"/>
      <c r="T81" s="1267"/>
      <c r="U81" s="1267"/>
      <c r="V81" s="1267"/>
      <c r="W81" s="1267"/>
      <c r="X81" s="1267"/>
      <c r="Y81" s="1267"/>
      <c r="Z81" s="1267"/>
      <c r="AA81" s="1267"/>
      <c r="AB81" s="1268"/>
    </row>
    <row r="82" spans="1:88">
      <c r="A82" s="1153" t="s">
        <v>602</v>
      </c>
      <c r="B82" s="963">
        <v>23248.482123280006</v>
      </c>
      <c r="C82" s="964">
        <v>36900.52286751003</v>
      </c>
      <c r="D82" s="964">
        <v>28054.66025708001</v>
      </c>
      <c r="E82" s="964">
        <v>62773.480373069993</v>
      </c>
      <c r="F82" s="964">
        <v>78747.686494300026</v>
      </c>
      <c r="G82" s="964">
        <v>107574.39801024999</v>
      </c>
      <c r="H82" s="964">
        <v>108346.22679099999</v>
      </c>
      <c r="I82" s="964">
        <v>122981.82848486</v>
      </c>
      <c r="J82" s="964">
        <v>127774.09104816998</v>
      </c>
      <c r="K82" s="964">
        <v>146714.04641908</v>
      </c>
      <c r="L82" s="964">
        <v>167412.07630233999</v>
      </c>
      <c r="M82" s="964">
        <v>133579.93249151</v>
      </c>
      <c r="N82" s="964">
        <v>180105.61999729997</v>
      </c>
      <c r="O82" s="964">
        <v>144010.57149620002</v>
      </c>
      <c r="P82" s="1269">
        <v>152314.61839370002</v>
      </c>
      <c r="Q82" s="1269">
        <v>96183.295798460007</v>
      </c>
      <c r="R82" s="1269">
        <v>112196.07737236001</v>
      </c>
      <c r="S82" s="1269">
        <v>110113.11441286</v>
      </c>
      <c r="T82" s="1269">
        <v>124990.74669157001</v>
      </c>
      <c r="U82" s="1269">
        <v>148444.01870938001</v>
      </c>
      <c r="V82" s="1269">
        <v>126373.70826303</v>
      </c>
      <c r="W82" s="1269">
        <v>146792.07860044</v>
      </c>
      <c r="X82" s="1269">
        <v>179938.36126539999</v>
      </c>
      <c r="Y82" s="1269">
        <v>167595.89217732</v>
      </c>
      <c r="Z82" s="1269">
        <v>157887.94064746</v>
      </c>
      <c r="AA82" s="1269">
        <v>182397.02949372001</v>
      </c>
      <c r="AB82" s="1268"/>
    </row>
    <row r="83" spans="1:88" ht="16.5" thickBot="1">
      <c r="A83" s="1157" t="s">
        <v>431</v>
      </c>
      <c r="B83" s="966">
        <v>0</v>
      </c>
      <c r="C83" s="967">
        <v>0</v>
      </c>
      <c r="D83" s="967">
        <v>0</v>
      </c>
      <c r="E83" s="967">
        <v>0</v>
      </c>
      <c r="F83" s="967">
        <v>0</v>
      </c>
      <c r="G83" s="967">
        <v>0</v>
      </c>
      <c r="H83" s="967">
        <v>0</v>
      </c>
      <c r="I83" s="967">
        <v>0</v>
      </c>
      <c r="J83" s="967">
        <v>0</v>
      </c>
      <c r="K83" s="967">
        <v>0</v>
      </c>
      <c r="L83" s="967">
        <v>0</v>
      </c>
      <c r="M83" s="967">
        <v>0</v>
      </c>
      <c r="N83" s="967">
        <v>0</v>
      </c>
      <c r="O83" s="967">
        <v>0</v>
      </c>
      <c r="P83" s="1270">
        <v>0</v>
      </c>
      <c r="Q83" s="1270">
        <v>0</v>
      </c>
      <c r="R83" s="1270">
        <v>0</v>
      </c>
      <c r="S83" s="1270">
        <v>0</v>
      </c>
      <c r="T83" s="1270">
        <v>0</v>
      </c>
      <c r="U83" s="1270">
        <v>0</v>
      </c>
      <c r="V83" s="1270">
        <v>0</v>
      </c>
      <c r="W83" s="1270">
        <v>0</v>
      </c>
      <c r="X83" s="1270">
        <v>0</v>
      </c>
      <c r="Y83" s="1270">
        <v>0</v>
      </c>
      <c r="Z83" s="1270">
        <v>0</v>
      </c>
      <c r="AA83" s="1270">
        <v>0</v>
      </c>
      <c r="AB83" s="1268"/>
    </row>
    <row r="84" spans="1:88" ht="15" thickTop="1">
      <c r="A84" s="897"/>
      <c r="B84" s="1256"/>
      <c r="C84" s="1256"/>
      <c r="D84" s="1256"/>
      <c r="E84" s="1256"/>
      <c r="F84" s="1256"/>
      <c r="G84" s="1256"/>
      <c r="H84" s="1256"/>
      <c r="I84" s="1256"/>
      <c r="J84" s="1256"/>
      <c r="K84" s="1256"/>
      <c r="L84" s="1256"/>
      <c r="M84" s="1256"/>
      <c r="N84" s="1256"/>
      <c r="O84" s="1256"/>
      <c r="P84" s="1271"/>
      <c r="Q84" s="1271"/>
      <c r="R84" s="1271"/>
      <c r="S84" s="1271"/>
      <c r="T84" s="1271"/>
      <c r="U84" s="1271"/>
      <c r="V84" s="1271"/>
      <c r="W84" s="1271"/>
      <c r="X84" s="1271"/>
      <c r="Y84" s="1271"/>
      <c r="Z84" s="1271"/>
      <c r="AA84" s="1271"/>
      <c r="AB84" s="1271"/>
      <c r="AC84" s="1256"/>
      <c r="AD84" s="1256"/>
      <c r="AE84" s="1256"/>
      <c r="AF84" s="1256"/>
      <c r="AG84" s="1256"/>
      <c r="AH84" s="1256"/>
      <c r="AI84" s="1256"/>
      <c r="AJ84" s="1256"/>
      <c r="AK84" s="1256"/>
      <c r="AL84" s="1256"/>
      <c r="AM84" s="1256"/>
      <c r="AN84" s="1256"/>
      <c r="AO84" s="1256"/>
      <c r="AP84" s="1256"/>
      <c r="AQ84" s="1256"/>
      <c r="AR84" s="1256"/>
      <c r="AS84" s="1256"/>
      <c r="AT84" s="1256"/>
      <c r="AU84" s="1256"/>
      <c r="AV84" s="1256"/>
      <c r="AW84" s="1256"/>
      <c r="AX84" s="1256"/>
      <c r="AY84" s="1256"/>
      <c r="AZ84" s="1256"/>
      <c r="BA84" s="1256"/>
      <c r="BB84" s="1256"/>
      <c r="BC84" s="1256"/>
      <c r="BD84" s="1256"/>
      <c r="BE84" s="1256"/>
      <c r="BF84" s="1256"/>
      <c r="BG84" s="1256"/>
      <c r="BH84" s="1256"/>
      <c r="BI84" s="1256"/>
      <c r="BJ84" s="1256"/>
      <c r="BK84" s="1256"/>
      <c r="BL84" s="1256"/>
      <c r="BM84" s="1256"/>
      <c r="BN84" s="1256"/>
      <c r="BO84" s="1256"/>
      <c r="BP84" s="1256"/>
      <c r="BQ84" s="1256"/>
      <c r="BR84" s="1256"/>
      <c r="BS84" s="1256"/>
      <c r="BT84" s="1256"/>
      <c r="BU84" s="1256"/>
      <c r="BV84" s="1256"/>
      <c r="BW84" s="1256"/>
      <c r="BX84" s="1256"/>
      <c r="BY84" s="1256"/>
      <c r="BZ84" s="1256"/>
      <c r="CA84" s="1256"/>
      <c r="CB84" s="1256"/>
      <c r="CC84" s="1256"/>
      <c r="CD84" s="1256"/>
      <c r="CE84" s="1256"/>
      <c r="CF84" s="1256"/>
      <c r="CG84" s="1256"/>
      <c r="CH84" s="1256"/>
      <c r="CI84" s="1256"/>
      <c r="CJ84" s="1253"/>
    </row>
    <row r="85" spans="1:88" ht="14.25">
      <c r="A85" s="897" t="s">
        <v>772</v>
      </c>
      <c r="B85" s="939"/>
      <c r="C85" s="939"/>
      <c r="D85" s="939"/>
      <c r="E85" s="939"/>
      <c r="F85" s="939"/>
      <c r="G85" s="939"/>
      <c r="H85" s="939"/>
      <c r="I85" s="939"/>
      <c r="J85" s="939"/>
      <c r="K85" s="939"/>
      <c r="L85" s="939"/>
      <c r="M85" s="939"/>
      <c r="N85" s="939"/>
      <c r="O85" s="939"/>
      <c r="P85" s="939"/>
      <c r="Q85" s="939"/>
      <c r="R85" s="939"/>
      <c r="S85" s="939"/>
      <c r="T85" s="939"/>
      <c r="U85" s="939"/>
      <c r="V85" s="939"/>
      <c r="W85" s="939"/>
      <c r="X85" s="939"/>
      <c r="Y85" s="939"/>
      <c r="Z85" s="939"/>
      <c r="AA85" s="939"/>
    </row>
    <row r="86" spans="1:88" ht="14.25">
      <c r="A86" s="1158" t="s">
        <v>369</v>
      </c>
    </row>
    <row r="87" spans="1:88">
      <c r="A87" s="1159"/>
      <c r="B87" s="969"/>
      <c r="C87" s="969"/>
      <c r="D87" s="969"/>
      <c r="E87" s="969"/>
      <c r="F87" s="969"/>
      <c r="G87" s="969"/>
      <c r="H87" s="969"/>
      <c r="I87" s="969"/>
      <c r="J87" s="969"/>
      <c r="K87" s="969"/>
      <c r="L87" s="969"/>
      <c r="M87" s="969"/>
      <c r="N87" s="969"/>
      <c r="O87" s="969"/>
      <c r="P87" s="969"/>
      <c r="Q87" s="969"/>
      <c r="R87" s="969"/>
      <c r="S87" s="969"/>
      <c r="T87" s="969"/>
      <c r="U87" s="969"/>
      <c r="V87" s="969"/>
      <c r="W87" s="969"/>
      <c r="X87" s="969"/>
      <c r="Y87" s="969"/>
      <c r="Z87" s="969"/>
      <c r="AA87" s="969"/>
    </row>
    <row r="88" spans="1:88">
      <c r="A88" s="1160"/>
      <c r="B88" s="971"/>
      <c r="C88" s="971"/>
      <c r="D88" s="971"/>
      <c r="E88" s="971"/>
      <c r="F88" s="971"/>
      <c r="G88" s="971"/>
      <c r="H88" s="971"/>
      <c r="I88" s="971"/>
      <c r="J88" s="971"/>
      <c r="K88" s="971"/>
      <c r="L88" s="971"/>
      <c r="M88" s="971"/>
      <c r="N88" s="971"/>
      <c r="O88" s="971"/>
      <c r="P88" s="971"/>
      <c r="Q88" s="971"/>
      <c r="R88" s="971"/>
      <c r="S88" s="971"/>
      <c r="T88" s="971"/>
      <c r="U88" s="971"/>
      <c r="V88" s="971"/>
      <c r="W88" s="971"/>
      <c r="X88" s="971"/>
      <c r="Y88" s="971"/>
      <c r="Z88" s="971"/>
      <c r="AA88" s="971"/>
    </row>
    <row r="89" spans="1:88">
      <c r="A89" s="1159"/>
      <c r="B89" s="973"/>
      <c r="C89" s="973"/>
      <c r="D89" s="973"/>
      <c r="E89" s="973"/>
      <c r="F89" s="973"/>
      <c r="G89" s="973"/>
      <c r="H89" s="973"/>
      <c r="I89" s="973"/>
      <c r="J89" s="973"/>
      <c r="K89" s="973"/>
      <c r="L89" s="973"/>
      <c r="M89" s="973"/>
      <c r="N89" s="973"/>
      <c r="O89" s="973"/>
      <c r="P89" s="973"/>
      <c r="Q89" s="973"/>
      <c r="R89" s="973"/>
      <c r="S89" s="973"/>
      <c r="T89" s="973"/>
      <c r="U89" s="973"/>
      <c r="V89" s="973"/>
      <c r="W89" s="973"/>
      <c r="X89" s="973"/>
      <c r="Y89" s="973"/>
      <c r="Z89" s="973"/>
      <c r="AA89" s="973"/>
    </row>
    <row r="90" spans="1:88">
      <c r="A90" s="1161"/>
      <c r="B90" s="975"/>
      <c r="C90" s="975"/>
      <c r="D90" s="975"/>
      <c r="E90" s="975"/>
      <c r="F90" s="975"/>
      <c r="G90" s="975"/>
      <c r="H90" s="975"/>
      <c r="I90" s="975"/>
      <c r="J90" s="975"/>
      <c r="K90" s="975"/>
      <c r="L90" s="975"/>
      <c r="M90" s="975"/>
      <c r="N90" s="975"/>
      <c r="O90" s="975"/>
      <c r="P90" s="975"/>
      <c r="Q90" s="975"/>
      <c r="R90" s="975"/>
      <c r="S90" s="975"/>
      <c r="T90" s="975"/>
      <c r="U90" s="975"/>
      <c r="V90" s="975"/>
      <c r="W90" s="975"/>
      <c r="X90" s="975"/>
      <c r="Y90" s="975"/>
      <c r="Z90" s="975"/>
      <c r="AA90" s="975"/>
    </row>
    <row r="91" spans="1:88">
      <c r="A91" s="1159"/>
      <c r="B91" s="969"/>
      <c r="C91" s="969"/>
      <c r="D91" s="969"/>
      <c r="E91" s="969"/>
      <c r="F91" s="969"/>
      <c r="G91" s="969"/>
      <c r="H91" s="969"/>
      <c r="I91" s="969"/>
      <c r="J91" s="969"/>
      <c r="K91" s="969"/>
      <c r="L91" s="969"/>
      <c r="M91" s="969"/>
      <c r="N91" s="969"/>
      <c r="O91" s="969"/>
      <c r="P91" s="969"/>
      <c r="Q91" s="969"/>
      <c r="R91" s="969"/>
      <c r="S91" s="969"/>
      <c r="T91" s="969"/>
      <c r="U91" s="969"/>
      <c r="V91" s="969"/>
      <c r="W91" s="969"/>
      <c r="X91" s="969"/>
      <c r="Y91" s="969"/>
      <c r="Z91" s="969"/>
      <c r="AA91" s="969"/>
    </row>
    <row r="92" spans="1:88">
      <c r="A92" s="1159"/>
      <c r="B92" s="969"/>
      <c r="C92" s="969"/>
      <c r="D92" s="969"/>
      <c r="E92" s="969"/>
      <c r="F92" s="969"/>
      <c r="G92" s="969"/>
      <c r="H92" s="969"/>
      <c r="I92" s="969"/>
      <c r="J92" s="969"/>
      <c r="K92" s="969"/>
      <c r="L92" s="969"/>
      <c r="M92" s="969"/>
      <c r="N92" s="969"/>
      <c r="O92" s="969"/>
      <c r="P92" s="969"/>
      <c r="Q92" s="969"/>
      <c r="R92" s="969"/>
      <c r="S92" s="969"/>
      <c r="T92" s="969"/>
      <c r="U92" s="969"/>
      <c r="V92" s="969"/>
      <c r="W92" s="969"/>
      <c r="X92" s="969"/>
      <c r="Y92" s="969"/>
      <c r="Z92" s="969"/>
      <c r="AA92" s="969"/>
    </row>
    <row r="93" spans="1:88">
      <c r="A93" s="1162"/>
      <c r="B93" s="977"/>
      <c r="C93" s="977"/>
      <c r="D93" s="977"/>
      <c r="E93" s="977"/>
      <c r="F93" s="977"/>
      <c r="G93" s="977"/>
      <c r="H93" s="977"/>
      <c r="I93" s="977"/>
      <c r="J93" s="977"/>
      <c r="K93" s="977"/>
      <c r="L93" s="977"/>
      <c r="M93" s="977"/>
      <c r="N93" s="977"/>
      <c r="O93" s="977"/>
      <c r="P93" s="977"/>
      <c r="Q93" s="977"/>
      <c r="R93" s="977"/>
      <c r="S93" s="977"/>
      <c r="T93" s="977"/>
      <c r="U93" s="977"/>
      <c r="V93" s="977"/>
      <c r="W93" s="977"/>
      <c r="X93" s="977"/>
      <c r="Y93" s="977"/>
      <c r="Z93" s="977"/>
      <c r="AA93" s="977"/>
    </row>
    <row r="94" spans="1:88">
      <c r="A94" s="1163"/>
      <c r="B94" s="979"/>
      <c r="C94" s="979"/>
      <c r="D94" s="979"/>
      <c r="E94" s="979"/>
      <c r="F94" s="979"/>
      <c r="G94" s="979"/>
      <c r="H94" s="979"/>
      <c r="I94" s="979"/>
      <c r="J94" s="979"/>
      <c r="K94" s="979"/>
      <c r="L94" s="979"/>
      <c r="M94" s="979"/>
      <c r="N94" s="979"/>
      <c r="O94" s="979"/>
      <c r="P94" s="979"/>
      <c r="Q94" s="979"/>
      <c r="R94" s="979"/>
      <c r="S94" s="979"/>
      <c r="T94" s="979"/>
      <c r="U94" s="979"/>
      <c r="V94" s="979"/>
      <c r="W94" s="979"/>
      <c r="X94" s="979"/>
      <c r="Y94" s="979"/>
      <c r="Z94" s="979"/>
      <c r="AA94" s="979"/>
    </row>
    <row r="95" spans="1:88">
      <c r="A95" s="1160"/>
      <c r="B95" s="980"/>
      <c r="C95" s="980"/>
      <c r="D95" s="980"/>
      <c r="E95" s="980"/>
      <c r="F95" s="980"/>
      <c r="G95" s="980"/>
      <c r="H95" s="980"/>
      <c r="I95" s="980"/>
      <c r="J95" s="980"/>
      <c r="K95" s="980"/>
      <c r="L95" s="980"/>
      <c r="M95" s="980"/>
      <c r="N95" s="980"/>
      <c r="O95" s="980"/>
      <c r="P95" s="980"/>
      <c r="Q95" s="980"/>
      <c r="R95" s="980"/>
      <c r="S95" s="980"/>
      <c r="T95" s="980"/>
      <c r="U95" s="980"/>
      <c r="V95" s="980"/>
      <c r="W95" s="980"/>
      <c r="X95" s="980"/>
      <c r="Y95" s="980"/>
      <c r="Z95" s="980"/>
      <c r="AA95" s="980"/>
    </row>
    <row r="96" spans="1:88">
      <c r="A96" s="1159"/>
      <c r="B96" s="969"/>
      <c r="C96" s="969"/>
      <c r="D96" s="969"/>
      <c r="E96" s="969"/>
      <c r="F96" s="969"/>
      <c r="G96" s="969"/>
      <c r="H96" s="969"/>
      <c r="I96" s="969"/>
      <c r="J96" s="969"/>
      <c r="K96" s="969"/>
      <c r="L96" s="969"/>
      <c r="M96" s="969"/>
      <c r="N96" s="969"/>
      <c r="O96" s="969"/>
      <c r="P96" s="969"/>
      <c r="Q96" s="969"/>
      <c r="R96" s="969"/>
      <c r="S96" s="969"/>
      <c r="T96" s="969"/>
      <c r="U96" s="969"/>
      <c r="V96" s="969"/>
      <c r="W96" s="969"/>
      <c r="X96" s="969"/>
      <c r="Y96" s="969"/>
      <c r="Z96" s="969"/>
      <c r="AA96" s="969"/>
    </row>
    <row r="97" spans="1:27">
      <c r="A97" s="1160"/>
      <c r="B97" s="980"/>
      <c r="C97" s="980"/>
      <c r="D97" s="980"/>
      <c r="E97" s="980"/>
      <c r="F97" s="980"/>
      <c r="G97" s="980"/>
      <c r="H97" s="980"/>
      <c r="I97" s="980"/>
      <c r="J97" s="980"/>
      <c r="K97" s="980"/>
      <c r="L97" s="980"/>
      <c r="M97" s="980"/>
      <c r="N97" s="980"/>
      <c r="O97" s="980"/>
      <c r="P97" s="980"/>
      <c r="Q97" s="980"/>
      <c r="R97" s="980"/>
      <c r="S97" s="980"/>
      <c r="T97" s="980"/>
      <c r="U97" s="980"/>
      <c r="V97" s="980"/>
      <c r="W97" s="980"/>
      <c r="X97" s="980"/>
      <c r="Y97" s="980"/>
      <c r="Z97" s="980"/>
      <c r="AA97" s="980"/>
    </row>
    <row r="98" spans="1:27">
      <c r="A98" s="1159"/>
      <c r="B98" s="969"/>
      <c r="C98" s="969"/>
      <c r="D98" s="969"/>
      <c r="E98" s="969"/>
      <c r="F98" s="969"/>
      <c r="G98" s="969"/>
      <c r="H98" s="969"/>
      <c r="I98" s="969"/>
      <c r="J98" s="969"/>
      <c r="K98" s="969"/>
      <c r="L98" s="969"/>
      <c r="M98" s="969"/>
      <c r="N98" s="969"/>
      <c r="O98" s="969"/>
      <c r="P98" s="969"/>
      <c r="Q98" s="969"/>
      <c r="R98" s="969"/>
      <c r="S98" s="969"/>
      <c r="T98" s="969"/>
      <c r="U98" s="969"/>
      <c r="V98" s="969"/>
      <c r="W98" s="969"/>
      <c r="X98" s="969"/>
      <c r="Y98" s="969"/>
      <c r="Z98" s="969"/>
      <c r="AA98" s="969"/>
    </row>
    <row r="99" spans="1:27">
      <c r="A99" s="1164"/>
      <c r="B99" s="982"/>
      <c r="C99" s="982"/>
      <c r="D99" s="982"/>
      <c r="E99" s="982"/>
      <c r="F99" s="982"/>
      <c r="G99" s="982"/>
      <c r="H99" s="982"/>
      <c r="I99" s="982"/>
      <c r="J99" s="982"/>
      <c r="K99" s="982"/>
      <c r="L99" s="982"/>
      <c r="M99" s="982"/>
      <c r="N99" s="982"/>
      <c r="O99" s="982"/>
      <c r="P99" s="982"/>
      <c r="Q99" s="982"/>
      <c r="R99" s="982"/>
      <c r="S99" s="982"/>
      <c r="T99" s="982"/>
      <c r="U99" s="982"/>
      <c r="V99" s="982"/>
      <c r="W99" s="982"/>
      <c r="X99" s="982"/>
      <c r="Y99" s="982"/>
      <c r="Z99" s="982"/>
      <c r="AA99" s="982"/>
    </row>
    <row r="157" spans="3:13">
      <c r="C157" s="871">
        <v>0</v>
      </c>
      <c r="D157" s="871">
        <v>0</v>
      </c>
      <c r="E157" s="871">
        <v>0</v>
      </c>
      <c r="F157" s="871">
        <v>0</v>
      </c>
      <c r="G157" s="871">
        <v>-2.0008883439004421E-8</v>
      </c>
      <c r="H157" s="871">
        <v>0</v>
      </c>
      <c r="I157" s="871">
        <v>0</v>
      </c>
      <c r="J157" s="871">
        <v>0</v>
      </c>
      <c r="K157" s="871">
        <v>0</v>
      </c>
      <c r="L157" s="871">
        <v>0</v>
      </c>
      <c r="M157" s="871">
        <v>0</v>
      </c>
    </row>
  </sheetData>
  <hyperlinks>
    <hyperlink ref="A1" location="Menu!A1" display="Return to Menu"/>
  </hyperlinks>
  <pageMargins left="0.20866141699999999" right="0.118110236220472" top="0.73622047199999996" bottom="0.196850393700787" header="0.23622047244094499" footer="0.511811023622047"/>
  <pageSetup paperSize="9" scale="45" firstPageNumber="194" fitToWidth="4" fitToHeight="4" orientation="portrait" useFirstPageNumber="1" r:id="rId1"/>
  <headerFooter alignWithMargins="0"/>
  <colBreaks count="1" manualBreakCount="1">
    <brk id="14" max="8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85"/>
  <sheetViews>
    <sheetView view="pageBreakPreview" zoomScale="70" zoomScaleNormal="100" zoomScaleSheetLayoutView="70" workbookViewId="0">
      <pane xSplit="1" ySplit="3" topLeftCell="AD67" activePane="bottomRight" state="frozen"/>
      <selection pane="topRight" activeCell="B1" sqref="B1"/>
      <selection pane="bottomLeft" activeCell="A4" sqref="A4"/>
      <selection pane="bottomRight"/>
    </sheetView>
  </sheetViews>
  <sheetFormatPr defaultRowHeight="18"/>
  <cols>
    <col min="1" max="1" width="66.28515625" customWidth="1"/>
    <col min="2" max="35" width="16" style="1291" customWidth="1"/>
  </cols>
  <sheetData>
    <row r="1" spans="1:35" ht="25.5">
      <c r="A1" s="1172" t="s">
        <v>322</v>
      </c>
      <c r="B1" s="985"/>
      <c r="C1" s="985"/>
      <c r="D1" s="985"/>
      <c r="E1" s="985"/>
      <c r="F1" s="985"/>
      <c r="G1" s="985"/>
      <c r="H1" s="985"/>
      <c r="I1" s="985"/>
      <c r="J1" s="985"/>
      <c r="K1" s="985"/>
      <c r="L1" s="985"/>
      <c r="M1" s="985"/>
      <c r="N1" s="985"/>
      <c r="O1" s="985"/>
      <c r="P1" s="985"/>
      <c r="Q1" s="985"/>
      <c r="R1" s="985"/>
      <c r="S1" s="985"/>
      <c r="T1" s="985"/>
      <c r="U1" s="985"/>
      <c r="V1" s="985"/>
      <c r="W1" s="985"/>
      <c r="X1" s="985"/>
      <c r="Y1" s="985"/>
      <c r="Z1" s="985"/>
      <c r="AA1" s="985"/>
      <c r="AB1" s="985"/>
      <c r="AC1" s="985"/>
      <c r="AD1" s="985"/>
      <c r="AE1" s="985"/>
      <c r="AF1" s="985"/>
      <c r="AG1" s="985"/>
      <c r="AH1" s="985"/>
      <c r="AI1" s="985"/>
    </row>
    <row r="2" spans="1:35" ht="36.75" thickBot="1">
      <c r="A2" s="948" t="s">
        <v>777</v>
      </c>
      <c r="B2" s="1284"/>
      <c r="C2" s="1284"/>
      <c r="D2" s="1284"/>
      <c r="E2" s="1284"/>
      <c r="F2" s="1284"/>
      <c r="G2" s="1284"/>
      <c r="H2" s="1284"/>
      <c r="I2" s="1284"/>
      <c r="J2" s="1284"/>
      <c r="K2" s="1284"/>
      <c r="L2" s="1284"/>
      <c r="M2" s="1284"/>
      <c r="N2" s="1284"/>
      <c r="O2" s="1284"/>
      <c r="P2" s="1284"/>
      <c r="Q2" s="1284"/>
      <c r="R2" s="1284"/>
      <c r="S2" s="1284"/>
      <c r="T2" s="1284"/>
      <c r="U2" s="1284"/>
      <c r="V2" s="1284"/>
      <c r="W2" s="1284"/>
      <c r="X2" s="1284"/>
      <c r="Y2" s="1284"/>
      <c r="Z2" s="1284"/>
      <c r="AA2" s="1284"/>
      <c r="AB2" s="1284"/>
      <c r="AC2" s="1284"/>
      <c r="AD2" s="1284"/>
      <c r="AE2" s="1284"/>
      <c r="AF2" s="1284"/>
      <c r="AG2" s="1284"/>
      <c r="AH2" s="1284"/>
      <c r="AI2" s="1284"/>
    </row>
    <row r="3" spans="1:35" ht="18.75" thickBot="1">
      <c r="A3" s="1152" t="s">
        <v>547</v>
      </c>
      <c r="B3" s="1285">
        <v>41712</v>
      </c>
      <c r="C3" s="1285">
        <v>41743</v>
      </c>
      <c r="D3" s="1285">
        <v>41773</v>
      </c>
      <c r="E3" s="1285">
        <v>41804</v>
      </c>
      <c r="F3" s="1285">
        <v>41834</v>
      </c>
      <c r="G3" s="1285">
        <v>41865</v>
      </c>
      <c r="H3" s="1285">
        <v>41896</v>
      </c>
      <c r="I3" s="1285">
        <v>41926</v>
      </c>
      <c r="J3" s="1285">
        <v>41957</v>
      </c>
      <c r="K3" s="1285">
        <v>41987</v>
      </c>
      <c r="L3" s="1285">
        <v>42018</v>
      </c>
      <c r="M3" s="1285">
        <v>42049</v>
      </c>
      <c r="N3" s="1285">
        <v>42077</v>
      </c>
      <c r="O3" s="1285">
        <v>42108</v>
      </c>
      <c r="P3" s="1285">
        <v>42138</v>
      </c>
      <c r="Q3" s="1285">
        <v>42169</v>
      </c>
      <c r="R3" s="1285">
        <v>42199</v>
      </c>
      <c r="S3" s="1285">
        <v>42230</v>
      </c>
      <c r="T3" s="1285">
        <v>42261</v>
      </c>
      <c r="U3" s="1285">
        <v>42291</v>
      </c>
      <c r="V3" s="1285">
        <v>42322</v>
      </c>
      <c r="W3" s="1285">
        <v>42352</v>
      </c>
      <c r="X3" s="1285">
        <v>42383</v>
      </c>
      <c r="Y3" s="1285">
        <v>42414</v>
      </c>
      <c r="Z3" s="1285">
        <v>42443</v>
      </c>
      <c r="AA3" s="1285">
        <v>42474</v>
      </c>
      <c r="AB3" s="1285">
        <v>42504</v>
      </c>
      <c r="AC3" s="1285">
        <v>42535</v>
      </c>
      <c r="AD3" s="1285">
        <v>42565</v>
      </c>
      <c r="AE3" s="1285">
        <v>42596</v>
      </c>
      <c r="AF3" s="1285">
        <v>42627</v>
      </c>
      <c r="AG3" s="1285">
        <v>42657</v>
      </c>
      <c r="AH3" s="1285">
        <v>42688</v>
      </c>
      <c r="AI3" s="1285">
        <v>42718</v>
      </c>
    </row>
    <row r="4" spans="1:35">
      <c r="A4" s="1292" t="s">
        <v>548</v>
      </c>
      <c r="B4" s="1286">
        <v>10406.20841062</v>
      </c>
      <c r="C4" s="1286">
        <v>5716.5952259400001</v>
      </c>
      <c r="D4" s="1286">
        <v>10447.2565749</v>
      </c>
      <c r="E4" s="1286">
        <v>6282.2374714500002</v>
      </c>
      <c r="F4" s="1286">
        <v>4239.2781220299994</v>
      </c>
      <c r="G4" s="1286">
        <v>1685.6410821500001</v>
      </c>
      <c r="H4" s="1286">
        <v>5809.560474410001</v>
      </c>
      <c r="I4" s="1286">
        <v>6470.4146152199992</v>
      </c>
      <c r="J4" s="1286">
        <v>9289.0003318500003</v>
      </c>
      <c r="K4" s="1286">
        <v>8101.7242539800009</v>
      </c>
      <c r="L4" s="1286">
        <v>9226.4008375999983</v>
      </c>
      <c r="M4" s="1286">
        <v>10194.721548420001</v>
      </c>
      <c r="N4" s="1286">
        <v>3718.4854580899996</v>
      </c>
      <c r="O4" s="1286">
        <v>15642.780468229999</v>
      </c>
      <c r="P4" s="1286">
        <v>10341.538858059999</v>
      </c>
      <c r="Q4" s="1286">
        <v>5428.8166550200003</v>
      </c>
      <c r="R4" s="1286">
        <v>5907.9005824599999</v>
      </c>
      <c r="S4" s="1286">
        <v>5750.2858235900003</v>
      </c>
      <c r="T4" s="1286">
        <v>17036.204827539997</v>
      </c>
      <c r="U4" s="1286">
        <v>26876.825592510002</v>
      </c>
      <c r="V4" s="1286">
        <v>13607.553079790001</v>
      </c>
      <c r="W4" s="1286">
        <v>13476.231607629999</v>
      </c>
      <c r="X4" s="1286">
        <v>21576.982942100003</v>
      </c>
      <c r="Y4" s="1286">
        <v>13717.233096399999</v>
      </c>
      <c r="Z4" s="1286">
        <v>22628.150152820002</v>
      </c>
      <c r="AA4" s="1286">
        <v>15595.848376460001</v>
      </c>
      <c r="AB4" s="1286">
        <v>26051.35139213</v>
      </c>
      <c r="AC4" s="1286">
        <v>9174.8074240200003</v>
      </c>
      <c r="AD4" s="1286">
        <v>12042.603001989999</v>
      </c>
      <c r="AE4" s="1286">
        <v>3997.9289474099996</v>
      </c>
      <c r="AF4" s="1286">
        <v>5087.5915451700002</v>
      </c>
      <c r="AG4" s="1286">
        <v>7774.6513956499994</v>
      </c>
      <c r="AH4" s="1286">
        <v>10997.111250919999</v>
      </c>
      <c r="AI4" s="1286">
        <v>5695.5823620200017</v>
      </c>
    </row>
    <row r="5" spans="1:35">
      <c r="A5" s="1293" t="s">
        <v>549</v>
      </c>
      <c r="B5" s="1287">
        <v>0.47319871999999996</v>
      </c>
      <c r="C5" s="1287">
        <v>1.1556908100000001</v>
      </c>
      <c r="D5" s="1287">
        <v>0.37972281000000002</v>
      </c>
      <c r="E5" s="1287">
        <v>0.43832281000000001</v>
      </c>
      <c r="F5" s="1287">
        <v>0.59658457000000009</v>
      </c>
      <c r="G5" s="1287">
        <v>0.38578767999999997</v>
      </c>
      <c r="H5" s="1287">
        <v>0.55395721999999992</v>
      </c>
      <c r="I5" s="1287">
        <v>0.32524383000000001</v>
      </c>
      <c r="J5" s="1287">
        <v>0.42265267000000001</v>
      </c>
      <c r="K5" s="1287">
        <v>0.35930628999999997</v>
      </c>
      <c r="L5" s="1287">
        <v>0.31379082000000003</v>
      </c>
      <c r="M5" s="1287">
        <v>0.31343782000000003</v>
      </c>
      <c r="N5" s="1287">
        <v>0.30599747999999999</v>
      </c>
      <c r="O5" s="1287">
        <v>0.42821433999999997</v>
      </c>
      <c r="P5" s="1287">
        <v>0.51192296999999998</v>
      </c>
      <c r="Q5" s="1287">
        <v>1.4962147699999999</v>
      </c>
      <c r="R5" s="1287">
        <v>0.30746436999999999</v>
      </c>
      <c r="S5" s="1287">
        <v>0.44020418</v>
      </c>
      <c r="T5" s="1287">
        <v>0.5077218</v>
      </c>
      <c r="U5" s="1287">
        <v>0.34265506000000001</v>
      </c>
      <c r="V5" s="1287">
        <v>0.31886890999999995</v>
      </c>
      <c r="W5" s="1287">
        <v>0.49123667000000004</v>
      </c>
      <c r="X5" s="1287">
        <v>2.4752918099999999</v>
      </c>
      <c r="Y5" s="1287">
        <v>3.0404313799999998</v>
      </c>
      <c r="Z5" s="1287">
        <v>2.3881816600000003</v>
      </c>
      <c r="AA5" s="1287">
        <v>3.8358920800000003</v>
      </c>
      <c r="AB5" s="1287">
        <v>6.2607925800000004</v>
      </c>
      <c r="AC5" s="1287">
        <v>3.7098901200000003</v>
      </c>
      <c r="AD5" s="1287">
        <v>8.5813350899999996</v>
      </c>
      <c r="AE5" s="1287">
        <v>10.992517869999999</v>
      </c>
      <c r="AF5" s="1287">
        <v>6.3909166299999995</v>
      </c>
      <c r="AG5" s="1287">
        <v>9.498500439999999</v>
      </c>
      <c r="AH5" s="1287">
        <v>7.5750100599999994</v>
      </c>
      <c r="AI5" s="1287">
        <v>2.2442243099999999</v>
      </c>
    </row>
    <row r="6" spans="1:35">
      <c r="A6" s="1293" t="s">
        <v>550</v>
      </c>
      <c r="B6" s="1287">
        <v>10405.735211900001</v>
      </c>
      <c r="C6" s="1287">
        <v>5715.43953513</v>
      </c>
      <c r="D6" s="1287">
        <v>10446.876852089999</v>
      </c>
      <c r="E6" s="1287">
        <v>6281.7991486399997</v>
      </c>
      <c r="F6" s="1287">
        <v>4238.6815374599992</v>
      </c>
      <c r="G6" s="1287">
        <v>1685.2552944700001</v>
      </c>
      <c r="H6" s="1287">
        <v>5809.0065171900005</v>
      </c>
      <c r="I6" s="1287">
        <v>6470.0893713899995</v>
      </c>
      <c r="J6" s="1287">
        <v>9288.5776791799999</v>
      </c>
      <c r="K6" s="1287">
        <v>8101.3649476900009</v>
      </c>
      <c r="L6" s="1287">
        <v>9226.0870467799996</v>
      </c>
      <c r="M6" s="1287">
        <v>10194.408110600001</v>
      </c>
      <c r="N6" s="1287">
        <v>3718.1794606099998</v>
      </c>
      <c r="O6" s="1287">
        <v>15642.35225389</v>
      </c>
      <c r="P6" s="1287">
        <v>10341.02693509</v>
      </c>
      <c r="Q6" s="1287">
        <v>5427.3204402499996</v>
      </c>
      <c r="R6" s="1287">
        <v>5907.5931180899997</v>
      </c>
      <c r="S6" s="1287">
        <v>5749.8456194099999</v>
      </c>
      <c r="T6" s="1287">
        <v>17035.697105740001</v>
      </c>
      <c r="U6" s="1287">
        <v>26876.48293745</v>
      </c>
      <c r="V6" s="1287">
        <v>13607.23421088</v>
      </c>
      <c r="W6" s="1287">
        <v>13475.740370959998</v>
      </c>
      <c r="X6" s="1287">
        <v>21574.507650290001</v>
      </c>
      <c r="Y6" s="1287">
        <v>13714.19266502</v>
      </c>
      <c r="Z6" s="1287">
        <v>22625.761971160002</v>
      </c>
      <c r="AA6" s="1287">
        <v>15592.01248438</v>
      </c>
      <c r="AB6" s="1287">
        <v>26045.09059955</v>
      </c>
      <c r="AC6" s="1287">
        <v>9171.0975338999997</v>
      </c>
      <c r="AD6" s="1287">
        <v>12034.0216669</v>
      </c>
      <c r="AE6" s="1287">
        <v>3986.9364295400001</v>
      </c>
      <c r="AF6" s="1287">
        <v>5081.2006285400003</v>
      </c>
      <c r="AG6" s="1287">
        <v>7765.1528952099998</v>
      </c>
      <c r="AH6" s="1287">
        <v>10989.536240860001</v>
      </c>
      <c r="AI6" s="1287">
        <v>5693.3381377100013</v>
      </c>
    </row>
    <row r="7" spans="1:35">
      <c r="A7" s="1293" t="s">
        <v>551</v>
      </c>
      <c r="B7" s="1287">
        <v>156.55539693</v>
      </c>
      <c r="C7" s="1287">
        <v>1167.5960145500001</v>
      </c>
      <c r="D7" s="1287">
        <v>915.67511294000008</v>
      </c>
      <c r="E7" s="1287">
        <v>1128.2571344600001</v>
      </c>
      <c r="F7" s="1287">
        <v>851.82067830999995</v>
      </c>
      <c r="G7" s="1287">
        <v>923.68086377999998</v>
      </c>
      <c r="H7" s="1287">
        <v>992.54822173000002</v>
      </c>
      <c r="I7" s="1287">
        <v>846.27606273000004</v>
      </c>
      <c r="J7" s="1287">
        <v>1263.2385405</v>
      </c>
      <c r="K7" s="1287">
        <v>1548.94602549</v>
      </c>
      <c r="L7" s="1287">
        <v>1307.62764795</v>
      </c>
      <c r="M7" s="1287">
        <v>1255.7819699200002</v>
      </c>
      <c r="N7" s="1287">
        <v>1830.4684985699998</v>
      </c>
      <c r="O7" s="1287">
        <v>1913.34700707</v>
      </c>
      <c r="P7" s="1287">
        <v>1116.7307041399999</v>
      </c>
      <c r="Q7" s="1287">
        <v>1156.1186141600001</v>
      </c>
      <c r="R7" s="1287">
        <v>1205.5964052100001</v>
      </c>
      <c r="S7" s="1287">
        <v>1206.0008393399999</v>
      </c>
      <c r="T7" s="1287">
        <v>1177.5503731800002</v>
      </c>
      <c r="U7" s="1287">
        <v>1669.2537046100001</v>
      </c>
      <c r="V7" s="1287">
        <v>1856.1014170899998</v>
      </c>
      <c r="W7" s="1287">
        <v>1856.1014170899998</v>
      </c>
      <c r="X7" s="1287">
        <v>2641.59352042</v>
      </c>
      <c r="Y7" s="1287">
        <v>2628.89050499</v>
      </c>
      <c r="Z7" s="1287">
        <v>2547.0526771499999</v>
      </c>
      <c r="AA7" s="1287">
        <v>2791.3523308000003</v>
      </c>
      <c r="AB7" s="1287">
        <v>1731.79012427</v>
      </c>
      <c r="AC7" s="1287">
        <v>2880.9447554099997</v>
      </c>
      <c r="AD7" s="1287">
        <v>3152.7864989200002</v>
      </c>
      <c r="AE7" s="1287">
        <v>3478.0218439999999</v>
      </c>
      <c r="AF7" s="1287">
        <v>3404.8167157100002</v>
      </c>
      <c r="AG7" s="1287">
        <v>3030.9566221000005</v>
      </c>
      <c r="AH7" s="1287">
        <v>3025.4428674599999</v>
      </c>
      <c r="AI7" s="1287">
        <v>3270.8081736000004</v>
      </c>
    </row>
    <row r="8" spans="1:35">
      <c r="A8" s="1293" t="s">
        <v>552</v>
      </c>
      <c r="B8" s="1287">
        <v>5647.9195410000002</v>
      </c>
      <c r="C8" s="1287">
        <v>1246.9394109899999</v>
      </c>
      <c r="D8" s="1287">
        <v>3127.6948898400001</v>
      </c>
      <c r="E8" s="1287">
        <v>2852.9118771900003</v>
      </c>
      <c r="F8" s="1287">
        <v>2186.5320920299996</v>
      </c>
      <c r="G8" s="1287">
        <v>761.5744306900001</v>
      </c>
      <c r="H8" s="1287">
        <v>915.38980230999994</v>
      </c>
      <c r="I8" s="1287">
        <v>1222.6078292100001</v>
      </c>
      <c r="J8" s="1287">
        <v>2220.0953030599999</v>
      </c>
      <c r="K8" s="1287">
        <v>800.68604520000008</v>
      </c>
      <c r="L8" s="1287">
        <v>1414.3093528299999</v>
      </c>
      <c r="M8" s="1287">
        <v>2435.7590366800005</v>
      </c>
      <c r="N8" s="1287">
        <v>1887.7109620399999</v>
      </c>
      <c r="O8" s="1287">
        <v>13729.005246819999</v>
      </c>
      <c r="P8" s="1287">
        <v>4218.26883395</v>
      </c>
      <c r="Q8" s="1287">
        <v>2170.5689500900003</v>
      </c>
      <c r="R8" s="1287">
        <v>1200.94191888</v>
      </c>
      <c r="S8" s="1287">
        <v>1042.7899860699999</v>
      </c>
      <c r="T8" s="1287">
        <v>12357.091938559999</v>
      </c>
      <c r="U8" s="1287">
        <v>17707.22923284</v>
      </c>
      <c r="V8" s="1287">
        <v>11751.132793790001</v>
      </c>
      <c r="W8" s="1287">
        <v>4118.8187208700001</v>
      </c>
      <c r="X8" s="1287">
        <v>11432.91412987</v>
      </c>
      <c r="Y8" s="1287">
        <v>3614.3021600299999</v>
      </c>
      <c r="Z8" s="1287">
        <v>18771.709294010001</v>
      </c>
      <c r="AA8" s="1287">
        <v>3139.70386758</v>
      </c>
      <c r="AB8" s="1287">
        <v>9371.8660492799991</v>
      </c>
      <c r="AC8" s="1287">
        <v>2790.1527784899999</v>
      </c>
      <c r="AD8" s="1287">
        <v>3067.3499220799999</v>
      </c>
      <c r="AE8" s="1287">
        <v>508.91458554000002</v>
      </c>
      <c r="AF8" s="1287">
        <v>1676.3839128299999</v>
      </c>
      <c r="AG8" s="1287">
        <v>4734.1962731099993</v>
      </c>
      <c r="AH8" s="1287">
        <v>2452.78599635</v>
      </c>
      <c r="AI8" s="1287">
        <v>2422.52996411</v>
      </c>
    </row>
    <row r="9" spans="1:35">
      <c r="A9" s="1293" t="s">
        <v>699</v>
      </c>
      <c r="B9" s="1287">
        <v>4601.2602739700005</v>
      </c>
      <c r="C9" s="1287">
        <v>3300.9041095900002</v>
      </c>
      <c r="D9" s="1287">
        <v>6403.5068493100007</v>
      </c>
      <c r="E9" s="1287">
        <v>2300.6301369899998</v>
      </c>
      <c r="F9" s="1287">
        <v>1200.3287671199998</v>
      </c>
      <c r="G9" s="1287">
        <v>0</v>
      </c>
      <c r="H9" s="1287">
        <v>3901.06849315</v>
      </c>
      <c r="I9" s="1287">
        <v>4401.20547945</v>
      </c>
      <c r="J9" s="1287">
        <v>5805.24383562</v>
      </c>
      <c r="K9" s="1287">
        <v>5751.7328770000004</v>
      </c>
      <c r="L9" s="1287">
        <v>6504.1500459999997</v>
      </c>
      <c r="M9" s="1287">
        <v>6502.8671039999999</v>
      </c>
      <c r="N9" s="1287">
        <v>0</v>
      </c>
      <c r="O9" s="1287">
        <v>0</v>
      </c>
      <c r="P9" s="1287">
        <v>5006.0273969999998</v>
      </c>
      <c r="Q9" s="1287">
        <v>2100.6328760000001</v>
      </c>
      <c r="R9" s="1287">
        <v>3501.0547940000001</v>
      </c>
      <c r="S9" s="1287">
        <v>3501.0547940000001</v>
      </c>
      <c r="T9" s="1287">
        <v>3501.0547940000001</v>
      </c>
      <c r="U9" s="1287">
        <v>7500</v>
      </c>
      <c r="V9" s="1287">
        <v>0</v>
      </c>
      <c r="W9" s="1287">
        <v>7500.8202330000004</v>
      </c>
      <c r="X9" s="1287">
        <v>7500</v>
      </c>
      <c r="Y9" s="1287">
        <v>7471</v>
      </c>
      <c r="Z9" s="1287">
        <v>1307</v>
      </c>
      <c r="AA9" s="1287">
        <v>9660.9562860000005</v>
      </c>
      <c r="AB9" s="1287">
        <v>14941.434426</v>
      </c>
      <c r="AC9" s="1287">
        <v>3500</v>
      </c>
      <c r="AD9" s="1287">
        <v>5813.8852459</v>
      </c>
      <c r="AE9" s="1287">
        <v>0</v>
      </c>
      <c r="AF9" s="1287">
        <v>0</v>
      </c>
      <c r="AG9" s="1287">
        <v>0</v>
      </c>
      <c r="AH9" s="1287">
        <v>5511.3073770500005</v>
      </c>
      <c r="AI9" s="1287">
        <v>0</v>
      </c>
    </row>
    <row r="10" spans="1:35">
      <c r="A10" s="1293"/>
      <c r="B10" s="1287"/>
      <c r="C10" s="1287"/>
      <c r="D10" s="1287"/>
      <c r="E10" s="1287"/>
      <c r="F10" s="1287"/>
      <c r="G10" s="1287"/>
      <c r="H10" s="1287"/>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v>0</v>
      </c>
    </row>
    <row r="11" spans="1:35">
      <c r="A11" s="1292" t="s">
        <v>553</v>
      </c>
      <c r="B11" s="1287">
        <v>0</v>
      </c>
      <c r="C11" s="1287">
        <v>0</v>
      </c>
      <c r="D11" s="1287">
        <v>0</v>
      </c>
      <c r="E11" s="1287">
        <v>0</v>
      </c>
      <c r="F11" s="1287">
        <v>0</v>
      </c>
      <c r="G11" s="1287">
        <v>0</v>
      </c>
      <c r="H11" s="1287">
        <v>0</v>
      </c>
      <c r="I11" s="1287">
        <v>0</v>
      </c>
      <c r="J11" s="1287">
        <v>0</v>
      </c>
      <c r="K11" s="1287">
        <v>0</v>
      </c>
      <c r="L11" s="1287">
        <v>0</v>
      </c>
      <c r="M11" s="1287">
        <v>0</v>
      </c>
      <c r="N11" s="1287">
        <v>0</v>
      </c>
      <c r="O11" s="1287">
        <v>0</v>
      </c>
      <c r="P11" s="1287">
        <v>0</v>
      </c>
      <c r="Q11" s="1287">
        <v>0</v>
      </c>
      <c r="R11" s="1287">
        <v>0</v>
      </c>
      <c r="S11" s="1287">
        <v>0</v>
      </c>
      <c r="T11" s="1287">
        <v>0</v>
      </c>
      <c r="U11" s="1287">
        <v>0</v>
      </c>
      <c r="V11" s="1287">
        <v>0</v>
      </c>
      <c r="W11" s="1287">
        <v>0</v>
      </c>
      <c r="X11" s="1287">
        <v>0</v>
      </c>
      <c r="Y11" s="1287">
        <v>0</v>
      </c>
      <c r="Z11" s="1287">
        <v>0</v>
      </c>
      <c r="AA11" s="1287">
        <v>0</v>
      </c>
      <c r="AB11" s="1287">
        <v>0</v>
      </c>
      <c r="AC11" s="1287">
        <v>0</v>
      </c>
      <c r="AD11" s="1287">
        <v>0</v>
      </c>
      <c r="AE11" s="1287">
        <v>0</v>
      </c>
      <c r="AF11" s="1287">
        <v>0</v>
      </c>
      <c r="AG11" s="1287">
        <v>0</v>
      </c>
      <c r="AH11" s="1287">
        <v>0</v>
      </c>
      <c r="AI11" s="1287">
        <v>0</v>
      </c>
    </row>
    <row r="12" spans="1:35">
      <c r="A12" s="1293" t="s">
        <v>554</v>
      </c>
      <c r="B12" s="1287">
        <v>0</v>
      </c>
      <c r="C12" s="1287">
        <v>0</v>
      </c>
      <c r="D12" s="1287">
        <v>0</v>
      </c>
      <c r="E12" s="1287">
        <v>0</v>
      </c>
      <c r="F12" s="1287">
        <v>0</v>
      </c>
      <c r="G12" s="1287">
        <v>0</v>
      </c>
      <c r="H12" s="1287">
        <v>0</v>
      </c>
      <c r="I12" s="1287">
        <v>0</v>
      </c>
      <c r="J12" s="1287">
        <v>0</v>
      </c>
      <c r="K12" s="1287">
        <v>0</v>
      </c>
      <c r="L12" s="1287">
        <v>0</v>
      </c>
      <c r="M12" s="1287">
        <v>0</v>
      </c>
      <c r="N12" s="1287">
        <v>0</v>
      </c>
      <c r="O12" s="1287">
        <v>0</v>
      </c>
      <c r="P12" s="1287">
        <v>0</v>
      </c>
      <c r="Q12" s="1287">
        <v>0</v>
      </c>
      <c r="R12" s="1287">
        <v>0</v>
      </c>
      <c r="S12" s="1287">
        <v>0</v>
      </c>
      <c r="T12" s="1287">
        <v>0</v>
      </c>
      <c r="U12" s="1287">
        <v>0</v>
      </c>
      <c r="V12" s="1287">
        <v>0</v>
      </c>
      <c r="W12" s="1287">
        <v>0</v>
      </c>
      <c r="X12" s="1287">
        <v>0</v>
      </c>
      <c r="Y12" s="1287">
        <v>0</v>
      </c>
      <c r="Z12" s="1287">
        <v>0</v>
      </c>
      <c r="AA12" s="1287">
        <v>0</v>
      </c>
      <c r="AB12" s="1287">
        <v>0</v>
      </c>
      <c r="AC12" s="1287">
        <v>0</v>
      </c>
      <c r="AD12" s="1287">
        <v>0</v>
      </c>
      <c r="AE12" s="1287">
        <v>0</v>
      </c>
      <c r="AF12" s="1287">
        <v>0</v>
      </c>
      <c r="AG12" s="1287">
        <v>0</v>
      </c>
      <c r="AH12" s="1287">
        <v>0</v>
      </c>
      <c r="AI12" s="1287">
        <v>0</v>
      </c>
    </row>
    <row r="13" spans="1:35">
      <c r="A13" s="1294" t="s">
        <v>555</v>
      </c>
      <c r="B13" s="1287">
        <v>0</v>
      </c>
      <c r="C13" s="1287">
        <v>0</v>
      </c>
      <c r="D13" s="1287">
        <v>0</v>
      </c>
      <c r="E13" s="1287">
        <v>0</v>
      </c>
      <c r="F13" s="1287">
        <v>0</v>
      </c>
      <c r="G13" s="1287">
        <v>0</v>
      </c>
      <c r="H13" s="1287">
        <v>0</v>
      </c>
      <c r="I13" s="1287">
        <v>0</v>
      </c>
      <c r="J13" s="1287">
        <v>0</v>
      </c>
      <c r="K13" s="1287">
        <v>0</v>
      </c>
      <c r="L13" s="1287">
        <v>0</v>
      </c>
      <c r="M13" s="1287">
        <v>0</v>
      </c>
      <c r="N13" s="1287">
        <v>0</v>
      </c>
      <c r="O13" s="1287">
        <v>0</v>
      </c>
      <c r="P13" s="1287">
        <v>0</v>
      </c>
      <c r="Q13" s="1287">
        <v>0</v>
      </c>
      <c r="R13" s="1287">
        <v>0</v>
      </c>
      <c r="S13" s="1287">
        <v>0</v>
      </c>
      <c r="T13" s="1287">
        <v>0</v>
      </c>
      <c r="U13" s="1287">
        <v>0</v>
      </c>
      <c r="V13" s="1287">
        <v>0</v>
      </c>
      <c r="W13" s="1287">
        <v>0</v>
      </c>
      <c r="X13" s="1287">
        <v>0</v>
      </c>
      <c r="Y13" s="1287">
        <v>0</v>
      </c>
      <c r="Z13" s="1287">
        <v>0</v>
      </c>
      <c r="AA13" s="1287">
        <v>0</v>
      </c>
      <c r="AB13" s="1287">
        <v>0</v>
      </c>
      <c r="AC13" s="1287">
        <v>0</v>
      </c>
      <c r="AD13" s="1287">
        <v>0</v>
      </c>
      <c r="AE13" s="1287">
        <v>0</v>
      </c>
      <c r="AF13" s="1287">
        <v>0</v>
      </c>
      <c r="AG13" s="1287">
        <v>0</v>
      </c>
      <c r="AH13" s="1287">
        <v>0</v>
      </c>
      <c r="AI13" s="1287">
        <v>0</v>
      </c>
    </row>
    <row r="14" spans="1:35">
      <c r="A14" s="1294" t="s">
        <v>556</v>
      </c>
      <c r="B14" s="1287">
        <v>0</v>
      </c>
      <c r="C14" s="1287">
        <v>0</v>
      </c>
      <c r="D14" s="1287">
        <v>0</v>
      </c>
      <c r="E14" s="1287">
        <v>0</v>
      </c>
      <c r="F14" s="1287">
        <v>0</v>
      </c>
      <c r="G14" s="1287">
        <v>0</v>
      </c>
      <c r="H14" s="1287">
        <v>0</v>
      </c>
      <c r="I14" s="1287">
        <v>0</v>
      </c>
      <c r="J14" s="1287">
        <v>0</v>
      </c>
      <c r="K14" s="1287">
        <v>0</v>
      </c>
      <c r="L14" s="1287">
        <v>0</v>
      </c>
      <c r="M14" s="1287">
        <v>0</v>
      </c>
      <c r="N14" s="1287">
        <v>0</v>
      </c>
      <c r="O14" s="1287">
        <v>0</v>
      </c>
      <c r="P14" s="1287">
        <v>0</v>
      </c>
      <c r="Q14" s="1287">
        <v>0</v>
      </c>
      <c r="R14" s="1287">
        <v>0</v>
      </c>
      <c r="S14" s="1287">
        <v>0</v>
      </c>
      <c r="T14" s="1287">
        <v>0</v>
      </c>
      <c r="U14" s="1287">
        <v>0</v>
      </c>
      <c r="V14" s="1287">
        <v>0</v>
      </c>
      <c r="W14" s="1287">
        <v>0</v>
      </c>
      <c r="X14" s="1287">
        <v>0</v>
      </c>
      <c r="Y14" s="1287">
        <v>0</v>
      </c>
      <c r="Z14" s="1287">
        <v>0</v>
      </c>
      <c r="AA14" s="1287">
        <v>0</v>
      </c>
      <c r="AB14" s="1287">
        <v>0</v>
      </c>
      <c r="AC14" s="1287">
        <v>0</v>
      </c>
      <c r="AD14" s="1287">
        <v>0</v>
      </c>
      <c r="AE14" s="1287">
        <v>0</v>
      </c>
      <c r="AF14" s="1287">
        <v>0</v>
      </c>
      <c r="AG14" s="1287">
        <v>0</v>
      </c>
      <c r="AH14" s="1287">
        <v>0</v>
      </c>
      <c r="AI14" s="1287">
        <v>0</v>
      </c>
    </row>
    <row r="15" spans="1:35">
      <c r="A15" s="1292" t="s">
        <v>557</v>
      </c>
      <c r="B15" s="1286">
        <v>6599.7740230099998</v>
      </c>
      <c r="C15" s="1286">
        <v>1747.8776197</v>
      </c>
      <c r="D15" s="1286">
        <v>7870.9242127200005</v>
      </c>
      <c r="E15" s="1286">
        <v>8615.5048009900001</v>
      </c>
      <c r="F15" s="1286">
        <v>3526.13042842</v>
      </c>
      <c r="G15" s="1286">
        <v>2631.1178166499999</v>
      </c>
      <c r="H15" s="1286">
        <v>4581.04964595</v>
      </c>
      <c r="I15" s="1286">
        <v>4784.4829616100005</v>
      </c>
      <c r="J15" s="1286">
        <v>10717.78325065</v>
      </c>
      <c r="K15" s="1286">
        <v>7607.59360818</v>
      </c>
      <c r="L15" s="1286">
        <v>6269.8628426000005</v>
      </c>
      <c r="M15" s="1286">
        <v>5347.2546991499994</v>
      </c>
      <c r="N15" s="1286">
        <v>2204.9518319699996</v>
      </c>
      <c r="O15" s="1286">
        <v>3188.4772721199997</v>
      </c>
      <c r="P15" s="1286">
        <v>3406.3772390699996</v>
      </c>
      <c r="Q15" s="1286">
        <v>7983.1245538900002</v>
      </c>
      <c r="R15" s="1286">
        <v>6903.4664101799999</v>
      </c>
      <c r="S15" s="1286">
        <v>11379.00799735</v>
      </c>
      <c r="T15" s="1286">
        <v>12642.546011549999</v>
      </c>
      <c r="U15" s="1286">
        <v>11805.52471439</v>
      </c>
      <c r="V15" s="1286">
        <v>17733.86080531</v>
      </c>
      <c r="W15" s="1286">
        <v>25560.005160470002</v>
      </c>
      <c r="X15" s="1286">
        <v>28469.273546060002</v>
      </c>
      <c r="Y15" s="1286">
        <v>31388.743720420003</v>
      </c>
      <c r="Z15" s="1286">
        <v>32576.19912089</v>
      </c>
      <c r="AA15" s="1286">
        <v>21615.422123550001</v>
      </c>
      <c r="AB15" s="1286">
        <v>13671.840644299999</v>
      </c>
      <c r="AC15" s="1286">
        <v>36835.391531589994</v>
      </c>
      <c r="AD15" s="1286">
        <v>47176.429902620002</v>
      </c>
      <c r="AE15" s="1286">
        <v>50630.552455679994</v>
      </c>
      <c r="AF15" s="1286">
        <v>32314.597655689999</v>
      </c>
      <c r="AG15" s="1286">
        <v>27923.456077900002</v>
      </c>
      <c r="AH15" s="1286">
        <v>21766.000674320003</v>
      </c>
      <c r="AI15" s="1286">
        <v>25559.108164260004</v>
      </c>
    </row>
    <row r="16" spans="1:35">
      <c r="A16" s="1293" t="s">
        <v>716</v>
      </c>
      <c r="B16" s="1286">
        <v>0</v>
      </c>
      <c r="C16" s="1286">
        <v>0</v>
      </c>
      <c r="D16" s="1286">
        <v>0</v>
      </c>
      <c r="E16" s="1286">
        <v>0</v>
      </c>
      <c r="F16" s="1286">
        <v>0</v>
      </c>
      <c r="G16" s="1286">
        <v>0</v>
      </c>
      <c r="H16" s="1286">
        <v>0</v>
      </c>
      <c r="I16" s="1286">
        <v>0</v>
      </c>
      <c r="J16" s="1286">
        <v>0</v>
      </c>
      <c r="K16" s="1286">
        <v>0</v>
      </c>
      <c r="L16" s="1286">
        <v>0</v>
      </c>
      <c r="M16" s="1286">
        <v>0</v>
      </c>
      <c r="N16" s="1286">
        <v>0</v>
      </c>
      <c r="O16" s="1286">
        <v>0</v>
      </c>
      <c r="P16" s="1286">
        <v>0</v>
      </c>
      <c r="Q16" s="1286">
        <v>0</v>
      </c>
      <c r="R16" s="1286">
        <v>0</v>
      </c>
      <c r="S16" s="1286">
        <v>0</v>
      </c>
      <c r="T16" s="1286">
        <v>0</v>
      </c>
      <c r="U16" s="1286">
        <v>0</v>
      </c>
      <c r="V16" s="1286">
        <v>0</v>
      </c>
      <c r="W16" s="1286">
        <v>0</v>
      </c>
      <c r="X16" s="1286">
        <v>0</v>
      </c>
      <c r="Y16" s="1286">
        <v>0</v>
      </c>
      <c r="Z16" s="1286">
        <v>0</v>
      </c>
      <c r="AA16" s="1286">
        <v>0</v>
      </c>
      <c r="AB16" s="1286">
        <v>0</v>
      </c>
      <c r="AC16" s="1286">
        <v>-69.816747000000007</v>
      </c>
      <c r="AD16" s="1286">
        <v>600.41927199999998</v>
      </c>
      <c r="AE16" s="1286">
        <v>161.19808499999999</v>
      </c>
      <c r="AF16" s="1286">
        <v>146.68710999999999</v>
      </c>
      <c r="AG16" s="1286">
        <v>253.37995699999999</v>
      </c>
      <c r="AH16" s="1286">
        <v>234.919331</v>
      </c>
      <c r="AI16" s="1286">
        <v>319.58281799999997</v>
      </c>
    </row>
    <row r="17" spans="1:35">
      <c r="A17" s="1293" t="s">
        <v>558</v>
      </c>
      <c r="B17" s="1287">
        <v>6599.7740230099998</v>
      </c>
      <c r="C17" s="1287">
        <v>1747.8776197</v>
      </c>
      <c r="D17" s="1287">
        <v>7870.9242127200005</v>
      </c>
      <c r="E17" s="1287">
        <v>8615.5048009900001</v>
      </c>
      <c r="F17" s="1287">
        <v>3526.13042842</v>
      </c>
      <c r="G17" s="1287">
        <v>2631.1178166499999</v>
      </c>
      <c r="H17" s="1287">
        <v>4581.04964595</v>
      </c>
      <c r="I17" s="1287">
        <v>4784.4829616100005</v>
      </c>
      <c r="J17" s="1287">
        <v>10717.78325065</v>
      </c>
      <c r="K17" s="1287">
        <v>7607.59360818</v>
      </c>
      <c r="L17" s="1287">
        <v>6269.8628426000005</v>
      </c>
      <c r="M17" s="1287">
        <v>5347.2546991499994</v>
      </c>
      <c r="N17" s="1287">
        <v>2204.9518319699996</v>
      </c>
      <c r="O17" s="1287">
        <v>3188.4772721199997</v>
      </c>
      <c r="P17" s="1287">
        <v>3406.3772390699996</v>
      </c>
      <c r="Q17" s="1287">
        <v>7983.1245538900002</v>
      </c>
      <c r="R17" s="1287">
        <v>6903.4664101799999</v>
      </c>
      <c r="S17" s="1287">
        <v>11379.00799735</v>
      </c>
      <c r="T17" s="1287">
        <v>12642.546011549999</v>
      </c>
      <c r="U17" s="1287">
        <v>11805.52471439</v>
      </c>
      <c r="V17" s="1287">
        <v>17733.86080531</v>
      </c>
      <c r="W17" s="1287">
        <v>25560.005160470002</v>
      </c>
      <c r="X17" s="1287">
        <v>28469.273546060002</v>
      </c>
      <c r="Y17" s="1287">
        <v>31388.743720420003</v>
      </c>
      <c r="Z17" s="1287">
        <v>32576.19912089</v>
      </c>
      <c r="AA17" s="1287">
        <v>21615.422123550001</v>
      </c>
      <c r="AB17" s="1287">
        <v>13671.840644299999</v>
      </c>
      <c r="AC17" s="1287">
        <v>36905.208278589998</v>
      </c>
      <c r="AD17" s="1287">
        <v>46576.010630620003</v>
      </c>
      <c r="AE17" s="1287">
        <v>50469.35437067999</v>
      </c>
      <c r="AF17" s="1287">
        <v>32167.91054569</v>
      </c>
      <c r="AG17" s="1287">
        <v>27670.076120900001</v>
      </c>
      <c r="AH17" s="1287">
        <v>21531.081343320002</v>
      </c>
      <c r="AI17" s="1287">
        <v>25239.525346260001</v>
      </c>
    </row>
    <row r="18" spans="1:35">
      <c r="A18" s="1293" t="s">
        <v>559</v>
      </c>
      <c r="B18" s="1287">
        <v>6599.7740230099998</v>
      </c>
      <c r="C18" s="1287">
        <v>1747.8776197</v>
      </c>
      <c r="D18" s="1287">
        <v>7870.9242127200005</v>
      </c>
      <c r="E18" s="1287">
        <v>8615.5048009900001</v>
      </c>
      <c r="F18" s="1287">
        <v>3526.13042842</v>
      </c>
      <c r="G18" s="1287">
        <v>2631.1178166499999</v>
      </c>
      <c r="H18" s="1287">
        <v>4581.04964595</v>
      </c>
      <c r="I18" s="1287">
        <v>4784.4829616100005</v>
      </c>
      <c r="J18" s="1287">
        <v>10717.78325065</v>
      </c>
      <c r="K18" s="1287">
        <v>7607.59360818</v>
      </c>
      <c r="L18" s="1287">
        <v>6269.8628426000005</v>
      </c>
      <c r="M18" s="1287">
        <v>5347.2546991499994</v>
      </c>
      <c r="N18" s="1287">
        <v>2204.9518319699996</v>
      </c>
      <c r="O18" s="1287">
        <v>3188.4772721199997</v>
      </c>
      <c r="P18" s="1287">
        <v>3406.3772390699996</v>
      </c>
      <c r="Q18" s="1287">
        <v>7983.1245538900002</v>
      </c>
      <c r="R18" s="1287">
        <v>6903.4664101799999</v>
      </c>
      <c r="S18" s="1287">
        <v>11379.00799735</v>
      </c>
      <c r="T18" s="1287">
        <v>12642.546011549999</v>
      </c>
      <c r="U18" s="1287">
        <v>11805.52471439</v>
      </c>
      <c r="V18" s="1287">
        <v>17733.86080531</v>
      </c>
      <c r="W18" s="1287">
        <v>25560.005160470002</v>
      </c>
      <c r="X18" s="1287">
        <v>28469.273546060002</v>
      </c>
      <c r="Y18" s="1287">
        <v>31388.743720420003</v>
      </c>
      <c r="Z18" s="1287">
        <v>32576.19912089</v>
      </c>
      <c r="AA18" s="1287">
        <v>21615.422123550001</v>
      </c>
      <c r="AB18" s="1287">
        <v>13671.840644299999</v>
      </c>
      <c r="AC18" s="1287">
        <v>36905.208278589998</v>
      </c>
      <c r="AD18" s="1287">
        <v>46576.010630620003</v>
      </c>
      <c r="AE18" s="1287">
        <v>50469.35437067999</v>
      </c>
      <c r="AF18" s="1287">
        <v>32167.91054569</v>
      </c>
      <c r="AG18" s="1287">
        <v>27670.076120900001</v>
      </c>
      <c r="AH18" s="1287">
        <v>21531.081343320002</v>
      </c>
      <c r="AI18" s="1287">
        <v>25239.525346260001</v>
      </c>
    </row>
    <row r="19" spans="1:35" ht="36">
      <c r="A19" s="1293" t="s">
        <v>560</v>
      </c>
      <c r="B19" s="1287">
        <v>0</v>
      </c>
      <c r="C19" s="1287">
        <v>0</v>
      </c>
      <c r="D19" s="1287">
        <v>0</v>
      </c>
      <c r="E19" s="1287">
        <v>0</v>
      </c>
      <c r="F19" s="1287">
        <v>0</v>
      </c>
      <c r="G19" s="1287">
        <v>0</v>
      </c>
      <c r="H19" s="1287">
        <v>0</v>
      </c>
      <c r="I19" s="1287">
        <v>0</v>
      </c>
      <c r="J19" s="1287">
        <v>0</v>
      </c>
      <c r="K19" s="1287">
        <v>0</v>
      </c>
      <c r="L19" s="1287">
        <v>0</v>
      </c>
      <c r="M19" s="1287">
        <v>0</v>
      </c>
      <c r="N19" s="1287">
        <v>0</v>
      </c>
      <c r="O19" s="1287">
        <v>0</v>
      </c>
      <c r="P19" s="1287">
        <v>0</v>
      </c>
      <c r="Q19" s="1287">
        <v>0</v>
      </c>
      <c r="R19" s="1287">
        <v>0</v>
      </c>
      <c r="S19" s="1287">
        <v>0</v>
      </c>
      <c r="T19" s="1287">
        <v>0</v>
      </c>
      <c r="U19" s="1287">
        <v>0</v>
      </c>
      <c r="V19" s="1287">
        <v>0</v>
      </c>
      <c r="W19" s="1287">
        <v>0</v>
      </c>
      <c r="X19" s="1287">
        <v>0</v>
      </c>
      <c r="Y19" s="1287">
        <v>0</v>
      </c>
      <c r="Z19" s="1287">
        <v>0</v>
      </c>
      <c r="AA19" s="1287">
        <v>0</v>
      </c>
      <c r="AB19" s="1287">
        <v>0</v>
      </c>
      <c r="AC19" s="1287">
        <v>0</v>
      </c>
      <c r="AD19" s="1287">
        <v>0</v>
      </c>
      <c r="AE19" s="1287">
        <v>0</v>
      </c>
      <c r="AF19" s="1287">
        <v>0</v>
      </c>
      <c r="AG19" s="1287">
        <v>0</v>
      </c>
      <c r="AH19" s="1287">
        <v>0</v>
      </c>
      <c r="AI19" s="1287">
        <v>0</v>
      </c>
    </row>
    <row r="20" spans="1:35">
      <c r="A20" s="1293" t="s">
        <v>561</v>
      </c>
      <c r="B20" s="1287">
        <v>0</v>
      </c>
      <c r="C20" s="1287">
        <v>0</v>
      </c>
      <c r="D20" s="1287">
        <v>0</v>
      </c>
      <c r="E20" s="1287">
        <v>0</v>
      </c>
      <c r="F20" s="1287">
        <v>0</v>
      </c>
      <c r="G20" s="1287">
        <v>0</v>
      </c>
      <c r="H20" s="1287">
        <v>0</v>
      </c>
      <c r="I20" s="1287">
        <v>0</v>
      </c>
      <c r="J20" s="1287">
        <v>0</v>
      </c>
      <c r="K20" s="1287">
        <v>0</v>
      </c>
      <c r="L20" s="1287">
        <v>0</v>
      </c>
      <c r="M20" s="1287">
        <v>0</v>
      </c>
      <c r="N20" s="1287">
        <v>0</v>
      </c>
      <c r="O20" s="1287">
        <v>0</v>
      </c>
      <c r="P20" s="1287">
        <v>0</v>
      </c>
      <c r="Q20" s="1287">
        <v>0</v>
      </c>
      <c r="R20" s="1287">
        <v>0</v>
      </c>
      <c r="S20" s="1287">
        <v>0</v>
      </c>
      <c r="T20" s="1287">
        <v>0</v>
      </c>
      <c r="U20" s="1287">
        <v>0</v>
      </c>
      <c r="V20" s="1287">
        <v>0</v>
      </c>
      <c r="W20" s="1287">
        <v>0</v>
      </c>
      <c r="X20" s="1287">
        <v>0</v>
      </c>
      <c r="Y20" s="1287">
        <v>0</v>
      </c>
      <c r="Z20" s="1287">
        <v>0</v>
      </c>
      <c r="AA20" s="1287">
        <v>0</v>
      </c>
      <c r="AB20" s="1287">
        <v>0</v>
      </c>
      <c r="AC20" s="1287">
        <v>0</v>
      </c>
      <c r="AD20" s="1287">
        <v>0</v>
      </c>
      <c r="AE20" s="1287">
        <v>0</v>
      </c>
      <c r="AF20" s="1287">
        <v>0</v>
      </c>
      <c r="AG20" s="1287">
        <v>0</v>
      </c>
      <c r="AH20" s="1287">
        <v>0</v>
      </c>
      <c r="AI20" s="1287">
        <v>0</v>
      </c>
    </row>
    <row r="21" spans="1:35">
      <c r="A21" s="1293" t="s">
        <v>562</v>
      </c>
      <c r="B21" s="1287">
        <v>0</v>
      </c>
      <c r="C21" s="1287">
        <v>0</v>
      </c>
      <c r="D21" s="1287">
        <v>0</v>
      </c>
      <c r="E21" s="1287">
        <v>0</v>
      </c>
      <c r="F21" s="1287">
        <v>0</v>
      </c>
      <c r="G21" s="1287">
        <v>0</v>
      </c>
      <c r="H21" s="1287">
        <v>0</v>
      </c>
      <c r="I21" s="1287">
        <v>0</v>
      </c>
      <c r="J21" s="1287">
        <v>0</v>
      </c>
      <c r="K21" s="1287">
        <v>0</v>
      </c>
      <c r="L21" s="1287">
        <v>0</v>
      </c>
      <c r="M21" s="1287">
        <v>0</v>
      </c>
      <c r="N21" s="1287">
        <v>0</v>
      </c>
      <c r="O21" s="1287">
        <v>0</v>
      </c>
      <c r="P21" s="1287">
        <v>0</v>
      </c>
      <c r="Q21" s="1287">
        <v>0</v>
      </c>
      <c r="R21" s="1287">
        <v>0</v>
      </c>
      <c r="S21" s="1287">
        <v>0</v>
      </c>
      <c r="T21" s="1287">
        <v>0</v>
      </c>
      <c r="U21" s="1287">
        <v>0</v>
      </c>
      <c r="V21" s="1287">
        <v>0</v>
      </c>
      <c r="W21" s="1287">
        <v>0</v>
      </c>
      <c r="X21" s="1287">
        <v>0</v>
      </c>
      <c r="Y21" s="1287">
        <v>0</v>
      </c>
      <c r="Z21" s="1287">
        <v>0</v>
      </c>
      <c r="AA21" s="1287">
        <v>0</v>
      </c>
      <c r="AB21" s="1287">
        <v>0</v>
      </c>
      <c r="AC21" s="1287">
        <v>0</v>
      </c>
      <c r="AD21" s="1287">
        <v>0</v>
      </c>
      <c r="AE21" s="1287">
        <v>0</v>
      </c>
      <c r="AF21" s="1287">
        <v>0</v>
      </c>
      <c r="AG21" s="1287">
        <v>0</v>
      </c>
      <c r="AH21" s="1287">
        <v>0</v>
      </c>
      <c r="AI21" s="1287">
        <v>0</v>
      </c>
    </row>
    <row r="22" spans="1:35">
      <c r="A22" s="1293"/>
      <c r="B22" s="1287"/>
      <c r="C22" s="1287"/>
      <c r="D22" s="1287"/>
      <c r="E22" s="1287"/>
      <c r="F22" s="1287"/>
      <c r="G22" s="1287"/>
      <c r="H22" s="1287"/>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row>
    <row r="23" spans="1:35">
      <c r="A23" s="1292" t="s">
        <v>563</v>
      </c>
      <c r="B23" s="1286">
        <v>57211.118032040009</v>
      </c>
      <c r="C23" s="1286">
        <v>36984.765519790002</v>
      </c>
      <c r="D23" s="1286">
        <v>39957.539051170002</v>
      </c>
      <c r="E23" s="1286">
        <v>46265.360258350003</v>
      </c>
      <c r="F23" s="1286">
        <v>65100.449600629996</v>
      </c>
      <c r="G23" s="1286">
        <v>85773.283401669993</v>
      </c>
      <c r="H23" s="1286">
        <v>63491.720016569991</v>
      </c>
      <c r="I23" s="1286">
        <v>77663.578935019992</v>
      </c>
      <c r="J23" s="1286">
        <v>89144.212780540009</v>
      </c>
      <c r="K23" s="1286">
        <v>74955.877006619994</v>
      </c>
      <c r="L23" s="1286">
        <v>65913.949895860002</v>
      </c>
      <c r="M23" s="1286">
        <v>78676.493085940005</v>
      </c>
      <c r="N23" s="1286">
        <v>95012.186858929999</v>
      </c>
      <c r="O23" s="1286">
        <v>57573.006489059997</v>
      </c>
      <c r="P23" s="1286">
        <v>45547.228352160004</v>
      </c>
      <c r="Q23" s="1286">
        <v>61317.075119349989</v>
      </c>
      <c r="R23" s="1286">
        <v>72458.710888459987</v>
      </c>
      <c r="S23" s="1286">
        <v>67434.999080280002</v>
      </c>
      <c r="T23" s="1286">
        <v>80869.980812950002</v>
      </c>
      <c r="U23" s="1286">
        <v>68187.08382675999</v>
      </c>
      <c r="V23" s="1286">
        <v>71233.818025469998</v>
      </c>
      <c r="W23" s="1286">
        <v>74746.826789330007</v>
      </c>
      <c r="X23" s="1286">
        <v>148873.70969918999</v>
      </c>
      <c r="Y23" s="1286">
        <v>163574.90070363</v>
      </c>
      <c r="Z23" s="1286">
        <v>159172.17841875</v>
      </c>
      <c r="AA23" s="1286">
        <v>165682.07135735999</v>
      </c>
      <c r="AB23" s="1286">
        <v>155944.89188263001</v>
      </c>
      <c r="AC23" s="1286">
        <v>177265.99924048001</v>
      </c>
      <c r="AD23" s="1286">
        <v>207467.88685595998</v>
      </c>
      <c r="AE23" s="1286">
        <v>192507.91338965003</v>
      </c>
      <c r="AF23" s="1286">
        <v>221204.74394207</v>
      </c>
      <c r="AG23" s="1286">
        <v>187102.66688882001</v>
      </c>
      <c r="AH23" s="1286">
        <v>182406.14058059</v>
      </c>
      <c r="AI23" s="1286">
        <v>203145.66109764998</v>
      </c>
    </row>
    <row r="24" spans="1:35">
      <c r="A24" s="1293" t="s">
        <v>564</v>
      </c>
      <c r="B24" s="1287">
        <v>40748.689794520003</v>
      </c>
      <c r="C24" s="1287">
        <v>19728.041222240001</v>
      </c>
      <c r="D24" s="1287">
        <v>23139.095241050003</v>
      </c>
      <c r="E24" s="1287">
        <v>29648.717438220003</v>
      </c>
      <c r="F24" s="1287">
        <v>35970.410597509996</v>
      </c>
      <c r="G24" s="1287">
        <v>56113.783216559998</v>
      </c>
      <c r="H24" s="1287">
        <v>37337.397446339994</v>
      </c>
      <c r="I24" s="1287">
        <v>51715.584917489999</v>
      </c>
      <c r="J24" s="1287">
        <v>64051.582713690004</v>
      </c>
      <c r="K24" s="1287">
        <v>54490.79936546</v>
      </c>
      <c r="L24" s="1287">
        <v>43804.993837730006</v>
      </c>
      <c r="M24" s="1287">
        <v>55743.720994849995</v>
      </c>
      <c r="N24" s="1287">
        <v>70887.027649030002</v>
      </c>
      <c r="O24" s="1287">
        <v>46478.839024250003</v>
      </c>
      <c r="P24" s="1287">
        <v>34733.442946720003</v>
      </c>
      <c r="Q24" s="1287">
        <v>52924.625133569993</v>
      </c>
      <c r="R24" s="1287">
        <v>60490.936534729997</v>
      </c>
      <c r="S24" s="1287">
        <v>54748.399662820004</v>
      </c>
      <c r="T24" s="1287">
        <v>67604.358630339993</v>
      </c>
      <c r="U24" s="1287">
        <v>55757.162502019994</v>
      </c>
      <c r="V24" s="1287">
        <v>61929.280430179999</v>
      </c>
      <c r="W24" s="1287">
        <v>66877.872161099993</v>
      </c>
      <c r="X24" s="1287">
        <v>103033.84046183</v>
      </c>
      <c r="Y24" s="1287">
        <v>117772.18959170001</v>
      </c>
      <c r="Z24" s="1287">
        <v>112237.38031589</v>
      </c>
      <c r="AA24" s="1287">
        <v>115431.69044855</v>
      </c>
      <c r="AB24" s="1287">
        <v>106128.67369909</v>
      </c>
      <c r="AC24" s="1287">
        <v>125614.38217919</v>
      </c>
      <c r="AD24" s="1287">
        <v>157892.29355693</v>
      </c>
      <c r="AE24" s="1287">
        <v>142793.55208729001</v>
      </c>
      <c r="AF24" s="1287">
        <v>160978.45423695998</v>
      </c>
      <c r="AG24" s="1287">
        <v>130800.28098878</v>
      </c>
      <c r="AH24" s="1287">
        <v>125118.94499460001</v>
      </c>
      <c r="AI24" s="1287">
        <v>143791.79206872001</v>
      </c>
    </row>
    <row r="25" spans="1:35">
      <c r="A25" s="1293" t="s">
        <v>409</v>
      </c>
      <c r="B25" s="1287">
        <v>0</v>
      </c>
      <c r="C25" s="1287">
        <v>0</v>
      </c>
      <c r="D25" s="1287">
        <v>0</v>
      </c>
      <c r="E25" s="1287">
        <v>0</v>
      </c>
      <c r="F25" s="1287">
        <v>0</v>
      </c>
      <c r="G25" s="1287">
        <v>0</v>
      </c>
      <c r="H25" s="1287">
        <v>0</v>
      </c>
      <c r="I25" s="1287">
        <v>0</v>
      </c>
      <c r="J25" s="1287">
        <v>0</v>
      </c>
      <c r="K25" s="1287">
        <v>0</v>
      </c>
      <c r="L25" s="1287">
        <v>0</v>
      </c>
      <c r="M25" s="1287">
        <v>0</v>
      </c>
      <c r="N25" s="1287">
        <v>0</v>
      </c>
      <c r="O25" s="1287">
        <v>0</v>
      </c>
      <c r="P25" s="1287">
        <v>0</v>
      </c>
      <c r="Q25" s="1287">
        <v>0</v>
      </c>
      <c r="R25" s="1287">
        <v>0</v>
      </c>
      <c r="S25" s="1287">
        <v>0</v>
      </c>
      <c r="T25" s="1287">
        <v>0</v>
      </c>
      <c r="U25" s="1287">
        <v>0</v>
      </c>
      <c r="V25" s="1287">
        <v>0</v>
      </c>
      <c r="W25" s="1287">
        <v>0</v>
      </c>
      <c r="X25" s="1287">
        <v>0</v>
      </c>
      <c r="Y25" s="1287">
        <v>0</v>
      </c>
      <c r="Z25" s="1287">
        <v>0</v>
      </c>
      <c r="AA25" s="1287">
        <v>0</v>
      </c>
      <c r="AB25" s="1287">
        <v>0</v>
      </c>
      <c r="AC25" s="1287">
        <v>0</v>
      </c>
      <c r="AD25" s="1287">
        <v>0</v>
      </c>
      <c r="AE25" s="1287">
        <v>0</v>
      </c>
      <c r="AF25" s="1287">
        <v>0</v>
      </c>
      <c r="AG25" s="1287">
        <v>0</v>
      </c>
      <c r="AH25" s="1287">
        <v>0</v>
      </c>
      <c r="AI25" s="1287">
        <v>0</v>
      </c>
    </row>
    <row r="26" spans="1:35">
      <c r="A26" s="1293" t="s">
        <v>565</v>
      </c>
      <c r="B26" s="1287">
        <v>16462.428237520002</v>
      </c>
      <c r="C26" s="1287">
        <v>17256.724297549998</v>
      </c>
      <c r="D26" s="1287">
        <v>16818.443810119999</v>
      </c>
      <c r="E26" s="1287">
        <v>16616.64282013</v>
      </c>
      <c r="F26" s="1287">
        <v>29130.039003120004</v>
      </c>
      <c r="G26" s="1287">
        <v>29659.500185110002</v>
      </c>
      <c r="H26" s="1287">
        <v>26154.322570230001</v>
      </c>
      <c r="I26" s="1287">
        <v>25947.99401753</v>
      </c>
      <c r="J26" s="1287">
        <v>25092.630066849997</v>
      </c>
      <c r="K26" s="1287">
        <v>20465.077641159998</v>
      </c>
      <c r="L26" s="1287">
        <v>22108.956058129999</v>
      </c>
      <c r="M26" s="1287">
        <v>22932.772091089995</v>
      </c>
      <c r="N26" s="1287">
        <v>24125.159209900001</v>
      </c>
      <c r="O26" s="1287">
        <v>11094.167464810002</v>
      </c>
      <c r="P26" s="1287">
        <v>10813.785405440001</v>
      </c>
      <c r="Q26" s="1287">
        <v>8392.4499857800001</v>
      </c>
      <c r="R26" s="1287">
        <v>11967.774353729999</v>
      </c>
      <c r="S26" s="1287">
        <v>12686.599417459998</v>
      </c>
      <c r="T26" s="1287">
        <v>13265.622182610001</v>
      </c>
      <c r="U26" s="1287">
        <v>12429.92132474</v>
      </c>
      <c r="V26" s="1287">
        <v>9304.5375952900013</v>
      </c>
      <c r="W26" s="1287">
        <v>7868.9546282299998</v>
      </c>
      <c r="X26" s="1287">
        <v>45839.869237359999</v>
      </c>
      <c r="Y26" s="1287">
        <v>45802.711111930003</v>
      </c>
      <c r="Z26" s="1287">
        <v>46934.798102859997</v>
      </c>
      <c r="AA26" s="1287">
        <v>50250.380908809995</v>
      </c>
      <c r="AB26" s="1287">
        <v>49816.218183540004</v>
      </c>
      <c r="AC26" s="1287">
        <v>51651.617061290002</v>
      </c>
      <c r="AD26" s="1287">
        <v>49575.593299029999</v>
      </c>
      <c r="AE26" s="1287">
        <v>49714.361302359997</v>
      </c>
      <c r="AF26" s="1287">
        <v>60226.289705110001</v>
      </c>
      <c r="AG26" s="1287">
        <v>56302.385900040004</v>
      </c>
      <c r="AH26" s="1287">
        <v>57287.195585989997</v>
      </c>
      <c r="AI26" s="1287">
        <v>59353.869028929999</v>
      </c>
    </row>
    <row r="27" spans="1:35">
      <c r="A27" s="1293" t="s">
        <v>566</v>
      </c>
      <c r="B27" s="1287">
        <v>0</v>
      </c>
      <c r="C27" s="1287">
        <v>0</v>
      </c>
      <c r="D27" s="1287">
        <v>0</v>
      </c>
      <c r="E27" s="1287">
        <v>0</v>
      </c>
      <c r="F27" s="1287">
        <v>0</v>
      </c>
      <c r="G27" s="1287">
        <v>0</v>
      </c>
      <c r="H27" s="1287">
        <v>0</v>
      </c>
      <c r="I27" s="1287">
        <v>0</v>
      </c>
      <c r="J27" s="1287">
        <v>0</v>
      </c>
      <c r="K27" s="1287">
        <v>0</v>
      </c>
      <c r="L27" s="1287">
        <v>0</v>
      </c>
      <c r="M27" s="1287">
        <v>0</v>
      </c>
      <c r="N27" s="1287">
        <v>0</v>
      </c>
      <c r="O27" s="1287">
        <v>0</v>
      </c>
      <c r="P27" s="1287">
        <v>0</v>
      </c>
      <c r="Q27" s="1287">
        <v>0</v>
      </c>
      <c r="R27" s="1287">
        <v>0</v>
      </c>
      <c r="S27" s="1287">
        <v>0</v>
      </c>
      <c r="T27" s="1287">
        <v>0</v>
      </c>
      <c r="U27" s="1287">
        <v>0</v>
      </c>
      <c r="V27" s="1287">
        <v>0</v>
      </c>
      <c r="W27" s="1287">
        <v>0</v>
      </c>
      <c r="X27" s="1287">
        <v>0</v>
      </c>
      <c r="Y27" s="1287">
        <v>0</v>
      </c>
      <c r="Z27" s="1287">
        <v>0</v>
      </c>
      <c r="AA27" s="1287">
        <v>0</v>
      </c>
      <c r="AB27" s="1287">
        <v>0</v>
      </c>
      <c r="AC27" s="1287">
        <v>0</v>
      </c>
      <c r="AD27" s="1287">
        <v>0</v>
      </c>
      <c r="AE27" s="1287">
        <v>0</v>
      </c>
      <c r="AF27" s="1287">
        <v>0</v>
      </c>
      <c r="AG27" s="1287">
        <v>0</v>
      </c>
      <c r="AH27" s="1287">
        <v>0</v>
      </c>
      <c r="AI27" s="1287">
        <v>0</v>
      </c>
    </row>
    <row r="28" spans="1:35">
      <c r="A28" s="1293" t="s">
        <v>567</v>
      </c>
      <c r="B28" s="1287">
        <v>0</v>
      </c>
      <c r="C28" s="1287">
        <v>0</v>
      </c>
      <c r="D28" s="1287">
        <v>0</v>
      </c>
      <c r="E28" s="1287">
        <v>0</v>
      </c>
      <c r="F28" s="1287">
        <v>0</v>
      </c>
      <c r="G28" s="1287">
        <v>0</v>
      </c>
      <c r="H28" s="1287">
        <v>0</v>
      </c>
      <c r="I28" s="1287">
        <v>0</v>
      </c>
      <c r="J28" s="1287">
        <v>0</v>
      </c>
      <c r="K28" s="1287">
        <v>0</v>
      </c>
      <c r="L28" s="1287">
        <v>0</v>
      </c>
      <c r="M28" s="1287">
        <v>0</v>
      </c>
      <c r="N28" s="1287">
        <v>0</v>
      </c>
      <c r="O28" s="1287">
        <v>0</v>
      </c>
      <c r="P28" s="1287">
        <v>0</v>
      </c>
      <c r="Q28" s="1287">
        <v>0</v>
      </c>
      <c r="R28" s="1287">
        <v>0</v>
      </c>
      <c r="S28" s="1287">
        <v>0</v>
      </c>
      <c r="T28" s="1287">
        <v>0</v>
      </c>
      <c r="U28" s="1287">
        <v>0</v>
      </c>
      <c r="V28" s="1287">
        <v>0</v>
      </c>
      <c r="W28" s="1287">
        <v>0</v>
      </c>
      <c r="X28" s="1287">
        <v>0</v>
      </c>
      <c r="Y28" s="1287">
        <v>0</v>
      </c>
      <c r="Z28" s="1287">
        <v>0</v>
      </c>
      <c r="AA28" s="1287">
        <v>0</v>
      </c>
      <c r="AB28" s="1287">
        <v>0</v>
      </c>
      <c r="AC28" s="1287">
        <v>0</v>
      </c>
      <c r="AD28" s="1287">
        <v>0</v>
      </c>
      <c r="AE28" s="1287">
        <v>0</v>
      </c>
      <c r="AF28" s="1287">
        <v>0</v>
      </c>
      <c r="AG28" s="1287">
        <v>0</v>
      </c>
      <c r="AH28" s="1287">
        <v>0</v>
      </c>
      <c r="AI28" s="1287">
        <v>0</v>
      </c>
    </row>
    <row r="29" spans="1:35">
      <c r="A29" s="1294"/>
      <c r="B29" s="1287"/>
      <c r="C29" s="1287"/>
      <c r="D29" s="1287"/>
      <c r="E29" s="1287"/>
      <c r="F29" s="1287"/>
      <c r="G29" s="1287"/>
      <c r="H29" s="1287"/>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row>
    <row r="30" spans="1:35">
      <c r="A30" s="1292" t="s">
        <v>568</v>
      </c>
      <c r="B30" s="1286">
        <v>0</v>
      </c>
      <c r="C30" s="1286">
        <v>0</v>
      </c>
      <c r="D30" s="1286">
        <v>0</v>
      </c>
      <c r="E30" s="1286">
        <v>0</v>
      </c>
      <c r="F30" s="1286">
        <v>0</v>
      </c>
      <c r="G30" s="1286">
        <v>0</v>
      </c>
      <c r="H30" s="1286">
        <v>0</v>
      </c>
      <c r="I30" s="1286">
        <v>0</v>
      </c>
      <c r="J30" s="1286">
        <v>0</v>
      </c>
      <c r="K30" s="1286">
        <v>0</v>
      </c>
      <c r="L30" s="1286">
        <v>0</v>
      </c>
      <c r="M30" s="1286">
        <v>0</v>
      </c>
      <c r="N30" s="1286">
        <v>0</v>
      </c>
      <c r="O30" s="1286">
        <v>0</v>
      </c>
      <c r="P30" s="1286">
        <v>0</v>
      </c>
      <c r="Q30" s="1286">
        <v>0</v>
      </c>
      <c r="R30" s="1286">
        <v>0</v>
      </c>
      <c r="S30" s="1286">
        <v>0</v>
      </c>
      <c r="T30" s="1286">
        <v>0</v>
      </c>
      <c r="U30" s="1286">
        <v>0</v>
      </c>
      <c r="V30" s="1286">
        <v>0</v>
      </c>
      <c r="W30" s="1286">
        <v>0</v>
      </c>
      <c r="X30" s="1286">
        <v>8980.7745340000001</v>
      </c>
      <c r="Y30" s="1286">
        <v>8981.8717359999991</v>
      </c>
      <c r="Z30" s="1286">
        <v>8906.2717119999998</v>
      </c>
      <c r="AA30" s="1286">
        <v>5174.1428450000003</v>
      </c>
      <c r="AB30" s="1286">
        <v>5259.0761030000003</v>
      </c>
      <c r="AC30" s="1286">
        <v>1650.1413620000001</v>
      </c>
      <c r="AD30" s="1286">
        <v>4962.0555949999998</v>
      </c>
      <c r="AE30" s="1286">
        <v>1634.8127179999999</v>
      </c>
      <c r="AF30" s="1286">
        <v>1553.286312</v>
      </c>
      <c r="AG30" s="1286">
        <v>1553.286312</v>
      </c>
      <c r="AH30" s="1286">
        <v>1553.286312</v>
      </c>
      <c r="AI30" s="1286">
        <v>6272.3559839999998</v>
      </c>
    </row>
    <row r="31" spans="1:35">
      <c r="A31" s="1293" t="s">
        <v>569</v>
      </c>
      <c r="B31" s="1287">
        <v>0</v>
      </c>
      <c r="C31" s="1287">
        <v>0</v>
      </c>
      <c r="D31" s="1287">
        <v>0</v>
      </c>
      <c r="E31" s="1287">
        <v>0</v>
      </c>
      <c r="F31" s="1287">
        <v>0</v>
      </c>
      <c r="G31" s="1287">
        <v>0</v>
      </c>
      <c r="H31" s="1287">
        <v>0</v>
      </c>
      <c r="I31" s="1287">
        <v>0</v>
      </c>
      <c r="J31" s="1287">
        <v>0</v>
      </c>
      <c r="K31" s="1287">
        <v>0</v>
      </c>
      <c r="L31" s="1287">
        <v>0</v>
      </c>
      <c r="M31" s="1287">
        <v>0</v>
      </c>
      <c r="N31" s="1287">
        <v>0</v>
      </c>
      <c r="O31" s="1287">
        <v>0</v>
      </c>
      <c r="P31" s="1287">
        <v>0</v>
      </c>
      <c r="Q31" s="1287">
        <v>0</v>
      </c>
      <c r="R31" s="1287">
        <v>0</v>
      </c>
      <c r="S31" s="1287">
        <v>0</v>
      </c>
      <c r="T31" s="1287">
        <v>0</v>
      </c>
      <c r="U31" s="1287">
        <v>0</v>
      </c>
      <c r="V31" s="1287">
        <v>0</v>
      </c>
      <c r="W31" s="1287">
        <v>0</v>
      </c>
      <c r="X31" s="1287">
        <v>8980.7745340000001</v>
      </c>
      <c r="Y31" s="1287">
        <v>8981.8717359999991</v>
      </c>
      <c r="Z31" s="1287">
        <v>8906.2717119999998</v>
      </c>
      <c r="AA31" s="1287">
        <v>5174.1428450000003</v>
      </c>
      <c r="AB31" s="1287">
        <v>5259.0761030000003</v>
      </c>
      <c r="AC31" s="1287">
        <v>1650.1413620000001</v>
      </c>
      <c r="AD31" s="1287">
        <v>4962.0555949999998</v>
      </c>
      <c r="AE31" s="1287">
        <v>1634.8127179999999</v>
      </c>
      <c r="AF31" s="1287">
        <v>1553.286312</v>
      </c>
      <c r="AG31" s="1287">
        <v>1553.286312</v>
      </c>
      <c r="AH31" s="1287">
        <v>1553.286312</v>
      </c>
      <c r="AI31" s="1287">
        <v>6272.3559839999998</v>
      </c>
    </row>
    <row r="32" spans="1:35">
      <c r="A32" s="1293" t="s">
        <v>570</v>
      </c>
      <c r="B32" s="1287">
        <v>0</v>
      </c>
      <c r="C32" s="1287">
        <v>0</v>
      </c>
      <c r="D32" s="1287">
        <v>0</v>
      </c>
      <c r="E32" s="1287">
        <v>0</v>
      </c>
      <c r="F32" s="1287">
        <v>0</v>
      </c>
      <c r="G32" s="1287">
        <v>0</v>
      </c>
      <c r="H32" s="1287">
        <v>0</v>
      </c>
      <c r="I32" s="1287">
        <v>0</v>
      </c>
      <c r="J32" s="1287">
        <v>0</v>
      </c>
      <c r="K32" s="1287">
        <v>0</v>
      </c>
      <c r="L32" s="1287">
        <v>0</v>
      </c>
      <c r="M32" s="1287">
        <v>0</v>
      </c>
      <c r="N32" s="1287">
        <v>0</v>
      </c>
      <c r="O32" s="1287">
        <v>0</v>
      </c>
      <c r="P32" s="1287">
        <v>0</v>
      </c>
      <c r="Q32" s="1287">
        <v>0</v>
      </c>
      <c r="R32" s="1287">
        <v>0</v>
      </c>
      <c r="S32" s="1287">
        <v>0</v>
      </c>
      <c r="T32" s="1287">
        <v>0</v>
      </c>
      <c r="U32" s="1287">
        <v>0</v>
      </c>
      <c r="V32" s="1287">
        <v>0</v>
      </c>
      <c r="W32" s="1287">
        <v>0</v>
      </c>
      <c r="X32" s="1287">
        <v>0</v>
      </c>
      <c r="Y32" s="1287">
        <v>0</v>
      </c>
      <c r="Z32" s="1287">
        <v>0</v>
      </c>
      <c r="AA32" s="1287">
        <v>0</v>
      </c>
      <c r="AB32" s="1287">
        <v>0</v>
      </c>
      <c r="AC32" s="1287">
        <v>0</v>
      </c>
      <c r="AD32" s="1287">
        <v>0</v>
      </c>
      <c r="AE32" s="1287">
        <v>0</v>
      </c>
      <c r="AF32" s="1287">
        <v>0</v>
      </c>
      <c r="AG32" s="1287">
        <v>0</v>
      </c>
      <c r="AH32" s="1287">
        <v>0</v>
      </c>
      <c r="AI32" s="1287">
        <v>0</v>
      </c>
    </row>
    <row r="33" spans="1:35">
      <c r="A33" s="1293" t="s">
        <v>701</v>
      </c>
      <c r="B33" s="1287">
        <v>0</v>
      </c>
      <c r="C33" s="1287">
        <v>0</v>
      </c>
      <c r="D33" s="1287">
        <v>0</v>
      </c>
      <c r="E33" s="1287">
        <v>0</v>
      </c>
      <c r="F33" s="1287">
        <v>0</v>
      </c>
      <c r="G33" s="1287">
        <v>0</v>
      </c>
      <c r="H33" s="1287">
        <v>0</v>
      </c>
      <c r="I33" s="1287">
        <v>0</v>
      </c>
      <c r="J33" s="1287">
        <v>0</v>
      </c>
      <c r="K33" s="1287">
        <v>0</v>
      </c>
      <c r="L33" s="1287">
        <v>0</v>
      </c>
      <c r="M33" s="1287">
        <v>0</v>
      </c>
      <c r="N33" s="1287">
        <v>0</v>
      </c>
      <c r="O33" s="1287">
        <v>0</v>
      </c>
      <c r="P33" s="1287">
        <v>0</v>
      </c>
      <c r="Q33" s="1287">
        <v>0</v>
      </c>
      <c r="R33" s="1287">
        <v>0</v>
      </c>
      <c r="S33" s="1287">
        <v>0</v>
      </c>
      <c r="T33" s="1287">
        <v>0</v>
      </c>
      <c r="U33" s="1287">
        <v>0</v>
      </c>
      <c r="V33" s="1287">
        <v>0</v>
      </c>
      <c r="W33" s="1287">
        <v>0</v>
      </c>
      <c r="X33" s="1287">
        <v>0</v>
      </c>
      <c r="Y33" s="1287">
        <v>0</v>
      </c>
      <c r="Z33" s="1287">
        <v>0</v>
      </c>
      <c r="AA33" s="1287">
        <v>0</v>
      </c>
      <c r="AB33" s="1287">
        <v>0</v>
      </c>
      <c r="AC33" s="1287">
        <v>0</v>
      </c>
      <c r="AD33" s="1287">
        <v>0</v>
      </c>
      <c r="AE33" s="1287">
        <v>0</v>
      </c>
      <c r="AF33" s="1287">
        <v>0</v>
      </c>
      <c r="AG33" s="1287">
        <v>0</v>
      </c>
      <c r="AH33" s="1287">
        <v>0</v>
      </c>
      <c r="AI33" s="1287">
        <v>0</v>
      </c>
    </row>
    <row r="34" spans="1:35">
      <c r="A34" s="1293" t="s">
        <v>702</v>
      </c>
      <c r="B34" s="1287">
        <v>0</v>
      </c>
      <c r="C34" s="1287">
        <v>0</v>
      </c>
      <c r="D34" s="1287">
        <v>0</v>
      </c>
      <c r="E34" s="1287">
        <v>0</v>
      </c>
      <c r="F34" s="1287">
        <v>0</v>
      </c>
      <c r="G34" s="1287">
        <v>0</v>
      </c>
      <c r="H34" s="1287">
        <v>0</v>
      </c>
      <c r="I34" s="1287">
        <v>0</v>
      </c>
      <c r="J34" s="1287">
        <v>0</v>
      </c>
      <c r="K34" s="1287">
        <v>0</v>
      </c>
      <c r="L34" s="1287">
        <v>0</v>
      </c>
      <c r="M34" s="1287">
        <v>0</v>
      </c>
      <c r="N34" s="1287">
        <v>0</v>
      </c>
      <c r="O34" s="1287">
        <v>0</v>
      </c>
      <c r="P34" s="1287">
        <v>0</v>
      </c>
      <c r="Q34" s="1287">
        <v>0</v>
      </c>
      <c r="R34" s="1287">
        <v>0</v>
      </c>
      <c r="S34" s="1287">
        <v>0</v>
      </c>
      <c r="T34" s="1287">
        <v>0</v>
      </c>
      <c r="U34" s="1287">
        <v>0</v>
      </c>
      <c r="V34" s="1287">
        <v>0</v>
      </c>
      <c r="W34" s="1287">
        <v>0</v>
      </c>
      <c r="X34" s="1287">
        <v>0</v>
      </c>
      <c r="Y34" s="1287">
        <v>0</v>
      </c>
      <c r="Z34" s="1287">
        <v>0</v>
      </c>
      <c r="AA34" s="1287">
        <v>0</v>
      </c>
      <c r="AB34" s="1287">
        <v>0</v>
      </c>
      <c r="AC34" s="1287">
        <v>0</v>
      </c>
      <c r="AD34" s="1287">
        <v>0</v>
      </c>
      <c r="AE34" s="1287">
        <v>0</v>
      </c>
      <c r="AF34" s="1287">
        <v>0</v>
      </c>
      <c r="AG34" s="1287">
        <v>0</v>
      </c>
      <c r="AH34" s="1287">
        <v>0</v>
      </c>
      <c r="AI34" s="1287">
        <v>0</v>
      </c>
    </row>
    <row r="35" spans="1:35">
      <c r="A35" s="1294"/>
      <c r="B35" s="1287"/>
      <c r="C35" s="1287"/>
      <c r="D35" s="1287"/>
      <c r="E35" s="1287"/>
      <c r="F35" s="1287"/>
      <c r="G35" s="1287"/>
      <c r="H35" s="1287"/>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row>
    <row r="36" spans="1:35">
      <c r="A36" s="1292" t="s">
        <v>571</v>
      </c>
      <c r="B36" s="1286">
        <v>39513.267152220003</v>
      </c>
      <c r="C36" s="1286">
        <v>41801.913783049997</v>
      </c>
      <c r="D36" s="1286">
        <v>42012.980422389999</v>
      </c>
      <c r="E36" s="1286">
        <v>40749.438244999998</v>
      </c>
      <c r="F36" s="1286">
        <v>43295.328223440003</v>
      </c>
      <c r="G36" s="1286">
        <v>45064.922168739999</v>
      </c>
      <c r="H36" s="1286">
        <v>42150.072587380004</v>
      </c>
      <c r="I36" s="1286">
        <v>41001.290337110004</v>
      </c>
      <c r="J36" s="1286">
        <v>48933.251402090005</v>
      </c>
      <c r="K36" s="1286">
        <v>62646.429505980006</v>
      </c>
      <c r="L36" s="1286">
        <v>59059.477063729995</v>
      </c>
      <c r="M36" s="1286">
        <v>68553.326522339994</v>
      </c>
      <c r="N36" s="1286">
        <v>76201.159760590002</v>
      </c>
      <c r="O36" s="1286">
        <v>71540.587194660009</v>
      </c>
      <c r="P36" s="1286">
        <v>71544.183915750007</v>
      </c>
      <c r="Q36" s="1286">
        <v>68535.18387922</v>
      </c>
      <c r="R36" s="1286">
        <v>66121.588419680003</v>
      </c>
      <c r="S36" s="1286">
        <v>66640.4174986</v>
      </c>
      <c r="T36" s="1286">
        <v>69127.744010110007</v>
      </c>
      <c r="U36" s="1286">
        <v>67505.806567079999</v>
      </c>
      <c r="V36" s="1286">
        <v>68279.25065124</v>
      </c>
      <c r="W36" s="1286">
        <v>62845.798596649998</v>
      </c>
      <c r="X36" s="1286">
        <v>102859.45845891</v>
      </c>
      <c r="Y36" s="1286">
        <v>111170.33935102999</v>
      </c>
      <c r="Z36" s="1286">
        <v>97077.672294689997</v>
      </c>
      <c r="AA36" s="1286">
        <v>87546.353305149998</v>
      </c>
      <c r="AB36" s="1286">
        <v>103768.32405658002</v>
      </c>
      <c r="AC36" s="1286">
        <v>110178.4307708</v>
      </c>
      <c r="AD36" s="1286">
        <v>113649.24601169</v>
      </c>
      <c r="AE36" s="1286">
        <v>123805.56602093</v>
      </c>
      <c r="AF36" s="1286">
        <v>127387.11064538</v>
      </c>
      <c r="AG36" s="1286">
        <v>128940.10584315</v>
      </c>
      <c r="AH36" s="1286">
        <v>140448.65922144</v>
      </c>
      <c r="AI36" s="1286">
        <v>138907.75509126001</v>
      </c>
    </row>
    <row r="37" spans="1:35">
      <c r="A37" s="1293" t="s">
        <v>572</v>
      </c>
      <c r="B37" s="1287">
        <v>24757.244121069998</v>
      </c>
      <c r="C37" s="1287">
        <v>26334.57363567</v>
      </c>
      <c r="D37" s="1287">
        <v>26199.29735031</v>
      </c>
      <c r="E37" s="1287">
        <v>25737.815529830001</v>
      </c>
      <c r="F37" s="1287">
        <v>26089.510198010001</v>
      </c>
      <c r="G37" s="1287">
        <v>26212.223844779997</v>
      </c>
      <c r="H37" s="1287">
        <v>26456.799289280003</v>
      </c>
      <c r="I37" s="1287">
        <v>26267.48509473</v>
      </c>
      <c r="J37" s="1287">
        <v>34348.844422580005</v>
      </c>
      <c r="K37" s="1287">
        <v>42049.13955765</v>
      </c>
      <c r="L37" s="1287">
        <v>39676.827565389998</v>
      </c>
      <c r="M37" s="1287">
        <v>48730.910561849996</v>
      </c>
      <c r="N37" s="1287">
        <v>56419.454900720004</v>
      </c>
      <c r="O37" s="1287">
        <v>50692.43160276</v>
      </c>
      <c r="P37" s="1287">
        <v>51752.26964988</v>
      </c>
      <c r="Q37" s="1287">
        <v>49113.785120599998</v>
      </c>
      <c r="R37" s="1287">
        <v>49022.057954459997</v>
      </c>
      <c r="S37" s="1287">
        <v>50725.565143839995</v>
      </c>
      <c r="T37" s="1287">
        <v>53013.496368010005</v>
      </c>
      <c r="U37" s="1287">
        <v>51831.525068859999</v>
      </c>
      <c r="V37" s="1287">
        <v>52352.400064220004</v>
      </c>
      <c r="W37" s="1287">
        <v>47038.625294190002</v>
      </c>
      <c r="X37" s="1287">
        <v>84442.196942880008</v>
      </c>
      <c r="Y37" s="1287">
        <v>95579.432781340001</v>
      </c>
      <c r="Z37" s="1287">
        <v>81882.488357730006</v>
      </c>
      <c r="AA37" s="1287">
        <v>72153.987880779998</v>
      </c>
      <c r="AB37" s="1287">
        <v>87495.027039730005</v>
      </c>
      <c r="AC37" s="1287">
        <v>89385.110775320005</v>
      </c>
      <c r="AD37" s="1287">
        <v>92284.804055350003</v>
      </c>
      <c r="AE37" s="1287">
        <v>102005.57837644999</v>
      </c>
      <c r="AF37" s="1287">
        <v>104565.74272276001</v>
      </c>
      <c r="AG37" s="1287">
        <v>108820.90304630001</v>
      </c>
      <c r="AH37" s="1287">
        <v>116329.15162488</v>
      </c>
      <c r="AI37" s="1287">
        <v>119473.63886705</v>
      </c>
    </row>
    <row r="38" spans="1:35">
      <c r="A38" s="1293" t="s">
        <v>573</v>
      </c>
      <c r="B38" s="1287">
        <v>0</v>
      </c>
      <c r="C38" s="1287">
        <v>0</v>
      </c>
      <c r="D38" s="1287">
        <v>0</v>
      </c>
      <c r="E38" s="1287">
        <v>0</v>
      </c>
      <c r="F38" s="1287">
        <v>0</v>
      </c>
      <c r="G38" s="1287">
        <v>0</v>
      </c>
      <c r="H38" s="1287">
        <v>0</v>
      </c>
      <c r="I38" s="1287">
        <v>0</v>
      </c>
      <c r="J38" s="1287">
        <v>0</v>
      </c>
      <c r="K38" s="1287">
        <v>0</v>
      </c>
      <c r="L38" s="1287">
        <v>0</v>
      </c>
      <c r="M38" s="1287">
        <v>0</v>
      </c>
      <c r="N38" s="1287">
        <v>0</v>
      </c>
      <c r="O38" s="1287">
        <v>0</v>
      </c>
      <c r="P38" s="1287">
        <v>0</v>
      </c>
      <c r="Q38" s="1287">
        <v>0</v>
      </c>
      <c r="R38" s="1287">
        <v>0</v>
      </c>
      <c r="S38" s="1287">
        <v>0</v>
      </c>
      <c r="T38" s="1287">
        <v>0</v>
      </c>
      <c r="U38" s="1287">
        <v>0</v>
      </c>
      <c r="V38" s="1287">
        <v>0</v>
      </c>
      <c r="W38" s="1287">
        <v>0</v>
      </c>
      <c r="X38" s="1287">
        <v>0</v>
      </c>
      <c r="Y38" s="1287">
        <v>0</v>
      </c>
      <c r="Z38" s="1287">
        <v>0</v>
      </c>
      <c r="AA38" s="1287">
        <v>0</v>
      </c>
      <c r="AB38" s="1287">
        <v>0</v>
      </c>
      <c r="AC38" s="1287">
        <v>0</v>
      </c>
      <c r="AD38" s="1287">
        <v>0</v>
      </c>
      <c r="AE38" s="1287">
        <v>0</v>
      </c>
      <c r="AF38" s="1287">
        <v>0</v>
      </c>
      <c r="AG38" s="1287">
        <v>0</v>
      </c>
      <c r="AH38" s="1287">
        <v>0</v>
      </c>
      <c r="AI38" s="1287">
        <v>0</v>
      </c>
    </row>
    <row r="39" spans="1:35">
      <c r="A39" s="1293" t="s">
        <v>574</v>
      </c>
      <c r="B39" s="1287">
        <v>0</v>
      </c>
      <c r="C39" s="1287">
        <v>0</v>
      </c>
      <c r="D39" s="1287">
        <v>0</v>
      </c>
      <c r="E39" s="1287">
        <v>0</v>
      </c>
      <c r="F39" s="1287">
        <v>0</v>
      </c>
      <c r="G39" s="1287">
        <v>0</v>
      </c>
      <c r="H39" s="1287">
        <v>0</v>
      </c>
      <c r="I39" s="1287">
        <v>0</v>
      </c>
      <c r="J39" s="1287">
        <v>0</v>
      </c>
      <c r="K39" s="1287">
        <v>0</v>
      </c>
      <c r="L39" s="1287">
        <v>0</v>
      </c>
      <c r="M39" s="1287">
        <v>0</v>
      </c>
      <c r="N39" s="1287">
        <v>0</v>
      </c>
      <c r="O39" s="1287">
        <v>0</v>
      </c>
      <c r="P39" s="1287">
        <v>0</v>
      </c>
      <c r="Q39" s="1287">
        <v>0</v>
      </c>
      <c r="R39" s="1287">
        <v>0</v>
      </c>
      <c r="S39" s="1287">
        <v>0</v>
      </c>
      <c r="T39" s="1287">
        <v>0</v>
      </c>
      <c r="U39" s="1287">
        <v>0</v>
      </c>
      <c r="V39" s="1287">
        <v>0</v>
      </c>
      <c r="W39" s="1287">
        <v>0</v>
      </c>
      <c r="X39" s="1287">
        <v>0</v>
      </c>
      <c r="Y39" s="1287">
        <v>0</v>
      </c>
      <c r="Z39" s="1287">
        <v>0</v>
      </c>
      <c r="AA39" s="1287">
        <v>0</v>
      </c>
      <c r="AB39" s="1287">
        <v>0</v>
      </c>
      <c r="AC39" s="1287">
        <v>0</v>
      </c>
      <c r="AD39" s="1287">
        <v>0</v>
      </c>
      <c r="AE39" s="1287">
        <v>0</v>
      </c>
      <c r="AF39" s="1287">
        <v>0</v>
      </c>
      <c r="AG39" s="1287">
        <v>0</v>
      </c>
      <c r="AH39" s="1287">
        <v>0</v>
      </c>
      <c r="AI39" s="1287">
        <v>0</v>
      </c>
    </row>
    <row r="40" spans="1:35">
      <c r="A40" s="1293" t="s">
        <v>575</v>
      </c>
      <c r="B40" s="1287">
        <v>14756.02303115</v>
      </c>
      <c r="C40" s="1287">
        <v>15467.340147379999</v>
      </c>
      <c r="D40" s="1287">
        <v>15813.683072080001</v>
      </c>
      <c r="E40" s="1287">
        <v>15011.62271517</v>
      </c>
      <c r="F40" s="1287">
        <v>17205.818025429999</v>
      </c>
      <c r="G40" s="1287">
        <v>18852.698323959998</v>
      </c>
      <c r="H40" s="1287">
        <v>15693.273298100001</v>
      </c>
      <c r="I40" s="1287">
        <v>14733.80524238</v>
      </c>
      <c r="J40" s="1287">
        <v>14584.40697951</v>
      </c>
      <c r="K40" s="1287">
        <v>20597.289948330003</v>
      </c>
      <c r="L40" s="1287">
        <v>19382.649498340001</v>
      </c>
      <c r="M40" s="1287">
        <v>19822.415960490001</v>
      </c>
      <c r="N40" s="1287">
        <v>19781.704859869998</v>
      </c>
      <c r="O40" s="1287">
        <v>20848.155591900002</v>
      </c>
      <c r="P40" s="1287">
        <v>19791.91426587</v>
      </c>
      <c r="Q40" s="1287">
        <v>19421.398758619998</v>
      </c>
      <c r="R40" s="1287">
        <v>17099.530465219999</v>
      </c>
      <c r="S40" s="1287">
        <v>15914.85235476</v>
      </c>
      <c r="T40" s="1287">
        <v>16114.247642100001</v>
      </c>
      <c r="U40" s="1287">
        <v>15674.28149822</v>
      </c>
      <c r="V40" s="1287">
        <v>15926.850587020001</v>
      </c>
      <c r="W40" s="1287">
        <v>15807.17330246</v>
      </c>
      <c r="X40" s="1287">
        <v>18417.261516029997</v>
      </c>
      <c r="Y40" s="1287">
        <v>15590.90656969</v>
      </c>
      <c r="Z40" s="1287">
        <v>15195.183936959998</v>
      </c>
      <c r="AA40" s="1287">
        <v>13749.99706037</v>
      </c>
      <c r="AB40" s="1287">
        <v>13420.65214385</v>
      </c>
      <c r="AC40" s="1287">
        <v>17774.004800480001</v>
      </c>
      <c r="AD40" s="1287">
        <v>18303.308782340002</v>
      </c>
      <c r="AE40" s="1287">
        <v>18691.411568479998</v>
      </c>
      <c r="AF40" s="1287">
        <v>19687.045388620001</v>
      </c>
      <c r="AG40" s="1287">
        <v>19804.704165849998</v>
      </c>
      <c r="AH40" s="1287">
        <v>19834.950916559999</v>
      </c>
      <c r="AI40" s="1287">
        <v>18943.64556021</v>
      </c>
    </row>
    <row r="41" spans="1:35">
      <c r="A41" s="1293" t="s">
        <v>576</v>
      </c>
      <c r="B41" s="1287">
        <v>0</v>
      </c>
      <c r="C41" s="1287">
        <v>0</v>
      </c>
      <c r="D41" s="1287">
        <v>0</v>
      </c>
      <c r="E41" s="1287">
        <v>0</v>
      </c>
      <c r="F41" s="1287">
        <v>0</v>
      </c>
      <c r="G41" s="1287">
        <v>0</v>
      </c>
      <c r="H41" s="1287">
        <v>0</v>
      </c>
      <c r="I41" s="1287">
        <v>0</v>
      </c>
      <c r="J41" s="1287">
        <v>0</v>
      </c>
      <c r="K41" s="1287">
        <v>0</v>
      </c>
      <c r="L41" s="1287">
        <v>0</v>
      </c>
      <c r="M41" s="1287">
        <v>0</v>
      </c>
      <c r="N41" s="1287">
        <v>0</v>
      </c>
      <c r="O41" s="1287">
        <v>0</v>
      </c>
      <c r="P41" s="1287">
        <v>0</v>
      </c>
      <c r="Q41" s="1287">
        <v>0</v>
      </c>
      <c r="R41" s="1287">
        <v>0</v>
      </c>
      <c r="S41" s="1287">
        <v>0</v>
      </c>
      <c r="T41" s="1287">
        <v>0</v>
      </c>
      <c r="U41" s="1287">
        <v>0</v>
      </c>
      <c r="V41" s="1287">
        <v>0</v>
      </c>
      <c r="W41" s="1287">
        <v>0</v>
      </c>
      <c r="X41" s="1287">
        <v>140.08387300000001</v>
      </c>
      <c r="Y41" s="1287">
        <v>139.659235</v>
      </c>
      <c r="Z41" s="1287">
        <v>139.659235</v>
      </c>
      <c r="AA41" s="1287">
        <v>139.659235</v>
      </c>
      <c r="AB41" s="1287">
        <v>140.08387300000001</v>
      </c>
      <c r="AC41" s="1287">
        <v>137.960342</v>
      </c>
      <c r="AD41" s="1287">
        <v>137.960342</v>
      </c>
      <c r="AE41" s="1287">
        <v>137.960342</v>
      </c>
      <c r="AF41" s="1287">
        <v>125.033328</v>
      </c>
      <c r="AG41" s="1287">
        <v>125.033328</v>
      </c>
      <c r="AH41" s="1287">
        <v>124.967821</v>
      </c>
      <c r="AI41" s="1287">
        <v>94.746087000000003</v>
      </c>
    </row>
    <row r="42" spans="1:35">
      <c r="A42" s="1293" t="s">
        <v>577</v>
      </c>
      <c r="B42" s="1287">
        <v>0.66600000000000004</v>
      </c>
      <c r="C42" s="1287">
        <v>0.66600000000000004</v>
      </c>
      <c r="D42" s="1287">
        <v>0.66600000000000004</v>
      </c>
      <c r="E42" s="1287">
        <v>0.66600000000000004</v>
      </c>
      <c r="F42" s="1287">
        <v>0.66600000000000004</v>
      </c>
      <c r="G42" s="1287">
        <v>0.66600000000000004</v>
      </c>
      <c r="H42" s="1287">
        <v>0.66600000000000004</v>
      </c>
      <c r="I42" s="1287">
        <v>0.66600000000000004</v>
      </c>
      <c r="J42" s="1287">
        <v>0.66600000000000004</v>
      </c>
      <c r="K42" s="1287">
        <v>0.66600000000000004</v>
      </c>
      <c r="L42" s="1287">
        <v>0.66600000000000004</v>
      </c>
      <c r="M42" s="1287">
        <v>0.66600000000000004</v>
      </c>
      <c r="N42" s="1287">
        <v>0.66600000000000004</v>
      </c>
      <c r="O42" s="1287">
        <v>0.66600000000000004</v>
      </c>
      <c r="P42" s="1287">
        <v>0.66600000000000004</v>
      </c>
      <c r="Q42" s="1287">
        <v>0.66600000000000004</v>
      </c>
      <c r="R42" s="1287">
        <v>0.66600000000000004</v>
      </c>
      <c r="S42" s="1287">
        <v>0.66600000000000004</v>
      </c>
      <c r="T42" s="1287">
        <v>0.66600000000000004</v>
      </c>
      <c r="U42" s="1287">
        <v>0.66600000000000004</v>
      </c>
      <c r="V42" s="1287">
        <v>0.66600000000000004</v>
      </c>
      <c r="W42" s="1287">
        <v>0.66600000000000004</v>
      </c>
      <c r="X42" s="1287">
        <v>23.83615</v>
      </c>
      <c r="Y42" s="1287">
        <v>23.83615</v>
      </c>
      <c r="Z42" s="1287">
        <v>53.17015</v>
      </c>
      <c r="AA42" s="1287">
        <v>53.17015</v>
      </c>
      <c r="AB42" s="1287">
        <v>53.17015</v>
      </c>
      <c r="AC42" s="1287">
        <v>54.768675000000002</v>
      </c>
      <c r="AD42" s="1287">
        <v>54.768675000000002</v>
      </c>
      <c r="AE42" s="1287">
        <v>74.268675000000002</v>
      </c>
      <c r="AF42" s="1287">
        <v>84.810546000000002</v>
      </c>
      <c r="AG42" s="1287">
        <v>84.810546000000002</v>
      </c>
      <c r="AH42" s="1287">
        <v>84.810546000000002</v>
      </c>
      <c r="AI42" s="1287">
        <v>84.810546000000002</v>
      </c>
    </row>
    <row r="43" spans="1:35">
      <c r="A43" s="1293" t="s">
        <v>578</v>
      </c>
      <c r="B43" s="1287">
        <v>13968.187035659999</v>
      </c>
      <c r="C43" s="1287">
        <v>14679.664147379999</v>
      </c>
      <c r="D43" s="1287">
        <v>15026.007072079999</v>
      </c>
      <c r="E43" s="1287">
        <v>14223.946715170001</v>
      </c>
      <c r="F43" s="1287">
        <v>16418.142025429999</v>
      </c>
      <c r="G43" s="1287">
        <v>18065.022323959998</v>
      </c>
      <c r="H43" s="1287">
        <v>14905.5972981</v>
      </c>
      <c r="I43" s="1287">
        <v>13946.129242379999</v>
      </c>
      <c r="J43" s="1287">
        <v>13796.730979510001</v>
      </c>
      <c r="K43" s="1287">
        <v>19809.613948330003</v>
      </c>
      <c r="L43" s="1287">
        <v>18594.973498340001</v>
      </c>
      <c r="M43" s="1287">
        <v>19034.739960490002</v>
      </c>
      <c r="N43" s="1287">
        <v>18994.028859869999</v>
      </c>
      <c r="O43" s="1287">
        <v>20060.479591900003</v>
      </c>
      <c r="P43" s="1287">
        <v>19004.238265869997</v>
      </c>
      <c r="Q43" s="1287">
        <v>18633.722758619999</v>
      </c>
      <c r="R43" s="1287">
        <v>16311.85446522</v>
      </c>
      <c r="S43" s="1287">
        <v>15127.17635476</v>
      </c>
      <c r="T43" s="1287">
        <v>15326.5716421</v>
      </c>
      <c r="U43" s="1287">
        <v>14886.605498219998</v>
      </c>
      <c r="V43" s="1287">
        <v>15139.174587020001</v>
      </c>
      <c r="W43" s="1287">
        <v>15019.497302459999</v>
      </c>
      <c r="X43" s="1287">
        <v>17466.33149303</v>
      </c>
      <c r="Y43" s="1287">
        <v>13840.401184690001</v>
      </c>
      <c r="Z43" s="1287">
        <v>13415.344551959999</v>
      </c>
      <c r="AA43" s="1287">
        <v>11970.157675370001</v>
      </c>
      <c r="AB43" s="1287">
        <v>11538.17736985</v>
      </c>
      <c r="AC43" s="1287">
        <v>14929.555032479999</v>
      </c>
      <c r="AD43" s="1287">
        <v>15284.491965339999</v>
      </c>
      <c r="AE43" s="1287">
        <v>15653.094751479999</v>
      </c>
      <c r="AF43" s="1287">
        <v>15201.113714620002</v>
      </c>
      <c r="AG43" s="1287">
        <v>15318.772491850001</v>
      </c>
      <c r="AH43" s="1287">
        <v>15349.084749559999</v>
      </c>
      <c r="AI43" s="1287">
        <v>14488.001127209998</v>
      </c>
    </row>
    <row r="44" spans="1:35">
      <c r="A44" s="1293" t="s">
        <v>703</v>
      </c>
      <c r="B44" s="1287">
        <v>0</v>
      </c>
      <c r="C44" s="1287">
        <v>0</v>
      </c>
      <c r="D44" s="1287">
        <v>0</v>
      </c>
      <c r="E44" s="1287">
        <v>0</v>
      </c>
      <c r="F44" s="1287">
        <v>0</v>
      </c>
      <c r="G44" s="1287">
        <v>0</v>
      </c>
      <c r="H44" s="1287">
        <v>0</v>
      </c>
      <c r="I44" s="1287">
        <v>0</v>
      </c>
      <c r="J44" s="1287">
        <v>0</v>
      </c>
      <c r="K44" s="1287">
        <v>0</v>
      </c>
      <c r="L44" s="1287">
        <v>0</v>
      </c>
      <c r="M44" s="1287">
        <v>0</v>
      </c>
      <c r="N44" s="1287">
        <v>0</v>
      </c>
      <c r="O44" s="1287">
        <v>0</v>
      </c>
      <c r="P44" s="1287">
        <v>0</v>
      </c>
      <c r="Q44" s="1287">
        <v>0</v>
      </c>
      <c r="R44" s="1287">
        <v>0</v>
      </c>
      <c r="S44" s="1287">
        <v>0</v>
      </c>
      <c r="T44" s="1287">
        <v>0</v>
      </c>
      <c r="U44" s="1287">
        <v>0</v>
      </c>
      <c r="V44" s="1287">
        <v>0</v>
      </c>
      <c r="W44" s="1287">
        <v>0</v>
      </c>
      <c r="X44" s="1287">
        <v>0</v>
      </c>
      <c r="Y44" s="1287">
        <v>0</v>
      </c>
      <c r="Z44" s="1287">
        <v>0</v>
      </c>
      <c r="AA44" s="1287">
        <v>0</v>
      </c>
      <c r="AB44" s="1287">
        <v>0</v>
      </c>
      <c r="AC44" s="1287">
        <v>0</v>
      </c>
      <c r="AD44" s="1287">
        <v>0</v>
      </c>
      <c r="AE44" s="1287">
        <v>0</v>
      </c>
      <c r="AF44" s="1287">
        <v>0</v>
      </c>
      <c r="AG44" s="1287">
        <v>0</v>
      </c>
      <c r="AH44" s="1287">
        <v>0</v>
      </c>
      <c r="AI44" s="1287">
        <v>0</v>
      </c>
    </row>
    <row r="45" spans="1:35">
      <c r="A45" s="1293" t="s">
        <v>704</v>
      </c>
      <c r="B45" s="1287">
        <v>787.01</v>
      </c>
      <c r="C45" s="1287">
        <v>787.01</v>
      </c>
      <c r="D45" s="1287">
        <v>787.01</v>
      </c>
      <c r="E45" s="1287">
        <v>787.01</v>
      </c>
      <c r="F45" s="1287">
        <v>787.01</v>
      </c>
      <c r="G45" s="1287">
        <v>787.01</v>
      </c>
      <c r="H45" s="1287">
        <v>787.01</v>
      </c>
      <c r="I45" s="1287">
        <v>787.01</v>
      </c>
      <c r="J45" s="1287">
        <v>787.01</v>
      </c>
      <c r="K45" s="1287">
        <v>787.01</v>
      </c>
      <c r="L45" s="1287">
        <v>787.01</v>
      </c>
      <c r="M45" s="1287">
        <v>787.01</v>
      </c>
      <c r="N45" s="1287">
        <v>787.01</v>
      </c>
      <c r="O45" s="1287">
        <v>787.01</v>
      </c>
      <c r="P45" s="1287">
        <v>787.01</v>
      </c>
      <c r="Q45" s="1287">
        <v>787.01</v>
      </c>
      <c r="R45" s="1287">
        <v>787.01</v>
      </c>
      <c r="S45" s="1287">
        <v>787.01</v>
      </c>
      <c r="T45" s="1287">
        <v>787.01</v>
      </c>
      <c r="U45" s="1287">
        <v>787.01</v>
      </c>
      <c r="V45" s="1287">
        <v>787.01</v>
      </c>
      <c r="W45" s="1287">
        <v>787.01</v>
      </c>
      <c r="X45" s="1287">
        <v>787.01</v>
      </c>
      <c r="Y45" s="1287">
        <v>1587.01</v>
      </c>
      <c r="Z45" s="1287">
        <v>1587.01</v>
      </c>
      <c r="AA45" s="1287">
        <v>1587.01</v>
      </c>
      <c r="AB45" s="1287">
        <v>1689.2207510000001</v>
      </c>
      <c r="AC45" s="1287">
        <v>2651.7207509999998</v>
      </c>
      <c r="AD45" s="1287">
        <v>2826.0877999999998</v>
      </c>
      <c r="AE45" s="1287">
        <v>2826.0877999999998</v>
      </c>
      <c r="AF45" s="1287">
        <v>4276.0878000000002</v>
      </c>
      <c r="AG45" s="1287">
        <v>4276.0878000000002</v>
      </c>
      <c r="AH45" s="1287">
        <v>4276.0878000000002</v>
      </c>
      <c r="AI45" s="1287">
        <v>4276.0878000000002</v>
      </c>
    </row>
    <row r="46" spans="1:35">
      <c r="A46" s="1293" t="s">
        <v>706</v>
      </c>
      <c r="B46" s="1287">
        <v>0</v>
      </c>
      <c r="C46" s="1287">
        <v>0</v>
      </c>
      <c r="D46" s="1287">
        <v>0</v>
      </c>
      <c r="E46" s="1287">
        <v>0</v>
      </c>
      <c r="F46" s="1287">
        <v>0</v>
      </c>
      <c r="G46" s="1287">
        <v>0</v>
      </c>
      <c r="H46" s="1287">
        <v>0</v>
      </c>
      <c r="I46" s="1287">
        <v>0</v>
      </c>
      <c r="J46" s="1287">
        <v>0</v>
      </c>
      <c r="K46" s="1287">
        <v>0</v>
      </c>
      <c r="L46" s="1287">
        <v>0</v>
      </c>
      <c r="M46" s="1287">
        <v>0</v>
      </c>
      <c r="N46" s="1287">
        <v>0</v>
      </c>
      <c r="O46" s="1287">
        <v>0</v>
      </c>
      <c r="P46" s="1287">
        <v>0</v>
      </c>
      <c r="Q46" s="1287">
        <v>0</v>
      </c>
      <c r="R46" s="1287">
        <v>0</v>
      </c>
      <c r="S46" s="1287">
        <v>0</v>
      </c>
      <c r="T46" s="1287">
        <v>0</v>
      </c>
      <c r="U46" s="1287">
        <v>0</v>
      </c>
      <c r="V46" s="1287">
        <v>0</v>
      </c>
      <c r="W46" s="1287">
        <v>0</v>
      </c>
      <c r="X46" s="1287">
        <v>0</v>
      </c>
      <c r="Y46" s="1287">
        <v>0</v>
      </c>
      <c r="Z46" s="1287">
        <v>0</v>
      </c>
      <c r="AA46" s="1287">
        <v>0</v>
      </c>
      <c r="AB46" s="1287">
        <v>0</v>
      </c>
      <c r="AC46" s="1287">
        <v>0</v>
      </c>
      <c r="AD46" s="1287">
        <v>0</v>
      </c>
      <c r="AE46" s="1287">
        <v>0</v>
      </c>
      <c r="AF46" s="1287">
        <v>0</v>
      </c>
      <c r="AG46" s="1287">
        <v>0</v>
      </c>
      <c r="AH46" s="1287">
        <v>0</v>
      </c>
      <c r="AI46" s="1287">
        <v>0</v>
      </c>
    </row>
    <row r="47" spans="1:35" ht="36">
      <c r="A47" s="1293" t="s">
        <v>705</v>
      </c>
      <c r="B47" s="1287">
        <v>0.15999548999999999</v>
      </c>
      <c r="C47" s="1287">
        <v>0</v>
      </c>
      <c r="D47" s="1287">
        <v>0</v>
      </c>
      <c r="E47" s="1287">
        <v>0</v>
      </c>
      <c r="F47" s="1287">
        <v>0</v>
      </c>
      <c r="G47" s="1287">
        <v>0</v>
      </c>
      <c r="H47" s="1287">
        <v>0</v>
      </c>
      <c r="I47" s="1287">
        <v>0</v>
      </c>
      <c r="J47" s="1287">
        <v>0</v>
      </c>
      <c r="K47" s="1287">
        <v>0</v>
      </c>
      <c r="L47" s="1287">
        <v>0</v>
      </c>
      <c r="M47" s="1287">
        <v>0</v>
      </c>
      <c r="N47" s="1287">
        <v>0</v>
      </c>
      <c r="O47" s="1287">
        <v>0</v>
      </c>
      <c r="P47" s="1287">
        <v>0</v>
      </c>
      <c r="Q47" s="1287">
        <v>0</v>
      </c>
      <c r="R47" s="1287">
        <v>0</v>
      </c>
      <c r="S47" s="1287">
        <v>0</v>
      </c>
      <c r="T47" s="1287">
        <v>0</v>
      </c>
      <c r="U47" s="1287">
        <v>0</v>
      </c>
      <c r="V47" s="1287">
        <v>0</v>
      </c>
      <c r="W47" s="1287">
        <v>0</v>
      </c>
      <c r="X47" s="1287">
        <v>0</v>
      </c>
      <c r="Y47" s="1287">
        <v>0</v>
      </c>
      <c r="Z47" s="1287">
        <v>0</v>
      </c>
      <c r="AA47" s="1287">
        <v>0</v>
      </c>
      <c r="AB47" s="1287">
        <v>0</v>
      </c>
      <c r="AC47" s="1287">
        <v>0</v>
      </c>
      <c r="AD47" s="1287">
        <v>0</v>
      </c>
      <c r="AE47" s="1287">
        <v>0</v>
      </c>
      <c r="AF47" s="1287">
        <v>0</v>
      </c>
      <c r="AG47" s="1287">
        <v>0</v>
      </c>
      <c r="AH47" s="1287">
        <v>0</v>
      </c>
      <c r="AI47" s="1287">
        <v>0</v>
      </c>
    </row>
    <row r="48" spans="1:35">
      <c r="A48" s="1293" t="s">
        <v>579</v>
      </c>
      <c r="B48" s="1287">
        <v>0</v>
      </c>
      <c r="C48" s="1287">
        <v>0</v>
      </c>
      <c r="D48" s="1287">
        <v>0</v>
      </c>
      <c r="E48" s="1287">
        <v>0</v>
      </c>
      <c r="F48" s="1287">
        <v>0</v>
      </c>
      <c r="G48" s="1287">
        <v>0</v>
      </c>
      <c r="H48" s="1287">
        <v>0</v>
      </c>
      <c r="I48" s="1287">
        <v>0</v>
      </c>
      <c r="J48" s="1287">
        <v>0</v>
      </c>
      <c r="K48" s="1287">
        <v>0</v>
      </c>
      <c r="L48" s="1287">
        <v>0</v>
      </c>
      <c r="M48" s="1287">
        <v>0</v>
      </c>
      <c r="N48" s="1287">
        <v>0</v>
      </c>
      <c r="O48" s="1287">
        <v>0</v>
      </c>
      <c r="P48" s="1287">
        <v>0</v>
      </c>
      <c r="Q48" s="1287">
        <v>0</v>
      </c>
      <c r="R48" s="1287">
        <v>0</v>
      </c>
      <c r="S48" s="1287">
        <v>0</v>
      </c>
      <c r="T48" s="1287">
        <v>0</v>
      </c>
      <c r="U48" s="1287">
        <v>0</v>
      </c>
      <c r="V48" s="1287">
        <v>0</v>
      </c>
      <c r="W48" s="1287">
        <v>0</v>
      </c>
      <c r="X48" s="1287">
        <v>0</v>
      </c>
      <c r="Y48" s="1287">
        <v>0</v>
      </c>
      <c r="Z48" s="1287">
        <v>0</v>
      </c>
      <c r="AA48" s="1287">
        <v>1642.3683639999999</v>
      </c>
      <c r="AB48" s="1287">
        <v>2852.6448730000002</v>
      </c>
      <c r="AC48" s="1287">
        <v>3019.3151950000001</v>
      </c>
      <c r="AD48" s="1287">
        <v>3061.1331740000001</v>
      </c>
      <c r="AE48" s="1287">
        <v>3108.5760759999998</v>
      </c>
      <c r="AF48" s="1287">
        <v>3134.3225339999999</v>
      </c>
      <c r="AG48" s="1287">
        <v>314.49863099999999</v>
      </c>
      <c r="AH48" s="1287">
        <v>4284.5566799999997</v>
      </c>
      <c r="AI48" s="1287">
        <v>490.470664</v>
      </c>
    </row>
    <row r="49" spans="1:35">
      <c r="A49" s="1293" t="s">
        <v>580</v>
      </c>
      <c r="B49" s="1287">
        <v>0</v>
      </c>
      <c r="C49" s="1287">
        <v>0</v>
      </c>
      <c r="D49" s="1287">
        <v>0</v>
      </c>
      <c r="E49" s="1287">
        <v>0</v>
      </c>
      <c r="F49" s="1287">
        <v>0</v>
      </c>
      <c r="G49" s="1287">
        <v>0</v>
      </c>
      <c r="H49" s="1287">
        <v>0</v>
      </c>
      <c r="I49" s="1287">
        <v>0</v>
      </c>
      <c r="J49" s="1287">
        <v>0</v>
      </c>
      <c r="K49" s="1287">
        <v>0</v>
      </c>
      <c r="L49" s="1287">
        <v>0</v>
      </c>
      <c r="M49" s="1287">
        <v>0</v>
      </c>
      <c r="N49" s="1287">
        <v>0</v>
      </c>
      <c r="O49" s="1287">
        <v>0</v>
      </c>
      <c r="P49" s="1287">
        <v>0</v>
      </c>
      <c r="Q49" s="1287">
        <v>0</v>
      </c>
      <c r="R49" s="1287">
        <v>0</v>
      </c>
      <c r="S49" s="1287">
        <v>0</v>
      </c>
      <c r="T49" s="1287">
        <v>0</v>
      </c>
      <c r="U49" s="1287">
        <v>0</v>
      </c>
      <c r="V49" s="1287">
        <v>0</v>
      </c>
      <c r="W49" s="1287">
        <v>0</v>
      </c>
      <c r="X49" s="1287">
        <v>0</v>
      </c>
      <c r="Y49" s="1287">
        <v>0</v>
      </c>
      <c r="Z49" s="1287">
        <v>0</v>
      </c>
      <c r="AA49" s="1287">
        <v>0</v>
      </c>
      <c r="AB49" s="1287">
        <v>0</v>
      </c>
      <c r="AC49" s="1287">
        <v>0</v>
      </c>
      <c r="AD49" s="1287">
        <v>0</v>
      </c>
      <c r="AE49" s="1287">
        <v>0</v>
      </c>
      <c r="AF49" s="1287">
        <v>0</v>
      </c>
      <c r="AG49" s="1287">
        <v>0</v>
      </c>
      <c r="AH49" s="1287">
        <v>0</v>
      </c>
      <c r="AI49" s="1287">
        <v>0</v>
      </c>
    </row>
    <row r="50" spans="1:35">
      <c r="A50" s="1293" t="s">
        <v>581</v>
      </c>
      <c r="B50" s="1287">
        <v>0</v>
      </c>
      <c r="C50" s="1287">
        <v>0</v>
      </c>
      <c r="D50" s="1287">
        <v>0</v>
      </c>
      <c r="E50" s="1287">
        <v>0</v>
      </c>
      <c r="F50" s="1287">
        <v>0</v>
      </c>
      <c r="G50" s="1287">
        <v>0</v>
      </c>
      <c r="H50" s="1287">
        <v>0</v>
      </c>
      <c r="I50" s="1287">
        <v>0</v>
      </c>
      <c r="J50" s="1287">
        <v>0</v>
      </c>
      <c r="K50" s="1287">
        <v>0</v>
      </c>
      <c r="L50" s="1287">
        <v>0</v>
      </c>
      <c r="M50" s="1287">
        <v>0</v>
      </c>
      <c r="N50" s="1287">
        <v>0</v>
      </c>
      <c r="O50" s="1287">
        <v>0</v>
      </c>
      <c r="P50" s="1287">
        <v>0</v>
      </c>
      <c r="Q50" s="1287">
        <v>0</v>
      </c>
      <c r="R50" s="1287">
        <v>0</v>
      </c>
      <c r="S50" s="1287">
        <v>0</v>
      </c>
      <c r="T50" s="1287">
        <v>0</v>
      </c>
      <c r="U50" s="1287">
        <v>0</v>
      </c>
      <c r="V50" s="1287">
        <v>0</v>
      </c>
      <c r="W50" s="1287">
        <v>0</v>
      </c>
      <c r="X50" s="1287">
        <v>0</v>
      </c>
      <c r="Y50" s="1287">
        <v>0</v>
      </c>
      <c r="Z50" s="1287">
        <v>0</v>
      </c>
      <c r="AA50" s="1287">
        <v>0</v>
      </c>
      <c r="AB50" s="1287">
        <v>0</v>
      </c>
      <c r="AC50" s="1287">
        <v>0</v>
      </c>
      <c r="AD50" s="1287">
        <v>0</v>
      </c>
      <c r="AE50" s="1287">
        <v>0</v>
      </c>
      <c r="AF50" s="1287">
        <v>0</v>
      </c>
      <c r="AG50" s="1287">
        <v>0</v>
      </c>
      <c r="AH50" s="1287">
        <v>0</v>
      </c>
      <c r="AI50" s="1287">
        <v>0</v>
      </c>
    </row>
    <row r="51" spans="1:35">
      <c r="A51" s="1293" t="s">
        <v>582</v>
      </c>
      <c r="B51" s="1287">
        <v>0</v>
      </c>
      <c r="C51" s="1287">
        <v>0</v>
      </c>
      <c r="D51" s="1287">
        <v>0</v>
      </c>
      <c r="E51" s="1287">
        <v>0</v>
      </c>
      <c r="F51" s="1287">
        <v>0</v>
      </c>
      <c r="G51" s="1287">
        <v>0</v>
      </c>
      <c r="H51" s="1287">
        <v>0</v>
      </c>
      <c r="I51" s="1287">
        <v>0</v>
      </c>
      <c r="J51" s="1287">
        <v>0</v>
      </c>
      <c r="K51" s="1287">
        <v>0</v>
      </c>
      <c r="L51" s="1287">
        <v>0</v>
      </c>
      <c r="M51" s="1287">
        <v>0</v>
      </c>
      <c r="N51" s="1287">
        <v>0</v>
      </c>
      <c r="O51" s="1287">
        <v>0</v>
      </c>
      <c r="P51" s="1287">
        <v>0</v>
      </c>
      <c r="Q51" s="1287">
        <v>0</v>
      </c>
      <c r="R51" s="1287">
        <v>0</v>
      </c>
      <c r="S51" s="1287">
        <v>0</v>
      </c>
      <c r="T51" s="1287">
        <v>0</v>
      </c>
      <c r="U51" s="1287">
        <v>0</v>
      </c>
      <c r="V51" s="1287">
        <v>0</v>
      </c>
      <c r="W51" s="1287">
        <v>0</v>
      </c>
      <c r="X51" s="1287">
        <v>0</v>
      </c>
      <c r="Y51" s="1287">
        <v>0</v>
      </c>
      <c r="Z51" s="1287">
        <v>0</v>
      </c>
      <c r="AA51" s="1287">
        <v>0</v>
      </c>
      <c r="AB51" s="1287">
        <v>0</v>
      </c>
      <c r="AC51" s="1287">
        <v>0</v>
      </c>
      <c r="AD51" s="1287">
        <v>0</v>
      </c>
      <c r="AE51" s="1287">
        <v>0</v>
      </c>
      <c r="AF51" s="1287">
        <v>0</v>
      </c>
      <c r="AG51" s="1287">
        <v>0</v>
      </c>
      <c r="AH51" s="1287">
        <v>0</v>
      </c>
      <c r="AI51" s="1287">
        <v>0</v>
      </c>
    </row>
    <row r="52" spans="1:35">
      <c r="A52" s="1294"/>
      <c r="B52" s="1287"/>
      <c r="C52" s="1287"/>
      <c r="D52" s="1287"/>
      <c r="E52" s="1287"/>
      <c r="F52" s="1287"/>
      <c r="G52" s="1287"/>
      <c r="H52" s="1287"/>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row>
    <row r="53" spans="1:35" ht="36">
      <c r="A53" s="1292" t="s">
        <v>707</v>
      </c>
      <c r="B53" s="1286">
        <v>0</v>
      </c>
      <c r="C53" s="1286">
        <v>0</v>
      </c>
      <c r="D53" s="1286">
        <v>0</v>
      </c>
      <c r="E53" s="1286">
        <v>0</v>
      </c>
      <c r="F53" s="1286">
        <v>0</v>
      </c>
      <c r="G53" s="1286">
        <v>0</v>
      </c>
      <c r="H53" s="1286">
        <v>0</v>
      </c>
      <c r="I53" s="1286">
        <v>0</v>
      </c>
      <c r="J53" s="1286">
        <v>0</v>
      </c>
      <c r="K53" s="1286">
        <v>0</v>
      </c>
      <c r="L53" s="1286">
        <v>0</v>
      </c>
      <c r="M53" s="1286">
        <v>0</v>
      </c>
      <c r="N53" s="1286">
        <v>0</v>
      </c>
      <c r="O53" s="1286">
        <v>0</v>
      </c>
      <c r="P53" s="1286">
        <v>0</v>
      </c>
      <c r="Q53" s="1286">
        <v>0</v>
      </c>
      <c r="R53" s="1286">
        <v>0</v>
      </c>
      <c r="S53" s="1286">
        <v>0</v>
      </c>
      <c r="T53" s="1286">
        <v>0</v>
      </c>
      <c r="U53" s="1286">
        <v>0</v>
      </c>
      <c r="V53" s="1286">
        <v>0</v>
      </c>
      <c r="W53" s="1286">
        <v>0</v>
      </c>
      <c r="X53" s="1286">
        <v>971.95178199999998</v>
      </c>
      <c r="Y53" s="1286">
        <v>488.126935</v>
      </c>
      <c r="Z53" s="1286">
        <v>509.67144500000001</v>
      </c>
      <c r="AA53" s="1286">
        <v>488.126935</v>
      </c>
      <c r="AB53" s="1286">
        <v>488.126935</v>
      </c>
      <c r="AC53" s="1286">
        <v>488.126935</v>
      </c>
      <c r="AD53" s="1286">
        <v>6650.3810160000003</v>
      </c>
      <c r="AE53" s="1286">
        <v>6513.5172149999999</v>
      </c>
      <c r="AF53" s="1286">
        <v>6743.5675896599996</v>
      </c>
      <c r="AG53" s="1286">
        <v>501.64808650999998</v>
      </c>
      <c r="AH53" s="1286">
        <v>8.5234008299999999</v>
      </c>
      <c r="AI53" s="1286">
        <v>9.2809555100000001</v>
      </c>
    </row>
    <row r="54" spans="1:35">
      <c r="A54" s="1294" t="s">
        <v>708</v>
      </c>
      <c r="B54" s="1287">
        <v>0</v>
      </c>
      <c r="C54" s="1287">
        <v>0</v>
      </c>
      <c r="D54" s="1287">
        <v>0</v>
      </c>
      <c r="E54" s="1287">
        <v>0</v>
      </c>
      <c r="F54" s="1287">
        <v>0</v>
      </c>
      <c r="G54" s="1287">
        <v>0</v>
      </c>
      <c r="H54" s="1287">
        <v>0</v>
      </c>
      <c r="I54" s="1287">
        <v>0</v>
      </c>
      <c r="J54" s="1287">
        <v>0</v>
      </c>
      <c r="K54" s="1287">
        <v>0</v>
      </c>
      <c r="L54" s="1287">
        <v>0</v>
      </c>
      <c r="M54" s="1287">
        <v>0</v>
      </c>
      <c r="N54" s="1287">
        <v>0</v>
      </c>
      <c r="O54" s="1287">
        <v>0</v>
      </c>
      <c r="P54" s="1287">
        <v>0</v>
      </c>
      <c r="Q54" s="1287">
        <v>0</v>
      </c>
      <c r="R54" s="1287">
        <v>0</v>
      </c>
      <c r="S54" s="1287">
        <v>0</v>
      </c>
      <c r="T54" s="1287">
        <v>0</v>
      </c>
      <c r="U54" s="1287">
        <v>0</v>
      </c>
      <c r="V54" s="1287">
        <v>0</v>
      </c>
      <c r="W54" s="1287">
        <v>0</v>
      </c>
      <c r="X54" s="1287">
        <v>971.95178199999998</v>
      </c>
      <c r="Y54" s="1287">
        <v>488.126935</v>
      </c>
      <c r="Z54" s="1287">
        <v>509.67144500000001</v>
      </c>
      <c r="AA54" s="1287">
        <v>488.126935</v>
      </c>
      <c r="AB54" s="1287">
        <v>488.126935</v>
      </c>
      <c r="AC54" s="1287">
        <v>488.126935</v>
      </c>
      <c r="AD54" s="1287">
        <v>6650.3810160000003</v>
      </c>
      <c r="AE54" s="1287">
        <v>6513.5172149999999</v>
      </c>
      <c r="AF54" s="1287">
        <v>6743.5675896599996</v>
      </c>
      <c r="AG54" s="1287">
        <v>501.64808650999998</v>
      </c>
      <c r="AH54" s="1287">
        <v>8.5234008299999999</v>
      </c>
      <c r="AI54" s="1287">
        <v>9.2809555100000001</v>
      </c>
    </row>
    <row r="55" spans="1:35">
      <c r="A55" s="1294"/>
      <c r="B55" s="1287"/>
      <c r="C55" s="1287"/>
      <c r="D55" s="1287"/>
      <c r="E55" s="1287"/>
      <c r="F55" s="1287"/>
      <c r="G55" s="1287"/>
      <c r="H55" s="1287"/>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row>
    <row r="56" spans="1:35">
      <c r="A56" s="1292" t="s">
        <v>435</v>
      </c>
      <c r="B56" s="1286">
        <v>38991.882831880008</v>
      </c>
      <c r="C56" s="1286">
        <v>10418.089917969999</v>
      </c>
      <c r="D56" s="1286">
        <v>9824.9350458599984</v>
      </c>
      <c r="E56" s="1286">
        <v>6507.6547691800006</v>
      </c>
      <c r="F56" s="1286">
        <v>6850.1137566400002</v>
      </c>
      <c r="G56" s="1286">
        <v>11237.934962089999</v>
      </c>
      <c r="H56" s="1286">
        <v>8645.5174300199997</v>
      </c>
      <c r="I56" s="1286">
        <v>15051.274929770001</v>
      </c>
      <c r="J56" s="1286">
        <v>18180.614156699998</v>
      </c>
      <c r="K56" s="1286">
        <v>10379.053400019999</v>
      </c>
      <c r="L56" s="1286">
        <v>12445.972319160001</v>
      </c>
      <c r="M56" s="1286">
        <v>14250.681971269998</v>
      </c>
      <c r="N56" s="1286">
        <v>16674.77638042</v>
      </c>
      <c r="O56" s="1286">
        <v>9693.7614543800009</v>
      </c>
      <c r="P56" s="1286">
        <v>19434.404431829997</v>
      </c>
      <c r="Q56" s="1286">
        <v>16661.024816599998</v>
      </c>
      <c r="R56" s="1286">
        <v>15840.78994814</v>
      </c>
      <c r="S56" s="1286">
        <v>16336.653227050001</v>
      </c>
      <c r="T56" s="1286">
        <v>8981.2658064999996</v>
      </c>
      <c r="U56" s="1286">
        <v>17322.92735623</v>
      </c>
      <c r="V56" s="1286">
        <v>24326.49781723</v>
      </c>
      <c r="W56" s="1286">
        <v>19141.88349507</v>
      </c>
      <c r="X56" s="1286">
        <v>74006.185767019982</v>
      </c>
      <c r="Y56" s="1286">
        <v>82512.910775030003</v>
      </c>
      <c r="Z56" s="1286">
        <v>78656.031204159997</v>
      </c>
      <c r="AA56" s="1286">
        <v>95114.696202799998</v>
      </c>
      <c r="AB56" s="1286">
        <v>100749.88777324</v>
      </c>
      <c r="AC56" s="1286">
        <v>96991.345056950013</v>
      </c>
      <c r="AD56" s="1286">
        <v>73678.937305040003</v>
      </c>
      <c r="AE56" s="1286">
        <v>58336.980176900004</v>
      </c>
      <c r="AF56" s="1286">
        <v>55323.325152270001</v>
      </c>
      <c r="AG56" s="1286">
        <v>72108.068868679999</v>
      </c>
      <c r="AH56" s="1286">
        <v>64819.152184400002</v>
      </c>
      <c r="AI56" s="1286">
        <v>68035.961484849991</v>
      </c>
    </row>
    <row r="57" spans="1:35">
      <c r="A57" s="1293" t="s">
        <v>13</v>
      </c>
      <c r="B57" s="1287">
        <v>898.8219435499999</v>
      </c>
      <c r="C57" s="1287">
        <v>917.90583441000012</v>
      </c>
      <c r="D57" s="1287">
        <v>851.9557618</v>
      </c>
      <c r="E57" s="1287">
        <v>837.15076179999994</v>
      </c>
      <c r="F57" s="1287">
        <v>852.79046100000005</v>
      </c>
      <c r="G57" s="1287">
        <v>857.96022347999997</v>
      </c>
      <c r="H57" s="1287">
        <v>865.05648388999987</v>
      </c>
      <c r="I57" s="1287">
        <v>882.33042102000002</v>
      </c>
      <c r="J57" s="1287">
        <v>905.61336497000002</v>
      </c>
      <c r="K57" s="1287">
        <v>915.09964551999997</v>
      </c>
      <c r="L57" s="1287">
        <v>915.21964551999997</v>
      </c>
      <c r="M57" s="1287">
        <v>916.23094551999998</v>
      </c>
      <c r="N57" s="1287">
        <v>913.36247351999998</v>
      </c>
      <c r="O57" s="1287">
        <v>939.60322352000003</v>
      </c>
      <c r="P57" s="1287">
        <v>953.10635998999999</v>
      </c>
      <c r="Q57" s="1287">
        <v>953.78935998999998</v>
      </c>
      <c r="R57" s="1287">
        <v>979.17569523999998</v>
      </c>
      <c r="S57" s="1287">
        <v>979.17569523999998</v>
      </c>
      <c r="T57" s="1287">
        <v>985.74167676000002</v>
      </c>
      <c r="U57" s="1287">
        <v>1014.33097509</v>
      </c>
      <c r="V57" s="1287">
        <v>1014.63597509</v>
      </c>
      <c r="W57" s="1287">
        <v>970.58584539000003</v>
      </c>
      <c r="X57" s="1287">
        <v>4602.3065743899997</v>
      </c>
      <c r="Y57" s="1287">
        <v>4755.1790423899993</v>
      </c>
      <c r="Z57" s="1287">
        <v>5240.2524513899998</v>
      </c>
      <c r="AA57" s="1287">
        <v>4609.101757389999</v>
      </c>
      <c r="AB57" s="1287">
        <v>4826.1916728699998</v>
      </c>
      <c r="AC57" s="1287">
        <v>4848.3639828699997</v>
      </c>
      <c r="AD57" s="1287">
        <v>4895.0431508700003</v>
      </c>
      <c r="AE57" s="1287">
        <v>5017.8056650599992</v>
      </c>
      <c r="AF57" s="1287">
        <v>5130.9707450599999</v>
      </c>
      <c r="AG57" s="1287">
        <v>5252.9844018699996</v>
      </c>
      <c r="AH57" s="1287">
        <v>5496.1056758100003</v>
      </c>
      <c r="AI57" s="1287">
        <v>5617.9177821899993</v>
      </c>
    </row>
    <row r="58" spans="1:35">
      <c r="A58" s="1293" t="s">
        <v>709</v>
      </c>
      <c r="B58" s="1287">
        <v>0</v>
      </c>
      <c r="C58" s="1287">
        <v>0</v>
      </c>
      <c r="D58" s="1287">
        <v>0</v>
      </c>
      <c r="E58" s="1287">
        <v>0</v>
      </c>
      <c r="F58" s="1287">
        <v>0</v>
      </c>
      <c r="G58" s="1287">
        <v>0</v>
      </c>
      <c r="H58" s="1287">
        <v>0</v>
      </c>
      <c r="I58" s="1287">
        <v>0</v>
      </c>
      <c r="J58" s="1287">
        <v>0</v>
      </c>
      <c r="K58" s="1287">
        <v>0</v>
      </c>
      <c r="L58" s="1287">
        <v>0</v>
      </c>
      <c r="M58" s="1287">
        <v>0</v>
      </c>
      <c r="N58" s="1287">
        <v>0</v>
      </c>
      <c r="O58" s="1287">
        <v>0</v>
      </c>
      <c r="P58" s="1287">
        <v>9.9999999999999995E-7</v>
      </c>
      <c r="Q58" s="1287">
        <v>9.9999999999999995E-7</v>
      </c>
      <c r="R58" s="1287">
        <v>9.9999999999999995E-7</v>
      </c>
      <c r="S58" s="1287">
        <v>9.9999999999999995E-7</v>
      </c>
      <c r="T58" s="1287">
        <v>9.9999999999999995E-7</v>
      </c>
      <c r="U58" s="1287">
        <v>9.9999999999999995E-7</v>
      </c>
      <c r="V58" s="1287">
        <v>9.9999999999999995E-7</v>
      </c>
      <c r="W58" s="1287">
        <v>9.9999999999999995E-7</v>
      </c>
      <c r="X58" s="1287">
        <v>48.755800999999998</v>
      </c>
      <c r="Y58" s="1287">
        <v>48.755800999999998</v>
      </c>
      <c r="Z58" s="1287">
        <v>29.575800999999998</v>
      </c>
      <c r="AA58" s="1287">
        <v>29.574999999999999</v>
      </c>
      <c r="AB58" s="1287">
        <v>29.574999999999999</v>
      </c>
      <c r="AC58" s="1287">
        <v>29.574999999999999</v>
      </c>
      <c r="AD58" s="1287">
        <v>29.574999999999999</v>
      </c>
      <c r="AE58" s="1287">
        <v>29.574999999999999</v>
      </c>
      <c r="AF58" s="1287">
        <v>29.574999999999999</v>
      </c>
      <c r="AG58" s="1287">
        <v>29.574999999999999</v>
      </c>
      <c r="AH58" s="1287">
        <v>29.574999999999999</v>
      </c>
      <c r="AI58" s="1287">
        <v>29.574999999999999</v>
      </c>
    </row>
    <row r="59" spans="1:35">
      <c r="A59" s="1292" t="s">
        <v>584</v>
      </c>
      <c r="B59" s="1287">
        <v>30177.529286920002</v>
      </c>
      <c r="C59" s="1287">
        <v>4458.0780314899994</v>
      </c>
      <c r="D59" s="1287">
        <v>3215.9333807799999</v>
      </c>
      <c r="E59" s="1287">
        <v>327.07171973999999</v>
      </c>
      <c r="F59" s="1287">
        <v>429.80086987999999</v>
      </c>
      <c r="G59" s="1287">
        <v>4357.3416248999993</v>
      </c>
      <c r="H59" s="1287">
        <v>1577.3771156399998</v>
      </c>
      <c r="I59" s="1287">
        <v>7444.9181503199998</v>
      </c>
      <c r="J59" s="1287">
        <v>7209.1126475299998</v>
      </c>
      <c r="K59" s="1287">
        <v>648.98615677999999</v>
      </c>
      <c r="L59" s="1287">
        <v>4030.9573962099998</v>
      </c>
      <c r="M59" s="1287">
        <v>7682.1718868199996</v>
      </c>
      <c r="N59" s="1287">
        <v>7853.6311743100005</v>
      </c>
      <c r="O59" s="1287">
        <v>622.61831881000001</v>
      </c>
      <c r="P59" s="1287">
        <v>12017.476381629998</v>
      </c>
      <c r="Q59" s="1287">
        <v>7947.68036742</v>
      </c>
      <c r="R59" s="1287">
        <v>7937.1162807399996</v>
      </c>
      <c r="S59" s="1287">
        <v>8483.7549482800005</v>
      </c>
      <c r="T59" s="1287">
        <v>472.54891176000001</v>
      </c>
      <c r="U59" s="1287">
        <v>7878.9744564399998</v>
      </c>
      <c r="V59" s="1287">
        <v>15748.522796069999</v>
      </c>
      <c r="W59" s="1287">
        <v>10769.927391249999</v>
      </c>
      <c r="X59" s="1287">
        <v>48213.3611141</v>
      </c>
      <c r="Y59" s="1287">
        <v>53378.864284199997</v>
      </c>
      <c r="Z59" s="1287">
        <v>45458.04014646</v>
      </c>
      <c r="AA59" s="1287">
        <v>61098.29212807001</v>
      </c>
      <c r="AB59" s="1287">
        <v>63433.921677140002</v>
      </c>
      <c r="AC59" s="1287">
        <v>56983.11150033</v>
      </c>
      <c r="AD59" s="1287">
        <v>40852.63311114</v>
      </c>
      <c r="AE59" s="1287">
        <v>25542.549601409999</v>
      </c>
      <c r="AF59" s="1287">
        <v>19797.802420259999</v>
      </c>
      <c r="AG59" s="1287">
        <v>36138.990231049997</v>
      </c>
      <c r="AH59" s="1287">
        <v>27075.991360900003</v>
      </c>
      <c r="AI59" s="1287">
        <v>28661.865912429999</v>
      </c>
    </row>
    <row r="60" spans="1:35">
      <c r="A60" s="1293" t="s">
        <v>585</v>
      </c>
      <c r="B60" s="1287">
        <v>0</v>
      </c>
      <c r="C60" s="1287">
        <v>0</v>
      </c>
      <c r="D60" s="1287">
        <v>0</v>
      </c>
      <c r="E60" s="1287">
        <v>0</v>
      </c>
      <c r="F60" s="1287">
        <v>0</v>
      </c>
      <c r="G60" s="1287">
        <v>0</v>
      </c>
      <c r="H60" s="1287">
        <v>0</v>
      </c>
      <c r="I60" s="1287">
        <v>0</v>
      </c>
      <c r="J60" s="1287">
        <v>0</v>
      </c>
      <c r="K60" s="1287">
        <v>0</v>
      </c>
      <c r="L60" s="1287">
        <v>0</v>
      </c>
      <c r="M60" s="1287">
        <v>0</v>
      </c>
      <c r="N60" s="1287">
        <v>0</v>
      </c>
      <c r="O60" s="1287">
        <v>0</v>
      </c>
      <c r="P60" s="1287">
        <v>0</v>
      </c>
      <c r="Q60" s="1287">
        <v>0</v>
      </c>
      <c r="R60" s="1287">
        <v>0</v>
      </c>
      <c r="S60" s="1287">
        <v>0</v>
      </c>
      <c r="T60" s="1287">
        <v>0</v>
      </c>
      <c r="U60" s="1287">
        <v>0</v>
      </c>
      <c r="V60" s="1287">
        <v>0</v>
      </c>
      <c r="W60" s="1287">
        <v>0</v>
      </c>
      <c r="X60" s="1287">
        <v>0</v>
      </c>
      <c r="Y60" s="1287">
        <v>0</v>
      </c>
      <c r="Z60" s="1287">
        <v>0</v>
      </c>
      <c r="AA60" s="1287">
        <v>0</v>
      </c>
      <c r="AB60" s="1287">
        <v>0</v>
      </c>
      <c r="AC60" s="1287">
        <v>0</v>
      </c>
      <c r="AD60" s="1287">
        <v>0</v>
      </c>
      <c r="AE60" s="1287">
        <v>0</v>
      </c>
      <c r="AF60" s="1287">
        <v>0</v>
      </c>
      <c r="AG60" s="1287">
        <v>0</v>
      </c>
      <c r="AH60" s="1287">
        <v>0</v>
      </c>
      <c r="AI60" s="1287">
        <v>0</v>
      </c>
    </row>
    <row r="61" spans="1:35">
      <c r="A61" s="1293" t="s">
        <v>586</v>
      </c>
      <c r="B61" s="1287">
        <v>0</v>
      </c>
      <c r="C61" s="1287">
        <v>0</v>
      </c>
      <c r="D61" s="1287">
        <v>0</v>
      </c>
      <c r="E61" s="1287">
        <v>0</v>
      </c>
      <c r="F61" s="1287">
        <v>0</v>
      </c>
      <c r="G61" s="1287">
        <v>3250.2648600000002</v>
      </c>
      <c r="H61" s="1287">
        <v>0</v>
      </c>
      <c r="I61" s="1287">
        <v>0</v>
      </c>
      <c r="J61" s="1287">
        <v>0</v>
      </c>
      <c r="K61" s="1287">
        <v>0</v>
      </c>
      <c r="L61" s="1287">
        <v>0</v>
      </c>
      <c r="M61" s="1287">
        <v>2934.7252870000002</v>
      </c>
      <c r="N61" s="1287">
        <v>3351.2160947500001</v>
      </c>
      <c r="O61" s="1287">
        <v>0</v>
      </c>
      <c r="P61" s="1287">
        <v>0</v>
      </c>
      <c r="Q61" s="1287">
        <v>0</v>
      </c>
      <c r="R61" s="1287">
        <v>0</v>
      </c>
      <c r="S61" s="1287">
        <v>402.62850279000003</v>
      </c>
      <c r="T61" s="1287">
        <v>0</v>
      </c>
      <c r="U61" s="1287">
        <v>0</v>
      </c>
      <c r="V61" s="1287">
        <v>0</v>
      </c>
      <c r="W61" s="1287">
        <v>0</v>
      </c>
      <c r="X61" s="1287">
        <v>500.07191781</v>
      </c>
      <c r="Y61" s="1287">
        <v>0</v>
      </c>
      <c r="Z61" s="1287">
        <v>0</v>
      </c>
      <c r="AA61" s="1287">
        <v>300.09836066000003</v>
      </c>
      <c r="AB61" s="1287">
        <v>0</v>
      </c>
      <c r="AC61" s="1287">
        <v>0</v>
      </c>
      <c r="AD61" s="1287">
        <v>0</v>
      </c>
      <c r="AE61" s="1287">
        <v>0</v>
      </c>
      <c r="AF61" s="1287">
        <v>0</v>
      </c>
      <c r="AG61" s="1287">
        <v>0</v>
      </c>
      <c r="AH61" s="1287">
        <v>0</v>
      </c>
      <c r="AI61" s="1287">
        <v>0</v>
      </c>
    </row>
    <row r="62" spans="1:35">
      <c r="A62" s="1293" t="s">
        <v>587</v>
      </c>
      <c r="B62" s="1287">
        <v>30004.484782580003</v>
      </c>
      <c r="C62" s="1287">
        <v>3910.67937545</v>
      </c>
      <c r="D62" s="1287">
        <v>2929.0752000000002</v>
      </c>
      <c r="E62" s="1287">
        <v>0</v>
      </c>
      <c r="F62" s="1287">
        <v>0</v>
      </c>
      <c r="G62" s="1287">
        <v>812.26</v>
      </c>
      <c r="H62" s="1287">
        <v>1409.9390573699998</v>
      </c>
      <c r="I62" s="1287">
        <v>7200</v>
      </c>
      <c r="J62" s="1287">
        <v>6784</v>
      </c>
      <c r="K62" s="1287">
        <v>500</v>
      </c>
      <c r="L62" s="1287">
        <v>3625</v>
      </c>
      <c r="M62" s="1287">
        <v>4060.12</v>
      </c>
      <c r="N62" s="1287">
        <v>4080.73</v>
      </c>
      <c r="O62" s="1287">
        <v>0</v>
      </c>
      <c r="P62" s="1287">
        <v>11581.40445</v>
      </c>
      <c r="Q62" s="1287">
        <v>7500</v>
      </c>
      <c r="R62" s="1287">
        <v>7500</v>
      </c>
      <c r="S62" s="1287">
        <v>7500</v>
      </c>
      <c r="T62" s="1287">
        <v>0</v>
      </c>
      <c r="U62" s="1287">
        <v>7500</v>
      </c>
      <c r="V62" s="1287">
        <v>15485</v>
      </c>
      <c r="W62" s="1287">
        <v>10520</v>
      </c>
      <c r="X62" s="1287">
        <v>46121.525627000003</v>
      </c>
      <c r="Y62" s="1287">
        <v>52066.317671999997</v>
      </c>
      <c r="Z62" s="1287">
        <v>44422.139647000004</v>
      </c>
      <c r="AA62" s="1287">
        <v>58761.730438999999</v>
      </c>
      <c r="AB62" s="1287">
        <v>61604.942870999999</v>
      </c>
      <c r="AC62" s="1287">
        <v>55995.241878000001</v>
      </c>
      <c r="AD62" s="1287">
        <v>39408.287156999999</v>
      </c>
      <c r="AE62" s="1287">
        <v>24469.012323999999</v>
      </c>
      <c r="AF62" s="1287">
        <v>18248.656832000001</v>
      </c>
      <c r="AG62" s="1287">
        <v>35067.181612869994</v>
      </c>
      <c r="AH62" s="1287">
        <v>25663.314208</v>
      </c>
      <c r="AI62" s="1287">
        <v>27371.121158000002</v>
      </c>
    </row>
    <row r="63" spans="1:35">
      <c r="A63" s="1293" t="s">
        <v>588</v>
      </c>
      <c r="B63" s="1287">
        <v>173.04450434</v>
      </c>
      <c r="C63" s="1287">
        <v>547.39865603999999</v>
      </c>
      <c r="D63" s="1287">
        <v>286.85818078</v>
      </c>
      <c r="E63" s="1287">
        <v>327.07171973999999</v>
      </c>
      <c r="F63" s="1287">
        <v>429.80086987999999</v>
      </c>
      <c r="G63" s="1287">
        <v>294.81676490000001</v>
      </c>
      <c r="H63" s="1287">
        <v>167.43805827</v>
      </c>
      <c r="I63" s="1287">
        <v>244.91815032</v>
      </c>
      <c r="J63" s="1287">
        <v>425.11264753</v>
      </c>
      <c r="K63" s="1287">
        <v>148.98615677999999</v>
      </c>
      <c r="L63" s="1287">
        <v>405.95739621000001</v>
      </c>
      <c r="M63" s="1287">
        <v>687.32659981999996</v>
      </c>
      <c r="N63" s="1287">
        <v>421.68507956000002</v>
      </c>
      <c r="O63" s="1287">
        <v>622.61831881000001</v>
      </c>
      <c r="P63" s="1287">
        <v>436.07193162999999</v>
      </c>
      <c r="Q63" s="1287">
        <v>447.68036742000004</v>
      </c>
      <c r="R63" s="1287">
        <v>437.11628073999992</v>
      </c>
      <c r="S63" s="1287">
        <v>581.12644549000004</v>
      </c>
      <c r="T63" s="1287">
        <v>472.54891176000001</v>
      </c>
      <c r="U63" s="1287">
        <v>378.97445643999993</v>
      </c>
      <c r="V63" s="1287">
        <v>263.52279606999997</v>
      </c>
      <c r="W63" s="1287">
        <v>249.92739125</v>
      </c>
      <c r="X63" s="1287">
        <v>1591.7635692899999</v>
      </c>
      <c r="Y63" s="1287">
        <v>1312.5466122</v>
      </c>
      <c r="Z63" s="1287">
        <v>1035.90049946</v>
      </c>
      <c r="AA63" s="1287">
        <v>2036.4633284099998</v>
      </c>
      <c r="AB63" s="1287">
        <v>1828.97880614</v>
      </c>
      <c r="AC63" s="1287">
        <v>987.86962232999997</v>
      </c>
      <c r="AD63" s="1287">
        <v>1444.3459541399998</v>
      </c>
      <c r="AE63" s="1287">
        <v>1073.5372774099999</v>
      </c>
      <c r="AF63" s="1287">
        <v>1549.1455882600001</v>
      </c>
      <c r="AG63" s="1287">
        <v>1071.8086181800002</v>
      </c>
      <c r="AH63" s="1287">
        <v>1412.6771529</v>
      </c>
      <c r="AI63" s="1287">
        <v>1290.7447544300001</v>
      </c>
    </row>
    <row r="64" spans="1:35">
      <c r="A64" s="1293" t="s">
        <v>589</v>
      </c>
      <c r="B64" s="1287">
        <v>0</v>
      </c>
      <c r="C64" s="1287">
        <v>0</v>
      </c>
      <c r="D64" s="1287">
        <v>0</v>
      </c>
      <c r="E64" s="1287">
        <v>0</v>
      </c>
      <c r="F64" s="1287">
        <v>0</v>
      </c>
      <c r="G64" s="1287">
        <v>0</v>
      </c>
      <c r="H64" s="1287">
        <v>0</v>
      </c>
      <c r="I64" s="1287">
        <v>0</v>
      </c>
      <c r="J64" s="1287">
        <v>0</v>
      </c>
      <c r="K64" s="1287">
        <v>0</v>
      </c>
      <c r="L64" s="1287">
        <v>0</v>
      </c>
      <c r="M64" s="1287">
        <v>0</v>
      </c>
      <c r="N64" s="1287">
        <v>0</v>
      </c>
      <c r="O64" s="1287">
        <v>0</v>
      </c>
      <c r="P64" s="1287">
        <v>0</v>
      </c>
      <c r="Q64" s="1287">
        <v>0</v>
      </c>
      <c r="R64" s="1287">
        <v>0</v>
      </c>
      <c r="S64" s="1287">
        <v>0</v>
      </c>
      <c r="T64" s="1287">
        <v>0</v>
      </c>
      <c r="U64" s="1287">
        <v>0</v>
      </c>
      <c r="V64" s="1287">
        <v>0</v>
      </c>
      <c r="W64" s="1287">
        <v>0</v>
      </c>
      <c r="X64" s="1287">
        <v>0</v>
      </c>
      <c r="Y64" s="1287">
        <v>0</v>
      </c>
      <c r="Z64" s="1287">
        <v>0</v>
      </c>
      <c r="AA64" s="1287">
        <v>0</v>
      </c>
      <c r="AB64" s="1287">
        <v>0</v>
      </c>
      <c r="AC64" s="1287">
        <v>0</v>
      </c>
      <c r="AD64" s="1287">
        <v>0</v>
      </c>
      <c r="AE64" s="1287">
        <v>0</v>
      </c>
      <c r="AF64" s="1287">
        <v>0</v>
      </c>
      <c r="AG64" s="1287">
        <v>0</v>
      </c>
      <c r="AH64" s="1287">
        <v>0</v>
      </c>
      <c r="AI64" s="1287">
        <v>0</v>
      </c>
    </row>
    <row r="65" spans="1:35">
      <c r="A65" s="1293" t="s">
        <v>715</v>
      </c>
      <c r="B65" s="1287">
        <v>0</v>
      </c>
      <c r="C65" s="1287">
        <v>0</v>
      </c>
      <c r="D65" s="1287">
        <v>0</v>
      </c>
      <c r="E65" s="1287">
        <v>0</v>
      </c>
      <c r="F65" s="1287">
        <v>0</v>
      </c>
      <c r="G65" s="1287">
        <v>0</v>
      </c>
      <c r="H65" s="1287">
        <v>0</v>
      </c>
      <c r="I65" s="1287">
        <v>0</v>
      </c>
      <c r="J65" s="1287">
        <v>0</v>
      </c>
      <c r="K65" s="1287">
        <v>0</v>
      </c>
      <c r="L65" s="1287">
        <v>0</v>
      </c>
      <c r="M65" s="1287">
        <v>0</v>
      </c>
      <c r="N65" s="1287">
        <v>0</v>
      </c>
      <c r="O65" s="1287">
        <v>0</v>
      </c>
      <c r="P65" s="1287">
        <v>0</v>
      </c>
      <c r="Q65" s="1287">
        <v>0</v>
      </c>
      <c r="R65" s="1287">
        <v>0</v>
      </c>
      <c r="S65" s="1287">
        <v>0</v>
      </c>
      <c r="T65" s="1287">
        <v>0</v>
      </c>
      <c r="U65" s="1287">
        <v>0</v>
      </c>
      <c r="V65" s="1287">
        <v>0</v>
      </c>
      <c r="W65" s="1287">
        <v>0</v>
      </c>
      <c r="X65" s="1287">
        <v>0</v>
      </c>
      <c r="Y65" s="1287">
        <v>0</v>
      </c>
      <c r="Z65" s="1287">
        <v>0</v>
      </c>
      <c r="AA65" s="1287">
        <v>0</v>
      </c>
      <c r="AB65" s="1287">
        <v>0</v>
      </c>
      <c r="AC65" s="1287">
        <v>0</v>
      </c>
      <c r="AD65" s="1287">
        <v>0</v>
      </c>
      <c r="AE65" s="1287">
        <v>0</v>
      </c>
      <c r="AF65" s="1287">
        <v>0</v>
      </c>
      <c r="AG65" s="1287">
        <v>0</v>
      </c>
      <c r="AH65" s="1287">
        <v>0</v>
      </c>
      <c r="AI65" s="1287">
        <v>0</v>
      </c>
    </row>
    <row r="66" spans="1:35">
      <c r="A66" s="1293" t="s">
        <v>591</v>
      </c>
      <c r="B66" s="1287">
        <v>0</v>
      </c>
      <c r="C66" s="1287">
        <v>0</v>
      </c>
      <c r="D66" s="1287">
        <v>0</v>
      </c>
      <c r="E66" s="1287">
        <v>0</v>
      </c>
      <c r="F66" s="1287">
        <v>0</v>
      </c>
      <c r="G66" s="1287">
        <v>0</v>
      </c>
      <c r="H66" s="1287">
        <v>0</v>
      </c>
      <c r="I66" s="1287">
        <v>0</v>
      </c>
      <c r="J66" s="1287">
        <v>0</v>
      </c>
      <c r="K66" s="1287">
        <v>0</v>
      </c>
      <c r="L66" s="1287">
        <v>0</v>
      </c>
      <c r="M66" s="1287">
        <v>0</v>
      </c>
      <c r="N66" s="1287">
        <v>0</v>
      </c>
      <c r="O66" s="1287">
        <v>0</v>
      </c>
      <c r="P66" s="1287">
        <v>0</v>
      </c>
      <c r="Q66" s="1287">
        <v>0</v>
      </c>
      <c r="R66" s="1287">
        <v>0</v>
      </c>
      <c r="S66" s="1287">
        <v>0</v>
      </c>
      <c r="T66" s="1287">
        <v>0</v>
      </c>
      <c r="U66" s="1287">
        <v>0</v>
      </c>
      <c r="V66" s="1287">
        <v>0</v>
      </c>
      <c r="W66" s="1287">
        <v>0</v>
      </c>
      <c r="X66" s="1287">
        <v>0</v>
      </c>
      <c r="Y66" s="1287">
        <v>0</v>
      </c>
      <c r="Z66" s="1287">
        <v>0</v>
      </c>
      <c r="AA66" s="1287">
        <v>0</v>
      </c>
      <c r="AB66" s="1287">
        <v>0</v>
      </c>
      <c r="AC66" s="1287">
        <v>0</v>
      </c>
      <c r="AD66" s="1287">
        <v>0</v>
      </c>
      <c r="AE66" s="1287">
        <v>0</v>
      </c>
      <c r="AF66" s="1287">
        <v>0</v>
      </c>
      <c r="AG66" s="1287">
        <v>0</v>
      </c>
      <c r="AH66" s="1287">
        <v>0</v>
      </c>
      <c r="AI66" s="1287">
        <v>0</v>
      </c>
    </row>
    <row r="67" spans="1:35">
      <c r="A67" s="1293" t="s">
        <v>592</v>
      </c>
      <c r="B67" s="1287">
        <v>0</v>
      </c>
      <c r="C67" s="1287">
        <v>0</v>
      </c>
      <c r="D67" s="1287">
        <v>0</v>
      </c>
      <c r="E67" s="1287">
        <v>0</v>
      </c>
      <c r="F67" s="1287">
        <v>0</v>
      </c>
      <c r="G67" s="1287">
        <v>0</v>
      </c>
      <c r="H67" s="1287">
        <v>0</v>
      </c>
      <c r="I67" s="1287">
        <v>0</v>
      </c>
      <c r="J67" s="1287">
        <v>0</v>
      </c>
      <c r="K67" s="1287">
        <v>0</v>
      </c>
      <c r="L67" s="1287">
        <v>0</v>
      </c>
      <c r="M67" s="1287">
        <v>0</v>
      </c>
      <c r="N67" s="1287">
        <v>0</v>
      </c>
      <c r="O67" s="1287">
        <v>0</v>
      </c>
      <c r="P67" s="1287">
        <v>0</v>
      </c>
      <c r="Q67" s="1287">
        <v>0</v>
      </c>
      <c r="R67" s="1287">
        <v>0</v>
      </c>
      <c r="S67" s="1287">
        <v>0</v>
      </c>
      <c r="T67" s="1287">
        <v>0</v>
      </c>
      <c r="U67" s="1287">
        <v>0</v>
      </c>
      <c r="V67" s="1287">
        <v>0</v>
      </c>
      <c r="W67" s="1287">
        <v>0</v>
      </c>
      <c r="X67" s="1287">
        <v>0</v>
      </c>
      <c r="Y67" s="1287">
        <v>0</v>
      </c>
      <c r="Z67" s="1287">
        <v>0</v>
      </c>
      <c r="AA67" s="1287">
        <v>0</v>
      </c>
      <c r="AB67" s="1287">
        <v>0</v>
      </c>
      <c r="AC67" s="1287">
        <v>0</v>
      </c>
      <c r="AD67" s="1287">
        <v>0</v>
      </c>
      <c r="AE67" s="1287">
        <v>0</v>
      </c>
      <c r="AF67" s="1287">
        <v>0</v>
      </c>
      <c r="AG67" s="1287">
        <v>0</v>
      </c>
      <c r="AH67" s="1287">
        <v>0</v>
      </c>
      <c r="AI67" s="1287">
        <v>0</v>
      </c>
    </row>
    <row r="68" spans="1:35">
      <c r="A68" s="1293" t="s">
        <v>583</v>
      </c>
      <c r="B68" s="1287">
        <v>0</v>
      </c>
      <c r="C68" s="1287">
        <v>0</v>
      </c>
      <c r="D68" s="1287">
        <v>0</v>
      </c>
      <c r="E68" s="1287">
        <v>0</v>
      </c>
      <c r="F68" s="1287">
        <v>0</v>
      </c>
      <c r="G68" s="1287">
        <v>0</v>
      </c>
      <c r="H68" s="1287">
        <v>0</v>
      </c>
      <c r="I68" s="1287">
        <v>0</v>
      </c>
      <c r="J68" s="1287">
        <v>0</v>
      </c>
      <c r="K68" s="1287">
        <v>0</v>
      </c>
      <c r="L68" s="1287">
        <v>0</v>
      </c>
      <c r="M68" s="1287">
        <v>0</v>
      </c>
      <c r="N68" s="1287">
        <v>0</v>
      </c>
      <c r="O68" s="1287">
        <v>0</v>
      </c>
      <c r="P68" s="1287">
        <v>0</v>
      </c>
      <c r="Q68" s="1287">
        <v>0</v>
      </c>
      <c r="R68" s="1287">
        <v>0</v>
      </c>
      <c r="S68" s="1287">
        <v>0</v>
      </c>
      <c r="T68" s="1287">
        <v>0</v>
      </c>
      <c r="U68" s="1287">
        <v>0</v>
      </c>
      <c r="V68" s="1287">
        <v>0</v>
      </c>
      <c r="W68" s="1287">
        <v>0</v>
      </c>
      <c r="X68" s="1287">
        <v>0</v>
      </c>
      <c r="Y68" s="1287">
        <v>0</v>
      </c>
      <c r="Z68" s="1287">
        <v>0</v>
      </c>
      <c r="AA68" s="1287">
        <v>0</v>
      </c>
      <c r="AB68" s="1287">
        <v>0</v>
      </c>
      <c r="AC68" s="1287">
        <v>0</v>
      </c>
      <c r="AD68" s="1287">
        <v>0</v>
      </c>
      <c r="AE68" s="1287">
        <v>0</v>
      </c>
      <c r="AF68" s="1287">
        <v>0</v>
      </c>
      <c r="AG68" s="1287">
        <v>0</v>
      </c>
      <c r="AH68" s="1287">
        <v>0</v>
      </c>
      <c r="AI68" s="1287">
        <v>0</v>
      </c>
    </row>
    <row r="69" spans="1:35">
      <c r="A69" s="1292" t="s">
        <v>593</v>
      </c>
      <c r="B69" s="1287">
        <v>7915.5316014099999</v>
      </c>
      <c r="C69" s="1287">
        <v>5042.1060520699994</v>
      </c>
      <c r="D69" s="1287">
        <v>5757.045903279999</v>
      </c>
      <c r="E69" s="1287">
        <v>5343.4322876400001</v>
      </c>
      <c r="F69" s="1287">
        <v>5567.5224257600003</v>
      </c>
      <c r="G69" s="1287">
        <v>6022.6331137099996</v>
      </c>
      <c r="H69" s="1287">
        <v>6203.0838304900008</v>
      </c>
      <c r="I69" s="1287">
        <v>6724.0263584300001</v>
      </c>
      <c r="J69" s="1287">
        <v>10065.888144199998</v>
      </c>
      <c r="K69" s="1287">
        <v>8814.9675977199986</v>
      </c>
      <c r="L69" s="1287">
        <v>7499.7952774299993</v>
      </c>
      <c r="M69" s="1287">
        <v>5652.2791389299982</v>
      </c>
      <c r="N69" s="1287">
        <v>7907.7827325899998</v>
      </c>
      <c r="O69" s="1287">
        <v>8131.5399120500006</v>
      </c>
      <c r="P69" s="1287">
        <v>6463.821689209999</v>
      </c>
      <c r="Q69" s="1287">
        <v>7759.5550881899999</v>
      </c>
      <c r="R69" s="1287">
        <v>6924.4979711600008</v>
      </c>
      <c r="S69" s="1287">
        <v>6873.7225825300011</v>
      </c>
      <c r="T69" s="1287">
        <v>7522.9752169799995</v>
      </c>
      <c r="U69" s="1287">
        <v>8429.6219237000005</v>
      </c>
      <c r="V69" s="1287">
        <v>7563.3390450699999</v>
      </c>
      <c r="W69" s="1287">
        <v>7401.3702574300005</v>
      </c>
      <c r="X69" s="1287">
        <v>21141.762277530001</v>
      </c>
      <c r="Y69" s="1287">
        <v>24330.111647439997</v>
      </c>
      <c r="Z69" s="1287">
        <v>27928.162805309996</v>
      </c>
      <c r="AA69" s="1287">
        <v>29377.727317339999</v>
      </c>
      <c r="AB69" s="1287">
        <v>32460.199423230002</v>
      </c>
      <c r="AC69" s="1287">
        <v>35130.294573749998</v>
      </c>
      <c r="AD69" s="1287">
        <v>27901.686043030004</v>
      </c>
      <c r="AE69" s="1287">
        <v>27747.04991043</v>
      </c>
      <c r="AF69" s="1287">
        <v>30364.976986950001</v>
      </c>
      <c r="AG69" s="1287">
        <v>30686.519235760003</v>
      </c>
      <c r="AH69" s="1287">
        <v>32217.480147689999</v>
      </c>
      <c r="AI69" s="1287">
        <v>33726.602790229997</v>
      </c>
    </row>
    <row r="70" spans="1:35">
      <c r="A70" s="1293" t="s">
        <v>447</v>
      </c>
      <c r="B70" s="1287">
        <v>1242.2424990299999</v>
      </c>
      <c r="C70" s="1287">
        <v>1990.4936701099998</v>
      </c>
      <c r="D70" s="1287">
        <v>1435.1556005699999</v>
      </c>
      <c r="E70" s="1287">
        <v>1179.82269632</v>
      </c>
      <c r="F70" s="1287">
        <v>1103.29404658</v>
      </c>
      <c r="G70" s="1287">
        <v>1236.66722746</v>
      </c>
      <c r="H70" s="1287">
        <v>1069.17407127</v>
      </c>
      <c r="I70" s="1287">
        <v>1228.9343933599998</v>
      </c>
      <c r="J70" s="1287">
        <v>3123.6594252499999</v>
      </c>
      <c r="K70" s="1287">
        <v>1127.01241828</v>
      </c>
      <c r="L70" s="1287">
        <v>1108.57428596</v>
      </c>
      <c r="M70" s="1287">
        <v>1321.4229348499998</v>
      </c>
      <c r="N70" s="1287">
        <v>1491.34639655</v>
      </c>
      <c r="O70" s="1287">
        <v>1730.99445356</v>
      </c>
      <c r="P70" s="1287">
        <v>1806.9102548199999</v>
      </c>
      <c r="Q70" s="1287">
        <v>987.33764772000006</v>
      </c>
      <c r="R70" s="1287">
        <v>1396.72604372</v>
      </c>
      <c r="S70" s="1287">
        <v>1542.2264779500001</v>
      </c>
      <c r="T70" s="1287">
        <v>1872.6836927300001</v>
      </c>
      <c r="U70" s="1287">
        <v>2239.7382301299999</v>
      </c>
      <c r="V70" s="1287">
        <v>1970.26915923</v>
      </c>
      <c r="W70" s="1287">
        <v>1413.27684211</v>
      </c>
      <c r="X70" s="1287">
        <v>1395.266251</v>
      </c>
      <c r="Y70" s="1287">
        <v>3434.03404882</v>
      </c>
      <c r="Z70" s="1287">
        <v>2750.3334871699999</v>
      </c>
      <c r="AA70" s="1287">
        <v>3684.9331561899999</v>
      </c>
      <c r="AB70" s="1287">
        <v>6097.2907551199996</v>
      </c>
      <c r="AC70" s="1287">
        <v>1655.1016927799999</v>
      </c>
      <c r="AD70" s="1287">
        <v>1166.2838505499999</v>
      </c>
      <c r="AE70" s="1287">
        <v>1195.9801783800001</v>
      </c>
      <c r="AF70" s="1287">
        <v>1000.45797739</v>
      </c>
      <c r="AG70" s="1287">
        <v>1433.6578172699999</v>
      </c>
      <c r="AH70" s="1287">
        <v>1805.5997801800002</v>
      </c>
      <c r="AI70" s="1287">
        <v>1563.9080924100001</v>
      </c>
    </row>
    <row r="71" spans="1:35">
      <c r="A71" s="1293" t="s">
        <v>594</v>
      </c>
      <c r="B71" s="1287">
        <v>930.23091895999994</v>
      </c>
      <c r="C71" s="1287">
        <v>873.82203251999999</v>
      </c>
      <c r="D71" s="1287">
        <v>1038.3251090699998</v>
      </c>
      <c r="E71" s="1287">
        <v>979.00405588000001</v>
      </c>
      <c r="F71" s="1287">
        <v>958.26512361000016</v>
      </c>
      <c r="G71" s="1287">
        <v>1049.4345650599998</v>
      </c>
      <c r="H71" s="1287">
        <v>1494.2160879</v>
      </c>
      <c r="I71" s="1287">
        <v>1769.3614137300001</v>
      </c>
      <c r="J71" s="1287">
        <v>3134.6500288599996</v>
      </c>
      <c r="K71" s="1287">
        <v>3751.9016467299998</v>
      </c>
      <c r="L71" s="1287">
        <v>2555.6307184099996</v>
      </c>
      <c r="M71" s="1287">
        <v>2136.26898704</v>
      </c>
      <c r="N71" s="1287">
        <v>1658.2586866500001</v>
      </c>
      <c r="O71" s="1287">
        <v>1698.2621844699997</v>
      </c>
      <c r="P71" s="1287">
        <v>1632.4632736900001</v>
      </c>
      <c r="Q71" s="1287">
        <v>2025.0902168800001</v>
      </c>
      <c r="R71" s="1287">
        <v>1971.5999735099999</v>
      </c>
      <c r="S71" s="1287">
        <v>1866.0008135999999</v>
      </c>
      <c r="T71" s="1287">
        <v>2482.6425423600003</v>
      </c>
      <c r="U71" s="1287">
        <v>2122.9830379200002</v>
      </c>
      <c r="V71" s="1287">
        <v>1379.8493870100001</v>
      </c>
      <c r="W71" s="1287">
        <v>1742.2691402600003</v>
      </c>
      <c r="X71" s="1287">
        <v>2191.5565985600001</v>
      </c>
      <c r="Y71" s="1287">
        <v>2272.2760167900001</v>
      </c>
      <c r="Z71" s="1287">
        <v>2276.1875455500003</v>
      </c>
      <c r="AA71" s="1287">
        <v>2698.95019533</v>
      </c>
      <c r="AB71" s="1287">
        <v>2710.9105828000002</v>
      </c>
      <c r="AC71" s="1287">
        <v>9272.4512113500004</v>
      </c>
      <c r="AD71" s="1287">
        <v>2241.9748720299999</v>
      </c>
      <c r="AE71" s="1287">
        <v>1841.04257669</v>
      </c>
      <c r="AF71" s="1287">
        <v>4131.8379307899995</v>
      </c>
      <c r="AG71" s="1287">
        <v>3183.24877947</v>
      </c>
      <c r="AH71" s="1287">
        <v>3119.1992886900002</v>
      </c>
      <c r="AI71" s="1287">
        <v>2899.1494687200002</v>
      </c>
    </row>
    <row r="72" spans="1:35">
      <c r="A72" s="1293" t="s">
        <v>595</v>
      </c>
      <c r="B72" s="1287">
        <v>0</v>
      </c>
      <c r="C72" s="1287">
        <v>0</v>
      </c>
      <c r="D72" s="1287">
        <v>0</v>
      </c>
      <c r="E72" s="1287">
        <v>0</v>
      </c>
      <c r="F72" s="1287">
        <v>0</v>
      </c>
      <c r="G72" s="1287">
        <v>0</v>
      </c>
      <c r="H72" s="1287">
        <v>0</v>
      </c>
      <c r="I72" s="1287">
        <v>0</v>
      </c>
      <c r="J72" s="1287">
        <v>0</v>
      </c>
      <c r="K72" s="1287">
        <v>0</v>
      </c>
      <c r="L72" s="1287">
        <v>0</v>
      </c>
      <c r="M72" s="1287">
        <v>0</v>
      </c>
      <c r="N72" s="1287">
        <v>0</v>
      </c>
      <c r="O72" s="1287">
        <v>0</v>
      </c>
      <c r="P72" s="1287">
        <v>0</v>
      </c>
      <c r="Q72" s="1287">
        <v>0</v>
      </c>
      <c r="R72" s="1287">
        <v>0</v>
      </c>
      <c r="S72" s="1287">
        <v>0</v>
      </c>
      <c r="T72" s="1287">
        <v>0</v>
      </c>
      <c r="U72" s="1287">
        <v>0</v>
      </c>
      <c r="V72" s="1287">
        <v>0</v>
      </c>
      <c r="W72" s="1287">
        <v>0</v>
      </c>
      <c r="X72" s="1287">
        <v>0</v>
      </c>
      <c r="Y72" s="1287">
        <v>0</v>
      </c>
      <c r="Z72" s="1287">
        <v>0</v>
      </c>
      <c r="AA72" s="1287">
        <v>0</v>
      </c>
      <c r="AB72" s="1287">
        <v>0</v>
      </c>
      <c r="AC72" s="1287">
        <v>0</v>
      </c>
      <c r="AD72" s="1287">
        <v>0</v>
      </c>
      <c r="AE72" s="1287">
        <v>0</v>
      </c>
      <c r="AF72" s="1287">
        <v>0</v>
      </c>
      <c r="AG72" s="1287">
        <v>0</v>
      </c>
      <c r="AH72" s="1287">
        <v>0</v>
      </c>
      <c r="AI72" s="1287">
        <v>0</v>
      </c>
    </row>
    <row r="73" spans="1:35">
      <c r="A73" s="1293" t="s">
        <v>596</v>
      </c>
      <c r="B73" s="1287">
        <v>1130.24375343</v>
      </c>
      <c r="C73" s="1287">
        <v>5</v>
      </c>
      <c r="D73" s="1287">
        <v>5</v>
      </c>
      <c r="E73" s="1287">
        <v>0</v>
      </c>
      <c r="F73" s="1287">
        <v>0</v>
      </c>
      <c r="G73" s="1287">
        <v>0</v>
      </c>
      <c r="H73" s="1287">
        <v>0</v>
      </c>
      <c r="I73" s="1287">
        <v>0</v>
      </c>
      <c r="J73" s="1287">
        <v>0</v>
      </c>
      <c r="K73" s="1287">
        <v>0</v>
      </c>
      <c r="L73" s="1287">
        <v>0</v>
      </c>
      <c r="M73" s="1287">
        <v>0</v>
      </c>
      <c r="N73" s="1287">
        <v>0</v>
      </c>
      <c r="O73" s="1287">
        <v>0</v>
      </c>
      <c r="P73" s="1287">
        <v>0</v>
      </c>
      <c r="Q73" s="1287">
        <v>0</v>
      </c>
      <c r="R73" s="1287">
        <v>0</v>
      </c>
      <c r="S73" s="1287">
        <v>0</v>
      </c>
      <c r="T73" s="1287">
        <v>0</v>
      </c>
      <c r="U73" s="1287">
        <v>0</v>
      </c>
      <c r="V73" s="1287">
        <v>0</v>
      </c>
      <c r="W73" s="1287">
        <v>0</v>
      </c>
      <c r="X73" s="1287">
        <v>0.14143900000000001</v>
      </c>
      <c r="Y73" s="1287">
        <v>0.14143900000000001</v>
      </c>
      <c r="Z73" s="1287">
        <v>0.14143900000000001</v>
      </c>
      <c r="AA73" s="1287">
        <v>0.14143900000000001</v>
      </c>
      <c r="AB73" s="1287">
        <v>0.14143900000000001</v>
      </c>
      <c r="AC73" s="1287">
        <v>0.14143900000000001</v>
      </c>
      <c r="AD73" s="1287">
        <v>1.745603</v>
      </c>
      <c r="AE73" s="1287">
        <v>0.14144000000000001</v>
      </c>
      <c r="AF73" s="1287">
        <v>0.14144000000000001</v>
      </c>
      <c r="AG73" s="1287">
        <v>0.14144000000000001</v>
      </c>
      <c r="AH73" s="1287">
        <v>-0.33326583000000004</v>
      </c>
      <c r="AI73" s="1287">
        <v>0</v>
      </c>
    </row>
    <row r="74" spans="1:35">
      <c r="A74" s="1293" t="s">
        <v>140</v>
      </c>
      <c r="B74" s="1287">
        <v>2714.3525386000001</v>
      </c>
      <c r="C74" s="1287">
        <v>2725.8325389199999</v>
      </c>
      <c r="D74" s="1287">
        <v>2725.8325389199999</v>
      </c>
      <c r="E74" s="1287">
        <v>2725.8325389199999</v>
      </c>
      <c r="F74" s="1287">
        <v>2725.8325389199999</v>
      </c>
      <c r="G74" s="1287">
        <v>2725.8325389199999</v>
      </c>
      <c r="H74" s="1287">
        <v>2725.8325389199999</v>
      </c>
      <c r="I74" s="1287">
        <v>2725.8325389199999</v>
      </c>
      <c r="J74" s="1287">
        <v>2725.8325389199999</v>
      </c>
      <c r="K74" s="1287">
        <v>2725.8325389199999</v>
      </c>
      <c r="L74" s="1287">
        <v>2725.8325389199999</v>
      </c>
      <c r="M74" s="1287">
        <v>2725.8325389199999</v>
      </c>
      <c r="N74" s="1287">
        <v>2907.9092998200003</v>
      </c>
      <c r="O74" s="1287">
        <v>2907.9092998200003</v>
      </c>
      <c r="P74" s="1287">
        <v>2907.9092998200003</v>
      </c>
      <c r="Q74" s="1287">
        <v>2907.9092998200003</v>
      </c>
      <c r="R74" s="1287">
        <v>2907.9092998200003</v>
      </c>
      <c r="S74" s="1287">
        <v>2907.9092998200003</v>
      </c>
      <c r="T74" s="1287">
        <v>2907.9092998200003</v>
      </c>
      <c r="U74" s="1287">
        <v>2907.9092998200003</v>
      </c>
      <c r="V74" s="1287">
        <v>2907.9092998200003</v>
      </c>
      <c r="W74" s="1287">
        <v>2907.9092998200003</v>
      </c>
      <c r="X74" s="1287">
        <v>7092.4599848199996</v>
      </c>
      <c r="Y74" s="1287">
        <v>8125.1036928200001</v>
      </c>
      <c r="Z74" s="1287">
        <v>8850.1969706</v>
      </c>
      <c r="AA74" s="1287">
        <v>8850.1969706</v>
      </c>
      <c r="AB74" s="1287">
        <v>8850.1969706</v>
      </c>
      <c r="AC74" s="1287">
        <v>8850.1969706</v>
      </c>
      <c r="AD74" s="1287">
        <v>8850.1969706</v>
      </c>
      <c r="AE74" s="1287">
        <v>8850.1969706</v>
      </c>
      <c r="AF74" s="1287">
        <v>8850.1969706</v>
      </c>
      <c r="AG74" s="1287">
        <v>8850.1969706</v>
      </c>
      <c r="AH74" s="1287">
        <v>8850.1969706</v>
      </c>
      <c r="AI74" s="1287">
        <v>8850.1969706</v>
      </c>
    </row>
    <row r="75" spans="1:35">
      <c r="A75" s="1293" t="s">
        <v>597</v>
      </c>
      <c r="B75" s="1287">
        <v>495.53627832000001</v>
      </c>
      <c r="C75" s="1287">
        <v>495.53627832000001</v>
      </c>
      <c r="D75" s="1287">
        <v>576.56692248000002</v>
      </c>
      <c r="E75" s="1287">
        <v>576.56692248000002</v>
      </c>
      <c r="F75" s="1287">
        <v>586.01692248000006</v>
      </c>
      <c r="G75" s="1287">
        <v>586.01692248000006</v>
      </c>
      <c r="H75" s="1287">
        <v>602.66290217999995</v>
      </c>
      <c r="I75" s="1287">
        <v>602.66290217999995</v>
      </c>
      <c r="J75" s="1287">
        <v>583.07919217999995</v>
      </c>
      <c r="K75" s="1287">
        <v>594.21994202999997</v>
      </c>
      <c r="L75" s="1287">
        <v>594.21994202999997</v>
      </c>
      <c r="M75" s="1287">
        <v>612.80887323000002</v>
      </c>
      <c r="N75" s="1287">
        <v>633.44834522999997</v>
      </c>
      <c r="O75" s="1287">
        <v>633.44834522999997</v>
      </c>
      <c r="P75" s="1287">
        <v>633.44834522999997</v>
      </c>
      <c r="Q75" s="1287">
        <v>633.44834522999997</v>
      </c>
      <c r="R75" s="1287">
        <v>633.44834522999997</v>
      </c>
      <c r="S75" s="1287">
        <v>633.44834522999997</v>
      </c>
      <c r="T75" s="1287">
        <v>664.44071223000003</v>
      </c>
      <c r="U75" s="1287">
        <v>664.44071223000003</v>
      </c>
      <c r="V75" s="1287">
        <v>667.90435269000011</v>
      </c>
      <c r="W75" s="1287">
        <v>667.59071223000001</v>
      </c>
      <c r="X75" s="1287">
        <v>9316.0523226700006</v>
      </c>
      <c r="Y75" s="1287">
        <v>9859.1513526700001</v>
      </c>
      <c r="Z75" s="1287">
        <v>13321.455155670001</v>
      </c>
      <c r="AA75" s="1287">
        <v>13577.67803967</v>
      </c>
      <c r="AB75" s="1287">
        <v>14156.971844670001</v>
      </c>
      <c r="AC75" s="1287">
        <v>14583.36834067</v>
      </c>
      <c r="AD75" s="1287">
        <v>14878.483663790001</v>
      </c>
      <c r="AE75" s="1287">
        <v>15052.42390879</v>
      </c>
      <c r="AF75" s="1287">
        <v>15664.97515179</v>
      </c>
      <c r="AG75" s="1287">
        <v>16324.792952790001</v>
      </c>
      <c r="AH75" s="1287">
        <v>17440.02103828</v>
      </c>
      <c r="AI75" s="1287">
        <v>19024.176608279999</v>
      </c>
    </row>
    <row r="76" spans="1:35">
      <c r="A76" s="1295" t="s">
        <v>598</v>
      </c>
      <c r="B76" s="1287">
        <v>0</v>
      </c>
      <c r="C76" s="1287">
        <v>0</v>
      </c>
      <c r="D76" s="1287">
        <v>0</v>
      </c>
      <c r="E76" s="1287">
        <v>0</v>
      </c>
      <c r="F76" s="1287">
        <v>0</v>
      </c>
      <c r="G76" s="1287">
        <v>0</v>
      </c>
      <c r="H76" s="1287">
        <v>0</v>
      </c>
      <c r="I76" s="1287">
        <v>0</v>
      </c>
      <c r="J76" s="1287">
        <v>0</v>
      </c>
      <c r="K76" s="1287">
        <v>0</v>
      </c>
      <c r="L76" s="1287">
        <v>0</v>
      </c>
      <c r="M76" s="1287">
        <v>0</v>
      </c>
      <c r="N76" s="1287">
        <v>0</v>
      </c>
      <c r="O76" s="1287">
        <v>0</v>
      </c>
      <c r="P76" s="1287">
        <v>0</v>
      </c>
      <c r="Q76" s="1287">
        <v>0</v>
      </c>
      <c r="R76" s="1287">
        <v>0</v>
      </c>
      <c r="S76" s="1287">
        <v>0</v>
      </c>
      <c r="T76" s="1287">
        <v>0</v>
      </c>
      <c r="U76" s="1287">
        <v>0</v>
      </c>
      <c r="V76" s="1287">
        <v>0</v>
      </c>
      <c r="W76" s="1287">
        <v>0</v>
      </c>
      <c r="X76" s="1287">
        <v>0</v>
      </c>
      <c r="Y76" s="1287">
        <v>0</v>
      </c>
      <c r="Z76" s="1287">
        <v>0</v>
      </c>
      <c r="AA76" s="1287">
        <v>0</v>
      </c>
      <c r="AB76" s="1287">
        <v>0</v>
      </c>
      <c r="AC76" s="1287">
        <v>0</v>
      </c>
      <c r="AD76" s="1287">
        <v>0</v>
      </c>
      <c r="AE76" s="1287">
        <v>0</v>
      </c>
      <c r="AF76" s="1287">
        <v>0</v>
      </c>
      <c r="AG76" s="1287">
        <v>0</v>
      </c>
      <c r="AH76" s="1287">
        <v>0</v>
      </c>
      <c r="AI76" s="1287">
        <v>0</v>
      </c>
    </row>
    <row r="77" spans="1:35">
      <c r="A77" s="1295" t="s">
        <v>710</v>
      </c>
      <c r="B77" s="1287">
        <v>0</v>
      </c>
      <c r="C77" s="1287">
        <v>0</v>
      </c>
      <c r="D77" s="1287">
        <v>0</v>
      </c>
      <c r="E77" s="1287">
        <v>0</v>
      </c>
      <c r="F77" s="1287">
        <v>0</v>
      </c>
      <c r="G77" s="1287">
        <v>0</v>
      </c>
      <c r="H77" s="1287">
        <v>0</v>
      </c>
      <c r="I77" s="1287">
        <v>0</v>
      </c>
      <c r="J77" s="1287">
        <v>0</v>
      </c>
      <c r="K77" s="1287">
        <v>0</v>
      </c>
      <c r="L77" s="1287">
        <v>0</v>
      </c>
      <c r="M77" s="1287">
        <v>0</v>
      </c>
      <c r="N77" s="1287">
        <v>0</v>
      </c>
      <c r="O77" s="1287">
        <v>0</v>
      </c>
      <c r="P77" s="1287">
        <v>0</v>
      </c>
      <c r="Q77" s="1287">
        <v>0</v>
      </c>
      <c r="R77" s="1287">
        <v>0</v>
      </c>
      <c r="S77" s="1287">
        <v>0</v>
      </c>
      <c r="T77" s="1287">
        <v>0</v>
      </c>
      <c r="U77" s="1287">
        <v>0</v>
      </c>
      <c r="V77" s="1287">
        <v>0</v>
      </c>
      <c r="W77" s="1287">
        <v>0</v>
      </c>
      <c r="X77" s="1287">
        <v>0</v>
      </c>
      <c r="Y77" s="1287">
        <v>0</v>
      </c>
      <c r="Z77" s="1287">
        <v>0</v>
      </c>
      <c r="AA77" s="1287">
        <v>0</v>
      </c>
      <c r="AB77" s="1287">
        <v>0</v>
      </c>
      <c r="AC77" s="1287">
        <v>0</v>
      </c>
      <c r="AD77" s="1287">
        <v>0</v>
      </c>
      <c r="AE77" s="1287">
        <v>0</v>
      </c>
      <c r="AF77" s="1287">
        <v>0</v>
      </c>
      <c r="AG77" s="1287">
        <v>0</v>
      </c>
      <c r="AH77" s="1287">
        <v>0</v>
      </c>
      <c r="AI77" s="1287">
        <v>0</v>
      </c>
    </row>
    <row r="78" spans="1:35">
      <c r="A78" s="1293" t="s">
        <v>599</v>
      </c>
      <c r="B78" s="1287">
        <v>1402.9256130699998</v>
      </c>
      <c r="C78" s="1287">
        <v>-1048.5784678</v>
      </c>
      <c r="D78" s="1287">
        <v>-23.834267759999989</v>
      </c>
      <c r="E78" s="1287">
        <v>-117.79392595999998</v>
      </c>
      <c r="F78" s="1287">
        <v>194.11379417000001</v>
      </c>
      <c r="G78" s="1287">
        <v>424.68185979000003</v>
      </c>
      <c r="H78" s="1287">
        <v>311.19823022000003</v>
      </c>
      <c r="I78" s="1287">
        <v>397.23511023999998</v>
      </c>
      <c r="J78" s="1287">
        <v>498.66695899000001</v>
      </c>
      <c r="K78" s="1287">
        <v>616.00105176</v>
      </c>
      <c r="L78" s="1287">
        <v>515.53779211000005</v>
      </c>
      <c r="M78" s="1287">
        <v>-1144.0541951100001</v>
      </c>
      <c r="N78" s="1287">
        <v>1216.82000434</v>
      </c>
      <c r="O78" s="1287">
        <v>1160.9256289699999</v>
      </c>
      <c r="P78" s="1287">
        <v>-516.90948434999996</v>
      </c>
      <c r="Q78" s="1287">
        <v>1205.7695785399999</v>
      </c>
      <c r="R78" s="1287">
        <v>14.814308880000114</v>
      </c>
      <c r="S78" s="1287">
        <v>-75.862354070000052</v>
      </c>
      <c r="T78" s="1287">
        <v>-404.70103016000002</v>
      </c>
      <c r="U78" s="1287">
        <v>494.5506436</v>
      </c>
      <c r="V78" s="1287">
        <v>637.40684632</v>
      </c>
      <c r="W78" s="1287">
        <v>670.32426300999998</v>
      </c>
      <c r="X78" s="1287">
        <v>1146.28568148</v>
      </c>
      <c r="Y78" s="1287">
        <v>639.40509734</v>
      </c>
      <c r="Z78" s="1287">
        <v>729.84820732000003</v>
      </c>
      <c r="AA78" s="1287">
        <v>565.82751654999993</v>
      </c>
      <c r="AB78" s="1287">
        <v>644.68783103999999</v>
      </c>
      <c r="AC78" s="1287">
        <v>769.03491935</v>
      </c>
      <c r="AD78" s="1287">
        <v>763.00108305999993</v>
      </c>
      <c r="AE78" s="1287">
        <v>807.26483597000004</v>
      </c>
      <c r="AF78" s="1287">
        <v>717.36751637999998</v>
      </c>
      <c r="AG78" s="1287">
        <v>894.48127563000003</v>
      </c>
      <c r="AH78" s="1287">
        <v>1002.7963357699999</v>
      </c>
      <c r="AI78" s="1287">
        <v>1389.1716502199999</v>
      </c>
    </row>
    <row r="79" spans="1:35">
      <c r="A79" s="1296" t="s">
        <v>600</v>
      </c>
      <c r="B79" s="1287">
        <v>0</v>
      </c>
      <c r="C79" s="1287">
        <v>0</v>
      </c>
      <c r="D79" s="1287">
        <v>0</v>
      </c>
      <c r="E79" s="1287">
        <v>0</v>
      </c>
      <c r="F79" s="1287">
        <v>0</v>
      </c>
      <c r="G79" s="1287">
        <v>0</v>
      </c>
      <c r="H79" s="1287">
        <v>0</v>
      </c>
      <c r="I79" s="1287">
        <v>0</v>
      </c>
      <c r="J79" s="1287">
        <v>0</v>
      </c>
      <c r="K79" s="1287">
        <v>0</v>
      </c>
      <c r="L79" s="1287">
        <v>0</v>
      </c>
      <c r="M79" s="1287">
        <v>0</v>
      </c>
      <c r="N79" s="1287">
        <v>0</v>
      </c>
      <c r="O79" s="1287">
        <v>0</v>
      </c>
      <c r="P79" s="1287">
        <v>0</v>
      </c>
      <c r="Q79" s="1287">
        <v>0</v>
      </c>
      <c r="R79" s="1287">
        <v>0</v>
      </c>
      <c r="S79" s="1287">
        <v>0</v>
      </c>
      <c r="T79" s="1287">
        <v>0</v>
      </c>
      <c r="U79" s="1287">
        <v>0</v>
      </c>
      <c r="V79" s="1287">
        <v>0</v>
      </c>
      <c r="W79" s="1287">
        <v>0</v>
      </c>
      <c r="X79" s="1287">
        <v>0</v>
      </c>
      <c r="Y79" s="1287">
        <v>0</v>
      </c>
      <c r="Z79" s="1287">
        <v>0</v>
      </c>
      <c r="AA79" s="1287">
        <v>0</v>
      </c>
      <c r="AB79" s="1287">
        <v>0</v>
      </c>
      <c r="AC79" s="1287">
        <v>0</v>
      </c>
      <c r="AD79" s="1287">
        <v>0</v>
      </c>
      <c r="AE79" s="1287">
        <v>0</v>
      </c>
      <c r="AF79" s="1287">
        <v>0</v>
      </c>
      <c r="AG79" s="1287">
        <v>0</v>
      </c>
      <c r="AH79" s="1287">
        <v>0</v>
      </c>
      <c r="AI79" s="1287">
        <v>0</v>
      </c>
    </row>
    <row r="80" spans="1:35">
      <c r="A80" s="1293" t="s">
        <v>601</v>
      </c>
      <c r="B80" s="1287">
        <v>0</v>
      </c>
      <c r="C80" s="1287">
        <v>0</v>
      </c>
      <c r="D80" s="1287">
        <v>0</v>
      </c>
      <c r="E80" s="1287">
        <v>0</v>
      </c>
      <c r="F80" s="1287">
        <v>0</v>
      </c>
      <c r="G80" s="1287">
        <v>0</v>
      </c>
      <c r="H80" s="1287">
        <v>0</v>
      </c>
      <c r="I80" s="1287">
        <v>0</v>
      </c>
      <c r="J80" s="1287">
        <v>0</v>
      </c>
      <c r="K80" s="1287">
        <v>0</v>
      </c>
      <c r="L80" s="1287">
        <v>0</v>
      </c>
      <c r="M80" s="1287">
        <v>0</v>
      </c>
      <c r="N80" s="1287">
        <v>0</v>
      </c>
      <c r="O80" s="1287">
        <v>0</v>
      </c>
      <c r="P80" s="1287">
        <v>0</v>
      </c>
      <c r="Q80" s="1287">
        <v>0</v>
      </c>
      <c r="R80" s="1287">
        <v>0</v>
      </c>
      <c r="S80" s="1287">
        <v>0</v>
      </c>
      <c r="T80" s="1287">
        <v>0</v>
      </c>
      <c r="U80" s="1287">
        <v>0</v>
      </c>
      <c r="V80" s="1287">
        <v>0</v>
      </c>
      <c r="W80" s="1287">
        <v>0</v>
      </c>
      <c r="X80" s="1287">
        <v>0</v>
      </c>
      <c r="Y80" s="1287">
        <v>0</v>
      </c>
      <c r="Z80" s="1287">
        <v>0</v>
      </c>
      <c r="AA80" s="1287">
        <v>0</v>
      </c>
      <c r="AB80" s="1287">
        <v>0</v>
      </c>
      <c r="AC80" s="1287">
        <v>0</v>
      </c>
      <c r="AD80" s="1287">
        <v>0</v>
      </c>
      <c r="AE80" s="1287">
        <v>0</v>
      </c>
      <c r="AF80" s="1287">
        <v>0</v>
      </c>
      <c r="AG80" s="1287">
        <v>0</v>
      </c>
      <c r="AH80" s="1287">
        <v>0</v>
      </c>
      <c r="AI80" s="1287">
        <v>0</v>
      </c>
    </row>
    <row r="81" spans="1:35">
      <c r="A81" s="1293"/>
      <c r="B81" s="1287"/>
      <c r="C81" s="1287"/>
      <c r="D81" s="1287"/>
      <c r="E81" s="1287"/>
      <c r="F81" s="1287"/>
      <c r="G81" s="1287"/>
      <c r="H81" s="1287"/>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row>
    <row r="82" spans="1:35">
      <c r="A82" s="1292" t="s">
        <v>602</v>
      </c>
      <c r="B82" s="1288">
        <v>152722.25044977001</v>
      </c>
      <c r="C82" s="1288">
        <v>96669.242066449995</v>
      </c>
      <c r="D82" s="1288">
        <v>110113.63530704001</v>
      </c>
      <c r="E82" s="1288">
        <v>108420.19554497</v>
      </c>
      <c r="F82" s="1288">
        <v>123011.30013116001</v>
      </c>
      <c r="G82" s="1288">
        <v>146392.8994313</v>
      </c>
      <c r="H82" s="1288">
        <v>124677.92015433</v>
      </c>
      <c r="I82" s="1288">
        <v>144971.04177872997</v>
      </c>
      <c r="J82" s="1288">
        <v>176264.86192183002</v>
      </c>
      <c r="K82" s="1288">
        <v>163690.67777477999</v>
      </c>
      <c r="L82" s="1288">
        <v>152915.66295894998</v>
      </c>
      <c r="M82" s="1288">
        <v>177022.47782711999</v>
      </c>
      <c r="N82" s="1288">
        <v>193811.56028999999</v>
      </c>
      <c r="O82" s="1288">
        <v>157638.61287845002</v>
      </c>
      <c r="P82" s="1288">
        <v>150273.73279687</v>
      </c>
      <c r="Q82" s="1288">
        <v>159925.22502407999</v>
      </c>
      <c r="R82" s="1288">
        <v>167232.45624891997</v>
      </c>
      <c r="S82" s="1288">
        <v>167541.36362687001</v>
      </c>
      <c r="T82" s="1288">
        <v>188657.74146865</v>
      </c>
      <c r="U82" s="1288">
        <v>191698.16805697</v>
      </c>
      <c r="V82" s="1288">
        <v>195180.98037904</v>
      </c>
      <c r="W82" s="1288">
        <v>195770.74564914999</v>
      </c>
      <c r="X82" s="1288">
        <v>385738.33672928001</v>
      </c>
      <c r="Y82" s="1288">
        <v>411834.12631751003</v>
      </c>
      <c r="Z82" s="1288">
        <v>399526.17434831004</v>
      </c>
      <c r="AA82" s="1288">
        <v>391216.66114531999</v>
      </c>
      <c r="AB82" s="1288">
        <v>405933.49878687999</v>
      </c>
      <c r="AC82" s="1288">
        <v>432584.24232084001</v>
      </c>
      <c r="AD82" s="1288">
        <v>465627.53968830005</v>
      </c>
      <c r="AE82" s="1288">
        <v>437427.27092357009</v>
      </c>
      <c r="AF82" s="1288">
        <v>449614.22284224001</v>
      </c>
      <c r="AG82" s="1288">
        <v>425903.88347271003</v>
      </c>
      <c r="AH82" s="1288">
        <v>421998.87362450006</v>
      </c>
      <c r="AI82" s="1288">
        <v>447625.70513954997</v>
      </c>
    </row>
    <row r="83" spans="1:35" ht="18.75" thickBot="1">
      <c r="A83" s="1297" t="s">
        <v>431</v>
      </c>
      <c r="B83" s="1289">
        <v>0</v>
      </c>
      <c r="C83" s="1289">
        <v>0</v>
      </c>
      <c r="D83" s="1289">
        <v>0</v>
      </c>
      <c r="E83" s="1289">
        <v>0</v>
      </c>
      <c r="F83" s="1289">
        <v>0</v>
      </c>
      <c r="G83" s="1289">
        <v>0</v>
      </c>
      <c r="H83" s="1289">
        <v>0</v>
      </c>
      <c r="I83" s="1289">
        <v>0</v>
      </c>
      <c r="J83" s="1289">
        <v>0</v>
      </c>
      <c r="K83" s="1289">
        <v>0</v>
      </c>
      <c r="L83" s="1289">
        <v>0</v>
      </c>
      <c r="M83" s="1289">
        <v>0</v>
      </c>
      <c r="N83" s="1289">
        <v>0</v>
      </c>
      <c r="O83" s="1289">
        <v>0</v>
      </c>
      <c r="P83" s="1289">
        <v>0</v>
      </c>
      <c r="Q83" s="1289">
        <v>0</v>
      </c>
      <c r="R83" s="1289">
        <v>0</v>
      </c>
      <c r="S83" s="1289">
        <v>0</v>
      </c>
      <c r="T83" s="1289">
        <v>0</v>
      </c>
      <c r="U83" s="1289">
        <v>0</v>
      </c>
      <c r="V83" s="1289">
        <v>0</v>
      </c>
      <c r="W83" s="1289">
        <v>0</v>
      </c>
      <c r="X83" s="1289">
        <v>0</v>
      </c>
      <c r="Y83" s="1289">
        <v>0</v>
      </c>
      <c r="Z83" s="1289">
        <v>0</v>
      </c>
      <c r="AA83" s="1289">
        <v>0</v>
      </c>
      <c r="AB83" s="1289">
        <v>0</v>
      </c>
      <c r="AC83" s="1289">
        <v>0</v>
      </c>
      <c r="AD83" s="1289">
        <v>0</v>
      </c>
      <c r="AE83" s="1289">
        <v>0</v>
      </c>
      <c r="AF83" s="1289">
        <v>0</v>
      </c>
      <c r="AG83" s="1289">
        <v>0</v>
      </c>
      <c r="AH83" s="1289">
        <v>0</v>
      </c>
      <c r="AI83" s="1289">
        <v>0</v>
      </c>
    </row>
    <row r="84" spans="1:35" ht="15" customHeight="1" thickTop="1">
      <c r="A84" s="897" t="s">
        <v>771</v>
      </c>
      <c r="B84" s="1290"/>
      <c r="C84" s="1290"/>
      <c r="D84" s="1290"/>
      <c r="E84" s="1290"/>
      <c r="F84" s="1290"/>
      <c r="G84" s="1290"/>
      <c r="H84" s="1290"/>
      <c r="I84" s="1290"/>
      <c r="J84" s="1290"/>
      <c r="K84" s="1290"/>
      <c r="L84" s="1290"/>
      <c r="M84" s="1290"/>
      <c r="N84" s="1290"/>
      <c r="O84" s="1290"/>
      <c r="P84" s="1290"/>
      <c r="Q84" s="1290"/>
      <c r="R84" s="1290"/>
      <c r="S84" s="1290"/>
      <c r="T84" s="1290"/>
      <c r="U84" s="1290"/>
      <c r="V84" s="1290"/>
      <c r="W84" s="1290"/>
      <c r="X84" s="1290"/>
      <c r="Y84" s="1290"/>
      <c r="Z84" s="1290"/>
      <c r="AA84" s="1290"/>
      <c r="AB84" s="1290"/>
      <c r="AC84" s="1290"/>
      <c r="AD84" s="1290"/>
      <c r="AE84" s="1290"/>
      <c r="AF84" s="1290"/>
      <c r="AG84" s="1290"/>
      <c r="AH84" s="1290"/>
      <c r="AI84" s="1290"/>
    </row>
    <row r="85" spans="1:35" ht="15" customHeight="1">
      <c r="A85" s="1158" t="s">
        <v>369</v>
      </c>
      <c r="B85" s="985"/>
      <c r="C85" s="985"/>
      <c r="D85" s="985"/>
      <c r="E85" s="985"/>
      <c r="F85" s="985"/>
      <c r="G85" s="985"/>
      <c r="H85" s="985"/>
      <c r="I85" s="985"/>
      <c r="J85" s="985"/>
      <c r="K85" s="985"/>
      <c r="L85" s="985"/>
      <c r="M85" s="985"/>
      <c r="N85" s="985"/>
      <c r="O85" s="985"/>
      <c r="P85" s="985"/>
      <c r="Q85" s="985"/>
      <c r="R85" s="985"/>
      <c r="S85" s="985"/>
      <c r="T85" s="985"/>
      <c r="U85" s="985"/>
      <c r="V85" s="985"/>
      <c r="W85" s="985"/>
      <c r="X85" s="985"/>
      <c r="Y85" s="985"/>
      <c r="Z85" s="985"/>
      <c r="AA85" s="985"/>
      <c r="AB85" s="985"/>
      <c r="AC85" s="985"/>
      <c r="AD85" s="985"/>
      <c r="AE85" s="985"/>
      <c r="AF85" s="985"/>
      <c r="AG85" s="985"/>
      <c r="AH85" s="985"/>
      <c r="AI85" s="985"/>
    </row>
  </sheetData>
  <hyperlinks>
    <hyperlink ref="A1" location="Menu!A1" display="Return to Menu"/>
  </hyperlinks>
  <pageMargins left="0.3" right="0.2" top="0.75" bottom="0.25" header="0.3" footer="0.3"/>
  <pageSetup paperSize="9" scale="36" orientation="portrait" r:id="rId1"/>
  <colBreaks count="2" manualBreakCount="2">
    <brk id="12" max="1048575" man="1"/>
    <brk id="22"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J95"/>
  <sheetViews>
    <sheetView view="pageBreakPreview" zoomScaleSheetLayoutView="100" workbookViewId="0">
      <pane xSplit="1" ySplit="3" topLeftCell="W4" activePane="bottomRight" state="frozen"/>
      <selection activeCell="B12" sqref="B12"/>
      <selection pane="topRight" activeCell="B12" sqref="B12"/>
      <selection pane="bottomLeft" activeCell="B12" sqref="B12"/>
      <selection pane="bottomRight"/>
    </sheetView>
  </sheetViews>
  <sheetFormatPr defaultColWidth="16.5703125" defaultRowHeight="15.75"/>
  <cols>
    <col min="1" max="1" width="54.42578125" style="896" customWidth="1"/>
    <col min="2" max="6" width="10.7109375" style="871" bestFit="1" customWidth="1"/>
    <col min="7" max="16" width="12" style="871" bestFit="1" customWidth="1"/>
    <col min="17" max="17" width="10.7109375" style="871" bestFit="1" customWidth="1"/>
    <col min="18" max="27" width="12" style="871" bestFit="1" customWidth="1"/>
    <col min="28" max="169" width="16.5703125" style="871"/>
    <col min="170" max="170" width="54.42578125" style="871" customWidth="1"/>
    <col min="171" max="203" width="15.5703125" style="871" bestFit="1" customWidth="1"/>
    <col min="204" max="204" width="15.5703125" style="871" customWidth="1"/>
    <col min="205" max="221" width="15.5703125" style="871" bestFit="1" customWidth="1"/>
    <col min="222" max="247" width="16.5703125" style="871"/>
    <col min="248" max="248" width="54.42578125" style="871" customWidth="1"/>
    <col min="249" max="253" width="10.7109375" style="871" bestFit="1" customWidth="1"/>
    <col min="254" max="263" width="12" style="871" bestFit="1" customWidth="1"/>
    <col min="264" max="264" width="10.7109375" style="871" bestFit="1" customWidth="1"/>
    <col min="265" max="272" width="12" style="871" bestFit="1" customWidth="1"/>
    <col min="273" max="425" width="16.5703125" style="871"/>
    <col min="426" max="426" width="54.42578125" style="871" customWidth="1"/>
    <col min="427" max="459" width="15.5703125" style="871" bestFit="1" customWidth="1"/>
    <col min="460" max="460" width="15.5703125" style="871" customWidth="1"/>
    <col min="461" max="477" width="15.5703125" style="871" bestFit="1" customWidth="1"/>
    <col min="478" max="503" width="16.5703125" style="871"/>
    <col min="504" max="504" width="54.42578125" style="871" customWidth="1"/>
    <col min="505" max="509" width="10.7109375" style="871" bestFit="1" customWidth="1"/>
    <col min="510" max="519" width="12" style="871" bestFit="1" customWidth="1"/>
    <col min="520" max="520" width="10.7109375" style="871" bestFit="1" customWidth="1"/>
    <col min="521" max="528" width="12" style="871" bestFit="1" customWidth="1"/>
    <col min="529" max="681" width="16.5703125" style="871"/>
    <col min="682" max="682" width="54.42578125" style="871" customWidth="1"/>
    <col min="683" max="715" width="15.5703125" style="871" bestFit="1" customWidth="1"/>
    <col min="716" max="716" width="15.5703125" style="871" customWidth="1"/>
    <col min="717" max="733" width="15.5703125" style="871" bestFit="1" customWidth="1"/>
    <col min="734" max="759" width="16.5703125" style="871"/>
    <col min="760" max="760" width="54.42578125" style="871" customWidth="1"/>
    <col min="761" max="765" width="10.7109375" style="871" bestFit="1" customWidth="1"/>
    <col min="766" max="775" width="12" style="871" bestFit="1" customWidth="1"/>
    <col min="776" max="776" width="10.7109375" style="871" bestFit="1" customWidth="1"/>
    <col min="777" max="784" width="12" style="871" bestFit="1" customWidth="1"/>
    <col min="785" max="937" width="16.5703125" style="871"/>
    <col min="938" max="938" width="54.42578125" style="871" customWidth="1"/>
    <col min="939" max="971" width="15.5703125" style="871" bestFit="1" customWidth="1"/>
    <col min="972" max="972" width="15.5703125" style="871" customWidth="1"/>
    <col min="973" max="989" width="15.5703125" style="871" bestFit="1" customWidth="1"/>
    <col min="990" max="1015" width="16.5703125" style="871"/>
    <col min="1016" max="1016" width="54.42578125" style="871" customWidth="1"/>
    <col min="1017" max="1021" width="10.7109375" style="871" bestFit="1" customWidth="1"/>
    <col min="1022" max="1031" width="12" style="871" bestFit="1" customWidth="1"/>
    <col min="1032" max="1032" width="10.7109375" style="871" bestFit="1" customWidth="1"/>
    <col min="1033" max="1040" width="12" style="871" bestFit="1" customWidth="1"/>
    <col min="1041" max="1193" width="16.5703125" style="871"/>
    <col min="1194" max="1194" width="54.42578125" style="871" customWidth="1"/>
    <col min="1195" max="1227" width="15.5703125" style="871" bestFit="1" customWidth="1"/>
    <col min="1228" max="1228" width="15.5703125" style="871" customWidth="1"/>
    <col min="1229" max="1245" width="15.5703125" style="871" bestFit="1" customWidth="1"/>
    <col min="1246" max="1271" width="16.5703125" style="871"/>
    <col min="1272" max="1272" width="54.42578125" style="871" customWidth="1"/>
    <col min="1273" max="1277" width="10.7109375" style="871" bestFit="1" customWidth="1"/>
    <col min="1278" max="1287" width="12" style="871" bestFit="1" customWidth="1"/>
    <col min="1288" max="1288" width="10.7109375" style="871" bestFit="1" customWidth="1"/>
    <col min="1289" max="1296" width="12" style="871" bestFit="1" customWidth="1"/>
    <col min="1297" max="1449" width="16.5703125" style="871"/>
    <col min="1450" max="1450" width="54.42578125" style="871" customWidth="1"/>
    <col min="1451" max="1483" width="15.5703125" style="871" bestFit="1" customWidth="1"/>
    <col min="1484" max="1484" width="15.5703125" style="871" customWidth="1"/>
    <col min="1485" max="1501" width="15.5703125" style="871" bestFit="1" customWidth="1"/>
    <col min="1502" max="1527" width="16.5703125" style="871"/>
    <col min="1528" max="1528" width="54.42578125" style="871" customWidth="1"/>
    <col min="1529" max="1533" width="10.7109375" style="871" bestFit="1" customWidth="1"/>
    <col min="1534" max="1543" width="12" style="871" bestFit="1" customWidth="1"/>
    <col min="1544" max="1544" width="10.7109375" style="871" bestFit="1" customWidth="1"/>
    <col min="1545" max="1552" width="12" style="871" bestFit="1" customWidth="1"/>
    <col min="1553" max="1705" width="16.5703125" style="871"/>
    <col min="1706" max="1706" width="54.42578125" style="871" customWidth="1"/>
    <col min="1707" max="1739" width="15.5703125" style="871" bestFit="1" customWidth="1"/>
    <col min="1740" max="1740" width="15.5703125" style="871" customWidth="1"/>
    <col min="1741" max="1757" width="15.5703125" style="871" bestFit="1" customWidth="1"/>
    <col min="1758" max="1783" width="16.5703125" style="871"/>
    <col min="1784" max="1784" width="54.42578125" style="871" customWidth="1"/>
    <col min="1785" max="1789" width="10.7109375" style="871" bestFit="1" customWidth="1"/>
    <col min="1790" max="1799" width="12" style="871" bestFit="1" customWidth="1"/>
    <col min="1800" max="1800" width="10.7109375" style="871" bestFit="1" customWidth="1"/>
    <col min="1801" max="1808" width="12" style="871" bestFit="1" customWidth="1"/>
    <col min="1809" max="1961" width="16.5703125" style="871"/>
    <col min="1962" max="1962" width="54.42578125" style="871" customWidth="1"/>
    <col min="1963" max="1995" width="15.5703125" style="871" bestFit="1" customWidth="1"/>
    <col min="1996" max="1996" width="15.5703125" style="871" customWidth="1"/>
    <col min="1997" max="2013" width="15.5703125" style="871" bestFit="1" customWidth="1"/>
    <col min="2014" max="2039" width="16.5703125" style="871"/>
    <col min="2040" max="2040" width="54.42578125" style="871" customWidth="1"/>
    <col min="2041" max="2045" width="10.7109375" style="871" bestFit="1" customWidth="1"/>
    <col min="2046" max="2055" width="12" style="871" bestFit="1" customWidth="1"/>
    <col min="2056" max="2056" width="10.7109375" style="871" bestFit="1" customWidth="1"/>
    <col min="2057" max="2064" width="12" style="871" bestFit="1" customWidth="1"/>
    <col min="2065" max="2217" width="16.5703125" style="871"/>
    <col min="2218" max="2218" width="54.42578125" style="871" customWidth="1"/>
    <col min="2219" max="2251" width="15.5703125" style="871" bestFit="1" customWidth="1"/>
    <col min="2252" max="2252" width="15.5703125" style="871" customWidth="1"/>
    <col min="2253" max="2269" width="15.5703125" style="871" bestFit="1" customWidth="1"/>
    <col min="2270" max="2295" width="16.5703125" style="871"/>
    <col min="2296" max="2296" width="54.42578125" style="871" customWidth="1"/>
    <col min="2297" max="2301" width="10.7109375" style="871" bestFit="1" customWidth="1"/>
    <col min="2302" max="2311" width="12" style="871" bestFit="1" customWidth="1"/>
    <col min="2312" max="2312" width="10.7109375" style="871" bestFit="1" customWidth="1"/>
    <col min="2313" max="2320" width="12" style="871" bestFit="1" customWidth="1"/>
    <col min="2321" max="2473" width="16.5703125" style="871"/>
    <col min="2474" max="2474" width="54.42578125" style="871" customWidth="1"/>
    <col min="2475" max="2507" width="15.5703125" style="871" bestFit="1" customWidth="1"/>
    <col min="2508" max="2508" width="15.5703125" style="871" customWidth="1"/>
    <col min="2509" max="2525" width="15.5703125" style="871" bestFit="1" customWidth="1"/>
    <col min="2526" max="2551" width="16.5703125" style="871"/>
    <col min="2552" max="2552" width="54.42578125" style="871" customWidth="1"/>
    <col min="2553" max="2557" width="10.7109375" style="871" bestFit="1" customWidth="1"/>
    <col min="2558" max="2567" width="12" style="871" bestFit="1" customWidth="1"/>
    <col min="2568" max="2568" width="10.7109375" style="871" bestFit="1" customWidth="1"/>
    <col min="2569" max="2576" width="12" style="871" bestFit="1" customWidth="1"/>
    <col min="2577" max="2729" width="16.5703125" style="871"/>
    <col min="2730" max="2730" width="54.42578125" style="871" customWidth="1"/>
    <col min="2731" max="2763" width="15.5703125" style="871" bestFit="1" customWidth="1"/>
    <col min="2764" max="2764" width="15.5703125" style="871" customWidth="1"/>
    <col min="2765" max="2781" width="15.5703125" style="871" bestFit="1" customWidth="1"/>
    <col min="2782" max="2807" width="16.5703125" style="871"/>
    <col min="2808" max="2808" width="54.42578125" style="871" customWidth="1"/>
    <col min="2809" max="2813" width="10.7109375" style="871" bestFit="1" customWidth="1"/>
    <col min="2814" max="2823" width="12" style="871" bestFit="1" customWidth="1"/>
    <col min="2824" max="2824" width="10.7109375" style="871" bestFit="1" customWidth="1"/>
    <col min="2825" max="2832" width="12" style="871" bestFit="1" customWidth="1"/>
    <col min="2833" max="2985" width="16.5703125" style="871"/>
    <col min="2986" max="2986" width="54.42578125" style="871" customWidth="1"/>
    <col min="2987" max="3019" width="15.5703125" style="871" bestFit="1" customWidth="1"/>
    <col min="3020" max="3020" width="15.5703125" style="871" customWidth="1"/>
    <col min="3021" max="3037" width="15.5703125" style="871" bestFit="1" customWidth="1"/>
    <col min="3038" max="3063" width="16.5703125" style="871"/>
    <col min="3064" max="3064" width="54.42578125" style="871" customWidth="1"/>
    <col min="3065" max="3069" width="10.7109375" style="871" bestFit="1" customWidth="1"/>
    <col min="3070" max="3079" width="12" style="871" bestFit="1" customWidth="1"/>
    <col min="3080" max="3080" width="10.7109375" style="871" bestFit="1" customWidth="1"/>
    <col min="3081" max="3088" width="12" style="871" bestFit="1" customWidth="1"/>
    <col min="3089" max="3241" width="16.5703125" style="871"/>
    <col min="3242" max="3242" width="54.42578125" style="871" customWidth="1"/>
    <col min="3243" max="3275" width="15.5703125" style="871" bestFit="1" customWidth="1"/>
    <col min="3276" max="3276" width="15.5703125" style="871" customWidth="1"/>
    <col min="3277" max="3293" width="15.5703125" style="871" bestFit="1" customWidth="1"/>
    <col min="3294" max="3319" width="16.5703125" style="871"/>
    <col min="3320" max="3320" width="54.42578125" style="871" customWidth="1"/>
    <col min="3321" max="3325" width="10.7109375" style="871" bestFit="1" customWidth="1"/>
    <col min="3326" max="3335" width="12" style="871" bestFit="1" customWidth="1"/>
    <col min="3336" max="3336" width="10.7109375" style="871" bestFit="1" customWidth="1"/>
    <col min="3337" max="3344" width="12" style="871" bestFit="1" customWidth="1"/>
    <col min="3345" max="3497" width="16.5703125" style="871"/>
    <col min="3498" max="3498" width="54.42578125" style="871" customWidth="1"/>
    <col min="3499" max="3531" width="15.5703125" style="871" bestFit="1" customWidth="1"/>
    <col min="3532" max="3532" width="15.5703125" style="871" customWidth="1"/>
    <col min="3533" max="3549" width="15.5703125" style="871" bestFit="1" customWidth="1"/>
    <col min="3550" max="3575" width="16.5703125" style="871"/>
    <col min="3576" max="3576" width="54.42578125" style="871" customWidth="1"/>
    <col min="3577" max="3581" width="10.7109375" style="871" bestFit="1" customWidth="1"/>
    <col min="3582" max="3591" width="12" style="871" bestFit="1" customWidth="1"/>
    <col min="3592" max="3592" width="10.7109375" style="871" bestFit="1" customWidth="1"/>
    <col min="3593" max="3600" width="12" style="871" bestFit="1" customWidth="1"/>
    <col min="3601" max="3753" width="16.5703125" style="871"/>
    <col min="3754" max="3754" width="54.42578125" style="871" customWidth="1"/>
    <col min="3755" max="3787" width="15.5703125" style="871" bestFit="1" customWidth="1"/>
    <col min="3788" max="3788" width="15.5703125" style="871" customWidth="1"/>
    <col min="3789" max="3805" width="15.5703125" style="871" bestFit="1" customWidth="1"/>
    <col min="3806" max="3831" width="16.5703125" style="871"/>
    <col min="3832" max="3832" width="54.42578125" style="871" customWidth="1"/>
    <col min="3833" max="3837" width="10.7109375" style="871" bestFit="1" customWidth="1"/>
    <col min="3838" max="3847" width="12" style="871" bestFit="1" customWidth="1"/>
    <col min="3848" max="3848" width="10.7109375" style="871" bestFit="1" customWidth="1"/>
    <col min="3849" max="3856" width="12" style="871" bestFit="1" customWidth="1"/>
    <col min="3857" max="4009" width="16.5703125" style="871"/>
    <col min="4010" max="4010" width="54.42578125" style="871" customWidth="1"/>
    <col min="4011" max="4043" width="15.5703125" style="871" bestFit="1" customWidth="1"/>
    <col min="4044" max="4044" width="15.5703125" style="871" customWidth="1"/>
    <col min="4045" max="4061" width="15.5703125" style="871" bestFit="1" customWidth="1"/>
    <col min="4062" max="4087" width="16.5703125" style="871"/>
    <col min="4088" max="4088" width="54.42578125" style="871" customWidth="1"/>
    <col min="4089" max="4093" width="10.7109375" style="871" bestFit="1" customWidth="1"/>
    <col min="4094" max="4103" width="12" style="871" bestFit="1" customWidth="1"/>
    <col min="4104" max="4104" width="10.7109375" style="871" bestFit="1" customWidth="1"/>
    <col min="4105" max="4112" width="12" style="871" bestFit="1" customWidth="1"/>
    <col min="4113" max="4265" width="16.5703125" style="871"/>
    <col min="4266" max="4266" width="54.42578125" style="871" customWidth="1"/>
    <col min="4267" max="4299" width="15.5703125" style="871" bestFit="1" customWidth="1"/>
    <col min="4300" max="4300" width="15.5703125" style="871" customWidth="1"/>
    <col min="4301" max="4317" width="15.5703125" style="871" bestFit="1" customWidth="1"/>
    <col min="4318" max="4343" width="16.5703125" style="871"/>
    <col min="4344" max="4344" width="54.42578125" style="871" customWidth="1"/>
    <col min="4345" max="4349" width="10.7109375" style="871" bestFit="1" customWidth="1"/>
    <col min="4350" max="4359" width="12" style="871" bestFit="1" customWidth="1"/>
    <col min="4360" max="4360" width="10.7109375" style="871" bestFit="1" customWidth="1"/>
    <col min="4361" max="4368" width="12" style="871" bestFit="1" customWidth="1"/>
    <col min="4369" max="4521" width="16.5703125" style="871"/>
    <col min="4522" max="4522" width="54.42578125" style="871" customWidth="1"/>
    <col min="4523" max="4555" width="15.5703125" style="871" bestFit="1" customWidth="1"/>
    <col min="4556" max="4556" width="15.5703125" style="871" customWidth="1"/>
    <col min="4557" max="4573" width="15.5703125" style="871" bestFit="1" customWidth="1"/>
    <col min="4574" max="4599" width="16.5703125" style="871"/>
    <col min="4600" max="4600" width="54.42578125" style="871" customWidth="1"/>
    <col min="4601" max="4605" width="10.7109375" style="871" bestFit="1" customWidth="1"/>
    <col min="4606" max="4615" width="12" style="871" bestFit="1" customWidth="1"/>
    <col min="4616" max="4616" width="10.7109375" style="871" bestFit="1" customWidth="1"/>
    <col min="4617" max="4624" width="12" style="871" bestFit="1" customWidth="1"/>
    <col min="4625" max="4777" width="16.5703125" style="871"/>
    <col min="4778" max="4778" width="54.42578125" style="871" customWidth="1"/>
    <col min="4779" max="4811" width="15.5703125" style="871" bestFit="1" customWidth="1"/>
    <col min="4812" max="4812" width="15.5703125" style="871" customWidth="1"/>
    <col min="4813" max="4829" width="15.5703125" style="871" bestFit="1" customWidth="1"/>
    <col min="4830" max="4855" width="16.5703125" style="871"/>
    <col min="4856" max="4856" width="54.42578125" style="871" customWidth="1"/>
    <col min="4857" max="4861" width="10.7109375" style="871" bestFit="1" customWidth="1"/>
    <col min="4862" max="4871" width="12" style="871" bestFit="1" customWidth="1"/>
    <col min="4872" max="4872" width="10.7109375" style="871" bestFit="1" customWidth="1"/>
    <col min="4873" max="4880" width="12" style="871" bestFit="1" customWidth="1"/>
    <col min="4881" max="5033" width="16.5703125" style="871"/>
    <col min="5034" max="5034" width="54.42578125" style="871" customWidth="1"/>
    <col min="5035" max="5067" width="15.5703125" style="871" bestFit="1" customWidth="1"/>
    <col min="5068" max="5068" width="15.5703125" style="871" customWidth="1"/>
    <col min="5069" max="5085" width="15.5703125" style="871" bestFit="1" customWidth="1"/>
    <col min="5086" max="5111" width="16.5703125" style="871"/>
    <col min="5112" max="5112" width="54.42578125" style="871" customWidth="1"/>
    <col min="5113" max="5117" width="10.7109375" style="871" bestFit="1" customWidth="1"/>
    <col min="5118" max="5127" width="12" style="871" bestFit="1" customWidth="1"/>
    <col min="5128" max="5128" width="10.7109375" style="871" bestFit="1" customWidth="1"/>
    <col min="5129" max="5136" width="12" style="871" bestFit="1" customWidth="1"/>
    <col min="5137" max="5289" width="16.5703125" style="871"/>
    <col min="5290" max="5290" width="54.42578125" style="871" customWidth="1"/>
    <col min="5291" max="5323" width="15.5703125" style="871" bestFit="1" customWidth="1"/>
    <col min="5324" max="5324" width="15.5703125" style="871" customWidth="1"/>
    <col min="5325" max="5341" width="15.5703125" style="871" bestFit="1" customWidth="1"/>
    <col min="5342" max="5367" width="16.5703125" style="871"/>
    <col min="5368" max="5368" width="54.42578125" style="871" customWidth="1"/>
    <col min="5369" max="5373" width="10.7109375" style="871" bestFit="1" customWidth="1"/>
    <col min="5374" max="5383" width="12" style="871" bestFit="1" customWidth="1"/>
    <col min="5384" max="5384" width="10.7109375" style="871" bestFit="1" customWidth="1"/>
    <col min="5385" max="5392" width="12" style="871" bestFit="1" customWidth="1"/>
    <col min="5393" max="5545" width="16.5703125" style="871"/>
    <col min="5546" max="5546" width="54.42578125" style="871" customWidth="1"/>
    <col min="5547" max="5579" width="15.5703125" style="871" bestFit="1" customWidth="1"/>
    <col min="5580" max="5580" width="15.5703125" style="871" customWidth="1"/>
    <col min="5581" max="5597" width="15.5703125" style="871" bestFit="1" customWidth="1"/>
    <col min="5598" max="5623" width="16.5703125" style="871"/>
    <col min="5624" max="5624" width="54.42578125" style="871" customWidth="1"/>
    <col min="5625" max="5629" width="10.7109375" style="871" bestFit="1" customWidth="1"/>
    <col min="5630" max="5639" width="12" style="871" bestFit="1" customWidth="1"/>
    <col min="5640" max="5640" width="10.7109375" style="871" bestFit="1" customWidth="1"/>
    <col min="5641" max="5648" width="12" style="871" bestFit="1" customWidth="1"/>
    <col min="5649" max="5801" width="16.5703125" style="871"/>
    <col min="5802" max="5802" width="54.42578125" style="871" customWidth="1"/>
    <col min="5803" max="5835" width="15.5703125" style="871" bestFit="1" customWidth="1"/>
    <col min="5836" max="5836" width="15.5703125" style="871" customWidth="1"/>
    <col min="5837" max="5853" width="15.5703125" style="871" bestFit="1" customWidth="1"/>
    <col min="5854" max="5879" width="16.5703125" style="871"/>
    <col min="5880" max="5880" width="54.42578125" style="871" customWidth="1"/>
    <col min="5881" max="5885" width="10.7109375" style="871" bestFit="1" customWidth="1"/>
    <col min="5886" max="5895" width="12" style="871" bestFit="1" customWidth="1"/>
    <col min="5896" max="5896" width="10.7109375" style="871" bestFit="1" customWidth="1"/>
    <col min="5897" max="5904" width="12" style="871" bestFit="1" customWidth="1"/>
    <col min="5905" max="6057" width="16.5703125" style="871"/>
    <col min="6058" max="6058" width="54.42578125" style="871" customWidth="1"/>
    <col min="6059" max="6091" width="15.5703125" style="871" bestFit="1" customWidth="1"/>
    <col min="6092" max="6092" width="15.5703125" style="871" customWidth="1"/>
    <col min="6093" max="6109" width="15.5703125" style="871" bestFit="1" customWidth="1"/>
    <col min="6110" max="6135" width="16.5703125" style="871"/>
    <col min="6136" max="6136" width="54.42578125" style="871" customWidth="1"/>
    <col min="6137" max="6141" width="10.7109375" style="871" bestFit="1" customWidth="1"/>
    <col min="6142" max="6151" width="12" style="871" bestFit="1" customWidth="1"/>
    <col min="6152" max="6152" width="10.7109375" style="871" bestFit="1" customWidth="1"/>
    <col min="6153" max="6160" width="12" style="871" bestFit="1" customWidth="1"/>
    <col min="6161" max="6313" width="16.5703125" style="871"/>
    <col min="6314" max="6314" width="54.42578125" style="871" customWidth="1"/>
    <col min="6315" max="6347" width="15.5703125" style="871" bestFit="1" customWidth="1"/>
    <col min="6348" max="6348" width="15.5703125" style="871" customWidth="1"/>
    <col min="6349" max="6365" width="15.5703125" style="871" bestFit="1" customWidth="1"/>
    <col min="6366" max="6391" width="16.5703125" style="871"/>
    <col min="6392" max="6392" width="54.42578125" style="871" customWidth="1"/>
    <col min="6393" max="6397" width="10.7109375" style="871" bestFit="1" customWidth="1"/>
    <col min="6398" max="6407" width="12" style="871" bestFit="1" customWidth="1"/>
    <col min="6408" max="6408" width="10.7109375" style="871" bestFit="1" customWidth="1"/>
    <col min="6409" max="6416" width="12" style="871" bestFit="1" customWidth="1"/>
    <col min="6417" max="6569" width="16.5703125" style="871"/>
    <col min="6570" max="6570" width="54.42578125" style="871" customWidth="1"/>
    <col min="6571" max="6603" width="15.5703125" style="871" bestFit="1" customWidth="1"/>
    <col min="6604" max="6604" width="15.5703125" style="871" customWidth="1"/>
    <col min="6605" max="6621" width="15.5703125" style="871" bestFit="1" customWidth="1"/>
    <col min="6622" max="6647" width="16.5703125" style="871"/>
    <col min="6648" max="6648" width="54.42578125" style="871" customWidth="1"/>
    <col min="6649" max="6653" width="10.7109375" style="871" bestFit="1" customWidth="1"/>
    <col min="6654" max="6663" width="12" style="871" bestFit="1" customWidth="1"/>
    <col min="6664" max="6664" width="10.7109375" style="871" bestFit="1" customWidth="1"/>
    <col min="6665" max="6672" width="12" style="871" bestFit="1" customWidth="1"/>
    <col min="6673" max="6825" width="16.5703125" style="871"/>
    <col min="6826" max="6826" width="54.42578125" style="871" customWidth="1"/>
    <col min="6827" max="6859" width="15.5703125" style="871" bestFit="1" customWidth="1"/>
    <col min="6860" max="6860" width="15.5703125" style="871" customWidth="1"/>
    <col min="6861" max="6877" width="15.5703125" style="871" bestFit="1" customWidth="1"/>
    <col min="6878" max="6903" width="16.5703125" style="871"/>
    <col min="6904" max="6904" width="54.42578125" style="871" customWidth="1"/>
    <col min="6905" max="6909" width="10.7109375" style="871" bestFit="1" customWidth="1"/>
    <col min="6910" max="6919" width="12" style="871" bestFit="1" customWidth="1"/>
    <col min="6920" max="6920" width="10.7109375" style="871" bestFit="1" customWidth="1"/>
    <col min="6921" max="6928" width="12" style="871" bestFit="1" customWidth="1"/>
    <col min="6929" max="7081" width="16.5703125" style="871"/>
    <col min="7082" max="7082" width="54.42578125" style="871" customWidth="1"/>
    <col min="7083" max="7115" width="15.5703125" style="871" bestFit="1" customWidth="1"/>
    <col min="7116" max="7116" width="15.5703125" style="871" customWidth="1"/>
    <col min="7117" max="7133" width="15.5703125" style="871" bestFit="1" customWidth="1"/>
    <col min="7134" max="7159" width="16.5703125" style="871"/>
    <col min="7160" max="7160" width="54.42578125" style="871" customWidth="1"/>
    <col min="7161" max="7165" width="10.7109375" style="871" bestFit="1" customWidth="1"/>
    <col min="7166" max="7175" width="12" style="871" bestFit="1" customWidth="1"/>
    <col min="7176" max="7176" width="10.7109375" style="871" bestFit="1" customWidth="1"/>
    <col min="7177" max="7184" width="12" style="871" bestFit="1" customWidth="1"/>
    <col min="7185" max="7337" width="16.5703125" style="871"/>
    <col min="7338" max="7338" width="54.42578125" style="871" customWidth="1"/>
    <col min="7339" max="7371" width="15.5703125" style="871" bestFit="1" customWidth="1"/>
    <col min="7372" max="7372" width="15.5703125" style="871" customWidth="1"/>
    <col min="7373" max="7389" width="15.5703125" style="871" bestFit="1" customWidth="1"/>
    <col min="7390" max="7415" width="16.5703125" style="871"/>
    <col min="7416" max="7416" width="54.42578125" style="871" customWidth="1"/>
    <col min="7417" max="7421" width="10.7109375" style="871" bestFit="1" customWidth="1"/>
    <col min="7422" max="7431" width="12" style="871" bestFit="1" customWidth="1"/>
    <col min="7432" max="7432" width="10.7109375" style="871" bestFit="1" customWidth="1"/>
    <col min="7433" max="7440" width="12" style="871" bestFit="1" customWidth="1"/>
    <col min="7441" max="7593" width="16.5703125" style="871"/>
    <col min="7594" max="7594" width="54.42578125" style="871" customWidth="1"/>
    <col min="7595" max="7627" width="15.5703125" style="871" bestFit="1" customWidth="1"/>
    <col min="7628" max="7628" width="15.5703125" style="871" customWidth="1"/>
    <col min="7629" max="7645" width="15.5703125" style="871" bestFit="1" customWidth="1"/>
    <col min="7646" max="7671" width="16.5703125" style="871"/>
    <col min="7672" max="7672" width="54.42578125" style="871" customWidth="1"/>
    <col min="7673" max="7677" width="10.7109375" style="871" bestFit="1" customWidth="1"/>
    <col min="7678" max="7687" width="12" style="871" bestFit="1" customWidth="1"/>
    <col min="7688" max="7688" width="10.7109375" style="871" bestFit="1" customWidth="1"/>
    <col min="7689" max="7696" width="12" style="871" bestFit="1" customWidth="1"/>
    <col min="7697" max="7849" width="16.5703125" style="871"/>
    <col min="7850" max="7850" width="54.42578125" style="871" customWidth="1"/>
    <col min="7851" max="7883" width="15.5703125" style="871" bestFit="1" customWidth="1"/>
    <col min="7884" max="7884" width="15.5703125" style="871" customWidth="1"/>
    <col min="7885" max="7901" width="15.5703125" style="871" bestFit="1" customWidth="1"/>
    <col min="7902" max="7927" width="16.5703125" style="871"/>
    <col min="7928" max="7928" width="54.42578125" style="871" customWidth="1"/>
    <col min="7929" max="7933" width="10.7109375" style="871" bestFit="1" customWidth="1"/>
    <col min="7934" max="7943" width="12" style="871" bestFit="1" customWidth="1"/>
    <col min="7944" max="7944" width="10.7109375" style="871" bestFit="1" customWidth="1"/>
    <col min="7945" max="7952" width="12" style="871" bestFit="1" customWidth="1"/>
    <col min="7953" max="8105" width="16.5703125" style="871"/>
    <col min="8106" max="8106" width="54.42578125" style="871" customWidth="1"/>
    <col min="8107" max="8139" width="15.5703125" style="871" bestFit="1" customWidth="1"/>
    <col min="8140" max="8140" width="15.5703125" style="871" customWidth="1"/>
    <col min="8141" max="8157" width="15.5703125" style="871" bestFit="1" customWidth="1"/>
    <col min="8158" max="8183" width="16.5703125" style="871"/>
    <col min="8184" max="8184" width="54.42578125" style="871" customWidth="1"/>
    <col min="8185" max="8189" width="10.7109375" style="871" bestFit="1" customWidth="1"/>
    <col min="8190" max="8199" width="12" style="871" bestFit="1" customWidth="1"/>
    <col min="8200" max="8200" width="10.7109375" style="871" bestFit="1" customWidth="1"/>
    <col min="8201" max="8208" width="12" style="871" bestFit="1" customWidth="1"/>
    <col min="8209" max="8361" width="16.5703125" style="871"/>
    <col min="8362" max="8362" width="54.42578125" style="871" customWidth="1"/>
    <col min="8363" max="8395" width="15.5703125" style="871" bestFit="1" customWidth="1"/>
    <col min="8396" max="8396" width="15.5703125" style="871" customWidth="1"/>
    <col min="8397" max="8413" width="15.5703125" style="871" bestFit="1" customWidth="1"/>
    <col min="8414" max="8439" width="16.5703125" style="871"/>
    <col min="8440" max="8440" width="54.42578125" style="871" customWidth="1"/>
    <col min="8441" max="8445" width="10.7109375" style="871" bestFit="1" customWidth="1"/>
    <col min="8446" max="8455" width="12" style="871" bestFit="1" customWidth="1"/>
    <col min="8456" max="8456" width="10.7109375" style="871" bestFit="1" customWidth="1"/>
    <col min="8457" max="8464" width="12" style="871" bestFit="1" customWidth="1"/>
    <col min="8465" max="8617" width="16.5703125" style="871"/>
    <col min="8618" max="8618" width="54.42578125" style="871" customWidth="1"/>
    <col min="8619" max="8651" width="15.5703125" style="871" bestFit="1" customWidth="1"/>
    <col min="8652" max="8652" width="15.5703125" style="871" customWidth="1"/>
    <col min="8653" max="8669" width="15.5703125" style="871" bestFit="1" customWidth="1"/>
    <col min="8670" max="8695" width="16.5703125" style="871"/>
    <col min="8696" max="8696" width="54.42578125" style="871" customWidth="1"/>
    <col min="8697" max="8701" width="10.7109375" style="871" bestFit="1" customWidth="1"/>
    <col min="8702" max="8711" width="12" style="871" bestFit="1" customWidth="1"/>
    <col min="8712" max="8712" width="10.7109375" style="871" bestFit="1" customWidth="1"/>
    <col min="8713" max="8720" width="12" style="871" bestFit="1" customWidth="1"/>
    <col min="8721" max="8873" width="16.5703125" style="871"/>
    <col min="8874" max="8874" width="54.42578125" style="871" customWidth="1"/>
    <col min="8875" max="8907" width="15.5703125" style="871" bestFit="1" customWidth="1"/>
    <col min="8908" max="8908" width="15.5703125" style="871" customWidth="1"/>
    <col min="8909" max="8925" width="15.5703125" style="871" bestFit="1" customWidth="1"/>
    <col min="8926" max="8951" width="16.5703125" style="871"/>
    <col min="8952" max="8952" width="54.42578125" style="871" customWidth="1"/>
    <col min="8953" max="8957" width="10.7109375" style="871" bestFit="1" customWidth="1"/>
    <col min="8958" max="8967" width="12" style="871" bestFit="1" customWidth="1"/>
    <col min="8968" max="8968" width="10.7109375" style="871" bestFit="1" customWidth="1"/>
    <col min="8969" max="8976" width="12" style="871" bestFit="1" customWidth="1"/>
    <col min="8977" max="9129" width="16.5703125" style="871"/>
    <col min="9130" max="9130" width="54.42578125" style="871" customWidth="1"/>
    <col min="9131" max="9163" width="15.5703125" style="871" bestFit="1" customWidth="1"/>
    <col min="9164" max="9164" width="15.5703125" style="871" customWidth="1"/>
    <col min="9165" max="9181" width="15.5703125" style="871" bestFit="1" customWidth="1"/>
    <col min="9182" max="9207" width="16.5703125" style="871"/>
    <col min="9208" max="9208" width="54.42578125" style="871" customWidth="1"/>
    <col min="9209" max="9213" width="10.7109375" style="871" bestFit="1" customWidth="1"/>
    <col min="9214" max="9223" width="12" style="871" bestFit="1" customWidth="1"/>
    <col min="9224" max="9224" width="10.7109375" style="871" bestFit="1" customWidth="1"/>
    <col min="9225" max="9232" width="12" style="871" bestFit="1" customWidth="1"/>
    <col min="9233" max="9385" width="16.5703125" style="871"/>
    <col min="9386" max="9386" width="54.42578125" style="871" customWidth="1"/>
    <col min="9387" max="9419" width="15.5703125" style="871" bestFit="1" customWidth="1"/>
    <col min="9420" max="9420" width="15.5703125" style="871" customWidth="1"/>
    <col min="9421" max="9437" width="15.5703125" style="871" bestFit="1" customWidth="1"/>
    <col min="9438" max="9463" width="16.5703125" style="871"/>
    <col min="9464" max="9464" width="54.42578125" style="871" customWidth="1"/>
    <col min="9465" max="9469" width="10.7109375" style="871" bestFit="1" customWidth="1"/>
    <col min="9470" max="9479" width="12" style="871" bestFit="1" customWidth="1"/>
    <col min="9480" max="9480" width="10.7109375" style="871" bestFit="1" customWidth="1"/>
    <col min="9481" max="9488" width="12" style="871" bestFit="1" customWidth="1"/>
    <col min="9489" max="9641" width="16.5703125" style="871"/>
    <col min="9642" max="9642" width="54.42578125" style="871" customWidth="1"/>
    <col min="9643" max="9675" width="15.5703125" style="871" bestFit="1" customWidth="1"/>
    <col min="9676" max="9676" width="15.5703125" style="871" customWidth="1"/>
    <col min="9677" max="9693" width="15.5703125" style="871" bestFit="1" customWidth="1"/>
    <col min="9694" max="9719" width="16.5703125" style="871"/>
    <col min="9720" max="9720" width="54.42578125" style="871" customWidth="1"/>
    <col min="9721" max="9725" width="10.7109375" style="871" bestFit="1" customWidth="1"/>
    <col min="9726" max="9735" width="12" style="871" bestFit="1" customWidth="1"/>
    <col min="9736" max="9736" width="10.7109375" style="871" bestFit="1" customWidth="1"/>
    <col min="9737" max="9744" width="12" style="871" bestFit="1" customWidth="1"/>
    <col min="9745" max="9897" width="16.5703125" style="871"/>
    <col min="9898" max="9898" width="54.42578125" style="871" customWidth="1"/>
    <col min="9899" max="9931" width="15.5703125" style="871" bestFit="1" customWidth="1"/>
    <col min="9932" max="9932" width="15.5703125" style="871" customWidth="1"/>
    <col min="9933" max="9949" width="15.5703125" style="871" bestFit="1" customWidth="1"/>
    <col min="9950" max="9975" width="16.5703125" style="871"/>
    <col min="9976" max="9976" width="54.42578125" style="871" customWidth="1"/>
    <col min="9977" max="9981" width="10.7109375" style="871" bestFit="1" customWidth="1"/>
    <col min="9982" max="9991" width="12" style="871" bestFit="1" customWidth="1"/>
    <col min="9992" max="9992" width="10.7109375" style="871" bestFit="1" customWidth="1"/>
    <col min="9993" max="10000" width="12" style="871" bestFit="1" customWidth="1"/>
    <col min="10001" max="10153" width="16.5703125" style="871"/>
    <col min="10154" max="10154" width="54.42578125" style="871" customWidth="1"/>
    <col min="10155" max="10187" width="15.5703125" style="871" bestFit="1" customWidth="1"/>
    <col min="10188" max="10188" width="15.5703125" style="871" customWidth="1"/>
    <col min="10189" max="10205" width="15.5703125" style="871" bestFit="1" customWidth="1"/>
    <col min="10206" max="10231" width="16.5703125" style="871"/>
    <col min="10232" max="10232" width="54.42578125" style="871" customWidth="1"/>
    <col min="10233" max="10237" width="10.7109375" style="871" bestFit="1" customWidth="1"/>
    <col min="10238" max="10247" width="12" style="871" bestFit="1" customWidth="1"/>
    <col min="10248" max="10248" width="10.7109375" style="871" bestFit="1" customWidth="1"/>
    <col min="10249" max="10256" width="12" style="871" bestFit="1" customWidth="1"/>
    <col min="10257" max="10409" width="16.5703125" style="871"/>
    <col min="10410" max="10410" width="54.42578125" style="871" customWidth="1"/>
    <col min="10411" max="10443" width="15.5703125" style="871" bestFit="1" customWidth="1"/>
    <col min="10444" max="10444" width="15.5703125" style="871" customWidth="1"/>
    <col min="10445" max="10461" width="15.5703125" style="871" bestFit="1" customWidth="1"/>
    <col min="10462" max="10487" width="16.5703125" style="871"/>
    <col min="10488" max="10488" width="54.42578125" style="871" customWidth="1"/>
    <col min="10489" max="10493" width="10.7109375" style="871" bestFit="1" customWidth="1"/>
    <col min="10494" max="10503" width="12" style="871" bestFit="1" customWidth="1"/>
    <col min="10504" max="10504" width="10.7109375" style="871" bestFit="1" customWidth="1"/>
    <col min="10505" max="10512" width="12" style="871" bestFit="1" customWidth="1"/>
    <col min="10513" max="10665" width="16.5703125" style="871"/>
    <col min="10666" max="10666" width="54.42578125" style="871" customWidth="1"/>
    <col min="10667" max="10699" width="15.5703125" style="871" bestFit="1" customWidth="1"/>
    <col min="10700" max="10700" width="15.5703125" style="871" customWidth="1"/>
    <col min="10701" max="10717" width="15.5703125" style="871" bestFit="1" customWidth="1"/>
    <col min="10718" max="10743" width="16.5703125" style="871"/>
    <col min="10744" max="10744" width="54.42578125" style="871" customWidth="1"/>
    <col min="10745" max="10749" width="10.7109375" style="871" bestFit="1" customWidth="1"/>
    <col min="10750" max="10759" width="12" style="871" bestFit="1" customWidth="1"/>
    <col min="10760" max="10760" width="10.7109375" style="871" bestFit="1" customWidth="1"/>
    <col min="10761" max="10768" width="12" style="871" bestFit="1" customWidth="1"/>
    <col min="10769" max="10921" width="16.5703125" style="871"/>
    <col min="10922" max="10922" width="54.42578125" style="871" customWidth="1"/>
    <col min="10923" max="10955" width="15.5703125" style="871" bestFit="1" customWidth="1"/>
    <col min="10956" max="10956" width="15.5703125" style="871" customWidth="1"/>
    <col min="10957" max="10973" width="15.5703125" style="871" bestFit="1" customWidth="1"/>
    <col min="10974" max="10999" width="16.5703125" style="871"/>
    <col min="11000" max="11000" width="54.42578125" style="871" customWidth="1"/>
    <col min="11001" max="11005" width="10.7109375" style="871" bestFit="1" customWidth="1"/>
    <col min="11006" max="11015" width="12" style="871" bestFit="1" customWidth="1"/>
    <col min="11016" max="11016" width="10.7109375" style="871" bestFit="1" customWidth="1"/>
    <col min="11017" max="11024" width="12" style="871" bestFit="1" customWidth="1"/>
    <col min="11025" max="11177" width="16.5703125" style="871"/>
    <col min="11178" max="11178" width="54.42578125" style="871" customWidth="1"/>
    <col min="11179" max="11211" width="15.5703125" style="871" bestFit="1" customWidth="1"/>
    <col min="11212" max="11212" width="15.5703125" style="871" customWidth="1"/>
    <col min="11213" max="11229" width="15.5703125" style="871" bestFit="1" customWidth="1"/>
    <col min="11230" max="11255" width="16.5703125" style="871"/>
    <col min="11256" max="11256" width="54.42578125" style="871" customWidth="1"/>
    <col min="11257" max="11261" width="10.7109375" style="871" bestFit="1" customWidth="1"/>
    <col min="11262" max="11271" width="12" style="871" bestFit="1" customWidth="1"/>
    <col min="11272" max="11272" width="10.7109375" style="871" bestFit="1" customWidth="1"/>
    <col min="11273" max="11280" width="12" style="871" bestFit="1" customWidth="1"/>
    <col min="11281" max="11433" width="16.5703125" style="871"/>
    <col min="11434" max="11434" width="54.42578125" style="871" customWidth="1"/>
    <col min="11435" max="11467" width="15.5703125" style="871" bestFit="1" customWidth="1"/>
    <col min="11468" max="11468" width="15.5703125" style="871" customWidth="1"/>
    <col min="11469" max="11485" width="15.5703125" style="871" bestFit="1" customWidth="1"/>
    <col min="11486" max="11511" width="16.5703125" style="871"/>
    <col min="11512" max="11512" width="54.42578125" style="871" customWidth="1"/>
    <col min="11513" max="11517" width="10.7109375" style="871" bestFit="1" customWidth="1"/>
    <col min="11518" max="11527" width="12" style="871" bestFit="1" customWidth="1"/>
    <col min="11528" max="11528" width="10.7109375" style="871" bestFit="1" customWidth="1"/>
    <col min="11529" max="11536" width="12" style="871" bestFit="1" customWidth="1"/>
    <col min="11537" max="11689" width="16.5703125" style="871"/>
    <col min="11690" max="11690" width="54.42578125" style="871" customWidth="1"/>
    <col min="11691" max="11723" width="15.5703125" style="871" bestFit="1" customWidth="1"/>
    <col min="11724" max="11724" width="15.5703125" style="871" customWidth="1"/>
    <col min="11725" max="11741" width="15.5703125" style="871" bestFit="1" customWidth="1"/>
    <col min="11742" max="11767" width="16.5703125" style="871"/>
    <col min="11768" max="11768" width="54.42578125" style="871" customWidth="1"/>
    <col min="11769" max="11773" width="10.7109375" style="871" bestFit="1" customWidth="1"/>
    <col min="11774" max="11783" width="12" style="871" bestFit="1" customWidth="1"/>
    <col min="11784" max="11784" width="10.7109375" style="871" bestFit="1" customWidth="1"/>
    <col min="11785" max="11792" width="12" style="871" bestFit="1" customWidth="1"/>
    <col min="11793" max="11945" width="16.5703125" style="871"/>
    <col min="11946" max="11946" width="54.42578125" style="871" customWidth="1"/>
    <col min="11947" max="11979" width="15.5703125" style="871" bestFit="1" customWidth="1"/>
    <col min="11980" max="11980" width="15.5703125" style="871" customWidth="1"/>
    <col min="11981" max="11997" width="15.5703125" style="871" bestFit="1" customWidth="1"/>
    <col min="11998" max="12023" width="16.5703125" style="871"/>
    <col min="12024" max="12024" width="54.42578125" style="871" customWidth="1"/>
    <col min="12025" max="12029" width="10.7109375" style="871" bestFit="1" customWidth="1"/>
    <col min="12030" max="12039" width="12" style="871" bestFit="1" customWidth="1"/>
    <col min="12040" max="12040" width="10.7109375" style="871" bestFit="1" customWidth="1"/>
    <col min="12041" max="12048" width="12" style="871" bestFit="1" customWidth="1"/>
    <col min="12049" max="12201" width="16.5703125" style="871"/>
    <col min="12202" max="12202" width="54.42578125" style="871" customWidth="1"/>
    <col min="12203" max="12235" width="15.5703125" style="871" bestFit="1" customWidth="1"/>
    <col min="12236" max="12236" width="15.5703125" style="871" customWidth="1"/>
    <col min="12237" max="12253" width="15.5703125" style="871" bestFit="1" customWidth="1"/>
    <col min="12254" max="12279" width="16.5703125" style="871"/>
    <col min="12280" max="12280" width="54.42578125" style="871" customWidth="1"/>
    <col min="12281" max="12285" width="10.7109375" style="871" bestFit="1" customWidth="1"/>
    <col min="12286" max="12295" width="12" style="871" bestFit="1" customWidth="1"/>
    <col min="12296" max="12296" width="10.7109375" style="871" bestFit="1" customWidth="1"/>
    <col min="12297" max="12304" width="12" style="871" bestFit="1" customWidth="1"/>
    <col min="12305" max="12457" width="16.5703125" style="871"/>
    <col min="12458" max="12458" width="54.42578125" style="871" customWidth="1"/>
    <col min="12459" max="12491" width="15.5703125" style="871" bestFit="1" customWidth="1"/>
    <col min="12492" max="12492" width="15.5703125" style="871" customWidth="1"/>
    <col min="12493" max="12509" width="15.5703125" style="871" bestFit="1" customWidth="1"/>
    <col min="12510" max="12535" width="16.5703125" style="871"/>
    <col min="12536" max="12536" width="54.42578125" style="871" customWidth="1"/>
    <col min="12537" max="12541" width="10.7109375" style="871" bestFit="1" customWidth="1"/>
    <col min="12542" max="12551" width="12" style="871" bestFit="1" customWidth="1"/>
    <col min="12552" max="12552" width="10.7109375" style="871" bestFit="1" customWidth="1"/>
    <col min="12553" max="12560" width="12" style="871" bestFit="1" customWidth="1"/>
    <col min="12561" max="12713" width="16.5703125" style="871"/>
    <col min="12714" max="12714" width="54.42578125" style="871" customWidth="1"/>
    <col min="12715" max="12747" width="15.5703125" style="871" bestFit="1" customWidth="1"/>
    <col min="12748" max="12748" width="15.5703125" style="871" customWidth="1"/>
    <col min="12749" max="12765" width="15.5703125" style="871" bestFit="1" customWidth="1"/>
    <col min="12766" max="12791" width="16.5703125" style="871"/>
    <col min="12792" max="12792" width="54.42578125" style="871" customWidth="1"/>
    <col min="12793" max="12797" width="10.7109375" style="871" bestFit="1" customWidth="1"/>
    <col min="12798" max="12807" width="12" style="871" bestFit="1" customWidth="1"/>
    <col min="12808" max="12808" width="10.7109375" style="871" bestFit="1" customWidth="1"/>
    <col min="12809" max="12816" width="12" style="871" bestFit="1" customWidth="1"/>
    <col min="12817" max="12969" width="16.5703125" style="871"/>
    <col min="12970" max="12970" width="54.42578125" style="871" customWidth="1"/>
    <col min="12971" max="13003" width="15.5703125" style="871" bestFit="1" customWidth="1"/>
    <col min="13004" max="13004" width="15.5703125" style="871" customWidth="1"/>
    <col min="13005" max="13021" width="15.5703125" style="871" bestFit="1" customWidth="1"/>
    <col min="13022" max="13047" width="16.5703125" style="871"/>
    <col min="13048" max="13048" width="54.42578125" style="871" customWidth="1"/>
    <col min="13049" max="13053" width="10.7109375" style="871" bestFit="1" customWidth="1"/>
    <col min="13054" max="13063" width="12" style="871" bestFit="1" customWidth="1"/>
    <col min="13064" max="13064" width="10.7109375" style="871" bestFit="1" customWidth="1"/>
    <col min="13065" max="13072" width="12" style="871" bestFit="1" customWidth="1"/>
    <col min="13073" max="13225" width="16.5703125" style="871"/>
    <col min="13226" max="13226" width="54.42578125" style="871" customWidth="1"/>
    <col min="13227" max="13259" width="15.5703125" style="871" bestFit="1" customWidth="1"/>
    <col min="13260" max="13260" width="15.5703125" style="871" customWidth="1"/>
    <col min="13261" max="13277" width="15.5703125" style="871" bestFit="1" customWidth="1"/>
    <col min="13278" max="13303" width="16.5703125" style="871"/>
    <col min="13304" max="13304" width="54.42578125" style="871" customWidth="1"/>
    <col min="13305" max="13309" width="10.7109375" style="871" bestFit="1" customWidth="1"/>
    <col min="13310" max="13319" width="12" style="871" bestFit="1" customWidth="1"/>
    <col min="13320" max="13320" width="10.7109375" style="871" bestFit="1" customWidth="1"/>
    <col min="13321" max="13328" width="12" style="871" bestFit="1" customWidth="1"/>
    <col min="13329" max="13481" width="16.5703125" style="871"/>
    <col min="13482" max="13482" width="54.42578125" style="871" customWidth="1"/>
    <col min="13483" max="13515" width="15.5703125" style="871" bestFit="1" customWidth="1"/>
    <col min="13516" max="13516" width="15.5703125" style="871" customWidth="1"/>
    <col min="13517" max="13533" width="15.5703125" style="871" bestFit="1" customWidth="1"/>
    <col min="13534" max="13559" width="16.5703125" style="871"/>
    <col min="13560" max="13560" width="54.42578125" style="871" customWidth="1"/>
    <col min="13561" max="13565" width="10.7109375" style="871" bestFit="1" customWidth="1"/>
    <col min="13566" max="13575" width="12" style="871" bestFit="1" customWidth="1"/>
    <col min="13576" max="13576" width="10.7109375" style="871" bestFit="1" customWidth="1"/>
    <col min="13577" max="13584" width="12" style="871" bestFit="1" customWidth="1"/>
    <col min="13585" max="13737" width="16.5703125" style="871"/>
    <col min="13738" max="13738" width="54.42578125" style="871" customWidth="1"/>
    <col min="13739" max="13771" width="15.5703125" style="871" bestFit="1" customWidth="1"/>
    <col min="13772" max="13772" width="15.5703125" style="871" customWidth="1"/>
    <col min="13773" max="13789" width="15.5703125" style="871" bestFit="1" customWidth="1"/>
    <col min="13790" max="13815" width="16.5703125" style="871"/>
    <col min="13816" max="13816" width="54.42578125" style="871" customWidth="1"/>
    <col min="13817" max="13821" width="10.7109375" style="871" bestFit="1" customWidth="1"/>
    <col min="13822" max="13831" width="12" style="871" bestFit="1" customWidth="1"/>
    <col min="13832" max="13832" width="10.7109375" style="871" bestFit="1" customWidth="1"/>
    <col min="13833" max="13840" width="12" style="871" bestFit="1" customWidth="1"/>
    <col min="13841" max="13993" width="16.5703125" style="871"/>
    <col min="13994" max="13994" width="54.42578125" style="871" customWidth="1"/>
    <col min="13995" max="14027" width="15.5703125" style="871" bestFit="1" customWidth="1"/>
    <col min="14028" max="14028" width="15.5703125" style="871" customWidth="1"/>
    <col min="14029" max="14045" width="15.5703125" style="871" bestFit="1" customWidth="1"/>
    <col min="14046" max="14071" width="16.5703125" style="871"/>
    <col min="14072" max="14072" width="54.42578125" style="871" customWidth="1"/>
    <col min="14073" max="14077" width="10.7109375" style="871" bestFit="1" customWidth="1"/>
    <col min="14078" max="14087" width="12" style="871" bestFit="1" customWidth="1"/>
    <col min="14088" max="14088" width="10.7109375" style="871" bestFit="1" customWidth="1"/>
    <col min="14089" max="14096" width="12" style="871" bestFit="1" customWidth="1"/>
    <col min="14097" max="14249" width="16.5703125" style="871"/>
    <col min="14250" max="14250" width="54.42578125" style="871" customWidth="1"/>
    <col min="14251" max="14283" width="15.5703125" style="871" bestFit="1" customWidth="1"/>
    <col min="14284" max="14284" width="15.5703125" style="871" customWidth="1"/>
    <col min="14285" max="14301" width="15.5703125" style="871" bestFit="1" customWidth="1"/>
    <col min="14302" max="14327" width="16.5703125" style="871"/>
    <col min="14328" max="14328" width="54.42578125" style="871" customWidth="1"/>
    <col min="14329" max="14333" width="10.7109375" style="871" bestFit="1" customWidth="1"/>
    <col min="14334" max="14343" width="12" style="871" bestFit="1" customWidth="1"/>
    <col min="14344" max="14344" width="10.7109375" style="871" bestFit="1" customWidth="1"/>
    <col min="14345" max="14352" width="12" style="871" bestFit="1" customWidth="1"/>
    <col min="14353" max="14505" width="16.5703125" style="871"/>
    <col min="14506" max="14506" width="54.42578125" style="871" customWidth="1"/>
    <col min="14507" max="14539" width="15.5703125" style="871" bestFit="1" customWidth="1"/>
    <col min="14540" max="14540" width="15.5703125" style="871" customWidth="1"/>
    <col min="14541" max="14557" width="15.5703125" style="871" bestFit="1" customWidth="1"/>
    <col min="14558" max="14583" width="16.5703125" style="871"/>
    <col min="14584" max="14584" width="54.42578125" style="871" customWidth="1"/>
    <col min="14585" max="14589" width="10.7109375" style="871" bestFit="1" customWidth="1"/>
    <col min="14590" max="14599" width="12" style="871" bestFit="1" customWidth="1"/>
    <col min="14600" max="14600" width="10.7109375" style="871" bestFit="1" customWidth="1"/>
    <col min="14601" max="14608" width="12" style="871" bestFit="1" customWidth="1"/>
    <col min="14609" max="14761" width="16.5703125" style="871"/>
    <col min="14762" max="14762" width="54.42578125" style="871" customWidth="1"/>
    <col min="14763" max="14795" width="15.5703125" style="871" bestFit="1" customWidth="1"/>
    <col min="14796" max="14796" width="15.5703125" style="871" customWidth="1"/>
    <col min="14797" max="14813" width="15.5703125" style="871" bestFit="1" customWidth="1"/>
    <col min="14814" max="14839" width="16.5703125" style="871"/>
    <col min="14840" max="14840" width="54.42578125" style="871" customWidth="1"/>
    <col min="14841" max="14845" width="10.7109375" style="871" bestFit="1" customWidth="1"/>
    <col min="14846" max="14855" width="12" style="871" bestFit="1" customWidth="1"/>
    <col min="14856" max="14856" width="10.7109375" style="871" bestFit="1" customWidth="1"/>
    <col min="14857" max="14864" width="12" style="871" bestFit="1" customWidth="1"/>
    <col min="14865" max="15017" width="16.5703125" style="871"/>
    <col min="15018" max="15018" width="54.42578125" style="871" customWidth="1"/>
    <col min="15019" max="15051" width="15.5703125" style="871" bestFit="1" customWidth="1"/>
    <col min="15052" max="15052" width="15.5703125" style="871" customWidth="1"/>
    <col min="15053" max="15069" width="15.5703125" style="871" bestFit="1" customWidth="1"/>
    <col min="15070" max="15095" width="16.5703125" style="871"/>
    <col min="15096" max="15096" width="54.42578125" style="871" customWidth="1"/>
    <col min="15097" max="15101" width="10.7109375" style="871" bestFit="1" customWidth="1"/>
    <col min="15102" max="15111" width="12" style="871" bestFit="1" customWidth="1"/>
    <col min="15112" max="15112" width="10.7109375" style="871" bestFit="1" customWidth="1"/>
    <col min="15113" max="15120" width="12" style="871" bestFit="1" customWidth="1"/>
    <col min="15121" max="15273" width="16.5703125" style="871"/>
    <col min="15274" max="15274" width="54.42578125" style="871" customWidth="1"/>
    <col min="15275" max="15307" width="15.5703125" style="871" bestFit="1" customWidth="1"/>
    <col min="15308" max="15308" width="15.5703125" style="871" customWidth="1"/>
    <col min="15309" max="15325" width="15.5703125" style="871" bestFit="1" customWidth="1"/>
    <col min="15326" max="15351" width="16.5703125" style="871"/>
    <col min="15352" max="15352" width="54.42578125" style="871" customWidth="1"/>
    <col min="15353" max="15357" width="10.7109375" style="871" bestFit="1" customWidth="1"/>
    <col min="15358" max="15367" width="12" style="871" bestFit="1" customWidth="1"/>
    <col min="15368" max="15368" width="10.7109375" style="871" bestFit="1" customWidth="1"/>
    <col min="15369" max="15376" width="12" style="871" bestFit="1" customWidth="1"/>
    <col min="15377" max="15529" width="16.5703125" style="871"/>
    <col min="15530" max="15530" width="54.42578125" style="871" customWidth="1"/>
    <col min="15531" max="15563" width="15.5703125" style="871" bestFit="1" customWidth="1"/>
    <col min="15564" max="15564" width="15.5703125" style="871" customWidth="1"/>
    <col min="15565" max="15581" width="15.5703125" style="871" bestFit="1" customWidth="1"/>
    <col min="15582" max="15607" width="16.5703125" style="871"/>
    <col min="15608" max="15608" width="54.42578125" style="871" customWidth="1"/>
    <col min="15609" max="15613" width="10.7109375" style="871" bestFit="1" customWidth="1"/>
    <col min="15614" max="15623" width="12" style="871" bestFit="1" customWidth="1"/>
    <col min="15624" max="15624" width="10.7109375" style="871" bestFit="1" customWidth="1"/>
    <col min="15625" max="15632" width="12" style="871" bestFit="1" customWidth="1"/>
    <col min="15633" max="15785" width="16.5703125" style="871"/>
    <col min="15786" max="15786" width="54.42578125" style="871" customWidth="1"/>
    <col min="15787" max="15819" width="15.5703125" style="871" bestFit="1" customWidth="1"/>
    <col min="15820" max="15820" width="15.5703125" style="871" customWidth="1"/>
    <col min="15821" max="15837" width="15.5703125" style="871" bestFit="1" customWidth="1"/>
    <col min="15838" max="15863" width="16.5703125" style="871"/>
    <col min="15864" max="15864" width="54.42578125" style="871" customWidth="1"/>
    <col min="15865" max="15869" width="10.7109375" style="871" bestFit="1" customWidth="1"/>
    <col min="15870" max="15879" width="12" style="871" bestFit="1" customWidth="1"/>
    <col min="15880" max="15880" width="10.7109375" style="871" bestFit="1" customWidth="1"/>
    <col min="15881" max="15888" width="12" style="871" bestFit="1" customWidth="1"/>
    <col min="15889" max="16041" width="16.5703125" style="871"/>
    <col min="16042" max="16042" width="54.42578125" style="871" customWidth="1"/>
    <col min="16043" max="16075" width="15.5703125" style="871" bestFit="1" customWidth="1"/>
    <col min="16076" max="16076" width="15.5703125" style="871" customWidth="1"/>
    <col min="16077" max="16093" width="15.5703125" style="871" bestFit="1" customWidth="1"/>
    <col min="16094" max="16119" width="16.5703125" style="871"/>
    <col min="16120" max="16120" width="54.42578125" style="871" customWidth="1"/>
    <col min="16121" max="16125" width="10.7109375" style="871" bestFit="1" customWidth="1"/>
    <col min="16126" max="16135" width="12" style="871" bestFit="1" customWidth="1"/>
    <col min="16136" max="16136" width="10.7109375" style="871" bestFit="1" customWidth="1"/>
    <col min="16137" max="16144" width="12" style="871" bestFit="1" customWidth="1"/>
    <col min="16145" max="16297" width="16.5703125" style="871"/>
    <col min="16298" max="16298" width="54.42578125" style="871" customWidth="1"/>
    <col min="16299" max="16331" width="15.5703125" style="871" bestFit="1" customWidth="1"/>
    <col min="16332" max="16332" width="15.5703125" style="871" customWidth="1"/>
    <col min="16333" max="16349" width="15.5703125" style="871" bestFit="1" customWidth="1"/>
    <col min="16350" max="16384" width="16.5703125" style="871"/>
  </cols>
  <sheetData>
    <row r="1" spans="1:28" ht="25.5">
      <c r="A1" s="1172" t="s">
        <v>322</v>
      </c>
    </row>
    <row r="2" spans="1:28" s="985" customFormat="1" ht="40.5" customHeight="1" thickBot="1">
      <c r="A2" s="948" t="s">
        <v>788</v>
      </c>
    </row>
    <row r="3" spans="1:28" s="954" customFormat="1" ht="16.5" customHeight="1" thickBot="1">
      <c r="A3" s="951" t="s">
        <v>547</v>
      </c>
      <c r="B3" s="1282">
        <v>41281</v>
      </c>
      <c r="C3" s="1280">
        <v>41312</v>
      </c>
      <c r="D3" s="1280">
        <v>41340</v>
      </c>
      <c r="E3" s="1280">
        <v>41371</v>
      </c>
      <c r="F3" s="1280">
        <v>41401</v>
      </c>
      <c r="G3" s="1280">
        <v>41432</v>
      </c>
      <c r="H3" s="1280">
        <v>41462</v>
      </c>
      <c r="I3" s="1280">
        <v>41493</v>
      </c>
      <c r="J3" s="1280">
        <v>41524</v>
      </c>
      <c r="K3" s="1280">
        <v>41554</v>
      </c>
      <c r="L3" s="1280">
        <v>41585</v>
      </c>
      <c r="M3" s="1280">
        <v>41615</v>
      </c>
      <c r="N3" s="1280">
        <v>41653</v>
      </c>
      <c r="O3" s="1280">
        <v>41684</v>
      </c>
      <c r="P3" s="1280">
        <v>41712</v>
      </c>
      <c r="Q3" s="1280">
        <v>41743</v>
      </c>
      <c r="R3" s="1280">
        <v>41773</v>
      </c>
      <c r="S3" s="1280">
        <v>41804</v>
      </c>
      <c r="T3" s="1280">
        <v>41834</v>
      </c>
      <c r="U3" s="1280">
        <v>41865</v>
      </c>
      <c r="V3" s="1280">
        <v>41896</v>
      </c>
      <c r="W3" s="1280">
        <v>41926</v>
      </c>
      <c r="X3" s="1280">
        <v>41957</v>
      </c>
      <c r="Y3" s="1280">
        <v>41987</v>
      </c>
      <c r="Z3" s="1280">
        <v>42018</v>
      </c>
      <c r="AA3" s="1281" t="s">
        <v>769</v>
      </c>
    </row>
    <row r="4" spans="1:28" ht="15.75" customHeight="1">
      <c r="A4" s="986" t="s">
        <v>603</v>
      </c>
      <c r="B4" s="994">
        <v>1E-8</v>
      </c>
      <c r="C4" s="995">
        <v>1E-8</v>
      </c>
      <c r="D4" s="995">
        <v>1E-8</v>
      </c>
      <c r="E4" s="995">
        <v>1E-8</v>
      </c>
      <c r="F4" s="995">
        <v>136.22269743000001</v>
      </c>
      <c r="G4" s="995">
        <v>218.62510174000002</v>
      </c>
      <c r="H4" s="995">
        <v>72.525318810000002</v>
      </c>
      <c r="I4" s="995">
        <v>64.698508480000001</v>
      </c>
      <c r="J4" s="995">
        <v>3201.85405008</v>
      </c>
      <c r="K4" s="995">
        <v>5990.1016807799997</v>
      </c>
      <c r="L4" s="995">
        <v>930.43700291999994</v>
      </c>
      <c r="M4" s="995">
        <v>517.88563610000006</v>
      </c>
      <c r="N4" s="995">
        <v>529.07807160000004</v>
      </c>
      <c r="O4" s="995">
        <v>5643.0105653599994</v>
      </c>
      <c r="P4" s="995">
        <v>9621.5767592600005</v>
      </c>
      <c r="Q4" s="995">
        <v>5425.6449005300001</v>
      </c>
      <c r="R4" s="995">
        <v>6058.5777362899998</v>
      </c>
      <c r="S4" s="995">
        <v>3498.26656912</v>
      </c>
      <c r="T4" s="995">
        <v>5393.7201003100008</v>
      </c>
      <c r="U4" s="995">
        <v>4892.8032136399997</v>
      </c>
      <c r="V4" s="995">
        <v>8491.3186757000003</v>
      </c>
      <c r="W4" s="995">
        <v>22386.676587919999</v>
      </c>
      <c r="X4" s="995">
        <v>2802.2125885599999</v>
      </c>
      <c r="Y4" s="995">
        <v>1471.2811052300001</v>
      </c>
      <c r="Z4" s="995">
        <v>2473.5441509300003</v>
      </c>
      <c r="AA4" s="995">
        <v>5780.9419355500004</v>
      </c>
      <c r="AB4" s="1253"/>
    </row>
    <row r="5" spans="1:28" ht="15.75" customHeight="1">
      <c r="A5" s="958" t="s">
        <v>604</v>
      </c>
      <c r="B5" s="996">
        <v>1E-8</v>
      </c>
      <c r="C5" s="997">
        <v>1E-8</v>
      </c>
      <c r="D5" s="997">
        <v>1E-8</v>
      </c>
      <c r="E5" s="997">
        <v>1E-8</v>
      </c>
      <c r="F5" s="997">
        <v>136.22269743000001</v>
      </c>
      <c r="G5" s="997">
        <v>218.62510174000002</v>
      </c>
      <c r="H5" s="997">
        <v>72.525318810000002</v>
      </c>
      <c r="I5" s="997">
        <v>64.698508480000001</v>
      </c>
      <c r="J5" s="997">
        <v>3201.85405008</v>
      </c>
      <c r="K5" s="997">
        <v>5990.1016807799997</v>
      </c>
      <c r="L5" s="997">
        <v>930.43700291999994</v>
      </c>
      <c r="M5" s="997">
        <v>517.88563610000006</v>
      </c>
      <c r="N5" s="997">
        <v>529.07807160000004</v>
      </c>
      <c r="O5" s="997">
        <v>5643.0105653599994</v>
      </c>
      <c r="P5" s="997">
        <v>9621.5767592600005</v>
      </c>
      <c r="Q5" s="997">
        <v>5425.6449005300001</v>
      </c>
      <c r="R5" s="997">
        <v>6058.5777362899998</v>
      </c>
      <c r="S5" s="997">
        <v>3498.26656912</v>
      </c>
      <c r="T5" s="997">
        <v>5393.7201003100008</v>
      </c>
      <c r="U5" s="997">
        <v>4892.8032136399997</v>
      </c>
      <c r="V5" s="997">
        <v>8491.3186757000003</v>
      </c>
      <c r="W5" s="997">
        <v>22386.676587919999</v>
      </c>
      <c r="X5" s="997">
        <v>2802.2125885599999</v>
      </c>
      <c r="Y5" s="997">
        <v>1471.2811052300001</v>
      </c>
      <c r="Z5" s="997">
        <v>2473.5441509300003</v>
      </c>
      <c r="AA5" s="997">
        <v>5780.9419355500004</v>
      </c>
      <c r="AB5" s="1253"/>
    </row>
    <row r="6" spans="1:28" ht="15.75" customHeight="1">
      <c r="A6" s="958" t="s">
        <v>605</v>
      </c>
      <c r="B6" s="996">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1253"/>
    </row>
    <row r="7" spans="1:28" ht="15.75" customHeight="1">
      <c r="A7" s="958" t="s">
        <v>606</v>
      </c>
      <c r="B7" s="996">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1253"/>
    </row>
    <row r="8" spans="1:28" ht="15.75" customHeight="1">
      <c r="A8" s="989" t="s">
        <v>547</v>
      </c>
      <c r="B8" s="996"/>
      <c r="C8" s="997"/>
      <c r="D8" s="997"/>
      <c r="E8" s="997"/>
      <c r="F8" s="997"/>
      <c r="G8" s="997"/>
      <c r="H8" s="997"/>
      <c r="I8" s="997"/>
      <c r="J8" s="997"/>
      <c r="K8" s="997"/>
      <c r="L8" s="997"/>
      <c r="M8" s="997"/>
      <c r="N8" s="997"/>
      <c r="O8" s="997"/>
      <c r="P8" s="997"/>
      <c r="Q8" s="997"/>
      <c r="R8" s="997"/>
      <c r="S8" s="997"/>
      <c r="T8" s="997"/>
      <c r="U8" s="997"/>
      <c r="V8" s="997"/>
      <c r="W8" s="997"/>
      <c r="X8" s="997"/>
      <c r="Y8" s="997"/>
      <c r="Z8" s="997"/>
      <c r="AA8" s="997"/>
      <c r="AB8" s="1253"/>
    </row>
    <row r="9" spans="1:28" ht="15.75" customHeight="1">
      <c r="A9" s="955" t="s">
        <v>607</v>
      </c>
      <c r="B9" s="996">
        <v>2.9999999999999997E-8</v>
      </c>
      <c r="C9" s="997">
        <v>2.9999999999999997E-8</v>
      </c>
      <c r="D9" s="997">
        <v>2.9999999999999997E-8</v>
      </c>
      <c r="E9" s="997">
        <v>26248.119804999995</v>
      </c>
      <c r="F9" s="997">
        <v>3.0300000000000002E-6</v>
      </c>
      <c r="G9" s="997">
        <v>754.80824402999997</v>
      </c>
      <c r="H9" s="997">
        <v>7517.1244863399997</v>
      </c>
      <c r="I9" s="997">
        <v>5448.4276791900002</v>
      </c>
      <c r="J9" s="997">
        <v>6077.7327984700005</v>
      </c>
      <c r="K9" s="997">
        <v>24526.244269029998</v>
      </c>
      <c r="L9" s="997">
        <v>25468.156769959998</v>
      </c>
      <c r="M9" s="997">
        <v>36048.302312550004</v>
      </c>
      <c r="N9" s="997">
        <v>49253.201125410007</v>
      </c>
      <c r="O9" s="997">
        <v>55765.204014100003</v>
      </c>
      <c r="P9" s="997">
        <v>56375.782639559999</v>
      </c>
      <c r="Q9" s="997">
        <v>33633.473632389992</v>
      </c>
      <c r="R9" s="997">
        <v>44249.964929270005</v>
      </c>
      <c r="S9" s="997">
        <v>36375.295994460001</v>
      </c>
      <c r="T9" s="997">
        <v>40758.328478169999</v>
      </c>
      <c r="U9" s="997">
        <v>50642.203094990007</v>
      </c>
      <c r="V9" s="997">
        <v>37987.798810779997</v>
      </c>
      <c r="W9" s="997">
        <v>48422.62757764</v>
      </c>
      <c r="X9" s="997">
        <v>78659.329693079984</v>
      </c>
      <c r="Y9" s="997">
        <v>58930.528661420009</v>
      </c>
      <c r="Z9" s="997">
        <v>50232.877124719998</v>
      </c>
      <c r="AA9" s="997">
        <v>55373.842081679999</v>
      </c>
      <c r="AB9" s="1253"/>
    </row>
    <row r="10" spans="1:28" ht="15.75" customHeight="1">
      <c r="A10" s="955" t="s">
        <v>608</v>
      </c>
      <c r="B10" s="996">
        <v>1E-8</v>
      </c>
      <c r="C10" s="997">
        <v>1E-8</v>
      </c>
      <c r="D10" s="997">
        <v>1E-8</v>
      </c>
      <c r="E10" s="997">
        <v>26248.11980498</v>
      </c>
      <c r="F10" s="997">
        <v>1.0100000000000001E-6</v>
      </c>
      <c r="G10" s="997">
        <v>754.80824200999996</v>
      </c>
      <c r="H10" s="997">
        <v>4158.1804549999997</v>
      </c>
      <c r="I10" s="997">
        <v>4182.8434690000004</v>
      </c>
      <c r="J10" s="997">
        <v>2582.721344</v>
      </c>
      <c r="K10" s="997">
        <v>23187.216691939997</v>
      </c>
      <c r="L10" s="997">
        <v>24199.051619819998</v>
      </c>
      <c r="M10" s="997">
        <v>35235.591935669996</v>
      </c>
      <c r="N10" s="997">
        <v>48242.906253709996</v>
      </c>
      <c r="O10" s="997">
        <v>53993.830005050004</v>
      </c>
      <c r="P10" s="997">
        <v>49758.902262819996</v>
      </c>
      <c r="Q10" s="997">
        <v>31693.619569279999</v>
      </c>
      <c r="R10" s="997">
        <v>42759.729211290003</v>
      </c>
      <c r="S10" s="997">
        <v>33912.282794830004</v>
      </c>
      <c r="T10" s="997">
        <v>36164.188906989999</v>
      </c>
      <c r="U10" s="997">
        <v>46085.75473714</v>
      </c>
      <c r="V10" s="997">
        <v>33253.382148999997</v>
      </c>
      <c r="W10" s="997">
        <v>44760.056461389999</v>
      </c>
      <c r="X10" s="997">
        <v>72191.364353489989</v>
      </c>
      <c r="Y10" s="997">
        <v>53686.991157160002</v>
      </c>
      <c r="Z10" s="997">
        <v>40205.898557649998</v>
      </c>
      <c r="AA10" s="997">
        <v>48899.942227890002</v>
      </c>
      <c r="AB10" s="1253"/>
    </row>
    <row r="11" spans="1:28" ht="15.75" customHeight="1">
      <c r="A11" s="958" t="s">
        <v>604</v>
      </c>
      <c r="B11" s="996">
        <v>1E-8</v>
      </c>
      <c r="C11" s="997">
        <v>1E-8</v>
      </c>
      <c r="D11" s="997">
        <v>1E-8</v>
      </c>
      <c r="E11" s="997">
        <v>26248.11980498</v>
      </c>
      <c r="F11" s="997">
        <v>1.0100000000000001E-6</v>
      </c>
      <c r="G11" s="997">
        <v>754.80824200999996</v>
      </c>
      <c r="H11" s="997">
        <v>4158.1804549999997</v>
      </c>
      <c r="I11" s="997">
        <v>4182.8434690000004</v>
      </c>
      <c r="J11" s="997">
        <v>2582.721344</v>
      </c>
      <c r="K11" s="997">
        <v>23187.216691939997</v>
      </c>
      <c r="L11" s="997">
        <v>24199.051619819998</v>
      </c>
      <c r="M11" s="997">
        <v>35235.591935669996</v>
      </c>
      <c r="N11" s="997">
        <v>48242.906253709996</v>
      </c>
      <c r="O11" s="997">
        <v>53993.830005050004</v>
      </c>
      <c r="P11" s="997">
        <v>49758.902262819996</v>
      </c>
      <c r="Q11" s="997">
        <v>31693.619569279999</v>
      </c>
      <c r="R11" s="997">
        <v>42759.729211290003</v>
      </c>
      <c r="S11" s="997">
        <v>33912.282794830004</v>
      </c>
      <c r="T11" s="997">
        <v>36164.188906989999</v>
      </c>
      <c r="U11" s="997">
        <v>46085.75473714</v>
      </c>
      <c r="V11" s="997">
        <v>33253.382148999997</v>
      </c>
      <c r="W11" s="997">
        <v>44760.056461389999</v>
      </c>
      <c r="X11" s="997">
        <v>72191.364353489989</v>
      </c>
      <c r="Y11" s="997">
        <v>53686.991157160002</v>
      </c>
      <c r="Z11" s="997">
        <v>40205.898557649998</v>
      </c>
      <c r="AA11" s="997">
        <v>48899.942227890002</v>
      </c>
      <c r="AB11" s="1253"/>
    </row>
    <row r="12" spans="1:28" ht="15.75" customHeight="1">
      <c r="A12" s="958" t="s">
        <v>605</v>
      </c>
      <c r="B12" s="996">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1253"/>
    </row>
    <row r="13" spans="1:28" ht="15.75" customHeight="1">
      <c r="A13" s="958" t="s">
        <v>606</v>
      </c>
      <c r="B13" s="996">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1253"/>
    </row>
    <row r="14" spans="1:28" ht="15.75" customHeight="1">
      <c r="A14" s="955" t="s">
        <v>609</v>
      </c>
      <c r="B14" s="996">
        <v>1E-8</v>
      </c>
      <c r="C14" s="997">
        <v>1E-8</v>
      </c>
      <c r="D14" s="997">
        <v>1E-8</v>
      </c>
      <c r="E14" s="997">
        <v>1E-8</v>
      </c>
      <c r="F14" s="997">
        <v>1.0100000000000001E-6</v>
      </c>
      <c r="G14" s="997">
        <v>1.0100000000000001E-6</v>
      </c>
      <c r="H14" s="997">
        <v>1.0100000000000001E-6</v>
      </c>
      <c r="I14" s="997">
        <v>1.0100000000000001E-6</v>
      </c>
      <c r="J14" s="997">
        <v>1.0100000000000001E-6</v>
      </c>
      <c r="K14" s="997">
        <v>1.0100000000000001E-6</v>
      </c>
      <c r="L14" s="997">
        <v>1.0100000000000001E-6</v>
      </c>
      <c r="M14" s="997">
        <v>1.0100000000000001E-6</v>
      </c>
      <c r="N14" s="997">
        <v>1.0100000000000001E-6</v>
      </c>
      <c r="O14" s="997">
        <v>1.0100000000000001E-6</v>
      </c>
      <c r="P14" s="997">
        <v>1.0100000000000001E-6</v>
      </c>
      <c r="Q14" s="997">
        <v>1.0100000000000001E-6</v>
      </c>
      <c r="R14" s="997">
        <v>1.0100000000000001E-6</v>
      </c>
      <c r="S14" s="997">
        <v>1.0100000000000001E-6</v>
      </c>
      <c r="T14" s="997">
        <v>1.0100000000000001E-6</v>
      </c>
      <c r="U14" s="997">
        <v>1.0100000000000001E-6</v>
      </c>
      <c r="V14" s="997">
        <v>1.0100000000000001E-6</v>
      </c>
      <c r="W14" s="997">
        <v>1.0100000000000001E-6</v>
      </c>
      <c r="X14" s="997">
        <v>1.0100000000000001E-6</v>
      </c>
      <c r="Y14" s="997">
        <v>1.0100000000000001E-6</v>
      </c>
      <c r="Z14" s="997">
        <v>1.0100000000000001E-6</v>
      </c>
      <c r="AA14" s="997">
        <v>1.0100000000000001E-6</v>
      </c>
      <c r="AB14" s="1253"/>
    </row>
    <row r="15" spans="1:28" ht="15.75" customHeight="1">
      <c r="A15" s="958" t="s">
        <v>604</v>
      </c>
      <c r="B15" s="996">
        <v>1E-8</v>
      </c>
      <c r="C15" s="997">
        <v>1E-8</v>
      </c>
      <c r="D15" s="997">
        <v>1E-8</v>
      </c>
      <c r="E15" s="997">
        <v>1E-8</v>
      </c>
      <c r="F15" s="997">
        <v>1.0100000000000001E-6</v>
      </c>
      <c r="G15" s="997">
        <v>1.0100000000000001E-6</v>
      </c>
      <c r="H15" s="997">
        <v>1.0100000000000001E-6</v>
      </c>
      <c r="I15" s="997">
        <v>1.0100000000000001E-6</v>
      </c>
      <c r="J15" s="997">
        <v>1.0100000000000001E-6</v>
      </c>
      <c r="K15" s="997">
        <v>1.0100000000000001E-6</v>
      </c>
      <c r="L15" s="997">
        <v>1.0100000000000001E-6</v>
      </c>
      <c r="M15" s="997">
        <v>1.0100000000000001E-6</v>
      </c>
      <c r="N15" s="997">
        <v>1.0100000000000001E-6</v>
      </c>
      <c r="O15" s="997">
        <v>1.0100000000000001E-6</v>
      </c>
      <c r="P15" s="997">
        <v>1.0100000000000001E-6</v>
      </c>
      <c r="Q15" s="997">
        <v>1.0100000000000001E-6</v>
      </c>
      <c r="R15" s="997">
        <v>1.0100000000000001E-6</v>
      </c>
      <c r="S15" s="997">
        <v>1.0100000000000001E-6</v>
      </c>
      <c r="T15" s="997">
        <v>1.0100000000000001E-6</v>
      </c>
      <c r="U15" s="997">
        <v>1.0100000000000001E-6</v>
      </c>
      <c r="V15" s="997">
        <v>1.0100000000000001E-6</v>
      </c>
      <c r="W15" s="997">
        <v>1.0100000000000001E-6</v>
      </c>
      <c r="X15" s="997">
        <v>1.0100000000000001E-6</v>
      </c>
      <c r="Y15" s="997">
        <v>1.0100000000000001E-6</v>
      </c>
      <c r="Z15" s="997">
        <v>1.0100000000000001E-6</v>
      </c>
      <c r="AA15" s="997">
        <v>1.0100000000000001E-6</v>
      </c>
      <c r="AB15" s="1253"/>
    </row>
    <row r="16" spans="1:28" ht="15.75" customHeight="1">
      <c r="A16" s="958" t="s">
        <v>605</v>
      </c>
      <c r="B16" s="996">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1253"/>
    </row>
    <row r="17" spans="1:28" ht="15.75" customHeight="1">
      <c r="A17" s="958" t="s">
        <v>606</v>
      </c>
      <c r="B17" s="996">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1253"/>
    </row>
    <row r="18" spans="1:28" ht="15.75" customHeight="1">
      <c r="A18" s="955"/>
      <c r="B18" s="996"/>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1253"/>
    </row>
    <row r="19" spans="1:28" ht="15.75" customHeight="1">
      <c r="A19" s="955" t="s">
        <v>610</v>
      </c>
      <c r="B19" s="996">
        <v>1E-8</v>
      </c>
      <c r="C19" s="997">
        <v>1E-8</v>
      </c>
      <c r="D19" s="997">
        <v>1E-8</v>
      </c>
      <c r="E19" s="997">
        <v>1E-8</v>
      </c>
      <c r="F19" s="997">
        <v>1.0100000000000001E-6</v>
      </c>
      <c r="G19" s="997">
        <v>1.0100000000000001E-6</v>
      </c>
      <c r="H19" s="997">
        <v>3358.9440303299998</v>
      </c>
      <c r="I19" s="997">
        <v>1265.58420918</v>
      </c>
      <c r="J19" s="997">
        <v>3495.0114534600002</v>
      </c>
      <c r="K19" s="997">
        <v>1339.02757608</v>
      </c>
      <c r="L19" s="997">
        <v>1269.1051491300002</v>
      </c>
      <c r="M19" s="997">
        <v>812.71037587000001</v>
      </c>
      <c r="N19" s="997">
        <v>1010.29487069</v>
      </c>
      <c r="O19" s="997">
        <v>1771.37400804</v>
      </c>
      <c r="P19" s="997">
        <v>6616.8803757299993</v>
      </c>
      <c r="Q19" s="997">
        <v>1939.8540621</v>
      </c>
      <c r="R19" s="997">
        <v>1490.2357169700001</v>
      </c>
      <c r="S19" s="997">
        <v>2463.0131986199999</v>
      </c>
      <c r="T19" s="997">
        <v>4594.1395701700003</v>
      </c>
      <c r="U19" s="997">
        <v>4556.4483568400001</v>
      </c>
      <c r="V19" s="997">
        <v>4734.4166607700008</v>
      </c>
      <c r="W19" s="997">
        <v>3662.5711152399999</v>
      </c>
      <c r="X19" s="997">
        <v>6467.9653385800002</v>
      </c>
      <c r="Y19" s="997">
        <v>5243.5375032499996</v>
      </c>
      <c r="Z19" s="997">
        <v>10026.978566059999</v>
      </c>
      <c r="AA19" s="997">
        <v>6473.8998527800004</v>
      </c>
      <c r="AB19" s="1253"/>
    </row>
    <row r="20" spans="1:28" ht="15.75" customHeight="1">
      <c r="A20" s="958" t="s">
        <v>711</v>
      </c>
      <c r="B20" s="996">
        <v>1E-8</v>
      </c>
      <c r="C20" s="997">
        <v>1E-8</v>
      </c>
      <c r="D20" s="997">
        <v>1E-8</v>
      </c>
      <c r="E20" s="997">
        <v>1E-8</v>
      </c>
      <c r="F20" s="997">
        <v>1.0100000000000001E-6</v>
      </c>
      <c r="G20" s="997">
        <v>1.0100000000000001E-6</v>
      </c>
      <c r="H20" s="997">
        <v>3358.9440303299998</v>
      </c>
      <c r="I20" s="997">
        <v>1265.58420918</v>
      </c>
      <c r="J20" s="997">
        <v>3495.0114534600002</v>
      </c>
      <c r="K20" s="997">
        <v>1339.02757608</v>
      </c>
      <c r="L20" s="997">
        <v>1269.1051491300002</v>
      </c>
      <c r="M20" s="997">
        <v>812.71037587000001</v>
      </c>
      <c r="N20" s="997">
        <v>1010.29487069</v>
      </c>
      <c r="O20" s="997">
        <v>1771.37400804</v>
      </c>
      <c r="P20" s="997">
        <v>6616.8803757299993</v>
      </c>
      <c r="Q20" s="997">
        <v>1939.8540621</v>
      </c>
      <c r="R20" s="997">
        <v>1490.2357169700001</v>
      </c>
      <c r="S20" s="997">
        <v>2463.0131986199999</v>
      </c>
      <c r="T20" s="997">
        <v>4594.1395701700003</v>
      </c>
      <c r="U20" s="997">
        <v>4556.4483568400001</v>
      </c>
      <c r="V20" s="997">
        <v>4734.4166607700008</v>
      </c>
      <c r="W20" s="997">
        <v>3662.5711152399999</v>
      </c>
      <c r="X20" s="997">
        <v>6467.9653385800002</v>
      </c>
      <c r="Y20" s="997">
        <v>5243.5375032499996</v>
      </c>
      <c r="Z20" s="997">
        <v>10026.978566059999</v>
      </c>
      <c r="AA20" s="997">
        <v>6473.8998527800004</v>
      </c>
      <c r="AB20" s="1253"/>
    </row>
    <row r="21" spans="1:28" ht="15.75" customHeight="1">
      <c r="A21" s="958" t="s">
        <v>712</v>
      </c>
      <c r="B21" s="996"/>
      <c r="C21" s="997"/>
      <c r="D21" s="997"/>
      <c r="E21" s="997"/>
      <c r="F21" s="997"/>
      <c r="G21" s="997"/>
      <c r="H21" s="997"/>
      <c r="I21" s="997"/>
      <c r="J21" s="997"/>
      <c r="K21" s="997"/>
      <c r="L21" s="997"/>
      <c r="M21" s="997"/>
      <c r="N21" s="997"/>
      <c r="O21" s="997"/>
      <c r="P21" s="997"/>
      <c r="Q21" s="997"/>
      <c r="R21" s="997"/>
      <c r="S21" s="997"/>
      <c r="T21" s="997"/>
      <c r="U21" s="997"/>
      <c r="V21" s="997"/>
      <c r="W21" s="997"/>
      <c r="X21" s="997"/>
      <c r="Y21" s="997"/>
      <c r="Z21" s="997"/>
      <c r="AA21" s="997"/>
      <c r="AB21" s="1253"/>
    </row>
    <row r="22" spans="1:28" ht="15.75" customHeight="1">
      <c r="A22" s="958" t="s">
        <v>713</v>
      </c>
      <c r="B22" s="996"/>
      <c r="C22" s="997"/>
      <c r="D22" s="997"/>
      <c r="E22" s="997"/>
      <c r="F22" s="997"/>
      <c r="G22" s="997"/>
      <c r="H22" s="997"/>
      <c r="I22" s="997"/>
      <c r="J22" s="997"/>
      <c r="K22" s="997"/>
      <c r="L22" s="997"/>
      <c r="M22" s="997"/>
      <c r="N22" s="997"/>
      <c r="O22" s="997"/>
      <c r="P22" s="997"/>
      <c r="Q22" s="997"/>
      <c r="R22" s="997"/>
      <c r="S22" s="997"/>
      <c r="T22" s="997"/>
      <c r="U22" s="997"/>
      <c r="V22" s="997"/>
      <c r="W22" s="997"/>
      <c r="X22" s="997"/>
      <c r="Y22" s="997"/>
      <c r="Z22" s="997"/>
      <c r="AA22" s="997"/>
      <c r="AB22" s="1253"/>
    </row>
    <row r="23" spans="1:28" ht="15.75" customHeight="1">
      <c r="A23" s="958" t="s">
        <v>714</v>
      </c>
      <c r="B23" s="996"/>
      <c r="C23" s="997"/>
      <c r="D23" s="997"/>
      <c r="E23" s="997"/>
      <c r="F23" s="997"/>
      <c r="G23" s="997"/>
      <c r="H23" s="997"/>
      <c r="I23" s="997"/>
      <c r="J23" s="997"/>
      <c r="K23" s="997"/>
      <c r="L23" s="997"/>
      <c r="M23" s="997"/>
      <c r="N23" s="997"/>
      <c r="O23" s="997"/>
      <c r="P23" s="997"/>
      <c r="Q23" s="997"/>
      <c r="R23" s="997"/>
      <c r="S23" s="997"/>
      <c r="T23" s="997"/>
      <c r="U23" s="997"/>
      <c r="V23" s="997"/>
      <c r="W23" s="997"/>
      <c r="X23" s="997"/>
      <c r="Y23" s="997"/>
      <c r="Z23" s="997"/>
      <c r="AA23" s="997"/>
      <c r="AB23" s="1253"/>
    </row>
    <row r="24" spans="1:28" ht="15.75" customHeight="1">
      <c r="A24" s="958"/>
      <c r="B24" s="996"/>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1253"/>
    </row>
    <row r="25" spans="1:28" ht="15.75" customHeight="1">
      <c r="A25" s="955" t="s">
        <v>611</v>
      </c>
      <c r="B25" s="996">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9.9999999999999995E-7</v>
      </c>
      <c r="U25" s="997">
        <v>9.9999999999999995E-7</v>
      </c>
      <c r="V25" s="997">
        <v>9.9999999999999995E-7</v>
      </c>
      <c r="W25" s="997">
        <v>9.9999999999999995E-7</v>
      </c>
      <c r="X25" s="997">
        <v>9.9999999999999995E-7</v>
      </c>
      <c r="Y25" s="997">
        <v>9.9999999999999995E-7</v>
      </c>
      <c r="Z25" s="997">
        <v>9.9999999999999995E-7</v>
      </c>
      <c r="AA25" s="997">
        <v>9.9999999999999995E-7</v>
      </c>
      <c r="AB25" s="1253"/>
    </row>
    <row r="26" spans="1:28" ht="15.75" customHeight="1">
      <c r="A26" s="958" t="s">
        <v>612</v>
      </c>
      <c r="B26" s="996">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1253"/>
    </row>
    <row r="27" spans="1:28" ht="15.75" customHeight="1">
      <c r="A27" s="958" t="s">
        <v>613</v>
      </c>
      <c r="B27" s="996">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9.9999999999999995E-7</v>
      </c>
      <c r="U27" s="997">
        <v>9.9999999999999995E-7</v>
      </c>
      <c r="V27" s="997">
        <v>9.9999999999999995E-7</v>
      </c>
      <c r="W27" s="997">
        <v>9.9999999999999995E-7</v>
      </c>
      <c r="X27" s="997">
        <v>9.9999999999999995E-7</v>
      </c>
      <c r="Y27" s="997">
        <v>9.9999999999999995E-7</v>
      </c>
      <c r="Z27" s="997">
        <v>9.9999999999999995E-7</v>
      </c>
      <c r="AA27" s="997">
        <v>9.9999999999999995E-7</v>
      </c>
      <c r="AB27" s="1253"/>
    </row>
    <row r="28" spans="1:28" ht="15.75" customHeight="1">
      <c r="A28" s="961"/>
      <c r="B28" s="996"/>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1253"/>
    </row>
    <row r="29" spans="1:28" ht="15.75" customHeight="1">
      <c r="A29" s="955" t="s">
        <v>614</v>
      </c>
      <c r="B29" s="996">
        <v>0</v>
      </c>
      <c r="C29" s="997">
        <v>0</v>
      </c>
      <c r="D29" s="997">
        <v>0</v>
      </c>
      <c r="E29" s="997">
        <v>0</v>
      </c>
      <c r="F29" s="997">
        <v>0</v>
      </c>
      <c r="G29" s="997">
        <v>0</v>
      </c>
      <c r="H29" s="997">
        <v>0</v>
      </c>
      <c r="I29" s="997">
        <v>0</v>
      </c>
      <c r="J29" s="997">
        <v>0</v>
      </c>
      <c r="K29" s="997">
        <v>5530</v>
      </c>
      <c r="L29" s="997">
        <v>5530</v>
      </c>
      <c r="M29" s="997">
        <v>5530</v>
      </c>
      <c r="N29" s="997">
        <v>5530</v>
      </c>
      <c r="O29" s="997">
        <v>5530</v>
      </c>
      <c r="P29" s="997">
        <v>5530</v>
      </c>
      <c r="Q29" s="997">
        <v>5530</v>
      </c>
      <c r="R29" s="997">
        <v>5530</v>
      </c>
      <c r="S29" s="997">
        <v>5530</v>
      </c>
      <c r="T29" s="997">
        <v>5530</v>
      </c>
      <c r="U29" s="997">
        <v>5530</v>
      </c>
      <c r="V29" s="997">
        <v>5530</v>
      </c>
      <c r="W29" s="997">
        <v>5530</v>
      </c>
      <c r="X29" s="997">
        <v>5530</v>
      </c>
      <c r="Y29" s="997">
        <v>5530</v>
      </c>
      <c r="Z29" s="997">
        <v>5530</v>
      </c>
      <c r="AA29" s="997">
        <v>5530</v>
      </c>
      <c r="AB29" s="1253"/>
    </row>
    <row r="30" spans="1:28" ht="15.75" customHeight="1">
      <c r="A30" s="958" t="s">
        <v>615</v>
      </c>
      <c r="B30" s="996">
        <v>0</v>
      </c>
      <c r="C30" s="997">
        <v>0</v>
      </c>
      <c r="D30" s="997">
        <v>0</v>
      </c>
      <c r="E30" s="997">
        <v>0</v>
      </c>
      <c r="F30" s="997">
        <v>0</v>
      </c>
      <c r="G30" s="997">
        <v>0</v>
      </c>
      <c r="H30" s="997">
        <v>0</v>
      </c>
      <c r="I30" s="997">
        <v>0</v>
      </c>
      <c r="J30" s="997">
        <v>0</v>
      </c>
      <c r="K30" s="997">
        <v>5530</v>
      </c>
      <c r="L30" s="997">
        <v>5530</v>
      </c>
      <c r="M30" s="997">
        <v>5530</v>
      </c>
      <c r="N30" s="997">
        <v>5530</v>
      </c>
      <c r="O30" s="997">
        <v>5530</v>
      </c>
      <c r="P30" s="997">
        <v>5530</v>
      </c>
      <c r="Q30" s="997">
        <v>5530</v>
      </c>
      <c r="R30" s="997">
        <v>5530</v>
      </c>
      <c r="S30" s="997">
        <v>5530</v>
      </c>
      <c r="T30" s="997">
        <v>5530</v>
      </c>
      <c r="U30" s="997">
        <v>5530</v>
      </c>
      <c r="V30" s="997">
        <v>5530</v>
      </c>
      <c r="W30" s="997">
        <v>5530</v>
      </c>
      <c r="X30" s="997">
        <v>5530</v>
      </c>
      <c r="Y30" s="997">
        <v>5530</v>
      </c>
      <c r="Z30" s="997">
        <v>5530</v>
      </c>
      <c r="AA30" s="997">
        <v>5530</v>
      </c>
      <c r="AB30" s="1253"/>
    </row>
    <row r="31" spans="1:28" ht="15.75" customHeight="1">
      <c r="A31" s="961"/>
      <c r="B31" s="996"/>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1253"/>
    </row>
    <row r="32" spans="1:28" ht="15.75" customHeight="1">
      <c r="A32" s="955" t="s">
        <v>616</v>
      </c>
      <c r="B32" s="996">
        <v>0</v>
      </c>
      <c r="C32" s="997">
        <v>0</v>
      </c>
      <c r="D32" s="997">
        <v>0</v>
      </c>
      <c r="E32" s="997">
        <v>0</v>
      </c>
      <c r="F32" s="997">
        <v>0</v>
      </c>
      <c r="G32" s="997">
        <v>0</v>
      </c>
      <c r="H32" s="997">
        <v>0</v>
      </c>
      <c r="I32" s="997">
        <v>202.950253</v>
      </c>
      <c r="J32" s="997">
        <v>202.950254</v>
      </c>
      <c r="K32" s="997">
        <v>202.65025299999999</v>
      </c>
      <c r="L32" s="997">
        <v>202.94972899999999</v>
      </c>
      <c r="M32" s="997">
        <v>202.94972899999999</v>
      </c>
      <c r="N32" s="997">
        <v>195.464248</v>
      </c>
      <c r="O32" s="997">
        <v>170.54638199999999</v>
      </c>
      <c r="P32" s="997">
        <v>197.41238799999999</v>
      </c>
      <c r="Q32" s="997">
        <v>197.41238799999999</v>
      </c>
      <c r="R32" s="997">
        <v>195.93873400000001</v>
      </c>
      <c r="S32" s="997">
        <v>195.93873300000001</v>
      </c>
      <c r="T32" s="997">
        <v>13146.568218</v>
      </c>
      <c r="U32" s="997">
        <v>13360.733394999999</v>
      </c>
      <c r="V32" s="997">
        <v>13483.112445000001</v>
      </c>
      <c r="W32" s="997">
        <v>13616.741399</v>
      </c>
      <c r="X32" s="997">
        <v>13808.887564430001</v>
      </c>
      <c r="Y32" s="997">
        <v>13980.61735832</v>
      </c>
      <c r="Z32" s="997">
        <v>14069.439919</v>
      </c>
      <c r="AA32" s="997">
        <v>13295.45763925</v>
      </c>
      <c r="AB32" s="1253"/>
    </row>
    <row r="33" spans="1:28" ht="15.75" customHeight="1">
      <c r="A33" s="958" t="s">
        <v>617</v>
      </c>
      <c r="B33" s="996">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1253"/>
    </row>
    <row r="34" spans="1:28" ht="15.75" customHeight="1">
      <c r="A34" s="958" t="s">
        <v>618</v>
      </c>
      <c r="B34" s="996">
        <v>0</v>
      </c>
      <c r="C34" s="997">
        <v>0</v>
      </c>
      <c r="D34" s="997">
        <v>0</v>
      </c>
      <c r="E34" s="997">
        <v>0</v>
      </c>
      <c r="F34" s="997">
        <v>0</v>
      </c>
      <c r="G34" s="997">
        <v>0</v>
      </c>
      <c r="H34" s="997">
        <v>0</v>
      </c>
      <c r="I34" s="997">
        <v>202.950253</v>
      </c>
      <c r="J34" s="997">
        <v>202.950254</v>
      </c>
      <c r="K34" s="997">
        <v>202.65025299999999</v>
      </c>
      <c r="L34" s="997">
        <v>202.94972899999999</v>
      </c>
      <c r="M34" s="997">
        <v>202.94972899999999</v>
      </c>
      <c r="N34" s="997">
        <v>195.464248</v>
      </c>
      <c r="O34" s="997">
        <v>170.54638199999999</v>
      </c>
      <c r="P34" s="997">
        <v>197.41238799999999</v>
      </c>
      <c r="Q34" s="997">
        <v>197.41238799999999</v>
      </c>
      <c r="R34" s="997">
        <v>195.93873400000001</v>
      </c>
      <c r="S34" s="997">
        <v>195.93873300000001</v>
      </c>
      <c r="T34" s="997">
        <v>196.56895299999999</v>
      </c>
      <c r="U34" s="997">
        <v>194.03980899999999</v>
      </c>
      <c r="V34" s="997">
        <v>196.169344</v>
      </c>
      <c r="W34" s="997">
        <v>186.053741</v>
      </c>
      <c r="X34" s="997">
        <v>192.84728799999999</v>
      </c>
      <c r="Y34" s="997">
        <v>208.02700532</v>
      </c>
      <c r="Z34" s="997">
        <v>202.934552</v>
      </c>
      <c r="AA34" s="997">
        <v>210.433751</v>
      </c>
      <c r="AB34" s="1253"/>
    </row>
    <row r="35" spans="1:28" ht="15.75" customHeight="1">
      <c r="A35" s="958" t="s">
        <v>619</v>
      </c>
      <c r="B35" s="996"/>
      <c r="C35" s="997"/>
      <c r="D35" s="997"/>
      <c r="E35" s="997"/>
      <c r="F35" s="997"/>
      <c r="G35" s="997"/>
      <c r="H35" s="997"/>
      <c r="I35" s="997"/>
      <c r="J35" s="997"/>
      <c r="K35" s="997"/>
      <c r="L35" s="997"/>
      <c r="M35" s="997"/>
      <c r="N35" s="997"/>
      <c r="O35" s="997"/>
      <c r="P35" s="997"/>
      <c r="Q35" s="997"/>
      <c r="R35" s="997"/>
      <c r="S35" s="997"/>
      <c r="T35" s="997"/>
      <c r="U35" s="997"/>
      <c r="V35" s="997"/>
      <c r="W35" s="997"/>
      <c r="X35" s="997"/>
      <c r="Y35" s="997"/>
      <c r="Z35" s="997"/>
      <c r="AA35" s="997"/>
      <c r="AB35" s="1253"/>
    </row>
    <row r="36" spans="1:28" ht="15.75" customHeight="1">
      <c r="A36" s="958" t="s">
        <v>620</v>
      </c>
      <c r="B36" s="996">
        <v>0</v>
      </c>
      <c r="C36" s="997">
        <v>0</v>
      </c>
      <c r="D36" s="997">
        <v>0</v>
      </c>
      <c r="E36" s="997">
        <v>0</v>
      </c>
      <c r="F36" s="997">
        <v>0</v>
      </c>
      <c r="G36" s="997">
        <v>0</v>
      </c>
      <c r="H36" s="997">
        <v>0</v>
      </c>
      <c r="I36" s="997">
        <v>0</v>
      </c>
      <c r="J36" s="997">
        <v>0</v>
      </c>
      <c r="K36" s="997">
        <v>0</v>
      </c>
      <c r="L36" s="997">
        <v>0</v>
      </c>
      <c r="M36" s="997">
        <v>0</v>
      </c>
      <c r="N36" s="997">
        <v>0</v>
      </c>
      <c r="O36" s="997">
        <v>0</v>
      </c>
      <c r="P36" s="997">
        <v>0</v>
      </c>
      <c r="Q36" s="997">
        <v>0</v>
      </c>
      <c r="R36" s="997">
        <v>0</v>
      </c>
      <c r="S36" s="997">
        <v>0</v>
      </c>
      <c r="T36" s="997">
        <v>12949.999265</v>
      </c>
      <c r="U36" s="997">
        <v>13166.693585999999</v>
      </c>
      <c r="V36" s="997">
        <v>13286.943101000001</v>
      </c>
      <c r="W36" s="997">
        <v>13430.687658000001</v>
      </c>
      <c r="X36" s="997">
        <v>13616.04027643</v>
      </c>
      <c r="Y36" s="997">
        <v>13772.590353</v>
      </c>
      <c r="Z36" s="997">
        <v>13866.505367</v>
      </c>
      <c r="AA36" s="997">
        <v>13085.02388825</v>
      </c>
      <c r="AB36" s="1253"/>
    </row>
    <row r="37" spans="1:28" ht="15.75" customHeight="1">
      <c r="A37" s="989" t="s">
        <v>547</v>
      </c>
      <c r="B37" s="996"/>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1253"/>
    </row>
    <row r="38" spans="1:28" s="990" customFormat="1" ht="15.75" customHeight="1">
      <c r="A38" s="955" t="s">
        <v>621</v>
      </c>
      <c r="B38" s="998">
        <v>0</v>
      </c>
      <c r="C38" s="999">
        <v>0</v>
      </c>
      <c r="D38" s="999">
        <v>0</v>
      </c>
      <c r="E38" s="999">
        <v>0</v>
      </c>
      <c r="F38" s="999">
        <v>0</v>
      </c>
      <c r="G38" s="999">
        <v>0</v>
      </c>
      <c r="H38" s="999">
        <v>0</v>
      </c>
      <c r="I38" s="999">
        <v>0</v>
      </c>
      <c r="J38" s="999">
        <v>0</v>
      </c>
      <c r="K38" s="999">
        <v>0</v>
      </c>
      <c r="L38" s="999">
        <v>0.97643837</v>
      </c>
      <c r="M38" s="999">
        <v>0.97643837</v>
      </c>
      <c r="N38" s="999">
        <v>0</v>
      </c>
      <c r="O38" s="999">
        <v>0</v>
      </c>
      <c r="P38" s="999">
        <v>0</v>
      </c>
      <c r="Q38" s="999">
        <v>0</v>
      </c>
      <c r="R38" s="999">
        <v>0</v>
      </c>
      <c r="S38" s="999">
        <v>0</v>
      </c>
      <c r="T38" s="999">
        <v>0</v>
      </c>
      <c r="U38" s="999">
        <v>9.461538019999999</v>
      </c>
      <c r="V38" s="999">
        <v>9.461538019999999</v>
      </c>
      <c r="W38" s="999">
        <v>9.461538019999999</v>
      </c>
      <c r="X38" s="999">
        <v>0</v>
      </c>
      <c r="Y38" s="999">
        <v>0</v>
      </c>
      <c r="Z38" s="999">
        <v>0</v>
      </c>
      <c r="AA38" s="999">
        <v>0</v>
      </c>
      <c r="AB38" s="1260"/>
    </row>
    <row r="39" spans="1:28" s="990" customFormat="1" ht="15.75" customHeight="1">
      <c r="A39" s="958" t="s">
        <v>622</v>
      </c>
      <c r="B39" s="998">
        <v>0</v>
      </c>
      <c r="C39" s="999">
        <v>0</v>
      </c>
      <c r="D39" s="999">
        <v>0</v>
      </c>
      <c r="E39" s="999">
        <v>0</v>
      </c>
      <c r="F39" s="999">
        <v>0</v>
      </c>
      <c r="G39" s="999">
        <v>0</v>
      </c>
      <c r="H39" s="999">
        <v>0</v>
      </c>
      <c r="I39" s="999">
        <v>0</v>
      </c>
      <c r="J39" s="999">
        <v>0</v>
      </c>
      <c r="K39" s="999">
        <v>0</v>
      </c>
      <c r="L39" s="999">
        <v>0.97643837</v>
      </c>
      <c r="M39" s="999">
        <v>0.97643837</v>
      </c>
      <c r="N39" s="999">
        <v>0</v>
      </c>
      <c r="O39" s="999">
        <v>0</v>
      </c>
      <c r="P39" s="999">
        <v>0</v>
      </c>
      <c r="Q39" s="999">
        <v>0</v>
      </c>
      <c r="R39" s="999">
        <v>0</v>
      </c>
      <c r="S39" s="999">
        <v>0</v>
      </c>
      <c r="T39" s="999">
        <v>0</v>
      </c>
      <c r="U39" s="999">
        <v>0</v>
      </c>
      <c r="V39" s="999">
        <v>0</v>
      </c>
      <c r="W39" s="999">
        <v>0</v>
      </c>
      <c r="X39" s="999">
        <v>0</v>
      </c>
      <c r="Y39" s="999">
        <v>0</v>
      </c>
      <c r="Z39" s="999">
        <v>0</v>
      </c>
      <c r="AA39" s="999">
        <v>0</v>
      </c>
      <c r="AB39" s="1260"/>
    </row>
    <row r="40" spans="1:28" s="990" customFormat="1" ht="15.75" customHeight="1">
      <c r="A40" s="958" t="s">
        <v>623</v>
      </c>
      <c r="B40" s="998">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9.461538019999999</v>
      </c>
      <c r="V40" s="999">
        <v>9.461538019999999</v>
      </c>
      <c r="W40" s="999">
        <v>9.461538019999999</v>
      </c>
      <c r="X40" s="999">
        <v>0</v>
      </c>
      <c r="Y40" s="999">
        <v>0</v>
      </c>
      <c r="Z40" s="999">
        <v>0</v>
      </c>
      <c r="AA40" s="999">
        <v>0</v>
      </c>
      <c r="AB40" s="1260"/>
    </row>
    <row r="41" spans="1:28" s="990" customFormat="1" ht="15.75" customHeight="1">
      <c r="A41" s="958" t="s">
        <v>624</v>
      </c>
      <c r="B41" s="998">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1260"/>
    </row>
    <row r="42" spans="1:28" ht="15.75" customHeight="1">
      <c r="A42" s="961"/>
      <c r="B42" s="996"/>
      <c r="C42" s="997"/>
      <c r="D42" s="997"/>
      <c r="E42" s="997"/>
      <c r="F42" s="997"/>
      <c r="G42" s="997"/>
      <c r="H42" s="997"/>
      <c r="I42" s="997"/>
      <c r="J42" s="997"/>
      <c r="K42" s="997"/>
      <c r="L42" s="997"/>
      <c r="M42" s="997"/>
      <c r="N42" s="997"/>
      <c r="O42" s="997"/>
      <c r="P42" s="997"/>
      <c r="Q42" s="997"/>
      <c r="R42" s="997"/>
      <c r="S42" s="997"/>
      <c r="T42" s="997"/>
      <c r="U42" s="997"/>
      <c r="V42" s="997"/>
      <c r="W42" s="997"/>
      <c r="X42" s="997"/>
      <c r="Y42" s="997"/>
      <c r="Z42" s="997"/>
      <c r="AA42" s="997"/>
      <c r="AB42" s="1253"/>
    </row>
    <row r="43" spans="1:28" ht="15.75" customHeight="1">
      <c r="A43" s="955" t="s">
        <v>625</v>
      </c>
      <c r="B43" s="996">
        <v>0</v>
      </c>
      <c r="C43" s="997">
        <v>0</v>
      </c>
      <c r="D43" s="997">
        <v>0</v>
      </c>
      <c r="E43" s="997">
        <v>0</v>
      </c>
      <c r="F43" s="997">
        <v>0</v>
      </c>
      <c r="G43" s="997">
        <v>0</v>
      </c>
      <c r="H43" s="997">
        <v>0</v>
      </c>
      <c r="I43" s="997">
        <v>13326.996246999999</v>
      </c>
      <c r="J43" s="997">
        <v>20857.942642139998</v>
      </c>
      <c r="K43" s="997">
        <v>48089.692635749998</v>
      </c>
      <c r="L43" s="997">
        <v>59040.062440410002</v>
      </c>
      <c r="M43" s="997">
        <v>32412.173952290002</v>
      </c>
      <c r="N43" s="997">
        <v>61612.389454150005</v>
      </c>
      <c r="O43" s="997">
        <v>0</v>
      </c>
      <c r="P43" s="997">
        <v>0</v>
      </c>
      <c r="Q43" s="997">
        <v>0</v>
      </c>
      <c r="R43" s="997">
        <v>0</v>
      </c>
      <c r="S43" s="997">
        <v>0</v>
      </c>
      <c r="T43" s="997">
        <v>0</v>
      </c>
      <c r="U43" s="997">
        <v>0</v>
      </c>
      <c r="V43" s="997">
        <v>0</v>
      </c>
      <c r="W43" s="997">
        <v>0</v>
      </c>
      <c r="X43" s="997">
        <v>0</v>
      </c>
      <c r="Y43" s="997">
        <v>0</v>
      </c>
      <c r="Z43" s="997">
        <v>0</v>
      </c>
      <c r="AA43" s="997">
        <v>0</v>
      </c>
      <c r="AB43" s="1253"/>
    </row>
    <row r="44" spans="1:28" ht="15.75" customHeight="1">
      <c r="A44" s="958" t="s">
        <v>626</v>
      </c>
      <c r="B44" s="996">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1253"/>
    </row>
    <row r="45" spans="1:28" ht="15.75" customHeight="1">
      <c r="A45" s="958" t="s">
        <v>627</v>
      </c>
      <c r="B45" s="996">
        <v>0</v>
      </c>
      <c r="C45" s="997">
        <v>0</v>
      </c>
      <c r="D45" s="997">
        <v>0</v>
      </c>
      <c r="E45" s="997">
        <v>0</v>
      </c>
      <c r="F45" s="997">
        <v>0</v>
      </c>
      <c r="G45" s="997">
        <v>0</v>
      </c>
      <c r="H45" s="997">
        <v>0</v>
      </c>
      <c r="I45" s="997">
        <v>13326.996246999999</v>
      </c>
      <c r="J45" s="997">
        <v>20857.942642139998</v>
      </c>
      <c r="K45" s="997">
        <v>48089.692635749998</v>
      </c>
      <c r="L45" s="997">
        <v>59040.062440410002</v>
      </c>
      <c r="M45" s="997">
        <v>32412.173952290002</v>
      </c>
      <c r="N45" s="997">
        <v>61612.389454150005</v>
      </c>
      <c r="O45" s="997">
        <v>0</v>
      </c>
      <c r="P45" s="997">
        <v>0</v>
      </c>
      <c r="Q45" s="997">
        <v>0</v>
      </c>
      <c r="R45" s="997">
        <v>0</v>
      </c>
      <c r="S45" s="997">
        <v>0</v>
      </c>
      <c r="T45" s="997">
        <v>0</v>
      </c>
      <c r="U45" s="997">
        <v>0</v>
      </c>
      <c r="V45" s="997">
        <v>0</v>
      </c>
      <c r="W45" s="997">
        <v>0</v>
      </c>
      <c r="X45" s="997">
        <v>0</v>
      </c>
      <c r="Y45" s="997">
        <v>0</v>
      </c>
      <c r="Z45" s="997">
        <v>0</v>
      </c>
      <c r="AA45" s="997">
        <v>0</v>
      </c>
      <c r="AB45" s="1253"/>
    </row>
    <row r="46" spans="1:28" ht="15.75" customHeight="1">
      <c r="A46" s="961"/>
      <c r="B46" s="996"/>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1253"/>
    </row>
    <row r="47" spans="1:28" ht="15.75" customHeight="1">
      <c r="A47" s="955" t="s">
        <v>628</v>
      </c>
      <c r="B47" s="996">
        <v>19699.106302659999</v>
      </c>
      <c r="C47" s="997">
        <v>19717.035553669997</v>
      </c>
      <c r="D47" s="997">
        <v>19571.01625959</v>
      </c>
      <c r="E47" s="997">
        <v>19498.206379680003</v>
      </c>
      <c r="F47" s="997">
        <v>34464.231343699998</v>
      </c>
      <c r="G47" s="997">
        <v>34392.284434699999</v>
      </c>
      <c r="H47" s="997">
        <v>34440.119389699998</v>
      </c>
      <c r="I47" s="997">
        <v>34489.619865699999</v>
      </c>
      <c r="J47" s="997">
        <v>34849.953800859999</v>
      </c>
      <c r="K47" s="997">
        <v>34854.87970623</v>
      </c>
      <c r="L47" s="997">
        <v>34600.767494039996</v>
      </c>
      <c r="M47" s="997">
        <v>34974.540561739996</v>
      </c>
      <c r="N47" s="997">
        <v>35914.183979919988</v>
      </c>
      <c r="O47" s="997">
        <v>37013.11867127</v>
      </c>
      <c r="P47" s="997">
        <v>35691.628361899995</v>
      </c>
      <c r="Q47" s="997">
        <v>34229.562354859998</v>
      </c>
      <c r="R47" s="997">
        <v>35006.77719488</v>
      </c>
      <c r="S47" s="997">
        <v>34995.315697879996</v>
      </c>
      <c r="T47" s="997">
        <v>34662.239337319996</v>
      </c>
      <c r="U47" s="997">
        <v>34581.897427549993</v>
      </c>
      <c r="V47" s="997">
        <v>34214.787133539998</v>
      </c>
      <c r="W47" s="997">
        <v>34553.622975909995</v>
      </c>
      <c r="X47" s="997">
        <v>32873.596892369998</v>
      </c>
      <c r="Y47" s="997">
        <v>32296.00623594</v>
      </c>
      <c r="Z47" s="997">
        <v>35945.002261139991</v>
      </c>
      <c r="AA47" s="997">
        <v>35952.70167188999</v>
      </c>
      <c r="AB47" s="1253"/>
    </row>
    <row r="48" spans="1:28" ht="15.75" customHeight="1">
      <c r="A48" s="958" t="s">
        <v>151</v>
      </c>
      <c r="B48" s="996">
        <v>2794.7937299999999</v>
      </c>
      <c r="C48" s="997">
        <v>2794.7937299999999</v>
      </c>
      <c r="D48" s="997">
        <v>2794.7937299999999</v>
      </c>
      <c r="E48" s="997">
        <v>2794.7937299999999</v>
      </c>
      <c r="F48" s="997">
        <v>17794.793730000001</v>
      </c>
      <c r="G48" s="997">
        <v>17794.793730000001</v>
      </c>
      <c r="H48" s="997">
        <v>17794.793730000001</v>
      </c>
      <c r="I48" s="997">
        <v>17794.793730000001</v>
      </c>
      <c r="J48" s="997">
        <v>17794.793730000001</v>
      </c>
      <c r="K48" s="997">
        <v>17794.793730000001</v>
      </c>
      <c r="L48" s="997">
        <v>17794.793730000001</v>
      </c>
      <c r="M48" s="997">
        <v>17794.793730000001</v>
      </c>
      <c r="N48" s="997">
        <v>17794.793730000001</v>
      </c>
      <c r="O48" s="997">
        <v>17794.793730000001</v>
      </c>
      <c r="P48" s="997">
        <v>17794.793730000001</v>
      </c>
      <c r="Q48" s="997">
        <v>17794.793730000001</v>
      </c>
      <c r="R48" s="997">
        <v>17794.793730000001</v>
      </c>
      <c r="S48" s="997">
        <v>17794.793730000001</v>
      </c>
      <c r="T48" s="997">
        <v>17794.793729989997</v>
      </c>
      <c r="U48" s="997">
        <v>17794.793730000001</v>
      </c>
      <c r="V48" s="997">
        <v>17794.793729989997</v>
      </c>
      <c r="W48" s="997">
        <v>17794.793124380001</v>
      </c>
      <c r="X48" s="997">
        <v>17794.793729989997</v>
      </c>
      <c r="Y48" s="997">
        <v>17794.793729989997</v>
      </c>
      <c r="Z48" s="997">
        <v>17794.793729989997</v>
      </c>
      <c r="AA48" s="997">
        <v>17794.793729989997</v>
      </c>
      <c r="AB48" s="1253"/>
    </row>
    <row r="49" spans="1:28" ht="15.75" customHeight="1">
      <c r="A49" s="958" t="s">
        <v>629</v>
      </c>
      <c r="B49" s="996">
        <v>16015.41499496</v>
      </c>
      <c r="C49" s="997">
        <v>16015.41499496</v>
      </c>
      <c r="D49" s="997">
        <v>15851.527715889999</v>
      </c>
      <c r="E49" s="997">
        <v>15902.81206226</v>
      </c>
      <c r="F49" s="997">
        <v>15847.454378280001</v>
      </c>
      <c r="G49" s="997">
        <v>15751.85894828</v>
      </c>
      <c r="H49" s="997">
        <v>15778.345176280001</v>
      </c>
      <c r="I49" s="997">
        <v>15825.44653728</v>
      </c>
      <c r="J49" s="997">
        <v>15854.53012028</v>
      </c>
      <c r="K49" s="997">
        <v>15834.772461280001</v>
      </c>
      <c r="L49" s="997">
        <v>15849.27754128</v>
      </c>
      <c r="M49" s="997">
        <v>15851.756617280002</v>
      </c>
      <c r="N49" s="997">
        <v>17122.420725060001</v>
      </c>
      <c r="O49" s="997">
        <v>18386.819687810003</v>
      </c>
      <c r="P49" s="997">
        <v>17005.612725930001</v>
      </c>
      <c r="Q49" s="997">
        <v>15523.768813840001</v>
      </c>
      <c r="R49" s="997">
        <v>16275.905103860001</v>
      </c>
      <c r="S49" s="997">
        <v>16248.867776860001</v>
      </c>
      <c r="T49" s="997">
        <v>15896.100590489999</v>
      </c>
      <c r="U49" s="997">
        <v>15783.837546299999</v>
      </c>
      <c r="V49" s="997">
        <v>15396.317171999999</v>
      </c>
      <c r="W49" s="997">
        <v>15715.099816989999</v>
      </c>
      <c r="X49" s="997">
        <v>14016.03259284</v>
      </c>
      <c r="Y49" s="997">
        <v>13478.48119868</v>
      </c>
      <c r="Z49" s="997">
        <v>17105.6971147</v>
      </c>
      <c r="AA49" s="997">
        <v>17092.111367750003</v>
      </c>
      <c r="AB49" s="1253"/>
    </row>
    <row r="50" spans="1:28" ht="15.75" customHeight="1">
      <c r="A50" s="958" t="s">
        <v>630</v>
      </c>
      <c r="B50" s="996">
        <v>744.22486259000004</v>
      </c>
      <c r="C50" s="997">
        <v>762.15411359000007</v>
      </c>
      <c r="D50" s="997">
        <v>780.02209859000004</v>
      </c>
      <c r="E50" s="997">
        <v>800.60058739999999</v>
      </c>
      <c r="F50" s="997">
        <v>821.98323340000002</v>
      </c>
      <c r="G50" s="997">
        <v>845.63175439999998</v>
      </c>
      <c r="H50" s="997">
        <v>866.98048140000003</v>
      </c>
      <c r="I50" s="997">
        <v>869.37959639999997</v>
      </c>
      <c r="J50" s="997">
        <v>896.91184772000008</v>
      </c>
      <c r="K50" s="997">
        <v>924.44411503999993</v>
      </c>
      <c r="L50" s="997">
        <v>936.12940474000004</v>
      </c>
      <c r="M50" s="997">
        <v>956.67565974000001</v>
      </c>
      <c r="N50" s="997">
        <v>976.67399483999998</v>
      </c>
      <c r="O50" s="997">
        <v>810.97265144000005</v>
      </c>
      <c r="P50" s="997">
        <v>835.45759695000004</v>
      </c>
      <c r="Q50" s="997">
        <v>855.01080899999999</v>
      </c>
      <c r="R50" s="997">
        <v>879.85457299999996</v>
      </c>
      <c r="S50" s="997">
        <v>895.91981999999996</v>
      </c>
      <c r="T50" s="997">
        <v>915.28054499999996</v>
      </c>
      <c r="U50" s="997">
        <v>947.20168122999996</v>
      </c>
      <c r="V50" s="997">
        <v>967.94173238999997</v>
      </c>
      <c r="W50" s="997">
        <v>987.66556451999998</v>
      </c>
      <c r="X50" s="997">
        <v>1006.70609952</v>
      </c>
      <c r="Y50" s="997">
        <v>966.66683724999996</v>
      </c>
      <c r="Z50" s="997">
        <v>987.63584643000002</v>
      </c>
      <c r="AA50" s="997">
        <v>1008.92100413</v>
      </c>
      <c r="AB50" s="1253"/>
    </row>
    <row r="51" spans="1:28" ht="15.75" customHeight="1">
      <c r="A51" s="958" t="s">
        <v>631</v>
      </c>
      <c r="B51" s="996">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1253"/>
    </row>
    <row r="52" spans="1:28" ht="15.75" customHeight="1">
      <c r="A52" s="958" t="s">
        <v>632</v>
      </c>
      <c r="B52" s="996">
        <v>144.67271511000001</v>
      </c>
      <c r="C52" s="997">
        <v>144.67271511999999</v>
      </c>
      <c r="D52" s="997">
        <v>144.67271511000001</v>
      </c>
      <c r="E52" s="997">
        <v>2E-8</v>
      </c>
      <c r="F52" s="997">
        <v>2.0200000000000001E-6</v>
      </c>
      <c r="G52" s="997">
        <v>2.0200000000000001E-6</v>
      </c>
      <c r="H52" s="997">
        <v>2.0200000000000001E-6</v>
      </c>
      <c r="I52" s="997">
        <v>2.0200000000000001E-6</v>
      </c>
      <c r="J52" s="997">
        <v>303.71810285999999</v>
      </c>
      <c r="K52" s="997">
        <v>300.86939991000003</v>
      </c>
      <c r="L52" s="997">
        <v>20.566818019999999</v>
      </c>
      <c r="M52" s="997">
        <v>371.31455472000005</v>
      </c>
      <c r="N52" s="997">
        <v>20.295530020000001</v>
      </c>
      <c r="O52" s="997">
        <v>20.532602019999999</v>
      </c>
      <c r="P52" s="997">
        <v>55.764309020000006</v>
      </c>
      <c r="Q52" s="997">
        <v>55.989002020000001</v>
      </c>
      <c r="R52" s="997">
        <v>56.223788020000001</v>
      </c>
      <c r="S52" s="997">
        <v>55.734371020000005</v>
      </c>
      <c r="T52" s="997">
        <v>56.064471840000003</v>
      </c>
      <c r="U52" s="997">
        <v>56.064470020000002</v>
      </c>
      <c r="V52" s="997">
        <v>55.734499160000006</v>
      </c>
      <c r="W52" s="997">
        <v>56.064470020000002</v>
      </c>
      <c r="X52" s="997">
        <v>56.064470020000002</v>
      </c>
      <c r="Y52" s="997">
        <v>56.064470020000002</v>
      </c>
      <c r="Z52" s="997">
        <v>56.875570020000005</v>
      </c>
      <c r="AA52" s="997">
        <v>56.875570020000005</v>
      </c>
      <c r="AB52" s="1253"/>
    </row>
    <row r="53" spans="1:28" ht="15.75" customHeight="1">
      <c r="A53" s="989" t="s">
        <v>547</v>
      </c>
      <c r="B53" s="996"/>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1253"/>
    </row>
    <row r="54" spans="1:28" ht="15.75" customHeight="1">
      <c r="A54" s="955" t="s">
        <v>633</v>
      </c>
      <c r="B54" s="996">
        <v>3549.37582058</v>
      </c>
      <c r="C54" s="997">
        <v>17183.4873138</v>
      </c>
      <c r="D54" s="997">
        <v>8483.643997449999</v>
      </c>
      <c r="E54" s="997">
        <v>17027.154188380002</v>
      </c>
      <c r="F54" s="997">
        <v>44147.23245014</v>
      </c>
      <c r="G54" s="997">
        <v>72208.680229759993</v>
      </c>
      <c r="H54" s="997">
        <v>66316.457596150009</v>
      </c>
      <c r="I54" s="997">
        <v>69449.135931490004</v>
      </c>
      <c r="J54" s="997">
        <v>62583.657502619993</v>
      </c>
      <c r="K54" s="997">
        <v>27520.477874289998</v>
      </c>
      <c r="L54" s="997">
        <v>41638.726427640002</v>
      </c>
      <c r="M54" s="997">
        <v>23893.10386146</v>
      </c>
      <c r="N54" s="997">
        <v>27071.303118220003</v>
      </c>
      <c r="O54" s="997">
        <v>39888.691863469998</v>
      </c>
      <c r="P54" s="997">
        <v>44898.218244979995</v>
      </c>
      <c r="Q54" s="997">
        <v>17167.20252268</v>
      </c>
      <c r="R54" s="997">
        <v>21154.818777919998</v>
      </c>
      <c r="S54" s="997">
        <v>29518.297418399994</v>
      </c>
      <c r="T54" s="997">
        <v>25499.890556770002</v>
      </c>
      <c r="U54" s="997">
        <v>39426.920039179997</v>
      </c>
      <c r="V54" s="997">
        <v>26657.229658989996</v>
      </c>
      <c r="W54" s="997">
        <v>22272.948520950002</v>
      </c>
      <c r="X54" s="997">
        <v>46264.334525959996</v>
      </c>
      <c r="Y54" s="997">
        <v>55387.458815410006</v>
      </c>
      <c r="Z54" s="997">
        <v>49637.077190669996</v>
      </c>
      <c r="AA54" s="997">
        <v>66464.08616435001</v>
      </c>
      <c r="AB54" s="1253"/>
    </row>
    <row r="55" spans="1:28" ht="15.75" customHeight="1">
      <c r="A55" s="955" t="s">
        <v>634</v>
      </c>
      <c r="B55" s="996">
        <v>682.49814996999999</v>
      </c>
      <c r="C55" s="997">
        <v>11100</v>
      </c>
      <c r="D55" s="997">
        <v>2325.69052293</v>
      </c>
      <c r="E55" s="997">
        <v>12861.19090917</v>
      </c>
      <c r="F55" s="997">
        <v>12926.546829770001</v>
      </c>
      <c r="G55" s="997">
        <v>11817.632644490001</v>
      </c>
      <c r="H55" s="997">
        <v>16263.173643139999</v>
      </c>
      <c r="I55" s="997">
        <v>11634.865697069999</v>
      </c>
      <c r="J55" s="997">
        <v>27649.541362519998</v>
      </c>
      <c r="K55" s="997">
        <v>4418.3368714600001</v>
      </c>
      <c r="L55" s="997">
        <v>6197.1233385900005</v>
      </c>
      <c r="M55" s="997">
        <v>8171.3992064000004</v>
      </c>
      <c r="N55" s="997">
        <v>8682.7779856300003</v>
      </c>
      <c r="O55" s="997">
        <v>528.09143215999995</v>
      </c>
      <c r="P55" s="997">
        <v>8990.2483513299994</v>
      </c>
      <c r="Q55" s="997">
        <v>5445.9953756299992</v>
      </c>
      <c r="R55" s="997">
        <v>6741.4328091000007</v>
      </c>
      <c r="S55" s="997">
        <v>7889.5414035599997</v>
      </c>
      <c r="T55" s="997">
        <v>10137.28647848</v>
      </c>
      <c r="U55" s="997">
        <v>18514.117237950002</v>
      </c>
      <c r="V55" s="997">
        <v>11891.48175617</v>
      </c>
      <c r="W55" s="997">
        <v>12865.299888640002</v>
      </c>
      <c r="X55" s="997">
        <v>15067.02750681</v>
      </c>
      <c r="Y55" s="997">
        <v>25336.688212509998</v>
      </c>
      <c r="Z55" s="997">
        <v>23698.737063590001</v>
      </c>
      <c r="AA55" s="997">
        <v>25857.41674701</v>
      </c>
      <c r="AB55" s="1253"/>
    </row>
    <row r="56" spans="1:28" ht="15.75" customHeight="1">
      <c r="A56" s="958" t="s">
        <v>635</v>
      </c>
      <c r="B56" s="996">
        <v>0</v>
      </c>
      <c r="C56" s="997">
        <v>0</v>
      </c>
      <c r="D56" s="997">
        <v>0</v>
      </c>
      <c r="E56" s="997">
        <v>41.155013830000001</v>
      </c>
      <c r="F56" s="997">
        <v>0</v>
      </c>
      <c r="G56" s="997">
        <v>64.301673960000002</v>
      </c>
      <c r="H56" s="997">
        <v>5.3606726399999998</v>
      </c>
      <c r="I56" s="997">
        <v>12.58354435</v>
      </c>
      <c r="J56" s="997">
        <v>37.65962519</v>
      </c>
      <c r="K56" s="997">
        <v>264.78687145999999</v>
      </c>
      <c r="L56" s="997">
        <v>169.96562628999999</v>
      </c>
      <c r="M56" s="997">
        <v>17.275331569999999</v>
      </c>
      <c r="N56" s="997">
        <v>4.15105769</v>
      </c>
      <c r="O56" s="997">
        <v>33.766432159999994</v>
      </c>
      <c r="P56" s="997">
        <v>62.998720560000002</v>
      </c>
      <c r="Q56" s="997">
        <v>29.120392989999999</v>
      </c>
      <c r="R56" s="997">
        <v>17.579342829999998</v>
      </c>
      <c r="S56" s="997">
        <v>0</v>
      </c>
      <c r="T56" s="997">
        <v>0</v>
      </c>
      <c r="U56" s="997">
        <v>3.9404549800000002</v>
      </c>
      <c r="V56" s="997">
        <v>6.8300514800000007</v>
      </c>
      <c r="W56" s="997">
        <v>1.8866314399999999</v>
      </c>
      <c r="X56" s="997">
        <v>0</v>
      </c>
      <c r="Y56" s="997">
        <v>7.89270782</v>
      </c>
      <c r="Z56" s="997">
        <v>0</v>
      </c>
      <c r="AA56" s="997">
        <v>93.588895669999999</v>
      </c>
      <c r="AB56" s="1253"/>
    </row>
    <row r="57" spans="1:28" ht="15.75" customHeight="1">
      <c r="A57" s="958" t="s">
        <v>636</v>
      </c>
      <c r="B57" s="996">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0</v>
      </c>
      <c r="Y57" s="997">
        <v>0</v>
      </c>
      <c r="Z57" s="997">
        <v>0</v>
      </c>
      <c r="AA57" s="997">
        <v>0</v>
      </c>
      <c r="AB57" s="1253"/>
    </row>
    <row r="58" spans="1:28" ht="15.75" customHeight="1">
      <c r="A58" s="958" t="s">
        <v>637</v>
      </c>
      <c r="B58" s="996">
        <v>500</v>
      </c>
      <c r="C58" s="997">
        <v>11100</v>
      </c>
      <c r="D58" s="997">
        <v>3200</v>
      </c>
      <c r="E58" s="997">
        <v>12100</v>
      </c>
      <c r="F58" s="997">
        <v>12659.956553</v>
      </c>
      <c r="G58" s="997">
        <v>11954.584953</v>
      </c>
      <c r="H58" s="997">
        <v>14639.970857</v>
      </c>
      <c r="I58" s="997">
        <v>6384</v>
      </c>
      <c r="J58" s="997">
        <v>8416.2111999999997</v>
      </c>
      <c r="K58" s="997">
        <v>4153.55</v>
      </c>
      <c r="L58" s="997">
        <v>3643.2</v>
      </c>
      <c r="M58" s="997">
        <v>5280.1418999999996</v>
      </c>
      <c r="N58" s="997">
        <v>6763.9920190000003</v>
      </c>
      <c r="O58" s="997">
        <v>494.32499999999999</v>
      </c>
      <c r="P58" s="997">
        <v>8906.8261999999995</v>
      </c>
      <c r="Q58" s="997">
        <v>5341.0235397299994</v>
      </c>
      <c r="R58" s="997">
        <v>6707.2448000000004</v>
      </c>
      <c r="S58" s="997">
        <v>7873.0054309799998</v>
      </c>
      <c r="T58" s="997">
        <v>10067.03007418</v>
      </c>
      <c r="U58" s="997">
        <v>18350.476452570001</v>
      </c>
      <c r="V58" s="997">
        <v>11868.04803842</v>
      </c>
      <c r="W58" s="997">
        <v>12822.29443842</v>
      </c>
      <c r="X58" s="997">
        <v>12899.522438420001</v>
      </c>
      <c r="Y58" s="997">
        <v>25312.19183842</v>
      </c>
      <c r="Z58" s="997">
        <v>23682.133397319998</v>
      </c>
      <c r="AA58" s="997">
        <v>25747.224185070001</v>
      </c>
      <c r="AB58" s="1253"/>
    </row>
    <row r="59" spans="1:28" ht="15.75" customHeight="1">
      <c r="A59" s="958" t="s">
        <v>638</v>
      </c>
      <c r="B59" s="996">
        <v>182.49814996999999</v>
      </c>
      <c r="C59" s="997">
        <v>0</v>
      </c>
      <c r="D59" s="997">
        <v>-874.30947707000007</v>
      </c>
      <c r="E59" s="997">
        <v>720.03589534000002</v>
      </c>
      <c r="F59" s="997">
        <v>266.59027677</v>
      </c>
      <c r="G59" s="997">
        <v>-201.25398247000001</v>
      </c>
      <c r="H59" s="997">
        <v>1617.8421135000001</v>
      </c>
      <c r="I59" s="997">
        <v>5238.2821527200003</v>
      </c>
      <c r="J59" s="997">
        <v>19145.676325869998</v>
      </c>
      <c r="K59" s="997">
        <v>0</v>
      </c>
      <c r="L59" s="997">
        <v>2303.4480018200002</v>
      </c>
      <c r="M59" s="997">
        <v>2866.57479977</v>
      </c>
      <c r="N59" s="997">
        <v>1907.1118008199999</v>
      </c>
      <c r="O59" s="997">
        <v>0</v>
      </c>
      <c r="P59" s="997">
        <v>20.42343077</v>
      </c>
      <c r="Q59" s="997">
        <v>75.851442910000003</v>
      </c>
      <c r="R59" s="997">
        <v>16.608666270000001</v>
      </c>
      <c r="S59" s="997">
        <v>16.535972579999999</v>
      </c>
      <c r="T59" s="997">
        <v>70.2564043</v>
      </c>
      <c r="U59" s="997">
        <v>159.70033040000001</v>
      </c>
      <c r="V59" s="997">
        <v>16.603666269999998</v>
      </c>
      <c r="W59" s="997">
        <v>41.118818779999998</v>
      </c>
      <c r="X59" s="997">
        <v>2167.5050683899999</v>
      </c>
      <c r="Y59" s="997">
        <v>16.603666269999998</v>
      </c>
      <c r="Z59" s="997">
        <v>16.603666269999998</v>
      </c>
      <c r="AA59" s="997">
        <v>16.603666269999998</v>
      </c>
      <c r="AB59" s="1253"/>
    </row>
    <row r="60" spans="1:28" ht="15.75" customHeight="1">
      <c r="A60" s="958" t="s">
        <v>639</v>
      </c>
      <c r="B60" s="996">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1253"/>
    </row>
    <row r="61" spans="1:28" ht="15.75" customHeight="1">
      <c r="A61" s="958" t="s">
        <v>640</v>
      </c>
      <c r="B61" s="996">
        <v>0</v>
      </c>
      <c r="C61" s="997">
        <v>0</v>
      </c>
      <c r="D61" s="997">
        <v>0</v>
      </c>
      <c r="E61" s="997">
        <v>0</v>
      </c>
      <c r="F61" s="997">
        <v>0</v>
      </c>
      <c r="G61" s="997">
        <v>0</v>
      </c>
      <c r="H61" s="997">
        <v>0</v>
      </c>
      <c r="I61" s="997">
        <v>0</v>
      </c>
      <c r="J61" s="997">
        <v>49.994211460000002</v>
      </c>
      <c r="K61" s="997">
        <v>0</v>
      </c>
      <c r="L61" s="997">
        <v>80.50971048000001</v>
      </c>
      <c r="M61" s="997">
        <v>7.4071750599999993</v>
      </c>
      <c r="N61" s="997">
        <v>7.5231081199999998</v>
      </c>
      <c r="O61" s="997">
        <v>0</v>
      </c>
      <c r="P61" s="997">
        <v>0</v>
      </c>
      <c r="Q61" s="997">
        <v>0</v>
      </c>
      <c r="R61" s="997">
        <v>0</v>
      </c>
      <c r="S61" s="997">
        <v>0</v>
      </c>
      <c r="T61" s="997">
        <v>0</v>
      </c>
      <c r="U61" s="997">
        <v>0</v>
      </c>
      <c r="V61" s="997">
        <v>0</v>
      </c>
      <c r="W61" s="997">
        <v>0</v>
      </c>
      <c r="X61" s="997">
        <v>0</v>
      </c>
      <c r="Y61" s="997">
        <v>0</v>
      </c>
      <c r="Z61" s="997">
        <v>0</v>
      </c>
      <c r="AA61" s="997">
        <v>0</v>
      </c>
      <c r="AB61" s="1253"/>
    </row>
    <row r="62" spans="1:28" ht="15.75" customHeight="1">
      <c r="A62" s="958" t="s">
        <v>641</v>
      </c>
      <c r="B62" s="996">
        <v>0</v>
      </c>
      <c r="C62" s="997">
        <v>0</v>
      </c>
      <c r="D62" s="997">
        <v>0</v>
      </c>
      <c r="E62" s="997">
        <v>0</v>
      </c>
      <c r="F62" s="997">
        <v>25561.17651773</v>
      </c>
      <c r="G62" s="997">
        <v>52148.99971271</v>
      </c>
      <c r="H62" s="997">
        <v>43312.267657900004</v>
      </c>
      <c r="I62" s="997">
        <v>51541.074255980006</v>
      </c>
      <c r="J62" s="997">
        <v>29495.063120630002</v>
      </c>
      <c r="K62" s="997">
        <v>14660.28136139</v>
      </c>
      <c r="L62" s="997">
        <v>7826.9507745000001</v>
      </c>
      <c r="M62" s="997">
        <v>10317.53142587</v>
      </c>
      <c r="N62" s="997">
        <v>7369.4066116200001</v>
      </c>
      <c r="O62" s="997">
        <v>5501.6162004899998</v>
      </c>
      <c r="P62" s="997">
        <v>3880.4043110100001</v>
      </c>
      <c r="Q62" s="997">
        <v>3913.6882273900001</v>
      </c>
      <c r="R62" s="997">
        <v>2009.2180554000001</v>
      </c>
      <c r="S62" s="997">
        <v>2033.41243143</v>
      </c>
      <c r="T62" s="997">
        <v>1698.41243143</v>
      </c>
      <c r="U62" s="997">
        <v>3.3641749999999998E-2</v>
      </c>
      <c r="V62" s="997">
        <v>130.34246576000001</v>
      </c>
      <c r="W62" s="997">
        <v>130.34246576000001</v>
      </c>
      <c r="X62" s="997">
        <v>65.547945209999995</v>
      </c>
      <c r="Y62" s="997">
        <v>1000</v>
      </c>
      <c r="Z62" s="997">
        <v>0</v>
      </c>
      <c r="AA62" s="997">
        <v>0</v>
      </c>
      <c r="AB62" s="1253"/>
    </row>
    <row r="63" spans="1:28" ht="15.75" customHeight="1">
      <c r="A63" s="958" t="s">
        <v>642</v>
      </c>
      <c r="B63" s="996">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1253"/>
    </row>
    <row r="64" spans="1:28" ht="15.75" customHeight="1">
      <c r="A64" s="958" t="s">
        <v>643</v>
      </c>
      <c r="B64" s="996">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1253"/>
    </row>
    <row r="65" spans="1:88" ht="15.75" customHeight="1">
      <c r="A65" s="955" t="s">
        <v>644</v>
      </c>
      <c r="B65" s="996">
        <v>2866.8776706100002</v>
      </c>
      <c r="C65" s="997">
        <v>6083.4873138000003</v>
      </c>
      <c r="D65" s="997">
        <v>6157.9534745199999</v>
      </c>
      <c r="E65" s="997">
        <v>4165.9632792100001</v>
      </c>
      <c r="F65" s="997">
        <v>5659.5091026399996</v>
      </c>
      <c r="G65" s="997">
        <v>8242.0478725600005</v>
      </c>
      <c r="H65" s="997">
        <v>6741.0162951100001</v>
      </c>
      <c r="I65" s="997">
        <v>6273.1959784399996</v>
      </c>
      <c r="J65" s="997">
        <v>5439.0530194700004</v>
      </c>
      <c r="K65" s="997">
        <v>8441.8596414399999</v>
      </c>
      <c r="L65" s="997">
        <v>27614.65231455</v>
      </c>
      <c r="M65" s="997">
        <v>5404.1732291899998</v>
      </c>
      <c r="N65" s="997">
        <v>11019.11852097</v>
      </c>
      <c r="O65" s="997">
        <v>33858.984230820002</v>
      </c>
      <c r="P65" s="997">
        <v>32027.56558264</v>
      </c>
      <c r="Q65" s="997">
        <v>7807.5189196599995</v>
      </c>
      <c r="R65" s="997">
        <v>12404.16791342</v>
      </c>
      <c r="S65" s="997">
        <v>19595.343583409995</v>
      </c>
      <c r="T65" s="997">
        <v>13664.191646860001</v>
      </c>
      <c r="U65" s="997">
        <v>20912.769159479998</v>
      </c>
      <c r="V65" s="997">
        <v>14635.405437059999</v>
      </c>
      <c r="W65" s="997">
        <v>9277.306166549999</v>
      </c>
      <c r="X65" s="997">
        <v>31131.75907394</v>
      </c>
      <c r="Y65" s="997">
        <v>29050.7706029</v>
      </c>
      <c r="Z65" s="997">
        <v>25938.340127080002</v>
      </c>
      <c r="AA65" s="997">
        <v>40606.669417340003</v>
      </c>
      <c r="AB65" s="1253"/>
    </row>
    <row r="66" spans="1:88" ht="15.75" customHeight="1">
      <c r="A66" s="958" t="s">
        <v>645</v>
      </c>
      <c r="B66" s="996">
        <v>1112.1593756</v>
      </c>
      <c r="C66" s="997">
        <v>1144.5087087100001</v>
      </c>
      <c r="D66" s="997">
        <v>1484.2461148800001</v>
      </c>
      <c r="E66" s="997">
        <v>1674.2054451099998</v>
      </c>
      <c r="F66" s="997">
        <v>1578.6149049400001</v>
      </c>
      <c r="G66" s="997">
        <v>2236.5113595500002</v>
      </c>
      <c r="H66" s="997">
        <v>2061.21160001</v>
      </c>
      <c r="I66" s="997">
        <v>1868.8604136399999</v>
      </c>
      <c r="J66" s="997">
        <v>1811.84446856</v>
      </c>
      <c r="K66" s="997">
        <v>0</v>
      </c>
      <c r="L66" s="997">
        <v>21027.327756450002</v>
      </c>
      <c r="M66" s="997">
        <v>2007.5821060499998</v>
      </c>
      <c r="N66" s="997">
        <v>7856.2278065600003</v>
      </c>
      <c r="O66" s="997">
        <v>29392.313530630003</v>
      </c>
      <c r="P66" s="997">
        <v>26371.667707629997</v>
      </c>
      <c r="Q66" s="997">
        <v>2989.6098637699997</v>
      </c>
      <c r="R66" s="997">
        <v>6397.6063418000003</v>
      </c>
      <c r="S66" s="997">
        <v>14247.380205619998</v>
      </c>
      <c r="T66" s="997">
        <v>8069.4432138500006</v>
      </c>
      <c r="U66" s="997">
        <v>15262.136584309999</v>
      </c>
      <c r="V66" s="997">
        <v>8583.7761723099993</v>
      </c>
      <c r="W66" s="997">
        <v>2844.3062885100003</v>
      </c>
      <c r="X66" s="997">
        <v>21940.843764899997</v>
      </c>
      <c r="Y66" s="997">
        <v>17796.251015379999</v>
      </c>
      <c r="Z66" s="997">
        <v>18889.24276166</v>
      </c>
      <c r="AA66" s="997">
        <v>33876.78528828</v>
      </c>
      <c r="AB66" s="1253"/>
    </row>
    <row r="67" spans="1:88" ht="15.75" customHeight="1">
      <c r="A67" s="958" t="s">
        <v>646</v>
      </c>
      <c r="B67" s="996">
        <v>566.58444352000004</v>
      </c>
      <c r="C67" s="997">
        <v>566.58444352000004</v>
      </c>
      <c r="D67" s="997">
        <v>566.58444352000004</v>
      </c>
      <c r="E67" s="997">
        <v>566.58444352000004</v>
      </c>
      <c r="F67" s="997">
        <v>566.58444352000004</v>
      </c>
      <c r="G67" s="997">
        <v>566.58444352000004</v>
      </c>
      <c r="H67" s="997">
        <v>0</v>
      </c>
      <c r="I67" s="997">
        <v>0</v>
      </c>
      <c r="J67" s="997">
        <v>0</v>
      </c>
      <c r="K67" s="997">
        <v>0</v>
      </c>
      <c r="L67" s="997">
        <v>0</v>
      </c>
      <c r="M67" s="997">
        <v>0</v>
      </c>
      <c r="N67" s="997">
        <v>0</v>
      </c>
      <c r="O67" s="997">
        <v>0</v>
      </c>
      <c r="P67" s="997">
        <v>0</v>
      </c>
      <c r="Q67" s="997">
        <v>0</v>
      </c>
      <c r="R67" s="997">
        <v>0</v>
      </c>
      <c r="S67" s="997">
        <v>0</v>
      </c>
      <c r="T67" s="997">
        <v>0</v>
      </c>
      <c r="U67" s="997">
        <v>0</v>
      </c>
      <c r="V67" s="997">
        <v>0</v>
      </c>
      <c r="W67" s="997">
        <v>0</v>
      </c>
      <c r="X67" s="997">
        <v>0</v>
      </c>
      <c r="Y67" s="997">
        <v>0</v>
      </c>
      <c r="Z67" s="997">
        <v>0</v>
      </c>
      <c r="AA67" s="997">
        <v>0</v>
      </c>
      <c r="AB67" s="1253"/>
    </row>
    <row r="68" spans="1:88" ht="15.75" customHeight="1">
      <c r="A68" s="958" t="s">
        <v>647</v>
      </c>
      <c r="B68" s="1000">
        <v>-183.42411274</v>
      </c>
      <c r="C68" s="905">
        <v>-183.42411274</v>
      </c>
      <c r="D68" s="905">
        <v>-183.42411274</v>
      </c>
      <c r="E68" s="905">
        <v>-1461.2984939200001</v>
      </c>
      <c r="F68" s="905">
        <v>-1461.2984939200001</v>
      </c>
      <c r="G68" s="997">
        <v>0</v>
      </c>
      <c r="H68" s="997">
        <v>0</v>
      </c>
      <c r="I68" s="997">
        <v>0</v>
      </c>
      <c r="J68" s="997">
        <v>0</v>
      </c>
      <c r="K68" s="997">
        <v>0</v>
      </c>
      <c r="L68" s="997">
        <v>0</v>
      </c>
      <c r="M68" s="997">
        <v>0</v>
      </c>
      <c r="N68" s="997">
        <v>0</v>
      </c>
      <c r="O68" s="997">
        <v>337.7099005</v>
      </c>
      <c r="P68" s="997">
        <v>627.26152280999997</v>
      </c>
      <c r="Q68" s="997">
        <v>689.39689946999999</v>
      </c>
      <c r="R68" s="997">
        <v>700.17352435999999</v>
      </c>
      <c r="S68" s="997">
        <v>567.85578076000002</v>
      </c>
      <c r="T68" s="997">
        <v>613.1321568300001</v>
      </c>
      <c r="U68" s="997">
        <v>451.85224030000001</v>
      </c>
      <c r="V68" s="997">
        <v>359.74632494000002</v>
      </c>
      <c r="W68" s="997">
        <v>358.64599944000003</v>
      </c>
      <c r="X68" s="997">
        <v>376.16882112999997</v>
      </c>
      <c r="Y68" s="997">
        <v>375.34256252999995</v>
      </c>
      <c r="Z68" s="997">
        <v>360.64030527999995</v>
      </c>
      <c r="AA68" s="997">
        <v>363.79630096</v>
      </c>
      <c r="AB68" s="1253"/>
    </row>
    <row r="69" spans="1:88" ht="15.75" customHeight="1">
      <c r="A69" s="958" t="s">
        <v>648</v>
      </c>
      <c r="B69" s="996">
        <v>0</v>
      </c>
      <c r="C69" s="997">
        <v>0</v>
      </c>
      <c r="D69" s="997">
        <v>0</v>
      </c>
      <c r="E69" s="997">
        <v>0</v>
      </c>
      <c r="F69" s="997">
        <v>0</v>
      </c>
      <c r="G69" s="997">
        <v>0</v>
      </c>
      <c r="H69" s="997">
        <v>0</v>
      </c>
      <c r="I69" s="997">
        <v>0</v>
      </c>
      <c r="J69" s="997">
        <v>0</v>
      </c>
      <c r="K69" s="997">
        <v>0</v>
      </c>
      <c r="L69" s="997">
        <v>3328.1201823900001</v>
      </c>
      <c r="M69" s="997">
        <v>2.3343771000000002</v>
      </c>
      <c r="N69" s="997">
        <v>5.3234701600000003</v>
      </c>
      <c r="O69" s="997">
        <v>0</v>
      </c>
      <c r="P69" s="997">
        <v>0</v>
      </c>
      <c r="Q69" s="997">
        <v>0</v>
      </c>
      <c r="R69" s="997">
        <v>0</v>
      </c>
      <c r="S69" s="997">
        <v>0</v>
      </c>
      <c r="T69" s="997">
        <v>0</v>
      </c>
      <c r="U69" s="997">
        <v>0</v>
      </c>
      <c r="V69" s="997">
        <v>0</v>
      </c>
      <c r="W69" s="997">
        <v>0</v>
      </c>
      <c r="X69" s="997">
        <v>0</v>
      </c>
      <c r="Y69" s="997">
        <v>0</v>
      </c>
      <c r="Z69" s="997">
        <v>0</v>
      </c>
      <c r="AA69" s="997">
        <v>0</v>
      </c>
      <c r="AB69" s="1253"/>
    </row>
    <row r="70" spans="1:88" ht="15.75" customHeight="1">
      <c r="A70" s="958" t="s">
        <v>649</v>
      </c>
      <c r="B70" s="996">
        <v>0</v>
      </c>
      <c r="C70" s="997">
        <v>0</v>
      </c>
      <c r="D70" s="997">
        <v>0</v>
      </c>
      <c r="E70" s="997">
        <v>0</v>
      </c>
      <c r="F70" s="997">
        <v>0</v>
      </c>
      <c r="G70" s="997">
        <v>0</v>
      </c>
      <c r="H70" s="997">
        <v>0</v>
      </c>
      <c r="I70" s="997">
        <v>0</v>
      </c>
      <c r="J70" s="997">
        <v>0</v>
      </c>
      <c r="K70" s="997">
        <v>0</v>
      </c>
      <c r="L70" s="997">
        <v>0</v>
      </c>
      <c r="M70" s="997">
        <v>0</v>
      </c>
      <c r="N70" s="997">
        <v>0</v>
      </c>
      <c r="O70" s="997">
        <v>0</v>
      </c>
      <c r="P70" s="997">
        <v>0</v>
      </c>
      <c r="Q70" s="997">
        <v>0</v>
      </c>
      <c r="R70" s="997">
        <v>0</v>
      </c>
      <c r="S70" s="997">
        <v>0</v>
      </c>
      <c r="T70" s="997">
        <v>0</v>
      </c>
      <c r="U70" s="997">
        <v>0</v>
      </c>
      <c r="V70" s="997">
        <v>0</v>
      </c>
      <c r="W70" s="997">
        <v>0</v>
      </c>
      <c r="X70" s="997">
        <v>0</v>
      </c>
      <c r="Y70" s="997">
        <v>0</v>
      </c>
      <c r="Z70" s="997">
        <v>0</v>
      </c>
      <c r="AA70" s="997">
        <v>0</v>
      </c>
      <c r="AB70" s="1253"/>
    </row>
    <row r="71" spans="1:88" ht="15.75" customHeight="1">
      <c r="A71" s="958" t="s">
        <v>44</v>
      </c>
      <c r="B71" s="996">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1253"/>
    </row>
    <row r="72" spans="1:88" ht="15.75" customHeight="1">
      <c r="A72" s="958" t="s">
        <v>650</v>
      </c>
      <c r="B72" s="996">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1253"/>
    </row>
    <row r="73" spans="1:88" ht="15.75" customHeight="1">
      <c r="A73" s="958" t="s">
        <v>599</v>
      </c>
      <c r="B73" s="996">
        <v>0</v>
      </c>
      <c r="C73" s="997">
        <v>0</v>
      </c>
      <c r="D73" s="997">
        <v>0</v>
      </c>
      <c r="E73" s="997">
        <v>0</v>
      </c>
      <c r="F73" s="997">
        <v>850.03854100000001</v>
      </c>
      <c r="G73" s="997">
        <v>854.03854100000001</v>
      </c>
      <c r="H73" s="997">
        <v>854.03854100000001</v>
      </c>
      <c r="I73" s="997">
        <v>1204.0829389999999</v>
      </c>
      <c r="J73" s="997">
        <v>854.03854100000001</v>
      </c>
      <c r="K73" s="997">
        <v>0</v>
      </c>
      <c r="L73" s="997">
        <v>854.03854100000001</v>
      </c>
      <c r="M73" s="997">
        <v>854.03854100000001</v>
      </c>
      <c r="N73" s="997">
        <v>1180.33023</v>
      </c>
      <c r="O73" s="997">
        <v>1308.6168540000001</v>
      </c>
      <c r="P73" s="997">
        <v>1195.00093105</v>
      </c>
      <c r="Q73" s="997">
        <v>1189.41718169</v>
      </c>
      <c r="R73" s="997">
        <v>1175.9364942699999</v>
      </c>
      <c r="S73" s="997">
        <v>777.29092208999998</v>
      </c>
      <c r="T73" s="997">
        <v>777.2265534500001</v>
      </c>
      <c r="U73" s="997">
        <v>917.91312728000003</v>
      </c>
      <c r="V73" s="997">
        <v>917.22678124000004</v>
      </c>
      <c r="W73" s="997">
        <v>1443.3292025799999</v>
      </c>
      <c r="X73" s="997">
        <v>1737.9697212799999</v>
      </c>
      <c r="Y73" s="997">
        <v>1700.3292509600001</v>
      </c>
      <c r="Z73" s="997">
        <v>1840.4752740900001</v>
      </c>
      <c r="AA73" s="997">
        <v>1682.0097101400002</v>
      </c>
      <c r="AB73" s="1253"/>
    </row>
    <row r="74" spans="1:88" ht="15.75" customHeight="1">
      <c r="A74" s="958" t="s">
        <v>651</v>
      </c>
      <c r="B74" s="996">
        <v>1371.5579642300002</v>
      </c>
      <c r="C74" s="997">
        <v>4555.8182743100006</v>
      </c>
      <c r="D74" s="997">
        <v>4290.54702886</v>
      </c>
      <c r="E74" s="997">
        <v>3386.4718845000002</v>
      </c>
      <c r="F74" s="997">
        <v>4125.5697070999995</v>
      </c>
      <c r="G74" s="997">
        <v>4584.9135284899994</v>
      </c>
      <c r="H74" s="997">
        <v>3825.7661540999993</v>
      </c>
      <c r="I74" s="997">
        <v>3200.2526257999998</v>
      </c>
      <c r="J74" s="997">
        <v>2773.1700099100003</v>
      </c>
      <c r="K74" s="997">
        <v>8441.8596414399999</v>
      </c>
      <c r="L74" s="997">
        <v>2405.1658347099992</v>
      </c>
      <c r="M74" s="997">
        <v>2540.2182050400002</v>
      </c>
      <c r="N74" s="997">
        <v>1977.2370142499981</v>
      </c>
      <c r="O74" s="997">
        <v>2820.3439456899987</v>
      </c>
      <c r="P74" s="997">
        <v>3833.6354211500015</v>
      </c>
      <c r="Q74" s="997">
        <v>2939.0949747299996</v>
      </c>
      <c r="R74" s="997">
        <v>4130.45155299</v>
      </c>
      <c r="S74" s="997">
        <v>4002.8166749399966</v>
      </c>
      <c r="T74" s="997">
        <v>4204.3897227299994</v>
      </c>
      <c r="U74" s="997">
        <v>4280.8672075900004</v>
      </c>
      <c r="V74" s="997">
        <v>4774.6561585700001</v>
      </c>
      <c r="W74" s="997">
        <v>4631.0246760199989</v>
      </c>
      <c r="X74" s="997">
        <v>7076.7767666300015</v>
      </c>
      <c r="Y74" s="997">
        <v>9178.8477740300023</v>
      </c>
      <c r="Z74" s="997">
        <v>4847.9817860500034</v>
      </c>
      <c r="AA74" s="997">
        <v>4684.0781179600071</v>
      </c>
      <c r="AB74" s="1253"/>
    </row>
    <row r="75" spans="1:88" ht="15.75" customHeight="1">
      <c r="A75" s="961"/>
      <c r="B75" s="996"/>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1253"/>
    </row>
    <row r="76" spans="1:88" s="883" customFormat="1" ht="16.5" customHeight="1" thickBot="1">
      <c r="A76" s="991" t="s">
        <v>652</v>
      </c>
      <c r="B76" s="1001">
        <v>23248.482123279999</v>
      </c>
      <c r="C76" s="1002">
        <v>36900.522867509993</v>
      </c>
      <c r="D76" s="1002">
        <v>28054.660257079999</v>
      </c>
      <c r="E76" s="1002">
        <v>62773.48037307</v>
      </c>
      <c r="F76" s="1002">
        <v>78747.686494299996</v>
      </c>
      <c r="G76" s="1002">
        <v>107574.39801022998</v>
      </c>
      <c r="H76" s="1002">
        <v>108346.22679100001</v>
      </c>
      <c r="I76" s="1002">
        <v>122981.82848486</v>
      </c>
      <c r="J76" s="1002">
        <v>127774.09104817</v>
      </c>
      <c r="K76" s="1002">
        <v>146714.04641908</v>
      </c>
      <c r="L76" s="1002">
        <v>167412.07630233999</v>
      </c>
      <c r="M76" s="1002">
        <v>133579.93249151</v>
      </c>
      <c r="N76" s="1002">
        <v>180105.6199973</v>
      </c>
      <c r="O76" s="1002">
        <v>144010.57149619999</v>
      </c>
      <c r="P76" s="1002">
        <v>152314.61839369999</v>
      </c>
      <c r="Q76" s="1002">
        <v>96183.295798459993</v>
      </c>
      <c r="R76" s="1002">
        <v>112196.07737236</v>
      </c>
      <c r="S76" s="1002">
        <v>110113.11441286</v>
      </c>
      <c r="T76" s="1002">
        <v>124990.74669156999</v>
      </c>
      <c r="U76" s="1002">
        <v>148444.01870938001</v>
      </c>
      <c r="V76" s="1002">
        <v>126373.70826302998</v>
      </c>
      <c r="W76" s="1002">
        <v>146792.07860044</v>
      </c>
      <c r="X76" s="1002">
        <v>179938.36126539996</v>
      </c>
      <c r="Y76" s="1002">
        <v>167595.89217732</v>
      </c>
      <c r="Z76" s="1002">
        <v>157887.94064745997</v>
      </c>
      <c r="AA76" s="1002">
        <v>182397.02949372001</v>
      </c>
      <c r="AB76" s="1252"/>
    </row>
    <row r="77" spans="1:88" ht="15" thickTop="1">
      <c r="A77" s="897"/>
      <c r="B77" s="1256"/>
      <c r="C77" s="1256"/>
      <c r="D77" s="1256"/>
      <c r="E77" s="1256"/>
      <c r="F77" s="1256"/>
      <c r="G77" s="1256"/>
      <c r="H77" s="1256"/>
      <c r="I77" s="1256"/>
      <c r="J77" s="1256"/>
      <c r="K77" s="1256"/>
      <c r="L77" s="1256"/>
      <c r="M77" s="1256"/>
      <c r="N77" s="1256"/>
      <c r="O77" s="1256"/>
      <c r="P77" s="1271"/>
      <c r="Q77" s="1271"/>
      <c r="R77" s="1271"/>
      <c r="S77" s="1271"/>
      <c r="T77" s="1271"/>
      <c r="U77" s="1271"/>
      <c r="V77" s="1271"/>
      <c r="W77" s="1271"/>
      <c r="X77" s="1271"/>
      <c r="Y77" s="1271"/>
      <c r="Z77" s="1271"/>
      <c r="AA77" s="1271"/>
      <c r="AB77" s="1271"/>
      <c r="AC77" s="1256"/>
      <c r="AD77" s="1256"/>
      <c r="AE77" s="1256"/>
      <c r="AF77" s="1256"/>
      <c r="AG77" s="1256"/>
      <c r="AH77" s="1256"/>
      <c r="AI77" s="1256"/>
      <c r="AJ77" s="1256"/>
      <c r="AK77" s="1256"/>
      <c r="AL77" s="1256"/>
      <c r="AM77" s="1256"/>
      <c r="AN77" s="1256"/>
      <c r="AO77" s="1256"/>
      <c r="AP77" s="1256"/>
      <c r="AQ77" s="1256"/>
      <c r="AR77" s="1256"/>
      <c r="AS77" s="1256"/>
      <c r="AT77" s="1256"/>
      <c r="AU77" s="1256"/>
      <c r="AV77" s="1256"/>
      <c r="AW77" s="1256"/>
      <c r="AX77" s="1256"/>
      <c r="AY77" s="1256"/>
      <c r="AZ77" s="1256"/>
      <c r="BA77" s="1256"/>
      <c r="BB77" s="1256"/>
      <c r="BC77" s="1256"/>
      <c r="BD77" s="1256"/>
      <c r="BE77" s="1256"/>
      <c r="BF77" s="1256"/>
      <c r="BG77" s="1256"/>
      <c r="BH77" s="1256"/>
      <c r="BI77" s="1256"/>
      <c r="BJ77" s="1256"/>
      <c r="BK77" s="1256"/>
      <c r="BL77" s="1256"/>
      <c r="BM77" s="1256"/>
      <c r="BN77" s="1256"/>
      <c r="BO77" s="1256"/>
      <c r="BP77" s="1256"/>
      <c r="BQ77" s="1256"/>
      <c r="BR77" s="1256"/>
      <c r="BS77" s="1256"/>
      <c r="BT77" s="1256"/>
      <c r="BU77" s="1256"/>
      <c r="BV77" s="1256"/>
      <c r="BW77" s="1256"/>
      <c r="BX77" s="1256"/>
      <c r="BY77" s="1256"/>
      <c r="BZ77" s="1256"/>
      <c r="CA77" s="1256"/>
      <c r="CB77" s="1256"/>
      <c r="CC77" s="1256"/>
      <c r="CD77" s="1256"/>
      <c r="CE77" s="1256"/>
      <c r="CF77" s="1256"/>
      <c r="CG77" s="1256"/>
      <c r="CH77" s="1256"/>
      <c r="CI77" s="1256"/>
      <c r="CJ77" s="1253"/>
    </row>
    <row r="78" spans="1:88" ht="14.25">
      <c r="A78" s="897" t="s">
        <v>772</v>
      </c>
    </row>
    <row r="79" spans="1:88" ht="14.25">
      <c r="A79" s="897" t="s">
        <v>369</v>
      </c>
    </row>
    <row r="80" spans="1:88">
      <c r="A80" s="972"/>
    </row>
    <row r="81" spans="1:1">
      <c r="A81" s="972"/>
    </row>
    <row r="82" spans="1:1">
      <c r="A82" s="972"/>
    </row>
    <row r="83" spans="1:1">
      <c r="A83" s="972"/>
    </row>
    <row r="84" spans="1:1">
      <c r="A84" s="970"/>
    </row>
    <row r="85" spans="1:1">
      <c r="A85" s="972"/>
    </row>
    <row r="86" spans="1:1">
      <c r="A86" s="974"/>
    </row>
    <row r="87" spans="1:1">
      <c r="A87" s="972"/>
    </row>
    <row r="88" spans="1:1">
      <c r="A88" s="972"/>
    </row>
    <row r="89" spans="1:1">
      <c r="A89" s="976"/>
    </row>
    <row r="90" spans="1:1">
      <c r="A90" s="978"/>
    </row>
    <row r="91" spans="1:1">
      <c r="A91" s="970"/>
    </row>
    <row r="92" spans="1:1">
      <c r="A92" s="972"/>
    </row>
    <row r="93" spans="1:1">
      <c r="A93" s="970"/>
    </row>
    <row r="94" spans="1:1">
      <c r="A94" s="972"/>
    </row>
    <row r="95" spans="1:1">
      <c r="A95" s="981"/>
    </row>
  </sheetData>
  <hyperlinks>
    <hyperlink ref="A1" location="Menu!A1" display="Return to Menu"/>
  </hyperlinks>
  <pageMargins left="0.261811024" right="0.118110236220472" top="0.74937007870000005" bottom="0.196850393700787" header="0.23622047244094499" footer="0.511811023622047"/>
  <pageSetup paperSize="9" scale="45" firstPageNumber="195" fitToWidth="4" fitToHeight="4" orientation="portrait" useFirstPageNumber="1" r:id="rId1"/>
  <headerFooter alignWithMargins="0"/>
  <colBreaks count="1" manualBreakCount="1">
    <brk id="14" max="78"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9"/>
  <sheetViews>
    <sheetView view="pageBreakPreview" zoomScaleNormal="100" zoomScaleSheetLayoutView="100" workbookViewId="0"/>
  </sheetViews>
  <sheetFormatPr defaultRowHeight="12.75"/>
  <cols>
    <col min="1" max="1" width="55" customWidth="1"/>
    <col min="2" max="35" width="12.7109375" customWidth="1"/>
  </cols>
  <sheetData>
    <row r="1" spans="1:35" ht="25.5">
      <c r="A1" s="1172"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row>
    <row r="2" spans="1:35" ht="36.75" thickBot="1">
      <c r="A2" s="948" t="s">
        <v>789</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row>
    <row r="3" spans="1:35" ht="16.5" thickBot="1">
      <c r="A3" s="951" t="s">
        <v>547</v>
      </c>
      <c r="B3" s="953">
        <v>41712</v>
      </c>
      <c r="C3" s="953">
        <v>41743</v>
      </c>
      <c r="D3" s="953">
        <v>41773</v>
      </c>
      <c r="E3" s="953">
        <v>41804</v>
      </c>
      <c r="F3" s="953">
        <v>41834</v>
      </c>
      <c r="G3" s="953">
        <v>41865</v>
      </c>
      <c r="H3" s="953">
        <v>41896</v>
      </c>
      <c r="I3" s="953">
        <v>41926</v>
      </c>
      <c r="J3" s="953">
        <v>41957</v>
      </c>
      <c r="K3" s="953">
        <v>41987</v>
      </c>
      <c r="L3" s="953">
        <v>42018</v>
      </c>
      <c r="M3" s="953">
        <v>42049</v>
      </c>
      <c r="N3" s="953">
        <v>42077</v>
      </c>
      <c r="O3" s="953">
        <v>42108</v>
      </c>
      <c r="P3" s="953">
        <v>42138</v>
      </c>
      <c r="Q3" s="953">
        <v>42169</v>
      </c>
      <c r="R3" s="953">
        <v>42199</v>
      </c>
      <c r="S3" s="953">
        <v>42230</v>
      </c>
      <c r="T3" s="953">
        <v>42261</v>
      </c>
      <c r="U3" s="953">
        <v>42291</v>
      </c>
      <c r="V3" s="953">
        <v>42322</v>
      </c>
      <c r="W3" s="953">
        <v>42352</v>
      </c>
      <c r="X3" s="953">
        <v>42383</v>
      </c>
      <c r="Y3" s="953">
        <v>42414</v>
      </c>
      <c r="Z3" s="953">
        <v>42443</v>
      </c>
      <c r="AA3" s="953">
        <v>42474</v>
      </c>
      <c r="AB3" s="953">
        <v>42504</v>
      </c>
      <c r="AC3" s="953">
        <v>42535</v>
      </c>
      <c r="AD3" s="953">
        <v>42565</v>
      </c>
      <c r="AE3" s="953">
        <v>42596</v>
      </c>
      <c r="AF3" s="953">
        <v>42627</v>
      </c>
      <c r="AG3" s="953">
        <v>42657</v>
      </c>
      <c r="AH3" s="953">
        <v>42688</v>
      </c>
      <c r="AI3" s="953">
        <v>42718</v>
      </c>
    </row>
    <row r="4" spans="1:35" ht="15.75">
      <c r="A4" s="986" t="s">
        <v>603</v>
      </c>
      <c r="B4" s="995">
        <v>13303.551936459999</v>
      </c>
      <c r="C4" s="995">
        <v>7029.4478297400001</v>
      </c>
      <c r="D4" s="995">
        <v>4987.7945162299993</v>
      </c>
      <c r="E4" s="995">
        <v>3498.9787307199999</v>
      </c>
      <c r="F4" s="995">
        <v>5393.7200992099997</v>
      </c>
      <c r="G4" s="995">
        <v>4902.9604739099996</v>
      </c>
      <c r="H4" s="995">
        <v>8498.7500893500001</v>
      </c>
      <c r="I4" s="995">
        <v>22396.13812494</v>
      </c>
      <c r="J4" s="995">
        <v>2794.1622734400003</v>
      </c>
      <c r="K4" s="995">
        <v>1471.2811037899999</v>
      </c>
      <c r="L4" s="995">
        <v>2473.5441499300005</v>
      </c>
      <c r="M4" s="995">
        <v>2886.7734919499999</v>
      </c>
      <c r="N4" s="995">
        <v>7359.7980103999998</v>
      </c>
      <c r="O4" s="995">
        <v>7653.00940687</v>
      </c>
      <c r="P4" s="995">
        <v>7785.0561848900006</v>
      </c>
      <c r="Q4" s="995">
        <v>8836.4119499200006</v>
      </c>
      <c r="R4" s="995">
        <v>7081.2368152700001</v>
      </c>
      <c r="S4" s="995">
        <v>4851.0068833600008</v>
      </c>
      <c r="T4" s="995">
        <v>5935.4227203600003</v>
      </c>
      <c r="U4" s="995">
        <v>16615.773277920001</v>
      </c>
      <c r="V4" s="995">
        <v>16061.05266648</v>
      </c>
      <c r="W4" s="995">
        <v>12403.25891482</v>
      </c>
      <c r="X4" s="995">
        <v>14030.83523033</v>
      </c>
      <c r="Y4" s="995">
        <v>13739.649478809999</v>
      </c>
      <c r="Z4" s="995">
        <v>17304.381938589999</v>
      </c>
      <c r="AA4" s="995">
        <v>13721.708610130001</v>
      </c>
      <c r="AB4" s="995">
        <v>11534.020589649999</v>
      </c>
      <c r="AC4" s="995">
        <v>25922.920922199999</v>
      </c>
      <c r="AD4" s="995">
        <v>30140.51758385</v>
      </c>
      <c r="AE4" s="995">
        <v>33076.07573936</v>
      </c>
      <c r="AF4" s="995">
        <v>17721.013395800001</v>
      </c>
      <c r="AG4" s="995">
        <v>15964.41710092</v>
      </c>
      <c r="AH4" s="995">
        <v>19600.685018760003</v>
      </c>
      <c r="AI4" s="995">
        <v>21647.887825489997</v>
      </c>
    </row>
    <row r="5" spans="1:35" ht="15.75">
      <c r="A5" s="958" t="s">
        <v>604</v>
      </c>
      <c r="B5" s="997">
        <v>13303.551936459999</v>
      </c>
      <c r="C5" s="997">
        <v>7029.4478297400001</v>
      </c>
      <c r="D5" s="997">
        <v>4987.7945162299993</v>
      </c>
      <c r="E5" s="997">
        <v>3498.9787307199999</v>
      </c>
      <c r="F5" s="997">
        <v>5393.7200992099997</v>
      </c>
      <c r="G5" s="997">
        <v>4902.9604739099996</v>
      </c>
      <c r="H5" s="997">
        <v>8498.7500893500001</v>
      </c>
      <c r="I5" s="997">
        <v>22396.13812494</v>
      </c>
      <c r="J5" s="997">
        <v>2794.1622734400003</v>
      </c>
      <c r="K5" s="997">
        <v>1471.2811037899999</v>
      </c>
      <c r="L5" s="997">
        <v>2473.5441499300005</v>
      </c>
      <c r="M5" s="997">
        <v>2886.7734919499999</v>
      </c>
      <c r="N5" s="997">
        <v>7359.7980103999998</v>
      </c>
      <c r="O5" s="997">
        <v>7653.00940687</v>
      </c>
      <c r="P5" s="997">
        <v>7785.0561848900006</v>
      </c>
      <c r="Q5" s="997">
        <v>8836.4119499200006</v>
      </c>
      <c r="R5" s="997">
        <v>7081.2368152700001</v>
      </c>
      <c r="S5" s="997">
        <v>4851.0068833600008</v>
      </c>
      <c r="T5" s="997">
        <v>5935.4227203600003</v>
      </c>
      <c r="U5" s="997">
        <v>16615.773277920001</v>
      </c>
      <c r="V5" s="997">
        <v>16061.05266648</v>
      </c>
      <c r="W5" s="997">
        <v>12403.25891482</v>
      </c>
      <c r="X5" s="997">
        <v>14030.83523033</v>
      </c>
      <c r="Y5" s="997">
        <v>13739.649478809999</v>
      </c>
      <c r="Z5" s="997">
        <v>17304.381938589999</v>
      </c>
      <c r="AA5" s="997">
        <v>13721.708610130001</v>
      </c>
      <c r="AB5" s="997">
        <v>11534.020589649999</v>
      </c>
      <c r="AC5" s="997">
        <v>25922.920922199999</v>
      </c>
      <c r="AD5" s="997">
        <v>30140.51758385</v>
      </c>
      <c r="AE5" s="997">
        <v>33076.07573936</v>
      </c>
      <c r="AF5" s="997">
        <v>17721.013395800001</v>
      </c>
      <c r="AG5" s="997">
        <v>15964.41710092</v>
      </c>
      <c r="AH5" s="997">
        <v>19600.685018760003</v>
      </c>
      <c r="AI5" s="997">
        <v>21647.887825489997</v>
      </c>
    </row>
    <row r="6" spans="1:35" ht="15.75">
      <c r="A6" s="958" t="s">
        <v>605</v>
      </c>
      <c r="B6" s="997">
        <v>0</v>
      </c>
      <c r="C6" s="997">
        <v>0</v>
      </c>
      <c r="D6" s="997">
        <v>0</v>
      </c>
      <c r="E6" s="997">
        <v>0</v>
      </c>
      <c r="F6" s="997">
        <v>0</v>
      </c>
      <c r="G6" s="997">
        <v>0</v>
      </c>
      <c r="H6" s="997">
        <v>0</v>
      </c>
      <c r="I6" s="997">
        <v>0</v>
      </c>
      <c r="J6" s="997">
        <v>0</v>
      </c>
      <c r="K6" s="997">
        <v>0</v>
      </c>
      <c r="L6" s="997">
        <v>0</v>
      </c>
      <c r="M6" s="997">
        <v>0</v>
      </c>
      <c r="N6" s="997">
        <v>0</v>
      </c>
      <c r="O6" s="997">
        <v>0</v>
      </c>
      <c r="P6" s="997">
        <v>0</v>
      </c>
      <c r="Q6" s="997">
        <v>0</v>
      </c>
      <c r="R6" s="997">
        <v>0</v>
      </c>
      <c r="S6" s="997">
        <v>0</v>
      </c>
      <c r="T6" s="997">
        <v>0</v>
      </c>
      <c r="U6" s="997">
        <v>0</v>
      </c>
      <c r="V6" s="997">
        <v>0</v>
      </c>
      <c r="W6" s="997">
        <v>0</v>
      </c>
      <c r="X6" s="997">
        <v>0</v>
      </c>
      <c r="Y6" s="997">
        <v>0</v>
      </c>
      <c r="Z6" s="997">
        <v>0</v>
      </c>
      <c r="AA6" s="997">
        <v>0</v>
      </c>
      <c r="AB6" s="997">
        <v>0</v>
      </c>
      <c r="AC6" s="997">
        <v>0</v>
      </c>
      <c r="AD6" s="997">
        <v>0</v>
      </c>
      <c r="AE6" s="997">
        <v>0</v>
      </c>
      <c r="AF6" s="997">
        <v>0</v>
      </c>
      <c r="AG6" s="997">
        <v>0</v>
      </c>
      <c r="AH6" s="997">
        <v>0</v>
      </c>
      <c r="AI6" s="997">
        <v>0</v>
      </c>
    </row>
    <row r="7" spans="1:35" ht="15.75">
      <c r="A7" s="958" t="s">
        <v>606</v>
      </c>
      <c r="B7" s="997">
        <v>0</v>
      </c>
      <c r="C7" s="997">
        <v>0</v>
      </c>
      <c r="D7" s="997">
        <v>0</v>
      </c>
      <c r="E7" s="997">
        <v>0</v>
      </c>
      <c r="F7" s="997">
        <v>0</v>
      </c>
      <c r="G7" s="997">
        <v>0</v>
      </c>
      <c r="H7" s="997">
        <v>0</v>
      </c>
      <c r="I7" s="997">
        <v>0</v>
      </c>
      <c r="J7" s="997">
        <v>0</v>
      </c>
      <c r="K7" s="997">
        <v>0</v>
      </c>
      <c r="L7" s="997">
        <v>0</v>
      </c>
      <c r="M7" s="997">
        <v>0</v>
      </c>
      <c r="N7" s="997">
        <v>0</v>
      </c>
      <c r="O7" s="997">
        <v>0</v>
      </c>
      <c r="P7" s="997">
        <v>0</v>
      </c>
      <c r="Q7" s="997">
        <v>0</v>
      </c>
      <c r="R7" s="997">
        <v>0</v>
      </c>
      <c r="S7" s="997">
        <v>0</v>
      </c>
      <c r="T7" s="997">
        <v>0</v>
      </c>
      <c r="U7" s="997">
        <v>0</v>
      </c>
      <c r="V7" s="997">
        <v>0</v>
      </c>
      <c r="W7" s="997">
        <v>0</v>
      </c>
      <c r="X7" s="997">
        <v>0</v>
      </c>
      <c r="Y7" s="997">
        <v>0</v>
      </c>
      <c r="Z7" s="997">
        <v>0</v>
      </c>
      <c r="AA7" s="997">
        <v>0</v>
      </c>
      <c r="AB7" s="997">
        <v>0</v>
      </c>
      <c r="AC7" s="997">
        <v>0</v>
      </c>
      <c r="AD7" s="997">
        <v>0</v>
      </c>
      <c r="AE7" s="997">
        <v>0</v>
      </c>
      <c r="AF7" s="997">
        <v>0</v>
      </c>
      <c r="AG7" s="997">
        <v>0</v>
      </c>
      <c r="AH7" s="997">
        <v>0</v>
      </c>
      <c r="AI7" s="997">
        <v>0</v>
      </c>
    </row>
    <row r="8" spans="1:35" ht="15.75">
      <c r="A8" s="989" t="s">
        <v>547</v>
      </c>
      <c r="B8" s="997"/>
      <c r="C8" s="997"/>
      <c r="D8" s="997"/>
      <c r="E8" s="997"/>
      <c r="F8" s="997"/>
      <c r="G8" s="997"/>
      <c r="H8" s="997"/>
      <c r="I8" s="997"/>
      <c r="J8" s="997"/>
      <c r="K8" s="997"/>
      <c r="L8" s="997">
        <v>0</v>
      </c>
      <c r="M8" s="997"/>
      <c r="N8" s="997"/>
      <c r="O8" s="997"/>
      <c r="P8" s="997"/>
      <c r="Q8" s="997"/>
      <c r="R8" s="997"/>
      <c r="S8" s="997"/>
      <c r="T8" s="997"/>
      <c r="U8" s="997"/>
      <c r="V8" s="997"/>
      <c r="W8" s="997"/>
      <c r="X8" s="997"/>
      <c r="Y8" s="997"/>
      <c r="Z8" s="997"/>
      <c r="AA8" s="997"/>
      <c r="AB8" s="997"/>
      <c r="AC8" s="997"/>
      <c r="AD8" s="997"/>
      <c r="AE8" s="997"/>
      <c r="AF8" s="997"/>
      <c r="AG8" s="997"/>
      <c r="AH8" s="997"/>
      <c r="AI8" s="997"/>
    </row>
    <row r="9" spans="1:35" ht="15.75">
      <c r="A9" s="955" t="s">
        <v>607</v>
      </c>
      <c r="B9" s="997">
        <v>81121.933064960002</v>
      </c>
      <c r="C9" s="997">
        <v>37095.731324120003</v>
      </c>
      <c r="D9" s="997">
        <v>51531.905467800003</v>
      </c>
      <c r="E9" s="997">
        <v>49623.170229869997</v>
      </c>
      <c r="F9" s="997">
        <v>47386.959571949999</v>
      </c>
      <c r="G9" s="997">
        <v>62986.325137890002</v>
      </c>
      <c r="H9" s="997">
        <v>43810.410765940003</v>
      </c>
      <c r="I9" s="997">
        <v>48777.69607192</v>
      </c>
      <c r="J9" s="997">
        <v>94292.046443259998</v>
      </c>
      <c r="K9" s="997">
        <v>71308.738137459994</v>
      </c>
      <c r="L9" s="997">
        <v>62540.793325989995</v>
      </c>
      <c r="M9" s="997">
        <v>85125.796579589995</v>
      </c>
      <c r="N9" s="997">
        <v>56931.014408219999</v>
      </c>
      <c r="O9" s="997">
        <v>49019.88661383</v>
      </c>
      <c r="P9" s="997">
        <v>50378.890848989999</v>
      </c>
      <c r="Q9" s="997">
        <v>46166.626129189994</v>
      </c>
      <c r="R9" s="997">
        <v>57915.431279470002</v>
      </c>
      <c r="S9" s="997">
        <v>58593.736695239997</v>
      </c>
      <c r="T9" s="997">
        <v>81188.021812210005</v>
      </c>
      <c r="U9" s="997">
        <v>82408.057261959984</v>
      </c>
      <c r="V9" s="997">
        <v>60085.242030759997</v>
      </c>
      <c r="W9" s="997">
        <v>54911.545429379999</v>
      </c>
      <c r="X9" s="997">
        <v>168539.78187088002</v>
      </c>
      <c r="Y9" s="997">
        <v>183459.37416508002</v>
      </c>
      <c r="Z9" s="997">
        <v>172993.51592054998</v>
      </c>
      <c r="AA9" s="997">
        <v>173078.62737594001</v>
      </c>
      <c r="AB9" s="997">
        <v>179434.67857023</v>
      </c>
      <c r="AC9" s="997">
        <v>175661.69692907002</v>
      </c>
      <c r="AD9" s="997">
        <v>169240.01352151998</v>
      </c>
      <c r="AE9" s="997">
        <v>183452.04826473002</v>
      </c>
      <c r="AF9" s="997">
        <v>173739.60654307</v>
      </c>
      <c r="AG9" s="997">
        <v>175888.97171532002</v>
      </c>
      <c r="AH9" s="997">
        <v>178244.53464597004</v>
      </c>
      <c r="AI9" s="997">
        <v>173311.40406581</v>
      </c>
    </row>
    <row r="10" spans="1:35" ht="15.75">
      <c r="A10" s="955" t="s">
        <v>608</v>
      </c>
      <c r="B10" s="997">
        <v>77754.096144350013</v>
      </c>
      <c r="C10" s="997">
        <v>35914.876886389997</v>
      </c>
      <c r="D10" s="997">
        <v>49005.178628690002</v>
      </c>
      <c r="E10" s="997">
        <v>47157.876999669999</v>
      </c>
      <c r="F10" s="997">
        <v>42786.515493819999</v>
      </c>
      <c r="G10" s="997">
        <v>58418.86088919</v>
      </c>
      <c r="H10" s="997">
        <v>39063.792236540001</v>
      </c>
      <c r="I10" s="997">
        <v>45103.643294970003</v>
      </c>
      <c r="J10" s="997">
        <v>87808.427642089999</v>
      </c>
      <c r="K10" s="997">
        <v>66062.175717239996</v>
      </c>
      <c r="L10" s="997">
        <v>52510.676888989998</v>
      </c>
      <c r="M10" s="997">
        <v>75784.578551619998</v>
      </c>
      <c r="N10" s="997">
        <v>54738.14549897</v>
      </c>
      <c r="O10" s="997">
        <v>46689.577679139999</v>
      </c>
      <c r="P10" s="997">
        <v>43973.708617339995</v>
      </c>
      <c r="Q10" s="997">
        <v>44871.294526339996</v>
      </c>
      <c r="R10" s="997">
        <v>51301.334005149998</v>
      </c>
      <c r="S10" s="997">
        <v>51137.055198629998</v>
      </c>
      <c r="T10" s="997">
        <v>74068.993288940008</v>
      </c>
      <c r="U10" s="997">
        <v>74777.63329564</v>
      </c>
      <c r="V10" s="997">
        <v>47774.763863809996</v>
      </c>
      <c r="W10" s="997">
        <v>41517.545924339996</v>
      </c>
      <c r="X10" s="997">
        <v>152485.69669493</v>
      </c>
      <c r="Y10" s="997">
        <v>167443.68023151002</v>
      </c>
      <c r="Z10" s="997">
        <v>156784.54683074</v>
      </c>
      <c r="AA10" s="997">
        <v>160094.72142106001</v>
      </c>
      <c r="AB10" s="997">
        <v>170365.56504397001</v>
      </c>
      <c r="AC10" s="997">
        <v>158087.1954505</v>
      </c>
      <c r="AD10" s="997">
        <v>141881.89147591998</v>
      </c>
      <c r="AE10" s="997">
        <v>159704.62139658001</v>
      </c>
      <c r="AF10" s="997">
        <v>158218.00942103</v>
      </c>
      <c r="AG10" s="997">
        <v>158376.86302464001</v>
      </c>
      <c r="AH10" s="997">
        <v>164075.26831908003</v>
      </c>
      <c r="AI10" s="997">
        <v>163792.65429948998</v>
      </c>
    </row>
    <row r="11" spans="1:35" ht="15.75">
      <c r="A11" s="958" t="s">
        <v>604</v>
      </c>
      <c r="B11" s="997">
        <v>77754.096144350013</v>
      </c>
      <c r="C11" s="997">
        <v>35914.876886389997</v>
      </c>
      <c r="D11" s="997">
        <v>49005.178628690002</v>
      </c>
      <c r="E11" s="997">
        <v>47157.876999669999</v>
      </c>
      <c r="F11" s="997">
        <v>42786.515493819999</v>
      </c>
      <c r="G11" s="997">
        <v>58418.86088919</v>
      </c>
      <c r="H11" s="997">
        <v>39063.792236540001</v>
      </c>
      <c r="I11" s="997">
        <v>45103.643294970003</v>
      </c>
      <c r="J11" s="997">
        <v>87808.427642089999</v>
      </c>
      <c r="K11" s="997">
        <v>66062.175717239996</v>
      </c>
      <c r="L11" s="997">
        <v>52510.676888989998</v>
      </c>
      <c r="M11" s="997">
        <v>75784.578551619998</v>
      </c>
      <c r="N11" s="997">
        <v>54738.14549897</v>
      </c>
      <c r="O11" s="997">
        <v>46689.577679139999</v>
      </c>
      <c r="P11" s="997">
        <v>43973.708617339995</v>
      </c>
      <c r="Q11" s="997">
        <v>44871.294526339996</v>
      </c>
      <c r="R11" s="997">
        <v>51301.334005149998</v>
      </c>
      <c r="S11" s="997">
        <v>51137.055198629998</v>
      </c>
      <c r="T11" s="997">
        <v>74068.993288940008</v>
      </c>
      <c r="U11" s="997">
        <v>74777.63329564</v>
      </c>
      <c r="V11" s="997">
        <v>47774.763863809996</v>
      </c>
      <c r="W11" s="997">
        <v>41517.545924339996</v>
      </c>
      <c r="X11" s="997">
        <v>152485.69669493</v>
      </c>
      <c r="Y11" s="997">
        <v>167443.68023151002</v>
      </c>
      <c r="Z11" s="997">
        <v>156784.54683074</v>
      </c>
      <c r="AA11" s="997">
        <v>160094.72142106001</v>
      </c>
      <c r="AB11" s="997">
        <v>170365.56504397001</v>
      </c>
      <c r="AC11" s="997">
        <v>158087.1954505</v>
      </c>
      <c r="AD11" s="997">
        <v>141881.89147591998</v>
      </c>
      <c r="AE11" s="997">
        <v>159704.62139658001</v>
      </c>
      <c r="AF11" s="997">
        <v>158218.00942103</v>
      </c>
      <c r="AG11" s="997">
        <v>158376.86302464001</v>
      </c>
      <c r="AH11" s="997">
        <v>164075.26831908003</v>
      </c>
      <c r="AI11" s="997">
        <v>163792.65429948998</v>
      </c>
    </row>
    <row r="12" spans="1:35" ht="15.75">
      <c r="A12" s="958" t="s">
        <v>605</v>
      </c>
      <c r="B12" s="997">
        <v>0</v>
      </c>
      <c r="C12" s="997">
        <v>0</v>
      </c>
      <c r="D12" s="997">
        <v>0</v>
      </c>
      <c r="E12" s="997">
        <v>0</v>
      </c>
      <c r="F12" s="997">
        <v>0</v>
      </c>
      <c r="G12" s="997">
        <v>0</v>
      </c>
      <c r="H12" s="997">
        <v>0</v>
      </c>
      <c r="I12" s="997">
        <v>0</v>
      </c>
      <c r="J12" s="997">
        <v>0</v>
      </c>
      <c r="K12" s="997">
        <v>0</v>
      </c>
      <c r="L12" s="997">
        <v>0</v>
      </c>
      <c r="M12" s="997">
        <v>0</v>
      </c>
      <c r="N12" s="997">
        <v>0</v>
      </c>
      <c r="O12" s="997">
        <v>0</v>
      </c>
      <c r="P12" s="997">
        <v>0</v>
      </c>
      <c r="Q12" s="997">
        <v>0</v>
      </c>
      <c r="R12" s="997">
        <v>0</v>
      </c>
      <c r="S12" s="997">
        <v>0</v>
      </c>
      <c r="T12" s="997">
        <v>0</v>
      </c>
      <c r="U12" s="997">
        <v>0</v>
      </c>
      <c r="V12" s="997">
        <v>0</v>
      </c>
      <c r="W12" s="997">
        <v>0</v>
      </c>
      <c r="X12" s="997">
        <v>0</v>
      </c>
      <c r="Y12" s="997">
        <v>0</v>
      </c>
      <c r="Z12" s="997">
        <v>0</v>
      </c>
      <c r="AA12" s="997">
        <v>0</v>
      </c>
      <c r="AB12" s="997">
        <v>0</v>
      </c>
      <c r="AC12" s="997">
        <v>0</v>
      </c>
      <c r="AD12" s="997">
        <v>0</v>
      </c>
      <c r="AE12" s="997">
        <v>0</v>
      </c>
      <c r="AF12" s="997">
        <v>0</v>
      </c>
      <c r="AG12" s="997">
        <v>0</v>
      </c>
      <c r="AH12" s="997">
        <v>0</v>
      </c>
      <c r="AI12" s="997">
        <v>0</v>
      </c>
    </row>
    <row r="13" spans="1:35" ht="15.75">
      <c r="A13" s="958" t="s">
        <v>606</v>
      </c>
      <c r="B13" s="997">
        <v>0</v>
      </c>
      <c r="C13" s="997">
        <v>0</v>
      </c>
      <c r="D13" s="997">
        <v>0</v>
      </c>
      <c r="E13" s="997">
        <v>0</v>
      </c>
      <c r="F13" s="997">
        <v>0</v>
      </c>
      <c r="G13" s="997">
        <v>0</v>
      </c>
      <c r="H13" s="997">
        <v>0</v>
      </c>
      <c r="I13" s="997">
        <v>0</v>
      </c>
      <c r="J13" s="997">
        <v>0</v>
      </c>
      <c r="K13" s="997">
        <v>0</v>
      </c>
      <c r="L13" s="997">
        <v>0</v>
      </c>
      <c r="M13" s="997">
        <v>0</v>
      </c>
      <c r="N13" s="997">
        <v>0</v>
      </c>
      <c r="O13" s="997">
        <v>0</v>
      </c>
      <c r="P13" s="997">
        <v>0</v>
      </c>
      <c r="Q13" s="997">
        <v>0</v>
      </c>
      <c r="R13" s="997">
        <v>0</v>
      </c>
      <c r="S13" s="997">
        <v>0</v>
      </c>
      <c r="T13" s="997">
        <v>0</v>
      </c>
      <c r="U13" s="997">
        <v>0</v>
      </c>
      <c r="V13" s="997">
        <v>0</v>
      </c>
      <c r="W13" s="997">
        <v>0</v>
      </c>
      <c r="X13" s="997">
        <v>0</v>
      </c>
      <c r="Y13" s="997">
        <v>0</v>
      </c>
      <c r="Z13" s="997">
        <v>0</v>
      </c>
      <c r="AA13" s="997">
        <v>0</v>
      </c>
      <c r="AB13" s="997">
        <v>0</v>
      </c>
      <c r="AC13" s="997">
        <v>0</v>
      </c>
      <c r="AD13" s="997">
        <v>0</v>
      </c>
      <c r="AE13" s="997">
        <v>0</v>
      </c>
      <c r="AF13" s="997">
        <v>0</v>
      </c>
      <c r="AG13" s="997">
        <v>0</v>
      </c>
      <c r="AH13" s="997">
        <v>0</v>
      </c>
      <c r="AI13" s="997">
        <v>0</v>
      </c>
    </row>
    <row r="14" spans="1:35" ht="15.75">
      <c r="A14" s="955" t="s">
        <v>609</v>
      </c>
      <c r="B14" s="997">
        <v>0</v>
      </c>
      <c r="C14" s="997">
        <v>0</v>
      </c>
      <c r="D14" s="997">
        <v>9.9999999999999995E-7</v>
      </c>
      <c r="E14" s="997">
        <v>9.9999999999999995E-7</v>
      </c>
      <c r="F14" s="997">
        <v>0</v>
      </c>
      <c r="G14" s="997">
        <v>0</v>
      </c>
      <c r="H14" s="997">
        <v>0</v>
      </c>
      <c r="I14" s="997">
        <v>0</v>
      </c>
      <c r="J14" s="997">
        <v>0</v>
      </c>
      <c r="K14" s="997">
        <v>0</v>
      </c>
      <c r="L14" s="997">
        <v>0</v>
      </c>
      <c r="M14" s="997">
        <v>0</v>
      </c>
      <c r="N14" s="997">
        <v>0</v>
      </c>
      <c r="O14" s="997">
        <v>0</v>
      </c>
      <c r="P14" s="997">
        <v>0</v>
      </c>
      <c r="Q14" s="997">
        <v>0</v>
      </c>
      <c r="R14" s="997">
        <v>0</v>
      </c>
      <c r="S14" s="997">
        <v>0</v>
      </c>
      <c r="T14" s="997">
        <v>0</v>
      </c>
      <c r="U14" s="997">
        <v>0</v>
      </c>
      <c r="V14" s="997">
        <v>0</v>
      </c>
      <c r="W14" s="997">
        <v>0</v>
      </c>
      <c r="X14" s="997">
        <v>10.821260000000001</v>
      </c>
      <c r="Y14" s="997">
        <v>9.0221979999999995</v>
      </c>
      <c r="Z14" s="997">
        <v>13.826774</v>
      </c>
      <c r="AA14" s="997">
        <v>34.478693999999997</v>
      </c>
      <c r="AB14" s="997">
        <v>0</v>
      </c>
      <c r="AC14" s="997">
        <v>0</v>
      </c>
      <c r="AD14" s="997">
        <v>0</v>
      </c>
      <c r="AE14" s="997">
        <v>0</v>
      </c>
      <c r="AF14" s="997">
        <v>0</v>
      </c>
      <c r="AG14" s="997">
        <v>0</v>
      </c>
      <c r="AH14" s="997">
        <v>0</v>
      </c>
      <c r="AI14" s="997">
        <v>0</v>
      </c>
    </row>
    <row r="15" spans="1:35" ht="15.75">
      <c r="A15" s="958" t="s">
        <v>604</v>
      </c>
      <c r="B15" s="997">
        <v>0</v>
      </c>
      <c r="C15" s="997">
        <v>0</v>
      </c>
      <c r="D15" s="997">
        <v>9.9999999999999995E-7</v>
      </c>
      <c r="E15" s="997">
        <v>9.9999999999999995E-7</v>
      </c>
      <c r="F15" s="997">
        <v>0</v>
      </c>
      <c r="G15" s="997">
        <v>0</v>
      </c>
      <c r="H15" s="997">
        <v>0</v>
      </c>
      <c r="I15" s="997">
        <v>0</v>
      </c>
      <c r="J15" s="997">
        <v>0</v>
      </c>
      <c r="K15" s="997">
        <v>0</v>
      </c>
      <c r="L15" s="997">
        <v>0</v>
      </c>
      <c r="M15" s="997">
        <v>0</v>
      </c>
      <c r="N15" s="997">
        <v>0</v>
      </c>
      <c r="O15" s="997">
        <v>0</v>
      </c>
      <c r="P15" s="997">
        <v>0</v>
      </c>
      <c r="Q15" s="997">
        <v>0</v>
      </c>
      <c r="R15" s="997">
        <v>0</v>
      </c>
      <c r="S15" s="997">
        <v>0</v>
      </c>
      <c r="T15" s="997">
        <v>0</v>
      </c>
      <c r="U15" s="997">
        <v>0</v>
      </c>
      <c r="V15" s="997">
        <v>0</v>
      </c>
      <c r="W15" s="997">
        <v>0</v>
      </c>
      <c r="X15" s="997">
        <v>10.821260000000001</v>
      </c>
      <c r="Y15" s="997">
        <v>9.0221979999999995</v>
      </c>
      <c r="Z15" s="997">
        <v>13.826774</v>
      </c>
      <c r="AA15" s="997">
        <v>34.478693999999997</v>
      </c>
      <c r="AB15" s="997">
        <v>0</v>
      </c>
      <c r="AC15" s="997">
        <v>0</v>
      </c>
      <c r="AD15" s="997">
        <v>0</v>
      </c>
      <c r="AE15" s="997">
        <v>0</v>
      </c>
      <c r="AF15" s="997">
        <v>0</v>
      </c>
      <c r="AG15" s="997">
        <v>0</v>
      </c>
      <c r="AH15" s="997">
        <v>0</v>
      </c>
      <c r="AI15" s="997">
        <v>0</v>
      </c>
    </row>
    <row r="16" spans="1:35" ht="15.75">
      <c r="A16" s="958" t="s">
        <v>605</v>
      </c>
      <c r="B16" s="997">
        <v>0</v>
      </c>
      <c r="C16" s="997">
        <v>0</v>
      </c>
      <c r="D16" s="997">
        <v>0</v>
      </c>
      <c r="E16" s="997">
        <v>0</v>
      </c>
      <c r="F16" s="997">
        <v>0</v>
      </c>
      <c r="G16" s="997">
        <v>0</v>
      </c>
      <c r="H16" s="997">
        <v>0</v>
      </c>
      <c r="I16" s="997">
        <v>0</v>
      </c>
      <c r="J16" s="997">
        <v>0</v>
      </c>
      <c r="K16" s="997">
        <v>0</v>
      </c>
      <c r="L16" s="997">
        <v>0</v>
      </c>
      <c r="M16" s="997">
        <v>0</v>
      </c>
      <c r="N16" s="997">
        <v>0</v>
      </c>
      <c r="O16" s="997">
        <v>0</v>
      </c>
      <c r="P16" s="997">
        <v>0</v>
      </c>
      <c r="Q16" s="997">
        <v>0</v>
      </c>
      <c r="R16" s="997">
        <v>0</v>
      </c>
      <c r="S16" s="997">
        <v>0</v>
      </c>
      <c r="T16" s="997">
        <v>0</v>
      </c>
      <c r="U16" s="997">
        <v>0</v>
      </c>
      <c r="V16" s="997">
        <v>0</v>
      </c>
      <c r="W16" s="997">
        <v>0</v>
      </c>
      <c r="X16" s="997">
        <v>0</v>
      </c>
      <c r="Y16" s="997">
        <v>0</v>
      </c>
      <c r="Z16" s="997">
        <v>0</v>
      </c>
      <c r="AA16" s="997">
        <v>0</v>
      </c>
      <c r="AB16" s="997">
        <v>0</v>
      </c>
      <c r="AC16" s="997">
        <v>0</v>
      </c>
      <c r="AD16" s="997">
        <v>0</v>
      </c>
      <c r="AE16" s="997">
        <v>0</v>
      </c>
      <c r="AF16" s="997">
        <v>0</v>
      </c>
      <c r="AG16" s="997">
        <v>0</v>
      </c>
      <c r="AH16" s="997">
        <v>0</v>
      </c>
      <c r="AI16" s="997">
        <v>0</v>
      </c>
    </row>
    <row r="17" spans="1:35" ht="15.75">
      <c r="A17" s="958" t="s">
        <v>606</v>
      </c>
      <c r="B17" s="997">
        <v>0</v>
      </c>
      <c r="C17" s="997">
        <v>0</v>
      </c>
      <c r="D17" s="997">
        <v>0</v>
      </c>
      <c r="E17" s="997">
        <v>0</v>
      </c>
      <c r="F17" s="997">
        <v>0</v>
      </c>
      <c r="G17" s="997">
        <v>0</v>
      </c>
      <c r="H17" s="997">
        <v>0</v>
      </c>
      <c r="I17" s="997">
        <v>0</v>
      </c>
      <c r="J17" s="997">
        <v>0</v>
      </c>
      <c r="K17" s="997">
        <v>0</v>
      </c>
      <c r="L17" s="997">
        <v>0</v>
      </c>
      <c r="M17" s="997">
        <v>0</v>
      </c>
      <c r="N17" s="997">
        <v>0</v>
      </c>
      <c r="O17" s="997">
        <v>0</v>
      </c>
      <c r="P17" s="997">
        <v>0</v>
      </c>
      <c r="Q17" s="997">
        <v>0</v>
      </c>
      <c r="R17" s="997">
        <v>0</v>
      </c>
      <c r="S17" s="997">
        <v>0</v>
      </c>
      <c r="T17" s="997">
        <v>0</v>
      </c>
      <c r="U17" s="997">
        <v>0</v>
      </c>
      <c r="V17" s="997">
        <v>0</v>
      </c>
      <c r="W17" s="997">
        <v>0</v>
      </c>
      <c r="X17" s="997">
        <v>0</v>
      </c>
      <c r="Y17" s="997">
        <v>0</v>
      </c>
      <c r="Z17" s="997">
        <v>0</v>
      </c>
      <c r="AA17" s="997">
        <v>0</v>
      </c>
      <c r="AB17" s="997">
        <v>0</v>
      </c>
      <c r="AC17" s="997">
        <v>0</v>
      </c>
      <c r="AD17" s="997">
        <v>0</v>
      </c>
      <c r="AE17" s="997">
        <v>0</v>
      </c>
      <c r="AF17" s="997">
        <v>0</v>
      </c>
      <c r="AG17" s="997">
        <v>0</v>
      </c>
      <c r="AH17" s="997">
        <v>0</v>
      </c>
      <c r="AI17" s="997">
        <v>0</v>
      </c>
    </row>
    <row r="18" spans="1:35" ht="15.75">
      <c r="A18" s="955"/>
      <c r="B18" s="997"/>
      <c r="C18" s="997"/>
      <c r="D18" s="997"/>
      <c r="E18" s="997"/>
      <c r="F18" s="997"/>
      <c r="G18" s="997"/>
      <c r="H18" s="997"/>
      <c r="I18" s="997"/>
      <c r="J18" s="997"/>
      <c r="K18" s="997"/>
      <c r="L18" s="997"/>
      <c r="M18" s="997"/>
      <c r="N18" s="997"/>
      <c r="O18" s="997"/>
      <c r="P18" s="997"/>
      <c r="Q18" s="997"/>
      <c r="R18" s="997"/>
      <c r="S18" s="997"/>
      <c r="T18" s="997"/>
      <c r="U18" s="997"/>
      <c r="V18" s="997"/>
      <c r="W18" s="997"/>
      <c r="X18" s="997"/>
      <c r="Y18" s="997"/>
      <c r="Z18" s="997"/>
      <c r="AA18" s="997"/>
      <c r="AB18" s="997"/>
      <c r="AC18" s="997"/>
      <c r="AD18" s="997"/>
      <c r="AE18" s="997"/>
      <c r="AF18" s="997"/>
      <c r="AG18" s="997"/>
      <c r="AH18" s="997"/>
      <c r="AI18" s="997"/>
    </row>
    <row r="19" spans="1:35" ht="15.75">
      <c r="A19" s="955" t="s">
        <v>610</v>
      </c>
      <c r="B19" s="997">
        <v>3367.8369206100001</v>
      </c>
      <c r="C19" s="997">
        <v>1180.85443773</v>
      </c>
      <c r="D19" s="997">
        <v>2526.7268381100002</v>
      </c>
      <c r="E19" s="997">
        <v>2465.2932291999996</v>
      </c>
      <c r="F19" s="997">
        <v>4600.44407813</v>
      </c>
      <c r="G19" s="997">
        <v>4567.4642487000001</v>
      </c>
      <c r="H19" s="997">
        <v>4746.6185293999997</v>
      </c>
      <c r="I19" s="997">
        <v>3674.05277695</v>
      </c>
      <c r="J19" s="997">
        <v>6483.6188011699996</v>
      </c>
      <c r="K19" s="997">
        <v>5246.5624202200006</v>
      </c>
      <c r="L19" s="997">
        <v>10030.116437000001</v>
      </c>
      <c r="M19" s="997">
        <v>9341.2180279700005</v>
      </c>
      <c r="N19" s="997">
        <v>2192.8689092499999</v>
      </c>
      <c r="O19" s="997">
        <v>2330.3089346900001</v>
      </c>
      <c r="P19" s="997">
        <v>6405.1822316499993</v>
      </c>
      <c r="Q19" s="997">
        <v>1295.3316028499999</v>
      </c>
      <c r="R19" s="997">
        <v>6614.09727432</v>
      </c>
      <c r="S19" s="997">
        <v>7456.6814966100001</v>
      </c>
      <c r="T19" s="997">
        <v>7119.0285232700007</v>
      </c>
      <c r="U19" s="997">
        <v>7630.4239663199996</v>
      </c>
      <c r="V19" s="997">
        <v>12310.478166950001</v>
      </c>
      <c r="W19" s="997">
        <v>13393.999505040001</v>
      </c>
      <c r="X19" s="997">
        <v>16043.263915950001</v>
      </c>
      <c r="Y19" s="997">
        <v>16006.67173557</v>
      </c>
      <c r="Z19" s="997">
        <v>16195.142315809999</v>
      </c>
      <c r="AA19" s="997">
        <v>12949.427260879998</v>
      </c>
      <c r="AB19" s="997">
        <v>9069.1135262600001</v>
      </c>
      <c r="AC19" s="997">
        <v>17574.50147857</v>
      </c>
      <c r="AD19" s="997">
        <v>27358.122045599997</v>
      </c>
      <c r="AE19" s="997">
        <v>23747.42686815</v>
      </c>
      <c r="AF19" s="997">
        <v>15521.597122040001</v>
      </c>
      <c r="AG19" s="997">
        <v>17512.108690680001</v>
      </c>
      <c r="AH19" s="997">
        <v>14169.26632689</v>
      </c>
      <c r="AI19" s="997">
        <v>9518.7497663199993</v>
      </c>
    </row>
    <row r="20" spans="1:35" ht="15.75">
      <c r="A20" s="958" t="s">
        <v>711</v>
      </c>
      <c r="B20" s="997">
        <v>3367.8369206100001</v>
      </c>
      <c r="C20" s="997">
        <v>1180.85443773</v>
      </c>
      <c r="D20" s="997">
        <v>2526.7268381100002</v>
      </c>
      <c r="E20" s="997">
        <v>2465.2932291999996</v>
      </c>
      <c r="F20" s="997">
        <v>4600.44407813</v>
      </c>
      <c r="G20" s="997">
        <v>4567.4642487000001</v>
      </c>
      <c r="H20" s="997">
        <v>4746.6185293999997</v>
      </c>
      <c r="I20" s="997">
        <v>3674.05277695</v>
      </c>
      <c r="J20" s="997">
        <v>6483.6188011699996</v>
      </c>
      <c r="K20" s="997">
        <v>5246.5624202200006</v>
      </c>
      <c r="L20" s="997">
        <v>10030.116437000001</v>
      </c>
      <c r="M20" s="997">
        <v>9341.2180279700005</v>
      </c>
      <c r="N20" s="997">
        <v>2192.8689092499999</v>
      </c>
      <c r="O20" s="997">
        <v>2330.3089346900001</v>
      </c>
      <c r="P20" s="997">
        <v>6405.1822316499993</v>
      </c>
      <c r="Q20" s="997">
        <v>1295.3316028499999</v>
      </c>
      <c r="R20" s="997">
        <v>6614.09727432</v>
      </c>
      <c r="S20" s="997">
        <v>7456.6814966100001</v>
      </c>
      <c r="T20" s="997">
        <v>7119.0285232700007</v>
      </c>
      <c r="U20" s="997">
        <v>7630.4239663199996</v>
      </c>
      <c r="V20" s="997">
        <v>12310.478166950001</v>
      </c>
      <c r="W20" s="997">
        <v>13393.999505040001</v>
      </c>
      <c r="X20" s="997">
        <v>16043.263915950001</v>
      </c>
      <c r="Y20" s="997">
        <v>16006.67173557</v>
      </c>
      <c r="Z20" s="997">
        <v>16195.142315809999</v>
      </c>
      <c r="AA20" s="997">
        <v>12949.427260879998</v>
      </c>
      <c r="AB20" s="997">
        <v>9069.1135262600001</v>
      </c>
      <c r="AC20" s="997">
        <v>17574.50147857</v>
      </c>
      <c r="AD20" s="997">
        <v>27358.122045599997</v>
      </c>
      <c r="AE20" s="997">
        <v>23747.42686815</v>
      </c>
      <c r="AF20" s="997">
        <v>15521.597122040001</v>
      </c>
      <c r="AG20" s="997">
        <v>17512.108690680001</v>
      </c>
      <c r="AH20" s="997">
        <v>14169.26632689</v>
      </c>
      <c r="AI20" s="997">
        <v>9518.7497663199993</v>
      </c>
    </row>
    <row r="21" spans="1:35" ht="15.75">
      <c r="A21" s="958" t="s">
        <v>712</v>
      </c>
      <c r="B21" s="997">
        <v>0</v>
      </c>
      <c r="C21" s="997">
        <v>0</v>
      </c>
      <c r="D21" s="997">
        <v>0</v>
      </c>
      <c r="E21" s="997">
        <v>0</v>
      </c>
      <c r="F21" s="997">
        <v>0</v>
      </c>
      <c r="G21" s="997">
        <v>0</v>
      </c>
      <c r="H21" s="997">
        <v>0</v>
      </c>
      <c r="I21" s="997">
        <v>0</v>
      </c>
      <c r="J21" s="997">
        <v>0</v>
      </c>
      <c r="K21" s="997">
        <v>0</v>
      </c>
      <c r="L21" s="997">
        <v>0</v>
      </c>
      <c r="M21" s="997">
        <v>0</v>
      </c>
      <c r="N21" s="997">
        <v>0</v>
      </c>
      <c r="O21" s="997">
        <v>0</v>
      </c>
      <c r="P21" s="997">
        <v>0</v>
      </c>
      <c r="Q21" s="997">
        <v>0</v>
      </c>
      <c r="R21" s="997">
        <v>0</v>
      </c>
      <c r="S21" s="997">
        <v>0</v>
      </c>
      <c r="T21" s="997">
        <v>0</v>
      </c>
      <c r="U21" s="997">
        <v>0</v>
      </c>
      <c r="V21" s="997">
        <v>0</v>
      </c>
      <c r="W21" s="997">
        <v>0</v>
      </c>
      <c r="X21" s="997">
        <v>0</v>
      </c>
      <c r="Y21" s="997">
        <v>0</v>
      </c>
      <c r="Z21" s="997">
        <v>0</v>
      </c>
      <c r="AA21" s="997">
        <v>0</v>
      </c>
      <c r="AB21" s="997">
        <v>0</v>
      </c>
      <c r="AC21" s="997">
        <v>0</v>
      </c>
      <c r="AD21" s="997">
        <v>0</v>
      </c>
      <c r="AE21" s="997">
        <v>0</v>
      </c>
      <c r="AF21" s="997">
        <v>0</v>
      </c>
      <c r="AG21" s="997">
        <v>0</v>
      </c>
      <c r="AH21" s="997">
        <v>0</v>
      </c>
      <c r="AI21" s="997">
        <v>0</v>
      </c>
    </row>
    <row r="22" spans="1:35" ht="15.75">
      <c r="A22" s="958" t="s">
        <v>713</v>
      </c>
      <c r="B22" s="997">
        <v>0</v>
      </c>
      <c r="C22" s="997">
        <v>0</v>
      </c>
      <c r="D22" s="997">
        <v>0</v>
      </c>
      <c r="E22" s="997">
        <v>0</v>
      </c>
      <c r="F22" s="997">
        <v>0</v>
      </c>
      <c r="G22" s="997">
        <v>0</v>
      </c>
      <c r="H22" s="997">
        <v>0</v>
      </c>
      <c r="I22" s="997">
        <v>0</v>
      </c>
      <c r="J22" s="997">
        <v>0</v>
      </c>
      <c r="K22" s="997">
        <v>0</v>
      </c>
      <c r="L22" s="997">
        <v>0</v>
      </c>
      <c r="M22" s="997">
        <v>0</v>
      </c>
      <c r="N22" s="997">
        <v>0</v>
      </c>
      <c r="O22" s="997">
        <v>0</v>
      </c>
      <c r="P22" s="997">
        <v>0</v>
      </c>
      <c r="Q22" s="997">
        <v>0</v>
      </c>
      <c r="R22" s="997">
        <v>0</v>
      </c>
      <c r="S22" s="997">
        <v>0</v>
      </c>
      <c r="T22" s="997">
        <v>0</v>
      </c>
      <c r="U22" s="997">
        <v>0</v>
      </c>
      <c r="V22" s="997">
        <v>0</v>
      </c>
      <c r="W22" s="997">
        <v>0</v>
      </c>
      <c r="X22" s="997">
        <v>0</v>
      </c>
      <c r="Y22" s="997">
        <v>0</v>
      </c>
      <c r="Z22" s="997">
        <v>0</v>
      </c>
      <c r="AA22" s="997">
        <v>0</v>
      </c>
      <c r="AB22" s="997">
        <v>0</v>
      </c>
      <c r="AC22" s="997">
        <v>0</v>
      </c>
      <c r="AD22" s="997">
        <v>0</v>
      </c>
      <c r="AE22" s="997">
        <v>0</v>
      </c>
      <c r="AF22" s="997">
        <v>0</v>
      </c>
      <c r="AG22" s="997">
        <v>0</v>
      </c>
      <c r="AH22" s="997">
        <v>0</v>
      </c>
      <c r="AI22" s="997">
        <v>0</v>
      </c>
    </row>
    <row r="23" spans="1:35" ht="15.75">
      <c r="A23" s="958" t="s">
        <v>714</v>
      </c>
      <c r="B23" s="997">
        <v>0</v>
      </c>
      <c r="C23" s="997">
        <v>0</v>
      </c>
      <c r="D23" s="997">
        <v>0</v>
      </c>
      <c r="E23" s="997">
        <v>0</v>
      </c>
      <c r="F23" s="997">
        <v>0</v>
      </c>
      <c r="G23" s="997">
        <v>0</v>
      </c>
      <c r="H23" s="997">
        <v>0</v>
      </c>
      <c r="I23" s="997">
        <v>0</v>
      </c>
      <c r="J23" s="997">
        <v>0</v>
      </c>
      <c r="K23" s="997">
        <v>0</v>
      </c>
      <c r="L23" s="997">
        <v>0</v>
      </c>
      <c r="M23" s="997">
        <v>0</v>
      </c>
      <c r="N23" s="997">
        <v>0</v>
      </c>
      <c r="O23" s="997">
        <v>0</v>
      </c>
      <c r="P23" s="997">
        <v>0</v>
      </c>
      <c r="Q23" s="997">
        <v>0</v>
      </c>
      <c r="R23" s="997">
        <v>0</v>
      </c>
      <c r="S23" s="997">
        <v>0</v>
      </c>
      <c r="T23" s="997">
        <v>0</v>
      </c>
      <c r="U23" s="997">
        <v>0</v>
      </c>
      <c r="V23" s="997">
        <v>0</v>
      </c>
      <c r="W23" s="997">
        <v>0</v>
      </c>
      <c r="X23" s="997">
        <v>0</v>
      </c>
      <c r="Y23" s="997">
        <v>0</v>
      </c>
      <c r="Z23" s="997">
        <v>0</v>
      </c>
      <c r="AA23" s="997">
        <v>0</v>
      </c>
      <c r="AB23" s="997">
        <v>0</v>
      </c>
      <c r="AC23" s="997">
        <v>0</v>
      </c>
      <c r="AD23" s="997">
        <v>0</v>
      </c>
      <c r="AE23" s="997">
        <v>0</v>
      </c>
      <c r="AF23" s="997">
        <v>0</v>
      </c>
      <c r="AG23" s="997">
        <v>0</v>
      </c>
      <c r="AH23" s="997">
        <v>0</v>
      </c>
      <c r="AI23" s="997">
        <v>0</v>
      </c>
    </row>
    <row r="24" spans="1:35" ht="15.75">
      <c r="A24" s="958"/>
      <c r="B24" s="997"/>
      <c r="C24" s="997"/>
      <c r="D24" s="997"/>
      <c r="E24" s="997"/>
      <c r="F24" s="997"/>
      <c r="G24" s="997"/>
      <c r="H24" s="997"/>
      <c r="I24" s="997"/>
      <c r="J24" s="997"/>
      <c r="K24" s="997"/>
      <c r="L24" s="997"/>
      <c r="M24" s="997"/>
      <c r="N24" s="997"/>
      <c r="O24" s="997"/>
      <c r="P24" s="997"/>
      <c r="Q24" s="997"/>
      <c r="R24" s="997"/>
      <c r="S24" s="997"/>
      <c r="T24" s="997"/>
      <c r="U24" s="997"/>
      <c r="V24" s="997"/>
      <c r="W24" s="997"/>
      <c r="X24" s="997"/>
      <c r="Y24" s="997"/>
      <c r="Z24" s="997"/>
      <c r="AA24" s="997"/>
      <c r="AB24" s="997"/>
      <c r="AC24" s="997"/>
      <c r="AD24" s="997"/>
      <c r="AE24" s="997"/>
      <c r="AF24" s="997"/>
      <c r="AG24" s="997"/>
      <c r="AH24" s="997"/>
      <c r="AI24" s="997"/>
    </row>
    <row r="25" spans="1:35" ht="15.75">
      <c r="A25" s="955" t="s">
        <v>611</v>
      </c>
      <c r="B25" s="997">
        <v>0</v>
      </c>
      <c r="C25" s="997">
        <v>0</v>
      </c>
      <c r="D25" s="997">
        <v>0</v>
      </c>
      <c r="E25" s="997">
        <v>0</v>
      </c>
      <c r="F25" s="997">
        <v>0</v>
      </c>
      <c r="G25" s="997">
        <v>0</v>
      </c>
      <c r="H25" s="997">
        <v>0</v>
      </c>
      <c r="I25" s="997">
        <v>0</v>
      </c>
      <c r="J25" s="997">
        <v>0</v>
      </c>
      <c r="K25" s="997">
        <v>0</v>
      </c>
      <c r="L25" s="997">
        <v>0</v>
      </c>
      <c r="M25" s="997">
        <v>0</v>
      </c>
      <c r="N25" s="997">
        <v>0</v>
      </c>
      <c r="O25" s="997">
        <v>0</v>
      </c>
      <c r="P25" s="997">
        <v>0</v>
      </c>
      <c r="Q25" s="997">
        <v>0</v>
      </c>
      <c r="R25" s="997">
        <v>0</v>
      </c>
      <c r="S25" s="997">
        <v>0</v>
      </c>
      <c r="T25" s="997">
        <v>0</v>
      </c>
      <c r="U25" s="997">
        <v>0</v>
      </c>
      <c r="V25" s="997">
        <v>0</v>
      </c>
      <c r="W25" s="997">
        <v>0</v>
      </c>
      <c r="X25" s="997">
        <v>1002.430737</v>
      </c>
      <c r="Y25" s="997">
        <v>316.22029099999997</v>
      </c>
      <c r="Z25" s="997">
        <v>367.04059799999999</v>
      </c>
      <c r="AA25" s="997">
        <v>367.04059799999999</v>
      </c>
      <c r="AB25" s="997">
        <v>367.04059799999999</v>
      </c>
      <c r="AC25" s="997">
        <v>367.04059799999999</v>
      </c>
      <c r="AD25" s="997">
        <v>367.04059799999999</v>
      </c>
      <c r="AE25" s="997">
        <v>367.04059799999999</v>
      </c>
      <c r="AF25" s="997">
        <v>367.04059799999999</v>
      </c>
      <c r="AG25" s="997">
        <v>391.644453</v>
      </c>
      <c r="AH25" s="997">
        <v>24.975014789999999</v>
      </c>
      <c r="AI25" s="997">
        <v>24.894701960000003</v>
      </c>
    </row>
    <row r="26" spans="1:35" ht="15.75">
      <c r="A26" s="958" t="s">
        <v>612</v>
      </c>
      <c r="B26" s="997">
        <v>0</v>
      </c>
      <c r="C26" s="997">
        <v>0</v>
      </c>
      <c r="D26" s="997">
        <v>0</v>
      </c>
      <c r="E26" s="997">
        <v>0</v>
      </c>
      <c r="F26" s="997">
        <v>0</v>
      </c>
      <c r="G26" s="997">
        <v>0</v>
      </c>
      <c r="H26" s="997">
        <v>0</v>
      </c>
      <c r="I26" s="997">
        <v>0</v>
      </c>
      <c r="J26" s="997">
        <v>0</v>
      </c>
      <c r="K26" s="997">
        <v>0</v>
      </c>
      <c r="L26" s="997">
        <v>0</v>
      </c>
      <c r="M26" s="997">
        <v>0</v>
      </c>
      <c r="N26" s="997">
        <v>0</v>
      </c>
      <c r="O26" s="997">
        <v>0</v>
      </c>
      <c r="P26" s="997">
        <v>0</v>
      </c>
      <c r="Q26" s="997">
        <v>0</v>
      </c>
      <c r="R26" s="997">
        <v>0</v>
      </c>
      <c r="S26" s="997">
        <v>0</v>
      </c>
      <c r="T26" s="997">
        <v>0</v>
      </c>
      <c r="U26" s="997">
        <v>0</v>
      </c>
      <c r="V26" s="997">
        <v>0</v>
      </c>
      <c r="W26" s="997">
        <v>0</v>
      </c>
      <c r="X26" s="997">
        <v>0</v>
      </c>
      <c r="Y26" s="997">
        <v>0</v>
      </c>
      <c r="Z26" s="997">
        <v>0</v>
      </c>
      <c r="AA26" s="997">
        <v>0</v>
      </c>
      <c r="AB26" s="997">
        <v>0</v>
      </c>
      <c r="AC26" s="997">
        <v>0</v>
      </c>
      <c r="AD26" s="997">
        <v>0</v>
      </c>
      <c r="AE26" s="997">
        <v>0</v>
      </c>
      <c r="AF26" s="997">
        <v>0</v>
      </c>
      <c r="AG26" s="997">
        <v>0</v>
      </c>
      <c r="AH26" s="997">
        <v>0</v>
      </c>
      <c r="AI26" s="997">
        <v>0</v>
      </c>
    </row>
    <row r="27" spans="1:35" ht="15.75">
      <c r="A27" s="958" t="s">
        <v>613</v>
      </c>
      <c r="B27" s="997">
        <v>0</v>
      </c>
      <c r="C27" s="997">
        <v>0</v>
      </c>
      <c r="D27" s="997">
        <v>0</v>
      </c>
      <c r="E27" s="997">
        <v>0</v>
      </c>
      <c r="F27" s="997">
        <v>0</v>
      </c>
      <c r="G27" s="997">
        <v>0</v>
      </c>
      <c r="H27" s="997">
        <v>0</v>
      </c>
      <c r="I27" s="997">
        <v>0</v>
      </c>
      <c r="J27" s="997">
        <v>0</v>
      </c>
      <c r="K27" s="997">
        <v>0</v>
      </c>
      <c r="L27" s="997">
        <v>0</v>
      </c>
      <c r="M27" s="997">
        <v>0</v>
      </c>
      <c r="N27" s="997">
        <v>0</v>
      </c>
      <c r="O27" s="997">
        <v>0</v>
      </c>
      <c r="P27" s="997">
        <v>0</v>
      </c>
      <c r="Q27" s="997">
        <v>0</v>
      </c>
      <c r="R27" s="997">
        <v>0</v>
      </c>
      <c r="S27" s="997">
        <v>0</v>
      </c>
      <c r="T27" s="997">
        <v>0</v>
      </c>
      <c r="U27" s="997">
        <v>0</v>
      </c>
      <c r="V27" s="997">
        <v>0</v>
      </c>
      <c r="W27" s="997">
        <v>0</v>
      </c>
      <c r="X27" s="997">
        <v>1002.430737</v>
      </c>
      <c r="Y27" s="997">
        <v>316.22029099999997</v>
      </c>
      <c r="Z27" s="997">
        <v>367.04059799999999</v>
      </c>
      <c r="AA27" s="997">
        <v>367.04059799999999</v>
      </c>
      <c r="AB27" s="997">
        <v>367.04059799999999</v>
      </c>
      <c r="AC27" s="997">
        <v>367.04059799999999</v>
      </c>
      <c r="AD27" s="997">
        <v>367.04059799999999</v>
      </c>
      <c r="AE27" s="997">
        <v>367.04059799999999</v>
      </c>
      <c r="AF27" s="997">
        <v>367.04059799999999</v>
      </c>
      <c r="AG27" s="997">
        <v>391.644453</v>
      </c>
      <c r="AH27" s="997">
        <v>24.975014789999999</v>
      </c>
      <c r="AI27" s="997">
        <v>24.894701960000003</v>
      </c>
    </row>
    <row r="28" spans="1:35" ht="15.75">
      <c r="A28" s="961"/>
      <c r="B28" s="997"/>
      <c r="C28" s="997"/>
      <c r="D28" s="997"/>
      <c r="E28" s="997"/>
      <c r="F28" s="997"/>
      <c r="G28" s="997"/>
      <c r="H28" s="997"/>
      <c r="I28" s="997"/>
      <c r="J28" s="997"/>
      <c r="K28" s="997"/>
      <c r="L28" s="997"/>
      <c r="M28" s="997"/>
      <c r="N28" s="997"/>
      <c r="O28" s="997"/>
      <c r="P28" s="997"/>
      <c r="Q28" s="997"/>
      <c r="R28" s="997"/>
      <c r="S28" s="997"/>
      <c r="T28" s="997"/>
      <c r="U28" s="997"/>
      <c r="V28" s="997"/>
      <c r="W28" s="997"/>
      <c r="X28" s="997"/>
      <c r="Y28" s="997"/>
      <c r="Z28" s="997"/>
      <c r="AA28" s="997"/>
      <c r="AB28" s="997"/>
      <c r="AC28" s="997"/>
      <c r="AD28" s="997"/>
      <c r="AE28" s="997"/>
      <c r="AF28" s="997"/>
      <c r="AG28" s="997"/>
      <c r="AH28" s="997"/>
      <c r="AI28" s="997"/>
    </row>
    <row r="29" spans="1:35" ht="15.75">
      <c r="A29" s="955" t="s">
        <v>614</v>
      </c>
      <c r="B29" s="997">
        <v>5901.3432876300003</v>
      </c>
      <c r="C29" s="997">
        <v>5542.9538355799996</v>
      </c>
      <c r="D29" s="997">
        <v>5609.8819862600003</v>
      </c>
      <c r="E29" s="997">
        <v>5674.6511643399999</v>
      </c>
      <c r="F29" s="997">
        <v>5741.5793150299996</v>
      </c>
      <c r="G29" s="997">
        <v>5808.5074657100004</v>
      </c>
      <c r="H29" s="997">
        <v>5873.2766437999999</v>
      </c>
      <c r="I29" s="997">
        <v>5545.1128081800007</v>
      </c>
      <c r="J29" s="997">
        <v>5609.8819862600003</v>
      </c>
      <c r="K29" s="997">
        <v>5676.81013695</v>
      </c>
      <c r="L29" s="997">
        <v>5743.7382876299998</v>
      </c>
      <c r="M29" s="997">
        <v>5804.18952051</v>
      </c>
      <c r="N29" s="997">
        <v>5871.1176711899998</v>
      </c>
      <c r="O29" s="997">
        <v>5530.0000000399996</v>
      </c>
      <c r="P29" s="997">
        <v>5530</v>
      </c>
      <c r="Q29" s="997">
        <v>5530</v>
      </c>
      <c r="R29" s="997">
        <v>5530</v>
      </c>
      <c r="S29" s="997">
        <v>5530</v>
      </c>
      <c r="T29" s="997">
        <v>5530</v>
      </c>
      <c r="U29" s="997">
        <v>5530</v>
      </c>
      <c r="V29" s="997">
        <v>5530</v>
      </c>
      <c r="W29" s="997">
        <v>5530</v>
      </c>
      <c r="X29" s="997">
        <v>5530</v>
      </c>
      <c r="Y29" s="997">
        <v>5530</v>
      </c>
      <c r="Z29" s="997">
        <v>5530.1727273100005</v>
      </c>
      <c r="AA29" s="997">
        <v>5542.91844262</v>
      </c>
      <c r="AB29" s="997">
        <v>5530</v>
      </c>
      <c r="AC29" s="997">
        <v>5530</v>
      </c>
      <c r="AD29" s="997">
        <v>5530</v>
      </c>
      <c r="AE29" s="997">
        <v>5554.2161127899999</v>
      </c>
      <c r="AF29" s="997">
        <v>20510.511999999999</v>
      </c>
      <c r="AG29" s="997">
        <v>14980.512000000001</v>
      </c>
      <c r="AH29" s="997">
        <v>14166.391</v>
      </c>
      <c r="AI29" s="997">
        <v>14166.391</v>
      </c>
    </row>
    <row r="30" spans="1:35" ht="15.75">
      <c r="A30" s="958" t="s">
        <v>615</v>
      </c>
      <c r="B30" s="997">
        <v>5901.3432876300003</v>
      </c>
      <c r="C30" s="997">
        <v>5542.9538355799996</v>
      </c>
      <c r="D30" s="997">
        <v>5609.8819862600003</v>
      </c>
      <c r="E30" s="997">
        <v>5674.6511643399999</v>
      </c>
      <c r="F30" s="997">
        <v>5741.5793150299996</v>
      </c>
      <c r="G30" s="997">
        <v>5808.5074657100004</v>
      </c>
      <c r="H30" s="997">
        <v>5873.2766437999999</v>
      </c>
      <c r="I30" s="997">
        <v>5545.1128081800007</v>
      </c>
      <c r="J30" s="997">
        <v>5609.8819862600003</v>
      </c>
      <c r="K30" s="997">
        <v>5676.81013695</v>
      </c>
      <c r="L30" s="997">
        <v>5743.7382876299998</v>
      </c>
      <c r="M30" s="997">
        <v>5804.18952051</v>
      </c>
      <c r="N30" s="997">
        <v>5871.1176711899998</v>
      </c>
      <c r="O30" s="997">
        <v>5530.0000000399996</v>
      </c>
      <c r="P30" s="997">
        <v>5530</v>
      </c>
      <c r="Q30" s="997">
        <v>5530</v>
      </c>
      <c r="R30" s="997">
        <v>5530</v>
      </c>
      <c r="S30" s="997">
        <v>5530</v>
      </c>
      <c r="T30" s="997">
        <v>5530</v>
      </c>
      <c r="U30" s="997">
        <v>5530</v>
      </c>
      <c r="V30" s="997">
        <v>5530</v>
      </c>
      <c r="W30" s="997">
        <v>5530</v>
      </c>
      <c r="X30" s="997">
        <v>5530</v>
      </c>
      <c r="Y30" s="997">
        <v>5530</v>
      </c>
      <c r="Z30" s="997">
        <v>5530.1727273100005</v>
      </c>
      <c r="AA30" s="997">
        <v>5542.91844262</v>
      </c>
      <c r="AB30" s="997">
        <v>5530</v>
      </c>
      <c r="AC30" s="997">
        <v>5530</v>
      </c>
      <c r="AD30" s="997">
        <v>5530</v>
      </c>
      <c r="AE30" s="997">
        <v>5554.2161127899999</v>
      </c>
      <c r="AF30" s="997">
        <v>20510.511999999999</v>
      </c>
      <c r="AG30" s="997">
        <v>14980.512000000001</v>
      </c>
      <c r="AH30" s="997">
        <v>14166.391</v>
      </c>
      <c r="AI30" s="997">
        <v>14166.391</v>
      </c>
    </row>
    <row r="31" spans="1:35" ht="15.75">
      <c r="A31" s="961"/>
      <c r="B31" s="997"/>
      <c r="C31" s="997"/>
      <c r="D31" s="997"/>
      <c r="E31" s="997"/>
      <c r="F31" s="997"/>
      <c r="G31" s="997"/>
      <c r="H31" s="997"/>
      <c r="I31" s="997"/>
      <c r="J31" s="997"/>
      <c r="K31" s="997"/>
      <c r="L31" s="997"/>
      <c r="M31" s="997"/>
      <c r="N31" s="997"/>
      <c r="O31" s="997"/>
      <c r="P31" s="997"/>
      <c r="Q31" s="997"/>
      <c r="R31" s="997"/>
      <c r="S31" s="997"/>
      <c r="T31" s="997"/>
      <c r="U31" s="997"/>
      <c r="V31" s="997"/>
      <c r="W31" s="997"/>
      <c r="X31" s="997"/>
      <c r="Y31" s="997"/>
      <c r="Z31" s="997"/>
      <c r="AA31" s="997"/>
      <c r="AB31" s="997"/>
      <c r="AC31" s="997"/>
      <c r="AD31" s="997"/>
      <c r="AE31" s="997"/>
      <c r="AF31" s="997"/>
      <c r="AG31" s="997"/>
      <c r="AH31" s="997"/>
      <c r="AI31" s="997"/>
    </row>
    <row r="32" spans="1:35" ht="15.75">
      <c r="A32" s="955" t="s">
        <v>616</v>
      </c>
      <c r="B32" s="997">
        <v>197.41238799999999</v>
      </c>
      <c r="C32" s="997">
        <v>197.41238831999999</v>
      </c>
      <c r="D32" s="997">
        <v>195.93873331999998</v>
      </c>
      <c r="E32" s="997">
        <v>195.93873331999998</v>
      </c>
      <c r="F32" s="997">
        <v>13146.568218320001</v>
      </c>
      <c r="G32" s="997">
        <v>13360.733397299999</v>
      </c>
      <c r="H32" s="997">
        <v>13483.1124518</v>
      </c>
      <c r="I32" s="997">
        <v>13616.741399319999</v>
      </c>
      <c r="J32" s="997">
        <v>13808.887566149999</v>
      </c>
      <c r="K32" s="997">
        <v>13980.61736041</v>
      </c>
      <c r="L32" s="997">
        <v>14069.439919</v>
      </c>
      <c r="M32" s="997">
        <v>13295.457643170001</v>
      </c>
      <c r="N32" s="997">
        <v>13499.784640919999</v>
      </c>
      <c r="O32" s="997">
        <v>13645.638743</v>
      </c>
      <c r="P32" s="997">
        <v>13822.023029450002</v>
      </c>
      <c r="Q32" s="997">
        <v>13929.34258382</v>
      </c>
      <c r="R32" s="997">
        <v>14074.589368000001</v>
      </c>
      <c r="S32" s="997">
        <v>13511.31731742</v>
      </c>
      <c r="T32" s="997">
        <v>13892.629838819999</v>
      </c>
      <c r="U32" s="997">
        <v>14126.552995</v>
      </c>
      <c r="V32" s="997">
        <v>35995.95234964</v>
      </c>
      <c r="W32" s="997">
        <v>44345.780688999999</v>
      </c>
      <c r="X32" s="997">
        <v>34358.578374459998</v>
      </c>
      <c r="Y32" s="997">
        <v>34633.152384199995</v>
      </c>
      <c r="Z32" s="997">
        <v>33967.934607510004</v>
      </c>
      <c r="AA32" s="997">
        <v>24546.764722</v>
      </c>
      <c r="AB32" s="997">
        <v>25058.848771000001</v>
      </c>
      <c r="AC32" s="997">
        <v>28380.247675999999</v>
      </c>
      <c r="AD32" s="997">
        <v>31173.950909250001</v>
      </c>
      <c r="AE32" s="997">
        <v>29564.523641489999</v>
      </c>
      <c r="AF32" s="997">
        <v>30446.992951</v>
      </c>
      <c r="AG32" s="997">
        <v>13545.813109409999</v>
      </c>
      <c r="AH32" s="997">
        <v>13693.529043939998</v>
      </c>
      <c r="AI32" s="997">
        <v>13847.744802270001</v>
      </c>
    </row>
    <row r="33" spans="1:35" ht="15.75">
      <c r="A33" s="958" t="s">
        <v>617</v>
      </c>
      <c r="B33" s="997">
        <v>0</v>
      </c>
      <c r="C33" s="997">
        <v>0</v>
      </c>
      <c r="D33" s="997">
        <v>0</v>
      </c>
      <c r="E33" s="997">
        <v>0</v>
      </c>
      <c r="F33" s="997">
        <v>0</v>
      </c>
      <c r="G33" s="997">
        <v>0</v>
      </c>
      <c r="H33" s="997">
        <v>0</v>
      </c>
      <c r="I33" s="997">
        <v>0</v>
      </c>
      <c r="J33" s="997">
        <v>0</v>
      </c>
      <c r="K33" s="997">
        <v>0</v>
      </c>
      <c r="L33" s="997">
        <v>0</v>
      </c>
      <c r="M33" s="997">
        <v>0</v>
      </c>
      <c r="N33" s="997">
        <v>0</v>
      </c>
      <c r="O33" s="997">
        <v>0</v>
      </c>
      <c r="P33" s="997">
        <v>0</v>
      </c>
      <c r="Q33" s="997">
        <v>0</v>
      </c>
      <c r="R33" s="997">
        <v>0</v>
      </c>
      <c r="S33" s="997">
        <v>0</v>
      </c>
      <c r="T33" s="997">
        <v>0</v>
      </c>
      <c r="U33" s="997">
        <v>0</v>
      </c>
      <c r="V33" s="997">
        <v>0</v>
      </c>
      <c r="W33" s="997">
        <v>0</v>
      </c>
      <c r="X33" s="997">
        <v>0</v>
      </c>
      <c r="Y33" s="997">
        <v>0</v>
      </c>
      <c r="Z33" s="997">
        <v>0</v>
      </c>
      <c r="AA33" s="997">
        <v>0</v>
      </c>
      <c r="AB33" s="997">
        <v>0</v>
      </c>
      <c r="AC33" s="997">
        <v>0</v>
      </c>
      <c r="AD33" s="997">
        <v>0</v>
      </c>
      <c r="AE33" s="997">
        <v>0</v>
      </c>
      <c r="AF33" s="997">
        <v>0</v>
      </c>
      <c r="AG33" s="997">
        <v>0</v>
      </c>
      <c r="AH33" s="997">
        <v>0</v>
      </c>
      <c r="AI33" s="997">
        <v>0</v>
      </c>
    </row>
    <row r="34" spans="1:35" ht="15.75">
      <c r="A34" s="958" t="s">
        <v>618</v>
      </c>
      <c r="B34" s="997">
        <v>197.41238799999999</v>
      </c>
      <c r="C34" s="997">
        <v>197.41238831999999</v>
      </c>
      <c r="D34" s="997">
        <v>195.93873331999998</v>
      </c>
      <c r="E34" s="997">
        <v>195.93873331999998</v>
      </c>
      <c r="F34" s="997">
        <v>196.56895331999999</v>
      </c>
      <c r="G34" s="997">
        <v>194.03981130000003</v>
      </c>
      <c r="H34" s="997">
        <v>196.16934431999999</v>
      </c>
      <c r="I34" s="997">
        <v>186.05374132</v>
      </c>
      <c r="J34" s="997">
        <v>192.84728831999999</v>
      </c>
      <c r="K34" s="997">
        <v>208.027005</v>
      </c>
      <c r="L34" s="997">
        <v>202.934552</v>
      </c>
      <c r="M34" s="997">
        <v>210.433751</v>
      </c>
      <c r="N34" s="997">
        <v>210.433751</v>
      </c>
      <c r="O34" s="997">
        <v>210.433751</v>
      </c>
      <c r="P34" s="997">
        <v>213.57941500000001</v>
      </c>
      <c r="Q34" s="997">
        <v>213.57941500000001</v>
      </c>
      <c r="R34" s="997">
        <v>210.46223499999999</v>
      </c>
      <c r="S34" s="997">
        <v>247.47085141999997</v>
      </c>
      <c r="T34" s="997">
        <v>262.47358981999997</v>
      </c>
      <c r="U34" s="997">
        <v>269.87947800000001</v>
      </c>
      <c r="V34" s="997">
        <v>22257.221777999999</v>
      </c>
      <c r="W34" s="997">
        <v>30613.670133</v>
      </c>
      <c r="X34" s="997">
        <v>20553.172214999999</v>
      </c>
      <c r="Y34" s="997">
        <v>21564.170569000002</v>
      </c>
      <c r="Z34" s="997">
        <v>20969.705074000001</v>
      </c>
      <c r="AA34" s="997">
        <v>11185.470805999999</v>
      </c>
      <c r="AB34" s="997">
        <v>11565.548328999999</v>
      </c>
      <c r="AC34" s="997">
        <v>14727.873823</v>
      </c>
      <c r="AD34" s="997">
        <v>18222.40619618</v>
      </c>
      <c r="AE34" s="997">
        <v>16466.637961240001</v>
      </c>
      <c r="AF34" s="997">
        <v>17120.881781</v>
      </c>
      <c r="AG34" s="997">
        <v>169.06668400000001</v>
      </c>
      <c r="AH34" s="997">
        <v>175.13367288000001</v>
      </c>
      <c r="AI34" s="997">
        <v>181.40289041</v>
      </c>
    </row>
    <row r="35" spans="1:35" ht="15.75">
      <c r="A35" s="958" t="s">
        <v>619</v>
      </c>
      <c r="B35" s="997">
        <v>0</v>
      </c>
      <c r="C35" s="997">
        <v>0</v>
      </c>
      <c r="D35" s="997">
        <v>0</v>
      </c>
      <c r="E35" s="997">
        <v>0</v>
      </c>
      <c r="F35" s="997">
        <v>0</v>
      </c>
      <c r="G35" s="997">
        <v>0</v>
      </c>
      <c r="H35" s="997">
        <v>0</v>
      </c>
      <c r="I35" s="997">
        <v>0</v>
      </c>
      <c r="J35" s="997">
        <v>0</v>
      </c>
      <c r="K35" s="997">
        <v>0</v>
      </c>
      <c r="L35" s="997">
        <v>0</v>
      </c>
      <c r="M35" s="997">
        <v>0</v>
      </c>
      <c r="N35" s="997">
        <v>0</v>
      </c>
      <c r="O35" s="997">
        <v>0</v>
      </c>
      <c r="P35" s="997">
        <v>0</v>
      </c>
      <c r="Q35" s="997">
        <v>0</v>
      </c>
      <c r="R35" s="997">
        <v>0</v>
      </c>
      <c r="S35" s="997">
        <v>0</v>
      </c>
      <c r="T35" s="997">
        <v>0</v>
      </c>
      <c r="U35" s="997">
        <v>0</v>
      </c>
      <c r="V35" s="997">
        <v>0</v>
      </c>
      <c r="W35" s="997">
        <v>0</v>
      </c>
      <c r="X35" s="997">
        <v>0</v>
      </c>
      <c r="Y35" s="997">
        <v>0</v>
      </c>
      <c r="Z35" s="997">
        <v>0</v>
      </c>
      <c r="AA35" s="997">
        <v>0</v>
      </c>
      <c r="AB35" s="997">
        <v>0</v>
      </c>
      <c r="AC35" s="997">
        <v>0</v>
      </c>
      <c r="AD35" s="997">
        <v>0</v>
      </c>
      <c r="AE35" s="997">
        <v>0</v>
      </c>
      <c r="AF35" s="997">
        <v>0</v>
      </c>
      <c r="AG35" s="997">
        <v>0</v>
      </c>
      <c r="AH35" s="997">
        <v>0</v>
      </c>
      <c r="AI35" s="997">
        <v>0</v>
      </c>
    </row>
    <row r="36" spans="1:35" ht="15.75">
      <c r="A36" s="958" t="s">
        <v>620</v>
      </c>
      <c r="B36" s="997">
        <v>0</v>
      </c>
      <c r="C36" s="997">
        <v>0</v>
      </c>
      <c r="D36" s="997">
        <v>0</v>
      </c>
      <c r="E36" s="997">
        <v>0</v>
      </c>
      <c r="F36" s="997">
        <v>12949.999265</v>
      </c>
      <c r="G36" s="997">
        <v>13166.693585999999</v>
      </c>
      <c r="H36" s="997">
        <v>13286.94310748</v>
      </c>
      <c r="I36" s="997">
        <v>13430.687658000001</v>
      </c>
      <c r="J36" s="997">
        <v>13616.040277829999</v>
      </c>
      <c r="K36" s="997">
        <v>13772.59035541</v>
      </c>
      <c r="L36" s="997">
        <v>13866.505367</v>
      </c>
      <c r="M36" s="997">
        <v>13085.02389217</v>
      </c>
      <c r="N36" s="997">
        <v>13289.350889920001</v>
      </c>
      <c r="O36" s="997">
        <v>13435.204992000001</v>
      </c>
      <c r="P36" s="997">
        <v>13608.443614450001</v>
      </c>
      <c r="Q36" s="997">
        <v>13715.76316882</v>
      </c>
      <c r="R36" s="997">
        <v>13864.127133</v>
      </c>
      <c r="S36" s="997">
        <v>13263.846466000001</v>
      </c>
      <c r="T36" s="997">
        <v>13630.156249</v>
      </c>
      <c r="U36" s="997">
        <v>13856.673516999999</v>
      </c>
      <c r="V36" s="997">
        <v>13738.730571639999</v>
      </c>
      <c r="W36" s="997">
        <v>13732.110556</v>
      </c>
      <c r="X36" s="997">
        <v>13805.406159459999</v>
      </c>
      <c r="Y36" s="997">
        <v>13068.981815200001</v>
      </c>
      <c r="Z36" s="997">
        <v>12998.229533510001</v>
      </c>
      <c r="AA36" s="997">
        <v>13361.293916000001</v>
      </c>
      <c r="AB36" s="997">
        <v>13493.300442</v>
      </c>
      <c r="AC36" s="997">
        <v>13652.373852999999</v>
      </c>
      <c r="AD36" s="997">
        <v>12951.544713069999</v>
      </c>
      <c r="AE36" s="997">
        <v>13097.885680249999</v>
      </c>
      <c r="AF36" s="997">
        <v>13326.11117</v>
      </c>
      <c r="AG36" s="997">
        <v>13376.74642541</v>
      </c>
      <c r="AH36" s="997">
        <v>13518.39537106</v>
      </c>
      <c r="AI36" s="997">
        <v>13666.341911860001</v>
      </c>
    </row>
    <row r="37" spans="1:35" ht="15.75">
      <c r="A37" s="989" t="s">
        <v>547</v>
      </c>
      <c r="B37" s="997"/>
      <c r="C37" s="997"/>
      <c r="D37" s="997"/>
      <c r="E37" s="997"/>
      <c r="F37" s="997"/>
      <c r="G37" s="997"/>
      <c r="H37" s="997"/>
      <c r="I37" s="997"/>
      <c r="J37" s="997"/>
      <c r="K37" s="997"/>
      <c r="L37" s="997"/>
      <c r="M37" s="997"/>
      <c r="N37" s="997"/>
      <c r="O37" s="997"/>
      <c r="P37" s="997"/>
      <c r="Q37" s="997"/>
      <c r="R37" s="997"/>
      <c r="S37" s="997"/>
      <c r="T37" s="997"/>
      <c r="U37" s="997"/>
      <c r="V37" s="997"/>
      <c r="W37" s="997"/>
      <c r="X37" s="997"/>
      <c r="Y37" s="997"/>
      <c r="Z37" s="997"/>
      <c r="AA37" s="997"/>
      <c r="AB37" s="997"/>
      <c r="AC37" s="997"/>
      <c r="AD37" s="997"/>
      <c r="AE37" s="997"/>
      <c r="AF37" s="997"/>
      <c r="AG37" s="997"/>
      <c r="AH37" s="997"/>
      <c r="AI37" s="997"/>
    </row>
    <row r="38" spans="1:35" ht="15.75">
      <c r="A38" s="955" t="s">
        <v>621</v>
      </c>
      <c r="B38" s="999">
        <v>0</v>
      </c>
      <c r="C38" s="999">
        <v>0</v>
      </c>
      <c r="D38" s="999">
        <v>0</v>
      </c>
      <c r="E38" s="999">
        <v>0</v>
      </c>
      <c r="F38" s="999">
        <v>0</v>
      </c>
      <c r="G38" s="999">
        <v>0</v>
      </c>
      <c r="H38" s="999">
        <v>0</v>
      </c>
      <c r="I38" s="999">
        <v>0</v>
      </c>
      <c r="J38" s="999">
        <v>0</v>
      </c>
      <c r="K38" s="999">
        <v>0</v>
      </c>
      <c r="L38" s="999">
        <v>0</v>
      </c>
      <c r="M38" s="999">
        <v>0</v>
      </c>
      <c r="N38" s="999">
        <v>0</v>
      </c>
      <c r="O38" s="999">
        <v>0</v>
      </c>
      <c r="P38" s="999">
        <v>0</v>
      </c>
      <c r="Q38" s="999">
        <v>0</v>
      </c>
      <c r="R38" s="999">
        <v>0</v>
      </c>
      <c r="S38" s="999">
        <v>0</v>
      </c>
      <c r="T38" s="999">
        <v>0</v>
      </c>
      <c r="U38" s="999">
        <v>0</v>
      </c>
      <c r="V38" s="999">
        <v>0</v>
      </c>
      <c r="W38" s="999">
        <v>0</v>
      </c>
      <c r="X38" s="999">
        <v>0</v>
      </c>
      <c r="Y38" s="999">
        <v>0</v>
      </c>
      <c r="Z38" s="999">
        <v>0</v>
      </c>
      <c r="AA38" s="999">
        <v>0</v>
      </c>
      <c r="AB38" s="999">
        <v>0</v>
      </c>
      <c r="AC38" s="999">
        <v>0</v>
      </c>
      <c r="AD38" s="999">
        <v>0</v>
      </c>
      <c r="AE38" s="999">
        <v>0</v>
      </c>
      <c r="AF38" s="999">
        <v>0</v>
      </c>
      <c r="AG38" s="999">
        <v>0</v>
      </c>
      <c r="AH38" s="999">
        <v>0</v>
      </c>
      <c r="AI38" s="999">
        <v>0</v>
      </c>
    </row>
    <row r="39" spans="1:35" ht="15.75">
      <c r="A39" s="958" t="s">
        <v>622</v>
      </c>
      <c r="B39" s="999">
        <v>0</v>
      </c>
      <c r="C39" s="999">
        <v>0</v>
      </c>
      <c r="D39" s="999">
        <v>0</v>
      </c>
      <c r="E39" s="999">
        <v>0</v>
      </c>
      <c r="F39" s="999">
        <v>0</v>
      </c>
      <c r="G39" s="999">
        <v>0</v>
      </c>
      <c r="H39" s="999">
        <v>0</v>
      </c>
      <c r="I39" s="999">
        <v>0</v>
      </c>
      <c r="J39" s="999">
        <v>0</v>
      </c>
      <c r="K39" s="999">
        <v>0</v>
      </c>
      <c r="L39" s="999">
        <v>0</v>
      </c>
      <c r="M39" s="999">
        <v>0</v>
      </c>
      <c r="N39" s="999">
        <v>0</v>
      </c>
      <c r="O39" s="999">
        <v>0</v>
      </c>
      <c r="P39" s="999">
        <v>0</v>
      </c>
      <c r="Q39" s="999">
        <v>0</v>
      </c>
      <c r="R39" s="999">
        <v>0</v>
      </c>
      <c r="S39" s="999">
        <v>0</v>
      </c>
      <c r="T39" s="999">
        <v>0</v>
      </c>
      <c r="U39" s="999">
        <v>0</v>
      </c>
      <c r="V39" s="999">
        <v>0</v>
      </c>
      <c r="W39" s="999">
        <v>0</v>
      </c>
      <c r="X39" s="999">
        <v>0</v>
      </c>
      <c r="Y39" s="999">
        <v>0</v>
      </c>
      <c r="Z39" s="999">
        <v>0</v>
      </c>
      <c r="AA39" s="999">
        <v>0</v>
      </c>
      <c r="AB39" s="999">
        <v>0</v>
      </c>
      <c r="AC39" s="999">
        <v>0</v>
      </c>
      <c r="AD39" s="999">
        <v>0</v>
      </c>
      <c r="AE39" s="999">
        <v>0</v>
      </c>
      <c r="AF39" s="999">
        <v>0</v>
      </c>
      <c r="AG39" s="999">
        <v>0</v>
      </c>
      <c r="AH39" s="999">
        <v>0</v>
      </c>
      <c r="AI39" s="999">
        <v>0</v>
      </c>
    </row>
    <row r="40" spans="1:35" ht="15.75">
      <c r="A40" s="958" t="s">
        <v>623</v>
      </c>
      <c r="B40" s="999">
        <v>0</v>
      </c>
      <c r="C40" s="999">
        <v>0</v>
      </c>
      <c r="D40" s="999">
        <v>0</v>
      </c>
      <c r="E40" s="999">
        <v>0</v>
      </c>
      <c r="F40" s="999">
        <v>0</v>
      </c>
      <c r="G40" s="999">
        <v>0</v>
      </c>
      <c r="H40" s="999">
        <v>0</v>
      </c>
      <c r="I40" s="999">
        <v>0</v>
      </c>
      <c r="J40" s="999">
        <v>0</v>
      </c>
      <c r="K40" s="999">
        <v>0</v>
      </c>
      <c r="L40" s="999">
        <v>0</v>
      </c>
      <c r="M40" s="999">
        <v>0</v>
      </c>
      <c r="N40" s="999">
        <v>0</v>
      </c>
      <c r="O40" s="999">
        <v>0</v>
      </c>
      <c r="P40" s="999">
        <v>0</v>
      </c>
      <c r="Q40" s="999">
        <v>0</v>
      </c>
      <c r="R40" s="999">
        <v>0</v>
      </c>
      <c r="S40" s="999">
        <v>0</v>
      </c>
      <c r="T40" s="999">
        <v>0</v>
      </c>
      <c r="U40" s="999">
        <v>0</v>
      </c>
      <c r="V40" s="999">
        <v>0</v>
      </c>
      <c r="W40" s="999">
        <v>0</v>
      </c>
      <c r="X40" s="999">
        <v>0</v>
      </c>
      <c r="Y40" s="999">
        <v>0</v>
      </c>
      <c r="Z40" s="999">
        <v>0</v>
      </c>
      <c r="AA40" s="999">
        <v>0</v>
      </c>
      <c r="AB40" s="999">
        <v>0</v>
      </c>
      <c r="AC40" s="999">
        <v>0</v>
      </c>
      <c r="AD40" s="999">
        <v>0</v>
      </c>
      <c r="AE40" s="999">
        <v>0</v>
      </c>
      <c r="AF40" s="999">
        <v>0</v>
      </c>
      <c r="AG40" s="999">
        <v>0</v>
      </c>
      <c r="AH40" s="999">
        <v>0</v>
      </c>
      <c r="AI40" s="999">
        <v>0</v>
      </c>
    </row>
    <row r="41" spans="1:35" ht="15.75">
      <c r="A41" s="958" t="s">
        <v>624</v>
      </c>
      <c r="B41" s="999">
        <v>0</v>
      </c>
      <c r="C41" s="999">
        <v>0</v>
      </c>
      <c r="D41" s="999">
        <v>0</v>
      </c>
      <c r="E41" s="999">
        <v>0</v>
      </c>
      <c r="F41" s="999">
        <v>0</v>
      </c>
      <c r="G41" s="999">
        <v>0</v>
      </c>
      <c r="H41" s="999">
        <v>0</v>
      </c>
      <c r="I41" s="999">
        <v>0</v>
      </c>
      <c r="J41" s="999">
        <v>0</v>
      </c>
      <c r="K41" s="999">
        <v>0</v>
      </c>
      <c r="L41" s="999">
        <v>0</v>
      </c>
      <c r="M41" s="999">
        <v>0</v>
      </c>
      <c r="N41" s="999">
        <v>0</v>
      </c>
      <c r="O41" s="999">
        <v>0</v>
      </c>
      <c r="P41" s="999">
        <v>0</v>
      </c>
      <c r="Q41" s="999">
        <v>0</v>
      </c>
      <c r="R41" s="999">
        <v>0</v>
      </c>
      <c r="S41" s="999">
        <v>0</v>
      </c>
      <c r="T41" s="999">
        <v>0</v>
      </c>
      <c r="U41" s="999">
        <v>0</v>
      </c>
      <c r="V41" s="999">
        <v>0</v>
      </c>
      <c r="W41" s="999">
        <v>0</v>
      </c>
      <c r="X41" s="999">
        <v>0</v>
      </c>
      <c r="Y41" s="999">
        <v>0</v>
      </c>
      <c r="Z41" s="999">
        <v>0</v>
      </c>
      <c r="AA41" s="999">
        <v>0</v>
      </c>
      <c r="AB41" s="999">
        <v>0</v>
      </c>
      <c r="AC41" s="999">
        <v>0</v>
      </c>
      <c r="AD41" s="999">
        <v>0</v>
      </c>
      <c r="AE41" s="999">
        <v>0</v>
      </c>
      <c r="AF41" s="999">
        <v>0</v>
      </c>
      <c r="AG41" s="999">
        <v>0</v>
      </c>
      <c r="AH41" s="999">
        <v>0</v>
      </c>
      <c r="AI41" s="999">
        <v>0</v>
      </c>
    </row>
    <row r="42" spans="1:35" ht="15.75">
      <c r="A42" s="961"/>
      <c r="B42" s="997"/>
      <c r="C42" s="997"/>
      <c r="D42" s="997"/>
      <c r="E42" s="997"/>
      <c r="F42" s="997"/>
      <c r="G42" s="997"/>
      <c r="H42" s="997"/>
      <c r="I42" s="997"/>
      <c r="J42" s="997"/>
      <c r="K42" s="997"/>
      <c r="L42" s="997"/>
      <c r="M42" s="997"/>
      <c r="N42" s="997"/>
      <c r="O42" s="997"/>
      <c r="P42" s="997"/>
      <c r="Q42" s="997"/>
      <c r="R42" s="997"/>
      <c r="S42" s="997"/>
      <c r="T42" s="997">
        <v>0</v>
      </c>
      <c r="U42" s="997"/>
      <c r="V42" s="997"/>
      <c r="W42" s="997"/>
      <c r="X42" s="997"/>
      <c r="Y42" s="997"/>
      <c r="Z42" s="997"/>
      <c r="AA42" s="997"/>
      <c r="AB42" s="997"/>
      <c r="AC42" s="997"/>
      <c r="AD42" s="997"/>
      <c r="AE42" s="997"/>
      <c r="AF42" s="997"/>
      <c r="AG42" s="997"/>
      <c r="AH42" s="997"/>
      <c r="AI42" s="997">
        <v>0</v>
      </c>
    </row>
    <row r="43" spans="1:35" ht="15.75">
      <c r="A43" s="955" t="s">
        <v>625</v>
      </c>
      <c r="B43" s="997">
        <v>0</v>
      </c>
      <c r="C43" s="997">
        <v>0</v>
      </c>
      <c r="D43" s="997">
        <v>0</v>
      </c>
      <c r="E43" s="997">
        <v>0</v>
      </c>
      <c r="F43" s="997">
        <v>0</v>
      </c>
      <c r="G43" s="997">
        <v>0</v>
      </c>
      <c r="H43" s="997">
        <v>0</v>
      </c>
      <c r="I43" s="997">
        <v>0</v>
      </c>
      <c r="J43" s="997">
        <v>0</v>
      </c>
      <c r="K43" s="997">
        <v>0</v>
      </c>
      <c r="L43" s="997">
        <v>0</v>
      </c>
      <c r="M43" s="997">
        <v>0</v>
      </c>
      <c r="N43" s="997">
        <v>0</v>
      </c>
      <c r="O43" s="997">
        <v>0</v>
      </c>
      <c r="P43" s="997">
        <v>0</v>
      </c>
      <c r="Q43" s="997">
        <v>0</v>
      </c>
      <c r="R43" s="997">
        <v>0</v>
      </c>
      <c r="S43" s="997">
        <v>0</v>
      </c>
      <c r="T43" s="997">
        <v>0</v>
      </c>
      <c r="U43" s="997">
        <v>0</v>
      </c>
      <c r="V43" s="997">
        <v>0</v>
      </c>
      <c r="W43" s="997">
        <v>0</v>
      </c>
      <c r="X43" s="997">
        <v>1600.31997</v>
      </c>
      <c r="Y43" s="997">
        <v>0</v>
      </c>
      <c r="Z43" s="997">
        <v>0</v>
      </c>
      <c r="AA43" s="997">
        <v>0</v>
      </c>
      <c r="AB43" s="997">
        <v>0</v>
      </c>
      <c r="AC43" s="997">
        <v>0</v>
      </c>
      <c r="AD43" s="997">
        <v>1926.4478959999999</v>
      </c>
      <c r="AE43" s="997">
        <v>2397.2057889000002</v>
      </c>
      <c r="AF43" s="997">
        <v>0</v>
      </c>
      <c r="AG43" s="997">
        <v>19636.5</v>
      </c>
      <c r="AH43" s="997">
        <v>0</v>
      </c>
      <c r="AI43" s="997">
        <v>0</v>
      </c>
    </row>
    <row r="44" spans="1:35" ht="15.75">
      <c r="A44" s="958" t="s">
        <v>626</v>
      </c>
      <c r="B44" s="997">
        <v>0</v>
      </c>
      <c r="C44" s="997">
        <v>0</v>
      </c>
      <c r="D44" s="997">
        <v>0</v>
      </c>
      <c r="E44" s="997">
        <v>0</v>
      </c>
      <c r="F44" s="997">
        <v>0</v>
      </c>
      <c r="G44" s="997">
        <v>0</v>
      </c>
      <c r="H44" s="997">
        <v>0</v>
      </c>
      <c r="I44" s="997">
        <v>0</v>
      </c>
      <c r="J44" s="997">
        <v>0</v>
      </c>
      <c r="K44" s="997">
        <v>0</v>
      </c>
      <c r="L44" s="997">
        <v>0</v>
      </c>
      <c r="M44" s="997">
        <v>0</v>
      </c>
      <c r="N44" s="997">
        <v>0</v>
      </c>
      <c r="O44" s="997">
        <v>0</v>
      </c>
      <c r="P44" s="997">
        <v>0</v>
      </c>
      <c r="Q44" s="997">
        <v>0</v>
      </c>
      <c r="R44" s="997">
        <v>0</v>
      </c>
      <c r="S44" s="997">
        <v>0</v>
      </c>
      <c r="T44" s="997">
        <v>0</v>
      </c>
      <c r="U44" s="997">
        <v>0</v>
      </c>
      <c r="V44" s="997">
        <v>0</v>
      </c>
      <c r="W44" s="997">
        <v>0</v>
      </c>
      <c r="X44" s="997">
        <v>0</v>
      </c>
      <c r="Y44" s="997">
        <v>0</v>
      </c>
      <c r="Z44" s="997">
        <v>0</v>
      </c>
      <c r="AA44" s="997">
        <v>0</v>
      </c>
      <c r="AB44" s="997">
        <v>0</v>
      </c>
      <c r="AC44" s="997">
        <v>0</v>
      </c>
      <c r="AD44" s="997">
        <v>0</v>
      </c>
      <c r="AE44" s="997">
        <v>0</v>
      </c>
      <c r="AF44" s="997">
        <v>0</v>
      </c>
      <c r="AG44" s="997">
        <v>0</v>
      </c>
      <c r="AH44" s="997">
        <v>0</v>
      </c>
      <c r="AI44" s="997">
        <v>0</v>
      </c>
    </row>
    <row r="45" spans="1:35" ht="15.75">
      <c r="A45" s="958" t="s">
        <v>627</v>
      </c>
      <c r="B45" s="997">
        <v>0</v>
      </c>
      <c r="C45" s="997">
        <v>0</v>
      </c>
      <c r="D45" s="997">
        <v>0</v>
      </c>
      <c r="E45" s="997">
        <v>0</v>
      </c>
      <c r="F45" s="997">
        <v>0</v>
      </c>
      <c r="G45" s="997">
        <v>0</v>
      </c>
      <c r="H45" s="997">
        <v>0</v>
      </c>
      <c r="I45" s="997">
        <v>0</v>
      </c>
      <c r="J45" s="997">
        <v>0</v>
      </c>
      <c r="K45" s="997">
        <v>0</v>
      </c>
      <c r="L45" s="997">
        <v>0</v>
      </c>
      <c r="M45" s="997">
        <v>0</v>
      </c>
      <c r="N45" s="997">
        <v>0</v>
      </c>
      <c r="O45" s="997">
        <v>0</v>
      </c>
      <c r="P45" s="997">
        <v>0</v>
      </c>
      <c r="Q45" s="997">
        <v>0</v>
      </c>
      <c r="R45" s="997">
        <v>0</v>
      </c>
      <c r="S45" s="997">
        <v>0</v>
      </c>
      <c r="T45" s="997">
        <v>0</v>
      </c>
      <c r="U45" s="997">
        <v>0</v>
      </c>
      <c r="V45" s="997">
        <v>0</v>
      </c>
      <c r="W45" s="997">
        <v>0</v>
      </c>
      <c r="X45" s="997">
        <v>1600.31997</v>
      </c>
      <c r="Y45" s="997">
        <v>0</v>
      </c>
      <c r="Z45" s="997">
        <v>0</v>
      </c>
      <c r="AA45" s="997">
        <v>0</v>
      </c>
      <c r="AB45" s="997">
        <v>0</v>
      </c>
      <c r="AC45" s="997">
        <v>0</v>
      </c>
      <c r="AD45" s="997">
        <v>1926.4478959999999</v>
      </c>
      <c r="AE45" s="997">
        <v>2397.2057889000002</v>
      </c>
      <c r="AF45" s="997">
        <v>0</v>
      </c>
      <c r="AG45" s="997">
        <v>19636.5</v>
      </c>
      <c r="AH45" s="997">
        <v>0</v>
      </c>
      <c r="AI45" s="997">
        <v>0</v>
      </c>
    </row>
    <row r="46" spans="1:35" ht="15.75">
      <c r="A46" s="961"/>
      <c r="B46" s="997"/>
      <c r="C46" s="997"/>
      <c r="D46" s="997"/>
      <c r="E46" s="997"/>
      <c r="F46" s="997"/>
      <c r="G46" s="997"/>
      <c r="H46" s="997"/>
      <c r="I46" s="997"/>
      <c r="J46" s="997"/>
      <c r="K46" s="997"/>
      <c r="L46" s="997"/>
      <c r="M46" s="997"/>
      <c r="N46" s="997"/>
      <c r="O46" s="997"/>
      <c r="P46" s="997"/>
      <c r="Q46" s="997"/>
      <c r="R46" s="997"/>
      <c r="S46" s="997"/>
      <c r="T46" s="997"/>
      <c r="U46" s="997"/>
      <c r="V46" s="997"/>
      <c r="W46" s="997"/>
      <c r="X46" s="997"/>
      <c r="Y46" s="997"/>
      <c r="Z46" s="997"/>
      <c r="AA46" s="997"/>
      <c r="AB46" s="997"/>
      <c r="AC46" s="997"/>
      <c r="AD46" s="997"/>
      <c r="AE46" s="997"/>
      <c r="AF46" s="997"/>
      <c r="AG46" s="997"/>
      <c r="AH46" s="997"/>
      <c r="AI46" s="997"/>
    </row>
    <row r="47" spans="1:35" ht="15.75">
      <c r="A47" s="955" t="s">
        <v>628</v>
      </c>
      <c r="B47" s="997">
        <v>35691.628365999997</v>
      </c>
      <c r="C47" s="997">
        <v>34700.917501909993</v>
      </c>
      <c r="D47" s="997">
        <v>35027.098876709999</v>
      </c>
      <c r="E47" s="997">
        <v>35237.268777159996</v>
      </c>
      <c r="F47" s="997">
        <v>34659.681434529994</v>
      </c>
      <c r="G47" s="997">
        <v>34562.37481881</v>
      </c>
      <c r="H47" s="997">
        <v>34215.329642769997</v>
      </c>
      <c r="I47" s="997">
        <v>34574.198334100001</v>
      </c>
      <c r="J47" s="997">
        <v>32416.057118679997</v>
      </c>
      <c r="K47" s="997">
        <v>32469.742053919999</v>
      </c>
      <c r="L47" s="997">
        <v>35482.709605279997</v>
      </c>
      <c r="M47" s="997">
        <v>34616.932847930002</v>
      </c>
      <c r="N47" s="997">
        <v>37430.784454610002</v>
      </c>
      <c r="O47" s="997">
        <v>40387.901862339997</v>
      </c>
      <c r="P47" s="997">
        <v>42649.678206080003</v>
      </c>
      <c r="Q47" s="997">
        <v>41640.411389369998</v>
      </c>
      <c r="R47" s="997">
        <v>41104.346585790001</v>
      </c>
      <c r="S47" s="997">
        <v>40961.911786690005</v>
      </c>
      <c r="T47" s="997">
        <v>42660.959817729992</v>
      </c>
      <c r="U47" s="997">
        <v>43798.072535310006</v>
      </c>
      <c r="V47" s="997">
        <v>45773.054050179991</v>
      </c>
      <c r="W47" s="997">
        <v>45070.718499809998</v>
      </c>
      <c r="X47" s="997">
        <v>90074.606068359994</v>
      </c>
      <c r="Y47" s="997">
        <v>91736.583595580014</v>
      </c>
      <c r="Z47" s="997">
        <v>93146.332780249999</v>
      </c>
      <c r="AA47" s="997">
        <v>89094.108586170012</v>
      </c>
      <c r="AB47" s="997">
        <v>88716.480099830005</v>
      </c>
      <c r="AC47" s="997">
        <v>88343.215561259989</v>
      </c>
      <c r="AD47" s="997">
        <v>86085.770858360003</v>
      </c>
      <c r="AE47" s="997">
        <v>85305.71852876</v>
      </c>
      <c r="AF47" s="997">
        <v>87786.535219939993</v>
      </c>
      <c r="AG47" s="997">
        <v>90742.12761091</v>
      </c>
      <c r="AH47" s="997">
        <v>89409.499333999993</v>
      </c>
      <c r="AI47" s="997">
        <v>89738.252739819989</v>
      </c>
    </row>
    <row r="48" spans="1:35" ht="15.75">
      <c r="A48" s="958" t="s">
        <v>151</v>
      </c>
      <c r="B48" s="997">
        <v>17794.793730000001</v>
      </c>
      <c r="C48" s="997">
        <v>17794.793730000001</v>
      </c>
      <c r="D48" s="997">
        <v>17794.793730000001</v>
      </c>
      <c r="E48" s="997">
        <v>17794.793730000001</v>
      </c>
      <c r="F48" s="997">
        <v>17794.793729989997</v>
      </c>
      <c r="G48" s="997">
        <v>17794.793729989997</v>
      </c>
      <c r="H48" s="997">
        <v>17794.793729989997</v>
      </c>
      <c r="I48" s="997">
        <v>17794.793124380001</v>
      </c>
      <c r="J48" s="997">
        <v>17794.793729989997</v>
      </c>
      <c r="K48" s="997">
        <v>17794.793729989997</v>
      </c>
      <c r="L48" s="997">
        <v>17794.793729989997</v>
      </c>
      <c r="M48" s="997">
        <v>17794.793730000001</v>
      </c>
      <c r="N48" s="997">
        <v>20794.793729989997</v>
      </c>
      <c r="O48" s="997">
        <v>20794.793729989997</v>
      </c>
      <c r="P48" s="997">
        <v>20794.793729989997</v>
      </c>
      <c r="Q48" s="997">
        <v>20794.793730000001</v>
      </c>
      <c r="R48" s="997">
        <v>20794.793730000001</v>
      </c>
      <c r="S48" s="997">
        <v>20794.793730000001</v>
      </c>
      <c r="T48" s="997">
        <v>20794.793730000001</v>
      </c>
      <c r="U48" s="997">
        <v>20794.793730000001</v>
      </c>
      <c r="V48" s="997">
        <v>20794.793730000001</v>
      </c>
      <c r="W48" s="997">
        <v>20794.793730000001</v>
      </c>
      <c r="X48" s="997">
        <v>30054.262237999999</v>
      </c>
      <c r="Y48" s="997">
        <v>30146.917011000001</v>
      </c>
      <c r="Z48" s="997">
        <v>30146.917011000001</v>
      </c>
      <c r="AA48" s="997">
        <v>30146.917011000001</v>
      </c>
      <c r="AB48" s="997">
        <v>30146.917011000001</v>
      </c>
      <c r="AC48" s="997">
        <v>30146.917011000001</v>
      </c>
      <c r="AD48" s="997">
        <v>30146.917011000001</v>
      </c>
      <c r="AE48" s="997">
        <v>30146.917011000001</v>
      </c>
      <c r="AF48" s="997">
        <v>30146.917011000001</v>
      </c>
      <c r="AG48" s="997">
        <v>30146.917011000001</v>
      </c>
      <c r="AH48" s="997">
        <v>30146.917011000001</v>
      </c>
      <c r="AI48" s="997">
        <v>30146.917011000001</v>
      </c>
    </row>
    <row r="49" spans="1:35" ht="15.75">
      <c r="A49" s="958" t="s">
        <v>629</v>
      </c>
      <c r="B49" s="997">
        <v>17005.612726050003</v>
      </c>
      <c r="C49" s="997">
        <v>15995.123959909997</v>
      </c>
      <c r="D49" s="997">
        <v>16313.62312181</v>
      </c>
      <c r="E49" s="997">
        <v>16490.82085353</v>
      </c>
      <c r="F49" s="997">
        <v>15896.144681909998</v>
      </c>
      <c r="G49" s="997">
        <v>15764.314938699999</v>
      </c>
      <c r="H49" s="997">
        <v>15396.529711869998</v>
      </c>
      <c r="I49" s="997">
        <v>15735.67517705</v>
      </c>
      <c r="J49" s="997">
        <v>13558.49282039</v>
      </c>
      <c r="K49" s="997">
        <v>13652.217018039999</v>
      </c>
      <c r="L49" s="997">
        <v>16643.4044589</v>
      </c>
      <c r="M49" s="997">
        <v>15756.342543710001</v>
      </c>
      <c r="N49" s="997">
        <v>15426.936257420002</v>
      </c>
      <c r="O49" s="997">
        <v>18360.333086319999</v>
      </c>
      <c r="P49" s="997">
        <v>20594.798005280001</v>
      </c>
      <c r="Q49" s="997">
        <v>19564.277723930001</v>
      </c>
      <c r="R49" s="997">
        <v>19006.79174624</v>
      </c>
      <c r="S49" s="997">
        <v>18840.127499740003</v>
      </c>
      <c r="T49" s="997">
        <v>20513.749992199995</v>
      </c>
      <c r="U49" s="997">
        <v>21626.251842379999</v>
      </c>
      <c r="V49" s="997">
        <v>23565.567309259997</v>
      </c>
      <c r="W49" s="997">
        <v>22879.928093830003</v>
      </c>
      <c r="X49" s="997">
        <v>56364.372557940005</v>
      </c>
      <c r="Y49" s="997">
        <v>58928.884562260006</v>
      </c>
      <c r="Z49" s="997">
        <v>59856.514722550004</v>
      </c>
      <c r="AA49" s="997">
        <v>54665.047699349998</v>
      </c>
      <c r="AB49" s="997">
        <v>54082.459245710001</v>
      </c>
      <c r="AC49" s="997">
        <v>54418.831613229995</v>
      </c>
      <c r="AD49" s="997">
        <v>51063.91240044</v>
      </c>
      <c r="AE49" s="997">
        <v>49808.844515080003</v>
      </c>
      <c r="AF49" s="997">
        <v>52192.781342739996</v>
      </c>
      <c r="AG49" s="997">
        <v>53490.213110870005</v>
      </c>
      <c r="AH49" s="997">
        <v>52011.073457619997</v>
      </c>
      <c r="AI49" s="997">
        <v>52865.301263460002</v>
      </c>
    </row>
    <row r="50" spans="1:35" ht="15.75">
      <c r="A50" s="958" t="s">
        <v>630</v>
      </c>
      <c r="B50" s="997">
        <v>835.45760195000003</v>
      </c>
      <c r="C50" s="997">
        <v>855.01081099999999</v>
      </c>
      <c r="D50" s="997">
        <v>862.45823789999997</v>
      </c>
      <c r="E50" s="997">
        <v>895.91982363</v>
      </c>
      <c r="F50" s="997">
        <v>912.67855363000001</v>
      </c>
      <c r="G50" s="997">
        <v>947.2016811200001</v>
      </c>
      <c r="H50" s="997">
        <v>967.94173190999982</v>
      </c>
      <c r="I50" s="997">
        <v>987.66556366999987</v>
      </c>
      <c r="J50" s="997">
        <v>1006.7060993</v>
      </c>
      <c r="K50" s="997">
        <v>966.6668368899999</v>
      </c>
      <c r="L50" s="997">
        <v>987.63584738999987</v>
      </c>
      <c r="M50" s="997">
        <v>1008.92100522</v>
      </c>
      <c r="N50" s="997">
        <v>1030.53468185</v>
      </c>
      <c r="O50" s="997">
        <v>1054.25526068</v>
      </c>
      <c r="P50" s="997">
        <v>1077.0340874600001</v>
      </c>
      <c r="Q50" s="997">
        <v>1099.1360320899998</v>
      </c>
      <c r="R50" s="997">
        <v>1120.5572062000001</v>
      </c>
      <c r="S50" s="997">
        <v>1144.7866536000001</v>
      </c>
      <c r="T50" s="997">
        <v>1170.2121921800001</v>
      </c>
      <c r="U50" s="997">
        <v>1194.8230605800002</v>
      </c>
      <c r="V50" s="997">
        <v>1218.6569810800002</v>
      </c>
      <c r="W50" s="997">
        <v>1201.96064514</v>
      </c>
      <c r="X50" s="997">
        <v>3468.7340345800003</v>
      </c>
      <c r="Y50" s="997">
        <v>1900.51316402</v>
      </c>
      <c r="Z50" s="997">
        <v>2382.6321883999999</v>
      </c>
      <c r="AA50" s="997">
        <v>3528.5439795200004</v>
      </c>
      <c r="AB50" s="997">
        <v>3735.7810618200006</v>
      </c>
      <c r="AC50" s="997">
        <v>2989.11639973</v>
      </c>
      <c r="AD50" s="997">
        <v>4802.7218969200003</v>
      </c>
      <c r="AE50" s="997">
        <v>4345.0432627299997</v>
      </c>
      <c r="AF50" s="997">
        <v>3660.6983596400005</v>
      </c>
      <c r="AG50" s="997">
        <v>5322.0158235500003</v>
      </c>
      <c r="AH50" s="997">
        <v>5462.1303250800011</v>
      </c>
      <c r="AI50" s="997">
        <v>4930.6404875799999</v>
      </c>
    </row>
    <row r="51" spans="1:35" ht="15.75">
      <c r="A51" s="958" t="s">
        <v>631</v>
      </c>
      <c r="B51" s="997">
        <v>0</v>
      </c>
      <c r="C51" s="997">
        <v>0</v>
      </c>
      <c r="D51" s="997">
        <v>0</v>
      </c>
      <c r="E51" s="997">
        <v>0</v>
      </c>
      <c r="F51" s="997">
        <v>0</v>
      </c>
      <c r="G51" s="997">
        <v>0</v>
      </c>
      <c r="H51" s="997">
        <v>0</v>
      </c>
      <c r="I51" s="997">
        <v>0</v>
      </c>
      <c r="J51" s="997">
        <v>0</v>
      </c>
      <c r="K51" s="997">
        <v>0</v>
      </c>
      <c r="L51" s="997">
        <v>0</v>
      </c>
      <c r="M51" s="997">
        <v>0</v>
      </c>
      <c r="N51" s="997">
        <v>0</v>
      </c>
      <c r="O51" s="997">
        <v>0</v>
      </c>
      <c r="P51" s="997">
        <v>0</v>
      </c>
      <c r="Q51" s="997">
        <v>0</v>
      </c>
      <c r="R51" s="997">
        <v>0</v>
      </c>
      <c r="S51" s="997">
        <v>0</v>
      </c>
      <c r="T51" s="997">
        <v>0</v>
      </c>
      <c r="U51" s="997">
        <v>0</v>
      </c>
      <c r="V51" s="997">
        <v>0</v>
      </c>
      <c r="W51" s="997">
        <v>0</v>
      </c>
      <c r="X51" s="997">
        <v>0</v>
      </c>
      <c r="Y51" s="997">
        <v>0</v>
      </c>
      <c r="Z51" s="997">
        <v>0</v>
      </c>
      <c r="AA51" s="997">
        <v>0</v>
      </c>
      <c r="AB51" s="997">
        <v>0</v>
      </c>
      <c r="AC51" s="997">
        <v>0</v>
      </c>
      <c r="AD51" s="997">
        <v>0</v>
      </c>
      <c r="AE51" s="997">
        <v>0</v>
      </c>
      <c r="AF51" s="997">
        <v>0</v>
      </c>
      <c r="AG51" s="997">
        <v>0</v>
      </c>
      <c r="AH51" s="997">
        <v>0</v>
      </c>
      <c r="AI51" s="997">
        <v>0</v>
      </c>
    </row>
    <row r="52" spans="1:35" ht="15.75">
      <c r="A52" s="958" t="s">
        <v>632</v>
      </c>
      <c r="B52" s="997">
        <v>55.764308</v>
      </c>
      <c r="C52" s="997">
        <v>55.989001000000002</v>
      </c>
      <c r="D52" s="997">
        <v>56.223787000000002</v>
      </c>
      <c r="E52" s="997">
        <v>55.734369999999998</v>
      </c>
      <c r="F52" s="997">
        <v>56.064469000000003</v>
      </c>
      <c r="G52" s="997">
        <v>56.064469000000003</v>
      </c>
      <c r="H52" s="997">
        <v>56.064469000000003</v>
      </c>
      <c r="I52" s="997">
        <v>56.064469000000003</v>
      </c>
      <c r="J52" s="997">
        <v>56.064469000000003</v>
      </c>
      <c r="K52" s="997">
        <v>56.064469000000003</v>
      </c>
      <c r="L52" s="997">
        <v>56.875568999999999</v>
      </c>
      <c r="M52" s="997">
        <v>56.875568999999999</v>
      </c>
      <c r="N52" s="997">
        <v>178.51978535000001</v>
      </c>
      <c r="O52" s="997">
        <v>178.51978535000001</v>
      </c>
      <c r="P52" s="997">
        <v>183.05238334999999</v>
      </c>
      <c r="Q52" s="997">
        <v>182.20390334999999</v>
      </c>
      <c r="R52" s="997">
        <v>182.20390334999999</v>
      </c>
      <c r="S52" s="997">
        <v>182.20390334999999</v>
      </c>
      <c r="T52" s="997">
        <v>182.20390334999999</v>
      </c>
      <c r="U52" s="997">
        <v>182.20390234999999</v>
      </c>
      <c r="V52" s="997">
        <v>194.03602984</v>
      </c>
      <c r="W52" s="997">
        <v>194.03603084</v>
      </c>
      <c r="X52" s="997">
        <v>187.23723784000001</v>
      </c>
      <c r="Y52" s="997">
        <v>760.26885829999992</v>
      </c>
      <c r="Z52" s="997">
        <v>760.26885829999992</v>
      </c>
      <c r="AA52" s="997">
        <v>753.59989629999995</v>
      </c>
      <c r="AB52" s="997">
        <v>751.32278129999997</v>
      </c>
      <c r="AC52" s="997">
        <v>788.35053729999993</v>
      </c>
      <c r="AD52" s="997">
        <v>72.219549999999998</v>
      </c>
      <c r="AE52" s="997">
        <v>1004.9137399499999</v>
      </c>
      <c r="AF52" s="997">
        <v>1786.13850656</v>
      </c>
      <c r="AG52" s="997">
        <v>1782.9816654900001</v>
      </c>
      <c r="AH52" s="997">
        <v>1789.3785402999999</v>
      </c>
      <c r="AI52" s="997">
        <v>1795.3939777799999</v>
      </c>
    </row>
    <row r="53" spans="1:35" ht="15.75">
      <c r="A53" s="989" t="s">
        <v>547</v>
      </c>
      <c r="B53" s="997"/>
      <c r="C53" s="997"/>
      <c r="D53" s="997"/>
      <c r="E53" s="997"/>
      <c r="F53" s="997"/>
      <c r="G53" s="997"/>
      <c r="H53" s="997"/>
      <c r="I53" s="997"/>
      <c r="J53" s="997"/>
      <c r="K53" s="997"/>
      <c r="L53" s="997"/>
      <c r="M53" s="997"/>
      <c r="N53" s="997"/>
      <c r="O53" s="997"/>
      <c r="P53" s="997"/>
      <c r="Q53" s="997"/>
      <c r="R53" s="997"/>
      <c r="S53" s="997"/>
      <c r="T53" s="997"/>
      <c r="U53" s="997"/>
      <c r="V53" s="997"/>
      <c r="W53" s="997"/>
      <c r="X53" s="997"/>
      <c r="Y53" s="997"/>
      <c r="Z53" s="997"/>
      <c r="AA53" s="997"/>
      <c r="AB53" s="997"/>
      <c r="AC53" s="997"/>
      <c r="AD53" s="997"/>
      <c r="AE53" s="997"/>
      <c r="AF53" s="997"/>
      <c r="AG53" s="997"/>
      <c r="AH53" s="997"/>
      <c r="AI53" s="997"/>
    </row>
    <row r="54" spans="1:35" ht="15.75">
      <c r="A54" s="955" t="s">
        <v>633</v>
      </c>
      <c r="B54" s="997">
        <v>16506.381406719996</v>
      </c>
      <c r="C54" s="997">
        <v>12102.779186779999</v>
      </c>
      <c r="D54" s="997">
        <v>12761.015726720001</v>
      </c>
      <c r="E54" s="997">
        <v>14190.187909560002</v>
      </c>
      <c r="F54" s="997">
        <v>16682.791492119999</v>
      </c>
      <c r="G54" s="997">
        <v>24771.998137679999</v>
      </c>
      <c r="H54" s="997">
        <v>18797.040560669997</v>
      </c>
      <c r="I54" s="997">
        <v>20061.155040270005</v>
      </c>
      <c r="J54" s="997">
        <v>27343.826534039999</v>
      </c>
      <c r="K54" s="997">
        <v>38783.488982249997</v>
      </c>
      <c r="L54" s="997">
        <v>32605.437671120002</v>
      </c>
      <c r="M54" s="997">
        <v>35293.327743970003</v>
      </c>
      <c r="N54" s="997">
        <v>72719.06110466001</v>
      </c>
      <c r="O54" s="997">
        <v>41402.176252369994</v>
      </c>
      <c r="P54" s="997">
        <v>30108.08452746</v>
      </c>
      <c r="Q54" s="997">
        <v>43822.432971779999</v>
      </c>
      <c r="R54" s="997">
        <v>41526.85220039</v>
      </c>
      <c r="S54" s="997">
        <v>44093.390944160004</v>
      </c>
      <c r="T54" s="997">
        <v>39450.707279529997</v>
      </c>
      <c r="U54" s="997">
        <v>29219.711986779999</v>
      </c>
      <c r="V54" s="997">
        <v>31735.679281979999</v>
      </c>
      <c r="W54" s="997">
        <v>33509.442116140002</v>
      </c>
      <c r="X54" s="997">
        <v>70601.784478250003</v>
      </c>
      <c r="Y54" s="997">
        <v>82419.146402839993</v>
      </c>
      <c r="Z54" s="997">
        <v>76216.7957761</v>
      </c>
      <c r="AA54" s="997">
        <v>84865.492810459997</v>
      </c>
      <c r="AB54" s="997">
        <v>95292.430158170013</v>
      </c>
      <c r="AC54" s="997">
        <v>108379.12063430999</v>
      </c>
      <c r="AD54" s="997">
        <v>141163.79832132001</v>
      </c>
      <c r="AE54" s="997">
        <v>97710.442249540007</v>
      </c>
      <c r="AF54" s="997">
        <v>119042.52213442999</v>
      </c>
      <c r="AG54" s="997">
        <v>94753.897483150009</v>
      </c>
      <c r="AH54" s="997">
        <v>106859.25956704</v>
      </c>
      <c r="AI54" s="997">
        <v>134889.13000420001</v>
      </c>
    </row>
    <row r="55" spans="1:35" ht="15.75">
      <c r="A55" s="955" t="s">
        <v>634</v>
      </c>
      <c r="B55" s="997">
        <v>8973.3239691099989</v>
      </c>
      <c r="C55" s="997">
        <v>5409.6884897499995</v>
      </c>
      <c r="D55" s="997">
        <v>6845.6034139799995</v>
      </c>
      <c r="E55" s="997">
        <v>7986.7077503</v>
      </c>
      <c r="F55" s="997">
        <v>10183.743629889999</v>
      </c>
      <c r="G55" s="997">
        <v>18457.648158069998</v>
      </c>
      <c r="H55" s="997">
        <v>11874.878089899999</v>
      </c>
      <c r="I55" s="997">
        <v>12850.372185060001</v>
      </c>
      <c r="J55" s="997">
        <v>12899.522438420001</v>
      </c>
      <c r="K55" s="997">
        <v>25320.084546239999</v>
      </c>
      <c r="L55" s="997">
        <v>23682.133397319998</v>
      </c>
      <c r="M55" s="997">
        <v>25840.813080739998</v>
      </c>
      <c r="N55" s="997">
        <v>60439.333017000004</v>
      </c>
      <c r="O55" s="997">
        <v>31345.800005519995</v>
      </c>
      <c r="P55" s="997">
        <v>18117.741583149997</v>
      </c>
      <c r="Q55" s="997">
        <v>31172.268875729998</v>
      </c>
      <c r="R55" s="997">
        <v>26787.16590262</v>
      </c>
      <c r="S55" s="997">
        <v>30261.99714888</v>
      </c>
      <c r="T55" s="997">
        <v>21619.197023749999</v>
      </c>
      <c r="U55" s="997">
        <v>12882.828352979999</v>
      </c>
      <c r="V55" s="997">
        <v>12101.6247699</v>
      </c>
      <c r="W55" s="997">
        <v>8195.3351490099994</v>
      </c>
      <c r="X55" s="997">
        <v>38688.364410640002</v>
      </c>
      <c r="Y55" s="997">
        <v>44524.03666446</v>
      </c>
      <c r="Z55" s="997">
        <v>33867.664853759998</v>
      </c>
      <c r="AA55" s="997">
        <v>49293.553545249997</v>
      </c>
      <c r="AB55" s="997">
        <v>59236.887333719998</v>
      </c>
      <c r="AC55" s="997">
        <v>57446.546268800004</v>
      </c>
      <c r="AD55" s="997">
        <v>83883.669601630012</v>
      </c>
      <c r="AE55" s="997">
        <v>41098.921191109999</v>
      </c>
      <c r="AF55" s="997">
        <v>68509.860010040007</v>
      </c>
      <c r="AG55" s="997">
        <v>50960.990134340005</v>
      </c>
      <c r="AH55" s="997">
        <v>56646.853198310004</v>
      </c>
      <c r="AI55" s="997">
        <v>67409.197380009995</v>
      </c>
    </row>
    <row r="56" spans="1:35" ht="15.75">
      <c r="A56" s="958" t="s">
        <v>635</v>
      </c>
      <c r="B56" s="997">
        <v>62.998720559999995</v>
      </c>
      <c r="C56" s="997">
        <v>29.120392989999999</v>
      </c>
      <c r="D56" s="997">
        <v>17.579342829999998</v>
      </c>
      <c r="E56" s="997">
        <v>0</v>
      </c>
      <c r="F56" s="997">
        <v>0</v>
      </c>
      <c r="G56" s="997">
        <v>3.9404549800000002</v>
      </c>
      <c r="H56" s="997">
        <v>6.8300514800000007</v>
      </c>
      <c r="I56" s="997">
        <v>1.8866314399999999</v>
      </c>
      <c r="J56" s="997">
        <v>0</v>
      </c>
      <c r="K56" s="997">
        <v>7.89270782</v>
      </c>
      <c r="L56" s="997">
        <v>0</v>
      </c>
      <c r="M56" s="997">
        <v>93.588895669999999</v>
      </c>
      <c r="N56" s="997">
        <v>50.156991479999995</v>
      </c>
      <c r="O56" s="997">
        <v>9.8046214999999997</v>
      </c>
      <c r="P56" s="997">
        <v>5.8605851299999996</v>
      </c>
      <c r="Q56" s="997">
        <v>449.13603448000003</v>
      </c>
      <c r="R56" s="997">
        <v>13.818178869999999</v>
      </c>
      <c r="S56" s="997">
        <v>2.4671251299999999</v>
      </c>
      <c r="T56" s="997">
        <v>0</v>
      </c>
      <c r="U56" s="997">
        <v>5.2738386500000001</v>
      </c>
      <c r="V56" s="997">
        <v>6.9416199000000001</v>
      </c>
      <c r="W56" s="997">
        <v>0.65199901000000005</v>
      </c>
      <c r="X56" s="997">
        <v>21.773055639999999</v>
      </c>
      <c r="Y56" s="997">
        <v>36.810663460000001</v>
      </c>
      <c r="Z56" s="997">
        <v>0</v>
      </c>
      <c r="AA56" s="997">
        <v>48.538623489999999</v>
      </c>
      <c r="AB56" s="997">
        <v>64.616317969999997</v>
      </c>
      <c r="AC56" s="997">
        <v>0</v>
      </c>
      <c r="AD56" s="997">
        <v>0</v>
      </c>
      <c r="AE56" s="997">
        <v>84.175552999999994</v>
      </c>
      <c r="AF56" s="997">
        <v>3.5527451800000001</v>
      </c>
      <c r="AG56" s="997">
        <v>28.40600581</v>
      </c>
      <c r="AH56" s="997">
        <v>0</v>
      </c>
      <c r="AI56" s="997">
        <v>81.493521010000009</v>
      </c>
    </row>
    <row r="57" spans="1:35" ht="15.75">
      <c r="A57" s="958" t="s">
        <v>636</v>
      </c>
      <c r="B57" s="997">
        <v>0</v>
      </c>
      <c r="C57" s="997">
        <v>0</v>
      </c>
      <c r="D57" s="997">
        <v>0</v>
      </c>
      <c r="E57" s="997">
        <v>0</v>
      </c>
      <c r="F57" s="997">
        <v>0</v>
      </c>
      <c r="G57" s="997">
        <v>0</v>
      </c>
      <c r="H57" s="997">
        <v>0</v>
      </c>
      <c r="I57" s="997">
        <v>0</v>
      </c>
      <c r="J57" s="997">
        <v>0</v>
      </c>
      <c r="K57" s="997">
        <v>0</v>
      </c>
      <c r="L57" s="997">
        <v>0</v>
      </c>
      <c r="M57" s="997">
        <v>0</v>
      </c>
      <c r="N57" s="997">
        <v>0</v>
      </c>
      <c r="O57" s="997">
        <v>0</v>
      </c>
      <c r="P57" s="997">
        <v>0</v>
      </c>
      <c r="Q57" s="997">
        <v>0</v>
      </c>
      <c r="R57" s="997">
        <v>0</v>
      </c>
      <c r="S57" s="997">
        <v>0</v>
      </c>
      <c r="T57" s="997">
        <v>0</v>
      </c>
      <c r="U57" s="997">
        <v>0</v>
      </c>
      <c r="V57" s="997">
        <v>0</v>
      </c>
      <c r="W57" s="997">
        <v>0</v>
      </c>
      <c r="X57" s="997">
        <v>8.9424659999999996</v>
      </c>
      <c r="Y57" s="997">
        <v>0</v>
      </c>
      <c r="Z57" s="997">
        <v>0.373033</v>
      </c>
      <c r="AA57" s="997">
        <v>1.7317210000000001</v>
      </c>
      <c r="AB57" s="997">
        <v>2.761247</v>
      </c>
      <c r="AC57" s="997">
        <v>2.761247</v>
      </c>
      <c r="AD57" s="997">
        <v>2.761247</v>
      </c>
      <c r="AE57" s="997">
        <v>0</v>
      </c>
      <c r="AF57" s="997">
        <v>0</v>
      </c>
      <c r="AG57" s="997">
        <v>0</v>
      </c>
      <c r="AH57" s="997">
        <v>0</v>
      </c>
      <c r="AI57" s="997">
        <v>0</v>
      </c>
    </row>
    <row r="58" spans="1:35" ht="15.75">
      <c r="A58" s="958" t="s">
        <v>637</v>
      </c>
      <c r="B58" s="997">
        <v>8910.3252485499997</v>
      </c>
      <c r="C58" s="997">
        <v>5380.5680967599992</v>
      </c>
      <c r="D58" s="997">
        <v>6828.0240711500001</v>
      </c>
      <c r="E58" s="997">
        <v>7986.7077503</v>
      </c>
      <c r="F58" s="997">
        <v>10183.743629889999</v>
      </c>
      <c r="G58" s="997">
        <v>18453.70770309</v>
      </c>
      <c r="H58" s="997">
        <v>11868.04803842</v>
      </c>
      <c r="I58" s="997">
        <v>12848.485553620001</v>
      </c>
      <c r="J58" s="997">
        <v>12899.522438420001</v>
      </c>
      <c r="K58" s="997">
        <v>25312.19183842</v>
      </c>
      <c r="L58" s="997">
        <v>23682.133397319998</v>
      </c>
      <c r="M58" s="997">
        <v>25747.224185070001</v>
      </c>
      <c r="N58" s="997">
        <v>60389.176025520006</v>
      </c>
      <c r="O58" s="997">
        <v>31335.995384019996</v>
      </c>
      <c r="P58" s="997">
        <v>18111.880998019995</v>
      </c>
      <c r="Q58" s="997">
        <v>30723.132841250001</v>
      </c>
      <c r="R58" s="997">
        <v>26773.347723750001</v>
      </c>
      <c r="S58" s="997">
        <v>30259.530023750001</v>
      </c>
      <c r="T58" s="997">
        <v>21619.197023749999</v>
      </c>
      <c r="U58" s="997">
        <v>12877.554514330001</v>
      </c>
      <c r="V58" s="997">
        <v>12094.683150000001</v>
      </c>
      <c r="W58" s="997">
        <v>8194.6831500000008</v>
      </c>
      <c r="X58" s="997">
        <v>38583.785980000001</v>
      </c>
      <c r="Y58" s="997">
        <v>44444.868814000001</v>
      </c>
      <c r="Z58" s="997">
        <v>33799.12022176</v>
      </c>
      <c r="AA58" s="997">
        <v>49206.174183760006</v>
      </c>
      <c r="AB58" s="997">
        <v>59148.114484750004</v>
      </c>
      <c r="AC58" s="997">
        <v>57419.596618800002</v>
      </c>
      <c r="AD58" s="997">
        <v>83880.643229630004</v>
      </c>
      <c r="AE58" s="997">
        <v>41009.414998109998</v>
      </c>
      <c r="AF58" s="997">
        <v>68471.157518859996</v>
      </c>
      <c r="AG58" s="997">
        <v>50864.479471530009</v>
      </c>
      <c r="AH58" s="997">
        <v>56643.217362310002</v>
      </c>
      <c r="AI58" s="997">
        <v>65647.965846999999</v>
      </c>
    </row>
    <row r="59" spans="1:35" ht="15.75">
      <c r="A59" s="958" t="s">
        <v>638</v>
      </c>
      <c r="B59" s="997">
        <v>0</v>
      </c>
      <c r="C59" s="997">
        <v>0</v>
      </c>
      <c r="D59" s="997">
        <v>0</v>
      </c>
      <c r="E59" s="997">
        <v>0</v>
      </c>
      <c r="F59" s="997">
        <v>0</v>
      </c>
      <c r="G59" s="997">
        <v>0</v>
      </c>
      <c r="H59" s="997">
        <v>0</v>
      </c>
      <c r="I59" s="997">
        <v>0</v>
      </c>
      <c r="J59" s="997">
        <v>0</v>
      </c>
      <c r="K59" s="997">
        <v>0</v>
      </c>
      <c r="L59" s="997">
        <v>0</v>
      </c>
      <c r="M59" s="997">
        <v>0</v>
      </c>
      <c r="N59" s="997">
        <v>0</v>
      </c>
      <c r="O59" s="997">
        <v>0</v>
      </c>
      <c r="P59" s="997">
        <v>0</v>
      </c>
      <c r="Q59" s="997">
        <v>0</v>
      </c>
      <c r="R59" s="997">
        <v>0</v>
      </c>
      <c r="S59" s="997">
        <v>0</v>
      </c>
      <c r="T59" s="997">
        <v>0</v>
      </c>
      <c r="U59" s="997">
        <v>0</v>
      </c>
      <c r="V59" s="997">
        <v>0</v>
      </c>
      <c r="W59" s="997">
        <v>0</v>
      </c>
      <c r="X59" s="997">
        <v>73.862909000000002</v>
      </c>
      <c r="Y59" s="997">
        <v>42.357187000000003</v>
      </c>
      <c r="Z59" s="997">
        <v>68.171599000000001</v>
      </c>
      <c r="AA59" s="997">
        <v>37.109017000000001</v>
      </c>
      <c r="AB59" s="997">
        <v>21.395284</v>
      </c>
      <c r="AC59" s="997">
        <v>24.188403000000001</v>
      </c>
      <c r="AD59" s="997">
        <v>0.265125</v>
      </c>
      <c r="AE59" s="997">
        <v>5.3306399999999998</v>
      </c>
      <c r="AF59" s="997">
        <v>35.149746</v>
      </c>
      <c r="AG59" s="997">
        <v>68.104657000000003</v>
      </c>
      <c r="AH59" s="997">
        <v>3.6358359999999998</v>
      </c>
      <c r="AI59" s="997">
        <v>1679.738012</v>
      </c>
    </row>
    <row r="60" spans="1:35" ht="15.75">
      <c r="A60" s="958" t="s">
        <v>639</v>
      </c>
      <c r="B60" s="997">
        <v>0</v>
      </c>
      <c r="C60" s="997">
        <v>0</v>
      </c>
      <c r="D60" s="997">
        <v>0</v>
      </c>
      <c r="E60" s="997">
        <v>0</v>
      </c>
      <c r="F60" s="997">
        <v>0</v>
      </c>
      <c r="G60" s="997">
        <v>0</v>
      </c>
      <c r="H60" s="997">
        <v>0</v>
      </c>
      <c r="I60" s="997">
        <v>0</v>
      </c>
      <c r="J60" s="997">
        <v>0</v>
      </c>
      <c r="K60" s="997">
        <v>0</v>
      </c>
      <c r="L60" s="997">
        <v>0</v>
      </c>
      <c r="M60" s="997">
        <v>0</v>
      </c>
      <c r="N60" s="997">
        <v>0</v>
      </c>
      <c r="O60" s="997">
        <v>0</v>
      </c>
      <c r="P60" s="997">
        <v>0</v>
      </c>
      <c r="Q60" s="997">
        <v>0</v>
      </c>
      <c r="R60" s="997">
        <v>0</v>
      </c>
      <c r="S60" s="997">
        <v>0</v>
      </c>
      <c r="T60" s="997">
        <v>0</v>
      </c>
      <c r="U60" s="997">
        <v>0</v>
      </c>
      <c r="V60" s="997">
        <v>0</v>
      </c>
      <c r="W60" s="997">
        <v>0</v>
      </c>
      <c r="X60" s="997">
        <v>0</v>
      </c>
      <c r="Y60" s="997">
        <v>0</v>
      </c>
      <c r="Z60" s="997">
        <v>0</v>
      </c>
      <c r="AA60" s="997">
        <v>0</v>
      </c>
      <c r="AB60" s="997">
        <v>0</v>
      </c>
      <c r="AC60" s="997">
        <v>0</v>
      </c>
      <c r="AD60" s="997">
        <v>0</v>
      </c>
      <c r="AE60" s="997">
        <v>0</v>
      </c>
      <c r="AF60" s="997">
        <v>0</v>
      </c>
      <c r="AG60" s="997">
        <v>0</v>
      </c>
      <c r="AH60" s="997">
        <v>0</v>
      </c>
      <c r="AI60" s="997">
        <v>0</v>
      </c>
    </row>
    <row r="61" spans="1:35" ht="15.75">
      <c r="A61" s="958" t="s">
        <v>640</v>
      </c>
      <c r="B61" s="997">
        <v>0</v>
      </c>
      <c r="C61" s="997">
        <v>0</v>
      </c>
      <c r="D61" s="997">
        <v>0</v>
      </c>
      <c r="E61" s="997">
        <v>0</v>
      </c>
      <c r="F61" s="997">
        <v>0</v>
      </c>
      <c r="G61" s="997">
        <v>0</v>
      </c>
      <c r="H61" s="997">
        <v>0</v>
      </c>
      <c r="I61" s="997">
        <v>0</v>
      </c>
      <c r="J61" s="997">
        <v>0</v>
      </c>
      <c r="K61" s="997">
        <v>0</v>
      </c>
      <c r="L61" s="997">
        <v>0</v>
      </c>
      <c r="M61" s="997">
        <v>0</v>
      </c>
      <c r="N61" s="997">
        <v>0</v>
      </c>
      <c r="O61" s="997">
        <v>0</v>
      </c>
      <c r="P61" s="997">
        <v>0</v>
      </c>
      <c r="Q61" s="997">
        <v>0</v>
      </c>
      <c r="R61" s="997">
        <v>0</v>
      </c>
      <c r="S61" s="997">
        <v>0</v>
      </c>
      <c r="T61" s="997">
        <v>0</v>
      </c>
      <c r="U61" s="997">
        <v>0</v>
      </c>
      <c r="V61" s="997">
        <v>0</v>
      </c>
      <c r="W61" s="997">
        <v>0</v>
      </c>
      <c r="X61" s="997">
        <v>0</v>
      </c>
      <c r="Y61" s="997">
        <v>0</v>
      </c>
      <c r="Z61" s="997">
        <v>0</v>
      </c>
      <c r="AA61" s="997">
        <v>0</v>
      </c>
      <c r="AB61" s="997">
        <v>0</v>
      </c>
      <c r="AC61" s="997">
        <v>0</v>
      </c>
      <c r="AD61" s="997">
        <v>0</v>
      </c>
      <c r="AE61" s="997">
        <v>0</v>
      </c>
      <c r="AF61" s="997">
        <v>0</v>
      </c>
      <c r="AG61" s="997">
        <v>0</v>
      </c>
      <c r="AH61" s="997">
        <v>0</v>
      </c>
      <c r="AI61" s="997">
        <v>0</v>
      </c>
    </row>
    <row r="62" spans="1:35" ht="15.75">
      <c r="A62" s="958" t="s">
        <v>641</v>
      </c>
      <c r="B62" s="997">
        <v>14.67070105</v>
      </c>
      <c r="C62" s="997">
        <v>9.0869516899999994</v>
      </c>
      <c r="D62" s="997">
        <v>9.97949427</v>
      </c>
      <c r="E62" s="997">
        <v>9.9931210900000007</v>
      </c>
      <c r="F62" s="997">
        <v>9.9287524499999993</v>
      </c>
      <c r="G62" s="997">
        <v>150.61532328000001</v>
      </c>
      <c r="H62" s="997">
        <v>215.21980324</v>
      </c>
      <c r="I62" s="997">
        <v>277.32224828</v>
      </c>
      <c r="J62" s="997">
        <v>571.96191632</v>
      </c>
      <c r="K62" s="997">
        <v>534.37225095999997</v>
      </c>
      <c r="L62" s="997">
        <v>249.79332087999998</v>
      </c>
      <c r="M62" s="997">
        <v>107.83308649999999</v>
      </c>
      <c r="N62" s="997">
        <v>63.0946</v>
      </c>
      <c r="O62" s="997">
        <v>965.13207096999997</v>
      </c>
      <c r="P62" s="997">
        <v>1690.49040371</v>
      </c>
      <c r="Q62" s="997">
        <v>1841.5649546900001</v>
      </c>
      <c r="R62" s="997">
        <v>1616.5507310799999</v>
      </c>
      <c r="S62" s="997">
        <v>910.04937821999999</v>
      </c>
      <c r="T62" s="997">
        <v>568.25606176999997</v>
      </c>
      <c r="U62" s="997">
        <v>2910.3944416599998</v>
      </c>
      <c r="V62" s="997">
        <v>5052.1680436699999</v>
      </c>
      <c r="W62" s="997">
        <v>6710.4893255299994</v>
      </c>
      <c r="X62" s="997">
        <v>10501.248357100001</v>
      </c>
      <c r="Y62" s="997">
        <v>12674.32609963</v>
      </c>
      <c r="Z62" s="997">
        <v>9581.4914081900006</v>
      </c>
      <c r="AA62" s="997">
        <v>9682.0676595000004</v>
      </c>
      <c r="AB62" s="997">
        <v>14220.9942928</v>
      </c>
      <c r="AC62" s="997">
        <v>15881.25362528</v>
      </c>
      <c r="AD62" s="997">
        <v>22872.25544511</v>
      </c>
      <c r="AE62" s="997">
        <v>22845.87111</v>
      </c>
      <c r="AF62" s="997">
        <v>17418.212805669998</v>
      </c>
      <c r="AG62" s="997">
        <v>14978.256810860001</v>
      </c>
      <c r="AH62" s="997">
        <v>21256.937516740003</v>
      </c>
      <c r="AI62" s="997">
        <v>31450.308665290002</v>
      </c>
    </row>
    <row r="63" spans="1:35" ht="15.75">
      <c r="A63" s="958" t="s">
        <v>642</v>
      </c>
      <c r="B63" s="997">
        <v>0</v>
      </c>
      <c r="C63" s="997">
        <v>0</v>
      </c>
      <c r="D63" s="997">
        <v>0</v>
      </c>
      <c r="E63" s="997">
        <v>0</v>
      </c>
      <c r="F63" s="997">
        <v>0</v>
      </c>
      <c r="G63" s="997">
        <v>0</v>
      </c>
      <c r="H63" s="997">
        <v>0</v>
      </c>
      <c r="I63" s="997">
        <v>0</v>
      </c>
      <c r="J63" s="997">
        <v>0</v>
      </c>
      <c r="K63" s="997">
        <v>0</v>
      </c>
      <c r="L63" s="997">
        <v>0</v>
      </c>
      <c r="M63" s="997">
        <v>0</v>
      </c>
      <c r="N63" s="997">
        <v>0</v>
      </c>
      <c r="O63" s="997">
        <v>0</v>
      </c>
      <c r="P63" s="997">
        <v>0</v>
      </c>
      <c r="Q63" s="997">
        <v>0</v>
      </c>
      <c r="R63" s="997">
        <v>0</v>
      </c>
      <c r="S63" s="997">
        <v>0</v>
      </c>
      <c r="T63" s="997">
        <v>0</v>
      </c>
      <c r="U63" s="997">
        <v>0</v>
      </c>
      <c r="V63" s="997">
        <v>0</v>
      </c>
      <c r="W63" s="997">
        <v>0</v>
      </c>
      <c r="X63" s="997">
        <v>0</v>
      </c>
      <c r="Y63" s="997">
        <v>0</v>
      </c>
      <c r="Z63" s="997">
        <v>0</v>
      </c>
      <c r="AA63" s="997">
        <v>0</v>
      </c>
      <c r="AB63" s="997">
        <v>0</v>
      </c>
      <c r="AC63" s="997">
        <v>0</v>
      </c>
      <c r="AD63" s="997">
        <v>0</v>
      </c>
      <c r="AE63" s="997">
        <v>0</v>
      </c>
      <c r="AF63" s="997">
        <v>0</v>
      </c>
      <c r="AG63" s="997">
        <v>0</v>
      </c>
      <c r="AH63" s="997">
        <v>0</v>
      </c>
      <c r="AI63" s="997">
        <v>0</v>
      </c>
    </row>
    <row r="64" spans="1:35" ht="15.75">
      <c r="A64" s="958" t="s">
        <v>643</v>
      </c>
      <c r="B64" s="997">
        <v>0</v>
      </c>
      <c r="C64" s="997">
        <v>0</v>
      </c>
      <c r="D64" s="997">
        <v>0</v>
      </c>
      <c r="E64" s="997">
        <v>0</v>
      </c>
      <c r="F64" s="997">
        <v>0</v>
      </c>
      <c r="G64" s="997">
        <v>0</v>
      </c>
      <c r="H64" s="997">
        <v>0</v>
      </c>
      <c r="I64" s="997">
        <v>0</v>
      </c>
      <c r="J64" s="997">
        <v>0</v>
      </c>
      <c r="K64" s="997">
        <v>0</v>
      </c>
      <c r="L64" s="997">
        <v>0</v>
      </c>
      <c r="M64" s="997">
        <v>0</v>
      </c>
      <c r="N64" s="997">
        <v>0</v>
      </c>
      <c r="O64" s="997">
        <v>0</v>
      </c>
      <c r="P64" s="997">
        <v>0</v>
      </c>
      <c r="Q64" s="997">
        <v>0</v>
      </c>
      <c r="R64" s="997">
        <v>0</v>
      </c>
      <c r="S64" s="997">
        <v>0</v>
      </c>
      <c r="T64" s="997">
        <v>0</v>
      </c>
      <c r="U64" s="997">
        <v>0</v>
      </c>
      <c r="V64" s="997">
        <v>0</v>
      </c>
      <c r="W64" s="997">
        <v>0</v>
      </c>
      <c r="X64" s="997">
        <v>0</v>
      </c>
      <c r="Y64" s="997">
        <v>0</v>
      </c>
      <c r="Z64" s="997">
        <v>0</v>
      </c>
      <c r="AA64" s="997">
        <v>0</v>
      </c>
      <c r="AB64" s="997">
        <v>0</v>
      </c>
      <c r="AC64" s="997">
        <v>0</v>
      </c>
      <c r="AD64" s="997">
        <v>0</v>
      </c>
      <c r="AE64" s="997">
        <v>0</v>
      </c>
      <c r="AF64" s="997">
        <v>0</v>
      </c>
      <c r="AG64" s="997">
        <v>0</v>
      </c>
      <c r="AH64" s="997">
        <v>0</v>
      </c>
      <c r="AI64" s="997">
        <v>0</v>
      </c>
    </row>
    <row r="65" spans="1:35" ht="15.75">
      <c r="A65" s="955" t="s">
        <v>644</v>
      </c>
      <c r="B65" s="997">
        <v>7518.3867365599999</v>
      </c>
      <c r="C65" s="997">
        <v>6684.00374534</v>
      </c>
      <c r="D65" s="997">
        <v>5905.4328184700007</v>
      </c>
      <c r="E65" s="997">
        <v>6193.4870381700002</v>
      </c>
      <c r="F65" s="997">
        <v>6489.1191097800011</v>
      </c>
      <c r="G65" s="997">
        <v>6163.7346563299998</v>
      </c>
      <c r="H65" s="997">
        <v>6706.942667530001</v>
      </c>
      <c r="I65" s="997">
        <v>6933.4606069300007</v>
      </c>
      <c r="J65" s="997">
        <v>13872.3421793</v>
      </c>
      <c r="K65" s="997">
        <v>12929.032185049999</v>
      </c>
      <c r="L65" s="997">
        <v>8673.5109529199999</v>
      </c>
      <c r="M65" s="997">
        <v>9344.6815767300013</v>
      </c>
      <c r="N65" s="997">
        <v>12216.633487660001</v>
      </c>
      <c r="O65" s="997">
        <v>9091.2441758799978</v>
      </c>
      <c r="P65" s="997">
        <v>10299.852540600001</v>
      </c>
      <c r="Q65" s="997">
        <v>10808.599141359999</v>
      </c>
      <c r="R65" s="997">
        <v>13123.13556669</v>
      </c>
      <c r="S65" s="997">
        <v>12921.34441706</v>
      </c>
      <c r="T65" s="997">
        <v>17263.254194009998</v>
      </c>
      <c r="U65" s="997">
        <v>13426.489192139999</v>
      </c>
      <c r="V65" s="997">
        <v>14581.886468409999</v>
      </c>
      <c r="W65" s="997">
        <v>18603.617641599998</v>
      </c>
      <c r="X65" s="997">
        <v>21412.17171051</v>
      </c>
      <c r="Y65" s="997">
        <v>25220.783638749999</v>
      </c>
      <c r="Z65" s="997">
        <v>32767.63951415</v>
      </c>
      <c r="AA65" s="997">
        <v>25889.871605709999</v>
      </c>
      <c r="AB65" s="997">
        <v>21834.548531650002</v>
      </c>
      <c r="AC65" s="997">
        <v>35051.320740229996</v>
      </c>
      <c r="AD65" s="997">
        <v>34407.873274580001</v>
      </c>
      <c r="AE65" s="997">
        <v>33765.64994843</v>
      </c>
      <c r="AF65" s="997">
        <v>33114.449318719999</v>
      </c>
      <c r="AG65" s="997">
        <v>28814.650537950001</v>
      </c>
      <c r="AH65" s="997">
        <v>28955.468851989997</v>
      </c>
      <c r="AI65" s="997">
        <v>36029.623958900003</v>
      </c>
    </row>
    <row r="66" spans="1:35" ht="15.75">
      <c r="A66" s="958" t="s">
        <v>645</v>
      </c>
      <c r="B66" s="997">
        <v>1456.0090214399997</v>
      </c>
      <c r="C66" s="997">
        <v>2264.3575416800004</v>
      </c>
      <c r="D66" s="997">
        <v>1657.19207121</v>
      </c>
      <c r="E66" s="997">
        <v>2376.6506220799997</v>
      </c>
      <c r="F66" s="997">
        <v>2449.8893907600004</v>
      </c>
      <c r="G66" s="997">
        <v>2108.6104911499997</v>
      </c>
      <c r="H66" s="997">
        <v>2159.5495445500001</v>
      </c>
      <c r="I66" s="997">
        <v>2168.4171355800004</v>
      </c>
      <c r="J66" s="997">
        <v>5893.2516635999991</v>
      </c>
      <c r="K66" s="997">
        <v>6024.261792629999</v>
      </c>
      <c r="L66" s="997">
        <v>6100.45643526</v>
      </c>
      <c r="M66" s="997">
        <v>6443.7791494100002</v>
      </c>
      <c r="N66" s="997">
        <v>8544.9525065900016</v>
      </c>
      <c r="O66" s="997">
        <v>7326.592167329999</v>
      </c>
      <c r="P66" s="997">
        <v>9480.547539090001</v>
      </c>
      <c r="Q66" s="997">
        <v>9643.2307579700009</v>
      </c>
      <c r="R66" s="997">
        <v>11808.775890650002</v>
      </c>
      <c r="S66" s="997">
        <v>11505.97266732</v>
      </c>
      <c r="T66" s="997">
        <v>15073.86088468</v>
      </c>
      <c r="U66" s="997">
        <v>11095.756092360001</v>
      </c>
      <c r="V66" s="997">
        <v>11153.731099889999</v>
      </c>
      <c r="W66" s="997">
        <v>15140.314980619998</v>
      </c>
      <c r="X66" s="997">
        <v>13985.75923614</v>
      </c>
      <c r="Y66" s="997">
        <v>15859.040441349998</v>
      </c>
      <c r="Z66" s="997">
        <v>21417.722946540001</v>
      </c>
      <c r="AA66" s="997">
        <v>14217.232841439998</v>
      </c>
      <c r="AB66" s="997">
        <v>8470.504657219999</v>
      </c>
      <c r="AC66" s="997">
        <v>17948.540057509999</v>
      </c>
      <c r="AD66" s="997">
        <v>16998.766065110001</v>
      </c>
      <c r="AE66" s="997">
        <v>16217.939050550001</v>
      </c>
      <c r="AF66" s="997">
        <v>12640.288613879999</v>
      </c>
      <c r="AG66" s="997">
        <v>10484.45833515</v>
      </c>
      <c r="AH66" s="997">
        <v>9309.1348029500004</v>
      </c>
      <c r="AI66" s="997">
        <v>11470.7724115</v>
      </c>
    </row>
    <row r="67" spans="1:35" ht="15.75">
      <c r="A67" s="958" t="s">
        <v>646</v>
      </c>
      <c r="B67" s="997">
        <v>0</v>
      </c>
      <c r="C67" s="997">
        <v>0</v>
      </c>
      <c r="D67" s="997">
        <v>0</v>
      </c>
      <c r="E67" s="997">
        <v>0</v>
      </c>
      <c r="F67" s="997">
        <v>0</v>
      </c>
      <c r="G67" s="997">
        <v>0</v>
      </c>
      <c r="H67" s="997">
        <v>0</v>
      </c>
      <c r="I67" s="997">
        <v>19.653055739999999</v>
      </c>
      <c r="J67" s="997">
        <v>19.653055739999999</v>
      </c>
      <c r="K67" s="997">
        <v>0</v>
      </c>
      <c r="L67" s="997">
        <v>0</v>
      </c>
      <c r="M67" s="997">
        <v>0</v>
      </c>
      <c r="N67" s="997">
        <v>0</v>
      </c>
      <c r="O67" s="997">
        <v>0</v>
      </c>
      <c r="P67" s="997">
        <v>0</v>
      </c>
      <c r="Q67" s="997">
        <v>0</v>
      </c>
      <c r="R67" s="997">
        <v>0</v>
      </c>
      <c r="S67" s="997">
        <v>0</v>
      </c>
      <c r="T67" s="997">
        <v>0</v>
      </c>
      <c r="U67" s="997">
        <v>0</v>
      </c>
      <c r="V67" s="997">
        <v>0</v>
      </c>
      <c r="W67" s="997">
        <v>0</v>
      </c>
      <c r="X67" s="997">
        <v>0</v>
      </c>
      <c r="Y67" s="997">
        <v>-1</v>
      </c>
      <c r="Z67" s="997">
        <v>-12.081379999999999</v>
      </c>
      <c r="AA67" s="997">
        <v>0</v>
      </c>
      <c r="AB67" s="997">
        <v>0</v>
      </c>
      <c r="AC67" s="997">
        <v>0</v>
      </c>
      <c r="AD67" s="997">
        <v>0</v>
      </c>
      <c r="AE67" s="997">
        <v>0</v>
      </c>
      <c r="AF67" s="997">
        <v>0</v>
      </c>
      <c r="AG67" s="997">
        <v>0</v>
      </c>
      <c r="AH67" s="997">
        <v>0</v>
      </c>
      <c r="AI67" s="997">
        <v>0</v>
      </c>
    </row>
    <row r="68" spans="1:35" ht="15.75">
      <c r="A68" s="958" t="s">
        <v>647</v>
      </c>
      <c r="B68" s="997">
        <v>543.27399420000006</v>
      </c>
      <c r="C68" s="997">
        <v>716.53990417</v>
      </c>
      <c r="D68" s="997">
        <v>716.53990417</v>
      </c>
      <c r="E68" s="997">
        <v>661.40364467999996</v>
      </c>
      <c r="F68" s="997">
        <v>615.13263760000007</v>
      </c>
      <c r="G68" s="997">
        <v>518.18738286999996</v>
      </c>
      <c r="H68" s="997">
        <v>424.90442754000003</v>
      </c>
      <c r="I68" s="997">
        <v>510.65969417000002</v>
      </c>
      <c r="J68" s="997">
        <v>249.82177036000002</v>
      </c>
      <c r="K68" s="997">
        <v>249.82059419999999</v>
      </c>
      <c r="L68" s="997">
        <v>249.82059419999999</v>
      </c>
      <c r="M68" s="997">
        <v>345.72084405000004</v>
      </c>
      <c r="N68" s="997">
        <v>733.24068530999989</v>
      </c>
      <c r="O68" s="997">
        <v>754.82481519000009</v>
      </c>
      <c r="P68" s="997">
        <v>835.25603766999996</v>
      </c>
      <c r="Q68" s="997">
        <v>770.60824489000004</v>
      </c>
      <c r="R68" s="997">
        <v>672.01647208000009</v>
      </c>
      <c r="S68" s="997">
        <v>602.91169926999999</v>
      </c>
      <c r="T68" s="997">
        <v>677.77378926999995</v>
      </c>
      <c r="U68" s="997">
        <v>697.15184926999996</v>
      </c>
      <c r="V68" s="997">
        <v>738.54344927</v>
      </c>
      <c r="W68" s="997">
        <v>691.58596614999999</v>
      </c>
      <c r="X68" s="997">
        <v>321.62980125000001</v>
      </c>
      <c r="Y68" s="997">
        <v>410.46995125000001</v>
      </c>
      <c r="Z68" s="997">
        <v>1321.4368935999998</v>
      </c>
      <c r="AA68" s="997">
        <v>1398.5520935999998</v>
      </c>
      <c r="AB68" s="997">
        <v>1437.9688936</v>
      </c>
      <c r="AC68" s="997">
        <v>1141.71075144</v>
      </c>
      <c r="AD68" s="997">
        <v>922.04627227999993</v>
      </c>
      <c r="AE68" s="997">
        <v>643.58523987000001</v>
      </c>
      <c r="AF68" s="997">
        <v>643.58523987000001</v>
      </c>
      <c r="AG68" s="997">
        <v>643.58523987000001</v>
      </c>
      <c r="AH68" s="997">
        <v>834.44706686999996</v>
      </c>
      <c r="AI68" s="997">
        <v>856.03081686999997</v>
      </c>
    </row>
    <row r="69" spans="1:35" ht="15.75">
      <c r="A69" s="958" t="s">
        <v>648</v>
      </c>
      <c r="B69" s="997">
        <v>0</v>
      </c>
      <c r="C69" s="997">
        <v>0</v>
      </c>
      <c r="D69" s="997">
        <v>0</v>
      </c>
      <c r="E69" s="997">
        <v>0</v>
      </c>
      <c r="F69" s="997">
        <v>0</v>
      </c>
      <c r="G69" s="997">
        <v>0</v>
      </c>
      <c r="H69" s="997">
        <v>0</v>
      </c>
      <c r="I69" s="997">
        <v>0</v>
      </c>
      <c r="J69" s="997">
        <v>0</v>
      </c>
      <c r="K69" s="997">
        <v>0</v>
      </c>
      <c r="L69" s="997">
        <v>0</v>
      </c>
      <c r="M69" s="997">
        <v>0</v>
      </c>
      <c r="N69" s="997">
        <v>0</v>
      </c>
      <c r="O69" s="997">
        <v>0</v>
      </c>
      <c r="P69" s="997">
        <v>0</v>
      </c>
      <c r="Q69" s="997">
        <v>0</v>
      </c>
      <c r="R69" s="997">
        <v>0</v>
      </c>
      <c r="S69" s="997">
        <v>0</v>
      </c>
      <c r="T69" s="997">
        <v>0</v>
      </c>
      <c r="U69" s="997">
        <v>0</v>
      </c>
      <c r="V69" s="997">
        <v>0</v>
      </c>
      <c r="W69" s="997">
        <v>0</v>
      </c>
      <c r="X69" s="997">
        <v>0</v>
      </c>
      <c r="Y69" s="997">
        <v>0</v>
      </c>
      <c r="Z69" s="997">
        <v>0</v>
      </c>
      <c r="AA69" s="997">
        <v>0</v>
      </c>
      <c r="AB69" s="997">
        <v>0</v>
      </c>
      <c r="AC69" s="997">
        <v>0</v>
      </c>
      <c r="AD69" s="997">
        <v>0</v>
      </c>
      <c r="AE69" s="997">
        <v>0</v>
      </c>
      <c r="AF69" s="997">
        <v>0</v>
      </c>
      <c r="AG69" s="997">
        <v>0</v>
      </c>
      <c r="AH69" s="997">
        <v>0</v>
      </c>
      <c r="AI69" s="997">
        <v>0</v>
      </c>
    </row>
    <row r="70" spans="1:35" ht="15.75">
      <c r="A70" s="958" t="s">
        <v>649</v>
      </c>
      <c r="B70" s="997">
        <v>1713.4341044300002</v>
      </c>
      <c r="C70" s="997">
        <v>1901.4535295799999</v>
      </c>
      <c r="D70" s="997">
        <v>1802.5395294300001</v>
      </c>
      <c r="E70" s="997">
        <v>1806.2687183199998</v>
      </c>
      <c r="F70" s="997">
        <v>1497.7591371300002</v>
      </c>
      <c r="G70" s="997">
        <v>2022.6126746700002</v>
      </c>
      <c r="H70" s="997">
        <v>2306.6900669000001</v>
      </c>
      <c r="I70" s="997">
        <v>1830.8167351300001</v>
      </c>
      <c r="J70" s="997">
        <v>3846.6732819099998</v>
      </c>
      <c r="K70" s="997">
        <v>4983.9204433300001</v>
      </c>
      <c r="L70" s="997">
        <v>240.93572222000003</v>
      </c>
      <c r="M70" s="997">
        <v>469.63569835999999</v>
      </c>
      <c r="N70" s="997">
        <v>1090.9112268800002</v>
      </c>
      <c r="O70" s="997">
        <v>833.20806009</v>
      </c>
      <c r="P70" s="997">
        <v>-860.27478911000014</v>
      </c>
      <c r="Q70" s="997">
        <v>-648.33545885000012</v>
      </c>
      <c r="R70" s="997">
        <v>-499.38652656999994</v>
      </c>
      <c r="S70" s="997">
        <v>-532.85614588999988</v>
      </c>
      <c r="T70" s="997">
        <v>-44.485170349999905</v>
      </c>
      <c r="U70" s="997">
        <v>33.683065730000017</v>
      </c>
      <c r="V70" s="997">
        <v>1008.0524187899999</v>
      </c>
      <c r="W70" s="997">
        <v>1152.0660658499999</v>
      </c>
      <c r="X70" s="997">
        <v>-129.95356319000007</v>
      </c>
      <c r="Y70" s="997">
        <v>1523.1878443199998</v>
      </c>
      <c r="Z70" s="997">
        <v>903.87436522999997</v>
      </c>
      <c r="AA70" s="997">
        <v>1633.5041073900002</v>
      </c>
      <c r="AB70" s="997">
        <v>3697.1952217399999</v>
      </c>
      <c r="AC70" s="997">
        <v>4816.8455612200005</v>
      </c>
      <c r="AD70" s="997">
        <v>4282.7809932999999</v>
      </c>
      <c r="AE70" s="997">
        <v>6916.4599822800001</v>
      </c>
      <c r="AF70" s="997">
        <v>8842.3386494300012</v>
      </c>
      <c r="AG70" s="997">
        <v>9961.3563155800002</v>
      </c>
      <c r="AH70" s="997">
        <v>9917.9392249299999</v>
      </c>
      <c r="AI70" s="997">
        <v>11726.985101549999</v>
      </c>
    </row>
    <row r="71" spans="1:35" ht="15.75">
      <c r="A71" s="958" t="s">
        <v>44</v>
      </c>
      <c r="B71" s="997">
        <v>0</v>
      </c>
      <c r="C71" s="997">
        <v>0</v>
      </c>
      <c r="D71" s="997">
        <v>0</v>
      </c>
      <c r="E71" s="997">
        <v>0</v>
      </c>
      <c r="F71" s="997">
        <v>0</v>
      </c>
      <c r="G71" s="997">
        <v>0</v>
      </c>
      <c r="H71" s="997">
        <v>0</v>
      </c>
      <c r="I71" s="997">
        <v>0</v>
      </c>
      <c r="J71" s="997">
        <v>0</v>
      </c>
      <c r="K71" s="997">
        <v>0</v>
      </c>
      <c r="L71" s="997">
        <v>0</v>
      </c>
      <c r="M71" s="997">
        <v>0</v>
      </c>
      <c r="N71" s="997">
        <v>0</v>
      </c>
      <c r="O71" s="997">
        <v>0</v>
      </c>
      <c r="P71" s="997">
        <v>0</v>
      </c>
      <c r="Q71" s="997">
        <v>0</v>
      </c>
      <c r="R71" s="997">
        <v>0</v>
      </c>
      <c r="S71" s="997">
        <v>0</v>
      </c>
      <c r="T71" s="997">
        <v>0</v>
      </c>
      <c r="U71" s="997">
        <v>0</v>
      </c>
      <c r="V71" s="997">
        <v>0</v>
      </c>
      <c r="W71" s="997">
        <v>0</v>
      </c>
      <c r="X71" s="997">
        <v>0</v>
      </c>
      <c r="Y71" s="997">
        <v>0</v>
      </c>
      <c r="Z71" s="997">
        <v>0</v>
      </c>
      <c r="AA71" s="997">
        <v>0</v>
      </c>
      <c r="AB71" s="997">
        <v>0</v>
      </c>
      <c r="AC71" s="997">
        <v>0</v>
      </c>
      <c r="AD71" s="997">
        <v>0</v>
      </c>
      <c r="AE71" s="997">
        <v>0</v>
      </c>
      <c r="AF71" s="997">
        <v>0</v>
      </c>
      <c r="AG71" s="997">
        <v>0</v>
      </c>
      <c r="AH71" s="997">
        <v>0</v>
      </c>
      <c r="AI71" s="997">
        <v>0</v>
      </c>
    </row>
    <row r="72" spans="1:35" ht="15.75">
      <c r="A72" s="958" t="s">
        <v>650</v>
      </c>
      <c r="B72" s="997">
        <v>0</v>
      </c>
      <c r="C72" s="997">
        <v>0</v>
      </c>
      <c r="D72" s="997">
        <v>0</v>
      </c>
      <c r="E72" s="997">
        <v>0</v>
      </c>
      <c r="F72" s="997">
        <v>0</v>
      </c>
      <c r="G72" s="997">
        <v>0</v>
      </c>
      <c r="H72" s="997">
        <v>0</v>
      </c>
      <c r="I72" s="997">
        <v>0</v>
      </c>
      <c r="J72" s="997">
        <v>0</v>
      </c>
      <c r="K72" s="997">
        <v>0</v>
      </c>
      <c r="L72" s="997">
        <v>0</v>
      </c>
      <c r="M72" s="997">
        <v>0</v>
      </c>
      <c r="N72" s="997">
        <v>0</v>
      </c>
      <c r="O72" s="997">
        <v>0</v>
      </c>
      <c r="P72" s="997">
        <v>0</v>
      </c>
      <c r="Q72" s="997">
        <v>0</v>
      </c>
      <c r="R72" s="997">
        <v>0</v>
      </c>
      <c r="S72" s="997">
        <v>0</v>
      </c>
      <c r="T72" s="997">
        <v>0</v>
      </c>
      <c r="U72" s="997">
        <v>0</v>
      </c>
      <c r="V72" s="997">
        <v>0</v>
      </c>
      <c r="W72" s="997">
        <v>0</v>
      </c>
      <c r="X72" s="997">
        <v>0</v>
      </c>
      <c r="Y72" s="997">
        <v>0</v>
      </c>
      <c r="Z72" s="997">
        <v>0</v>
      </c>
      <c r="AA72" s="997">
        <v>0</v>
      </c>
      <c r="AB72" s="997">
        <v>0</v>
      </c>
      <c r="AC72" s="997">
        <v>0</v>
      </c>
      <c r="AD72" s="997">
        <v>0</v>
      </c>
      <c r="AE72" s="997">
        <v>0</v>
      </c>
      <c r="AF72" s="997">
        <v>0</v>
      </c>
      <c r="AG72" s="997">
        <v>0</v>
      </c>
      <c r="AH72" s="997">
        <v>0</v>
      </c>
      <c r="AI72" s="997">
        <v>0</v>
      </c>
    </row>
    <row r="73" spans="1:35" ht="15.75">
      <c r="A73" s="958" t="s">
        <v>599</v>
      </c>
      <c r="B73" s="997">
        <v>0</v>
      </c>
      <c r="C73" s="997">
        <v>0</v>
      </c>
      <c r="D73" s="997">
        <v>0</v>
      </c>
      <c r="E73" s="997">
        <v>0</v>
      </c>
      <c r="F73" s="997">
        <v>0</v>
      </c>
      <c r="G73" s="997">
        <v>0</v>
      </c>
      <c r="H73" s="997">
        <v>0</v>
      </c>
      <c r="I73" s="997">
        <v>0</v>
      </c>
      <c r="J73" s="997">
        <v>0</v>
      </c>
      <c r="K73" s="997">
        <v>0</v>
      </c>
      <c r="L73" s="997">
        <v>0</v>
      </c>
      <c r="M73" s="997">
        <v>0</v>
      </c>
      <c r="N73" s="997">
        <v>0</v>
      </c>
      <c r="O73" s="997">
        <v>0</v>
      </c>
      <c r="P73" s="997">
        <v>0</v>
      </c>
      <c r="Q73" s="997">
        <v>0</v>
      </c>
      <c r="R73" s="997">
        <v>0</v>
      </c>
      <c r="S73" s="997">
        <v>0</v>
      </c>
      <c r="T73" s="997">
        <v>0</v>
      </c>
      <c r="U73" s="997">
        <v>0</v>
      </c>
      <c r="V73" s="997">
        <v>0</v>
      </c>
      <c r="W73" s="997">
        <v>0</v>
      </c>
      <c r="X73" s="997">
        <v>0</v>
      </c>
      <c r="Y73" s="997">
        <v>0</v>
      </c>
      <c r="Z73" s="997">
        <v>0</v>
      </c>
      <c r="AA73" s="997">
        <v>0</v>
      </c>
      <c r="AB73" s="997">
        <v>0</v>
      </c>
      <c r="AC73" s="997">
        <v>0</v>
      </c>
      <c r="AD73" s="997">
        <v>0</v>
      </c>
      <c r="AE73" s="997">
        <v>0</v>
      </c>
      <c r="AF73" s="997">
        <v>0</v>
      </c>
      <c r="AG73" s="997">
        <v>0</v>
      </c>
      <c r="AH73" s="997">
        <v>0</v>
      </c>
      <c r="AI73" s="997">
        <v>0</v>
      </c>
    </row>
    <row r="74" spans="1:35" ht="15.75">
      <c r="A74" s="958" t="s">
        <v>651</v>
      </c>
      <c r="B74" s="997">
        <v>3805.66961649</v>
      </c>
      <c r="C74" s="997">
        <v>1801.65276991</v>
      </c>
      <c r="D74" s="997">
        <v>1729.1613136599999</v>
      </c>
      <c r="E74" s="997">
        <v>1349.1640530900002</v>
      </c>
      <c r="F74" s="997">
        <v>1926.3379442900009</v>
      </c>
      <c r="G74" s="997">
        <v>1514.3241076399993</v>
      </c>
      <c r="H74" s="997">
        <v>1815.7986285400009</v>
      </c>
      <c r="I74" s="997">
        <v>2403.9139863099995</v>
      </c>
      <c r="J74" s="997">
        <v>3862.9424076900004</v>
      </c>
      <c r="K74" s="997">
        <v>1671.0293548899995</v>
      </c>
      <c r="L74" s="997">
        <v>2082.2982012399998</v>
      </c>
      <c r="M74" s="997">
        <v>2085.5458849100019</v>
      </c>
      <c r="N74" s="997">
        <v>1847.5290688799992</v>
      </c>
      <c r="O74" s="997">
        <v>176.61913326999854</v>
      </c>
      <c r="P74" s="997">
        <v>844.32375295000077</v>
      </c>
      <c r="Q74" s="997">
        <v>1043.0955973499986</v>
      </c>
      <c r="R74" s="997">
        <v>1141.7297305299987</v>
      </c>
      <c r="S74" s="997">
        <v>1345.3161963599987</v>
      </c>
      <c r="T74" s="997">
        <v>1556.1046904099978</v>
      </c>
      <c r="U74" s="997">
        <v>1599.8981847799987</v>
      </c>
      <c r="V74" s="997">
        <v>1681.5595004599991</v>
      </c>
      <c r="W74" s="997">
        <v>1619.6506289799995</v>
      </c>
      <c r="X74" s="997">
        <v>7234.7362363099992</v>
      </c>
      <c r="Y74" s="997">
        <v>7429.0854018300015</v>
      </c>
      <c r="Z74" s="997">
        <v>9136.6866887800024</v>
      </c>
      <c r="AA74" s="997">
        <v>8640.5825632799988</v>
      </c>
      <c r="AB74" s="997">
        <v>8228.8797590900012</v>
      </c>
      <c r="AC74" s="997">
        <v>11144.224370059997</v>
      </c>
      <c r="AD74" s="997">
        <v>12204.279943890004</v>
      </c>
      <c r="AE74" s="997">
        <v>9987.6656757299988</v>
      </c>
      <c r="AF74" s="997">
        <v>10988.236815540002</v>
      </c>
      <c r="AG74" s="997">
        <v>7725.2506473500025</v>
      </c>
      <c r="AH74" s="997">
        <v>8893.9477572399974</v>
      </c>
      <c r="AI74" s="997">
        <v>11975.835628980003</v>
      </c>
    </row>
    <row r="75" spans="1:35" ht="15.75">
      <c r="A75" s="961"/>
      <c r="B75" s="997">
        <v>0</v>
      </c>
      <c r="C75" s="997"/>
      <c r="D75" s="997"/>
      <c r="E75" s="997"/>
      <c r="F75" s="997"/>
      <c r="G75" s="997"/>
      <c r="H75" s="997"/>
      <c r="I75" s="997"/>
      <c r="J75" s="997"/>
      <c r="K75" s="997"/>
      <c r="L75" s="997"/>
      <c r="M75" s="997"/>
      <c r="N75" s="997"/>
      <c r="O75" s="997"/>
      <c r="P75" s="997"/>
      <c r="Q75" s="997"/>
      <c r="R75" s="997"/>
      <c r="S75" s="997"/>
      <c r="T75" s="997"/>
      <c r="U75" s="997"/>
      <c r="V75" s="997"/>
      <c r="W75" s="997"/>
      <c r="X75" s="997"/>
      <c r="Y75" s="997"/>
      <c r="Z75" s="997"/>
      <c r="AA75" s="997"/>
      <c r="AB75" s="997"/>
      <c r="AC75" s="997"/>
      <c r="AD75" s="997"/>
      <c r="AE75" s="997"/>
      <c r="AF75" s="997"/>
      <c r="AG75" s="997"/>
      <c r="AH75" s="997"/>
      <c r="AI75" s="997"/>
    </row>
    <row r="76" spans="1:35" ht="16.5" thickBot="1">
      <c r="A76" s="991" t="s">
        <v>652</v>
      </c>
      <c r="B76" s="1002">
        <v>152722.25044977001</v>
      </c>
      <c r="C76" s="1002">
        <v>96669.242066449995</v>
      </c>
      <c r="D76" s="1002">
        <v>110113.63530704001</v>
      </c>
      <c r="E76" s="1002">
        <v>108420.19554496999</v>
      </c>
      <c r="F76" s="1002">
        <v>123011.30013115998</v>
      </c>
      <c r="G76" s="1002">
        <v>146392.89943130003</v>
      </c>
      <c r="H76" s="1002">
        <v>124677.92015433</v>
      </c>
      <c r="I76" s="1002">
        <v>144971.04177873005</v>
      </c>
      <c r="J76" s="1002">
        <v>176264.86192182999</v>
      </c>
      <c r="K76" s="1002">
        <v>163690.67777477996</v>
      </c>
      <c r="L76" s="1002">
        <v>152915.66295895001</v>
      </c>
      <c r="M76" s="1002">
        <v>177022.47782711999</v>
      </c>
      <c r="N76" s="1002">
        <v>193811.56028999999</v>
      </c>
      <c r="O76" s="1002">
        <v>157638.61287845002</v>
      </c>
      <c r="P76" s="1002">
        <v>150273.73279687</v>
      </c>
      <c r="Q76" s="1002">
        <v>159925.22502407999</v>
      </c>
      <c r="R76" s="1002">
        <v>167232.45624891997</v>
      </c>
      <c r="S76" s="1002">
        <v>167541.36362687001</v>
      </c>
      <c r="T76" s="1002">
        <v>188657.74146865</v>
      </c>
      <c r="U76" s="1002">
        <v>191698.16805697</v>
      </c>
      <c r="V76" s="1002">
        <v>195180.98037904</v>
      </c>
      <c r="W76" s="1002">
        <v>195770.74564915002</v>
      </c>
      <c r="X76" s="1002">
        <v>385738.33672927995</v>
      </c>
      <c r="Y76" s="1002">
        <v>411834.12631751003</v>
      </c>
      <c r="Z76" s="1002">
        <v>399526.17434830993</v>
      </c>
      <c r="AA76" s="1002">
        <v>391216.66114531993</v>
      </c>
      <c r="AB76" s="1002">
        <v>405933.49878687999</v>
      </c>
      <c r="AC76" s="1002">
        <v>432584.24232084001</v>
      </c>
      <c r="AD76" s="1002">
        <v>465627.53968829999</v>
      </c>
      <c r="AE76" s="1002">
        <v>437427.27092357009</v>
      </c>
      <c r="AF76" s="1002">
        <v>449614.22284224001</v>
      </c>
      <c r="AG76" s="1002">
        <v>425903.88347271009</v>
      </c>
      <c r="AH76" s="1002">
        <v>421998.87362450012</v>
      </c>
      <c r="AI76" s="1002">
        <v>447625.70513954997</v>
      </c>
    </row>
    <row r="77" spans="1:35" s="871" customFormat="1" ht="15" thickTop="1">
      <c r="A77" s="897"/>
      <c r="N77" s="980"/>
      <c r="O77" s="980"/>
      <c r="P77" s="980"/>
      <c r="Q77" s="980"/>
      <c r="R77" s="980"/>
      <c r="S77" s="980"/>
      <c r="T77" s="980"/>
      <c r="U77" s="980"/>
      <c r="V77" s="980"/>
      <c r="W77" s="980"/>
      <c r="X77" s="980"/>
      <c r="Y77" s="980"/>
      <c r="Z77" s="980"/>
      <c r="AA77" s="980"/>
      <c r="AB77" s="980"/>
      <c r="AC77" s="980"/>
      <c r="AD77" s="980"/>
      <c r="AE77" s="980"/>
      <c r="AF77" s="980"/>
      <c r="AG77" s="980"/>
      <c r="AH77" s="980"/>
      <c r="AI77" s="980"/>
    </row>
    <row r="78" spans="1:35" ht="14.25">
      <c r="A78" s="897" t="s">
        <v>771</v>
      </c>
      <c r="B78" s="871"/>
      <c r="C78" s="871"/>
      <c r="D78" s="871"/>
      <c r="E78" s="871"/>
      <c r="F78" s="871"/>
      <c r="G78" s="871"/>
      <c r="H78" s="871"/>
      <c r="I78" s="871"/>
      <c r="J78" s="871"/>
      <c r="K78" s="871"/>
      <c r="L78" s="871"/>
      <c r="M78" s="871"/>
      <c r="N78" s="871"/>
      <c r="O78" s="871"/>
      <c r="P78" s="871"/>
      <c r="Q78" s="871"/>
      <c r="R78" s="871"/>
      <c r="S78" s="871"/>
      <c r="T78" s="871"/>
      <c r="U78" s="871"/>
      <c r="V78" s="871"/>
      <c r="W78" s="871"/>
      <c r="X78" s="871"/>
      <c r="Y78" s="871"/>
      <c r="Z78" s="871"/>
      <c r="AA78" s="871"/>
      <c r="AB78" s="871"/>
      <c r="AC78" s="871"/>
      <c r="AD78" s="871"/>
      <c r="AE78" s="871"/>
      <c r="AF78" s="871"/>
      <c r="AG78" s="871"/>
      <c r="AH78" s="871"/>
      <c r="AI78" s="871"/>
    </row>
    <row r="79" spans="1:35" ht="14.25">
      <c r="A79" s="897" t="s">
        <v>369</v>
      </c>
      <c r="B79" s="871"/>
      <c r="C79" s="871"/>
      <c r="D79" s="871"/>
      <c r="E79" s="871"/>
      <c r="F79" s="871"/>
      <c r="G79" s="871"/>
      <c r="H79" s="871"/>
      <c r="I79" s="871"/>
      <c r="J79" s="871"/>
      <c r="K79" s="871"/>
      <c r="L79" s="871"/>
      <c r="M79" s="871"/>
      <c r="N79" s="871"/>
      <c r="O79" s="871"/>
      <c r="P79" s="871"/>
      <c r="Q79" s="871"/>
      <c r="R79" s="871"/>
      <c r="S79" s="871"/>
      <c r="T79" s="871"/>
      <c r="U79" s="871"/>
      <c r="V79" s="871"/>
      <c r="W79" s="871"/>
      <c r="X79" s="871"/>
      <c r="Y79" s="871"/>
      <c r="Z79" s="871"/>
      <c r="AA79" s="871"/>
      <c r="AB79" s="871"/>
      <c r="AC79" s="871"/>
      <c r="AD79" s="871"/>
      <c r="AE79" s="871"/>
      <c r="AF79" s="871"/>
      <c r="AG79" s="871"/>
      <c r="AH79" s="871"/>
      <c r="AI79" s="871"/>
    </row>
  </sheetData>
  <hyperlinks>
    <hyperlink ref="A1" location="Menu!A1" display="Return to Menu"/>
  </hyperlinks>
  <pageMargins left="0.2" right="0.2" top="0.75" bottom="0.25" header="0.3" footer="0.3"/>
  <pageSetup scale="47" orientation="portrait" r:id="rId1"/>
  <colBreaks count="2" manualBreakCount="2">
    <brk id="12" max="1048575" man="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T127"/>
  <sheetViews>
    <sheetView view="pageBreakPreview" zoomScale="90" zoomScaleSheetLayoutView="90" workbookViewId="0">
      <pane xSplit="1" ySplit="3" topLeftCell="B87" activePane="bottomRight" state="frozen"/>
      <selection activeCell="B12" sqref="B12"/>
      <selection pane="topRight" activeCell="B12" sqref="B12"/>
      <selection pane="bottomLeft" activeCell="B12" sqref="B12"/>
      <selection pane="bottomRight"/>
    </sheetView>
  </sheetViews>
  <sheetFormatPr defaultRowHeight="15.75"/>
  <cols>
    <col min="1" max="1" width="14" style="1036" customWidth="1"/>
    <col min="2" max="3" width="14" style="1007" customWidth="1"/>
    <col min="4" max="4" width="16" style="1007" bestFit="1" customWidth="1"/>
    <col min="5" max="12" width="14" style="1007" customWidth="1"/>
    <col min="13" max="13" width="18.42578125" style="1007" customWidth="1"/>
    <col min="14" max="18" width="14" style="1007" customWidth="1"/>
    <col min="19" max="19" width="16.85546875" style="1007" customWidth="1"/>
    <col min="20" max="20" width="13.28515625" style="1007" customWidth="1"/>
    <col min="21" max="22" width="14.42578125" style="1007" bestFit="1" customWidth="1"/>
    <col min="23" max="253" width="9.140625" style="1007"/>
    <col min="254" max="254" width="14" style="1007" customWidth="1"/>
    <col min="255" max="261" width="16.42578125" style="1007" customWidth="1"/>
    <col min="262" max="262" width="17.28515625" style="1007" customWidth="1"/>
    <col min="263" max="266" width="16.42578125" style="1007" customWidth="1"/>
    <col min="267" max="267" width="14.42578125" style="1007" bestFit="1" customWidth="1"/>
    <col min="268" max="268" width="15.28515625" style="1007" customWidth="1"/>
    <col min="269" max="509" width="9.140625" style="1007"/>
    <col min="510" max="510" width="14" style="1007" customWidth="1"/>
    <col min="511" max="517" width="16.42578125" style="1007" customWidth="1"/>
    <col min="518" max="518" width="17.28515625" style="1007" customWidth="1"/>
    <col min="519" max="522" width="16.42578125" style="1007" customWidth="1"/>
    <col min="523" max="523" width="14.42578125" style="1007" bestFit="1" customWidth="1"/>
    <col min="524" max="524" width="15.28515625" style="1007" customWidth="1"/>
    <col min="525" max="765" width="9.140625" style="1007"/>
    <col min="766" max="766" width="14" style="1007" customWidth="1"/>
    <col min="767" max="773" width="16.42578125" style="1007" customWidth="1"/>
    <col min="774" max="774" width="17.28515625" style="1007" customWidth="1"/>
    <col min="775" max="778" width="16.42578125" style="1007" customWidth="1"/>
    <col min="779" max="779" width="14.42578125" style="1007" bestFit="1" customWidth="1"/>
    <col min="780" max="780" width="15.28515625" style="1007" customWidth="1"/>
    <col min="781" max="1021" width="9.140625" style="1007"/>
    <col min="1022" max="1022" width="14" style="1007" customWidth="1"/>
    <col min="1023" max="1029" width="16.42578125" style="1007" customWidth="1"/>
    <col min="1030" max="1030" width="17.28515625" style="1007" customWidth="1"/>
    <col min="1031" max="1034" width="16.42578125" style="1007" customWidth="1"/>
    <col min="1035" max="1035" width="14.42578125" style="1007" bestFit="1" customWidth="1"/>
    <col min="1036" max="1036" width="15.28515625" style="1007" customWidth="1"/>
    <col min="1037" max="1277" width="9.140625" style="1007"/>
    <col min="1278" max="1278" width="14" style="1007" customWidth="1"/>
    <col min="1279" max="1285" width="16.42578125" style="1007" customWidth="1"/>
    <col min="1286" max="1286" width="17.28515625" style="1007" customWidth="1"/>
    <col min="1287" max="1290" width="16.42578125" style="1007" customWidth="1"/>
    <col min="1291" max="1291" width="14.42578125" style="1007" bestFit="1" customWidth="1"/>
    <col min="1292" max="1292" width="15.28515625" style="1007" customWidth="1"/>
    <col min="1293" max="1533" width="9.140625" style="1007"/>
    <col min="1534" max="1534" width="14" style="1007" customWidth="1"/>
    <col min="1535" max="1541" width="16.42578125" style="1007" customWidth="1"/>
    <col min="1542" max="1542" width="17.28515625" style="1007" customWidth="1"/>
    <col min="1543" max="1546" width="16.42578125" style="1007" customWidth="1"/>
    <col min="1547" max="1547" width="14.42578125" style="1007" bestFit="1" customWidth="1"/>
    <col min="1548" max="1548" width="15.28515625" style="1007" customWidth="1"/>
    <col min="1549" max="1789" width="9.140625" style="1007"/>
    <col min="1790" max="1790" width="14" style="1007" customWidth="1"/>
    <col min="1791" max="1797" width="16.42578125" style="1007" customWidth="1"/>
    <col min="1798" max="1798" width="17.28515625" style="1007" customWidth="1"/>
    <col min="1799" max="1802" width="16.42578125" style="1007" customWidth="1"/>
    <col min="1803" max="1803" width="14.42578125" style="1007" bestFit="1" customWidth="1"/>
    <col min="1804" max="1804" width="15.28515625" style="1007" customWidth="1"/>
    <col min="1805" max="2045" width="9.140625" style="1007"/>
    <col min="2046" max="2046" width="14" style="1007" customWidth="1"/>
    <col min="2047" max="2053" width="16.42578125" style="1007" customWidth="1"/>
    <col min="2054" max="2054" width="17.28515625" style="1007" customWidth="1"/>
    <col min="2055" max="2058" width="16.42578125" style="1007" customWidth="1"/>
    <col min="2059" max="2059" width="14.42578125" style="1007" bestFit="1" customWidth="1"/>
    <col min="2060" max="2060" width="15.28515625" style="1007" customWidth="1"/>
    <col min="2061" max="2301" width="9.140625" style="1007"/>
    <col min="2302" max="2302" width="14" style="1007" customWidth="1"/>
    <col min="2303" max="2309" width="16.42578125" style="1007" customWidth="1"/>
    <col min="2310" max="2310" width="17.28515625" style="1007" customWidth="1"/>
    <col min="2311" max="2314" width="16.42578125" style="1007" customWidth="1"/>
    <col min="2315" max="2315" width="14.42578125" style="1007" bestFit="1" customWidth="1"/>
    <col min="2316" max="2316" width="15.28515625" style="1007" customWidth="1"/>
    <col min="2317" max="2557" width="9.140625" style="1007"/>
    <col min="2558" max="2558" width="14" style="1007" customWidth="1"/>
    <col min="2559" max="2565" width="16.42578125" style="1007" customWidth="1"/>
    <col min="2566" max="2566" width="17.28515625" style="1007" customWidth="1"/>
    <col min="2567" max="2570" width="16.42578125" style="1007" customWidth="1"/>
    <col min="2571" max="2571" width="14.42578125" style="1007" bestFit="1" customWidth="1"/>
    <col min="2572" max="2572" width="15.28515625" style="1007" customWidth="1"/>
    <col min="2573" max="2813" width="9.140625" style="1007"/>
    <col min="2814" max="2814" width="14" style="1007" customWidth="1"/>
    <col min="2815" max="2821" width="16.42578125" style="1007" customWidth="1"/>
    <col min="2822" max="2822" width="17.28515625" style="1007" customWidth="1"/>
    <col min="2823" max="2826" width="16.42578125" style="1007" customWidth="1"/>
    <col min="2827" max="2827" width="14.42578125" style="1007" bestFit="1" customWidth="1"/>
    <col min="2828" max="2828" width="15.28515625" style="1007" customWidth="1"/>
    <col min="2829" max="3069" width="9.140625" style="1007"/>
    <col min="3070" max="3070" width="14" style="1007" customWidth="1"/>
    <col min="3071" max="3077" width="16.42578125" style="1007" customWidth="1"/>
    <col min="3078" max="3078" width="17.28515625" style="1007" customWidth="1"/>
    <col min="3079" max="3082" width="16.42578125" style="1007" customWidth="1"/>
    <col min="3083" max="3083" width="14.42578125" style="1007" bestFit="1" customWidth="1"/>
    <col min="3084" max="3084" width="15.28515625" style="1007" customWidth="1"/>
    <col min="3085" max="3325" width="9.140625" style="1007"/>
    <col min="3326" max="3326" width="14" style="1007" customWidth="1"/>
    <col min="3327" max="3333" width="16.42578125" style="1007" customWidth="1"/>
    <col min="3334" max="3334" width="17.28515625" style="1007" customWidth="1"/>
    <col min="3335" max="3338" width="16.42578125" style="1007" customWidth="1"/>
    <col min="3339" max="3339" width="14.42578125" style="1007" bestFit="1" customWidth="1"/>
    <col min="3340" max="3340" width="15.28515625" style="1007" customWidth="1"/>
    <col min="3341" max="3581" width="9.140625" style="1007"/>
    <col min="3582" max="3582" width="14" style="1007" customWidth="1"/>
    <col min="3583" max="3589" width="16.42578125" style="1007" customWidth="1"/>
    <col min="3590" max="3590" width="17.28515625" style="1007" customWidth="1"/>
    <col min="3591" max="3594" width="16.42578125" style="1007" customWidth="1"/>
    <col min="3595" max="3595" width="14.42578125" style="1007" bestFit="1" customWidth="1"/>
    <col min="3596" max="3596" width="15.28515625" style="1007" customWidth="1"/>
    <col min="3597" max="3837" width="9.140625" style="1007"/>
    <col min="3838" max="3838" width="14" style="1007" customWidth="1"/>
    <col min="3839" max="3845" width="16.42578125" style="1007" customWidth="1"/>
    <col min="3846" max="3846" width="17.28515625" style="1007" customWidth="1"/>
    <col min="3847" max="3850" width="16.42578125" style="1007" customWidth="1"/>
    <col min="3851" max="3851" width="14.42578125" style="1007" bestFit="1" customWidth="1"/>
    <col min="3852" max="3852" width="15.28515625" style="1007" customWidth="1"/>
    <col min="3853" max="4093" width="9.140625" style="1007"/>
    <col min="4094" max="4094" width="14" style="1007" customWidth="1"/>
    <col min="4095" max="4101" width="16.42578125" style="1007" customWidth="1"/>
    <col min="4102" max="4102" width="17.28515625" style="1007" customWidth="1"/>
    <col min="4103" max="4106" width="16.42578125" style="1007" customWidth="1"/>
    <col min="4107" max="4107" width="14.42578125" style="1007" bestFit="1" customWidth="1"/>
    <col min="4108" max="4108" width="15.28515625" style="1007" customWidth="1"/>
    <col min="4109" max="4349" width="9.140625" style="1007"/>
    <col min="4350" max="4350" width="14" style="1007" customWidth="1"/>
    <col min="4351" max="4357" width="16.42578125" style="1007" customWidth="1"/>
    <col min="4358" max="4358" width="17.28515625" style="1007" customWidth="1"/>
    <col min="4359" max="4362" width="16.42578125" style="1007" customWidth="1"/>
    <col min="4363" max="4363" width="14.42578125" style="1007" bestFit="1" customWidth="1"/>
    <col min="4364" max="4364" width="15.28515625" style="1007" customWidth="1"/>
    <col min="4365" max="4605" width="9.140625" style="1007"/>
    <col min="4606" max="4606" width="14" style="1007" customWidth="1"/>
    <col min="4607" max="4613" width="16.42578125" style="1007" customWidth="1"/>
    <col min="4614" max="4614" width="17.28515625" style="1007" customWidth="1"/>
    <col min="4615" max="4618" width="16.42578125" style="1007" customWidth="1"/>
    <col min="4619" max="4619" width="14.42578125" style="1007" bestFit="1" customWidth="1"/>
    <col min="4620" max="4620" width="15.28515625" style="1007" customWidth="1"/>
    <col min="4621" max="4861" width="9.140625" style="1007"/>
    <col min="4862" max="4862" width="14" style="1007" customWidth="1"/>
    <col min="4863" max="4869" width="16.42578125" style="1007" customWidth="1"/>
    <col min="4870" max="4870" width="17.28515625" style="1007" customWidth="1"/>
    <col min="4871" max="4874" width="16.42578125" style="1007" customWidth="1"/>
    <col min="4875" max="4875" width="14.42578125" style="1007" bestFit="1" customWidth="1"/>
    <col min="4876" max="4876" width="15.28515625" style="1007" customWidth="1"/>
    <col min="4877" max="5117" width="9.140625" style="1007"/>
    <col min="5118" max="5118" width="14" style="1007" customWidth="1"/>
    <col min="5119" max="5125" width="16.42578125" style="1007" customWidth="1"/>
    <col min="5126" max="5126" width="17.28515625" style="1007" customWidth="1"/>
    <col min="5127" max="5130" width="16.42578125" style="1007" customWidth="1"/>
    <col min="5131" max="5131" width="14.42578125" style="1007" bestFit="1" customWidth="1"/>
    <col min="5132" max="5132" width="15.28515625" style="1007" customWidth="1"/>
    <col min="5133" max="5373" width="9.140625" style="1007"/>
    <col min="5374" max="5374" width="14" style="1007" customWidth="1"/>
    <col min="5375" max="5381" width="16.42578125" style="1007" customWidth="1"/>
    <col min="5382" max="5382" width="17.28515625" style="1007" customWidth="1"/>
    <col min="5383" max="5386" width="16.42578125" style="1007" customWidth="1"/>
    <col min="5387" max="5387" width="14.42578125" style="1007" bestFit="1" customWidth="1"/>
    <col min="5388" max="5388" width="15.28515625" style="1007" customWidth="1"/>
    <col min="5389" max="5629" width="9.140625" style="1007"/>
    <col min="5630" max="5630" width="14" style="1007" customWidth="1"/>
    <col min="5631" max="5637" width="16.42578125" style="1007" customWidth="1"/>
    <col min="5638" max="5638" width="17.28515625" style="1007" customWidth="1"/>
    <col min="5639" max="5642" width="16.42578125" style="1007" customWidth="1"/>
    <col min="5643" max="5643" width="14.42578125" style="1007" bestFit="1" customWidth="1"/>
    <col min="5644" max="5644" width="15.28515625" style="1007" customWidth="1"/>
    <col min="5645" max="5885" width="9.140625" style="1007"/>
    <col min="5886" max="5886" width="14" style="1007" customWidth="1"/>
    <col min="5887" max="5893" width="16.42578125" style="1007" customWidth="1"/>
    <col min="5894" max="5894" width="17.28515625" style="1007" customWidth="1"/>
    <col min="5895" max="5898" width="16.42578125" style="1007" customWidth="1"/>
    <col min="5899" max="5899" width="14.42578125" style="1007" bestFit="1" customWidth="1"/>
    <col min="5900" max="5900" width="15.28515625" style="1007" customWidth="1"/>
    <col min="5901" max="6141" width="9.140625" style="1007"/>
    <col min="6142" max="6142" width="14" style="1007" customWidth="1"/>
    <col min="6143" max="6149" width="16.42578125" style="1007" customWidth="1"/>
    <col min="6150" max="6150" width="17.28515625" style="1007" customWidth="1"/>
    <col min="6151" max="6154" width="16.42578125" style="1007" customWidth="1"/>
    <col min="6155" max="6155" width="14.42578125" style="1007" bestFit="1" customWidth="1"/>
    <col min="6156" max="6156" width="15.28515625" style="1007" customWidth="1"/>
    <col min="6157" max="6397" width="9.140625" style="1007"/>
    <col min="6398" max="6398" width="14" style="1007" customWidth="1"/>
    <col min="6399" max="6405" width="16.42578125" style="1007" customWidth="1"/>
    <col min="6406" max="6406" width="17.28515625" style="1007" customWidth="1"/>
    <col min="6407" max="6410" width="16.42578125" style="1007" customWidth="1"/>
    <col min="6411" max="6411" width="14.42578125" style="1007" bestFit="1" customWidth="1"/>
    <col min="6412" max="6412" width="15.28515625" style="1007" customWidth="1"/>
    <col min="6413" max="6653" width="9.140625" style="1007"/>
    <col min="6654" max="6654" width="14" style="1007" customWidth="1"/>
    <col min="6655" max="6661" width="16.42578125" style="1007" customWidth="1"/>
    <col min="6662" max="6662" width="17.28515625" style="1007" customWidth="1"/>
    <col min="6663" max="6666" width="16.42578125" style="1007" customWidth="1"/>
    <col min="6667" max="6667" width="14.42578125" style="1007" bestFit="1" customWidth="1"/>
    <col min="6668" max="6668" width="15.28515625" style="1007" customWidth="1"/>
    <col min="6669" max="6909" width="9.140625" style="1007"/>
    <col min="6910" max="6910" width="14" style="1007" customWidth="1"/>
    <col min="6911" max="6917" width="16.42578125" style="1007" customWidth="1"/>
    <col min="6918" max="6918" width="17.28515625" style="1007" customWidth="1"/>
    <col min="6919" max="6922" width="16.42578125" style="1007" customWidth="1"/>
    <col min="6923" max="6923" width="14.42578125" style="1007" bestFit="1" customWidth="1"/>
    <col min="6924" max="6924" width="15.28515625" style="1007" customWidth="1"/>
    <col min="6925" max="7165" width="9.140625" style="1007"/>
    <col min="7166" max="7166" width="14" style="1007" customWidth="1"/>
    <col min="7167" max="7173" width="16.42578125" style="1007" customWidth="1"/>
    <col min="7174" max="7174" width="17.28515625" style="1007" customWidth="1"/>
    <col min="7175" max="7178" width="16.42578125" style="1007" customWidth="1"/>
    <col min="7179" max="7179" width="14.42578125" style="1007" bestFit="1" customWidth="1"/>
    <col min="7180" max="7180" width="15.28515625" style="1007" customWidth="1"/>
    <col min="7181" max="7421" width="9.140625" style="1007"/>
    <col min="7422" max="7422" width="14" style="1007" customWidth="1"/>
    <col min="7423" max="7429" width="16.42578125" style="1007" customWidth="1"/>
    <col min="7430" max="7430" width="17.28515625" style="1007" customWidth="1"/>
    <col min="7431" max="7434" width="16.42578125" style="1007" customWidth="1"/>
    <col min="7435" max="7435" width="14.42578125" style="1007" bestFit="1" customWidth="1"/>
    <col min="7436" max="7436" width="15.28515625" style="1007" customWidth="1"/>
    <col min="7437" max="7677" width="9.140625" style="1007"/>
    <col min="7678" max="7678" width="14" style="1007" customWidth="1"/>
    <col min="7679" max="7685" width="16.42578125" style="1007" customWidth="1"/>
    <col min="7686" max="7686" width="17.28515625" style="1007" customWidth="1"/>
    <col min="7687" max="7690" width="16.42578125" style="1007" customWidth="1"/>
    <col min="7691" max="7691" width="14.42578125" style="1007" bestFit="1" customWidth="1"/>
    <col min="7692" max="7692" width="15.28515625" style="1007" customWidth="1"/>
    <col min="7693" max="7933" width="9.140625" style="1007"/>
    <col min="7934" max="7934" width="14" style="1007" customWidth="1"/>
    <col min="7935" max="7941" width="16.42578125" style="1007" customWidth="1"/>
    <col min="7942" max="7942" width="17.28515625" style="1007" customWidth="1"/>
    <col min="7943" max="7946" width="16.42578125" style="1007" customWidth="1"/>
    <col min="7947" max="7947" width="14.42578125" style="1007" bestFit="1" customWidth="1"/>
    <col min="7948" max="7948" width="15.28515625" style="1007" customWidth="1"/>
    <col min="7949" max="8189" width="9.140625" style="1007"/>
    <col min="8190" max="8190" width="14" style="1007" customWidth="1"/>
    <col min="8191" max="8197" width="16.42578125" style="1007" customWidth="1"/>
    <col min="8198" max="8198" width="17.28515625" style="1007" customWidth="1"/>
    <col min="8199" max="8202" width="16.42578125" style="1007" customWidth="1"/>
    <col min="8203" max="8203" width="14.42578125" style="1007" bestFit="1" customWidth="1"/>
    <col min="8204" max="8204" width="15.28515625" style="1007" customWidth="1"/>
    <col min="8205" max="8445" width="9.140625" style="1007"/>
    <col min="8446" max="8446" width="14" style="1007" customWidth="1"/>
    <col min="8447" max="8453" width="16.42578125" style="1007" customWidth="1"/>
    <col min="8454" max="8454" width="17.28515625" style="1007" customWidth="1"/>
    <col min="8455" max="8458" width="16.42578125" style="1007" customWidth="1"/>
    <col min="8459" max="8459" width="14.42578125" style="1007" bestFit="1" customWidth="1"/>
    <col min="8460" max="8460" width="15.28515625" style="1007" customWidth="1"/>
    <col min="8461" max="8701" width="9.140625" style="1007"/>
    <col min="8702" max="8702" width="14" style="1007" customWidth="1"/>
    <col min="8703" max="8709" width="16.42578125" style="1007" customWidth="1"/>
    <col min="8710" max="8710" width="17.28515625" style="1007" customWidth="1"/>
    <col min="8711" max="8714" width="16.42578125" style="1007" customWidth="1"/>
    <col min="8715" max="8715" width="14.42578125" style="1007" bestFit="1" customWidth="1"/>
    <col min="8716" max="8716" width="15.28515625" style="1007" customWidth="1"/>
    <col min="8717" max="8957" width="9.140625" style="1007"/>
    <col min="8958" max="8958" width="14" style="1007" customWidth="1"/>
    <col min="8959" max="8965" width="16.42578125" style="1007" customWidth="1"/>
    <col min="8966" max="8966" width="17.28515625" style="1007" customWidth="1"/>
    <col min="8967" max="8970" width="16.42578125" style="1007" customWidth="1"/>
    <col min="8971" max="8971" width="14.42578125" style="1007" bestFit="1" customWidth="1"/>
    <col min="8972" max="8972" width="15.28515625" style="1007" customWidth="1"/>
    <col min="8973" max="9213" width="9.140625" style="1007"/>
    <col min="9214" max="9214" width="14" style="1007" customWidth="1"/>
    <col min="9215" max="9221" width="16.42578125" style="1007" customWidth="1"/>
    <col min="9222" max="9222" width="17.28515625" style="1007" customWidth="1"/>
    <col min="9223" max="9226" width="16.42578125" style="1007" customWidth="1"/>
    <col min="9227" max="9227" width="14.42578125" style="1007" bestFit="1" customWidth="1"/>
    <col min="9228" max="9228" width="15.28515625" style="1007" customWidth="1"/>
    <col min="9229" max="9469" width="9.140625" style="1007"/>
    <col min="9470" max="9470" width="14" style="1007" customWidth="1"/>
    <col min="9471" max="9477" width="16.42578125" style="1007" customWidth="1"/>
    <col min="9478" max="9478" width="17.28515625" style="1007" customWidth="1"/>
    <col min="9479" max="9482" width="16.42578125" style="1007" customWidth="1"/>
    <col min="9483" max="9483" width="14.42578125" style="1007" bestFit="1" customWidth="1"/>
    <col min="9484" max="9484" width="15.28515625" style="1007" customWidth="1"/>
    <col min="9485" max="9725" width="9.140625" style="1007"/>
    <col min="9726" max="9726" width="14" style="1007" customWidth="1"/>
    <col min="9727" max="9733" width="16.42578125" style="1007" customWidth="1"/>
    <col min="9734" max="9734" width="17.28515625" style="1007" customWidth="1"/>
    <col min="9735" max="9738" width="16.42578125" style="1007" customWidth="1"/>
    <col min="9739" max="9739" width="14.42578125" style="1007" bestFit="1" customWidth="1"/>
    <col min="9740" max="9740" width="15.28515625" style="1007" customWidth="1"/>
    <col min="9741" max="9981" width="9.140625" style="1007"/>
    <col min="9982" max="9982" width="14" style="1007" customWidth="1"/>
    <col min="9983" max="9989" width="16.42578125" style="1007" customWidth="1"/>
    <col min="9990" max="9990" width="17.28515625" style="1007" customWidth="1"/>
    <col min="9991" max="9994" width="16.42578125" style="1007" customWidth="1"/>
    <col min="9995" max="9995" width="14.42578125" style="1007" bestFit="1" customWidth="1"/>
    <col min="9996" max="9996" width="15.28515625" style="1007" customWidth="1"/>
    <col min="9997" max="10237" width="9.140625" style="1007"/>
    <col min="10238" max="10238" width="14" style="1007" customWidth="1"/>
    <col min="10239" max="10245" width="16.42578125" style="1007" customWidth="1"/>
    <col min="10246" max="10246" width="17.28515625" style="1007" customWidth="1"/>
    <col min="10247" max="10250" width="16.42578125" style="1007" customWidth="1"/>
    <col min="10251" max="10251" width="14.42578125" style="1007" bestFit="1" customWidth="1"/>
    <col min="10252" max="10252" width="15.28515625" style="1007" customWidth="1"/>
    <col min="10253" max="10493" width="9.140625" style="1007"/>
    <col min="10494" max="10494" width="14" style="1007" customWidth="1"/>
    <col min="10495" max="10501" width="16.42578125" style="1007" customWidth="1"/>
    <col min="10502" max="10502" width="17.28515625" style="1007" customWidth="1"/>
    <col min="10503" max="10506" width="16.42578125" style="1007" customWidth="1"/>
    <col min="10507" max="10507" width="14.42578125" style="1007" bestFit="1" customWidth="1"/>
    <col min="10508" max="10508" width="15.28515625" style="1007" customWidth="1"/>
    <col min="10509" max="10749" width="9.140625" style="1007"/>
    <col min="10750" max="10750" width="14" style="1007" customWidth="1"/>
    <col min="10751" max="10757" width="16.42578125" style="1007" customWidth="1"/>
    <col min="10758" max="10758" width="17.28515625" style="1007" customWidth="1"/>
    <col min="10759" max="10762" width="16.42578125" style="1007" customWidth="1"/>
    <col min="10763" max="10763" width="14.42578125" style="1007" bestFit="1" customWidth="1"/>
    <col min="10764" max="10764" width="15.28515625" style="1007" customWidth="1"/>
    <col min="10765" max="11005" width="9.140625" style="1007"/>
    <col min="11006" max="11006" width="14" style="1007" customWidth="1"/>
    <col min="11007" max="11013" width="16.42578125" style="1007" customWidth="1"/>
    <col min="11014" max="11014" width="17.28515625" style="1007" customWidth="1"/>
    <col min="11015" max="11018" width="16.42578125" style="1007" customWidth="1"/>
    <col min="11019" max="11019" width="14.42578125" style="1007" bestFit="1" customWidth="1"/>
    <col min="11020" max="11020" width="15.28515625" style="1007" customWidth="1"/>
    <col min="11021" max="11261" width="9.140625" style="1007"/>
    <col min="11262" max="11262" width="14" style="1007" customWidth="1"/>
    <col min="11263" max="11269" width="16.42578125" style="1007" customWidth="1"/>
    <col min="11270" max="11270" width="17.28515625" style="1007" customWidth="1"/>
    <col min="11271" max="11274" width="16.42578125" style="1007" customWidth="1"/>
    <col min="11275" max="11275" width="14.42578125" style="1007" bestFit="1" customWidth="1"/>
    <col min="11276" max="11276" width="15.28515625" style="1007" customWidth="1"/>
    <col min="11277" max="11517" width="9.140625" style="1007"/>
    <col min="11518" max="11518" width="14" style="1007" customWidth="1"/>
    <col min="11519" max="11525" width="16.42578125" style="1007" customWidth="1"/>
    <col min="11526" max="11526" width="17.28515625" style="1007" customWidth="1"/>
    <col min="11527" max="11530" width="16.42578125" style="1007" customWidth="1"/>
    <col min="11531" max="11531" width="14.42578125" style="1007" bestFit="1" customWidth="1"/>
    <col min="11532" max="11532" width="15.28515625" style="1007" customWidth="1"/>
    <col min="11533" max="11773" width="9.140625" style="1007"/>
    <col min="11774" max="11774" width="14" style="1007" customWidth="1"/>
    <col min="11775" max="11781" width="16.42578125" style="1007" customWidth="1"/>
    <col min="11782" max="11782" width="17.28515625" style="1007" customWidth="1"/>
    <col min="11783" max="11786" width="16.42578125" style="1007" customWidth="1"/>
    <col min="11787" max="11787" width="14.42578125" style="1007" bestFit="1" customWidth="1"/>
    <col min="11788" max="11788" width="15.28515625" style="1007" customWidth="1"/>
    <col min="11789" max="12029" width="9.140625" style="1007"/>
    <col min="12030" max="12030" width="14" style="1007" customWidth="1"/>
    <col min="12031" max="12037" width="16.42578125" style="1007" customWidth="1"/>
    <col min="12038" max="12038" width="17.28515625" style="1007" customWidth="1"/>
    <col min="12039" max="12042" width="16.42578125" style="1007" customWidth="1"/>
    <col min="12043" max="12043" width="14.42578125" style="1007" bestFit="1" customWidth="1"/>
    <col min="12044" max="12044" width="15.28515625" style="1007" customWidth="1"/>
    <col min="12045" max="12285" width="9.140625" style="1007"/>
    <col min="12286" max="12286" width="14" style="1007" customWidth="1"/>
    <col min="12287" max="12293" width="16.42578125" style="1007" customWidth="1"/>
    <col min="12294" max="12294" width="17.28515625" style="1007" customWidth="1"/>
    <col min="12295" max="12298" width="16.42578125" style="1007" customWidth="1"/>
    <col min="12299" max="12299" width="14.42578125" style="1007" bestFit="1" customWidth="1"/>
    <col min="12300" max="12300" width="15.28515625" style="1007" customWidth="1"/>
    <col min="12301" max="12541" width="9.140625" style="1007"/>
    <col min="12542" max="12542" width="14" style="1007" customWidth="1"/>
    <col min="12543" max="12549" width="16.42578125" style="1007" customWidth="1"/>
    <col min="12550" max="12550" width="17.28515625" style="1007" customWidth="1"/>
    <col min="12551" max="12554" width="16.42578125" style="1007" customWidth="1"/>
    <col min="12555" max="12555" width="14.42578125" style="1007" bestFit="1" customWidth="1"/>
    <col min="12556" max="12556" width="15.28515625" style="1007" customWidth="1"/>
    <col min="12557" max="12797" width="9.140625" style="1007"/>
    <col min="12798" max="12798" width="14" style="1007" customWidth="1"/>
    <col min="12799" max="12805" width="16.42578125" style="1007" customWidth="1"/>
    <col min="12806" max="12806" width="17.28515625" style="1007" customWidth="1"/>
    <col min="12807" max="12810" width="16.42578125" style="1007" customWidth="1"/>
    <col min="12811" max="12811" width="14.42578125" style="1007" bestFit="1" customWidth="1"/>
    <col min="12812" max="12812" width="15.28515625" style="1007" customWidth="1"/>
    <col min="12813" max="13053" width="9.140625" style="1007"/>
    <col min="13054" max="13054" width="14" style="1007" customWidth="1"/>
    <col min="13055" max="13061" width="16.42578125" style="1007" customWidth="1"/>
    <col min="13062" max="13062" width="17.28515625" style="1007" customWidth="1"/>
    <col min="13063" max="13066" width="16.42578125" style="1007" customWidth="1"/>
    <col min="13067" max="13067" width="14.42578125" style="1007" bestFit="1" customWidth="1"/>
    <col min="13068" max="13068" width="15.28515625" style="1007" customWidth="1"/>
    <col min="13069" max="13309" width="9.140625" style="1007"/>
    <col min="13310" max="13310" width="14" style="1007" customWidth="1"/>
    <col min="13311" max="13317" width="16.42578125" style="1007" customWidth="1"/>
    <col min="13318" max="13318" width="17.28515625" style="1007" customWidth="1"/>
    <col min="13319" max="13322" width="16.42578125" style="1007" customWidth="1"/>
    <col min="13323" max="13323" width="14.42578125" style="1007" bestFit="1" customWidth="1"/>
    <col min="13324" max="13324" width="15.28515625" style="1007" customWidth="1"/>
    <col min="13325" max="13565" width="9.140625" style="1007"/>
    <col min="13566" max="13566" width="14" style="1007" customWidth="1"/>
    <col min="13567" max="13573" width="16.42578125" style="1007" customWidth="1"/>
    <col min="13574" max="13574" width="17.28515625" style="1007" customWidth="1"/>
    <col min="13575" max="13578" width="16.42578125" style="1007" customWidth="1"/>
    <col min="13579" max="13579" width="14.42578125" style="1007" bestFit="1" customWidth="1"/>
    <col min="13580" max="13580" width="15.28515625" style="1007" customWidth="1"/>
    <col min="13581" max="13821" width="9.140625" style="1007"/>
    <col min="13822" max="13822" width="14" style="1007" customWidth="1"/>
    <col min="13823" max="13829" width="16.42578125" style="1007" customWidth="1"/>
    <col min="13830" max="13830" width="17.28515625" style="1007" customWidth="1"/>
    <col min="13831" max="13834" width="16.42578125" style="1007" customWidth="1"/>
    <col min="13835" max="13835" width="14.42578125" style="1007" bestFit="1" customWidth="1"/>
    <col min="13836" max="13836" width="15.28515625" style="1007" customWidth="1"/>
    <col min="13837" max="14077" width="9.140625" style="1007"/>
    <col min="14078" max="14078" width="14" style="1007" customWidth="1"/>
    <col min="14079" max="14085" width="16.42578125" style="1007" customWidth="1"/>
    <col min="14086" max="14086" width="17.28515625" style="1007" customWidth="1"/>
    <col min="14087" max="14090" width="16.42578125" style="1007" customWidth="1"/>
    <col min="14091" max="14091" width="14.42578125" style="1007" bestFit="1" customWidth="1"/>
    <col min="14092" max="14092" width="15.28515625" style="1007" customWidth="1"/>
    <col min="14093" max="14333" width="9.140625" style="1007"/>
    <col min="14334" max="14334" width="14" style="1007" customWidth="1"/>
    <col min="14335" max="14341" width="16.42578125" style="1007" customWidth="1"/>
    <col min="14342" max="14342" width="17.28515625" style="1007" customWidth="1"/>
    <col min="14343" max="14346" width="16.42578125" style="1007" customWidth="1"/>
    <col min="14347" max="14347" width="14.42578125" style="1007" bestFit="1" customWidth="1"/>
    <col min="14348" max="14348" width="15.28515625" style="1007" customWidth="1"/>
    <col min="14349" max="14589" width="9.140625" style="1007"/>
    <col min="14590" max="14590" width="14" style="1007" customWidth="1"/>
    <col min="14591" max="14597" width="16.42578125" style="1007" customWidth="1"/>
    <col min="14598" max="14598" width="17.28515625" style="1007" customWidth="1"/>
    <col min="14599" max="14602" width="16.42578125" style="1007" customWidth="1"/>
    <col min="14603" max="14603" width="14.42578125" style="1007" bestFit="1" customWidth="1"/>
    <col min="14604" max="14604" width="15.28515625" style="1007" customWidth="1"/>
    <col min="14605" max="14845" width="9.140625" style="1007"/>
    <col min="14846" max="14846" width="14" style="1007" customWidth="1"/>
    <col min="14847" max="14853" width="16.42578125" style="1007" customWidth="1"/>
    <col min="14854" max="14854" width="17.28515625" style="1007" customWidth="1"/>
    <col min="14855" max="14858" width="16.42578125" style="1007" customWidth="1"/>
    <col min="14859" max="14859" width="14.42578125" style="1007" bestFit="1" customWidth="1"/>
    <col min="14860" max="14860" width="15.28515625" style="1007" customWidth="1"/>
    <col min="14861" max="15101" width="9.140625" style="1007"/>
    <col min="15102" max="15102" width="14" style="1007" customWidth="1"/>
    <col min="15103" max="15109" width="16.42578125" style="1007" customWidth="1"/>
    <col min="15110" max="15110" width="17.28515625" style="1007" customWidth="1"/>
    <col min="15111" max="15114" width="16.42578125" style="1007" customWidth="1"/>
    <col min="15115" max="15115" width="14.42578125" style="1007" bestFit="1" customWidth="1"/>
    <col min="15116" max="15116" width="15.28515625" style="1007" customWidth="1"/>
    <col min="15117" max="15357" width="9.140625" style="1007"/>
    <col min="15358" max="15358" width="14" style="1007" customWidth="1"/>
    <col min="15359" max="15365" width="16.42578125" style="1007" customWidth="1"/>
    <col min="15366" max="15366" width="17.28515625" style="1007" customWidth="1"/>
    <col min="15367" max="15370" width="16.42578125" style="1007" customWidth="1"/>
    <col min="15371" max="15371" width="14.42578125" style="1007" bestFit="1" customWidth="1"/>
    <col min="15372" max="15372" width="15.28515625" style="1007" customWidth="1"/>
    <col min="15373" max="15613" width="9.140625" style="1007"/>
    <col min="15614" max="15614" width="14" style="1007" customWidth="1"/>
    <col min="15615" max="15621" width="16.42578125" style="1007" customWidth="1"/>
    <col min="15622" max="15622" width="17.28515625" style="1007" customWidth="1"/>
    <col min="15623" max="15626" width="16.42578125" style="1007" customWidth="1"/>
    <col min="15627" max="15627" width="14.42578125" style="1007" bestFit="1" customWidth="1"/>
    <col min="15628" max="15628" width="15.28515625" style="1007" customWidth="1"/>
    <col min="15629" max="15869" width="9.140625" style="1007"/>
    <col min="15870" max="15870" width="14" style="1007" customWidth="1"/>
    <col min="15871" max="15877" width="16.42578125" style="1007" customWidth="1"/>
    <col min="15878" max="15878" width="17.28515625" style="1007" customWidth="1"/>
    <col min="15879" max="15882" width="16.42578125" style="1007" customWidth="1"/>
    <col min="15883" max="15883" width="14.42578125" style="1007" bestFit="1" customWidth="1"/>
    <col min="15884" max="15884" width="15.28515625" style="1007" customWidth="1"/>
    <col min="15885" max="16125" width="9.140625" style="1007"/>
    <col min="16126" max="16126" width="14" style="1007" customWidth="1"/>
    <col min="16127" max="16133" width="16.42578125" style="1007" customWidth="1"/>
    <col min="16134" max="16134" width="17.28515625" style="1007" customWidth="1"/>
    <col min="16135" max="16138" width="16.42578125" style="1007" customWidth="1"/>
    <col min="16139" max="16139" width="14.42578125" style="1007" bestFit="1" customWidth="1"/>
    <col min="16140" max="16140" width="15.28515625" style="1007" customWidth="1"/>
    <col min="16141" max="16384" width="9.140625" style="1007"/>
  </cols>
  <sheetData>
    <row r="1" spans="1:13" ht="25.5">
      <c r="A1" s="1172" t="s">
        <v>322</v>
      </c>
      <c r="B1" s="1239"/>
    </row>
    <row r="2" spans="1:13" s="1009" customFormat="1" ht="20.100000000000001" customHeight="1" thickBot="1">
      <c r="A2" s="1169" t="s">
        <v>870</v>
      </c>
      <c r="B2" s="1169" t="s">
        <v>653</v>
      </c>
      <c r="I2" s="1169"/>
    </row>
    <row r="3" spans="1:13" s="1017" customFormat="1" ht="57.75" thickBot="1">
      <c r="A3" s="1011" t="s">
        <v>654</v>
      </c>
      <c r="B3" s="1241" t="s">
        <v>655</v>
      </c>
      <c r="C3" s="1012" t="s">
        <v>656</v>
      </c>
      <c r="D3" s="1012" t="s">
        <v>657</v>
      </c>
      <c r="E3" s="1013" t="s">
        <v>658</v>
      </c>
      <c r="F3" s="1013" t="s">
        <v>659</v>
      </c>
      <c r="G3" s="1013" t="s">
        <v>660</v>
      </c>
      <c r="H3" s="1015" t="s">
        <v>661</v>
      </c>
      <c r="I3" s="1013" t="s">
        <v>662</v>
      </c>
      <c r="J3" s="1013" t="s">
        <v>663</v>
      </c>
      <c r="K3" s="1013" t="s">
        <v>664</v>
      </c>
      <c r="L3" s="1242" t="s">
        <v>88</v>
      </c>
      <c r="M3" s="1016" t="s">
        <v>665</v>
      </c>
    </row>
    <row r="4" spans="1:13" ht="15.75" customHeight="1">
      <c r="A4" s="1018">
        <v>2008</v>
      </c>
      <c r="B4" s="1224"/>
      <c r="C4" s="1020"/>
      <c r="D4" s="1020"/>
      <c r="E4" s="1020"/>
      <c r="F4" s="1020"/>
      <c r="G4" s="1020"/>
      <c r="H4" s="1019"/>
      <c r="I4" s="1020"/>
      <c r="J4" s="1020"/>
      <c r="K4" s="1020"/>
      <c r="L4" s="1021"/>
      <c r="M4" s="1023"/>
    </row>
    <row r="5" spans="1:13" ht="15.75" customHeight="1">
      <c r="A5" s="1024">
        <v>39448</v>
      </c>
      <c r="B5" s="1224">
        <v>65134.39</v>
      </c>
      <c r="C5" s="1020">
        <v>65896.460000000006</v>
      </c>
      <c r="D5" s="1020">
        <v>509300.37</v>
      </c>
      <c r="E5" s="1020">
        <v>537431.66</v>
      </c>
      <c r="F5" s="1020">
        <v>310849.00403175002</v>
      </c>
      <c r="G5" s="1020">
        <v>25351.819434950001</v>
      </c>
      <c r="H5" s="1019">
        <v>732302.08422278007</v>
      </c>
      <c r="I5" s="1020">
        <v>307513.30293454998</v>
      </c>
      <c r="J5" s="1020">
        <v>516830.22630766005</v>
      </c>
      <c r="K5" s="1020">
        <v>175146.23717661999</v>
      </c>
      <c r="L5" s="1021">
        <v>1645878.1512452199</v>
      </c>
      <c r="M5" s="1023">
        <v>4891633.7053535292</v>
      </c>
    </row>
    <row r="6" spans="1:13" ht="15.75" customHeight="1">
      <c r="A6" s="1024">
        <v>39479</v>
      </c>
      <c r="B6" s="1224">
        <v>106927.7</v>
      </c>
      <c r="C6" s="1020">
        <v>48485.599999999999</v>
      </c>
      <c r="D6" s="1020">
        <v>471564.79999999999</v>
      </c>
      <c r="E6" s="1020">
        <v>555466.6</v>
      </c>
      <c r="F6" s="1020">
        <v>332116.33678896003</v>
      </c>
      <c r="G6" s="1020">
        <v>26860.695413779998</v>
      </c>
      <c r="H6" s="1019">
        <v>819755.83986337995</v>
      </c>
      <c r="I6" s="1020">
        <v>377449.74263226002</v>
      </c>
      <c r="J6" s="1020">
        <v>594808.41303976998</v>
      </c>
      <c r="K6" s="1020">
        <v>155256.48151148998</v>
      </c>
      <c r="L6" s="1021">
        <v>1759991.9222099599</v>
      </c>
      <c r="M6" s="1023">
        <v>5248684.1314595994</v>
      </c>
    </row>
    <row r="7" spans="1:13" ht="15.75" customHeight="1">
      <c r="A7" s="1024">
        <v>39508</v>
      </c>
      <c r="B7" s="1224">
        <v>134814.64499999999</v>
      </c>
      <c r="C7" s="1020">
        <v>45798.710999999996</v>
      </c>
      <c r="D7" s="1020">
        <v>517714.05200000003</v>
      </c>
      <c r="E7" s="1020">
        <v>618556.43799999997</v>
      </c>
      <c r="F7" s="1020">
        <v>353000.11152539001</v>
      </c>
      <c r="G7" s="1020">
        <v>29317.087255139999</v>
      </c>
      <c r="H7" s="1019">
        <v>968177.96120458993</v>
      </c>
      <c r="I7" s="1020">
        <v>350279.78303465998</v>
      </c>
      <c r="J7" s="1020">
        <v>526344.11790008005</v>
      </c>
      <c r="K7" s="1020">
        <v>143942.06413678997</v>
      </c>
      <c r="L7" s="1021">
        <v>1822982.1521082299</v>
      </c>
      <c r="M7" s="1023">
        <v>5510927.1231648801</v>
      </c>
    </row>
    <row r="8" spans="1:13" ht="15.75" customHeight="1">
      <c r="A8" s="1024">
        <v>39539</v>
      </c>
      <c r="B8" s="1224">
        <v>139227.20000000001</v>
      </c>
      <c r="C8" s="1020">
        <v>65013.4</v>
      </c>
      <c r="D8" s="1020">
        <v>539047</v>
      </c>
      <c r="E8" s="1020">
        <v>592518.29999999993</v>
      </c>
      <c r="F8" s="1020">
        <v>332202.85317368002</v>
      </c>
      <c r="G8" s="1020">
        <v>28357.261497860003</v>
      </c>
      <c r="H8" s="1019">
        <v>1030232.74781195</v>
      </c>
      <c r="I8" s="1020">
        <v>399992.52354109008</v>
      </c>
      <c r="J8" s="1020">
        <v>700140.81119147001</v>
      </c>
      <c r="K8" s="1020">
        <v>113680.60028448</v>
      </c>
      <c r="L8" s="1021">
        <v>2099458.0771042001</v>
      </c>
      <c r="M8" s="1023">
        <v>6039870.7746047303</v>
      </c>
    </row>
    <row r="9" spans="1:13" ht="15.75" customHeight="1">
      <c r="A9" s="1024">
        <v>39569</v>
      </c>
      <c r="B9" s="1224">
        <v>187098.57211678999</v>
      </c>
      <c r="C9" s="1020">
        <v>75952.408830889995</v>
      </c>
      <c r="D9" s="1020">
        <v>658514.58236680005</v>
      </c>
      <c r="E9" s="1020">
        <v>697018.91119433998</v>
      </c>
      <c r="F9" s="1020">
        <v>389046.26567476004</v>
      </c>
      <c r="G9" s="1020">
        <v>32325.219714040002</v>
      </c>
      <c r="H9" s="1019">
        <v>826959.89000978996</v>
      </c>
      <c r="I9" s="1020">
        <v>418261.38761516998</v>
      </c>
      <c r="J9" s="1020">
        <v>759974.17345588992</v>
      </c>
      <c r="K9" s="1020">
        <v>131817.85999298</v>
      </c>
      <c r="L9" s="1021">
        <v>2193421.8973971396</v>
      </c>
      <c r="M9" s="1023">
        <v>6370391.1683685891</v>
      </c>
    </row>
    <row r="10" spans="1:13" ht="15.75" customHeight="1">
      <c r="A10" s="1024">
        <v>39600</v>
      </c>
      <c r="B10" s="1224">
        <v>171665.88907568998</v>
      </c>
      <c r="C10" s="1020">
        <v>117061.48865717</v>
      </c>
      <c r="D10" s="1020">
        <v>733513.11280921998</v>
      </c>
      <c r="E10" s="1020">
        <v>619898.80971887999</v>
      </c>
      <c r="F10" s="1020">
        <v>437107.88973783003</v>
      </c>
      <c r="G10" s="1020">
        <v>33853.49235113</v>
      </c>
      <c r="H10" s="1019">
        <v>887162.47601166996</v>
      </c>
      <c r="I10" s="1020">
        <v>416778.85891029995</v>
      </c>
      <c r="J10" s="1020">
        <v>712783.61151896999</v>
      </c>
      <c r="K10" s="1020">
        <v>115344.09308719001</v>
      </c>
      <c r="L10" s="1021">
        <v>2142169.0118611702</v>
      </c>
      <c r="M10" s="1023">
        <v>6387338.7337392196</v>
      </c>
    </row>
    <row r="11" spans="1:13" ht="15.75" customHeight="1">
      <c r="A11" s="1024">
        <v>39630</v>
      </c>
      <c r="B11" s="1224">
        <v>165145.31591435999</v>
      </c>
      <c r="C11" s="1020">
        <v>71235.333550519979</v>
      </c>
      <c r="D11" s="1020">
        <v>795607.56498195999</v>
      </c>
      <c r="E11" s="1020">
        <v>644294.93348747992</v>
      </c>
      <c r="F11" s="1020">
        <v>381236.02238076</v>
      </c>
      <c r="G11" s="1020">
        <v>34349.059758989999</v>
      </c>
      <c r="H11" s="1019">
        <v>856087.23788704991</v>
      </c>
      <c r="I11" s="1020">
        <v>420199.08895968</v>
      </c>
      <c r="J11" s="1020">
        <v>830544.31809207995</v>
      </c>
      <c r="K11" s="1020">
        <v>128232.28765983999</v>
      </c>
      <c r="L11" s="1021">
        <v>2642375.6501978799</v>
      </c>
      <c r="M11" s="1023">
        <v>6969306.8128705993</v>
      </c>
    </row>
    <row r="12" spans="1:13" ht="15.75" customHeight="1">
      <c r="A12" s="1024">
        <v>39661</v>
      </c>
      <c r="B12" s="1224">
        <v>166688.40361762</v>
      </c>
      <c r="C12" s="1020">
        <v>63693.633084259993</v>
      </c>
      <c r="D12" s="1020">
        <v>774163.48137624003</v>
      </c>
      <c r="E12" s="1020">
        <v>691620.92117331992</v>
      </c>
      <c r="F12" s="1020">
        <v>456831.47342085</v>
      </c>
      <c r="G12" s="1020">
        <v>44475.523162569996</v>
      </c>
      <c r="H12" s="1019">
        <v>812626.3460554101</v>
      </c>
      <c r="I12" s="1020">
        <v>470613.84583557001</v>
      </c>
      <c r="J12" s="1020">
        <v>836242.91194152995</v>
      </c>
      <c r="K12" s="1020">
        <v>127282.92605657001</v>
      </c>
      <c r="L12" s="1021">
        <v>2450349.3133618901</v>
      </c>
      <c r="M12" s="1023">
        <v>6894588.7790858299</v>
      </c>
    </row>
    <row r="13" spans="1:13" ht="15.75" customHeight="1">
      <c r="A13" s="1024">
        <v>39692</v>
      </c>
      <c r="B13" s="1224">
        <v>117918.04399547999</v>
      </c>
      <c r="C13" s="1020">
        <v>64777.952471449993</v>
      </c>
      <c r="D13" s="1020">
        <v>839956.61249080999</v>
      </c>
      <c r="E13" s="1020">
        <v>714861.36815982987</v>
      </c>
      <c r="F13" s="1020">
        <v>442870.66162590997</v>
      </c>
      <c r="G13" s="1020">
        <v>36837.391305080004</v>
      </c>
      <c r="H13" s="1019">
        <v>838732.7321556001</v>
      </c>
      <c r="I13" s="1020">
        <v>511407.54543875001</v>
      </c>
      <c r="J13" s="1020">
        <v>963560.86205978005</v>
      </c>
      <c r="K13" s="1020">
        <v>118656.43957315</v>
      </c>
      <c r="L13" s="1021">
        <v>2375302.8639602298</v>
      </c>
      <c r="M13" s="1023">
        <v>7024882.47323607</v>
      </c>
    </row>
    <row r="14" spans="1:13" ht="15.75" customHeight="1">
      <c r="A14" s="1024">
        <v>39722</v>
      </c>
      <c r="B14" s="1224">
        <v>116401.41707152</v>
      </c>
      <c r="C14" s="1020">
        <v>66361.849951319993</v>
      </c>
      <c r="D14" s="1020">
        <v>839209.46873149998</v>
      </c>
      <c r="E14" s="1020">
        <v>704144.75633434998</v>
      </c>
      <c r="F14" s="1020">
        <v>463842.03362995002</v>
      </c>
      <c r="G14" s="1020">
        <v>45587.738667870006</v>
      </c>
      <c r="H14" s="1019">
        <v>994953.99581911007</v>
      </c>
      <c r="I14" s="1020">
        <v>500072.18468891003</v>
      </c>
      <c r="J14" s="1020">
        <v>877640.25041505008</v>
      </c>
      <c r="K14" s="1020">
        <v>115592.05309696001</v>
      </c>
      <c r="L14" s="1021">
        <v>2425522.0647310498</v>
      </c>
      <c r="M14" s="1023">
        <v>7149327.8131375909</v>
      </c>
    </row>
    <row r="15" spans="1:13" ht="15.75" customHeight="1">
      <c r="A15" s="1024">
        <v>39753</v>
      </c>
      <c r="B15" s="1224">
        <v>99343.457842740012</v>
      </c>
      <c r="C15" s="1020">
        <v>92787.264759160011</v>
      </c>
      <c r="D15" s="1020">
        <v>820545.30261125998</v>
      </c>
      <c r="E15" s="1020">
        <v>691453.74262802</v>
      </c>
      <c r="F15" s="1020">
        <v>456225.63105381001</v>
      </c>
      <c r="G15" s="1020">
        <v>41408.631793549997</v>
      </c>
      <c r="H15" s="1019">
        <v>1140533.6860629302</v>
      </c>
      <c r="I15" s="1020">
        <v>463958.24446367996</v>
      </c>
      <c r="J15" s="1020">
        <v>815241.38590024994</v>
      </c>
      <c r="K15" s="1020">
        <v>176416.51438034</v>
      </c>
      <c r="L15" s="1021">
        <v>2166412.1460346403</v>
      </c>
      <c r="M15" s="1023">
        <v>6964326.007530381</v>
      </c>
    </row>
    <row r="16" spans="1:13" ht="15.75" customHeight="1">
      <c r="A16" s="1024">
        <v>39783</v>
      </c>
      <c r="B16" s="1224">
        <v>106353.84736185</v>
      </c>
      <c r="C16" s="1020">
        <v>75192.334918049994</v>
      </c>
      <c r="D16" s="1020">
        <v>932799.45334747992</v>
      </c>
      <c r="E16" s="1020">
        <v>846942.84375673998</v>
      </c>
      <c r="F16" s="1020">
        <v>466800.71209659002</v>
      </c>
      <c r="G16" s="1020">
        <v>45844.555224869997</v>
      </c>
      <c r="H16" s="1019">
        <v>1154466.21638012</v>
      </c>
      <c r="I16" s="1020">
        <v>539146.27025509987</v>
      </c>
      <c r="J16" s="1020">
        <v>714468.63491172995</v>
      </c>
      <c r="K16" s="1020">
        <v>144881.19573132001</v>
      </c>
      <c r="L16" s="1021">
        <v>2384529.7552749105</v>
      </c>
      <c r="M16" s="1023">
        <v>7411425.8192587607</v>
      </c>
    </row>
    <row r="17" spans="1:13" ht="15.75" customHeight="1">
      <c r="A17" s="1018">
        <v>2009</v>
      </c>
      <c r="B17" s="1224"/>
      <c r="C17" s="1020"/>
      <c r="D17" s="1020"/>
      <c r="E17" s="1020"/>
      <c r="F17" s="1020"/>
      <c r="G17" s="1020"/>
      <c r="H17" s="1019"/>
      <c r="I17" s="1020"/>
      <c r="J17" s="1020"/>
      <c r="K17" s="1020"/>
      <c r="L17" s="1021"/>
      <c r="M17" s="1023"/>
    </row>
    <row r="18" spans="1:13" ht="15.75" customHeight="1">
      <c r="A18" s="1024">
        <v>39814</v>
      </c>
      <c r="B18" s="1224">
        <v>107557.49384524999</v>
      </c>
      <c r="C18" s="1020">
        <v>81111.210814390011</v>
      </c>
      <c r="D18" s="1020">
        <v>999884.39946272003</v>
      </c>
      <c r="E18" s="1020">
        <v>745422.20859242999</v>
      </c>
      <c r="F18" s="1020">
        <v>467992.65805311</v>
      </c>
      <c r="G18" s="1020">
        <v>58548.815092910001</v>
      </c>
      <c r="H18" s="1019">
        <v>998844.46819331998</v>
      </c>
      <c r="I18" s="1020">
        <v>567644.29013359</v>
      </c>
      <c r="J18" s="1020">
        <v>867013.58160229004</v>
      </c>
      <c r="K18" s="1020">
        <v>242798.03343169001</v>
      </c>
      <c r="L18" s="1021">
        <v>2046002.0698385602</v>
      </c>
      <c r="M18" s="1023">
        <v>7182819.2290602606</v>
      </c>
    </row>
    <row r="19" spans="1:13" ht="15.75" customHeight="1">
      <c r="A19" s="1024">
        <v>39845</v>
      </c>
      <c r="B19" s="1224">
        <v>91163.78048660999</v>
      </c>
      <c r="C19" s="1020">
        <v>68031.992845079993</v>
      </c>
      <c r="D19" s="1020">
        <v>999445.81708379008</v>
      </c>
      <c r="E19" s="1020">
        <v>813573.77031327004</v>
      </c>
      <c r="F19" s="1020">
        <v>491182.79542092001</v>
      </c>
      <c r="G19" s="1020">
        <v>39469.21762399</v>
      </c>
      <c r="H19" s="1019">
        <v>959310.06277715007</v>
      </c>
      <c r="I19" s="1020">
        <v>604656.54221812997</v>
      </c>
      <c r="J19" s="1020">
        <v>734487.56900709996</v>
      </c>
      <c r="K19" s="1020">
        <v>227942.28462106999</v>
      </c>
      <c r="L19" s="1021">
        <v>2696886.0933677796</v>
      </c>
      <c r="M19" s="1023">
        <v>7726149.9257648895</v>
      </c>
    </row>
    <row r="20" spans="1:13" ht="15.75" customHeight="1">
      <c r="A20" s="1024">
        <v>39873</v>
      </c>
      <c r="B20" s="1224">
        <v>114296.55306491</v>
      </c>
      <c r="C20" s="1020">
        <v>72153.255323459991</v>
      </c>
      <c r="D20" s="1020">
        <v>967045.59272338997</v>
      </c>
      <c r="E20" s="1020">
        <v>827019.21669340006</v>
      </c>
      <c r="F20" s="1020">
        <v>518069.61929034995</v>
      </c>
      <c r="G20" s="1020">
        <v>62739.824704760002</v>
      </c>
      <c r="H20" s="1019">
        <v>1107376.5313361201</v>
      </c>
      <c r="I20" s="1020">
        <v>517536.25912731001</v>
      </c>
      <c r="J20" s="1020">
        <v>565771.07125450007</v>
      </c>
      <c r="K20" s="1020">
        <v>230514.50232236998</v>
      </c>
      <c r="L20" s="1021">
        <v>2563581.9574305802</v>
      </c>
      <c r="M20" s="1023">
        <v>7546104.3832711503</v>
      </c>
    </row>
    <row r="21" spans="1:13" ht="15.75" customHeight="1">
      <c r="A21" s="1024">
        <v>39904</v>
      </c>
      <c r="B21" s="1224">
        <v>98133.398696889999</v>
      </c>
      <c r="C21" s="1020">
        <v>63784.332926410003</v>
      </c>
      <c r="D21" s="1020">
        <v>958388.06883991999</v>
      </c>
      <c r="E21" s="1020">
        <v>825093.85864490003</v>
      </c>
      <c r="F21" s="1020">
        <v>552128.11331582</v>
      </c>
      <c r="G21" s="1020">
        <v>46817.822046370005</v>
      </c>
      <c r="H21" s="1019">
        <v>1063990.7152899499</v>
      </c>
      <c r="I21" s="1020">
        <v>570646.68921440002</v>
      </c>
      <c r="J21" s="1020">
        <v>742553.02824000001</v>
      </c>
      <c r="K21" s="1020">
        <v>206800.46971218</v>
      </c>
      <c r="L21" s="1021">
        <v>2472397.8592256405</v>
      </c>
      <c r="M21" s="1023">
        <v>7600734.3561524805</v>
      </c>
    </row>
    <row r="22" spans="1:13" ht="15.75" customHeight="1">
      <c r="A22" s="1024">
        <v>39934</v>
      </c>
      <c r="B22" s="1224">
        <v>103100.24675116</v>
      </c>
      <c r="C22" s="1020">
        <v>67085.5</v>
      </c>
      <c r="D22" s="1020">
        <v>1001163.7723496701</v>
      </c>
      <c r="E22" s="1020">
        <v>799836.02570372005</v>
      </c>
      <c r="F22" s="1020">
        <v>575703.45889569994</v>
      </c>
      <c r="G22" s="1020">
        <v>46634.765486489996</v>
      </c>
      <c r="H22" s="1019">
        <v>1128572.8436796102</v>
      </c>
      <c r="I22" s="1020">
        <v>554591.60363915993</v>
      </c>
      <c r="J22" s="1020">
        <v>770100.10919432004</v>
      </c>
      <c r="K22" s="1020">
        <v>273792.82687930996</v>
      </c>
      <c r="L22" s="1021">
        <v>2395271.2856727997</v>
      </c>
      <c r="M22" s="1023">
        <v>7715852.4382519396</v>
      </c>
    </row>
    <row r="23" spans="1:13" ht="15.75" customHeight="1">
      <c r="A23" s="1024">
        <v>39965</v>
      </c>
      <c r="B23" s="1224">
        <v>88635.087339380014</v>
      </c>
      <c r="C23" s="1020">
        <v>62261.690980830004</v>
      </c>
      <c r="D23" s="1020">
        <v>985572.47353811003</v>
      </c>
      <c r="E23" s="1020">
        <v>788350.40619550995</v>
      </c>
      <c r="F23" s="1020">
        <v>563572.25554065011</v>
      </c>
      <c r="G23" s="1020">
        <v>52150.904254379995</v>
      </c>
      <c r="H23" s="1019">
        <v>1216790.6716721701</v>
      </c>
      <c r="I23" s="1020">
        <v>588064.93341442</v>
      </c>
      <c r="J23" s="1020">
        <v>709820.64670168003</v>
      </c>
      <c r="K23" s="1020">
        <v>292293.40605210996</v>
      </c>
      <c r="L23" s="1021">
        <v>2324032.5198532399</v>
      </c>
      <c r="M23" s="1023">
        <v>7671544.9955424806</v>
      </c>
    </row>
    <row r="24" spans="1:13" ht="15.75" customHeight="1">
      <c r="A24" s="1024">
        <v>39995</v>
      </c>
      <c r="B24" s="1224">
        <v>108275.36900994999</v>
      </c>
      <c r="C24" s="1020">
        <v>67200.206684039993</v>
      </c>
      <c r="D24" s="1020">
        <v>980827.33984273998</v>
      </c>
      <c r="E24" s="1020">
        <v>858308.41859890008</v>
      </c>
      <c r="F24" s="1020">
        <v>560124.00493861001</v>
      </c>
      <c r="G24" s="1020">
        <v>54423.564999019996</v>
      </c>
      <c r="H24" s="1019">
        <v>1174800.5856428999</v>
      </c>
      <c r="I24" s="1020">
        <v>583095.76991391007</v>
      </c>
      <c r="J24" s="1020">
        <v>736529.20778208005</v>
      </c>
      <c r="K24" s="1020">
        <v>298074.06348290003</v>
      </c>
      <c r="L24" s="1021">
        <v>2702452.8808776899</v>
      </c>
      <c r="M24" s="1023">
        <v>8124111.411772741</v>
      </c>
    </row>
    <row r="25" spans="1:13" ht="15.75" customHeight="1">
      <c r="A25" s="1024">
        <v>40026</v>
      </c>
      <c r="B25" s="1224">
        <v>108489.59972735001</v>
      </c>
      <c r="C25" s="1020">
        <v>61194.245451550007</v>
      </c>
      <c r="D25" s="1020">
        <v>970962.17741179012</v>
      </c>
      <c r="E25" s="1020">
        <v>960491.14983552997</v>
      </c>
      <c r="F25" s="1020">
        <v>582791.98989971995</v>
      </c>
      <c r="G25" s="1020">
        <v>38313.89346187</v>
      </c>
      <c r="H25" s="1019">
        <v>937214.92564002995</v>
      </c>
      <c r="I25" s="1020">
        <v>634657.11133498</v>
      </c>
      <c r="J25" s="1020">
        <v>872741.44825139001</v>
      </c>
      <c r="K25" s="1020">
        <v>271289.19359976996</v>
      </c>
      <c r="L25" s="1021">
        <v>2452974.9958881298</v>
      </c>
      <c r="M25" s="1023">
        <v>7891120.73050211</v>
      </c>
    </row>
    <row r="26" spans="1:13" ht="15.75" customHeight="1">
      <c r="A26" s="1024">
        <v>40057</v>
      </c>
      <c r="B26" s="1224">
        <v>110842.10444036999</v>
      </c>
      <c r="C26" s="1020">
        <v>61225.432072159987</v>
      </c>
      <c r="D26" s="1020">
        <v>1023467.26469489</v>
      </c>
      <c r="E26" s="1020">
        <v>1173075.1558286201</v>
      </c>
      <c r="F26" s="1020">
        <v>697695.80853420997</v>
      </c>
      <c r="G26" s="1020">
        <v>81070.710706059996</v>
      </c>
      <c r="H26" s="1019">
        <v>1260855.5775708701</v>
      </c>
      <c r="I26" s="1020">
        <v>731489.93677549006</v>
      </c>
      <c r="J26" s="1020">
        <v>920713.52471763</v>
      </c>
      <c r="K26" s="1020">
        <v>316308.83391337999</v>
      </c>
      <c r="L26" s="1021">
        <v>2274855.7746804999</v>
      </c>
      <c r="M26" s="1023">
        <v>8651600.1239341795</v>
      </c>
    </row>
    <row r="27" spans="1:13" ht="15.75" customHeight="1">
      <c r="A27" s="1024">
        <v>40087</v>
      </c>
      <c r="B27" s="1224">
        <v>136891.64133559001</v>
      </c>
      <c r="C27" s="1020">
        <v>85321.541194299993</v>
      </c>
      <c r="D27" s="1020">
        <v>1109861.6416508998</v>
      </c>
      <c r="E27" s="1020">
        <v>1083988.6771559399</v>
      </c>
      <c r="F27" s="1020">
        <v>756061.7900446899</v>
      </c>
      <c r="G27" s="1020">
        <v>40510.63843924</v>
      </c>
      <c r="H27" s="1019">
        <v>920990.0372150999</v>
      </c>
      <c r="I27" s="1020">
        <v>817899.17786893016</v>
      </c>
      <c r="J27" s="1020">
        <v>995401.35980503995</v>
      </c>
      <c r="K27" s="1020">
        <v>293139.93838558003</v>
      </c>
      <c r="L27" s="1021">
        <v>2529195.2842449299</v>
      </c>
      <c r="M27" s="1023">
        <v>8769261.72734024</v>
      </c>
    </row>
    <row r="28" spans="1:13" ht="15.75" customHeight="1">
      <c r="A28" s="1024">
        <v>40118</v>
      </c>
      <c r="B28" s="1224">
        <v>138904.89557262001</v>
      </c>
      <c r="C28" s="1020">
        <v>59358.92837283</v>
      </c>
      <c r="D28" s="1020">
        <v>1123939.4858923601</v>
      </c>
      <c r="E28" s="1020">
        <v>1078552.53379671</v>
      </c>
      <c r="F28" s="1020">
        <v>787083.71510598995</v>
      </c>
      <c r="G28" s="1020">
        <v>32938.015799429995</v>
      </c>
      <c r="H28" s="1019">
        <v>972652.16939373012</v>
      </c>
      <c r="I28" s="1020">
        <v>795025.76750325004</v>
      </c>
      <c r="J28" s="1020">
        <v>1103077.1692302702</v>
      </c>
      <c r="K28" s="1020">
        <v>310251.80940383999</v>
      </c>
      <c r="L28" s="1021">
        <v>2449165.3077854398</v>
      </c>
      <c r="M28" s="1023">
        <v>8850949.7978564706</v>
      </c>
    </row>
    <row r="29" spans="1:13" ht="15.75" customHeight="1">
      <c r="A29" s="1024">
        <v>40148</v>
      </c>
      <c r="B29" s="1224">
        <v>135701.30451533</v>
      </c>
      <c r="C29" s="1020">
        <v>45870.472094369994</v>
      </c>
      <c r="D29" s="1020">
        <v>993456.99962274998</v>
      </c>
      <c r="E29" s="1020">
        <v>1190731.5830346299</v>
      </c>
      <c r="F29" s="1020">
        <v>778140.43096047</v>
      </c>
      <c r="G29" s="1020">
        <v>74779.881514059991</v>
      </c>
      <c r="H29" s="1019">
        <v>1199208.2004894197</v>
      </c>
      <c r="I29" s="1020">
        <v>776581.43580562004</v>
      </c>
      <c r="J29" s="1020">
        <v>1230605.1607879398</v>
      </c>
      <c r="K29" s="1020">
        <v>352196.20398249995</v>
      </c>
      <c r="L29" s="1021">
        <v>2134871.36219917</v>
      </c>
      <c r="M29" s="1023">
        <v>8912143.0350062605</v>
      </c>
    </row>
    <row r="30" spans="1:13" ht="15.75" customHeight="1">
      <c r="A30" s="1018">
        <v>2010</v>
      </c>
      <c r="B30" s="1224"/>
      <c r="C30" s="1020"/>
      <c r="D30" s="1020"/>
      <c r="E30" s="1020"/>
      <c r="F30" s="1020"/>
      <c r="G30" s="1020"/>
      <c r="H30" s="1019"/>
      <c r="I30" s="1020"/>
      <c r="J30" s="1020"/>
      <c r="K30" s="1020"/>
      <c r="L30" s="1021"/>
      <c r="M30" s="1023"/>
    </row>
    <row r="31" spans="1:13" ht="15.75" customHeight="1">
      <c r="A31" s="1024">
        <v>40179</v>
      </c>
      <c r="B31" s="1224">
        <v>112826.83847854999</v>
      </c>
      <c r="C31" s="1020">
        <v>46128.146444200007</v>
      </c>
      <c r="D31" s="1020">
        <v>1029655.5113181401</v>
      </c>
      <c r="E31" s="1020">
        <v>1052185.2996732199</v>
      </c>
      <c r="F31" s="1020">
        <v>764834.30528897</v>
      </c>
      <c r="G31" s="1020">
        <v>38160.101328750003</v>
      </c>
      <c r="H31" s="1019">
        <v>1065386.20188494</v>
      </c>
      <c r="I31" s="1020">
        <v>784371.41593728005</v>
      </c>
      <c r="J31" s="1020">
        <v>1131536.1043632198</v>
      </c>
      <c r="K31" s="1020">
        <v>314747.17155636003</v>
      </c>
      <c r="L31" s="1021">
        <v>2485096.2495760699</v>
      </c>
      <c r="M31" s="1023">
        <v>8824927.3458497003</v>
      </c>
    </row>
    <row r="32" spans="1:13" ht="15.75" customHeight="1">
      <c r="A32" s="1024">
        <v>40210</v>
      </c>
      <c r="B32" s="1224">
        <v>128181.07276544998</v>
      </c>
      <c r="C32" s="1020">
        <v>47037.320992680005</v>
      </c>
      <c r="D32" s="1020">
        <v>819930.69464193995</v>
      </c>
      <c r="E32" s="1020">
        <v>864382.4788916501</v>
      </c>
      <c r="F32" s="1020">
        <v>726763.12592746003</v>
      </c>
      <c r="G32" s="1020">
        <v>33170.31729038</v>
      </c>
      <c r="H32" s="1019">
        <v>864611.79842768994</v>
      </c>
      <c r="I32" s="1020">
        <v>695334.28676210996</v>
      </c>
      <c r="J32" s="1020">
        <v>1241128.2643813703</v>
      </c>
      <c r="K32" s="1020">
        <v>261486.67038862998</v>
      </c>
      <c r="L32" s="1021">
        <v>2274116.8502372</v>
      </c>
      <c r="M32" s="1023">
        <v>7956142.8807065599</v>
      </c>
    </row>
    <row r="33" spans="1:14" ht="15.75" customHeight="1">
      <c r="A33" s="1024">
        <v>40238</v>
      </c>
      <c r="B33" s="1224">
        <v>136591.12502332998</v>
      </c>
      <c r="C33" s="1020">
        <v>54920.935735930005</v>
      </c>
      <c r="D33" s="1020">
        <v>954448.36332411005</v>
      </c>
      <c r="E33" s="1020">
        <v>1216664.5846020901</v>
      </c>
      <c r="F33" s="1020">
        <v>841747.61066029011</v>
      </c>
      <c r="G33" s="1020">
        <v>85038.55629030001</v>
      </c>
      <c r="H33" s="1019">
        <v>1061526.5333401999</v>
      </c>
      <c r="I33" s="1020">
        <v>833062.33637338004</v>
      </c>
      <c r="J33" s="1020">
        <v>1435334.0952679801</v>
      </c>
      <c r="K33" s="1020">
        <v>351631.62733154994</v>
      </c>
      <c r="L33" s="1021">
        <v>1881842.0061566599</v>
      </c>
      <c r="M33" s="1023">
        <v>8852807.7741058208</v>
      </c>
    </row>
    <row r="34" spans="1:14" ht="15.75" customHeight="1">
      <c r="A34" s="1024">
        <v>40269</v>
      </c>
      <c r="B34" s="1224">
        <v>155046.95805507002</v>
      </c>
      <c r="C34" s="1020">
        <v>54555.421171099995</v>
      </c>
      <c r="D34" s="1020">
        <v>926341.28587512998</v>
      </c>
      <c r="E34" s="1020">
        <v>1347674.5237769498</v>
      </c>
      <c r="F34" s="1020">
        <v>836812.98729522992</v>
      </c>
      <c r="G34" s="1020">
        <v>88185.325028359992</v>
      </c>
      <c r="H34" s="1019">
        <v>979915.32243711001</v>
      </c>
      <c r="I34" s="1020">
        <v>920622.47971721005</v>
      </c>
      <c r="J34" s="1020">
        <v>1423338.16438575</v>
      </c>
      <c r="K34" s="1020">
        <v>347380.07204579999</v>
      </c>
      <c r="L34" s="1021">
        <v>1851200.6590654501</v>
      </c>
      <c r="M34" s="1023">
        <v>8931073.1988531593</v>
      </c>
    </row>
    <row r="35" spans="1:14" ht="15.75" customHeight="1">
      <c r="A35" s="1024">
        <v>40299</v>
      </c>
      <c r="B35" s="1224">
        <v>152450.47524331001</v>
      </c>
      <c r="C35" s="1020">
        <v>56415.219940820003</v>
      </c>
      <c r="D35" s="1020">
        <v>930955.04733691004</v>
      </c>
      <c r="E35" s="1020">
        <v>1344516.9274864199</v>
      </c>
      <c r="F35" s="1020">
        <v>894153.00094653002</v>
      </c>
      <c r="G35" s="1020">
        <v>81552.249123460002</v>
      </c>
      <c r="H35" s="1019">
        <v>976986.25503014005</v>
      </c>
      <c r="I35" s="1020">
        <v>914785.05034536996</v>
      </c>
      <c r="J35" s="1020">
        <v>1377384.41691924</v>
      </c>
      <c r="K35" s="1020">
        <v>348409.68834659999</v>
      </c>
      <c r="L35" s="1021">
        <v>1811987.1475721102</v>
      </c>
      <c r="M35" s="1023">
        <v>8889595.4782909099</v>
      </c>
    </row>
    <row r="36" spans="1:14" ht="15.75" customHeight="1">
      <c r="A36" s="1024">
        <v>40330</v>
      </c>
      <c r="B36" s="1224">
        <v>150297.29430385999</v>
      </c>
      <c r="C36" s="1020">
        <v>38247.578620439992</v>
      </c>
      <c r="D36" s="1020">
        <v>901749.50208478002</v>
      </c>
      <c r="E36" s="1020">
        <v>1405618.70871187</v>
      </c>
      <c r="F36" s="1020">
        <v>817311.18065144995</v>
      </c>
      <c r="G36" s="1020">
        <v>68214.753261859994</v>
      </c>
      <c r="H36" s="1019">
        <v>890779.65891161014</v>
      </c>
      <c r="I36" s="1020">
        <v>972697.33699725999</v>
      </c>
      <c r="J36" s="1020">
        <v>1354473.2049650801</v>
      </c>
      <c r="K36" s="1020">
        <v>342321.96445282002</v>
      </c>
      <c r="L36" s="1021">
        <v>1989560.59583475</v>
      </c>
      <c r="M36" s="1023">
        <v>8931271.7787957806</v>
      </c>
    </row>
    <row r="37" spans="1:14" ht="15.75" customHeight="1">
      <c r="A37" s="1024">
        <v>40360</v>
      </c>
      <c r="B37" s="1224">
        <v>151768.03303523001</v>
      </c>
      <c r="C37" s="1020">
        <v>42058.630683699994</v>
      </c>
      <c r="D37" s="1020">
        <v>962092.14956356992</v>
      </c>
      <c r="E37" s="1020">
        <v>1423493.1286687499</v>
      </c>
      <c r="F37" s="1020">
        <v>825301.68443882</v>
      </c>
      <c r="G37" s="1020">
        <v>90791.506935380006</v>
      </c>
      <c r="H37" s="1019">
        <v>1025472.26694287</v>
      </c>
      <c r="I37" s="1020">
        <v>872781.21789204003</v>
      </c>
      <c r="J37" s="1020">
        <v>1342340.1284938399</v>
      </c>
      <c r="K37" s="1020">
        <v>309573.11798102001</v>
      </c>
      <c r="L37" s="1021">
        <v>1781172.9921118501</v>
      </c>
      <c r="M37" s="1023">
        <v>8826844.8567470703</v>
      </c>
    </row>
    <row r="38" spans="1:14" ht="15.75" customHeight="1">
      <c r="A38" s="1024">
        <v>40391</v>
      </c>
      <c r="B38" s="1224">
        <v>158384.50659112999</v>
      </c>
      <c r="C38" s="1020">
        <v>38941.084269809995</v>
      </c>
      <c r="D38" s="1020">
        <v>1006241.40806</v>
      </c>
      <c r="E38" s="1020">
        <v>1470826.0319403701</v>
      </c>
      <c r="F38" s="1020">
        <v>826643.58547893993</v>
      </c>
      <c r="G38" s="1020">
        <v>92107.72309195</v>
      </c>
      <c r="H38" s="1019">
        <v>1015173.2800593799</v>
      </c>
      <c r="I38" s="1020">
        <v>865899.26093956991</v>
      </c>
      <c r="J38" s="1020">
        <v>1400159.3187392901</v>
      </c>
      <c r="K38" s="1020">
        <v>315773.63107433001</v>
      </c>
      <c r="L38" s="1021">
        <v>1811093.3736391799</v>
      </c>
      <c r="M38" s="1023">
        <v>9001243.2038839497</v>
      </c>
    </row>
    <row r="39" spans="1:14" ht="15.75" customHeight="1">
      <c r="A39" s="1024">
        <v>40422</v>
      </c>
      <c r="B39" s="1224">
        <v>176688.29510659</v>
      </c>
      <c r="C39" s="1020">
        <v>51637.50788189</v>
      </c>
      <c r="D39" s="1020">
        <v>1023961.6487674399</v>
      </c>
      <c r="E39" s="1020">
        <v>1513894.20150597</v>
      </c>
      <c r="F39" s="1020">
        <v>858892.87899464997</v>
      </c>
      <c r="G39" s="1020">
        <v>85074.257640390002</v>
      </c>
      <c r="H39" s="1019">
        <v>989792.06481979007</v>
      </c>
      <c r="I39" s="1020">
        <v>884939.43289411999</v>
      </c>
      <c r="J39" s="1020">
        <v>1471517.1944374598</v>
      </c>
      <c r="K39" s="1020">
        <v>360173.13576358004</v>
      </c>
      <c r="L39" s="1021">
        <v>1726063.7091186899</v>
      </c>
      <c r="M39" s="1023">
        <v>9142634.3269305695</v>
      </c>
    </row>
    <row r="40" spans="1:14" ht="15.75" customHeight="1">
      <c r="A40" s="1024">
        <v>40452</v>
      </c>
      <c r="B40" s="1224">
        <v>153258.00114314997</v>
      </c>
      <c r="C40" s="1020">
        <v>51578.957653969999</v>
      </c>
      <c r="D40" s="1020">
        <v>1095362.73894827</v>
      </c>
      <c r="E40" s="1020">
        <v>1501559.31488324</v>
      </c>
      <c r="F40" s="1020">
        <v>977702.6872761501</v>
      </c>
      <c r="G40" s="1020">
        <v>94448.835955999995</v>
      </c>
      <c r="H40" s="1019">
        <v>951994.42280200007</v>
      </c>
      <c r="I40" s="1020">
        <v>909444.73909776006</v>
      </c>
      <c r="J40" s="1020">
        <v>1248759.9291575199</v>
      </c>
      <c r="K40" s="1020">
        <v>391533.01773989998</v>
      </c>
      <c r="L40" s="1021">
        <v>1860076.03047984</v>
      </c>
      <c r="M40" s="1023">
        <v>9235718.6751377992</v>
      </c>
    </row>
    <row r="41" spans="1:14" ht="15.75" customHeight="1">
      <c r="A41" s="1024">
        <v>40483</v>
      </c>
      <c r="B41" s="1224">
        <v>168897.23734491999</v>
      </c>
      <c r="C41" s="1020">
        <v>43255.189121090007</v>
      </c>
      <c r="D41" s="1020">
        <v>1160209.7359681102</v>
      </c>
      <c r="E41" s="1020">
        <v>1450916.42796434</v>
      </c>
      <c r="F41" s="1020">
        <v>1041408.2579629901</v>
      </c>
      <c r="G41" s="1020">
        <v>84769.933651179992</v>
      </c>
      <c r="H41" s="1019">
        <v>924508.88817815005</v>
      </c>
      <c r="I41" s="1020">
        <v>1070632.90172021</v>
      </c>
      <c r="J41" s="1020">
        <v>1282375.67923562</v>
      </c>
      <c r="K41" s="1020">
        <v>380085.84154807002</v>
      </c>
      <c r="L41" s="1021">
        <v>1813855.7622656999</v>
      </c>
      <c r="M41" s="1023">
        <v>9420915.854960382</v>
      </c>
    </row>
    <row r="42" spans="1:14" ht="15.75" customHeight="1">
      <c r="A42" s="1024">
        <v>40513</v>
      </c>
      <c r="B42" s="1224">
        <v>128405.95164552999</v>
      </c>
      <c r="C42" s="1020">
        <v>44806.715502639992</v>
      </c>
      <c r="D42" s="1020">
        <v>987640.99102281989</v>
      </c>
      <c r="E42" s="1020">
        <v>1178098.6383220099</v>
      </c>
      <c r="F42" s="1020">
        <v>670304.81090029003</v>
      </c>
      <c r="G42" s="1020">
        <v>50632.579478020001</v>
      </c>
      <c r="H42" s="1019">
        <v>898382.70647351001</v>
      </c>
      <c r="I42" s="1020">
        <v>821018.58843731007</v>
      </c>
      <c r="J42" s="1020">
        <v>871435.20065787004</v>
      </c>
      <c r="K42" s="1020">
        <v>374411.57910092</v>
      </c>
      <c r="L42" s="1021">
        <v>1681292.6638534199</v>
      </c>
      <c r="M42" s="1023">
        <v>7706430.4253943395</v>
      </c>
    </row>
    <row r="43" spans="1:14" ht="15.75" customHeight="1">
      <c r="A43" s="1018">
        <v>2011</v>
      </c>
      <c r="B43" s="1224"/>
      <c r="C43" s="1020"/>
      <c r="D43" s="1020"/>
      <c r="E43" s="1020"/>
      <c r="F43" s="1020"/>
      <c r="G43" s="1020"/>
      <c r="H43" s="1019"/>
      <c r="I43" s="1020"/>
      <c r="J43" s="1020"/>
      <c r="K43" s="1020"/>
      <c r="L43" s="1021"/>
      <c r="M43" s="1023"/>
    </row>
    <row r="44" spans="1:14" ht="15.75" customHeight="1">
      <c r="A44" s="1024">
        <v>40544</v>
      </c>
      <c r="B44" s="1224">
        <v>131707.86651823999</v>
      </c>
      <c r="C44" s="1020">
        <v>113754.03011778998</v>
      </c>
      <c r="D44" s="1020">
        <v>968788.61374863004</v>
      </c>
      <c r="E44" s="1020">
        <v>1225815.9210207399</v>
      </c>
      <c r="F44" s="1020">
        <v>640558.38616825</v>
      </c>
      <c r="G44" s="1020">
        <v>59538.038776550005</v>
      </c>
      <c r="H44" s="1019">
        <v>865986.50215070997</v>
      </c>
      <c r="I44" s="1020">
        <v>824829.07666952</v>
      </c>
      <c r="J44" s="1020">
        <v>668040.02884752001</v>
      </c>
      <c r="K44" s="1020">
        <v>424428.19978447002</v>
      </c>
      <c r="L44" s="1021">
        <v>1478692.84085192</v>
      </c>
      <c r="M44" s="1023">
        <v>7402139.5046543395</v>
      </c>
      <c r="N44" s="1178"/>
    </row>
    <row r="45" spans="1:14" ht="15.75" customHeight="1">
      <c r="A45" s="1024">
        <v>40575</v>
      </c>
      <c r="B45" s="1224">
        <v>142984.23273838</v>
      </c>
      <c r="C45" s="1020">
        <v>86466.004810110011</v>
      </c>
      <c r="D45" s="1020">
        <v>1043790.02714476</v>
      </c>
      <c r="E45" s="1020">
        <v>1244710.58071865</v>
      </c>
      <c r="F45" s="1020">
        <v>682733.64551168005</v>
      </c>
      <c r="G45" s="1020">
        <v>35072.987646180001</v>
      </c>
      <c r="H45" s="1019">
        <v>784545.44017643004</v>
      </c>
      <c r="I45" s="1020">
        <v>884381.68117485999</v>
      </c>
      <c r="J45" s="1020">
        <v>696429.12197064003</v>
      </c>
      <c r="K45" s="1020">
        <v>385520.41767609993</v>
      </c>
      <c r="L45" s="1021">
        <v>1295470.3388956699</v>
      </c>
      <c r="M45" s="1023">
        <v>7282104.4784634598</v>
      </c>
    </row>
    <row r="46" spans="1:14" ht="15.75" customHeight="1">
      <c r="A46" s="1024">
        <v>40603</v>
      </c>
      <c r="B46" s="1224">
        <v>146862.91941388001</v>
      </c>
      <c r="C46" s="1020">
        <v>49475.05664219</v>
      </c>
      <c r="D46" s="1020">
        <v>1007399.0480592401</v>
      </c>
      <c r="E46" s="1020">
        <v>1348260.61011358</v>
      </c>
      <c r="F46" s="1020">
        <v>653741.64417483995</v>
      </c>
      <c r="G46" s="1020">
        <v>51672.583188410004</v>
      </c>
      <c r="H46" s="1019">
        <v>936070.33903221006</v>
      </c>
      <c r="I46" s="1020">
        <v>890983.10598002002</v>
      </c>
      <c r="J46" s="1020">
        <v>704131.94821652002</v>
      </c>
      <c r="K46" s="1020">
        <v>405013.53451793001</v>
      </c>
      <c r="L46" s="1021">
        <v>1321379.6954807299</v>
      </c>
      <c r="M46" s="1023">
        <v>7514990.4848195501</v>
      </c>
    </row>
    <row r="47" spans="1:14" ht="15.75" customHeight="1">
      <c r="A47" s="1024">
        <v>40634</v>
      </c>
      <c r="B47" s="1224">
        <v>148273.06769087</v>
      </c>
      <c r="C47" s="1020">
        <v>47738.493524630001</v>
      </c>
      <c r="D47" s="1020">
        <v>1043017.8963174599</v>
      </c>
      <c r="E47" s="1020">
        <v>1321380.7558318402</v>
      </c>
      <c r="F47" s="1020">
        <v>690358.19224793999</v>
      </c>
      <c r="G47" s="1020">
        <v>36671.420810820004</v>
      </c>
      <c r="H47" s="1019">
        <v>904106.78916857997</v>
      </c>
      <c r="I47" s="1020">
        <v>859294.2483944</v>
      </c>
      <c r="J47" s="1020">
        <v>668626.97453743999</v>
      </c>
      <c r="K47" s="1020">
        <v>380348.57738127006</v>
      </c>
      <c r="L47" s="1021">
        <v>1358839.5461505</v>
      </c>
      <c r="M47" s="1023">
        <v>7458655.9620557502</v>
      </c>
    </row>
    <row r="48" spans="1:14" ht="15.75" customHeight="1">
      <c r="A48" s="1024">
        <v>40664</v>
      </c>
      <c r="B48" s="1224">
        <v>169598.85382396998</v>
      </c>
      <c r="C48" s="1020">
        <v>47738.493524630001</v>
      </c>
      <c r="D48" s="1020">
        <v>947937.40311443002</v>
      </c>
      <c r="E48" s="1020">
        <v>1264475.56989265</v>
      </c>
      <c r="F48" s="1020">
        <v>650632.06902925007</v>
      </c>
      <c r="G48" s="1020">
        <v>38569.484413220001</v>
      </c>
      <c r="H48" s="1019">
        <v>851808.40585088008</v>
      </c>
      <c r="I48" s="1020">
        <v>888083.75736424001</v>
      </c>
      <c r="J48" s="1020">
        <v>635516.30741895991</v>
      </c>
      <c r="K48" s="1020">
        <v>368634.30486907001</v>
      </c>
      <c r="L48" s="1021">
        <v>1315204.5751436399</v>
      </c>
      <c r="M48" s="1023">
        <v>7178199.2244449398</v>
      </c>
    </row>
    <row r="49" spans="1:13" ht="15.75" customHeight="1">
      <c r="A49" s="1024">
        <v>40695</v>
      </c>
      <c r="B49" s="1224">
        <v>155101.81287011001</v>
      </c>
      <c r="C49" s="1020">
        <v>52901.162224059997</v>
      </c>
      <c r="D49" s="1020">
        <v>910000.42233527009</v>
      </c>
      <c r="E49" s="1020">
        <v>1308677.9528735101</v>
      </c>
      <c r="F49" s="1020">
        <v>567880.68536086997</v>
      </c>
      <c r="G49" s="1020">
        <v>59589.537475330006</v>
      </c>
      <c r="H49" s="1019">
        <v>1017722.3601854399</v>
      </c>
      <c r="I49" s="1020">
        <v>902196.10631206993</v>
      </c>
      <c r="J49" s="1020">
        <v>534834.21038658998</v>
      </c>
      <c r="K49" s="1020">
        <v>426860.00409964006</v>
      </c>
      <c r="L49" s="1021">
        <v>1295524.0021413702</v>
      </c>
      <c r="M49" s="1023">
        <v>7231288.256264261</v>
      </c>
    </row>
    <row r="50" spans="1:13" ht="15.75" customHeight="1">
      <c r="A50" s="1024">
        <v>40725</v>
      </c>
      <c r="B50" s="1224">
        <v>219080.98404269002</v>
      </c>
      <c r="C50" s="1020">
        <v>101459.72506080003</v>
      </c>
      <c r="D50" s="1020">
        <v>948998.83597070992</v>
      </c>
      <c r="E50" s="1020">
        <v>1248065.01905791</v>
      </c>
      <c r="F50" s="1020">
        <v>586042.36527963995</v>
      </c>
      <c r="G50" s="1020">
        <v>70702.538206080004</v>
      </c>
      <c r="H50" s="1019">
        <v>871838.87349763978</v>
      </c>
      <c r="I50" s="1020">
        <v>974483.25830563996</v>
      </c>
      <c r="J50" s="1020">
        <v>456158.68883021997</v>
      </c>
      <c r="K50" s="1020">
        <v>415397.12846805999</v>
      </c>
      <c r="L50" s="1021">
        <v>1326416.6700860702</v>
      </c>
      <c r="M50" s="1023">
        <v>7218644.08680546</v>
      </c>
    </row>
    <row r="51" spans="1:13" ht="15.75" customHeight="1">
      <c r="A51" s="1024">
        <v>40756</v>
      </c>
      <c r="B51" s="1224">
        <v>223646.14483767003</v>
      </c>
      <c r="C51" s="1020">
        <v>37711.915304059999</v>
      </c>
      <c r="D51" s="1020">
        <v>1005987.8132857099</v>
      </c>
      <c r="E51" s="1020">
        <v>1361889.08666098</v>
      </c>
      <c r="F51" s="1020">
        <v>585457.54670130007</v>
      </c>
      <c r="G51" s="1020">
        <v>68553.686000390007</v>
      </c>
      <c r="H51" s="1019">
        <v>857575.16274986009</v>
      </c>
      <c r="I51" s="1020">
        <v>939115.58942743007</v>
      </c>
      <c r="J51" s="1020">
        <v>524119.29663482</v>
      </c>
      <c r="K51" s="1020">
        <v>417185.67145319004</v>
      </c>
      <c r="L51" s="1021">
        <v>1361794.7884851699</v>
      </c>
      <c r="M51" s="1023">
        <v>7383036.70154058</v>
      </c>
    </row>
    <row r="52" spans="1:13" ht="15.75" customHeight="1">
      <c r="A52" s="1024">
        <v>40797</v>
      </c>
      <c r="B52" s="1224">
        <v>234121.71419351999</v>
      </c>
      <c r="C52" s="1020">
        <v>106189.71745468002</v>
      </c>
      <c r="D52" s="1020">
        <v>1087403.3372241298</v>
      </c>
      <c r="E52" s="1020">
        <v>1361666.35248627</v>
      </c>
      <c r="F52" s="1020">
        <v>549591.67687941995</v>
      </c>
      <c r="G52" s="1020">
        <v>58766.263386410006</v>
      </c>
      <c r="H52" s="1019">
        <v>929375.11831320997</v>
      </c>
      <c r="I52" s="1020">
        <v>979540.37886682001</v>
      </c>
      <c r="J52" s="1020">
        <v>453948.20530315995</v>
      </c>
      <c r="K52" s="1020">
        <v>409331.10423400003</v>
      </c>
      <c r="L52" s="1021">
        <v>1371174.5058905201</v>
      </c>
      <c r="M52" s="1023">
        <v>7541108.3742321394</v>
      </c>
    </row>
    <row r="53" spans="1:13" ht="15.75" customHeight="1">
      <c r="A53" s="1024">
        <v>40838</v>
      </c>
      <c r="B53" s="1224">
        <v>236135.96574790002</v>
      </c>
      <c r="C53" s="1020">
        <v>35872.043001339996</v>
      </c>
      <c r="D53" s="1020">
        <v>1108282.8967552299</v>
      </c>
      <c r="E53" s="1020">
        <v>1473729.7640185601</v>
      </c>
      <c r="F53" s="1020">
        <v>570205.72251481994</v>
      </c>
      <c r="G53" s="1020">
        <v>63160.386040429999</v>
      </c>
      <c r="H53" s="1019">
        <v>935293.89084491006</v>
      </c>
      <c r="I53" s="1020">
        <v>1003025.46716349</v>
      </c>
      <c r="J53" s="1020">
        <v>399240.30469203001</v>
      </c>
      <c r="K53" s="1020">
        <v>435930.88886587997</v>
      </c>
      <c r="L53" s="1021">
        <v>1374931.71622534</v>
      </c>
      <c r="M53" s="1023">
        <v>7635809.0458699297</v>
      </c>
    </row>
    <row r="54" spans="1:13" ht="15.75" customHeight="1">
      <c r="A54" s="1024">
        <v>40858</v>
      </c>
      <c r="B54" s="1224">
        <v>248290.74162579002</v>
      </c>
      <c r="C54" s="1020">
        <v>37729.37196361</v>
      </c>
      <c r="D54" s="1020">
        <v>1106264.7875401999</v>
      </c>
      <c r="E54" s="1020">
        <v>1527399.0326415501</v>
      </c>
      <c r="F54" s="1020">
        <v>593591.27961304004</v>
      </c>
      <c r="G54" s="1020">
        <v>43049.567651959995</v>
      </c>
      <c r="H54" s="1019">
        <v>975708.81741192995</v>
      </c>
      <c r="I54" s="1020">
        <v>1003371.9837072</v>
      </c>
      <c r="J54" s="1020">
        <v>413841.58699726005</v>
      </c>
      <c r="K54" s="1020">
        <v>401969.46234610002</v>
      </c>
      <c r="L54" s="1021">
        <v>1391311.17716583</v>
      </c>
      <c r="M54" s="1023">
        <v>7742527.8086644709</v>
      </c>
    </row>
    <row r="55" spans="1:13" ht="15.75" customHeight="1">
      <c r="A55" s="1024">
        <v>40888</v>
      </c>
      <c r="B55" s="1224">
        <v>255205.29476771</v>
      </c>
      <c r="C55" s="1020">
        <v>36179.546437600002</v>
      </c>
      <c r="D55" s="1020">
        <v>1053213.32807472</v>
      </c>
      <c r="E55" s="1020">
        <v>1295298.86162688</v>
      </c>
      <c r="F55" s="1020">
        <v>453503.63380509999</v>
      </c>
      <c r="G55" s="1020">
        <v>68541.495830510001</v>
      </c>
      <c r="H55" s="1019">
        <v>755677.03980459995</v>
      </c>
      <c r="I55" s="1020">
        <v>1266950.6642402501</v>
      </c>
      <c r="J55" s="1020">
        <v>303258.13277390995</v>
      </c>
      <c r="K55" s="1020">
        <v>499451.06748023001</v>
      </c>
      <c r="L55" s="1021">
        <v>1325446.9386404098</v>
      </c>
      <c r="M55" s="1023">
        <v>7312726.0034819199</v>
      </c>
    </row>
    <row r="56" spans="1:13" ht="15.75" customHeight="1">
      <c r="A56" s="1018">
        <v>2012</v>
      </c>
      <c r="B56" s="1224"/>
      <c r="C56" s="1020"/>
      <c r="D56" s="1020"/>
      <c r="E56" s="1020"/>
      <c r="F56" s="1020"/>
      <c r="G56" s="1020"/>
      <c r="H56" s="1019"/>
      <c r="I56" s="1020"/>
      <c r="J56" s="1020"/>
      <c r="K56" s="1020"/>
      <c r="L56" s="1021"/>
      <c r="M56" s="1023"/>
    </row>
    <row r="57" spans="1:13" ht="15.75" customHeight="1">
      <c r="A57" s="1024">
        <v>40909</v>
      </c>
      <c r="B57" s="1224">
        <v>281942.60807390005</v>
      </c>
      <c r="C57" s="1020">
        <v>38334.745223569997</v>
      </c>
      <c r="D57" s="1020">
        <v>1056659.6859663699</v>
      </c>
      <c r="E57" s="1020">
        <v>1352859.40002891</v>
      </c>
      <c r="F57" s="1020">
        <v>452873.39229370002</v>
      </c>
      <c r="G57" s="1020">
        <v>21129.49665044</v>
      </c>
      <c r="H57" s="1019">
        <v>753645.38870493008</v>
      </c>
      <c r="I57" s="1020">
        <v>876265.74648652005</v>
      </c>
      <c r="J57" s="1020">
        <v>292790.78925658</v>
      </c>
      <c r="K57" s="1020">
        <v>482101.41037907999</v>
      </c>
      <c r="L57" s="1021">
        <v>1586013.8414900801</v>
      </c>
      <c r="M57" s="1023">
        <v>7194616.5045540798</v>
      </c>
    </row>
    <row r="58" spans="1:13" ht="15.75" customHeight="1">
      <c r="A58" s="1024">
        <v>40940</v>
      </c>
      <c r="B58" s="1224">
        <v>258262.07028615999</v>
      </c>
      <c r="C58" s="1020">
        <v>40874.40323597</v>
      </c>
      <c r="D58" s="1020">
        <v>998427.38627280004</v>
      </c>
      <c r="E58" s="1020">
        <v>1205570.01349472</v>
      </c>
      <c r="F58" s="1020">
        <v>470486.01229027001</v>
      </c>
      <c r="G58" s="1020">
        <v>22058.900210049997</v>
      </c>
      <c r="H58" s="1019">
        <v>715320.67863043002</v>
      </c>
      <c r="I58" s="1020">
        <v>674971.32997067005</v>
      </c>
      <c r="J58" s="1020">
        <v>253241.88930462999</v>
      </c>
      <c r="K58" s="1020">
        <v>507558.08703305002</v>
      </c>
      <c r="L58" s="1021">
        <v>1439285.2877821201</v>
      </c>
      <c r="M58" s="1023">
        <v>6586056.0585108697</v>
      </c>
    </row>
    <row r="59" spans="1:13" ht="15.75" customHeight="1">
      <c r="A59" s="1024">
        <v>40969</v>
      </c>
      <c r="B59" s="1224">
        <v>264651.34930798004</v>
      </c>
      <c r="C59" s="1020">
        <v>40874.403236970007</v>
      </c>
      <c r="D59" s="1020">
        <v>1082856.4043797001</v>
      </c>
      <c r="E59" s="1020">
        <v>1268115.98374469</v>
      </c>
      <c r="F59" s="1020">
        <v>503956.38236624002</v>
      </c>
      <c r="G59" s="1020">
        <v>25560.875099729998</v>
      </c>
      <c r="H59" s="1019">
        <v>777983.94758140005</v>
      </c>
      <c r="I59" s="1020">
        <v>784742.64622581995</v>
      </c>
      <c r="J59" s="1020">
        <v>274324.74808007997</v>
      </c>
      <c r="K59" s="1020">
        <v>527420.26458213001</v>
      </c>
      <c r="L59" s="1021">
        <v>1635357.3509112902</v>
      </c>
      <c r="M59" s="1023">
        <v>7185844.3555160314</v>
      </c>
    </row>
    <row r="60" spans="1:13" ht="15.75" customHeight="1">
      <c r="A60" s="1024">
        <v>41000</v>
      </c>
      <c r="B60" s="1224">
        <v>274821.00892014004</v>
      </c>
      <c r="C60" s="1020">
        <v>19459.146129820001</v>
      </c>
      <c r="D60" s="1020">
        <v>1082984.27340233</v>
      </c>
      <c r="E60" s="1020">
        <v>1277170.4314608001</v>
      </c>
      <c r="F60" s="1020">
        <v>500071.049467</v>
      </c>
      <c r="G60" s="1020">
        <v>23075.58492193</v>
      </c>
      <c r="H60" s="1019">
        <v>702416.79948992003</v>
      </c>
      <c r="I60" s="1020">
        <v>985422.88988383999</v>
      </c>
      <c r="J60" s="1020">
        <v>292259.30289111001</v>
      </c>
      <c r="K60" s="1020">
        <v>517842.71494149999</v>
      </c>
      <c r="L60" s="1021">
        <v>1674077.9088620101</v>
      </c>
      <c r="M60" s="1023">
        <v>7349601.1103704013</v>
      </c>
    </row>
    <row r="61" spans="1:13" ht="15.75" customHeight="1">
      <c r="A61" s="1024">
        <v>41030</v>
      </c>
      <c r="B61" s="1224">
        <v>282733.75175876002</v>
      </c>
      <c r="C61" s="1020">
        <v>22410.02434226</v>
      </c>
      <c r="D61" s="1020">
        <v>1090454.8780111501</v>
      </c>
      <c r="E61" s="1020">
        <v>1363035.3220607101</v>
      </c>
      <c r="F61" s="1020">
        <v>538447.79288077005</v>
      </c>
      <c r="G61" s="1020">
        <v>23888.816332089998</v>
      </c>
      <c r="H61" s="1019">
        <v>756084.08400113997</v>
      </c>
      <c r="I61" s="1020">
        <v>868378.39230568998</v>
      </c>
      <c r="J61" s="1020">
        <v>329429.61952954996</v>
      </c>
      <c r="K61" s="1020">
        <v>554143.55964601005</v>
      </c>
      <c r="L61" s="1021">
        <v>1709381.7665577701</v>
      </c>
      <c r="M61" s="1023">
        <v>7538388.0074259005</v>
      </c>
    </row>
    <row r="62" spans="1:13" ht="15.75" customHeight="1">
      <c r="A62" s="1024">
        <v>41061</v>
      </c>
      <c r="B62" s="1224">
        <v>291204.67455460998</v>
      </c>
      <c r="C62" s="1020">
        <v>54062.608677509998</v>
      </c>
      <c r="D62" s="1020">
        <v>1088447.4535449399</v>
      </c>
      <c r="E62" s="1020">
        <v>1485939.85636983</v>
      </c>
      <c r="F62" s="1020">
        <v>538768.70014425996</v>
      </c>
      <c r="G62" s="1020">
        <v>25887.384709580001</v>
      </c>
      <c r="H62" s="1019">
        <v>770050.97410392005</v>
      </c>
      <c r="I62" s="1020">
        <v>908922.53600095992</v>
      </c>
      <c r="J62" s="1020">
        <v>303398.72417055001</v>
      </c>
      <c r="K62" s="1020">
        <v>584955.16736968991</v>
      </c>
      <c r="L62" s="1021">
        <v>1816629.87738556</v>
      </c>
      <c r="M62" s="1023">
        <v>7868267.9570314083</v>
      </c>
    </row>
    <row r="63" spans="1:13" ht="15.75" customHeight="1">
      <c r="A63" s="1024">
        <v>41091</v>
      </c>
      <c r="B63" s="1224">
        <v>295864.93786597997</v>
      </c>
      <c r="C63" s="1020">
        <v>36003.340168030001</v>
      </c>
      <c r="D63" s="1020">
        <v>1083799.4214449101</v>
      </c>
      <c r="E63" s="1020">
        <v>1455768.0094020599</v>
      </c>
      <c r="F63" s="1020">
        <v>543167.47357646993</v>
      </c>
      <c r="G63" s="1020">
        <v>24264.087496979999</v>
      </c>
      <c r="H63" s="1019">
        <v>728335.13976146001</v>
      </c>
      <c r="I63" s="1020">
        <v>958967.86606727005</v>
      </c>
      <c r="J63" s="1020">
        <v>284330.12254531001</v>
      </c>
      <c r="K63" s="1020">
        <v>586865.99196986994</v>
      </c>
      <c r="L63" s="1021">
        <v>1926765.0693797099</v>
      </c>
      <c r="M63" s="1023">
        <v>7924131.4596780501</v>
      </c>
    </row>
    <row r="64" spans="1:13" ht="15.75" customHeight="1">
      <c r="A64" s="1024">
        <v>41122</v>
      </c>
      <c r="B64" s="1224">
        <v>300329.12735283002</v>
      </c>
      <c r="C64" s="1020">
        <v>31927.122116279999</v>
      </c>
      <c r="D64" s="1020">
        <v>1122306.6385695101</v>
      </c>
      <c r="E64" s="1020">
        <v>1527998.0272536599</v>
      </c>
      <c r="F64" s="1020">
        <v>547922.83607393003</v>
      </c>
      <c r="G64" s="1020">
        <v>27183.113022909998</v>
      </c>
      <c r="H64" s="1019">
        <v>759114.40585435997</v>
      </c>
      <c r="I64" s="1020">
        <v>983694.49601650005</v>
      </c>
      <c r="J64" s="1020">
        <v>276062.33449064003</v>
      </c>
      <c r="K64" s="1020">
        <v>573225.13793116005</v>
      </c>
      <c r="L64" s="1021">
        <v>1843836.84270504</v>
      </c>
      <c r="M64" s="1023">
        <v>7993600.0813868195</v>
      </c>
    </row>
    <row r="65" spans="1:13" ht="15.75" customHeight="1">
      <c r="A65" s="1024">
        <v>41153</v>
      </c>
      <c r="B65" s="1224">
        <v>293001.63217933004</v>
      </c>
      <c r="C65" s="1020">
        <v>37711.649716160005</v>
      </c>
      <c r="D65" s="999">
        <v>1109775.12869103</v>
      </c>
      <c r="E65" s="1020">
        <v>1625724.85275235</v>
      </c>
      <c r="F65" s="1020">
        <v>539305.75884650997</v>
      </c>
      <c r="G65" s="1020">
        <v>29352.140658200002</v>
      </c>
      <c r="H65" s="1019">
        <v>717403.71724396001</v>
      </c>
      <c r="I65" s="1020">
        <v>1006607.53077561</v>
      </c>
      <c r="J65" s="1020">
        <v>274395.60527249001</v>
      </c>
      <c r="K65" s="1020">
        <v>588499.66517127003</v>
      </c>
      <c r="L65" s="1021">
        <v>1777674.0199611899</v>
      </c>
      <c r="M65" s="1023">
        <v>7999451.7012681011</v>
      </c>
    </row>
    <row r="66" spans="1:13" ht="15.75" customHeight="1">
      <c r="A66" s="1024">
        <v>41183</v>
      </c>
      <c r="B66" s="1224">
        <v>295301.8989491</v>
      </c>
      <c r="C66" s="1020">
        <v>36612.654904399998</v>
      </c>
      <c r="D66" s="1020">
        <v>1101345.41315824</v>
      </c>
      <c r="E66" s="1020">
        <v>1586745.2404648999</v>
      </c>
      <c r="F66" s="1020">
        <v>528202.71101804997</v>
      </c>
      <c r="G66" s="1020">
        <v>31206.73669709</v>
      </c>
      <c r="H66" s="1019">
        <v>716268.66551213001</v>
      </c>
      <c r="I66" s="1020">
        <v>1037403.11172891</v>
      </c>
      <c r="J66" s="1020">
        <v>260210.38392545999</v>
      </c>
      <c r="K66" s="1020">
        <v>582265.37940004002</v>
      </c>
      <c r="L66" s="1021">
        <v>1828627.3944429799</v>
      </c>
      <c r="M66" s="1023">
        <v>8004189.5902013006</v>
      </c>
    </row>
    <row r="67" spans="1:13" ht="15.75" customHeight="1">
      <c r="A67" s="1024">
        <v>41214</v>
      </c>
      <c r="B67" s="1224">
        <v>281955.92351682001</v>
      </c>
      <c r="C67" s="1020">
        <v>27963.758863619998</v>
      </c>
      <c r="D67" s="1020">
        <v>1062831.57232769</v>
      </c>
      <c r="E67" s="1020">
        <v>1692404.46394287</v>
      </c>
      <c r="F67" s="1020">
        <v>539344.92883728002</v>
      </c>
      <c r="G67" s="1020">
        <v>117317.75489652001</v>
      </c>
      <c r="H67" s="1019">
        <v>723900.52120969992</v>
      </c>
      <c r="I67" s="1020">
        <v>1021028.0781387901</v>
      </c>
      <c r="J67" s="1020">
        <v>220459.29260695999</v>
      </c>
      <c r="K67" s="1020">
        <v>590042.90668414999</v>
      </c>
      <c r="L67" s="1021">
        <v>1792968.4237121399</v>
      </c>
      <c r="M67" s="1023">
        <v>8070217.62473654</v>
      </c>
    </row>
    <row r="68" spans="1:13" ht="15.75" customHeight="1">
      <c r="A68" s="1024">
        <v>41244</v>
      </c>
      <c r="B68" s="1224">
        <v>316363.95819060999</v>
      </c>
      <c r="C68" s="1020">
        <v>65612.831490529992</v>
      </c>
      <c r="D68" s="999">
        <v>1068341.7272808601</v>
      </c>
      <c r="E68" s="1020">
        <v>1771496.3129529899</v>
      </c>
      <c r="F68" s="1020">
        <v>539759.76346146001</v>
      </c>
      <c r="G68" s="1020">
        <v>29270.476068099997</v>
      </c>
      <c r="H68" s="1019">
        <v>690962.39659512998</v>
      </c>
      <c r="I68" s="1020">
        <v>966251.27877771994</v>
      </c>
      <c r="J68" s="1020">
        <v>249083.39781843001</v>
      </c>
      <c r="K68" s="1020">
        <v>632766.53530105005</v>
      </c>
      <c r="L68" s="1021">
        <v>1820121.5943175401</v>
      </c>
      <c r="M68" s="1023">
        <v>8150030.2722544204</v>
      </c>
    </row>
    <row r="69" spans="1:13" ht="15.75" customHeight="1">
      <c r="A69" s="1018">
        <v>2013</v>
      </c>
      <c r="B69" s="1224"/>
      <c r="C69" s="1020"/>
      <c r="D69" s="999"/>
      <c r="E69" s="1020"/>
      <c r="F69" s="1020"/>
      <c r="G69" s="1020"/>
      <c r="H69" s="1019"/>
      <c r="I69" s="1020"/>
      <c r="J69" s="1020"/>
      <c r="K69" s="1020"/>
      <c r="L69" s="1021"/>
      <c r="M69" s="1023"/>
    </row>
    <row r="70" spans="1:13" ht="15.75" customHeight="1">
      <c r="A70" s="1024">
        <v>41275</v>
      </c>
      <c r="B70" s="1224">
        <v>328486.58786040003</v>
      </c>
      <c r="C70" s="1020">
        <v>24988.528780099998</v>
      </c>
      <c r="D70" s="999">
        <v>1090433.3054517901</v>
      </c>
      <c r="E70" s="1026">
        <v>1674587.05</v>
      </c>
      <c r="F70" s="1026">
        <v>626456.24</v>
      </c>
      <c r="G70" s="1026">
        <v>32384.58</v>
      </c>
      <c r="H70" s="1028">
        <v>747285.04</v>
      </c>
      <c r="I70" s="1026">
        <v>997261.82</v>
      </c>
      <c r="J70" s="1026">
        <v>260606.34</v>
      </c>
      <c r="K70" s="1026">
        <v>609875.48</v>
      </c>
      <c r="L70" s="1027">
        <v>1620720.22</v>
      </c>
      <c r="M70" s="1023">
        <v>8013085.1920922911</v>
      </c>
    </row>
    <row r="71" spans="1:13" ht="15.75" customHeight="1">
      <c r="A71" s="1024">
        <v>41306</v>
      </c>
      <c r="B71" s="1224">
        <v>334252.52029419999</v>
      </c>
      <c r="C71" s="1020">
        <v>26987.201780299998</v>
      </c>
      <c r="D71" s="1020">
        <v>1078632.2916941999</v>
      </c>
      <c r="E71" s="1026">
        <v>1686524.47</v>
      </c>
      <c r="F71" s="1026">
        <v>566337.16</v>
      </c>
      <c r="G71" s="1026">
        <v>32846.53</v>
      </c>
      <c r="H71" s="1028">
        <v>732803.26</v>
      </c>
      <c r="I71" s="1026">
        <v>965623.71</v>
      </c>
      <c r="J71" s="1026">
        <v>257952.34</v>
      </c>
      <c r="K71" s="1026">
        <v>594406.74</v>
      </c>
      <c r="L71" s="1027">
        <v>1870077.78</v>
      </c>
      <c r="M71" s="1023">
        <v>8146444.0037687002</v>
      </c>
    </row>
    <row r="72" spans="1:13" ht="15.75" customHeight="1">
      <c r="A72" s="1024">
        <v>41334</v>
      </c>
      <c r="B72" s="1224">
        <v>330116.69573417999</v>
      </c>
      <c r="C72" s="1020">
        <v>45589.629996529999</v>
      </c>
      <c r="D72" s="1020">
        <v>1067487.7539293</v>
      </c>
      <c r="E72" s="1026">
        <v>1702952.92</v>
      </c>
      <c r="F72" s="1026">
        <v>586938.76</v>
      </c>
      <c r="G72" s="1026">
        <v>34674.46</v>
      </c>
      <c r="H72" s="1028">
        <v>723771.77</v>
      </c>
      <c r="I72" s="1026">
        <v>984260.39</v>
      </c>
      <c r="J72" s="1026">
        <v>290570.59000000003</v>
      </c>
      <c r="K72" s="1026">
        <v>600509.23</v>
      </c>
      <c r="L72" s="1027">
        <v>1917537.27</v>
      </c>
      <c r="M72" s="1023">
        <v>8284409.4822637904</v>
      </c>
    </row>
    <row r="73" spans="1:13" ht="15.75" customHeight="1">
      <c r="A73" s="1024">
        <v>41365</v>
      </c>
      <c r="B73" s="1224">
        <v>334115.31</v>
      </c>
      <c r="C73" s="1020">
        <v>7312.21</v>
      </c>
      <c r="D73" s="1020">
        <v>1055351.42</v>
      </c>
      <c r="E73" s="1020">
        <v>1740260.39</v>
      </c>
      <c r="F73" s="1020">
        <v>599450.73</v>
      </c>
      <c r="G73" s="1020">
        <v>36363.769999999997</v>
      </c>
      <c r="H73" s="1019">
        <v>788437.32</v>
      </c>
      <c r="I73" s="1020">
        <v>995009.06</v>
      </c>
      <c r="J73" s="1020">
        <v>289078.49</v>
      </c>
      <c r="K73" s="1020">
        <v>626243.02</v>
      </c>
      <c r="L73" s="1021">
        <v>1894520.79</v>
      </c>
      <c r="M73" s="1023">
        <v>8366142.5100000007</v>
      </c>
    </row>
    <row r="74" spans="1:13" ht="15.75" customHeight="1">
      <c r="A74" s="1024">
        <v>41395</v>
      </c>
      <c r="B74" s="1224">
        <v>347655.28</v>
      </c>
      <c r="C74" s="1020">
        <v>6074.1</v>
      </c>
      <c r="D74" s="1020">
        <v>1068284.06</v>
      </c>
      <c r="E74" s="1020">
        <v>1726293.48</v>
      </c>
      <c r="F74" s="1020">
        <v>614670.44999999995</v>
      </c>
      <c r="G74" s="1020">
        <v>53172.21</v>
      </c>
      <c r="H74" s="1019">
        <v>767317.75</v>
      </c>
      <c r="I74" s="1020">
        <v>1150487.05</v>
      </c>
      <c r="J74" s="1020">
        <v>248247.03</v>
      </c>
      <c r="K74" s="1020">
        <v>595247.56999999995</v>
      </c>
      <c r="L74" s="1021">
        <v>1969638.09</v>
      </c>
      <c r="M74" s="1023">
        <v>8547087.0700000003</v>
      </c>
    </row>
    <row r="75" spans="1:13" ht="15.75" customHeight="1">
      <c r="A75" s="1024">
        <v>41426</v>
      </c>
      <c r="B75" s="1224">
        <v>368273.07</v>
      </c>
      <c r="C75" s="1020">
        <v>9019.9699999999993</v>
      </c>
      <c r="D75" s="1020">
        <v>1082488.6399999999</v>
      </c>
      <c r="E75" s="1020">
        <v>1806430.27</v>
      </c>
      <c r="F75" s="1020">
        <v>636716.30000000005</v>
      </c>
      <c r="G75" s="1020">
        <v>63757.3</v>
      </c>
      <c r="H75" s="1019">
        <v>759713.53630277002</v>
      </c>
      <c r="I75" s="1020">
        <v>1184314.55</v>
      </c>
      <c r="J75" s="1020">
        <v>283998.17</v>
      </c>
      <c r="K75" s="1020">
        <v>605015.14</v>
      </c>
      <c r="L75" s="1021">
        <v>1985356.39147566</v>
      </c>
      <c r="M75" s="1023">
        <v>8785083.3377784304</v>
      </c>
    </row>
    <row r="76" spans="1:13" ht="15.75" customHeight="1">
      <c r="A76" s="1024">
        <v>41456</v>
      </c>
      <c r="B76" s="1224">
        <v>367547.87645829999</v>
      </c>
      <c r="C76" s="1020">
        <v>6388.1609305299999</v>
      </c>
      <c r="D76" s="1020">
        <v>1092123.7062096801</v>
      </c>
      <c r="E76" s="1020">
        <v>1759794.6933814699</v>
      </c>
      <c r="F76" s="1020">
        <v>658200.08819232997</v>
      </c>
      <c r="G76" s="1020">
        <v>52577.697079910002</v>
      </c>
      <c r="H76" s="1019">
        <v>745626.03136734001</v>
      </c>
      <c r="I76" s="1020">
        <v>1183004.79873305</v>
      </c>
      <c r="J76" s="1020">
        <v>306853.23319714004</v>
      </c>
      <c r="K76" s="1020">
        <v>682537.41945944994</v>
      </c>
      <c r="L76" s="1021">
        <v>2009186.7771286601</v>
      </c>
      <c r="M76" s="1023">
        <v>8863840.4821378607</v>
      </c>
    </row>
    <row r="77" spans="1:13" ht="15.75" customHeight="1">
      <c r="A77" s="1024">
        <v>41487</v>
      </c>
      <c r="B77" s="1224">
        <v>351212.20570875</v>
      </c>
      <c r="C77" s="1020">
        <v>5935.400529139999</v>
      </c>
      <c r="D77" s="1020">
        <v>1089150.2588295301</v>
      </c>
      <c r="E77" s="1020">
        <v>1884195.8225147701</v>
      </c>
      <c r="F77" s="1020">
        <v>673137.38588651002</v>
      </c>
      <c r="G77" s="1020">
        <v>205831.28053177</v>
      </c>
      <c r="H77" s="1019">
        <v>727206.30722302001</v>
      </c>
      <c r="I77" s="1020">
        <v>1263719.2462655702</v>
      </c>
      <c r="J77" s="1020">
        <v>318153.93106915004</v>
      </c>
      <c r="K77" s="1020">
        <v>674994.45018731989</v>
      </c>
      <c r="L77" s="1021">
        <v>2042153.69703685</v>
      </c>
      <c r="M77" s="1023">
        <v>9235689.9857823793</v>
      </c>
    </row>
    <row r="78" spans="1:13" ht="15.75" customHeight="1">
      <c r="A78" s="1024">
        <v>41518</v>
      </c>
      <c r="B78" s="1224">
        <v>350468.02584468998</v>
      </c>
      <c r="C78" s="1020">
        <v>17262.951159760003</v>
      </c>
      <c r="D78" s="1020">
        <v>1096572.48177147</v>
      </c>
      <c r="E78" s="1020">
        <v>1874137.4666955101</v>
      </c>
      <c r="F78" s="1020">
        <v>709380.50395739998</v>
      </c>
      <c r="G78" s="1020">
        <v>203450.01905604999</v>
      </c>
      <c r="H78" s="1019">
        <v>748413.93655424996</v>
      </c>
      <c r="I78" s="1020">
        <v>1325422.27585863</v>
      </c>
      <c r="J78" s="1020">
        <v>322227.47420466004</v>
      </c>
      <c r="K78" s="1020">
        <v>687756.14867203007</v>
      </c>
      <c r="L78" s="1021">
        <v>2047628.1167569302</v>
      </c>
      <c r="M78" s="1023">
        <v>9382719.4005313814</v>
      </c>
    </row>
    <row r="79" spans="1:13" ht="15.75" customHeight="1">
      <c r="A79" s="1024">
        <v>41548</v>
      </c>
      <c r="B79" s="1224">
        <v>305245.5</v>
      </c>
      <c r="C79" s="1020">
        <v>154640.70000000001</v>
      </c>
      <c r="D79" s="1020">
        <v>1081109.5</v>
      </c>
      <c r="E79" s="1020">
        <v>1885981.2</v>
      </c>
      <c r="F79" s="1020">
        <v>696413.1</v>
      </c>
      <c r="G79" s="1020">
        <v>280543.7</v>
      </c>
      <c r="H79" s="1019">
        <v>590115.1</v>
      </c>
      <c r="I79" s="1020">
        <v>1331307.2</v>
      </c>
      <c r="J79" s="1020">
        <v>326113.90000000002</v>
      </c>
      <c r="K79" s="1020">
        <v>680381.7</v>
      </c>
      <c r="L79" s="1021">
        <v>2128909.2000000002</v>
      </c>
      <c r="M79" s="1023">
        <v>9460760.8000000007</v>
      </c>
    </row>
    <row r="80" spans="1:13" ht="15.75" customHeight="1">
      <c r="A80" s="1024">
        <v>41579</v>
      </c>
      <c r="B80" s="1224">
        <v>383427.2</v>
      </c>
      <c r="C80" s="1020">
        <v>4928.8999999999996</v>
      </c>
      <c r="D80" s="1020">
        <v>1112391.1000000001</v>
      </c>
      <c r="E80" s="1020">
        <v>2006119.5</v>
      </c>
      <c r="F80" s="1020">
        <v>730059.1</v>
      </c>
      <c r="G80" s="1020">
        <v>199206.39999999999</v>
      </c>
      <c r="H80" s="1019">
        <v>753314</v>
      </c>
      <c r="I80" s="1020">
        <v>1341809.2</v>
      </c>
      <c r="J80" s="1020">
        <v>318677.59999999998</v>
      </c>
      <c r="K80" s="1020">
        <v>688987</v>
      </c>
      <c r="L80" s="1021">
        <v>2084899.6</v>
      </c>
      <c r="M80" s="1023">
        <v>9623819.5999999996</v>
      </c>
    </row>
    <row r="81" spans="1:13" ht="15.75" customHeight="1">
      <c r="A81" s="1024">
        <v>41609</v>
      </c>
      <c r="B81" s="1224">
        <v>343696.8</v>
      </c>
      <c r="C81" s="1020">
        <v>3934.9</v>
      </c>
      <c r="D81" s="1020">
        <v>1179691.3999999999</v>
      </c>
      <c r="E81" s="1020">
        <v>2155861.9</v>
      </c>
      <c r="F81" s="1020">
        <v>726921.6</v>
      </c>
      <c r="G81" s="1020">
        <v>215207.3</v>
      </c>
      <c r="H81" s="1019">
        <v>762766.5</v>
      </c>
      <c r="I81" s="1020">
        <v>1392029</v>
      </c>
      <c r="J81" s="1020">
        <v>322888</v>
      </c>
      <c r="K81" s="1020">
        <v>718741.8</v>
      </c>
      <c r="L81" s="1021">
        <v>2183855.1</v>
      </c>
      <c r="M81" s="1023">
        <v>10005594.299999999</v>
      </c>
    </row>
    <row r="82" spans="1:13" ht="15.75" customHeight="1">
      <c r="A82" s="1018">
        <v>2014</v>
      </c>
      <c r="B82" s="1224"/>
      <c r="C82" s="1026"/>
      <c r="D82" s="1020"/>
      <c r="E82" s="1020"/>
      <c r="F82" s="1020"/>
      <c r="G82" s="1020"/>
      <c r="H82" s="1019"/>
      <c r="I82" s="1020"/>
      <c r="J82" s="1020"/>
      <c r="K82" s="1020"/>
      <c r="L82" s="1021"/>
      <c r="M82" s="1023"/>
    </row>
    <row r="83" spans="1:13" ht="15.75" customHeight="1">
      <c r="A83" s="1024">
        <v>41653</v>
      </c>
      <c r="B83" s="1224">
        <v>336166.44</v>
      </c>
      <c r="C83" s="1020">
        <v>4656.8100000000004</v>
      </c>
      <c r="D83" s="1020">
        <v>1122220.3500000001</v>
      </c>
      <c r="E83" s="1020">
        <v>1902658.36</v>
      </c>
      <c r="F83" s="1020">
        <v>597265.84</v>
      </c>
      <c r="G83" s="1020">
        <v>203874.61</v>
      </c>
      <c r="H83" s="1019">
        <v>693103.85</v>
      </c>
      <c r="I83" s="1020">
        <v>1234823.8700000001</v>
      </c>
      <c r="J83" s="1020">
        <v>337394.07</v>
      </c>
      <c r="K83" s="1020">
        <v>652589.5</v>
      </c>
      <c r="L83" s="1021">
        <v>2021660.13</v>
      </c>
      <c r="M83" s="1023">
        <v>9106413.8300000001</v>
      </c>
    </row>
    <row r="84" spans="1:13" ht="15.75" customHeight="1">
      <c r="A84" s="1024">
        <v>41684</v>
      </c>
      <c r="B84" s="1224">
        <v>373070.51</v>
      </c>
      <c r="C84" s="1020">
        <v>5210.7299999999996</v>
      </c>
      <c r="D84" s="1020">
        <v>1182151.6599999999</v>
      </c>
      <c r="E84" s="1020">
        <v>2260329.83</v>
      </c>
      <c r="F84" s="1020">
        <v>731505.39</v>
      </c>
      <c r="G84" s="1020">
        <v>238523.31</v>
      </c>
      <c r="H84" s="1019">
        <v>793906.93</v>
      </c>
      <c r="I84" s="1020">
        <v>1429094.45</v>
      </c>
      <c r="J84" s="1020">
        <v>309858.48</v>
      </c>
      <c r="K84" s="1020">
        <v>706448.04</v>
      </c>
      <c r="L84" s="1021">
        <v>2241651.7799999998</v>
      </c>
      <c r="M84" s="1023">
        <v>10271751.109999999</v>
      </c>
    </row>
    <row r="85" spans="1:13" ht="15.75" customHeight="1">
      <c r="A85" s="1024">
        <v>41712</v>
      </c>
      <c r="B85" s="1224">
        <v>368239.34</v>
      </c>
      <c r="C85" s="1020">
        <v>4738.18</v>
      </c>
      <c r="D85" s="1020">
        <v>1192126.8500000001</v>
      </c>
      <c r="E85" s="1020">
        <v>2266876.29</v>
      </c>
      <c r="F85" s="1020">
        <v>744263.79</v>
      </c>
      <c r="G85" s="1020">
        <v>251024.84</v>
      </c>
      <c r="H85" s="1019">
        <v>826180.95</v>
      </c>
      <c r="I85" s="1020">
        <v>1505523.72</v>
      </c>
      <c r="J85" s="1020">
        <v>343299.95</v>
      </c>
      <c r="K85" s="1020">
        <v>696875.76</v>
      </c>
      <c r="L85" s="1021">
        <v>2184324.9900000002</v>
      </c>
      <c r="M85" s="1023">
        <v>10383474.65</v>
      </c>
    </row>
    <row r="86" spans="1:13" ht="15.75" customHeight="1">
      <c r="A86" s="1024">
        <v>41743</v>
      </c>
      <c r="B86" s="1224">
        <v>373538.84</v>
      </c>
      <c r="C86" s="1020">
        <v>8128.29</v>
      </c>
      <c r="D86" s="1020">
        <v>1204412.32</v>
      </c>
      <c r="E86" s="1020">
        <v>2283861.17</v>
      </c>
      <c r="F86" s="1020">
        <v>777385.32</v>
      </c>
      <c r="G86" s="1020">
        <v>222243.20000000001</v>
      </c>
      <c r="H86" s="1019">
        <v>850153.4</v>
      </c>
      <c r="I86" s="1020">
        <v>1505527.3</v>
      </c>
      <c r="J86" s="1020">
        <v>380484.84</v>
      </c>
      <c r="K86" s="1020">
        <v>718041.59</v>
      </c>
      <c r="L86" s="1021">
        <v>2249427.5099999998</v>
      </c>
      <c r="M86" s="1023">
        <v>10573203.77</v>
      </c>
    </row>
    <row r="87" spans="1:13" ht="15.75" customHeight="1">
      <c r="A87" s="1024">
        <v>41773</v>
      </c>
      <c r="B87" s="1224">
        <v>391020.42</v>
      </c>
      <c r="C87" s="1020">
        <v>7688.01</v>
      </c>
      <c r="D87" s="1020">
        <v>1250425.6599999999</v>
      </c>
      <c r="E87" s="1020">
        <v>2318659.0099999998</v>
      </c>
      <c r="F87" s="1020">
        <v>803627.26</v>
      </c>
      <c r="G87" s="1020">
        <v>249719.69</v>
      </c>
      <c r="H87" s="1019">
        <v>841285.14</v>
      </c>
      <c r="I87" s="1020">
        <v>1538736.78</v>
      </c>
      <c r="J87" s="1020">
        <v>340641.22</v>
      </c>
      <c r="K87" s="1020">
        <v>765703.39</v>
      </c>
      <c r="L87" s="1021">
        <v>1980011.45</v>
      </c>
      <c r="M87" s="1023">
        <v>10487518.02</v>
      </c>
    </row>
    <row r="88" spans="1:13" ht="15.75" customHeight="1">
      <c r="A88" s="1024">
        <v>41804</v>
      </c>
      <c r="B88" s="1224">
        <v>428240.6</v>
      </c>
      <c r="C88" s="1020">
        <v>10869.2</v>
      </c>
      <c r="D88" s="1020">
        <v>1278337.6000000001</v>
      </c>
      <c r="E88" s="1020">
        <v>2366391</v>
      </c>
      <c r="F88" s="1020">
        <v>823789.5</v>
      </c>
      <c r="G88" s="1020">
        <v>251623.1</v>
      </c>
      <c r="H88" s="1019">
        <v>897201.5</v>
      </c>
      <c r="I88" s="1020">
        <v>1595261.5</v>
      </c>
      <c r="J88" s="1020">
        <v>337262.1</v>
      </c>
      <c r="K88" s="1020">
        <v>740736.8</v>
      </c>
      <c r="L88" s="1021">
        <v>2047243.5</v>
      </c>
      <c r="M88" s="1023">
        <v>10776956.5</v>
      </c>
    </row>
    <row r="89" spans="1:13" ht="15.75" customHeight="1">
      <c r="A89" s="1024">
        <v>41834</v>
      </c>
      <c r="B89" s="1224">
        <v>420674.98</v>
      </c>
      <c r="C89" s="1020">
        <v>10473.76</v>
      </c>
      <c r="D89" s="1020">
        <v>1292421.79</v>
      </c>
      <c r="E89" s="1020">
        <v>2560681.1</v>
      </c>
      <c r="F89" s="1020">
        <v>837436.3</v>
      </c>
      <c r="G89" s="1020">
        <v>251642.22</v>
      </c>
      <c r="H89" s="1019">
        <v>857354.94</v>
      </c>
      <c r="I89" s="1020">
        <v>1618516.3</v>
      </c>
      <c r="J89" s="1020">
        <v>343821</v>
      </c>
      <c r="K89" s="1020">
        <v>760350.13</v>
      </c>
      <c r="L89" s="1021">
        <v>2084737.44</v>
      </c>
      <c r="M89" s="1023">
        <v>11038109.949999999</v>
      </c>
    </row>
    <row r="90" spans="1:13" ht="15.75" customHeight="1">
      <c r="A90" s="1024">
        <v>41865</v>
      </c>
      <c r="B90" s="1224">
        <v>394305.84</v>
      </c>
      <c r="C90" s="1020">
        <v>34980.21</v>
      </c>
      <c r="D90" s="1020">
        <v>1323958.72</v>
      </c>
      <c r="E90" s="1020">
        <v>2686603.42</v>
      </c>
      <c r="F90" s="1020">
        <v>854664.24</v>
      </c>
      <c r="G90" s="1020">
        <v>243192.42</v>
      </c>
      <c r="H90" s="1019">
        <v>881277.28</v>
      </c>
      <c r="I90" s="1020">
        <v>1631991.23</v>
      </c>
      <c r="J90" s="1020">
        <v>355636</v>
      </c>
      <c r="K90" s="1020">
        <v>747200.82</v>
      </c>
      <c r="L90" s="1021">
        <v>2013775.54</v>
      </c>
      <c r="M90" s="1023">
        <v>11167585.710000001</v>
      </c>
    </row>
    <row r="91" spans="1:13" ht="15.75" customHeight="1">
      <c r="A91" s="1024">
        <v>41896</v>
      </c>
      <c r="B91" s="1224">
        <v>386464.88</v>
      </c>
      <c r="C91" s="1020">
        <v>11633.22</v>
      </c>
      <c r="D91" s="1020">
        <v>1323025.02</v>
      </c>
      <c r="E91" s="1020">
        <v>2738635.79</v>
      </c>
      <c r="F91" s="1020">
        <v>813161.55</v>
      </c>
      <c r="G91" s="1020">
        <v>258544.87</v>
      </c>
      <c r="H91" s="1019">
        <v>819552.75</v>
      </c>
      <c r="I91" s="1020">
        <v>1712612.13</v>
      </c>
      <c r="J91" s="1020">
        <v>406247.3</v>
      </c>
      <c r="K91" s="1020">
        <v>688935.27</v>
      </c>
      <c r="L91" s="1021">
        <v>2314950.4900000002</v>
      </c>
      <c r="M91" s="1023">
        <v>11473763.27</v>
      </c>
    </row>
    <row r="92" spans="1:13" ht="15.75" customHeight="1">
      <c r="A92" s="1024">
        <v>41926</v>
      </c>
      <c r="B92" s="1224">
        <v>401187.36</v>
      </c>
      <c r="C92" s="1020">
        <v>9885.61</v>
      </c>
      <c r="D92" s="1020">
        <v>1448126.13</v>
      </c>
      <c r="E92" s="1020">
        <v>2980868.55</v>
      </c>
      <c r="F92" s="1020">
        <v>872150.97</v>
      </c>
      <c r="G92" s="1020">
        <v>325715.12</v>
      </c>
      <c r="H92" s="1019">
        <v>1011020.46</v>
      </c>
      <c r="I92" s="1020">
        <v>1734862.83</v>
      </c>
      <c r="J92" s="1020">
        <v>438305.19</v>
      </c>
      <c r="K92" s="1020">
        <v>744663.81</v>
      </c>
      <c r="L92" s="1021">
        <v>1995707.91</v>
      </c>
      <c r="M92" s="1023">
        <v>11962493.939999999</v>
      </c>
    </row>
    <row r="93" spans="1:13" ht="15.75" customHeight="1">
      <c r="A93" s="1024">
        <v>41957</v>
      </c>
      <c r="B93" s="1224">
        <v>464189.44</v>
      </c>
      <c r="C93" s="1020">
        <v>9459.7000000000007</v>
      </c>
      <c r="D93" s="1020">
        <v>1548726.51</v>
      </c>
      <c r="E93" s="1020">
        <v>3200936.86</v>
      </c>
      <c r="F93" s="1020">
        <v>883290.93</v>
      </c>
      <c r="G93" s="1020">
        <v>401943.72</v>
      </c>
      <c r="H93" s="1019">
        <v>1002219.7</v>
      </c>
      <c r="I93" s="1020">
        <v>1733104.09</v>
      </c>
      <c r="J93" s="1020">
        <v>472281.84</v>
      </c>
      <c r="K93" s="1020">
        <v>730913.17</v>
      </c>
      <c r="L93" s="1021">
        <v>2013343.05</v>
      </c>
      <c r="M93" s="1023">
        <v>12460409.01</v>
      </c>
    </row>
    <row r="94" spans="1:13" ht="15.75" customHeight="1">
      <c r="A94" s="1024">
        <v>41987</v>
      </c>
      <c r="B94" s="1224">
        <v>484470.1</v>
      </c>
      <c r="C94" s="1020">
        <v>3891.26</v>
      </c>
      <c r="D94" s="1020">
        <v>1500625.1</v>
      </c>
      <c r="E94" s="1020">
        <v>3138482.88</v>
      </c>
      <c r="F94" s="1020">
        <v>1014166.36</v>
      </c>
      <c r="G94" s="1020">
        <v>420687.39</v>
      </c>
      <c r="H94" s="1019">
        <v>1033971</v>
      </c>
      <c r="I94" s="1020">
        <v>1756911.05</v>
      </c>
      <c r="J94" s="1020">
        <v>553663</v>
      </c>
      <c r="K94" s="1020">
        <v>736087.42</v>
      </c>
      <c r="L94" s="1021">
        <v>1901662.47</v>
      </c>
      <c r="M94" s="1023">
        <v>12544618.029999999</v>
      </c>
    </row>
    <row r="95" spans="1:13">
      <c r="A95" s="1018">
        <v>2015</v>
      </c>
      <c r="B95" s="1243"/>
      <c r="C95" s="1244"/>
      <c r="D95" s="1244"/>
      <c r="E95" s="1244"/>
      <c r="F95" s="1244"/>
      <c r="G95" s="1244"/>
      <c r="H95" s="1246"/>
      <c r="I95" s="1244"/>
      <c r="J95" s="1244"/>
      <c r="K95" s="1244"/>
      <c r="L95" s="1245"/>
      <c r="M95" s="1023"/>
    </row>
    <row r="96" spans="1:13" ht="15.75" customHeight="1" thickBot="1">
      <c r="A96" s="1029">
        <v>42018</v>
      </c>
      <c r="B96" s="1225">
        <v>506935.88186061999</v>
      </c>
      <c r="C96" s="1030">
        <v>5917.4672753800014</v>
      </c>
      <c r="D96" s="1030">
        <v>1660058.3862739999</v>
      </c>
      <c r="E96" s="1030">
        <v>3378894.5645242599</v>
      </c>
      <c r="F96" s="1030">
        <v>1047303.2505570001</v>
      </c>
      <c r="G96" s="1030">
        <v>449795.61877669999</v>
      </c>
      <c r="H96" s="1032">
        <v>1097267.7936230002</v>
      </c>
      <c r="I96" s="1030">
        <v>1680112.6934373998</v>
      </c>
      <c r="J96" s="1030">
        <v>559371.48718523001</v>
      </c>
      <c r="K96" s="1030">
        <v>720885.60862911004</v>
      </c>
      <c r="L96" s="1031">
        <v>2070019.6872739999</v>
      </c>
      <c r="M96" s="1033">
        <v>13176562.439416699</v>
      </c>
    </row>
    <row r="97" spans="1:19" ht="16.5" thickBot="1">
      <c r="B97" s="1035"/>
      <c r="C97" s="1035"/>
      <c r="D97" s="1035"/>
      <c r="E97" s="1035"/>
      <c r="F97" s="1035"/>
      <c r="G97" s="1035"/>
      <c r="H97" s="1035"/>
      <c r="I97" s="1035"/>
      <c r="J97" s="1035"/>
      <c r="K97" s="1035"/>
      <c r="L97" s="1035"/>
    </row>
    <row r="98" spans="1:19" ht="16.5" thickBot="1">
      <c r="A98" s="3176" t="s">
        <v>654</v>
      </c>
      <c r="B98" s="3182" t="s">
        <v>655</v>
      </c>
      <c r="C98" s="3180" t="s">
        <v>756</v>
      </c>
      <c r="D98" s="3181"/>
      <c r="E98" s="3181"/>
      <c r="F98" s="3181"/>
      <c r="G98" s="3184" t="s">
        <v>758</v>
      </c>
      <c r="H98" s="3184" t="s">
        <v>759</v>
      </c>
      <c r="I98" s="3184" t="s">
        <v>760</v>
      </c>
      <c r="J98" s="3178" t="s">
        <v>757</v>
      </c>
      <c r="K98" s="3178"/>
      <c r="L98" s="3178"/>
      <c r="M98" s="3178"/>
      <c r="N98" s="3178"/>
      <c r="O98" s="3178"/>
      <c r="P98" s="3178"/>
      <c r="Q98" s="3178"/>
      <c r="R98" s="3179"/>
      <c r="S98" s="3176" t="s">
        <v>764</v>
      </c>
    </row>
    <row r="99" spans="1:19" ht="57.75" thickBot="1">
      <c r="A99" s="3177"/>
      <c r="B99" s="3183"/>
      <c r="C99" s="1015" t="s">
        <v>750</v>
      </c>
      <c r="D99" s="1013" t="s">
        <v>751</v>
      </c>
      <c r="E99" s="1013" t="s">
        <v>752</v>
      </c>
      <c r="F99" s="1013" t="s">
        <v>753</v>
      </c>
      <c r="G99" s="3185"/>
      <c r="H99" s="3185"/>
      <c r="I99" s="3185"/>
      <c r="J99" s="1013" t="s">
        <v>141</v>
      </c>
      <c r="K99" s="1013" t="s">
        <v>754</v>
      </c>
      <c r="L99" s="1013" t="s">
        <v>755</v>
      </c>
      <c r="M99" s="1013" t="s">
        <v>752</v>
      </c>
      <c r="N99" s="1013" t="s">
        <v>753</v>
      </c>
      <c r="O99" s="1013" t="s">
        <v>761</v>
      </c>
      <c r="P99" s="1013" t="s">
        <v>762</v>
      </c>
      <c r="Q99" s="1013" t="s">
        <v>763</v>
      </c>
      <c r="R99" s="1014" t="s">
        <v>88</v>
      </c>
      <c r="S99" s="3177"/>
    </row>
    <row r="100" spans="1:19">
      <c r="A100" s="1024">
        <v>42049</v>
      </c>
      <c r="B100" s="1224">
        <v>477711.28934304009</v>
      </c>
      <c r="C100" s="1019">
        <v>19448.38293466</v>
      </c>
      <c r="D100" s="1020">
        <v>1810195.8802541897</v>
      </c>
      <c r="E100" s="1020">
        <v>2292219.6776045403</v>
      </c>
      <c r="F100" s="1020">
        <v>294085.2950245</v>
      </c>
      <c r="G100" s="1020">
        <v>594335.71676927002</v>
      </c>
      <c r="H100" s="1020">
        <v>1183223.9346083696</v>
      </c>
      <c r="I100" s="1020">
        <v>743373.92074259988</v>
      </c>
      <c r="J100" s="1020">
        <v>564054.91560105991</v>
      </c>
      <c r="K100" s="1020">
        <v>771778.32468305016</v>
      </c>
      <c r="L100" s="1022">
        <v>81074.203347390008</v>
      </c>
      <c r="M100" s="1240">
        <v>1096357.0609008402</v>
      </c>
      <c r="N100" s="1019">
        <v>172444.62764398</v>
      </c>
      <c r="O100" s="1020">
        <v>1892185.3309816702</v>
      </c>
      <c r="P100" s="1020">
        <v>795721.17752280005</v>
      </c>
      <c r="Q100" s="1020">
        <v>334522.13366585999</v>
      </c>
      <c r="R100" s="1020">
        <v>381514.46164244786</v>
      </c>
      <c r="S100" s="1227">
        <v>13504246.33327027</v>
      </c>
    </row>
    <row r="101" spans="1:19" ht="15.75" customHeight="1">
      <c r="A101" s="1024">
        <v>42077</v>
      </c>
      <c r="B101" s="1224">
        <v>466381.34101969015</v>
      </c>
      <c r="C101" s="1020">
        <v>222302.53182620002</v>
      </c>
      <c r="D101" s="1020">
        <v>1878091.9752318098</v>
      </c>
      <c r="E101" s="1020">
        <v>2153166.8051774502</v>
      </c>
      <c r="F101" s="1020">
        <v>282697.74652923003</v>
      </c>
      <c r="G101" s="1020">
        <v>585520.35221556993</v>
      </c>
      <c r="H101" s="1019">
        <v>1250693.7773279699</v>
      </c>
      <c r="I101" s="1020">
        <v>766339.93510236987</v>
      </c>
      <c r="J101" s="1020">
        <v>615323.51486607012</v>
      </c>
      <c r="K101" s="1020">
        <v>757275.4661703601</v>
      </c>
      <c r="L101" s="1022">
        <v>79696.474296829998</v>
      </c>
      <c r="M101" s="1020">
        <v>1073491.1323830597</v>
      </c>
      <c r="N101" s="1019">
        <v>163928.21444323001</v>
      </c>
      <c r="O101" s="1020">
        <v>1472227.5447007599</v>
      </c>
      <c r="P101" s="1020">
        <v>771560.80996630003</v>
      </c>
      <c r="Q101" s="1020">
        <v>458442.91101353004</v>
      </c>
      <c r="R101" s="1020">
        <v>359961.17967874929</v>
      </c>
      <c r="S101" s="1023">
        <v>13357101.711949179</v>
      </c>
    </row>
    <row r="102" spans="1:19" ht="15.75" customHeight="1">
      <c r="A102" s="1024">
        <v>42108</v>
      </c>
      <c r="B102" s="1224">
        <v>464811.61887951999</v>
      </c>
      <c r="C102" s="1020">
        <v>16917.305962450002</v>
      </c>
      <c r="D102" s="1020">
        <v>1891987.1179336004</v>
      </c>
      <c r="E102" s="1020">
        <v>2329480.9154506102</v>
      </c>
      <c r="F102" s="1020">
        <v>350864.42840450996</v>
      </c>
      <c r="G102" s="1020">
        <v>607435.02722163987</v>
      </c>
      <c r="H102" s="1019">
        <v>1115552.88729595</v>
      </c>
      <c r="I102" s="1020">
        <v>718305.38439319993</v>
      </c>
      <c r="J102" s="1020">
        <v>565434.72409078002</v>
      </c>
      <c r="K102" s="1020">
        <v>838259.17075342021</v>
      </c>
      <c r="L102" s="1022">
        <v>82558.667457470001</v>
      </c>
      <c r="M102" s="1020">
        <v>1074172.5267789899</v>
      </c>
      <c r="N102" s="1019">
        <v>163738.7181772</v>
      </c>
      <c r="O102" s="1020">
        <v>1494890.7040774899</v>
      </c>
      <c r="P102" s="1020">
        <v>869605.89480432996</v>
      </c>
      <c r="Q102" s="1020">
        <v>360114.89195687004</v>
      </c>
      <c r="R102" s="1020">
        <v>365111.92233208939</v>
      </c>
      <c r="S102" s="1023">
        <v>13309241.905970121</v>
      </c>
    </row>
    <row r="103" spans="1:19" ht="15.75" customHeight="1">
      <c r="A103" s="1024">
        <v>42138</v>
      </c>
      <c r="B103" s="1224">
        <v>479686.77016848995</v>
      </c>
      <c r="C103" s="1020">
        <v>18267.600644689999</v>
      </c>
      <c r="D103" s="1020">
        <v>1916798.0397426798</v>
      </c>
      <c r="E103" s="1020">
        <v>2285026.28593671</v>
      </c>
      <c r="F103" s="1020">
        <v>357501.88186494994</v>
      </c>
      <c r="G103" s="1020">
        <v>647295.87762057991</v>
      </c>
      <c r="H103" s="1019">
        <v>1062813.6801525902</v>
      </c>
      <c r="I103" s="1020">
        <v>686678.26041204005</v>
      </c>
      <c r="J103" s="1020">
        <v>565526.21731814998</v>
      </c>
      <c r="K103" s="1020">
        <v>843701.81036481005</v>
      </c>
      <c r="L103" s="1022">
        <v>73008.039320439988</v>
      </c>
      <c r="M103" s="1020">
        <v>1026501.6143526101</v>
      </c>
      <c r="N103" s="1019">
        <v>158570.26727812001</v>
      </c>
      <c r="O103" s="1020">
        <v>1614265.2719577602</v>
      </c>
      <c r="P103" s="1020">
        <v>873317.36224416981</v>
      </c>
      <c r="Q103" s="1020">
        <v>389690.14838661003</v>
      </c>
      <c r="R103" s="1020">
        <v>365192.38478172012</v>
      </c>
      <c r="S103" s="1023">
        <v>13363841.51254712</v>
      </c>
    </row>
    <row r="104" spans="1:19" ht="15.75" customHeight="1">
      <c r="A104" s="1024">
        <v>42169</v>
      </c>
      <c r="B104" s="1224">
        <v>484947.80441579997</v>
      </c>
      <c r="C104" s="1020">
        <v>17937.354341639999</v>
      </c>
      <c r="D104" s="1020">
        <v>1909491.6437699599</v>
      </c>
      <c r="E104" s="1020">
        <v>2058656.5399891997</v>
      </c>
      <c r="F104" s="1020">
        <v>353910.83145691996</v>
      </c>
      <c r="G104" s="1020">
        <v>641300.42072128004</v>
      </c>
      <c r="H104" s="1019">
        <v>1058732.1066012499</v>
      </c>
      <c r="I104" s="1020">
        <v>696874.18617133005</v>
      </c>
      <c r="J104" s="1020">
        <v>548210.63966299</v>
      </c>
      <c r="K104" s="1020">
        <v>811924.98920004</v>
      </c>
      <c r="L104" s="1022">
        <v>64642.822941219994</v>
      </c>
      <c r="M104" s="1020">
        <v>1147238.8551287099</v>
      </c>
      <c r="N104" s="1019">
        <v>161243.67152947999</v>
      </c>
      <c r="O104" s="1020">
        <v>1859908.5212981601</v>
      </c>
      <c r="P104" s="1020">
        <v>848856.41017629008</v>
      </c>
      <c r="Q104" s="1020">
        <v>413138.37415602989</v>
      </c>
      <c r="R104" s="1020">
        <v>356410.37478017062</v>
      </c>
      <c r="S104" s="1023">
        <v>13433425.546340471</v>
      </c>
    </row>
    <row r="105" spans="1:19" ht="15.75" customHeight="1">
      <c r="A105" s="1024">
        <v>42199</v>
      </c>
      <c r="B105" s="1224">
        <v>501490.12189184001</v>
      </c>
      <c r="C105" s="1020">
        <v>17918.314469699995</v>
      </c>
      <c r="D105" s="1020">
        <v>1889067.9074435602</v>
      </c>
      <c r="E105" s="1020">
        <v>2071135.8401935699</v>
      </c>
      <c r="F105" s="1020">
        <v>373489.82319183997</v>
      </c>
      <c r="G105" s="1020">
        <v>625132.09643071995</v>
      </c>
      <c r="H105" s="1019">
        <v>1129339.7103955899</v>
      </c>
      <c r="I105" s="1020">
        <v>776089.67078921001</v>
      </c>
      <c r="J105" s="1020">
        <v>582249.96097848995</v>
      </c>
      <c r="K105" s="1020">
        <v>781181.20423772</v>
      </c>
      <c r="L105" s="1022">
        <v>71363.089439129995</v>
      </c>
      <c r="M105" s="1020">
        <v>1248336.4959813999</v>
      </c>
      <c r="N105" s="1019">
        <v>156767.55956543999</v>
      </c>
      <c r="O105" s="1020">
        <v>1334480.1658854899</v>
      </c>
      <c r="P105" s="1020">
        <v>830378.23796732991</v>
      </c>
      <c r="Q105" s="1020">
        <v>430614.24388123996</v>
      </c>
      <c r="R105" s="1020">
        <v>356888.03552510962</v>
      </c>
      <c r="S105" s="1023">
        <v>13175922.478267381</v>
      </c>
    </row>
    <row r="106" spans="1:19" ht="15.75" customHeight="1">
      <c r="A106" s="1024">
        <v>42230</v>
      </c>
      <c r="B106" s="1224">
        <v>446912.05339403008</v>
      </c>
      <c r="C106" s="1020">
        <v>22696.944965340004</v>
      </c>
      <c r="D106" s="1020">
        <v>1649852.4865490904</v>
      </c>
      <c r="E106" s="1020">
        <v>1806180.7085389907</v>
      </c>
      <c r="F106" s="1020">
        <v>328383.01829397999</v>
      </c>
      <c r="G106" s="1020">
        <v>488946.80786803999</v>
      </c>
      <c r="H106" s="1019">
        <v>970943.84160413011</v>
      </c>
      <c r="I106" s="1020">
        <v>584508.05091461982</v>
      </c>
      <c r="J106" s="1020">
        <v>575287.00875595992</v>
      </c>
      <c r="K106" s="1020">
        <v>849595.54612853006</v>
      </c>
      <c r="L106" s="1022">
        <v>75053.304692260004</v>
      </c>
      <c r="M106" s="1020">
        <v>1216840.7465226601</v>
      </c>
      <c r="N106" s="1019">
        <v>131693.18723195998</v>
      </c>
      <c r="O106" s="1020">
        <v>1319729.0656870101</v>
      </c>
      <c r="P106" s="1020">
        <v>744118.74147310003</v>
      </c>
      <c r="Q106" s="1020">
        <v>326373.86895361991</v>
      </c>
      <c r="R106" s="1020">
        <v>409841.74368541315</v>
      </c>
      <c r="S106" s="1023">
        <v>11946957.125258733</v>
      </c>
    </row>
    <row r="107" spans="1:19" ht="15.75" customHeight="1">
      <c r="A107" s="1024">
        <v>42261</v>
      </c>
      <c r="B107" s="1224">
        <v>469924.38344256999</v>
      </c>
      <c r="C107" s="1020">
        <v>12142.759463620003</v>
      </c>
      <c r="D107" s="1020">
        <v>1958451.1848845398</v>
      </c>
      <c r="E107" s="1020">
        <v>2241331.2623964399</v>
      </c>
      <c r="F107" s="1020">
        <v>359567.75610233995</v>
      </c>
      <c r="G107" s="1020">
        <v>554253.16184351</v>
      </c>
      <c r="H107" s="1019">
        <v>1029996.28681154</v>
      </c>
      <c r="I107" s="1020">
        <v>618389.78720900998</v>
      </c>
      <c r="J107" s="1020">
        <v>637701.12474862998</v>
      </c>
      <c r="K107" s="1020">
        <v>790241.68370012997</v>
      </c>
      <c r="L107" s="1022">
        <v>79141.134096730006</v>
      </c>
      <c r="M107" s="1020">
        <v>1212083.3017949399</v>
      </c>
      <c r="N107" s="1019">
        <v>169399.07431433001</v>
      </c>
      <c r="O107" s="1020">
        <v>1288867.6719511701</v>
      </c>
      <c r="P107" s="1020">
        <v>825436.03364932991</v>
      </c>
      <c r="Q107" s="1020">
        <v>420878.32913080003</v>
      </c>
      <c r="R107" s="1020">
        <v>346076.13882290944</v>
      </c>
      <c r="S107" s="1023">
        <v>13013881.074362541</v>
      </c>
    </row>
    <row r="108" spans="1:19" ht="15.75" customHeight="1">
      <c r="A108" s="1024">
        <v>42291</v>
      </c>
      <c r="B108" s="1224">
        <v>450005.10512650001</v>
      </c>
      <c r="C108" s="1020">
        <v>11913.087283550001</v>
      </c>
      <c r="D108" s="1020">
        <v>1918534.15200479</v>
      </c>
      <c r="E108" s="1020">
        <v>2245516.4478160497</v>
      </c>
      <c r="F108" s="1020">
        <v>358081.21496939001</v>
      </c>
      <c r="G108" s="1020">
        <v>556392.37961598998</v>
      </c>
      <c r="H108" s="1019">
        <v>1023206.3488823301</v>
      </c>
      <c r="I108" s="1020">
        <v>685280.57877401006</v>
      </c>
      <c r="J108" s="1020">
        <v>637748.99584565999</v>
      </c>
      <c r="K108" s="1020">
        <v>812103.47981159005</v>
      </c>
      <c r="L108" s="1022">
        <v>77253.332711180003</v>
      </c>
      <c r="M108" s="1020">
        <v>1195908.0012854796</v>
      </c>
      <c r="N108" s="1019">
        <v>168162.56605879002</v>
      </c>
      <c r="O108" s="1020">
        <v>1380216.8847288904</v>
      </c>
      <c r="P108" s="1020">
        <v>813121.1362500398</v>
      </c>
      <c r="Q108" s="1020">
        <v>415554.25880215003</v>
      </c>
      <c r="R108" s="1020">
        <v>341736.6531156525</v>
      </c>
      <c r="S108" s="1023">
        <v>13090734.623082042</v>
      </c>
    </row>
    <row r="109" spans="1:19" ht="15.75" customHeight="1">
      <c r="A109" s="1024">
        <v>42322</v>
      </c>
      <c r="B109" s="1224">
        <v>454507.99400886009</v>
      </c>
      <c r="C109" s="1020">
        <v>11961.273857790002</v>
      </c>
      <c r="D109" s="1020">
        <v>1920492.7612461704</v>
      </c>
      <c r="E109" s="1020">
        <v>2263980.2151690898</v>
      </c>
      <c r="F109" s="1020">
        <v>361273.31245381996</v>
      </c>
      <c r="G109" s="1020">
        <v>545087.40803727007</v>
      </c>
      <c r="H109" s="1019">
        <v>1022916.645251</v>
      </c>
      <c r="I109" s="1020">
        <v>798101.36701598007</v>
      </c>
      <c r="J109" s="1020">
        <v>645808.45391009026</v>
      </c>
      <c r="K109" s="1020">
        <v>808667.07417111984</v>
      </c>
      <c r="L109" s="1022">
        <v>78458.478132110002</v>
      </c>
      <c r="M109" s="1020">
        <v>1191519.4149480499</v>
      </c>
      <c r="N109" s="1019">
        <v>168104.34548483003</v>
      </c>
      <c r="O109" s="1020">
        <v>1353717.1069825501</v>
      </c>
      <c r="P109" s="1020">
        <v>790311.38611358008</v>
      </c>
      <c r="Q109" s="1020">
        <v>416927.65343100001</v>
      </c>
      <c r="R109" s="1020">
        <v>345177.90294676088</v>
      </c>
      <c r="S109" s="1023">
        <v>13177012.793160073</v>
      </c>
    </row>
    <row r="110" spans="1:19" ht="15.75" customHeight="1">
      <c r="A110" s="1024">
        <v>42352</v>
      </c>
      <c r="B110" s="1224">
        <v>449307.28689471009</v>
      </c>
      <c r="C110" s="1020">
        <v>11714.175419899999</v>
      </c>
      <c r="D110" s="1020">
        <v>1736192.9922172499</v>
      </c>
      <c r="E110" s="1020">
        <v>2272812.2864843397</v>
      </c>
      <c r="F110" s="1020">
        <v>340308.56681650999</v>
      </c>
      <c r="G110" s="1020">
        <v>531739.22905256005</v>
      </c>
      <c r="H110" s="1019">
        <v>985693.67361212987</v>
      </c>
      <c r="I110" s="1020">
        <v>922888.20793875004</v>
      </c>
      <c r="J110" s="1020">
        <v>692205.95036034996</v>
      </c>
      <c r="K110" s="1020">
        <v>791381.96068669995</v>
      </c>
      <c r="L110" s="1022">
        <v>74158.668639900003</v>
      </c>
      <c r="M110" s="1020">
        <v>1155533.7290411498</v>
      </c>
      <c r="N110" s="1019">
        <v>162437.93532741</v>
      </c>
      <c r="O110" s="1020">
        <v>1390492.7890155795</v>
      </c>
      <c r="P110" s="1020">
        <v>816381.28890912991</v>
      </c>
      <c r="Q110" s="1020">
        <v>420608.69773237</v>
      </c>
      <c r="R110" s="1020">
        <v>332347.46980439872</v>
      </c>
      <c r="S110" s="1023">
        <v>13086204.907953139</v>
      </c>
    </row>
    <row r="111" spans="1:19" ht="15.75" customHeight="1">
      <c r="A111" s="1024">
        <v>42383</v>
      </c>
      <c r="B111" s="1224">
        <v>471808.69101540995</v>
      </c>
      <c r="C111" s="1020">
        <v>11731.042699630001</v>
      </c>
      <c r="D111" s="1020">
        <v>1745131.9217318401</v>
      </c>
      <c r="E111" s="1020">
        <v>2115883.0111536598</v>
      </c>
      <c r="F111" s="1020">
        <v>353292.41966457001</v>
      </c>
      <c r="G111" s="1020">
        <v>467751.58360071998</v>
      </c>
      <c r="H111" s="1019">
        <v>916643.04689270991</v>
      </c>
      <c r="I111" s="1020">
        <v>817840.23483272002</v>
      </c>
      <c r="J111" s="1020">
        <v>567690.56292405003</v>
      </c>
      <c r="K111" s="1020">
        <v>700328.58270421997</v>
      </c>
      <c r="L111" s="1022">
        <v>81707.851277960013</v>
      </c>
      <c r="M111" s="1020">
        <v>1015790.1018535302</v>
      </c>
      <c r="N111" s="1019">
        <v>168910.60243898001</v>
      </c>
      <c r="O111" s="1020">
        <v>1308299.9451586402</v>
      </c>
      <c r="P111" s="1020">
        <v>692669.74479392008</v>
      </c>
      <c r="Q111" s="1020">
        <v>333039.98246403993</v>
      </c>
      <c r="R111" s="1020">
        <v>323850.71241788752</v>
      </c>
      <c r="S111" s="1023">
        <v>12092370.03762449</v>
      </c>
    </row>
    <row r="112" spans="1:19" ht="15.75" customHeight="1">
      <c r="A112" s="1024">
        <v>42414</v>
      </c>
      <c r="B112" s="1224">
        <v>476757.36358100997</v>
      </c>
      <c r="C112" s="1020">
        <v>11651.84025019</v>
      </c>
      <c r="D112" s="1020">
        <v>1908263.6681437797</v>
      </c>
      <c r="E112" s="1020">
        <v>2299164.2134538903</v>
      </c>
      <c r="F112" s="1020">
        <v>357473.69021331001</v>
      </c>
      <c r="G112" s="1020">
        <v>541370.09011492005</v>
      </c>
      <c r="H112" s="1019">
        <v>981586.12698120007</v>
      </c>
      <c r="I112" s="1020">
        <v>1062375.39483309</v>
      </c>
      <c r="J112" s="1020">
        <v>655899.92772921012</v>
      </c>
      <c r="K112" s="1020">
        <v>784171.82314518013</v>
      </c>
      <c r="L112" s="1022">
        <v>79711.5688888</v>
      </c>
      <c r="M112" s="1020">
        <v>1132804.73305706</v>
      </c>
      <c r="N112" s="1019">
        <v>169988.27562113001</v>
      </c>
      <c r="O112" s="1020">
        <v>1311627.71171025</v>
      </c>
      <c r="P112" s="1020">
        <v>814654.6800554801</v>
      </c>
      <c r="Q112" s="1020">
        <v>389160.28389234003</v>
      </c>
      <c r="R112" s="1020">
        <v>333886.18635108322</v>
      </c>
      <c r="S112" s="1023">
        <v>13310547.578021921</v>
      </c>
    </row>
    <row r="113" spans="1:20" ht="15.75" customHeight="1">
      <c r="A113" s="1024">
        <v>42443</v>
      </c>
      <c r="B113" s="1224">
        <v>485633.74120467994</v>
      </c>
      <c r="C113" s="1020">
        <v>11336.493600189999</v>
      </c>
      <c r="D113" s="1020">
        <v>1862589.0670146905</v>
      </c>
      <c r="E113" s="1020">
        <v>2237712.1106113605</v>
      </c>
      <c r="F113" s="1020">
        <v>357587.99033865001</v>
      </c>
      <c r="G113" s="1020">
        <v>519036.23525363003</v>
      </c>
      <c r="H113" s="1019">
        <v>950542.64119580993</v>
      </c>
      <c r="I113" s="1020">
        <v>1230301.3476065602</v>
      </c>
      <c r="J113" s="1020">
        <v>663932.91157268011</v>
      </c>
      <c r="K113" s="1020">
        <v>763054.6706418799</v>
      </c>
      <c r="L113" s="1022">
        <v>83303.801595020021</v>
      </c>
      <c r="M113" s="1020">
        <v>1032842.6392942501</v>
      </c>
      <c r="N113" s="1019">
        <v>169972.39378497997</v>
      </c>
      <c r="O113" s="1020">
        <v>1295464.1533720002</v>
      </c>
      <c r="P113" s="1020">
        <v>829440.85931559012</v>
      </c>
      <c r="Q113" s="1020">
        <v>389545.46145368007</v>
      </c>
      <c r="R113" s="1020">
        <v>325301.94243468903</v>
      </c>
      <c r="S113" s="1023">
        <v>13207598.460290341</v>
      </c>
    </row>
    <row r="114" spans="1:20" ht="15.75" customHeight="1">
      <c r="A114" s="1024">
        <v>42474</v>
      </c>
      <c r="B114" s="1224">
        <v>482200.71680068003</v>
      </c>
      <c r="C114" s="1020">
        <v>11366.294267929998</v>
      </c>
      <c r="D114" s="1020">
        <v>1894512.5374959901</v>
      </c>
      <c r="E114" s="1020">
        <v>2247595.6403790698</v>
      </c>
      <c r="F114" s="1020">
        <v>358481.85128975002</v>
      </c>
      <c r="G114" s="1020">
        <v>541348.50513076992</v>
      </c>
      <c r="H114" s="1019">
        <v>928998.52203991031</v>
      </c>
      <c r="I114" s="1020">
        <v>1258193.0143557601</v>
      </c>
      <c r="J114" s="1020">
        <v>650409.50903448998</v>
      </c>
      <c r="K114" s="1020">
        <v>748894.78078807006</v>
      </c>
      <c r="L114" s="1022">
        <v>84264.93350051</v>
      </c>
      <c r="M114" s="1020">
        <v>1045431.2084782098</v>
      </c>
      <c r="N114" s="1019">
        <v>169672.88161787001</v>
      </c>
      <c r="O114" s="1020">
        <v>1289087.3057528601</v>
      </c>
      <c r="P114" s="1020">
        <v>857071.08020632993</v>
      </c>
      <c r="Q114" s="1020">
        <v>387552.34180392005</v>
      </c>
      <c r="R114" s="1020">
        <v>326075.98105379008</v>
      </c>
      <c r="S114" s="1023">
        <v>13281157.10399591</v>
      </c>
    </row>
    <row r="115" spans="1:20" ht="15.75" customHeight="1">
      <c r="A115" s="1024">
        <v>42504</v>
      </c>
      <c r="B115" s="1224">
        <v>462593.2424342701</v>
      </c>
      <c r="C115" s="1020">
        <v>11491.52202434</v>
      </c>
      <c r="D115" s="1020">
        <v>1862351.8548155902</v>
      </c>
      <c r="E115" s="1020">
        <v>2281623.2237871601</v>
      </c>
      <c r="F115" s="1020">
        <v>365661.51970029005</v>
      </c>
      <c r="G115" s="1020">
        <v>551401.15919027</v>
      </c>
      <c r="H115" s="1019">
        <v>913722.22693758004</v>
      </c>
      <c r="I115" s="1020">
        <v>1298002.3381511797</v>
      </c>
      <c r="J115" s="1020">
        <v>634354.16945504013</v>
      </c>
      <c r="K115" s="1020">
        <v>723781.20184128988</v>
      </c>
      <c r="L115" s="1022">
        <v>84884.097614240003</v>
      </c>
      <c r="M115" s="1020">
        <v>1035109.48566175</v>
      </c>
      <c r="N115" s="1019">
        <v>172931.98717585998</v>
      </c>
      <c r="O115" s="1020">
        <v>1286087.9531324098</v>
      </c>
      <c r="P115" s="1020">
        <v>852284.77256190998</v>
      </c>
      <c r="Q115" s="1020">
        <v>402125.29862894001</v>
      </c>
      <c r="R115" s="1020">
        <v>336222.66448267363</v>
      </c>
      <c r="S115" s="1023">
        <v>13274628.717594791</v>
      </c>
    </row>
    <row r="116" spans="1:20" ht="15.75" customHeight="1">
      <c r="A116" s="1024">
        <v>42537</v>
      </c>
      <c r="B116" s="1224">
        <v>480639.21542912</v>
      </c>
      <c r="C116" s="1020">
        <v>16328.380556720002</v>
      </c>
      <c r="D116" s="1020">
        <v>2058036.9355240995</v>
      </c>
      <c r="E116" s="1020">
        <v>3366153.6210046397</v>
      </c>
      <c r="F116" s="1020">
        <v>447228.39813534997</v>
      </c>
      <c r="G116" s="1020">
        <v>607390.32939969993</v>
      </c>
      <c r="H116" s="1019">
        <v>1020014.6051023098</v>
      </c>
      <c r="I116" s="1020">
        <v>1384963.25012045</v>
      </c>
      <c r="J116" s="1020">
        <v>716722.07009027002</v>
      </c>
      <c r="K116" s="1020">
        <v>856276.90877178998</v>
      </c>
      <c r="L116" s="1022">
        <v>87762.105451280004</v>
      </c>
      <c r="M116" s="1020">
        <v>1136996.3334759499</v>
      </c>
      <c r="N116" s="1019">
        <v>237997.45646246002</v>
      </c>
      <c r="O116" s="1020">
        <v>1326067.14694469</v>
      </c>
      <c r="P116" s="1020">
        <v>944571.11407198012</v>
      </c>
      <c r="Q116" s="1020">
        <v>456889.25114382</v>
      </c>
      <c r="R116" s="1020">
        <v>393416.61702398956</v>
      </c>
      <c r="S116" s="1023">
        <v>15537453.738708619</v>
      </c>
    </row>
    <row r="117" spans="1:20" ht="15.75" customHeight="1">
      <c r="A117" s="1024">
        <v>42570</v>
      </c>
      <c r="B117" s="1224">
        <v>490416.87862476998</v>
      </c>
      <c r="C117" s="1020">
        <v>21045.37935653</v>
      </c>
      <c r="D117" s="1020">
        <v>2148369.9604105698</v>
      </c>
      <c r="E117" s="1020">
        <v>3694107.6061101095</v>
      </c>
      <c r="F117" s="1020">
        <v>441114.41454210004</v>
      </c>
      <c r="G117" s="1020">
        <v>638104.12041295995</v>
      </c>
      <c r="H117" s="1019">
        <v>1021862.4824577101</v>
      </c>
      <c r="I117" s="1020">
        <v>1403818.0697632497</v>
      </c>
      <c r="J117" s="1020">
        <v>762509.00024849002</v>
      </c>
      <c r="K117" s="1020">
        <v>897500.01148140989</v>
      </c>
      <c r="L117" s="1022">
        <v>88848.964608929993</v>
      </c>
      <c r="M117" s="1020">
        <v>1209696.5593277698</v>
      </c>
      <c r="N117" s="1019">
        <v>308741.01236534998</v>
      </c>
      <c r="O117" s="1020">
        <v>1339765.3180503901</v>
      </c>
      <c r="P117" s="1020">
        <v>984315.01657107007</v>
      </c>
      <c r="Q117" s="1020">
        <v>485742.22296865005</v>
      </c>
      <c r="R117" s="1020">
        <v>432262.93030028977</v>
      </c>
      <c r="S117" s="1023">
        <v>16368219.947600348</v>
      </c>
    </row>
    <row r="118" spans="1:20" ht="15.75" customHeight="1">
      <c r="A118" s="1024">
        <v>42603</v>
      </c>
      <c r="B118" s="1224">
        <v>517653.46184896003</v>
      </c>
      <c r="C118" s="1020">
        <v>20426.293061370001</v>
      </c>
      <c r="D118" s="1020">
        <v>2188748.66174069</v>
      </c>
      <c r="E118" s="1020">
        <v>3777780.6356769502</v>
      </c>
      <c r="F118" s="1020">
        <v>480794.63708924002</v>
      </c>
      <c r="G118" s="1020">
        <v>633164.22739192995</v>
      </c>
      <c r="H118" s="1019">
        <v>1027941.5035979002</v>
      </c>
      <c r="I118" s="1020">
        <v>1445698.3441562802</v>
      </c>
      <c r="J118" s="1020">
        <v>789101.84685205005</v>
      </c>
      <c r="K118" s="1020">
        <v>951103.17826885975</v>
      </c>
      <c r="L118" s="1022">
        <v>97483.712060159989</v>
      </c>
      <c r="M118" s="1020">
        <v>1229065.6125545399</v>
      </c>
      <c r="N118" s="1019">
        <v>308718.81503427</v>
      </c>
      <c r="O118" s="1020">
        <v>1365722.45846071</v>
      </c>
      <c r="P118" s="1020">
        <v>965250.25226901018</v>
      </c>
      <c r="Q118" s="1020">
        <v>503476.38322555012</v>
      </c>
      <c r="R118" s="1020">
        <v>448628.63252064027</v>
      </c>
      <c r="S118" s="1023">
        <v>16750758.655809112</v>
      </c>
    </row>
    <row r="119" spans="1:20" ht="15.75" customHeight="1">
      <c r="A119" s="1024">
        <v>42636</v>
      </c>
      <c r="B119" s="1224">
        <v>491281.18349994009</v>
      </c>
      <c r="C119" s="1020">
        <v>27282.409205099997</v>
      </c>
      <c r="D119" s="1020">
        <v>2130441.3028027504</v>
      </c>
      <c r="E119" s="1020">
        <v>3647251.1418163204</v>
      </c>
      <c r="F119" s="1020">
        <v>428448.58548282</v>
      </c>
      <c r="G119" s="1020">
        <v>631405.25832983991</v>
      </c>
      <c r="H119" s="1019">
        <v>973006.59252619999</v>
      </c>
      <c r="I119" s="1020">
        <v>1366684.4108713497</v>
      </c>
      <c r="J119" s="1020">
        <v>760234.27353253018</v>
      </c>
      <c r="K119" s="1020">
        <v>933341.92879611009</v>
      </c>
      <c r="L119" s="1022">
        <v>89311.847301620001</v>
      </c>
      <c r="M119" s="1020">
        <v>1200353.87720142</v>
      </c>
      <c r="N119" s="1019">
        <v>301363.58966611</v>
      </c>
      <c r="O119" s="1020">
        <v>1390094.0227881204</v>
      </c>
      <c r="P119" s="1020">
        <v>957940.64887978986</v>
      </c>
      <c r="Q119" s="1020">
        <v>459224.34109591006</v>
      </c>
      <c r="R119" s="1020">
        <v>397437.8196494095</v>
      </c>
      <c r="S119" s="1023">
        <v>16185103.233445341</v>
      </c>
    </row>
    <row r="120" spans="1:20" ht="15.75" customHeight="1">
      <c r="A120" s="1024">
        <v>42669</v>
      </c>
      <c r="B120" s="1224">
        <v>511574.42749590002</v>
      </c>
      <c r="C120" s="1020">
        <v>24929.118712120002</v>
      </c>
      <c r="D120" s="1020">
        <v>2173011.7578949798</v>
      </c>
      <c r="E120" s="1020">
        <v>3631004.3977919989</v>
      </c>
      <c r="F120" s="1020">
        <v>426746.59447378991</v>
      </c>
      <c r="G120" s="1020">
        <v>634987.99685032002</v>
      </c>
      <c r="H120" s="1019">
        <v>992212.35408128996</v>
      </c>
      <c r="I120" s="1020">
        <v>1375862.8170833499</v>
      </c>
      <c r="J120" s="1020">
        <v>765309.2212480302</v>
      </c>
      <c r="K120" s="1020">
        <v>982251.81434306002</v>
      </c>
      <c r="L120" s="1022">
        <v>85779.922213190002</v>
      </c>
      <c r="M120" s="1020">
        <v>1238150.8762877702</v>
      </c>
      <c r="N120" s="1019">
        <v>301508.45002587995</v>
      </c>
      <c r="O120" s="1020">
        <v>1368141.0593519399</v>
      </c>
      <c r="P120" s="1020">
        <v>914938.78662453999</v>
      </c>
      <c r="Q120" s="1020">
        <v>476706.73888710997</v>
      </c>
      <c r="R120" s="1020">
        <v>362192.18127896823</v>
      </c>
      <c r="S120" s="1023">
        <v>16265308.514644237</v>
      </c>
    </row>
    <row r="121" spans="1:20" ht="15.75" customHeight="1">
      <c r="A121" s="1024">
        <v>42702</v>
      </c>
      <c r="B121" s="1224">
        <v>509322.29641779</v>
      </c>
      <c r="C121" s="1020">
        <v>21397.909820150002</v>
      </c>
      <c r="D121" s="1020">
        <v>2201356.8092100997</v>
      </c>
      <c r="E121" s="1020">
        <v>3615073.0114294998</v>
      </c>
      <c r="F121" s="1020">
        <v>420508.37723007001</v>
      </c>
      <c r="G121" s="1020">
        <v>629421.65320046013</v>
      </c>
      <c r="H121" s="1019">
        <v>954993.91127730999</v>
      </c>
      <c r="I121" s="1020">
        <v>1382068.8058480604</v>
      </c>
      <c r="J121" s="1020">
        <v>767598.09512165992</v>
      </c>
      <c r="K121" s="1020">
        <v>973822.99025537993</v>
      </c>
      <c r="L121" s="1022">
        <v>85324.893144260015</v>
      </c>
      <c r="M121" s="1020">
        <v>1285833.45991954</v>
      </c>
      <c r="N121" s="1019">
        <v>304236.67818683002</v>
      </c>
      <c r="O121" s="1020">
        <v>1382260.00552247</v>
      </c>
      <c r="P121" s="1020">
        <v>880054.84892116999</v>
      </c>
      <c r="Q121" s="1020">
        <v>463591.82981043</v>
      </c>
      <c r="R121" s="1020">
        <v>373961.12993636169</v>
      </c>
      <c r="S121" s="1023">
        <v>16250826.705251541</v>
      </c>
    </row>
    <row r="122" spans="1:20" ht="16.5" thickBot="1">
      <c r="A122" s="1029">
        <v>42732</v>
      </c>
      <c r="B122" s="1225">
        <v>525945.19187370013</v>
      </c>
      <c r="C122" s="1032">
        <v>21283.459844779998</v>
      </c>
      <c r="D122" s="1030">
        <v>2215741.0667404598</v>
      </c>
      <c r="E122" s="1030">
        <v>3587904.7526988811</v>
      </c>
      <c r="F122" s="1030">
        <v>432293.83173112001</v>
      </c>
      <c r="G122" s="1030">
        <v>631092.00482720998</v>
      </c>
      <c r="H122" s="1030">
        <v>984899.20775122987</v>
      </c>
      <c r="I122" s="1030">
        <v>1361853.0883924898</v>
      </c>
      <c r="J122" s="1030">
        <v>791475.05265897</v>
      </c>
      <c r="K122" s="1030">
        <v>937424.49342917989</v>
      </c>
      <c r="L122" s="1283">
        <v>87221.214094070005</v>
      </c>
      <c r="M122" s="1030">
        <v>1267746.0674673098</v>
      </c>
      <c r="N122" s="1032">
        <v>293993.48189359996</v>
      </c>
      <c r="O122" s="1030">
        <v>1314483.43543726</v>
      </c>
      <c r="P122" s="1030">
        <v>845936.3771344499</v>
      </c>
      <c r="Q122" s="1030">
        <v>450755.68715679005</v>
      </c>
      <c r="R122" s="1031">
        <v>367237.0847632587</v>
      </c>
      <c r="S122" s="1033">
        <v>16117285.49789476</v>
      </c>
      <c r="T122" s="1220"/>
    </row>
    <row r="123" spans="1:20" s="950" customFormat="1">
      <c r="A123" s="1483"/>
      <c r="B123" s="1484"/>
      <c r="C123" s="1484"/>
      <c r="D123" s="1484"/>
      <c r="E123" s="1484"/>
      <c r="F123" s="1484"/>
      <c r="G123" s="1484"/>
      <c r="H123" s="1484"/>
      <c r="I123" s="1484"/>
      <c r="J123" s="1484"/>
      <c r="K123" s="1484"/>
      <c r="L123" s="1484"/>
      <c r="M123" s="1484"/>
      <c r="N123" s="1484"/>
      <c r="O123" s="1484"/>
      <c r="P123" s="1484"/>
      <c r="Q123" s="1484"/>
      <c r="R123" s="1484"/>
      <c r="S123" s="1482"/>
      <c r="T123" s="1485"/>
    </row>
    <row r="124" spans="1:20" ht="14.25">
      <c r="A124" s="1034" t="s">
        <v>666</v>
      </c>
      <c r="B124" s="1035"/>
    </row>
    <row r="126" spans="1:20">
      <c r="B126" s="1035"/>
      <c r="C126" s="1035"/>
      <c r="D126" s="1035"/>
      <c r="E126" s="1035"/>
      <c r="F126" s="1035"/>
      <c r="G126" s="1226"/>
      <c r="H126" s="1226"/>
      <c r="I126" s="1226"/>
      <c r="J126" s="1025"/>
      <c r="K126" s="1025"/>
      <c r="L126" s="1025"/>
      <c r="M126" s="1025"/>
      <c r="N126" s="1025"/>
      <c r="O126" s="1025"/>
      <c r="P126" s="1025"/>
      <c r="Q126" s="1226"/>
    </row>
    <row r="127" spans="1:20">
      <c r="B127" s="1035"/>
      <c r="C127" s="1035"/>
      <c r="D127" s="1035"/>
      <c r="E127" s="1035"/>
      <c r="F127" s="1035"/>
      <c r="G127" s="1226"/>
      <c r="H127" s="1226"/>
      <c r="I127" s="1226"/>
      <c r="J127" s="1025"/>
      <c r="K127" s="1025"/>
      <c r="L127" s="1025"/>
      <c r="M127" s="1025"/>
      <c r="N127" s="1025"/>
      <c r="O127" s="1025"/>
      <c r="P127" s="1025"/>
      <c r="Q127" s="1226"/>
    </row>
  </sheetData>
  <mergeCells count="8">
    <mergeCell ref="A98:A99"/>
    <mergeCell ref="S98:S99"/>
    <mergeCell ref="J98:R98"/>
    <mergeCell ref="C98:F98"/>
    <mergeCell ref="B98:B99"/>
    <mergeCell ref="G98:G99"/>
    <mergeCell ref="H98:H99"/>
    <mergeCell ref="I98:I99"/>
  </mergeCells>
  <hyperlinks>
    <hyperlink ref="A1" location="Menu!A1" display="Return to Menu"/>
  </hyperlinks>
  <pageMargins left="0.25" right="0.2" top="0.6" bottom="0.1" header="0.3" footer="0.3"/>
  <pageSetup paperSize="9" scale="53" firstPageNumber="205" orientation="landscape" useFirstPageNumber="1" r:id="rId1"/>
  <headerFooter alignWithMargins="0"/>
  <rowBreaks count="1" manualBreakCount="1">
    <brk id="96"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52"/>
  <sheetViews>
    <sheetView tabSelected="1" view="pageBreakPreview" zoomScaleNormal="100" zoomScaleSheetLayoutView="100" workbookViewId="0">
      <pane xSplit="1" ySplit="1" topLeftCell="B2" activePane="bottomRight" state="frozen"/>
      <selection activeCell="B12" sqref="B12"/>
      <selection pane="topRight" activeCell="B12" sqref="B12"/>
      <selection pane="bottomLeft" activeCell="B12" sqref="B12"/>
      <selection pane="bottomRight"/>
    </sheetView>
  </sheetViews>
  <sheetFormatPr defaultRowHeight="12.75"/>
  <cols>
    <col min="1" max="1" width="9.140625" style="1375"/>
    <col min="2" max="2" width="155.140625" style="1384" customWidth="1"/>
    <col min="3" max="257" width="9.140625" style="1375"/>
    <col min="258" max="258" width="127.140625" style="1375" customWidth="1"/>
    <col min="259" max="513" width="9.140625" style="1375"/>
    <col min="514" max="514" width="127.140625" style="1375" customWidth="1"/>
    <col min="515" max="769" width="9.140625" style="1375"/>
    <col min="770" max="770" width="127.140625" style="1375" customWidth="1"/>
    <col min="771" max="1025" width="9.140625" style="1375"/>
    <col min="1026" max="1026" width="127.140625" style="1375" customWidth="1"/>
    <col min="1027" max="1281" width="9.140625" style="1375"/>
    <col min="1282" max="1282" width="127.140625" style="1375" customWidth="1"/>
    <col min="1283" max="1537" width="9.140625" style="1375"/>
    <col min="1538" max="1538" width="127.140625" style="1375" customWidth="1"/>
    <col min="1539" max="1793" width="9.140625" style="1375"/>
    <col min="1794" max="1794" width="127.140625" style="1375" customWidth="1"/>
    <col min="1795" max="2049" width="9.140625" style="1375"/>
    <col min="2050" max="2050" width="127.140625" style="1375" customWidth="1"/>
    <col min="2051" max="2305" width="9.140625" style="1375"/>
    <col min="2306" max="2306" width="127.140625" style="1375" customWidth="1"/>
    <col min="2307" max="2561" width="9.140625" style="1375"/>
    <col min="2562" max="2562" width="127.140625" style="1375" customWidth="1"/>
    <col min="2563" max="2817" width="9.140625" style="1375"/>
    <col min="2818" max="2818" width="127.140625" style="1375" customWidth="1"/>
    <col min="2819" max="3073" width="9.140625" style="1375"/>
    <col min="3074" max="3074" width="127.140625" style="1375" customWidth="1"/>
    <col min="3075" max="3329" width="9.140625" style="1375"/>
    <col min="3330" max="3330" width="127.140625" style="1375" customWidth="1"/>
    <col min="3331" max="3585" width="9.140625" style="1375"/>
    <col min="3586" max="3586" width="127.140625" style="1375" customWidth="1"/>
    <col min="3587" max="3841" width="9.140625" style="1375"/>
    <col min="3842" max="3842" width="127.140625" style="1375" customWidth="1"/>
    <col min="3843" max="4097" width="9.140625" style="1375"/>
    <col min="4098" max="4098" width="127.140625" style="1375" customWidth="1"/>
    <col min="4099" max="4353" width="9.140625" style="1375"/>
    <col min="4354" max="4354" width="127.140625" style="1375" customWidth="1"/>
    <col min="4355" max="4609" width="9.140625" style="1375"/>
    <col min="4610" max="4610" width="127.140625" style="1375" customWidth="1"/>
    <col min="4611" max="4865" width="9.140625" style="1375"/>
    <col min="4866" max="4866" width="127.140625" style="1375" customWidth="1"/>
    <col min="4867" max="5121" width="9.140625" style="1375"/>
    <col min="5122" max="5122" width="127.140625" style="1375" customWidth="1"/>
    <col min="5123" max="5377" width="9.140625" style="1375"/>
    <col min="5378" max="5378" width="127.140625" style="1375" customWidth="1"/>
    <col min="5379" max="5633" width="9.140625" style="1375"/>
    <col min="5634" max="5634" width="127.140625" style="1375" customWidth="1"/>
    <col min="5635" max="5889" width="9.140625" style="1375"/>
    <col min="5890" max="5890" width="127.140625" style="1375" customWidth="1"/>
    <col min="5891" max="6145" width="9.140625" style="1375"/>
    <col min="6146" max="6146" width="127.140625" style="1375" customWidth="1"/>
    <col min="6147" max="6401" width="9.140625" style="1375"/>
    <col min="6402" max="6402" width="127.140625" style="1375" customWidth="1"/>
    <col min="6403" max="6657" width="9.140625" style="1375"/>
    <col min="6658" max="6658" width="127.140625" style="1375" customWidth="1"/>
    <col min="6659" max="6913" width="9.140625" style="1375"/>
    <col min="6914" max="6914" width="127.140625" style="1375" customWidth="1"/>
    <col min="6915" max="7169" width="9.140625" style="1375"/>
    <col min="7170" max="7170" width="127.140625" style="1375" customWidth="1"/>
    <col min="7171" max="7425" width="9.140625" style="1375"/>
    <col min="7426" max="7426" width="127.140625" style="1375" customWidth="1"/>
    <col min="7427" max="7681" width="9.140625" style="1375"/>
    <col min="7682" max="7682" width="127.140625" style="1375" customWidth="1"/>
    <col min="7683" max="7937" width="9.140625" style="1375"/>
    <col min="7938" max="7938" width="127.140625" style="1375" customWidth="1"/>
    <col min="7939" max="8193" width="9.140625" style="1375"/>
    <col min="8194" max="8194" width="127.140625" style="1375" customWidth="1"/>
    <col min="8195" max="8449" width="9.140625" style="1375"/>
    <col min="8450" max="8450" width="127.140625" style="1375" customWidth="1"/>
    <col min="8451" max="8705" width="9.140625" style="1375"/>
    <col min="8706" max="8706" width="127.140625" style="1375" customWidth="1"/>
    <col min="8707" max="8961" width="9.140625" style="1375"/>
    <col min="8962" max="8962" width="127.140625" style="1375" customWidth="1"/>
    <col min="8963" max="9217" width="9.140625" style="1375"/>
    <col min="9218" max="9218" width="127.140625" style="1375" customWidth="1"/>
    <col min="9219" max="9473" width="9.140625" style="1375"/>
    <col min="9474" max="9474" width="127.140625" style="1375" customWidth="1"/>
    <col min="9475" max="9729" width="9.140625" style="1375"/>
    <col min="9730" max="9730" width="127.140625" style="1375" customWidth="1"/>
    <col min="9731" max="9985" width="9.140625" style="1375"/>
    <col min="9986" max="9986" width="127.140625" style="1375" customWidth="1"/>
    <col min="9987" max="10241" width="9.140625" style="1375"/>
    <col min="10242" max="10242" width="127.140625" style="1375" customWidth="1"/>
    <col min="10243" max="10497" width="9.140625" style="1375"/>
    <col min="10498" max="10498" width="127.140625" style="1375" customWidth="1"/>
    <col min="10499" max="10753" width="9.140625" style="1375"/>
    <col min="10754" max="10754" width="127.140625" style="1375" customWidth="1"/>
    <col min="10755" max="11009" width="9.140625" style="1375"/>
    <col min="11010" max="11010" width="127.140625" style="1375" customWidth="1"/>
    <col min="11011" max="11265" width="9.140625" style="1375"/>
    <col min="11266" max="11266" width="127.140625" style="1375" customWidth="1"/>
    <col min="11267" max="11521" width="9.140625" style="1375"/>
    <col min="11522" max="11522" width="127.140625" style="1375" customWidth="1"/>
    <col min="11523" max="11777" width="9.140625" style="1375"/>
    <col min="11778" max="11778" width="127.140625" style="1375" customWidth="1"/>
    <col min="11779" max="12033" width="9.140625" style="1375"/>
    <col min="12034" max="12034" width="127.140625" style="1375" customWidth="1"/>
    <col min="12035" max="12289" width="9.140625" style="1375"/>
    <col min="12290" max="12290" width="127.140625" style="1375" customWidth="1"/>
    <col min="12291" max="12545" width="9.140625" style="1375"/>
    <col min="12546" max="12546" width="127.140625" style="1375" customWidth="1"/>
    <col min="12547" max="12801" width="9.140625" style="1375"/>
    <col min="12802" max="12802" width="127.140625" style="1375" customWidth="1"/>
    <col min="12803" max="13057" width="9.140625" style="1375"/>
    <col min="13058" max="13058" width="127.140625" style="1375" customWidth="1"/>
    <col min="13059" max="13313" width="9.140625" style="1375"/>
    <col min="13314" max="13314" width="127.140625" style="1375" customWidth="1"/>
    <col min="13315" max="13569" width="9.140625" style="1375"/>
    <col min="13570" max="13570" width="127.140625" style="1375" customWidth="1"/>
    <col min="13571" max="13825" width="9.140625" style="1375"/>
    <col min="13826" max="13826" width="127.140625" style="1375" customWidth="1"/>
    <col min="13827" max="14081" width="9.140625" style="1375"/>
    <col min="14082" max="14082" width="127.140625" style="1375" customWidth="1"/>
    <col min="14083" max="14337" width="9.140625" style="1375"/>
    <col min="14338" max="14338" width="127.140625" style="1375" customWidth="1"/>
    <col min="14339" max="14593" width="9.140625" style="1375"/>
    <col min="14594" max="14594" width="127.140625" style="1375" customWidth="1"/>
    <col min="14595" max="14849" width="9.140625" style="1375"/>
    <col min="14850" max="14850" width="127.140625" style="1375" customWidth="1"/>
    <col min="14851" max="15105" width="9.140625" style="1375"/>
    <col min="15106" max="15106" width="127.140625" style="1375" customWidth="1"/>
    <col min="15107" max="15361" width="9.140625" style="1375"/>
    <col min="15362" max="15362" width="127.140625" style="1375" customWidth="1"/>
    <col min="15363" max="15617" width="9.140625" style="1375"/>
    <col min="15618" max="15618" width="127.140625" style="1375" customWidth="1"/>
    <col min="15619" max="15873" width="9.140625" style="1375"/>
    <col min="15874" max="15874" width="127.140625" style="1375" customWidth="1"/>
    <col min="15875" max="16129" width="9.140625" style="1375"/>
    <col min="16130" max="16130" width="127.140625" style="1375" customWidth="1"/>
    <col min="16131" max="16384" width="9.140625" style="1375"/>
  </cols>
  <sheetData>
    <row r="1" spans="1:2" ht="25.5">
      <c r="A1" s="1373"/>
      <c r="B1" s="1374" t="s">
        <v>830</v>
      </c>
    </row>
    <row r="2" spans="1:2" ht="18">
      <c r="A2" s="1376" t="s">
        <v>816</v>
      </c>
      <c r="B2" s="1377" t="s">
        <v>831</v>
      </c>
    </row>
    <row r="3" spans="1:2" s="1378" customFormat="1" ht="15.75">
      <c r="B3" s="1379"/>
    </row>
    <row r="4" spans="1:2" s="1378" customFormat="1" ht="15.75">
      <c r="B4" s="1380" t="s">
        <v>774</v>
      </c>
    </row>
    <row r="5" spans="1:2" s="1378" customFormat="1" ht="15.75">
      <c r="B5" s="1379"/>
    </row>
    <row r="6" spans="1:2" s="1378" customFormat="1" ht="15.75">
      <c r="B6" s="1380" t="s">
        <v>773</v>
      </c>
    </row>
    <row r="7" spans="1:2" s="1378" customFormat="1" ht="15.75">
      <c r="B7" s="1379"/>
    </row>
    <row r="8" spans="1:2" s="1378" customFormat="1" ht="15.75">
      <c r="B8" s="1380" t="s">
        <v>832</v>
      </c>
    </row>
    <row r="9" spans="1:2" s="1378" customFormat="1" ht="15.75">
      <c r="B9" s="1380"/>
    </row>
    <row r="10" spans="1:2" s="1378" customFormat="1" ht="15.75">
      <c r="B10" s="1380" t="s">
        <v>833</v>
      </c>
    </row>
    <row r="11" spans="1:2" s="1378" customFormat="1" ht="15.75">
      <c r="B11" s="1379"/>
    </row>
    <row r="12" spans="1:2" s="1378" customFormat="1" ht="15.75">
      <c r="B12" s="1380" t="s">
        <v>834</v>
      </c>
    </row>
    <row r="13" spans="1:2" s="1378" customFormat="1" ht="15.75">
      <c r="B13" s="1380"/>
    </row>
    <row r="14" spans="1:2" s="1378" customFormat="1" ht="15.75">
      <c r="B14" s="1380" t="s">
        <v>835</v>
      </c>
    </row>
    <row r="15" spans="1:2" s="1378" customFormat="1" ht="15.75">
      <c r="B15" s="1379"/>
    </row>
    <row r="16" spans="1:2" s="1378" customFormat="1" ht="15.75">
      <c r="B16" s="1380" t="s">
        <v>836</v>
      </c>
    </row>
    <row r="17" spans="2:2" s="1378" customFormat="1" ht="15.75">
      <c r="B17" s="1380"/>
    </row>
    <row r="18" spans="2:2" s="1378" customFormat="1" ht="15.75">
      <c r="B18" s="1380" t="s">
        <v>837</v>
      </c>
    </row>
    <row r="19" spans="2:2" s="1378" customFormat="1" ht="15.75">
      <c r="B19" s="1380"/>
    </row>
    <row r="20" spans="2:2" s="1378" customFormat="1" ht="15.75">
      <c r="B20" s="1380" t="s">
        <v>887</v>
      </c>
    </row>
    <row r="21" spans="2:2" s="1378" customFormat="1" ht="15.75">
      <c r="B21" s="1380"/>
    </row>
    <row r="22" spans="2:2" s="1378" customFormat="1" ht="15.75">
      <c r="B22" s="1380" t="s">
        <v>888</v>
      </c>
    </row>
    <row r="23" spans="2:2" s="1378" customFormat="1" ht="15.75">
      <c r="B23" s="1380"/>
    </row>
    <row r="24" spans="2:2" s="1378" customFormat="1" ht="15.75">
      <c r="B24" s="1380" t="s">
        <v>889</v>
      </c>
    </row>
    <row r="25" spans="2:2" s="1378" customFormat="1" ht="15.75">
      <c r="B25" s="1380"/>
    </row>
    <row r="26" spans="2:2" s="1378" customFormat="1" ht="15.75">
      <c r="B26" s="1380" t="s">
        <v>890</v>
      </c>
    </row>
    <row r="27" spans="2:2" s="1378" customFormat="1" ht="15.75">
      <c r="B27" s="1380"/>
    </row>
    <row r="28" spans="2:2" s="1378" customFormat="1" ht="15.75">
      <c r="B28" s="1380" t="s">
        <v>838</v>
      </c>
    </row>
    <row r="29" spans="2:2" s="1378" customFormat="1" ht="15.75">
      <c r="B29" s="1380"/>
    </row>
    <row r="30" spans="2:2" s="1378" customFormat="1" ht="15.75">
      <c r="B30" s="1380" t="s">
        <v>839</v>
      </c>
    </row>
    <row r="31" spans="2:2" s="1378" customFormat="1" ht="15.75">
      <c r="B31" s="1379"/>
    </row>
    <row r="32" spans="2:2" s="1378" customFormat="1" ht="15.75">
      <c r="B32" s="1380" t="s">
        <v>840</v>
      </c>
    </row>
    <row r="33" spans="2:2" s="1378" customFormat="1" ht="15.75">
      <c r="B33" s="1380"/>
    </row>
    <row r="34" spans="2:2" s="1378" customFormat="1" ht="15.75">
      <c r="B34" s="1380" t="s">
        <v>841</v>
      </c>
    </row>
    <row r="35" spans="2:2" s="1378" customFormat="1" ht="15.75">
      <c r="B35" s="1379"/>
    </row>
    <row r="36" spans="2:2" s="1378" customFormat="1" ht="15.75">
      <c r="B36" s="1380" t="s">
        <v>863</v>
      </c>
    </row>
    <row r="37" spans="2:2" s="1378" customFormat="1" ht="15.75">
      <c r="B37" s="1380"/>
    </row>
    <row r="38" spans="2:2" s="1378" customFormat="1" ht="15.75">
      <c r="B38" s="1380" t="s">
        <v>864</v>
      </c>
    </row>
    <row r="39" spans="2:2" s="1378" customFormat="1" ht="15.75">
      <c r="B39" s="1380"/>
    </row>
    <row r="40" spans="2:2" s="1378" customFormat="1" ht="15.75">
      <c r="B40" s="1380" t="s">
        <v>865</v>
      </c>
    </row>
    <row r="41" spans="2:2" s="1378" customFormat="1" ht="15.75">
      <c r="B41" s="1380"/>
    </row>
    <row r="42" spans="2:2" s="1378" customFormat="1" ht="15.75">
      <c r="B42" s="1380" t="s">
        <v>866</v>
      </c>
    </row>
    <row r="43" spans="2:2" s="1378" customFormat="1" ht="15.75">
      <c r="B43" s="1380"/>
    </row>
    <row r="44" spans="2:2" s="1378" customFormat="1" ht="15.75">
      <c r="B44" s="1380" t="s">
        <v>867</v>
      </c>
    </row>
    <row r="45" spans="2:2" s="1378" customFormat="1" ht="15.75">
      <c r="B45" s="1380"/>
    </row>
    <row r="46" spans="2:2" s="1378" customFormat="1" ht="15.75">
      <c r="B46" s="1380" t="s">
        <v>868</v>
      </c>
    </row>
    <row r="47" spans="2:2" s="1378" customFormat="1" ht="15.75">
      <c r="B47" s="1380"/>
    </row>
    <row r="48" spans="2:2" s="1378" customFormat="1" ht="15.75">
      <c r="B48" s="1380" t="s">
        <v>869</v>
      </c>
    </row>
    <row r="49" spans="1:2" s="1378" customFormat="1" ht="15.75">
      <c r="B49" s="1380"/>
    </row>
    <row r="50" spans="1:2" s="1378" customFormat="1" ht="15.75">
      <c r="B50" s="1380" t="s">
        <v>1889</v>
      </c>
    </row>
    <row r="51" spans="1:2" s="1378" customFormat="1" ht="15.75">
      <c r="B51" s="1380"/>
    </row>
    <row r="52" spans="1:2" s="1378" customFormat="1" ht="15.75">
      <c r="B52" s="1380" t="s">
        <v>1890</v>
      </c>
    </row>
    <row r="53" spans="1:2" s="1378" customFormat="1" ht="15.75">
      <c r="B53" s="1380"/>
    </row>
    <row r="54" spans="1:2" s="1378" customFormat="1" ht="15.75">
      <c r="B54" s="1380" t="s">
        <v>1891</v>
      </c>
    </row>
    <row r="55" spans="1:2" s="1378" customFormat="1" ht="15.75">
      <c r="B55" s="1380"/>
    </row>
    <row r="56" spans="1:2" s="1378" customFormat="1" ht="15.75">
      <c r="B56" s="1380" t="s">
        <v>895</v>
      </c>
    </row>
    <row r="57" spans="1:2" s="1378" customFormat="1" ht="15.75">
      <c r="B57" s="1380"/>
    </row>
    <row r="58" spans="1:2" s="1378" customFormat="1" ht="15.75">
      <c r="B58" s="1380" t="s">
        <v>892</v>
      </c>
    </row>
    <row r="59" spans="1:2" s="1378" customFormat="1" ht="15.75">
      <c r="B59" s="1380"/>
    </row>
    <row r="60" spans="1:2" s="1378" customFormat="1" ht="15.75">
      <c r="B60" s="1380" t="s">
        <v>896</v>
      </c>
    </row>
    <row r="61" spans="1:2" s="1378" customFormat="1" ht="15.75">
      <c r="B61" s="1380"/>
    </row>
    <row r="62" spans="1:2" s="1378" customFormat="1" ht="15.75">
      <c r="B62" s="1380" t="s">
        <v>894</v>
      </c>
    </row>
    <row r="63" spans="1:2" ht="15.75">
      <c r="A63" s="1378"/>
      <c r="B63" s="1380"/>
    </row>
    <row r="64" spans="1:2" ht="15.75">
      <c r="A64" s="1378"/>
      <c r="B64" s="1379"/>
    </row>
    <row r="65" spans="1:2" ht="18">
      <c r="A65" s="1376" t="s">
        <v>817</v>
      </c>
      <c r="B65" s="1377" t="s">
        <v>842</v>
      </c>
    </row>
    <row r="66" spans="1:2" ht="18">
      <c r="A66" s="1381"/>
      <c r="B66" s="1382"/>
    </row>
    <row r="67" spans="1:2" s="1378" customFormat="1" ht="15.75">
      <c r="B67" s="1380" t="s">
        <v>843</v>
      </c>
    </row>
    <row r="68" spans="1:2" s="1378" customFormat="1" ht="15.75">
      <c r="B68" s="1380"/>
    </row>
    <row r="69" spans="1:2" s="1378" customFormat="1" ht="15.75">
      <c r="B69" s="1380" t="s">
        <v>803</v>
      </c>
    </row>
    <row r="70" spans="1:2" s="1378" customFormat="1" ht="15.75">
      <c r="B70" s="1380"/>
    </row>
    <row r="71" spans="1:2" s="1378" customFormat="1" ht="15.75">
      <c r="B71" s="1380" t="s">
        <v>804</v>
      </c>
    </row>
    <row r="72" spans="1:2" s="1378" customFormat="1" ht="15.75">
      <c r="B72" s="1380"/>
    </row>
    <row r="73" spans="1:2" s="1378" customFormat="1" ht="15.75">
      <c r="B73" s="1380" t="s">
        <v>805</v>
      </c>
    </row>
    <row r="74" spans="1:2" s="1378" customFormat="1" ht="15.75">
      <c r="B74" s="1380"/>
    </row>
    <row r="75" spans="1:2" s="1378" customFormat="1" ht="15.75">
      <c r="B75" s="1380" t="s">
        <v>806</v>
      </c>
    </row>
    <row r="76" spans="1:2" s="1378" customFormat="1" ht="15.75">
      <c r="B76" s="1380"/>
    </row>
    <row r="77" spans="1:2" s="1378" customFormat="1" ht="15.75">
      <c r="B77" s="1380" t="s">
        <v>807</v>
      </c>
    </row>
    <row r="78" spans="1:2" s="1378" customFormat="1" ht="15.75">
      <c r="B78" s="1380"/>
    </row>
    <row r="79" spans="1:2" s="1378" customFormat="1" ht="15.75">
      <c r="B79" s="1380" t="s">
        <v>808</v>
      </c>
    </row>
    <row r="80" spans="1:2" s="1378" customFormat="1" ht="15.75">
      <c r="B80" s="1380"/>
    </row>
    <row r="81" spans="1:2" s="1378" customFormat="1" ht="15.75">
      <c r="B81" s="1380" t="s">
        <v>809</v>
      </c>
    </row>
    <row r="82" spans="1:2" s="1378" customFormat="1" ht="15.75">
      <c r="B82" s="1380"/>
    </row>
    <row r="83" spans="1:2" s="1378" customFormat="1" ht="15.75">
      <c r="B83" s="1380" t="s">
        <v>844</v>
      </c>
    </row>
    <row r="84" spans="1:2" ht="15.75">
      <c r="A84" s="1378"/>
      <c r="B84" s="1379"/>
    </row>
    <row r="85" spans="1:2" ht="15.75">
      <c r="A85" s="1378"/>
      <c r="B85" s="1379"/>
    </row>
    <row r="86" spans="1:2" ht="18">
      <c r="A86" s="1376" t="s">
        <v>818</v>
      </c>
      <c r="B86" s="1377" t="s">
        <v>845</v>
      </c>
    </row>
    <row r="87" spans="1:2" ht="15.75">
      <c r="A87" s="1378"/>
      <c r="B87" s="1379"/>
    </row>
    <row r="88" spans="1:2" s="1378" customFormat="1" ht="15.75">
      <c r="B88" s="1380" t="s">
        <v>846</v>
      </c>
    </row>
    <row r="89" spans="1:2" s="1378" customFormat="1" ht="15.75">
      <c r="B89" s="1380"/>
    </row>
    <row r="90" spans="1:2" s="1378" customFormat="1" ht="15.75">
      <c r="B90" s="1380" t="s">
        <v>847</v>
      </c>
    </row>
    <row r="91" spans="1:2" s="1378" customFormat="1" ht="15.75">
      <c r="B91" s="1380"/>
    </row>
    <row r="92" spans="1:2" s="1378" customFormat="1" ht="15.75">
      <c r="B92" s="1380" t="s">
        <v>848</v>
      </c>
    </row>
    <row r="93" spans="1:2" s="1378" customFormat="1" ht="15.75">
      <c r="B93" s="1380"/>
    </row>
    <row r="94" spans="1:2" s="1378" customFormat="1" ht="15.75">
      <c r="B94" s="1380" t="s">
        <v>849</v>
      </c>
    </row>
    <row r="95" spans="1:2" s="1378" customFormat="1" ht="15.75">
      <c r="B95" s="1380"/>
    </row>
    <row r="96" spans="1:2" s="1378" customFormat="1" ht="15.75">
      <c r="B96" s="1380" t="s">
        <v>850</v>
      </c>
    </row>
    <row r="97" spans="2:2" s="1378" customFormat="1" ht="15.75">
      <c r="B97" s="1380"/>
    </row>
    <row r="98" spans="2:2" s="1378" customFormat="1" ht="15.75">
      <c r="B98" s="1380" t="s">
        <v>810</v>
      </c>
    </row>
    <row r="99" spans="2:2" s="1378" customFormat="1" ht="15.75">
      <c r="B99" s="1380"/>
    </row>
    <row r="100" spans="2:2" s="1378" customFormat="1" ht="15.75">
      <c r="B100" s="1380" t="s">
        <v>851</v>
      </c>
    </row>
    <row r="101" spans="2:2" s="1378" customFormat="1" ht="15.75">
      <c r="B101" s="1380"/>
    </row>
    <row r="102" spans="2:2" s="1378" customFormat="1" ht="15.75">
      <c r="B102" s="1380" t="s">
        <v>811</v>
      </c>
    </row>
    <row r="103" spans="2:2" s="1378" customFormat="1" ht="15.75">
      <c r="B103" s="1380"/>
    </row>
    <row r="104" spans="2:2" s="1378" customFormat="1" ht="15.75">
      <c r="B104" s="1380" t="s">
        <v>812</v>
      </c>
    </row>
    <row r="105" spans="2:2" s="1378" customFormat="1" ht="15.75">
      <c r="B105" s="1380"/>
    </row>
    <row r="106" spans="2:2" s="1378" customFormat="1" ht="15.75">
      <c r="B106" s="1380" t="s">
        <v>813</v>
      </c>
    </row>
    <row r="107" spans="2:2" s="1378" customFormat="1" ht="15.75">
      <c r="B107" s="1380"/>
    </row>
    <row r="108" spans="2:2" s="1378" customFormat="1" ht="15.75">
      <c r="B108" s="1380" t="s">
        <v>814</v>
      </c>
    </row>
    <row r="109" spans="2:2" s="1378" customFormat="1" ht="15.75">
      <c r="B109" s="1380"/>
    </row>
    <row r="110" spans="2:2" s="1378" customFormat="1" ht="15.75">
      <c r="B110" s="1380" t="s">
        <v>1886</v>
      </c>
    </row>
    <row r="111" spans="2:2" s="1378" customFormat="1" ht="15.75">
      <c r="B111" s="1380"/>
    </row>
    <row r="112" spans="2:2" s="1378" customFormat="1" ht="15.75">
      <c r="B112" s="1380" t="s">
        <v>1885</v>
      </c>
    </row>
    <row r="113" spans="1:2" ht="15.75">
      <c r="A113" s="1378"/>
      <c r="B113" s="1383"/>
    </row>
    <row r="114" spans="1:2" ht="15.75">
      <c r="A114" s="1378"/>
      <c r="B114" s="1379"/>
    </row>
    <row r="115" spans="1:2" ht="18">
      <c r="A115" s="1376" t="s">
        <v>820</v>
      </c>
      <c r="B115" s="1377" t="s">
        <v>852</v>
      </c>
    </row>
    <row r="116" spans="1:2" ht="15.75">
      <c r="A116" s="1378"/>
      <c r="B116" s="1379"/>
    </row>
    <row r="117" spans="1:2" s="1378" customFormat="1" ht="15.75">
      <c r="B117" s="1380" t="s">
        <v>815</v>
      </c>
    </row>
    <row r="118" spans="1:2" s="1378" customFormat="1" ht="15.75">
      <c r="B118" s="1380"/>
    </row>
    <row r="119" spans="1:2" s="1378" customFormat="1" ht="15.75">
      <c r="B119" s="1380" t="s">
        <v>819</v>
      </c>
    </row>
    <row r="120" spans="1:2" s="1378" customFormat="1" ht="15.75">
      <c r="B120" s="1380"/>
    </row>
    <row r="121" spans="1:2" s="1378" customFormat="1" ht="15.75">
      <c r="B121" s="1380" t="s">
        <v>821</v>
      </c>
    </row>
    <row r="122" spans="1:2" s="1378" customFormat="1" ht="15.75">
      <c r="B122" s="1380"/>
    </row>
    <row r="123" spans="1:2" s="1378" customFormat="1" ht="15.75">
      <c r="B123" s="1380" t="s">
        <v>853</v>
      </c>
    </row>
    <row r="124" spans="1:2" s="1378" customFormat="1" ht="15.75">
      <c r="B124" s="1380"/>
    </row>
    <row r="125" spans="1:2" s="1378" customFormat="1" ht="15.75">
      <c r="B125" s="1380" t="s">
        <v>854</v>
      </c>
    </row>
    <row r="126" spans="1:2" s="1378" customFormat="1" ht="15.75">
      <c r="B126" s="1380"/>
    </row>
    <row r="127" spans="1:2" s="1378" customFormat="1" ht="15.75">
      <c r="B127" s="1380" t="s">
        <v>855</v>
      </c>
    </row>
    <row r="128" spans="1:2" s="1378" customFormat="1" ht="15.75">
      <c r="B128" s="1380"/>
    </row>
    <row r="129" spans="2:2" s="1378" customFormat="1" ht="15.75">
      <c r="B129" s="1380" t="s">
        <v>822</v>
      </c>
    </row>
    <row r="130" spans="2:2" s="1378" customFormat="1" ht="15.75">
      <c r="B130" s="1380"/>
    </row>
    <row r="131" spans="2:2" s="1378" customFormat="1" ht="15.75">
      <c r="B131" s="1380" t="s">
        <v>856</v>
      </c>
    </row>
    <row r="132" spans="2:2" s="1378" customFormat="1" ht="15.75">
      <c r="B132" s="1380"/>
    </row>
    <row r="133" spans="2:2" s="1378" customFormat="1" ht="15.75">
      <c r="B133" s="1380" t="s">
        <v>823</v>
      </c>
    </row>
    <row r="134" spans="2:2" s="1378" customFormat="1" ht="15.75">
      <c r="B134" s="1380"/>
    </row>
    <row r="135" spans="2:2" s="1378" customFormat="1" ht="15.75">
      <c r="B135" s="1380" t="s">
        <v>824</v>
      </c>
    </row>
    <row r="136" spans="2:2" s="1378" customFormat="1" ht="15.75">
      <c r="B136" s="1380"/>
    </row>
    <row r="137" spans="2:2" s="1378" customFormat="1" ht="15.75">
      <c r="B137" s="1380" t="s">
        <v>825</v>
      </c>
    </row>
    <row r="138" spans="2:2" s="1378" customFormat="1" ht="15.75">
      <c r="B138" s="1380"/>
    </row>
    <row r="139" spans="2:2" s="1378" customFormat="1" ht="15.75">
      <c r="B139" s="1380" t="s">
        <v>857</v>
      </c>
    </row>
    <row r="140" spans="2:2" s="1378" customFormat="1" ht="15.75">
      <c r="B140" s="1380"/>
    </row>
    <row r="141" spans="2:2" s="1378" customFormat="1" ht="15.75">
      <c r="B141" s="1380" t="s">
        <v>826</v>
      </c>
    </row>
    <row r="142" spans="2:2" s="1378" customFormat="1" ht="15.75">
      <c r="B142" s="1380"/>
    </row>
    <row r="143" spans="2:2" s="1378" customFormat="1" ht="15.75">
      <c r="B143" s="1380" t="s">
        <v>827</v>
      </c>
    </row>
    <row r="144" spans="2:2" s="1378" customFormat="1" ht="15.75">
      <c r="B144" s="1380"/>
    </row>
    <row r="145" spans="2:2" s="1378" customFormat="1" ht="15.75">
      <c r="B145" s="1380" t="s">
        <v>858</v>
      </c>
    </row>
    <row r="146" spans="2:2" s="1378" customFormat="1" ht="15.75">
      <c r="B146" s="1380"/>
    </row>
    <row r="147" spans="2:2" s="1378" customFormat="1" ht="15.75">
      <c r="B147" s="1380" t="s">
        <v>859</v>
      </c>
    </row>
    <row r="148" spans="2:2" s="1378" customFormat="1" ht="15.75">
      <c r="B148" s="1380"/>
    </row>
    <row r="149" spans="2:2" s="1378" customFormat="1" ht="15.75">
      <c r="B149" s="1380" t="s">
        <v>828</v>
      </c>
    </row>
    <row r="150" spans="2:2" s="1378" customFormat="1" ht="15.75">
      <c r="B150" s="1380"/>
    </row>
    <row r="151" spans="2:2" s="1378" customFormat="1" ht="15.75">
      <c r="B151" s="1380" t="s">
        <v>829</v>
      </c>
    </row>
    <row r="152" spans="2:2" ht="15.75">
      <c r="B152" s="1379"/>
    </row>
  </sheetData>
  <hyperlinks>
    <hyperlink ref="B4" location="A1.1!A1" display="Table A.1: Monetary Survey (N' Million)"/>
    <hyperlink ref="B12" location="A3.1!A1" display="Table A.3.1: Monetary Authorities' Analytical Accounts - Assets (N' Million)"/>
    <hyperlink ref="B16" location="A4.1!A1" display="Table A.4.1: Monetary Authorities' Analytical Accounts - Liabilities (N' Million)"/>
    <hyperlink ref="B20" location="A5.1!A1" display="Table A.5.1: Commercial Banks' Statement of Assets (N' Million)"/>
    <hyperlink ref="B24" location="A6.1!A1" display="Table A.6.1: Commercial Banks' Statement of Liabilities (N' Million)"/>
    <hyperlink ref="B28" location="A7.1!A1" display="Table A.7.1: Merchant Banks' Statement of Assets (N' Million)"/>
    <hyperlink ref="B32" location="A8.1!A1" display="Table A.8.1: Merchant Banks' Statement of Liabilities (N' Million)"/>
    <hyperlink ref="B36" location="'A9'!A1" display="Table A.9: Deposit Money Banks' Sectoral Allocation of Credit (N' Million)"/>
    <hyperlink ref="B38" location="'A10'!A1" display="Table A.10: Deposit Money Banks' Loans to SMEs and Rural Customers (N' Million)"/>
    <hyperlink ref="B40" location="'A11'!A1" display="Table A.11: Money Market Weighted Average Interest Rates - Unless Otherwise Indicated (Per Cent)"/>
    <hyperlink ref="B42" location="'A12'!A1" display="Table A.12: Discount Houses Consolidated Balance Sheet (N' Million)"/>
    <hyperlink ref="B44" location="'A13'!A1" display="Table A.13: Stocks Market Statistics – Equities Only"/>
    <hyperlink ref="B46" location="'A14'!A1" display="Table A.14 Microfinance Banks' Consolidated Balance Sheet (N' Million)"/>
    <hyperlink ref="B48" location="'A15'!A1" display="Table A.15 Primary Mortgage Institutions' (PMIs) Consolidated Balance Sheet (N' Million)"/>
    <hyperlink ref="B88" location="'C1'!A1" display="Table C.1: Consumer Price Indices and Inflation Rates"/>
    <hyperlink ref="B90" location="'C2'!A1" display="Table C.2: Gross Domestic Product at Current Basic Prices (N' Million)"/>
    <hyperlink ref="B92" location="'C3 '!A1" display="Table C.3: Gross Domestic Product at 2010 Constant Basic Prices (N' Million)"/>
    <hyperlink ref="B96" location="'C5'!A1" display="Table C.5: Quarterly Gross Domestic Product by Expenditure at Current Purchasers’ Prices (N’ Million)"/>
    <hyperlink ref="B100" location="'C6'!A1" display="Table C.6: Quarterly Gross Domestic Product by Expenditure at 1990 Constant Purchasers’ Prices (N’ Million)"/>
    <hyperlink ref="B104" location="'C7 '!A1" display="Table C.7: Index of Industrial Production (1990 = 100)"/>
    <hyperlink ref="B108" location="'C8'!A1" display="Table C.8: Spot Price of Nigeria's Reference Crude Petroleum - Bonny Light (US$ per Barrel) "/>
    <hyperlink ref="B117" location="'D1'!A1" display="Table D.1: International Trade Summary (US$' Million)"/>
    <hyperlink ref="B119" location="'D2'!A1" display="Table D.2: Total Exports (US$' Million)"/>
    <hyperlink ref="B121" location="'D3'!A1" display="Table D.3: Total Imports - CIF &amp; FOB (US$' Million)"/>
    <hyperlink ref="B123" location="'D4'!A1" display="Table D.4: Balance of Payments Compilation (US$' Million)"/>
    <hyperlink ref="B125" location="'D5'!A1" display="Table D.5: Balance of Payments Compilation (N' Million)"/>
    <hyperlink ref="B127" location="'D6'!A1" display="Table D.6: Balance of Payments Analytic Presentation (US$' Million)"/>
    <hyperlink ref="B129" location="'D7'!A1" display="Table D.7: Balance of Payments Analytic Presentation (N' Million)"/>
    <hyperlink ref="B137" location="'D11'!A1" display="Table D.11: Gross External Reserves (US$' Million)"/>
    <hyperlink ref="B139" location="'D12'!A1" display="Table D.12: Exchange Rates of the Naira (N/US$ 1.00)"/>
    <hyperlink ref="B141" location="'D13'!A1" display="Table D.13: Nominal and Real Effective Exchange Rates (November 2009 = 100)"/>
    <hyperlink ref="B143" location="'D14'!A1" display="Table D.14: Supply of FOREX (US$' Million)"/>
    <hyperlink ref="B145" location="'D15'!A1" display="Table D.15: Foreign Exchange Flows Through the Nigerian Economy (US$' Million)"/>
    <hyperlink ref="B147" location="'D16'!A1" display="Table D.16: Sectoral Utilization of Foreign Exchange (US$' Million)"/>
    <hyperlink ref="B149" location="'D17'!A1" display="Table D.17: External Debt &amp; Debt Service (US$' Million)"/>
    <hyperlink ref="B151" location="'D18'!A1" display="Table D.18: All Products (SITC) Terms of Trade (Jan 2007 = 100)"/>
    <hyperlink ref="B94" location="'C4'!A1" display="Table C.4: Implicit Price Deflator (Base Year 2010 Series)"/>
    <hyperlink ref="B110" location="'C9'!A1" display="Table C.9:  Indices of Average World Prices of Nigeria's Major Agricultural Export  Commodities for 2008  (Dollar Based) (2010 = 100) "/>
    <hyperlink ref="B112" location="'C10'!A1" display="Table C.10:  Indices of Average World Prices of Nigeria's Major Agricultural Export  Commodities for 2008  (Naira Based) (2010 = 100) "/>
    <hyperlink ref="B131" location="'D8'!A1" display="Table D.8: Currency Composition of Foreign Exchange Reserves (COFER) ($' Million)"/>
    <hyperlink ref="B133" location="'D9'!A1" display="Table D.9: Comodity Prices"/>
    <hyperlink ref="B135" location="'D10'!A1" display="Table D.10: Instrument Composition of Transactions in Foreign Exchange Reserves (US$' Million)"/>
    <hyperlink ref="B67" location="'B1'!A1" display="Table B.1: Summary of Federally Collected Revenue (N' Billion)"/>
    <hyperlink ref="B69" location="'B2'!A1" display="Table B.2: FGN Finances (N' Billion)"/>
    <hyperlink ref="B71" location="'B3'!A1" display="Table B.3: Federal Government Finances (N' Billion)"/>
    <hyperlink ref="B73" location="'B4'!A1" display="Table B.4: Local Government Finances (N' Billion)"/>
    <hyperlink ref="B75" location="'B5'!A1" display="Table B.5: Quarterly Domestic Debt Stock by Holders (N' Billion)"/>
    <hyperlink ref="B77" location="'B6'!A1" display="Table B.6: Quarterly Domestic Debt Stock by Maturity (N' Billion)"/>
    <hyperlink ref="B79" location="'B7'!A1" display="Table B.7: Quarterly Domestic Debt Stock by Instrument (N' Billion)"/>
    <hyperlink ref="B81" location="'B8'!A1" display="Table B.8: Quarterly Domestic Debt Service Payment (N' Billion)"/>
    <hyperlink ref="B83" location="'B9'!A1" display="Table B.9: Nigeria's Public Debt Stock"/>
    <hyperlink ref="B98" location="'C5New'!A1" display="Table C.5New: Quarterly Gross Domestic Product and Expenditure at Current Market Prices (N' Million)"/>
    <hyperlink ref="B102" location="'C6New'!A1" display="Table C.6New: Quarterly Gross Domestic Product by Expenditure at 2010 Market Prices (N' Million)"/>
    <hyperlink ref="B6" location="A1.2!A1" display="Table A.1.2: Monetary Survey (N' Million)"/>
    <hyperlink ref="B8" location="A2.1!A1" display="Table A.2.1: Growth Rates of Monetary Aggregates"/>
    <hyperlink ref="B10" location="A2.2!A1" display="Table A.2.2: Growth Rates of Monetary Aggregates"/>
    <hyperlink ref="B14" location="A3.2!A1" display="Table A.3.2: Monetary Authorities' Analytical Accounts - Assets (N' Million)"/>
    <hyperlink ref="B18" location="A4.2!A1" display="Table A.4.2: Monetary Authorities' Analytical Accounts - Liabilities (N' Million)"/>
    <hyperlink ref="B22" location="A5.2!A1" display="Table A.5.2: Commercial Banks' Statement of Assets (N' Million)"/>
    <hyperlink ref="B26" location="A6.2!A1" display="Table A.6.2: Commercial Banks' Statement of Liabilities (N' Million)"/>
    <hyperlink ref="B30" location="A7.2!A1" display="Table A.7.2: Merchant Banks' Statement of Assets (N' Million)"/>
    <hyperlink ref="B34" location="A8.2!A1" display="Table A.8.2: Merchant Banks' Statement of Liabilities (N' Million)"/>
    <hyperlink ref="B106" location="'C7New'!A1" display="Table C.7New: Real Sector Indices (2010 = 100)"/>
    <hyperlink ref="B50" location="'A16'!A1" display="Table A.16: Bank of Industry's (BOIs) Consolidated Balance Sheet (N' Million)"/>
    <hyperlink ref="B52" location="'A17'!A1" display="Table A.17: The Infrastrucure Bank's (TIBs) Consolidated Balance Sheet (N' Million)"/>
    <hyperlink ref="B54" location="'A18'!A1" display="Table A.18: Bank of Agriculture (BOA) Consolidated Balance Sheet (N' Million)"/>
    <hyperlink ref="B56" location="'A19'!A1" display="Table A.19: Nexim Bank Consolidated Balance Sheet (N' Million)"/>
    <hyperlink ref="B58" location="'A20'!A1" display="Table A.20: Finance Houses Consolidated Balance Sheet (N' Million)"/>
    <hyperlink ref="B60" location="'A21'!A1" display="Table A.21: Pension Funds Consolidated Balance Sheet (N' Million)"/>
    <hyperlink ref="B62" location="'A22'!A1" display="Table A.22: Insurance Sector (General and Life) Consolidated Balance Sheet (N' Million)"/>
  </hyperlinks>
  <pageMargins left="0.7" right="0.7" top="0.75" bottom="0.75" header="0.3" footer="0.3"/>
  <pageSetup scale="47" orientation="portrait" r:id="rId1"/>
  <rowBreaks count="1" manualBreakCount="1">
    <brk id="84"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F97"/>
  <sheetViews>
    <sheetView view="pageBreakPreview" zoomScaleSheetLayoutView="100" workbookViewId="0">
      <pane xSplit="1" ySplit="3" topLeftCell="B83" activePane="bottomRight" state="frozen"/>
      <selection activeCell="B12" sqref="B12"/>
      <selection pane="topRight" activeCell="B12" sqref="B12"/>
      <selection pane="bottomLeft" activeCell="B12" sqref="B12"/>
      <selection pane="bottomRight"/>
    </sheetView>
  </sheetViews>
  <sheetFormatPr defaultRowHeight="15.75"/>
  <cols>
    <col min="1" max="1" width="22.85546875" style="1036" customWidth="1"/>
    <col min="2" max="3" width="27.7109375" style="1007" customWidth="1"/>
    <col min="4" max="4" width="12.7109375" style="1007" bestFit="1" customWidth="1"/>
    <col min="5" max="256" width="9.140625" style="1007"/>
    <col min="257" max="257" width="22.85546875" style="1007" customWidth="1"/>
    <col min="258" max="259" width="27.7109375" style="1007" customWidth="1"/>
    <col min="260" max="260" width="12.7109375" style="1007" bestFit="1" customWidth="1"/>
    <col min="261" max="512" width="9.140625" style="1007"/>
    <col min="513" max="513" width="22.85546875" style="1007" customWidth="1"/>
    <col min="514" max="515" width="27.7109375" style="1007" customWidth="1"/>
    <col min="516" max="516" width="12.7109375" style="1007" bestFit="1" customWidth="1"/>
    <col min="517" max="768" width="9.140625" style="1007"/>
    <col min="769" max="769" width="22.85546875" style="1007" customWidth="1"/>
    <col min="770" max="771" width="27.7109375" style="1007" customWidth="1"/>
    <col min="772" max="772" width="12.7109375" style="1007" bestFit="1" customWidth="1"/>
    <col min="773" max="1024" width="9.140625" style="1007"/>
    <col min="1025" max="1025" width="22.85546875" style="1007" customWidth="1"/>
    <col min="1026" max="1027" width="27.7109375" style="1007" customWidth="1"/>
    <col min="1028" max="1028" width="12.7109375" style="1007" bestFit="1" customWidth="1"/>
    <col min="1029" max="1280" width="9.140625" style="1007"/>
    <col min="1281" max="1281" width="22.85546875" style="1007" customWidth="1"/>
    <col min="1282" max="1283" width="27.7109375" style="1007" customWidth="1"/>
    <col min="1284" max="1284" width="12.7109375" style="1007" bestFit="1" customWidth="1"/>
    <col min="1285" max="1536" width="9.140625" style="1007"/>
    <col min="1537" max="1537" width="22.85546875" style="1007" customWidth="1"/>
    <col min="1538" max="1539" width="27.7109375" style="1007" customWidth="1"/>
    <col min="1540" max="1540" width="12.7109375" style="1007" bestFit="1" customWidth="1"/>
    <col min="1541" max="1792" width="9.140625" style="1007"/>
    <col min="1793" max="1793" width="22.85546875" style="1007" customWidth="1"/>
    <col min="1794" max="1795" width="27.7109375" style="1007" customWidth="1"/>
    <col min="1796" max="1796" width="12.7109375" style="1007" bestFit="1" customWidth="1"/>
    <col min="1797" max="2048" width="9.140625" style="1007"/>
    <col min="2049" max="2049" width="22.85546875" style="1007" customWidth="1"/>
    <col min="2050" max="2051" width="27.7109375" style="1007" customWidth="1"/>
    <col min="2052" max="2052" width="12.7109375" style="1007" bestFit="1" customWidth="1"/>
    <col min="2053" max="2304" width="9.140625" style="1007"/>
    <col min="2305" max="2305" width="22.85546875" style="1007" customWidth="1"/>
    <col min="2306" max="2307" width="27.7109375" style="1007" customWidth="1"/>
    <col min="2308" max="2308" width="12.7109375" style="1007" bestFit="1" customWidth="1"/>
    <col min="2309" max="2560" width="9.140625" style="1007"/>
    <col min="2561" max="2561" width="22.85546875" style="1007" customWidth="1"/>
    <col min="2562" max="2563" width="27.7109375" style="1007" customWidth="1"/>
    <col min="2564" max="2564" width="12.7109375" style="1007" bestFit="1" customWidth="1"/>
    <col min="2565" max="2816" width="9.140625" style="1007"/>
    <col min="2817" max="2817" width="22.85546875" style="1007" customWidth="1"/>
    <col min="2818" max="2819" width="27.7109375" style="1007" customWidth="1"/>
    <col min="2820" max="2820" width="12.7109375" style="1007" bestFit="1" customWidth="1"/>
    <col min="2821" max="3072" width="9.140625" style="1007"/>
    <col min="3073" max="3073" width="22.85546875" style="1007" customWidth="1"/>
    <col min="3074" max="3075" width="27.7109375" style="1007" customWidth="1"/>
    <col min="3076" max="3076" width="12.7109375" style="1007" bestFit="1" customWidth="1"/>
    <col min="3077" max="3328" width="9.140625" style="1007"/>
    <col min="3329" max="3329" width="22.85546875" style="1007" customWidth="1"/>
    <col min="3330" max="3331" width="27.7109375" style="1007" customWidth="1"/>
    <col min="3332" max="3332" width="12.7109375" style="1007" bestFit="1" customWidth="1"/>
    <col min="3333" max="3584" width="9.140625" style="1007"/>
    <col min="3585" max="3585" width="22.85546875" style="1007" customWidth="1"/>
    <col min="3586" max="3587" width="27.7109375" style="1007" customWidth="1"/>
    <col min="3588" max="3588" width="12.7109375" style="1007" bestFit="1" customWidth="1"/>
    <col min="3589" max="3840" width="9.140625" style="1007"/>
    <col min="3841" max="3841" width="22.85546875" style="1007" customWidth="1"/>
    <col min="3842" max="3843" width="27.7109375" style="1007" customWidth="1"/>
    <col min="3844" max="3844" width="12.7109375" style="1007" bestFit="1" customWidth="1"/>
    <col min="3845" max="4096" width="9.140625" style="1007"/>
    <col min="4097" max="4097" width="22.85546875" style="1007" customWidth="1"/>
    <col min="4098" max="4099" width="27.7109375" style="1007" customWidth="1"/>
    <col min="4100" max="4100" width="12.7109375" style="1007" bestFit="1" customWidth="1"/>
    <col min="4101" max="4352" width="9.140625" style="1007"/>
    <col min="4353" max="4353" width="22.85546875" style="1007" customWidth="1"/>
    <col min="4354" max="4355" width="27.7109375" style="1007" customWidth="1"/>
    <col min="4356" max="4356" width="12.7109375" style="1007" bestFit="1" customWidth="1"/>
    <col min="4357" max="4608" width="9.140625" style="1007"/>
    <col min="4609" max="4609" width="22.85546875" style="1007" customWidth="1"/>
    <col min="4610" max="4611" width="27.7109375" style="1007" customWidth="1"/>
    <col min="4612" max="4612" width="12.7109375" style="1007" bestFit="1" customWidth="1"/>
    <col min="4613" max="4864" width="9.140625" style="1007"/>
    <col min="4865" max="4865" width="22.85546875" style="1007" customWidth="1"/>
    <col min="4866" max="4867" width="27.7109375" style="1007" customWidth="1"/>
    <col min="4868" max="4868" width="12.7109375" style="1007" bestFit="1" customWidth="1"/>
    <col min="4869" max="5120" width="9.140625" style="1007"/>
    <col min="5121" max="5121" width="22.85546875" style="1007" customWidth="1"/>
    <col min="5122" max="5123" width="27.7109375" style="1007" customWidth="1"/>
    <col min="5124" max="5124" width="12.7109375" style="1007" bestFit="1" customWidth="1"/>
    <col min="5125" max="5376" width="9.140625" style="1007"/>
    <col min="5377" max="5377" width="22.85546875" style="1007" customWidth="1"/>
    <col min="5378" max="5379" width="27.7109375" style="1007" customWidth="1"/>
    <col min="5380" max="5380" width="12.7109375" style="1007" bestFit="1" customWidth="1"/>
    <col min="5381" max="5632" width="9.140625" style="1007"/>
    <col min="5633" max="5633" width="22.85546875" style="1007" customWidth="1"/>
    <col min="5634" max="5635" width="27.7109375" style="1007" customWidth="1"/>
    <col min="5636" max="5636" width="12.7109375" style="1007" bestFit="1" customWidth="1"/>
    <col min="5637" max="5888" width="9.140625" style="1007"/>
    <col min="5889" max="5889" width="22.85546875" style="1007" customWidth="1"/>
    <col min="5890" max="5891" width="27.7109375" style="1007" customWidth="1"/>
    <col min="5892" max="5892" width="12.7109375" style="1007" bestFit="1" customWidth="1"/>
    <col min="5893" max="6144" width="9.140625" style="1007"/>
    <col min="6145" max="6145" width="22.85546875" style="1007" customWidth="1"/>
    <col min="6146" max="6147" width="27.7109375" style="1007" customWidth="1"/>
    <col min="6148" max="6148" width="12.7109375" style="1007" bestFit="1" customWidth="1"/>
    <col min="6149" max="6400" width="9.140625" style="1007"/>
    <col min="6401" max="6401" width="22.85546875" style="1007" customWidth="1"/>
    <col min="6402" max="6403" width="27.7109375" style="1007" customWidth="1"/>
    <col min="6404" max="6404" width="12.7109375" style="1007" bestFit="1" customWidth="1"/>
    <col min="6405" max="6656" width="9.140625" style="1007"/>
    <col min="6657" max="6657" width="22.85546875" style="1007" customWidth="1"/>
    <col min="6658" max="6659" width="27.7109375" style="1007" customWidth="1"/>
    <col min="6660" max="6660" width="12.7109375" style="1007" bestFit="1" customWidth="1"/>
    <col min="6661" max="6912" width="9.140625" style="1007"/>
    <col min="6913" max="6913" width="22.85546875" style="1007" customWidth="1"/>
    <col min="6914" max="6915" width="27.7109375" style="1007" customWidth="1"/>
    <col min="6916" max="6916" width="12.7109375" style="1007" bestFit="1" customWidth="1"/>
    <col min="6917" max="7168" width="9.140625" style="1007"/>
    <col min="7169" max="7169" width="22.85546875" style="1007" customWidth="1"/>
    <col min="7170" max="7171" width="27.7109375" style="1007" customWidth="1"/>
    <col min="7172" max="7172" width="12.7109375" style="1007" bestFit="1" customWidth="1"/>
    <col min="7173" max="7424" width="9.140625" style="1007"/>
    <col min="7425" max="7425" width="22.85546875" style="1007" customWidth="1"/>
    <col min="7426" max="7427" width="27.7109375" style="1007" customWidth="1"/>
    <col min="7428" max="7428" width="12.7109375" style="1007" bestFit="1" customWidth="1"/>
    <col min="7429" max="7680" width="9.140625" style="1007"/>
    <col min="7681" max="7681" width="22.85546875" style="1007" customWidth="1"/>
    <col min="7682" max="7683" width="27.7109375" style="1007" customWidth="1"/>
    <col min="7684" max="7684" width="12.7109375" style="1007" bestFit="1" customWidth="1"/>
    <col min="7685" max="7936" width="9.140625" style="1007"/>
    <col min="7937" max="7937" width="22.85546875" style="1007" customWidth="1"/>
    <col min="7938" max="7939" width="27.7109375" style="1007" customWidth="1"/>
    <col min="7940" max="7940" width="12.7109375" style="1007" bestFit="1" customWidth="1"/>
    <col min="7941" max="8192" width="9.140625" style="1007"/>
    <col min="8193" max="8193" width="22.85546875" style="1007" customWidth="1"/>
    <col min="8194" max="8195" width="27.7109375" style="1007" customWidth="1"/>
    <col min="8196" max="8196" width="12.7109375" style="1007" bestFit="1" customWidth="1"/>
    <col min="8197" max="8448" width="9.140625" style="1007"/>
    <col min="8449" max="8449" width="22.85546875" style="1007" customWidth="1"/>
    <col min="8450" max="8451" width="27.7109375" style="1007" customWidth="1"/>
    <col min="8452" max="8452" width="12.7109375" style="1007" bestFit="1" customWidth="1"/>
    <col min="8453" max="8704" width="9.140625" style="1007"/>
    <col min="8705" max="8705" width="22.85546875" style="1007" customWidth="1"/>
    <col min="8706" max="8707" width="27.7109375" style="1007" customWidth="1"/>
    <col min="8708" max="8708" width="12.7109375" style="1007" bestFit="1" customWidth="1"/>
    <col min="8709" max="8960" width="9.140625" style="1007"/>
    <col min="8961" max="8961" width="22.85546875" style="1007" customWidth="1"/>
    <col min="8962" max="8963" width="27.7109375" style="1007" customWidth="1"/>
    <col min="8964" max="8964" width="12.7109375" style="1007" bestFit="1" customWidth="1"/>
    <col min="8965" max="9216" width="9.140625" style="1007"/>
    <col min="9217" max="9217" width="22.85546875" style="1007" customWidth="1"/>
    <col min="9218" max="9219" width="27.7109375" style="1007" customWidth="1"/>
    <col min="9220" max="9220" width="12.7109375" style="1007" bestFit="1" customWidth="1"/>
    <col min="9221" max="9472" width="9.140625" style="1007"/>
    <col min="9473" max="9473" width="22.85546875" style="1007" customWidth="1"/>
    <col min="9474" max="9475" width="27.7109375" style="1007" customWidth="1"/>
    <col min="9476" max="9476" width="12.7109375" style="1007" bestFit="1" customWidth="1"/>
    <col min="9477" max="9728" width="9.140625" style="1007"/>
    <col min="9729" max="9729" width="22.85546875" style="1007" customWidth="1"/>
    <col min="9730" max="9731" width="27.7109375" style="1007" customWidth="1"/>
    <col min="9732" max="9732" width="12.7109375" style="1007" bestFit="1" customWidth="1"/>
    <col min="9733" max="9984" width="9.140625" style="1007"/>
    <col min="9985" max="9985" width="22.85546875" style="1007" customWidth="1"/>
    <col min="9986" max="9987" width="27.7109375" style="1007" customWidth="1"/>
    <col min="9988" max="9988" width="12.7109375" style="1007" bestFit="1" customWidth="1"/>
    <col min="9989" max="10240" width="9.140625" style="1007"/>
    <col min="10241" max="10241" width="22.85546875" style="1007" customWidth="1"/>
    <col min="10242" max="10243" width="27.7109375" style="1007" customWidth="1"/>
    <col min="10244" max="10244" width="12.7109375" style="1007" bestFit="1" customWidth="1"/>
    <col min="10245" max="10496" width="9.140625" style="1007"/>
    <col min="10497" max="10497" width="22.85546875" style="1007" customWidth="1"/>
    <col min="10498" max="10499" width="27.7109375" style="1007" customWidth="1"/>
    <col min="10500" max="10500" width="12.7109375" style="1007" bestFit="1" customWidth="1"/>
    <col min="10501" max="10752" width="9.140625" style="1007"/>
    <col min="10753" max="10753" width="22.85546875" style="1007" customWidth="1"/>
    <col min="10754" max="10755" width="27.7109375" style="1007" customWidth="1"/>
    <col min="10756" max="10756" width="12.7109375" style="1007" bestFit="1" customWidth="1"/>
    <col min="10757" max="11008" width="9.140625" style="1007"/>
    <col min="11009" max="11009" width="22.85546875" style="1007" customWidth="1"/>
    <col min="11010" max="11011" width="27.7109375" style="1007" customWidth="1"/>
    <col min="11012" max="11012" width="12.7109375" style="1007" bestFit="1" customWidth="1"/>
    <col min="11013" max="11264" width="9.140625" style="1007"/>
    <col min="11265" max="11265" width="22.85546875" style="1007" customWidth="1"/>
    <col min="11266" max="11267" width="27.7109375" style="1007" customWidth="1"/>
    <col min="11268" max="11268" width="12.7109375" style="1007" bestFit="1" customWidth="1"/>
    <col min="11269" max="11520" width="9.140625" style="1007"/>
    <col min="11521" max="11521" width="22.85546875" style="1007" customWidth="1"/>
    <col min="11522" max="11523" width="27.7109375" style="1007" customWidth="1"/>
    <col min="11524" max="11524" width="12.7109375" style="1007" bestFit="1" customWidth="1"/>
    <col min="11525" max="11776" width="9.140625" style="1007"/>
    <col min="11777" max="11777" width="22.85546875" style="1007" customWidth="1"/>
    <col min="11778" max="11779" width="27.7109375" style="1007" customWidth="1"/>
    <col min="11780" max="11780" width="12.7109375" style="1007" bestFit="1" customWidth="1"/>
    <col min="11781" max="12032" width="9.140625" style="1007"/>
    <col min="12033" max="12033" width="22.85546875" style="1007" customWidth="1"/>
    <col min="12034" max="12035" width="27.7109375" style="1007" customWidth="1"/>
    <col min="12036" max="12036" width="12.7109375" style="1007" bestFit="1" customWidth="1"/>
    <col min="12037" max="12288" width="9.140625" style="1007"/>
    <col min="12289" max="12289" width="22.85546875" style="1007" customWidth="1"/>
    <col min="12290" max="12291" width="27.7109375" style="1007" customWidth="1"/>
    <col min="12292" max="12292" width="12.7109375" style="1007" bestFit="1" customWidth="1"/>
    <col min="12293" max="12544" width="9.140625" style="1007"/>
    <col min="12545" max="12545" width="22.85546875" style="1007" customWidth="1"/>
    <col min="12546" max="12547" width="27.7109375" style="1007" customWidth="1"/>
    <col min="12548" max="12548" width="12.7109375" style="1007" bestFit="1" customWidth="1"/>
    <col min="12549" max="12800" width="9.140625" style="1007"/>
    <col min="12801" max="12801" width="22.85546875" style="1007" customWidth="1"/>
    <col min="12802" max="12803" width="27.7109375" style="1007" customWidth="1"/>
    <col min="12804" max="12804" width="12.7109375" style="1007" bestFit="1" customWidth="1"/>
    <col min="12805" max="13056" width="9.140625" style="1007"/>
    <col min="13057" max="13057" width="22.85546875" style="1007" customWidth="1"/>
    <col min="13058" max="13059" width="27.7109375" style="1007" customWidth="1"/>
    <col min="13060" max="13060" width="12.7109375" style="1007" bestFit="1" customWidth="1"/>
    <col min="13061" max="13312" width="9.140625" style="1007"/>
    <col min="13313" max="13313" width="22.85546875" style="1007" customWidth="1"/>
    <col min="13314" max="13315" width="27.7109375" style="1007" customWidth="1"/>
    <col min="13316" max="13316" width="12.7109375" style="1007" bestFit="1" customWidth="1"/>
    <col min="13317" max="13568" width="9.140625" style="1007"/>
    <col min="13569" max="13569" width="22.85546875" style="1007" customWidth="1"/>
    <col min="13570" max="13571" width="27.7109375" style="1007" customWidth="1"/>
    <col min="13572" max="13572" width="12.7109375" style="1007" bestFit="1" customWidth="1"/>
    <col min="13573" max="13824" width="9.140625" style="1007"/>
    <col min="13825" max="13825" width="22.85546875" style="1007" customWidth="1"/>
    <col min="13826" max="13827" width="27.7109375" style="1007" customWidth="1"/>
    <col min="13828" max="13828" width="12.7109375" style="1007" bestFit="1" customWidth="1"/>
    <col min="13829" max="14080" width="9.140625" style="1007"/>
    <col min="14081" max="14081" width="22.85546875" style="1007" customWidth="1"/>
    <col min="14082" max="14083" width="27.7109375" style="1007" customWidth="1"/>
    <col min="14084" max="14084" width="12.7109375" style="1007" bestFit="1" customWidth="1"/>
    <col min="14085" max="14336" width="9.140625" style="1007"/>
    <col min="14337" max="14337" width="22.85546875" style="1007" customWidth="1"/>
    <col min="14338" max="14339" width="27.7109375" style="1007" customWidth="1"/>
    <col min="14340" max="14340" width="12.7109375" style="1007" bestFit="1" customWidth="1"/>
    <col min="14341" max="14592" width="9.140625" style="1007"/>
    <col min="14593" max="14593" width="22.85546875" style="1007" customWidth="1"/>
    <col min="14594" max="14595" width="27.7109375" style="1007" customWidth="1"/>
    <col min="14596" max="14596" width="12.7109375" style="1007" bestFit="1" customWidth="1"/>
    <col min="14597" max="14848" width="9.140625" style="1007"/>
    <col min="14849" max="14849" width="22.85546875" style="1007" customWidth="1"/>
    <col min="14850" max="14851" width="27.7109375" style="1007" customWidth="1"/>
    <col min="14852" max="14852" width="12.7109375" style="1007" bestFit="1" customWidth="1"/>
    <col min="14853" max="15104" width="9.140625" style="1007"/>
    <col min="15105" max="15105" width="22.85546875" style="1007" customWidth="1"/>
    <col min="15106" max="15107" width="27.7109375" style="1007" customWidth="1"/>
    <col min="15108" max="15108" width="12.7109375" style="1007" bestFit="1" customWidth="1"/>
    <col min="15109" max="15360" width="9.140625" style="1007"/>
    <col min="15361" max="15361" width="22.85546875" style="1007" customWidth="1"/>
    <col min="15362" max="15363" width="27.7109375" style="1007" customWidth="1"/>
    <col min="15364" max="15364" width="12.7109375" style="1007" bestFit="1" customWidth="1"/>
    <col min="15365" max="15616" width="9.140625" style="1007"/>
    <col min="15617" max="15617" width="22.85546875" style="1007" customWidth="1"/>
    <col min="15618" max="15619" width="27.7109375" style="1007" customWidth="1"/>
    <col min="15620" max="15620" width="12.7109375" style="1007" bestFit="1" customWidth="1"/>
    <col min="15621" max="15872" width="9.140625" style="1007"/>
    <col min="15873" max="15873" width="22.85546875" style="1007" customWidth="1"/>
    <col min="15874" max="15875" width="27.7109375" style="1007" customWidth="1"/>
    <col min="15876" max="15876" width="12.7109375" style="1007" bestFit="1" customWidth="1"/>
    <col min="15877" max="16128" width="9.140625" style="1007"/>
    <col min="16129" max="16129" width="22.85546875" style="1007" customWidth="1"/>
    <col min="16130" max="16131" width="27.7109375" style="1007" customWidth="1"/>
    <col min="16132" max="16132" width="12.7109375" style="1007" bestFit="1" customWidth="1"/>
    <col min="16133" max="16384" width="9.140625" style="1007"/>
  </cols>
  <sheetData>
    <row r="1" spans="1:3" ht="25.5">
      <c r="A1" s="1172" t="s">
        <v>322</v>
      </c>
      <c r="B1" s="1239"/>
    </row>
    <row r="2" spans="1:3" s="1009" customFormat="1" ht="39.75" customHeight="1" thickBot="1">
      <c r="A2" s="3186" t="s">
        <v>871</v>
      </c>
      <c r="B2" s="3186"/>
      <c r="C2" s="3186"/>
    </row>
    <row r="3" spans="1:3" s="1017" customFormat="1" ht="33" customHeight="1" thickBot="1">
      <c r="A3" s="1011" t="s">
        <v>654</v>
      </c>
      <c r="B3" s="1037" t="s">
        <v>667</v>
      </c>
      <c r="C3" s="1038" t="s">
        <v>668</v>
      </c>
    </row>
    <row r="4" spans="1:3" ht="15.75" customHeight="1">
      <c r="A4" s="1018">
        <v>2008</v>
      </c>
      <c r="B4" s="1019"/>
      <c r="C4" s="1021"/>
    </row>
    <row r="5" spans="1:3" ht="15.75" customHeight="1">
      <c r="A5" s="1024">
        <v>39448</v>
      </c>
      <c r="B5" s="1019">
        <v>14879.19</v>
      </c>
      <c r="C5" s="1021">
        <v>6853.2</v>
      </c>
    </row>
    <row r="6" spans="1:3" ht="15.75" customHeight="1">
      <c r="A6" s="1024">
        <v>39479</v>
      </c>
      <c r="B6" s="1019">
        <v>285535.2</v>
      </c>
      <c r="C6" s="1021">
        <v>39607.1</v>
      </c>
    </row>
    <row r="7" spans="1:3" ht="15.75" customHeight="1">
      <c r="A7" s="1024">
        <v>39508</v>
      </c>
      <c r="B7" s="1019">
        <v>18523.339</v>
      </c>
      <c r="C7" s="1021">
        <v>36918.086000000003</v>
      </c>
    </row>
    <row r="8" spans="1:3" ht="15.75" customHeight="1">
      <c r="A8" s="1024">
        <v>39539</v>
      </c>
      <c r="B8" s="1019">
        <v>10324.799999999999</v>
      </c>
      <c r="C8" s="1021">
        <v>39635.9</v>
      </c>
    </row>
    <row r="9" spans="1:3" ht="15.75" customHeight="1">
      <c r="A9" s="1024">
        <v>39569</v>
      </c>
      <c r="B9" s="1019">
        <v>21667.61797942</v>
      </c>
      <c r="C9" s="1021">
        <v>41235.210246000002</v>
      </c>
    </row>
    <row r="10" spans="1:3" ht="15.75" customHeight="1">
      <c r="A10" s="1024">
        <v>39600</v>
      </c>
      <c r="B10" s="1019">
        <v>20527.251463970002</v>
      </c>
      <c r="C10" s="1021">
        <v>41343.381936999998</v>
      </c>
    </row>
    <row r="11" spans="1:3" ht="15.75" customHeight="1">
      <c r="A11" s="1024">
        <v>39630</v>
      </c>
      <c r="B11" s="1019">
        <v>21553.42033325</v>
      </c>
      <c r="C11" s="1021">
        <v>41889.402173000002</v>
      </c>
    </row>
    <row r="12" spans="1:3" ht="15.75" customHeight="1">
      <c r="A12" s="1024">
        <v>39661</v>
      </c>
      <c r="B12" s="1019">
        <v>21685.987218040002</v>
      </c>
      <c r="C12" s="1021">
        <v>42604.811328999996</v>
      </c>
    </row>
    <row r="13" spans="1:3" ht="15.75" customHeight="1">
      <c r="A13" s="1024">
        <v>39692</v>
      </c>
      <c r="B13" s="1019">
        <v>22862.232037779999</v>
      </c>
      <c r="C13" s="1021">
        <v>43585.199741999997</v>
      </c>
    </row>
    <row r="14" spans="1:3" ht="15.75" customHeight="1">
      <c r="A14" s="1024">
        <v>39722</v>
      </c>
      <c r="B14" s="1019">
        <v>19757.171960529999</v>
      </c>
      <c r="C14" s="1021">
        <v>43319.232705000002</v>
      </c>
    </row>
    <row r="15" spans="1:3" ht="15.75" customHeight="1">
      <c r="A15" s="1024">
        <v>39753</v>
      </c>
      <c r="B15" s="1019">
        <v>13383.87614437</v>
      </c>
      <c r="C15" s="1021">
        <v>45317.813777000003</v>
      </c>
    </row>
    <row r="16" spans="1:3" ht="15.75" customHeight="1">
      <c r="A16" s="1024">
        <v>39783</v>
      </c>
      <c r="B16" s="1019">
        <v>13512.20422159</v>
      </c>
      <c r="C16" s="1021">
        <v>46521.477695000001</v>
      </c>
    </row>
    <row r="17" spans="1:3" ht="15.75" customHeight="1">
      <c r="A17" s="1018">
        <v>2009</v>
      </c>
      <c r="B17" s="1019"/>
      <c r="C17" s="1021"/>
    </row>
    <row r="18" spans="1:3" ht="15.75" customHeight="1">
      <c r="A18" s="1024">
        <v>39814</v>
      </c>
      <c r="B18" s="1019">
        <v>13673.358374899999</v>
      </c>
      <c r="C18" s="1021">
        <v>48157.226734000003</v>
      </c>
    </row>
    <row r="19" spans="1:3" ht="15.75" customHeight="1">
      <c r="A19" s="1024">
        <v>39845</v>
      </c>
      <c r="B19" s="1019">
        <v>13935.608998360001</v>
      </c>
      <c r="C19" s="1021">
        <v>49803.363932</v>
      </c>
    </row>
    <row r="20" spans="1:3" ht="15.75" customHeight="1">
      <c r="A20" s="1024">
        <v>39873</v>
      </c>
      <c r="B20" s="1019">
        <v>12687.079525700001</v>
      </c>
      <c r="C20" s="1021">
        <v>49387.862782999997</v>
      </c>
    </row>
    <row r="21" spans="1:3" ht="15.75" customHeight="1">
      <c r="A21" s="1024">
        <v>39904</v>
      </c>
      <c r="B21" s="1019">
        <v>14802.83885129</v>
      </c>
      <c r="C21" s="1021">
        <v>50675.072800000002</v>
      </c>
    </row>
    <row r="22" spans="1:3" ht="15.75" customHeight="1">
      <c r="A22" s="1024">
        <v>39934</v>
      </c>
      <c r="B22" s="1019">
        <v>70867.996804039998</v>
      </c>
      <c r="C22" s="1021">
        <v>50401.696215999997</v>
      </c>
    </row>
    <row r="23" spans="1:3" ht="15.75" customHeight="1">
      <c r="A23" s="1024">
        <v>39965</v>
      </c>
      <c r="B23" s="1019">
        <v>16949.75814812</v>
      </c>
      <c r="C23" s="1021">
        <v>13290.628795000001</v>
      </c>
    </row>
    <row r="24" spans="1:3" ht="15.75" customHeight="1">
      <c r="A24" s="1024">
        <v>39995</v>
      </c>
      <c r="B24" s="1019">
        <v>15862.485483350001</v>
      </c>
      <c r="C24" s="1021">
        <v>13219.463533</v>
      </c>
    </row>
    <row r="25" spans="1:3" ht="15.75" customHeight="1">
      <c r="A25" s="1024">
        <v>40026</v>
      </c>
      <c r="B25" s="1019">
        <v>17297.34991877</v>
      </c>
      <c r="C25" s="1021">
        <v>13575.003612</v>
      </c>
    </row>
    <row r="26" spans="1:3" ht="15.75" customHeight="1">
      <c r="A26" s="1024">
        <v>40057</v>
      </c>
      <c r="B26" s="1019">
        <v>16574.159961990001</v>
      </c>
      <c r="C26" s="1021">
        <v>1612.411478</v>
      </c>
    </row>
    <row r="27" spans="1:3" ht="15.75" customHeight="1">
      <c r="A27" s="1024">
        <v>40087</v>
      </c>
      <c r="B27" s="1019">
        <v>15814.776694010001</v>
      </c>
      <c r="C27" s="1021">
        <v>13399.726764999999</v>
      </c>
    </row>
    <row r="28" spans="1:3" ht="15.75" customHeight="1">
      <c r="A28" s="1024">
        <v>40118</v>
      </c>
      <c r="B28" s="1019">
        <v>16321.372939450001</v>
      </c>
      <c r="C28" s="1021">
        <v>13485.306891</v>
      </c>
    </row>
    <row r="29" spans="1:3" ht="15.75" customHeight="1">
      <c r="A29" s="1024">
        <v>40148</v>
      </c>
      <c r="B29" s="1019">
        <v>16366.485012469999</v>
      </c>
      <c r="C29" s="1021">
        <v>15590.500285</v>
      </c>
    </row>
    <row r="30" spans="1:3" ht="15.75" customHeight="1">
      <c r="A30" s="1018">
        <v>2010</v>
      </c>
      <c r="B30" s="1019"/>
      <c r="C30" s="1021"/>
    </row>
    <row r="31" spans="1:3" ht="15.75" customHeight="1">
      <c r="A31" s="1024">
        <v>40179</v>
      </c>
      <c r="B31" s="1019">
        <v>15875.62986474</v>
      </c>
      <c r="C31" s="1021">
        <v>15699.946585</v>
      </c>
    </row>
    <row r="32" spans="1:3" ht="15.75" customHeight="1">
      <c r="A32" s="1024">
        <v>40210</v>
      </c>
      <c r="B32" s="1019">
        <v>16800.198780729999</v>
      </c>
      <c r="C32" s="1021">
        <v>15507.402581</v>
      </c>
    </row>
    <row r="33" spans="1:3" ht="15.75" customHeight="1">
      <c r="A33" s="1024">
        <v>40238</v>
      </c>
      <c r="B33" s="1019">
        <v>17822.871371919999</v>
      </c>
      <c r="C33" s="1021">
        <v>14741.97532</v>
      </c>
    </row>
    <row r="34" spans="1:3" ht="15.75" customHeight="1">
      <c r="A34" s="1024">
        <v>40269</v>
      </c>
      <c r="B34" s="1019">
        <v>16930.73622088</v>
      </c>
      <c r="C34" s="1021">
        <v>14494.353447</v>
      </c>
    </row>
    <row r="35" spans="1:3" ht="15.75" customHeight="1">
      <c r="A35" s="1024">
        <v>40299</v>
      </c>
      <c r="B35" s="1019">
        <v>16364.7265599</v>
      </c>
      <c r="C35" s="1021">
        <v>14095.164622</v>
      </c>
    </row>
    <row r="36" spans="1:3" ht="15.75" customHeight="1">
      <c r="A36" s="1024">
        <v>40330</v>
      </c>
      <c r="B36" s="1019">
        <v>12977.964575200001</v>
      </c>
      <c r="C36" s="1021">
        <v>16054.142699</v>
      </c>
    </row>
    <row r="37" spans="1:3" ht="15.75" customHeight="1">
      <c r="A37" s="1024">
        <v>40360</v>
      </c>
      <c r="B37" s="1019">
        <v>12294.7460548</v>
      </c>
      <c r="C37" s="1021">
        <v>16382.162339</v>
      </c>
    </row>
    <row r="38" spans="1:3" ht="15.75" customHeight="1">
      <c r="A38" s="1024">
        <v>40391</v>
      </c>
      <c r="B38" s="1019">
        <v>12539.125036020001</v>
      </c>
      <c r="C38" s="1021">
        <v>16290.462713000001</v>
      </c>
    </row>
    <row r="39" spans="1:3" ht="15.75" customHeight="1">
      <c r="A39" s="1024">
        <v>40422</v>
      </c>
      <c r="B39" s="1019">
        <v>13686.790590049999</v>
      </c>
      <c r="C39" s="1021">
        <v>16417.342403999999</v>
      </c>
    </row>
    <row r="40" spans="1:3" ht="15.75" customHeight="1">
      <c r="A40" s="1024">
        <v>40452</v>
      </c>
      <c r="B40" s="1019">
        <v>13285.74851666</v>
      </c>
      <c r="C40" s="1021">
        <v>16386.174665999999</v>
      </c>
    </row>
    <row r="41" spans="1:3" ht="15.75" customHeight="1">
      <c r="A41" s="1024">
        <v>40483</v>
      </c>
      <c r="B41" s="1019">
        <v>14981.924440860001</v>
      </c>
      <c r="C41" s="1021">
        <v>16249.480718000001</v>
      </c>
    </row>
    <row r="42" spans="1:3" ht="15.75" customHeight="1">
      <c r="A42" s="1024">
        <v>40513</v>
      </c>
      <c r="B42" s="1019">
        <v>12550.333868940001</v>
      </c>
      <c r="C42" s="1021">
        <v>16555.975117999998</v>
      </c>
    </row>
    <row r="43" spans="1:3" ht="15.75" customHeight="1">
      <c r="A43" s="1018">
        <v>2011</v>
      </c>
      <c r="B43" s="1019"/>
      <c r="C43" s="1021"/>
    </row>
    <row r="44" spans="1:3" ht="15.75" customHeight="1">
      <c r="A44" s="1024">
        <v>40544</v>
      </c>
      <c r="B44" s="1019">
        <v>13248.81478164</v>
      </c>
      <c r="C44" s="1021">
        <v>16182.955743</v>
      </c>
    </row>
    <row r="45" spans="1:3" ht="15.75" customHeight="1">
      <c r="A45" s="1024">
        <v>40575</v>
      </c>
      <c r="B45" s="1019">
        <v>13656.634256719999</v>
      </c>
      <c r="C45" s="1021">
        <v>16690.280981</v>
      </c>
    </row>
    <row r="46" spans="1:3" ht="15.75" customHeight="1">
      <c r="A46" s="1024">
        <v>40603</v>
      </c>
      <c r="B46" s="1019">
        <v>13133.23678616</v>
      </c>
      <c r="C46" s="1021">
        <v>16919.587427999999</v>
      </c>
    </row>
    <row r="47" spans="1:3" ht="15.75" customHeight="1">
      <c r="A47" s="1024">
        <v>40634</v>
      </c>
      <c r="B47" s="1019">
        <v>17060.16388512</v>
      </c>
      <c r="C47" s="1021">
        <v>16596.912466000002</v>
      </c>
    </row>
    <row r="48" spans="1:3" ht="15.75" customHeight="1">
      <c r="A48" s="1024">
        <v>40664</v>
      </c>
      <c r="B48" s="1019">
        <v>596824.73451918992</v>
      </c>
      <c r="C48" s="1021">
        <v>16648.787666</v>
      </c>
    </row>
    <row r="49" spans="1:6" ht="15.75" customHeight="1">
      <c r="A49" s="1024">
        <v>40695</v>
      </c>
      <c r="B49" s="1019">
        <v>109587.19760191</v>
      </c>
      <c r="C49" s="1021">
        <v>16261.670744999999</v>
      </c>
    </row>
    <row r="50" spans="1:6" ht="15.75" customHeight="1">
      <c r="A50" s="1024">
        <v>40725</v>
      </c>
      <c r="B50" s="1019">
        <v>20089.80146681</v>
      </c>
      <c r="C50" s="1021">
        <v>16778.230841000001</v>
      </c>
    </row>
    <row r="51" spans="1:6" ht="15.75" customHeight="1">
      <c r="A51" s="1024">
        <v>40756</v>
      </c>
      <c r="B51" s="1019">
        <v>14190.7224919</v>
      </c>
      <c r="C51" s="1021">
        <v>16976.031222000001</v>
      </c>
    </row>
    <row r="52" spans="1:6" ht="15.75" customHeight="1">
      <c r="A52" s="1024">
        <v>40797</v>
      </c>
      <c r="B52" s="1019">
        <v>14952.4760971</v>
      </c>
      <c r="C52" s="1021">
        <v>18132.644301</v>
      </c>
    </row>
    <row r="53" spans="1:6" ht="15.75" customHeight="1">
      <c r="A53" s="1024">
        <v>40838</v>
      </c>
      <c r="B53" s="1019">
        <v>15205.40995741</v>
      </c>
      <c r="C53" s="1021">
        <v>19245.475316</v>
      </c>
    </row>
    <row r="54" spans="1:6" ht="15.75" customHeight="1">
      <c r="A54" s="1024">
        <v>40858</v>
      </c>
      <c r="B54" s="1019">
        <v>15295.06768192</v>
      </c>
      <c r="C54" s="1021">
        <v>19418.548368</v>
      </c>
    </row>
    <row r="55" spans="1:6" ht="15.75" customHeight="1">
      <c r="A55" s="1024">
        <v>40888</v>
      </c>
      <c r="B55" s="1019">
        <v>15611.735663809999</v>
      </c>
      <c r="C55" s="1021">
        <v>19980.30255</v>
      </c>
    </row>
    <row r="56" spans="1:6" ht="15.75" customHeight="1">
      <c r="A56" s="1018">
        <v>2012</v>
      </c>
      <c r="B56" s="1019"/>
      <c r="C56" s="1021"/>
    </row>
    <row r="57" spans="1:6" ht="15.75" customHeight="1">
      <c r="A57" s="1024">
        <v>40909</v>
      </c>
      <c r="B57" s="1019">
        <v>15672.343665370001</v>
      </c>
      <c r="C57" s="1021">
        <v>19932.418285</v>
      </c>
      <c r="F57" s="1025"/>
    </row>
    <row r="58" spans="1:6" ht="15.75" customHeight="1">
      <c r="A58" s="1024">
        <v>40940</v>
      </c>
      <c r="B58" s="1019">
        <v>14848.26578946</v>
      </c>
      <c r="C58" s="1021">
        <v>19058.640189999998</v>
      </c>
      <c r="F58" s="1025"/>
    </row>
    <row r="59" spans="1:6" ht="15.75" customHeight="1">
      <c r="A59" s="1024">
        <v>40969</v>
      </c>
      <c r="B59" s="1019">
        <v>14875.073296729999</v>
      </c>
      <c r="C59" s="1021">
        <v>20257.625102999998</v>
      </c>
      <c r="F59" s="1025"/>
    </row>
    <row r="60" spans="1:6" ht="15.75" customHeight="1">
      <c r="A60" s="1024">
        <v>41000</v>
      </c>
      <c r="B60" s="1019">
        <v>14628.96</v>
      </c>
      <c r="C60" s="1021">
        <v>20787.830855</v>
      </c>
      <c r="F60" s="1025"/>
    </row>
    <row r="61" spans="1:6" ht="15.75" customHeight="1">
      <c r="A61" s="1024">
        <v>41030</v>
      </c>
      <c r="B61" s="1019">
        <v>15137.946652340001</v>
      </c>
      <c r="C61" s="1021">
        <v>21856.854254999998</v>
      </c>
      <c r="F61" s="1025"/>
    </row>
    <row r="62" spans="1:6" ht="15.75" customHeight="1">
      <c r="A62" s="1024">
        <v>41061</v>
      </c>
      <c r="B62" s="1019">
        <v>15065.36516238</v>
      </c>
      <c r="C62" s="1021">
        <v>23263.324443000001</v>
      </c>
      <c r="F62" s="1025"/>
    </row>
    <row r="63" spans="1:6" ht="15.75" customHeight="1">
      <c r="A63" s="1024">
        <v>41091</v>
      </c>
      <c r="B63" s="1019">
        <v>14345.18197301</v>
      </c>
      <c r="C63" s="1021">
        <v>292925.93626799999</v>
      </c>
      <c r="F63" s="1025"/>
    </row>
    <row r="64" spans="1:6" ht="15.75" customHeight="1">
      <c r="A64" s="1024">
        <v>41122</v>
      </c>
      <c r="B64" s="1019">
        <v>15238.5217527</v>
      </c>
      <c r="C64" s="1021">
        <v>24192.022959000002</v>
      </c>
      <c r="F64" s="1025"/>
    </row>
    <row r="65" spans="1:6" ht="15.75" customHeight="1">
      <c r="A65" s="1024">
        <v>41153</v>
      </c>
      <c r="B65" s="1019">
        <v>14995.818688610001</v>
      </c>
      <c r="C65" s="1021">
        <v>24681.143673999999</v>
      </c>
      <c r="F65" s="1025"/>
    </row>
    <row r="66" spans="1:6" ht="15.75" customHeight="1">
      <c r="A66" s="1024">
        <v>41183</v>
      </c>
      <c r="B66" s="1019">
        <v>14496.22546804</v>
      </c>
      <c r="C66" s="1021">
        <v>23550.927405999999</v>
      </c>
      <c r="F66" s="1025"/>
    </row>
    <row r="67" spans="1:6" ht="15.75" customHeight="1">
      <c r="A67" s="1024">
        <v>41214</v>
      </c>
      <c r="B67" s="1019">
        <v>742098.41393926006</v>
      </c>
      <c r="C67" s="1021">
        <v>23177.014629000001</v>
      </c>
      <c r="F67" s="1025"/>
    </row>
    <row r="68" spans="1:6" ht="15.75" customHeight="1">
      <c r="A68" s="1024">
        <v>41244</v>
      </c>
      <c r="B68" s="1019">
        <v>13863.462939219999</v>
      </c>
      <c r="C68" s="1021">
        <v>22579.970439000001</v>
      </c>
      <c r="F68" s="1025"/>
    </row>
    <row r="69" spans="1:6" ht="15.75" customHeight="1">
      <c r="A69" s="1018">
        <v>2013</v>
      </c>
      <c r="B69" s="1019"/>
      <c r="C69" s="1021"/>
      <c r="F69" s="1025"/>
    </row>
    <row r="70" spans="1:6" ht="15.75" customHeight="1">
      <c r="A70" s="1024">
        <v>41275</v>
      </c>
      <c r="B70" s="1028">
        <v>13659.9</v>
      </c>
      <c r="C70" s="1027">
        <v>22818.1</v>
      </c>
      <c r="D70" s="980"/>
    </row>
    <row r="71" spans="1:6" ht="15.75" customHeight="1">
      <c r="A71" s="1024">
        <v>41306</v>
      </c>
      <c r="B71" s="1028">
        <v>13527.82</v>
      </c>
      <c r="C71" s="1027">
        <v>1309.1300000000001</v>
      </c>
      <c r="D71" s="980"/>
    </row>
    <row r="72" spans="1:6" ht="15.75" customHeight="1">
      <c r="A72" s="1024">
        <v>41334</v>
      </c>
      <c r="B72" s="1028">
        <v>13114.71</v>
      </c>
      <c r="C72" s="1027">
        <v>23560.42</v>
      </c>
      <c r="D72" s="980"/>
    </row>
    <row r="73" spans="1:6" ht="15.75" customHeight="1">
      <c r="A73" s="1024">
        <v>41365</v>
      </c>
      <c r="B73" s="1028">
        <v>10754.42</v>
      </c>
      <c r="C73" s="1027">
        <v>23712.6</v>
      </c>
      <c r="D73" s="980"/>
    </row>
    <row r="74" spans="1:6" ht="15.75" customHeight="1">
      <c r="A74" s="1024">
        <v>41395</v>
      </c>
      <c r="B74" s="1028">
        <v>12761.78</v>
      </c>
      <c r="C74" s="1027">
        <v>23960.36</v>
      </c>
      <c r="D74" s="980"/>
    </row>
    <row r="75" spans="1:6" ht="15.75" customHeight="1">
      <c r="A75" s="1024">
        <v>41426</v>
      </c>
      <c r="B75" s="1028">
        <v>12425.69</v>
      </c>
      <c r="C75" s="1027">
        <v>24002.02</v>
      </c>
      <c r="D75" s="980"/>
    </row>
    <row r="76" spans="1:6" ht="15.75" customHeight="1">
      <c r="A76" s="1024">
        <v>41456</v>
      </c>
      <c r="B76" s="1028">
        <v>13404.649279360001</v>
      </c>
      <c r="C76" s="1027">
        <v>24703.274164999999</v>
      </c>
      <c r="D76" s="980"/>
    </row>
    <row r="77" spans="1:6" ht="15.75" customHeight="1">
      <c r="A77" s="1024">
        <v>41487</v>
      </c>
      <c r="B77" s="1028">
        <v>13755.044405709999</v>
      </c>
      <c r="C77" s="1027">
        <v>694810.524554</v>
      </c>
      <c r="D77" s="980"/>
    </row>
    <row r="78" spans="1:6" ht="15.75" customHeight="1">
      <c r="A78" s="1024">
        <v>41518</v>
      </c>
      <c r="B78" s="1028">
        <v>24179.233349319999</v>
      </c>
      <c r="C78" s="1027">
        <v>708202.20639199996</v>
      </c>
      <c r="D78" s="980"/>
    </row>
    <row r="79" spans="1:6" ht="15.75" customHeight="1">
      <c r="A79" s="1024">
        <v>41548</v>
      </c>
      <c r="B79" s="1028">
        <v>1877.2</v>
      </c>
      <c r="C79" s="1027">
        <v>706732.77</v>
      </c>
      <c r="D79" s="980"/>
    </row>
    <row r="80" spans="1:6" ht="15.75" customHeight="1">
      <c r="A80" s="1024">
        <v>41579</v>
      </c>
      <c r="B80" s="980">
        <v>858104.98</v>
      </c>
      <c r="C80" s="1027">
        <v>751437.9</v>
      </c>
      <c r="D80" s="980"/>
    </row>
    <row r="81" spans="1:4" ht="15.75" customHeight="1">
      <c r="A81" s="1024">
        <v>41609</v>
      </c>
      <c r="B81" s="980">
        <v>15353.04</v>
      </c>
      <c r="C81" s="1027">
        <v>739923.34</v>
      </c>
      <c r="D81" s="980"/>
    </row>
    <row r="82" spans="1:4" ht="15.75" customHeight="1">
      <c r="A82" s="1018">
        <v>2014</v>
      </c>
      <c r="B82" s="1028"/>
      <c r="C82" s="1027"/>
    </row>
    <row r="83" spans="1:4" ht="15.75" customHeight="1">
      <c r="A83" s="1024">
        <v>41653</v>
      </c>
      <c r="B83" s="1028">
        <v>14378.17</v>
      </c>
      <c r="C83" s="1027">
        <v>701767.2</v>
      </c>
    </row>
    <row r="84" spans="1:4" ht="15.75" customHeight="1">
      <c r="A84" s="1024">
        <v>41684</v>
      </c>
      <c r="B84" s="1028">
        <v>14508.61</v>
      </c>
      <c r="C84" s="1027">
        <v>719999.85</v>
      </c>
    </row>
    <row r="85" spans="1:4" ht="15.75" customHeight="1">
      <c r="A85" s="1024">
        <v>41712</v>
      </c>
      <c r="B85" s="1028">
        <v>21653.63</v>
      </c>
      <c r="C85" s="1027">
        <v>791950.79</v>
      </c>
    </row>
    <row r="86" spans="1:4">
      <c r="A86" s="1024">
        <v>41743</v>
      </c>
      <c r="B86" s="1035">
        <v>15644.48</v>
      </c>
      <c r="C86" s="1027">
        <v>812799</v>
      </c>
      <c r="D86" s="1025"/>
    </row>
    <row r="87" spans="1:4">
      <c r="A87" s="1024">
        <v>41773</v>
      </c>
      <c r="B87" s="1035">
        <v>15851.76</v>
      </c>
      <c r="C87" s="1027">
        <v>853836.63</v>
      </c>
      <c r="D87" s="1025"/>
    </row>
    <row r="88" spans="1:4">
      <c r="A88" s="1024">
        <v>41804</v>
      </c>
      <c r="B88" s="1035">
        <v>16007.7</v>
      </c>
      <c r="C88" s="1027">
        <v>827552.39</v>
      </c>
      <c r="D88" s="1025"/>
    </row>
    <row r="89" spans="1:4">
      <c r="A89" s="1024">
        <v>41834</v>
      </c>
      <c r="B89" s="1035">
        <v>15995.43</v>
      </c>
      <c r="C89" s="1027">
        <v>838080.45</v>
      </c>
      <c r="D89" s="1025"/>
    </row>
    <row r="90" spans="1:4">
      <c r="A90" s="1024">
        <v>41865</v>
      </c>
      <c r="B90" s="1035">
        <v>1054685.2</v>
      </c>
      <c r="C90" s="1027">
        <v>857259.6</v>
      </c>
      <c r="D90" s="1025"/>
    </row>
    <row r="91" spans="1:4">
      <c r="A91" s="1024">
        <v>41896</v>
      </c>
      <c r="B91" s="1035">
        <v>15966.62</v>
      </c>
      <c r="C91" s="1027">
        <v>867700.09</v>
      </c>
      <c r="D91" s="1025"/>
    </row>
    <row r="92" spans="1:4">
      <c r="A92" s="1024">
        <v>41926</v>
      </c>
      <c r="B92" s="1035">
        <v>16186.57</v>
      </c>
      <c r="C92" s="1027">
        <v>922129.67</v>
      </c>
      <c r="D92" s="1025"/>
    </row>
    <row r="93" spans="1:4">
      <c r="A93" s="1024">
        <v>41957</v>
      </c>
      <c r="B93" s="1035">
        <v>16370.96</v>
      </c>
      <c r="C93" s="1027">
        <v>922129.67</v>
      </c>
      <c r="D93" s="1025"/>
    </row>
    <row r="94" spans="1:4" ht="16.5" thickBot="1">
      <c r="A94" s="1029">
        <v>41987</v>
      </c>
      <c r="B94" s="1039">
        <v>16069.27</v>
      </c>
      <c r="C94" s="1040">
        <v>988587.87</v>
      </c>
      <c r="D94" s="1025"/>
    </row>
    <row r="95" spans="1:4" ht="14.25">
      <c r="A95" s="1170"/>
      <c r="B95" s="1170"/>
      <c r="C95" s="1170"/>
      <c r="D95" s="1025"/>
    </row>
    <row r="96" spans="1:4" ht="14.25">
      <c r="A96" s="1048" t="s">
        <v>369</v>
      </c>
      <c r="B96" s="1035"/>
      <c r="C96" s="1025"/>
    </row>
    <row r="97" spans="2:3">
      <c r="B97" s="1035"/>
      <c r="C97" s="1025"/>
    </row>
  </sheetData>
  <mergeCells count="1">
    <mergeCell ref="A2:C2"/>
  </mergeCells>
  <hyperlinks>
    <hyperlink ref="A1" location="Menu!A1" display="Return to Menu"/>
  </hyperlinks>
  <pageMargins left="0.70866141732283505" right="0.118110236220472" top="0.16929133900000001" bottom="0.183070866" header="0.23622047244094499" footer="0.511811023622047"/>
  <pageSetup paperSize="9" scale="52" firstPageNumber="207" orientation="portrait" useFirstPageNumber="1"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DE24"/>
  <sheetViews>
    <sheetView view="pageBreakPreview" zoomScale="90" zoomScaleSheetLayoutView="90" workbookViewId="0">
      <pane xSplit="1" ySplit="3" topLeftCell="CT4" activePane="bottomRight" state="frozen"/>
      <selection activeCell="B12" sqref="B12"/>
      <selection pane="topRight" activeCell="B12" sqref="B12"/>
      <selection pane="bottomLeft" activeCell="B12" sqref="B12"/>
      <selection pane="bottomRight"/>
    </sheetView>
  </sheetViews>
  <sheetFormatPr defaultRowHeight="15.75"/>
  <cols>
    <col min="1" max="1" width="37.28515625" style="1010" customWidth="1"/>
    <col min="2" max="9" width="9.140625" style="1007"/>
    <col min="10" max="52" width="9.7109375" style="1007" customWidth="1"/>
    <col min="53" max="96" width="9.140625" style="1007"/>
    <col min="97" max="97" width="8.28515625" style="1007" bestFit="1" customWidth="1"/>
    <col min="98" max="98" width="7.7109375" style="1007" bestFit="1" customWidth="1"/>
    <col min="99" max="99" width="8.140625" style="1007" bestFit="1" customWidth="1"/>
    <col min="100" max="109" width="8.5703125" style="1007" bestFit="1" customWidth="1"/>
    <col min="110" max="254" width="9.140625" style="1007"/>
    <col min="255" max="255" width="37.28515625" style="1007" customWidth="1"/>
    <col min="256" max="263" width="9.140625" style="1007"/>
    <col min="264" max="306" width="9.7109375" style="1007" customWidth="1"/>
    <col min="307" max="510" width="9.140625" style="1007"/>
    <col min="511" max="511" width="37.28515625" style="1007" customWidth="1"/>
    <col min="512" max="519" width="9.140625" style="1007"/>
    <col min="520" max="562" width="9.7109375" style="1007" customWidth="1"/>
    <col min="563" max="766" width="9.140625" style="1007"/>
    <col min="767" max="767" width="37.28515625" style="1007" customWidth="1"/>
    <col min="768" max="775" width="9.140625" style="1007"/>
    <col min="776" max="818" width="9.7109375" style="1007" customWidth="1"/>
    <col min="819" max="1022" width="9.140625" style="1007"/>
    <col min="1023" max="1023" width="37.28515625" style="1007" customWidth="1"/>
    <col min="1024" max="1031" width="9.140625" style="1007"/>
    <col min="1032" max="1074" width="9.7109375" style="1007" customWidth="1"/>
    <col min="1075" max="1278" width="9.140625" style="1007"/>
    <col min="1279" max="1279" width="37.28515625" style="1007" customWidth="1"/>
    <col min="1280" max="1287" width="9.140625" style="1007"/>
    <col min="1288" max="1330" width="9.7109375" style="1007" customWidth="1"/>
    <col min="1331" max="1534" width="9.140625" style="1007"/>
    <col min="1535" max="1535" width="37.28515625" style="1007" customWidth="1"/>
    <col min="1536" max="1543" width="9.140625" style="1007"/>
    <col min="1544" max="1586" width="9.7109375" style="1007" customWidth="1"/>
    <col min="1587" max="1790" width="9.140625" style="1007"/>
    <col min="1791" max="1791" width="37.28515625" style="1007" customWidth="1"/>
    <col min="1792" max="1799" width="9.140625" style="1007"/>
    <col min="1800" max="1842" width="9.7109375" style="1007" customWidth="1"/>
    <col min="1843" max="2046" width="9.140625" style="1007"/>
    <col min="2047" max="2047" width="37.28515625" style="1007" customWidth="1"/>
    <col min="2048" max="2055" width="9.140625" style="1007"/>
    <col min="2056" max="2098" width="9.7109375" style="1007" customWidth="1"/>
    <col min="2099" max="2302" width="9.140625" style="1007"/>
    <col min="2303" max="2303" width="37.28515625" style="1007" customWidth="1"/>
    <col min="2304" max="2311" width="9.140625" style="1007"/>
    <col min="2312" max="2354" width="9.7109375" style="1007" customWidth="1"/>
    <col min="2355" max="2558" width="9.140625" style="1007"/>
    <col min="2559" max="2559" width="37.28515625" style="1007" customWidth="1"/>
    <col min="2560" max="2567" width="9.140625" style="1007"/>
    <col min="2568" max="2610" width="9.7109375" style="1007" customWidth="1"/>
    <col min="2611" max="2814" width="9.140625" style="1007"/>
    <col min="2815" max="2815" width="37.28515625" style="1007" customWidth="1"/>
    <col min="2816" max="2823" width="9.140625" style="1007"/>
    <col min="2824" max="2866" width="9.7109375" style="1007" customWidth="1"/>
    <col min="2867" max="3070" width="9.140625" style="1007"/>
    <col min="3071" max="3071" width="37.28515625" style="1007" customWidth="1"/>
    <col min="3072" max="3079" width="9.140625" style="1007"/>
    <col min="3080" max="3122" width="9.7109375" style="1007" customWidth="1"/>
    <col min="3123" max="3326" width="9.140625" style="1007"/>
    <col min="3327" max="3327" width="37.28515625" style="1007" customWidth="1"/>
    <col min="3328" max="3335" width="9.140625" style="1007"/>
    <col min="3336" max="3378" width="9.7109375" style="1007" customWidth="1"/>
    <col min="3379" max="3582" width="9.140625" style="1007"/>
    <col min="3583" max="3583" width="37.28515625" style="1007" customWidth="1"/>
    <col min="3584" max="3591" width="9.140625" style="1007"/>
    <col min="3592" max="3634" width="9.7109375" style="1007" customWidth="1"/>
    <col min="3635" max="3838" width="9.140625" style="1007"/>
    <col min="3839" max="3839" width="37.28515625" style="1007" customWidth="1"/>
    <col min="3840" max="3847" width="9.140625" style="1007"/>
    <col min="3848" max="3890" width="9.7109375" style="1007" customWidth="1"/>
    <col min="3891" max="4094" width="9.140625" style="1007"/>
    <col min="4095" max="4095" width="37.28515625" style="1007" customWidth="1"/>
    <col min="4096" max="4103" width="9.140625" style="1007"/>
    <col min="4104" max="4146" width="9.7109375" style="1007" customWidth="1"/>
    <col min="4147" max="4350" width="9.140625" style="1007"/>
    <col min="4351" max="4351" width="37.28515625" style="1007" customWidth="1"/>
    <col min="4352" max="4359" width="9.140625" style="1007"/>
    <col min="4360" max="4402" width="9.7109375" style="1007" customWidth="1"/>
    <col min="4403" max="4606" width="9.140625" style="1007"/>
    <col min="4607" max="4607" width="37.28515625" style="1007" customWidth="1"/>
    <col min="4608" max="4615" width="9.140625" style="1007"/>
    <col min="4616" max="4658" width="9.7109375" style="1007" customWidth="1"/>
    <col min="4659" max="4862" width="9.140625" style="1007"/>
    <col min="4863" max="4863" width="37.28515625" style="1007" customWidth="1"/>
    <col min="4864" max="4871" width="9.140625" style="1007"/>
    <col min="4872" max="4914" width="9.7109375" style="1007" customWidth="1"/>
    <col min="4915" max="5118" width="9.140625" style="1007"/>
    <col min="5119" max="5119" width="37.28515625" style="1007" customWidth="1"/>
    <col min="5120" max="5127" width="9.140625" style="1007"/>
    <col min="5128" max="5170" width="9.7109375" style="1007" customWidth="1"/>
    <col min="5171" max="5374" width="9.140625" style="1007"/>
    <col min="5375" max="5375" width="37.28515625" style="1007" customWidth="1"/>
    <col min="5376" max="5383" width="9.140625" style="1007"/>
    <col min="5384" max="5426" width="9.7109375" style="1007" customWidth="1"/>
    <col min="5427" max="5630" width="9.140625" style="1007"/>
    <col min="5631" max="5631" width="37.28515625" style="1007" customWidth="1"/>
    <col min="5632" max="5639" width="9.140625" style="1007"/>
    <col min="5640" max="5682" width="9.7109375" style="1007" customWidth="1"/>
    <col min="5683" max="5886" width="9.140625" style="1007"/>
    <col min="5887" max="5887" width="37.28515625" style="1007" customWidth="1"/>
    <col min="5888" max="5895" width="9.140625" style="1007"/>
    <col min="5896" max="5938" width="9.7109375" style="1007" customWidth="1"/>
    <col min="5939" max="6142" width="9.140625" style="1007"/>
    <col min="6143" max="6143" width="37.28515625" style="1007" customWidth="1"/>
    <col min="6144" max="6151" width="9.140625" style="1007"/>
    <col min="6152" max="6194" width="9.7109375" style="1007" customWidth="1"/>
    <col min="6195" max="6398" width="9.140625" style="1007"/>
    <col min="6399" max="6399" width="37.28515625" style="1007" customWidth="1"/>
    <col min="6400" max="6407" width="9.140625" style="1007"/>
    <col min="6408" max="6450" width="9.7109375" style="1007" customWidth="1"/>
    <col min="6451" max="6654" width="9.140625" style="1007"/>
    <col min="6655" max="6655" width="37.28515625" style="1007" customWidth="1"/>
    <col min="6656" max="6663" width="9.140625" style="1007"/>
    <col min="6664" max="6706" width="9.7109375" style="1007" customWidth="1"/>
    <col min="6707" max="6910" width="9.140625" style="1007"/>
    <col min="6911" max="6911" width="37.28515625" style="1007" customWidth="1"/>
    <col min="6912" max="6919" width="9.140625" style="1007"/>
    <col min="6920" max="6962" width="9.7109375" style="1007" customWidth="1"/>
    <col min="6963" max="7166" width="9.140625" style="1007"/>
    <col min="7167" max="7167" width="37.28515625" style="1007" customWidth="1"/>
    <col min="7168" max="7175" width="9.140625" style="1007"/>
    <col min="7176" max="7218" width="9.7109375" style="1007" customWidth="1"/>
    <col min="7219" max="7422" width="9.140625" style="1007"/>
    <col min="7423" max="7423" width="37.28515625" style="1007" customWidth="1"/>
    <col min="7424" max="7431" width="9.140625" style="1007"/>
    <col min="7432" max="7474" width="9.7109375" style="1007" customWidth="1"/>
    <col min="7475" max="7678" width="9.140625" style="1007"/>
    <col min="7679" max="7679" width="37.28515625" style="1007" customWidth="1"/>
    <col min="7680" max="7687" width="9.140625" style="1007"/>
    <col min="7688" max="7730" width="9.7109375" style="1007" customWidth="1"/>
    <col min="7731" max="7934" width="9.140625" style="1007"/>
    <col min="7935" max="7935" width="37.28515625" style="1007" customWidth="1"/>
    <col min="7936" max="7943" width="9.140625" style="1007"/>
    <col min="7944" max="7986" width="9.7109375" style="1007" customWidth="1"/>
    <col min="7987" max="8190" width="9.140625" style="1007"/>
    <col min="8191" max="8191" width="37.28515625" style="1007" customWidth="1"/>
    <col min="8192" max="8199" width="9.140625" style="1007"/>
    <col min="8200" max="8242" width="9.7109375" style="1007" customWidth="1"/>
    <col min="8243" max="8446" width="9.140625" style="1007"/>
    <col min="8447" max="8447" width="37.28515625" style="1007" customWidth="1"/>
    <col min="8448" max="8455" width="9.140625" style="1007"/>
    <col min="8456" max="8498" width="9.7109375" style="1007" customWidth="1"/>
    <col min="8499" max="8702" width="9.140625" style="1007"/>
    <col min="8703" max="8703" width="37.28515625" style="1007" customWidth="1"/>
    <col min="8704" max="8711" width="9.140625" style="1007"/>
    <col min="8712" max="8754" width="9.7109375" style="1007" customWidth="1"/>
    <col min="8755" max="8958" width="9.140625" style="1007"/>
    <col min="8959" max="8959" width="37.28515625" style="1007" customWidth="1"/>
    <col min="8960" max="8967" width="9.140625" style="1007"/>
    <col min="8968" max="9010" width="9.7109375" style="1007" customWidth="1"/>
    <col min="9011" max="9214" width="9.140625" style="1007"/>
    <col min="9215" max="9215" width="37.28515625" style="1007" customWidth="1"/>
    <col min="9216" max="9223" width="9.140625" style="1007"/>
    <col min="9224" max="9266" width="9.7109375" style="1007" customWidth="1"/>
    <col min="9267" max="9470" width="9.140625" style="1007"/>
    <col min="9471" max="9471" width="37.28515625" style="1007" customWidth="1"/>
    <col min="9472" max="9479" width="9.140625" style="1007"/>
    <col min="9480" max="9522" width="9.7109375" style="1007" customWidth="1"/>
    <col min="9523" max="9726" width="9.140625" style="1007"/>
    <col min="9727" max="9727" width="37.28515625" style="1007" customWidth="1"/>
    <col min="9728" max="9735" width="9.140625" style="1007"/>
    <col min="9736" max="9778" width="9.7109375" style="1007" customWidth="1"/>
    <col min="9779" max="9982" width="9.140625" style="1007"/>
    <col min="9983" max="9983" width="37.28515625" style="1007" customWidth="1"/>
    <col min="9984" max="9991" width="9.140625" style="1007"/>
    <col min="9992" max="10034" width="9.7109375" style="1007" customWidth="1"/>
    <col min="10035" max="10238" width="9.140625" style="1007"/>
    <col min="10239" max="10239" width="37.28515625" style="1007" customWidth="1"/>
    <col min="10240" max="10247" width="9.140625" style="1007"/>
    <col min="10248" max="10290" width="9.7109375" style="1007" customWidth="1"/>
    <col min="10291" max="10494" width="9.140625" style="1007"/>
    <col min="10495" max="10495" width="37.28515625" style="1007" customWidth="1"/>
    <col min="10496" max="10503" width="9.140625" style="1007"/>
    <col min="10504" max="10546" width="9.7109375" style="1007" customWidth="1"/>
    <col min="10547" max="10750" width="9.140625" style="1007"/>
    <col min="10751" max="10751" width="37.28515625" style="1007" customWidth="1"/>
    <col min="10752" max="10759" width="9.140625" style="1007"/>
    <col min="10760" max="10802" width="9.7109375" style="1007" customWidth="1"/>
    <col min="10803" max="11006" width="9.140625" style="1007"/>
    <col min="11007" max="11007" width="37.28515625" style="1007" customWidth="1"/>
    <col min="11008" max="11015" width="9.140625" style="1007"/>
    <col min="11016" max="11058" width="9.7109375" style="1007" customWidth="1"/>
    <col min="11059" max="11262" width="9.140625" style="1007"/>
    <col min="11263" max="11263" width="37.28515625" style="1007" customWidth="1"/>
    <col min="11264" max="11271" width="9.140625" style="1007"/>
    <col min="11272" max="11314" width="9.7109375" style="1007" customWidth="1"/>
    <col min="11315" max="11518" width="9.140625" style="1007"/>
    <col min="11519" max="11519" width="37.28515625" style="1007" customWidth="1"/>
    <col min="11520" max="11527" width="9.140625" style="1007"/>
    <col min="11528" max="11570" width="9.7109375" style="1007" customWidth="1"/>
    <col min="11571" max="11774" width="9.140625" style="1007"/>
    <col min="11775" max="11775" width="37.28515625" style="1007" customWidth="1"/>
    <col min="11776" max="11783" width="9.140625" style="1007"/>
    <col min="11784" max="11826" width="9.7109375" style="1007" customWidth="1"/>
    <col min="11827" max="12030" width="9.140625" style="1007"/>
    <col min="12031" max="12031" width="37.28515625" style="1007" customWidth="1"/>
    <col min="12032" max="12039" width="9.140625" style="1007"/>
    <col min="12040" max="12082" width="9.7109375" style="1007" customWidth="1"/>
    <col min="12083" max="12286" width="9.140625" style="1007"/>
    <col min="12287" max="12287" width="37.28515625" style="1007" customWidth="1"/>
    <col min="12288" max="12295" width="9.140625" style="1007"/>
    <col min="12296" max="12338" width="9.7109375" style="1007" customWidth="1"/>
    <col min="12339" max="12542" width="9.140625" style="1007"/>
    <col min="12543" max="12543" width="37.28515625" style="1007" customWidth="1"/>
    <col min="12544" max="12551" width="9.140625" style="1007"/>
    <col min="12552" max="12594" width="9.7109375" style="1007" customWidth="1"/>
    <col min="12595" max="12798" width="9.140625" style="1007"/>
    <col min="12799" max="12799" width="37.28515625" style="1007" customWidth="1"/>
    <col min="12800" max="12807" width="9.140625" style="1007"/>
    <col min="12808" max="12850" width="9.7109375" style="1007" customWidth="1"/>
    <col min="12851" max="13054" width="9.140625" style="1007"/>
    <col min="13055" max="13055" width="37.28515625" style="1007" customWidth="1"/>
    <col min="13056" max="13063" width="9.140625" style="1007"/>
    <col min="13064" max="13106" width="9.7109375" style="1007" customWidth="1"/>
    <col min="13107" max="13310" width="9.140625" style="1007"/>
    <col min="13311" max="13311" width="37.28515625" style="1007" customWidth="1"/>
    <col min="13312" max="13319" width="9.140625" style="1007"/>
    <col min="13320" max="13362" width="9.7109375" style="1007" customWidth="1"/>
    <col min="13363" max="13566" width="9.140625" style="1007"/>
    <col min="13567" max="13567" width="37.28515625" style="1007" customWidth="1"/>
    <col min="13568" max="13575" width="9.140625" style="1007"/>
    <col min="13576" max="13618" width="9.7109375" style="1007" customWidth="1"/>
    <col min="13619" max="13822" width="9.140625" style="1007"/>
    <col min="13823" max="13823" width="37.28515625" style="1007" customWidth="1"/>
    <col min="13824" max="13831" width="9.140625" style="1007"/>
    <col min="13832" max="13874" width="9.7109375" style="1007" customWidth="1"/>
    <col min="13875" max="14078" width="9.140625" style="1007"/>
    <col min="14079" max="14079" width="37.28515625" style="1007" customWidth="1"/>
    <col min="14080" max="14087" width="9.140625" style="1007"/>
    <col min="14088" max="14130" width="9.7109375" style="1007" customWidth="1"/>
    <col min="14131" max="14334" width="9.140625" style="1007"/>
    <col min="14335" max="14335" width="37.28515625" style="1007" customWidth="1"/>
    <col min="14336" max="14343" width="9.140625" style="1007"/>
    <col min="14344" max="14386" width="9.7109375" style="1007" customWidth="1"/>
    <col min="14387" max="14590" width="9.140625" style="1007"/>
    <col min="14591" max="14591" width="37.28515625" style="1007" customWidth="1"/>
    <col min="14592" max="14599" width="9.140625" style="1007"/>
    <col min="14600" max="14642" width="9.7109375" style="1007" customWidth="1"/>
    <col min="14643" max="14846" width="9.140625" style="1007"/>
    <col min="14847" max="14847" width="37.28515625" style="1007" customWidth="1"/>
    <col min="14848" max="14855" width="9.140625" style="1007"/>
    <col min="14856" max="14898" width="9.7109375" style="1007" customWidth="1"/>
    <col min="14899" max="15102" width="9.140625" style="1007"/>
    <col min="15103" max="15103" width="37.28515625" style="1007" customWidth="1"/>
    <col min="15104" max="15111" width="9.140625" style="1007"/>
    <col min="15112" max="15154" width="9.7109375" style="1007" customWidth="1"/>
    <col min="15155" max="15358" width="9.140625" style="1007"/>
    <col min="15359" max="15359" width="37.28515625" style="1007" customWidth="1"/>
    <col min="15360" max="15367" width="9.140625" style="1007"/>
    <col min="15368" max="15410" width="9.7109375" style="1007" customWidth="1"/>
    <col min="15411" max="15614" width="9.140625" style="1007"/>
    <col min="15615" max="15615" width="37.28515625" style="1007" customWidth="1"/>
    <col min="15616" max="15623" width="9.140625" style="1007"/>
    <col min="15624" max="15666" width="9.7109375" style="1007" customWidth="1"/>
    <col min="15667" max="15870" width="9.140625" style="1007"/>
    <col min="15871" max="15871" width="37.28515625" style="1007" customWidth="1"/>
    <col min="15872" max="15879" width="9.140625" style="1007"/>
    <col min="15880" max="15922" width="9.7109375" style="1007" customWidth="1"/>
    <col min="15923" max="16126" width="9.140625" style="1007"/>
    <col min="16127" max="16127" width="37.28515625" style="1007" customWidth="1"/>
    <col min="16128" max="16135" width="9.140625" style="1007"/>
    <col min="16136" max="16178" width="9.7109375" style="1007" customWidth="1"/>
    <col min="16179" max="16384" width="9.140625" style="1007"/>
  </cols>
  <sheetData>
    <row r="1" spans="1:109" ht="25.5">
      <c r="A1" s="1172" t="s">
        <v>322</v>
      </c>
    </row>
    <row r="2" spans="1:109" s="1008" customFormat="1" ht="60" customHeight="1" thickBot="1">
      <c r="A2" s="1167" t="s">
        <v>872</v>
      </c>
    </row>
    <row r="3" spans="1:109" s="883" customFormat="1" ht="25.5" customHeight="1" thickBot="1">
      <c r="A3" s="951" t="s">
        <v>547</v>
      </c>
      <c r="B3" s="1393">
        <v>39454</v>
      </c>
      <c r="C3" s="1041">
        <v>39485</v>
      </c>
      <c r="D3" s="1041">
        <v>39514</v>
      </c>
      <c r="E3" s="1041">
        <v>39545</v>
      </c>
      <c r="F3" s="1041">
        <v>39575</v>
      </c>
      <c r="G3" s="1041">
        <v>39606</v>
      </c>
      <c r="H3" s="1041">
        <v>39636</v>
      </c>
      <c r="I3" s="1041">
        <v>39667</v>
      </c>
      <c r="J3" s="1041">
        <v>39698</v>
      </c>
      <c r="K3" s="1041">
        <v>39728</v>
      </c>
      <c r="L3" s="1041">
        <v>39759</v>
      </c>
      <c r="M3" s="1041">
        <v>39789</v>
      </c>
      <c r="N3" s="1041">
        <v>39820</v>
      </c>
      <c r="O3" s="1041">
        <v>39851</v>
      </c>
      <c r="P3" s="1041">
        <v>39879</v>
      </c>
      <c r="Q3" s="1041">
        <v>39910</v>
      </c>
      <c r="R3" s="1041">
        <v>39940</v>
      </c>
      <c r="S3" s="1041">
        <v>39971</v>
      </c>
      <c r="T3" s="1041">
        <v>40001</v>
      </c>
      <c r="U3" s="1041">
        <v>40032</v>
      </c>
      <c r="V3" s="1041">
        <v>40063</v>
      </c>
      <c r="W3" s="1041">
        <v>40093</v>
      </c>
      <c r="X3" s="1041">
        <v>40124</v>
      </c>
      <c r="Y3" s="1042">
        <v>40154</v>
      </c>
      <c r="Z3" s="1042">
        <v>40185</v>
      </c>
      <c r="AA3" s="1042">
        <v>40216</v>
      </c>
      <c r="AB3" s="1042">
        <v>40244</v>
      </c>
      <c r="AC3" s="1042">
        <v>40275</v>
      </c>
      <c r="AD3" s="1042">
        <v>40305</v>
      </c>
      <c r="AE3" s="1042">
        <v>40336</v>
      </c>
      <c r="AF3" s="1042">
        <v>40366</v>
      </c>
      <c r="AG3" s="1042">
        <v>40397</v>
      </c>
      <c r="AH3" s="1042">
        <v>40428</v>
      </c>
      <c r="AI3" s="1042">
        <v>40458</v>
      </c>
      <c r="AJ3" s="1042">
        <v>40489</v>
      </c>
      <c r="AK3" s="1042">
        <v>40519</v>
      </c>
      <c r="AL3" s="1042">
        <v>40550</v>
      </c>
      <c r="AM3" s="1042">
        <v>40581</v>
      </c>
      <c r="AN3" s="1042">
        <v>40603</v>
      </c>
      <c r="AO3" s="1042">
        <v>40634</v>
      </c>
      <c r="AP3" s="1042">
        <v>40670</v>
      </c>
      <c r="AQ3" s="1042">
        <v>40701</v>
      </c>
      <c r="AR3" s="1042">
        <v>40731</v>
      </c>
      <c r="AS3" s="1042">
        <v>40762</v>
      </c>
      <c r="AT3" s="1042">
        <v>40793</v>
      </c>
      <c r="AU3" s="1042">
        <v>40823</v>
      </c>
      <c r="AV3" s="1042">
        <v>40854</v>
      </c>
      <c r="AW3" s="1042">
        <v>40884</v>
      </c>
      <c r="AX3" s="1042">
        <v>40915</v>
      </c>
      <c r="AY3" s="1042">
        <v>40946</v>
      </c>
      <c r="AZ3" s="1042">
        <v>40975</v>
      </c>
      <c r="BA3" s="1042">
        <v>41006</v>
      </c>
      <c r="BB3" s="1042">
        <v>41036</v>
      </c>
      <c r="BC3" s="1042">
        <v>41067</v>
      </c>
      <c r="BD3" s="1042">
        <v>41097</v>
      </c>
      <c r="BE3" s="1042">
        <v>41128</v>
      </c>
      <c r="BF3" s="1042">
        <v>41159</v>
      </c>
      <c r="BG3" s="1042">
        <v>41189</v>
      </c>
      <c r="BH3" s="1042">
        <v>41220</v>
      </c>
      <c r="BI3" s="1042">
        <v>41250</v>
      </c>
      <c r="BJ3" s="1042">
        <v>41281</v>
      </c>
      <c r="BK3" s="1042">
        <v>41312</v>
      </c>
      <c r="BL3" s="1042">
        <v>41340</v>
      </c>
      <c r="BM3" s="1042">
        <v>41371</v>
      </c>
      <c r="BN3" s="1042">
        <v>41401</v>
      </c>
      <c r="BO3" s="1042">
        <v>41432</v>
      </c>
      <c r="BP3" s="1042">
        <v>41462</v>
      </c>
      <c r="BQ3" s="1042">
        <v>41493</v>
      </c>
      <c r="BR3" s="1042">
        <v>41524</v>
      </c>
      <c r="BS3" s="1042">
        <v>41554</v>
      </c>
      <c r="BT3" s="1042">
        <v>41585</v>
      </c>
      <c r="BU3" s="1042">
        <v>41615</v>
      </c>
      <c r="BV3" s="1042">
        <v>41646</v>
      </c>
      <c r="BW3" s="1042">
        <v>41677</v>
      </c>
      <c r="BX3" s="1042">
        <v>41705</v>
      </c>
      <c r="BY3" s="1042">
        <v>41736</v>
      </c>
      <c r="BZ3" s="1042">
        <v>41766</v>
      </c>
      <c r="CA3" s="1042">
        <v>41797</v>
      </c>
      <c r="CB3" s="1042">
        <v>41827</v>
      </c>
      <c r="CC3" s="1042">
        <v>41858</v>
      </c>
      <c r="CD3" s="1042">
        <v>41889</v>
      </c>
      <c r="CE3" s="1042">
        <v>41919</v>
      </c>
      <c r="CF3" s="1042">
        <v>41950</v>
      </c>
      <c r="CG3" s="1042">
        <v>41980</v>
      </c>
      <c r="CH3" s="1042">
        <v>42011</v>
      </c>
      <c r="CI3" s="1042">
        <v>42042</v>
      </c>
      <c r="CJ3" s="1042">
        <v>42070</v>
      </c>
      <c r="CK3" s="1042">
        <v>42101</v>
      </c>
      <c r="CL3" s="1042">
        <v>42131</v>
      </c>
      <c r="CM3" s="1042">
        <v>42162</v>
      </c>
      <c r="CN3" s="1042">
        <v>42192</v>
      </c>
      <c r="CO3" s="1042">
        <v>42223</v>
      </c>
      <c r="CP3" s="1042">
        <v>42254</v>
      </c>
      <c r="CQ3" s="1042">
        <v>42284</v>
      </c>
      <c r="CR3" s="1042">
        <v>42315</v>
      </c>
      <c r="CS3" s="1042">
        <v>42345</v>
      </c>
      <c r="CT3" s="1042">
        <v>42376</v>
      </c>
      <c r="CU3" s="1042">
        <v>42407</v>
      </c>
      <c r="CV3" s="1042">
        <v>42436</v>
      </c>
      <c r="CW3" s="1042">
        <v>42467</v>
      </c>
      <c r="CX3" s="1042">
        <v>42497</v>
      </c>
      <c r="CY3" s="1042">
        <v>42528</v>
      </c>
      <c r="CZ3" s="1042">
        <v>42558</v>
      </c>
      <c r="DA3" s="1042">
        <v>42589</v>
      </c>
      <c r="DB3" s="1042">
        <v>42620</v>
      </c>
      <c r="DC3" s="1042">
        <v>42650</v>
      </c>
      <c r="DD3" s="1042">
        <v>42681</v>
      </c>
      <c r="DE3" s="1042">
        <v>42711</v>
      </c>
    </row>
    <row r="4" spans="1:109" ht="25.5" customHeight="1">
      <c r="A4" s="1043" t="s">
        <v>669</v>
      </c>
      <c r="B4" s="1394">
        <v>9.5</v>
      </c>
      <c r="C4" s="1044">
        <v>9.5</v>
      </c>
      <c r="D4" s="1044">
        <v>9.5</v>
      </c>
      <c r="E4" s="1044">
        <v>10</v>
      </c>
      <c r="F4" s="1044">
        <v>10</v>
      </c>
      <c r="G4" s="1044">
        <v>10.25</v>
      </c>
      <c r="H4" s="1044">
        <v>10.25</v>
      </c>
      <c r="I4" s="1044">
        <v>10.25</v>
      </c>
      <c r="J4" s="1044">
        <v>9.75</v>
      </c>
      <c r="K4" s="1044">
        <v>9.75</v>
      </c>
      <c r="L4" s="1044">
        <v>9.75</v>
      </c>
      <c r="M4" s="1044">
        <v>9.75</v>
      </c>
      <c r="N4" s="1044">
        <v>9.75</v>
      </c>
      <c r="O4" s="1044">
        <v>9.75</v>
      </c>
      <c r="P4" s="1044">
        <v>9.75</v>
      </c>
      <c r="Q4" s="1044">
        <v>8</v>
      </c>
      <c r="R4" s="1044">
        <v>8</v>
      </c>
      <c r="S4" s="1044">
        <v>8</v>
      </c>
      <c r="T4" s="1044">
        <v>6</v>
      </c>
      <c r="U4" s="1044">
        <v>6</v>
      </c>
      <c r="V4" s="1044">
        <v>6</v>
      </c>
      <c r="W4" s="1044">
        <v>6</v>
      </c>
      <c r="X4" s="1044">
        <v>6</v>
      </c>
      <c r="Y4" s="1044">
        <v>6</v>
      </c>
      <c r="Z4" s="1044">
        <v>6</v>
      </c>
      <c r="AA4" s="1044">
        <v>6</v>
      </c>
      <c r="AB4" s="1044">
        <v>6</v>
      </c>
      <c r="AC4" s="1044">
        <v>6</v>
      </c>
      <c r="AD4" s="1044">
        <v>6</v>
      </c>
      <c r="AE4" s="1044">
        <v>6</v>
      </c>
      <c r="AF4" s="1044">
        <v>6</v>
      </c>
      <c r="AG4" s="1044">
        <v>6</v>
      </c>
      <c r="AH4" s="1044">
        <v>6.25</v>
      </c>
      <c r="AI4" s="1044">
        <v>6.25</v>
      </c>
      <c r="AJ4" s="1044">
        <v>6.25</v>
      </c>
      <c r="AK4" s="1044">
        <v>6.25</v>
      </c>
      <c r="AL4" s="1044">
        <v>6.5</v>
      </c>
      <c r="AM4" s="1044">
        <v>6.5</v>
      </c>
      <c r="AN4" s="1044">
        <v>7.5</v>
      </c>
      <c r="AO4" s="1044">
        <v>7.5</v>
      </c>
      <c r="AP4" s="1044">
        <v>8</v>
      </c>
      <c r="AQ4" s="1044">
        <v>8</v>
      </c>
      <c r="AR4" s="1044">
        <v>8.75</v>
      </c>
      <c r="AS4" s="1044">
        <v>8.75</v>
      </c>
      <c r="AT4" s="1044">
        <v>9.25</v>
      </c>
      <c r="AU4" s="1044">
        <v>12</v>
      </c>
      <c r="AV4" s="1044">
        <v>12</v>
      </c>
      <c r="AW4" s="1044">
        <v>12</v>
      </c>
      <c r="AX4" s="1044">
        <v>12</v>
      </c>
      <c r="AY4" s="1044">
        <v>12</v>
      </c>
      <c r="AZ4" s="1044">
        <v>12</v>
      </c>
      <c r="BA4" s="1044">
        <v>12</v>
      </c>
      <c r="BB4" s="1044">
        <v>12</v>
      </c>
      <c r="BC4" s="1044">
        <v>12</v>
      </c>
      <c r="BD4" s="1044">
        <v>12</v>
      </c>
      <c r="BE4" s="1044">
        <v>12</v>
      </c>
      <c r="BF4" s="1044">
        <v>12</v>
      </c>
      <c r="BG4" s="1044">
        <v>12</v>
      </c>
      <c r="BH4" s="1044">
        <v>12</v>
      </c>
      <c r="BI4" s="1044">
        <v>12</v>
      </c>
      <c r="BJ4" s="1044">
        <v>12</v>
      </c>
      <c r="BK4" s="1044">
        <v>12</v>
      </c>
      <c r="BL4" s="1044">
        <v>12</v>
      </c>
      <c r="BM4" s="1044">
        <v>12</v>
      </c>
      <c r="BN4" s="1044">
        <v>12</v>
      </c>
      <c r="BO4" s="1044">
        <v>12</v>
      </c>
      <c r="BP4" s="1044">
        <v>12</v>
      </c>
      <c r="BQ4" s="1044">
        <v>12</v>
      </c>
      <c r="BR4" s="1044">
        <v>12</v>
      </c>
      <c r="BS4" s="1044">
        <v>12</v>
      </c>
      <c r="BT4" s="1044">
        <v>12</v>
      </c>
      <c r="BU4" s="1044">
        <v>12</v>
      </c>
      <c r="BV4" s="1044">
        <v>12</v>
      </c>
      <c r="BW4" s="1044">
        <v>12</v>
      </c>
      <c r="BX4" s="1044">
        <v>12</v>
      </c>
      <c r="BY4" s="1044">
        <v>12</v>
      </c>
      <c r="BZ4" s="1044">
        <v>12</v>
      </c>
      <c r="CA4" s="1044">
        <v>12</v>
      </c>
      <c r="CB4" s="1044">
        <v>12</v>
      </c>
      <c r="CC4" s="1044">
        <v>12</v>
      </c>
      <c r="CD4" s="1044">
        <v>12</v>
      </c>
      <c r="CE4" s="1044">
        <v>12</v>
      </c>
      <c r="CF4" s="1044">
        <v>13</v>
      </c>
      <c r="CG4" s="1044">
        <v>13</v>
      </c>
      <c r="CH4" s="1044">
        <v>13</v>
      </c>
      <c r="CI4" s="1044">
        <v>13</v>
      </c>
      <c r="CJ4" s="1044">
        <v>13</v>
      </c>
      <c r="CK4" s="1044">
        <v>13</v>
      </c>
      <c r="CL4" s="1044">
        <v>13</v>
      </c>
      <c r="CM4" s="1044">
        <v>13</v>
      </c>
      <c r="CN4" s="1044">
        <v>13</v>
      </c>
      <c r="CO4" s="1044">
        <v>13</v>
      </c>
      <c r="CP4" s="1044">
        <v>13</v>
      </c>
      <c r="CQ4" s="1044">
        <v>13</v>
      </c>
      <c r="CR4" s="1044">
        <v>11</v>
      </c>
      <c r="CS4" s="1044">
        <v>11</v>
      </c>
      <c r="CT4" s="1044">
        <v>11</v>
      </c>
      <c r="CU4" s="1044">
        <v>11</v>
      </c>
      <c r="CV4" s="1044">
        <v>12</v>
      </c>
      <c r="CW4" s="1044">
        <v>12</v>
      </c>
      <c r="CX4" s="1044">
        <v>12</v>
      </c>
      <c r="CY4" s="1044">
        <v>12</v>
      </c>
      <c r="CZ4" s="1044">
        <v>14</v>
      </c>
      <c r="DA4" s="1044">
        <v>14</v>
      </c>
      <c r="DB4" s="1044">
        <v>14</v>
      </c>
      <c r="DC4" s="1044">
        <v>14</v>
      </c>
      <c r="DD4" s="1044">
        <v>14</v>
      </c>
      <c r="DE4" s="1044">
        <v>14</v>
      </c>
    </row>
    <row r="5" spans="1:109" ht="25.5" customHeight="1">
      <c r="A5" s="1043" t="s">
        <v>670</v>
      </c>
      <c r="B5" s="1394">
        <v>0</v>
      </c>
      <c r="C5" s="1044">
        <v>0</v>
      </c>
      <c r="D5" s="1044">
        <v>0</v>
      </c>
      <c r="E5" s="1044">
        <v>0</v>
      </c>
      <c r="F5" s="1044">
        <v>0</v>
      </c>
      <c r="G5" s="1044">
        <v>0</v>
      </c>
      <c r="H5" s="1044">
        <v>0</v>
      </c>
      <c r="I5" s="1044">
        <v>0</v>
      </c>
      <c r="J5" s="1044">
        <v>0</v>
      </c>
      <c r="K5" s="1044">
        <v>0</v>
      </c>
      <c r="L5" s="1044">
        <v>0</v>
      </c>
      <c r="M5" s="1044">
        <v>0</v>
      </c>
      <c r="N5" s="1044">
        <v>0</v>
      </c>
      <c r="O5" s="1044">
        <v>0</v>
      </c>
      <c r="P5" s="1044">
        <v>0</v>
      </c>
      <c r="Q5" s="1044">
        <v>0</v>
      </c>
      <c r="R5" s="1044">
        <v>0</v>
      </c>
      <c r="S5" s="1044">
        <v>0</v>
      </c>
      <c r="T5" s="1044">
        <v>4</v>
      </c>
      <c r="U5" s="1044">
        <v>4</v>
      </c>
      <c r="V5" s="1044">
        <v>4</v>
      </c>
      <c r="W5" s="1044">
        <v>4</v>
      </c>
      <c r="X5" s="1044">
        <v>2</v>
      </c>
      <c r="Y5" s="1044">
        <v>2</v>
      </c>
      <c r="Z5" s="1044">
        <v>2</v>
      </c>
      <c r="AA5" s="1044">
        <v>2</v>
      </c>
      <c r="AB5" s="1044">
        <v>1</v>
      </c>
      <c r="AC5" s="1044">
        <v>1</v>
      </c>
      <c r="AD5" s="1044">
        <v>1</v>
      </c>
      <c r="AE5" s="1044">
        <v>1</v>
      </c>
      <c r="AF5" s="1044">
        <v>1</v>
      </c>
      <c r="AG5" s="1044">
        <v>1</v>
      </c>
      <c r="AH5" s="1044">
        <v>3.25</v>
      </c>
      <c r="AI5" s="1044">
        <v>3.25</v>
      </c>
      <c r="AJ5" s="1044">
        <v>4.25</v>
      </c>
      <c r="AK5" s="1044">
        <v>4.25</v>
      </c>
      <c r="AL5" s="1044">
        <v>4.5</v>
      </c>
      <c r="AM5" s="1044">
        <v>4.5</v>
      </c>
      <c r="AN5" s="1044">
        <v>5.5</v>
      </c>
      <c r="AO5" s="1044">
        <v>5.5</v>
      </c>
      <c r="AP5" s="1044">
        <v>6</v>
      </c>
      <c r="AQ5" s="1044">
        <v>6</v>
      </c>
      <c r="AR5" s="1044">
        <v>6.75</v>
      </c>
      <c r="AS5" s="1044">
        <v>6.75</v>
      </c>
      <c r="AT5" s="1044">
        <v>7.25</v>
      </c>
      <c r="AU5" s="1044">
        <v>10</v>
      </c>
      <c r="AV5" s="1044">
        <v>10</v>
      </c>
      <c r="AW5" s="1044">
        <v>10</v>
      </c>
      <c r="AX5" s="1044">
        <v>10</v>
      </c>
      <c r="AY5" s="1044">
        <v>10</v>
      </c>
      <c r="AZ5" s="1044">
        <v>10</v>
      </c>
      <c r="BA5" s="1044">
        <v>10</v>
      </c>
      <c r="BB5" s="1044">
        <v>10</v>
      </c>
      <c r="BC5" s="1044">
        <v>10</v>
      </c>
      <c r="BD5" s="1044">
        <v>10</v>
      </c>
      <c r="BE5" s="1044">
        <v>10</v>
      </c>
      <c r="BF5" s="1044">
        <v>10</v>
      </c>
      <c r="BG5" s="1044">
        <v>10</v>
      </c>
      <c r="BH5" s="1044">
        <v>10</v>
      </c>
      <c r="BI5" s="1044">
        <v>10</v>
      </c>
      <c r="BJ5" s="1044">
        <v>10</v>
      </c>
      <c r="BK5" s="1044">
        <v>10</v>
      </c>
      <c r="BL5" s="1044">
        <v>10</v>
      </c>
      <c r="BM5" s="1044">
        <v>10</v>
      </c>
      <c r="BN5" s="1044">
        <v>10</v>
      </c>
      <c r="BO5" s="1044">
        <v>10</v>
      </c>
      <c r="BP5" s="1044">
        <v>10</v>
      </c>
      <c r="BQ5" s="1044">
        <v>10</v>
      </c>
      <c r="BR5" s="1044">
        <v>10</v>
      </c>
      <c r="BS5" s="1044">
        <v>10</v>
      </c>
      <c r="BT5" s="1044">
        <v>10</v>
      </c>
      <c r="BU5" s="1044">
        <v>10</v>
      </c>
      <c r="BV5" s="1044">
        <v>10</v>
      </c>
      <c r="BW5" s="1044">
        <v>10</v>
      </c>
      <c r="BX5" s="1044">
        <v>10</v>
      </c>
      <c r="BY5" s="1044">
        <v>10</v>
      </c>
      <c r="BZ5" s="1044">
        <v>10</v>
      </c>
      <c r="CA5" s="1044">
        <v>10</v>
      </c>
      <c r="CB5" s="1044">
        <v>10</v>
      </c>
      <c r="CC5" s="1044">
        <v>10</v>
      </c>
      <c r="CD5" s="1044">
        <v>10</v>
      </c>
      <c r="CE5" s="1044">
        <v>10</v>
      </c>
      <c r="CF5" s="1044">
        <v>11</v>
      </c>
      <c r="CG5" s="1044">
        <v>11</v>
      </c>
      <c r="CH5" s="1044">
        <v>11</v>
      </c>
      <c r="CI5" s="1044">
        <v>11</v>
      </c>
      <c r="CJ5" s="1044">
        <v>11</v>
      </c>
      <c r="CK5" s="1044">
        <v>11</v>
      </c>
      <c r="CL5" s="1044">
        <v>11</v>
      </c>
      <c r="CM5" s="1044">
        <v>11</v>
      </c>
      <c r="CN5" s="1044">
        <v>11</v>
      </c>
      <c r="CO5" s="1044">
        <v>11</v>
      </c>
      <c r="CP5" s="1044">
        <v>11</v>
      </c>
      <c r="CQ5" s="1044">
        <v>11</v>
      </c>
      <c r="CR5" s="1044">
        <v>4</v>
      </c>
      <c r="CS5" s="1044">
        <v>4</v>
      </c>
      <c r="CT5" s="1044">
        <v>4</v>
      </c>
      <c r="CU5" s="1044">
        <v>4</v>
      </c>
      <c r="CV5" s="1044">
        <v>7</v>
      </c>
      <c r="CW5" s="1044">
        <v>7</v>
      </c>
      <c r="CX5" s="1044">
        <v>7</v>
      </c>
      <c r="CY5" s="1044">
        <v>7</v>
      </c>
      <c r="CZ5" s="1044">
        <v>9</v>
      </c>
      <c r="DA5" s="1044">
        <v>9</v>
      </c>
      <c r="DB5" s="1044">
        <v>9</v>
      </c>
      <c r="DC5" s="1044">
        <v>9</v>
      </c>
      <c r="DD5" s="1044">
        <v>9</v>
      </c>
      <c r="DE5" s="1044">
        <v>9</v>
      </c>
    </row>
    <row r="6" spans="1:109" ht="25.5" customHeight="1">
      <c r="A6" s="1043" t="s">
        <v>671</v>
      </c>
      <c r="B6" s="1394">
        <v>9.5</v>
      </c>
      <c r="C6" s="1044">
        <v>9.5</v>
      </c>
      <c r="D6" s="1044">
        <v>9.5</v>
      </c>
      <c r="E6" s="1044">
        <v>10</v>
      </c>
      <c r="F6" s="1044">
        <v>10</v>
      </c>
      <c r="G6" s="1044">
        <v>10.25</v>
      </c>
      <c r="H6" s="1044">
        <v>10.25</v>
      </c>
      <c r="I6" s="1044">
        <v>10.25</v>
      </c>
      <c r="J6" s="1044">
        <v>9.75</v>
      </c>
      <c r="K6" s="1044">
        <v>9.75</v>
      </c>
      <c r="L6" s="1044">
        <v>9.75</v>
      </c>
      <c r="M6" s="1044">
        <v>9.75</v>
      </c>
      <c r="N6" s="1044">
        <v>9.75</v>
      </c>
      <c r="O6" s="1044">
        <v>9.75</v>
      </c>
      <c r="P6" s="1044">
        <v>9.75</v>
      </c>
      <c r="Q6" s="1044">
        <v>8</v>
      </c>
      <c r="R6" s="1044">
        <v>8</v>
      </c>
      <c r="S6" s="1044">
        <v>8</v>
      </c>
      <c r="T6" s="1044">
        <v>8</v>
      </c>
      <c r="U6" s="1044">
        <v>8</v>
      </c>
      <c r="V6" s="1044">
        <v>8</v>
      </c>
      <c r="W6" s="1044">
        <v>8</v>
      </c>
      <c r="X6" s="1044">
        <v>8</v>
      </c>
      <c r="Y6" s="1044">
        <v>8</v>
      </c>
      <c r="Z6" s="1044">
        <v>8</v>
      </c>
      <c r="AA6" s="1044">
        <v>8</v>
      </c>
      <c r="AB6" s="1044">
        <v>8</v>
      </c>
      <c r="AC6" s="1044">
        <v>8</v>
      </c>
      <c r="AD6" s="1044">
        <v>8</v>
      </c>
      <c r="AE6" s="1044">
        <v>8</v>
      </c>
      <c r="AF6" s="1044">
        <v>8</v>
      </c>
      <c r="AG6" s="1044">
        <v>8</v>
      </c>
      <c r="AH6" s="1044">
        <v>8.25</v>
      </c>
      <c r="AI6" s="1044">
        <v>8.25</v>
      </c>
      <c r="AJ6" s="1044">
        <v>8.25</v>
      </c>
      <c r="AK6" s="1044">
        <v>8.25</v>
      </c>
      <c r="AL6" s="1044">
        <v>8.5</v>
      </c>
      <c r="AM6" s="1044">
        <v>8.5</v>
      </c>
      <c r="AN6" s="1044">
        <v>9.5</v>
      </c>
      <c r="AO6" s="1044">
        <v>9.5</v>
      </c>
      <c r="AP6" s="1044">
        <v>10</v>
      </c>
      <c r="AQ6" s="1044">
        <v>10</v>
      </c>
      <c r="AR6" s="1044">
        <v>10.75</v>
      </c>
      <c r="AS6" s="1044">
        <v>10.75</v>
      </c>
      <c r="AT6" s="1044">
        <v>11.25</v>
      </c>
      <c r="AU6" s="1044">
        <v>14</v>
      </c>
      <c r="AV6" s="1044">
        <v>14</v>
      </c>
      <c r="AW6" s="1044">
        <v>14</v>
      </c>
      <c r="AX6" s="1044">
        <v>14</v>
      </c>
      <c r="AY6" s="1044">
        <v>14</v>
      </c>
      <c r="AZ6" s="1044">
        <v>14</v>
      </c>
      <c r="BA6" s="1044">
        <v>14</v>
      </c>
      <c r="BB6" s="1044">
        <v>14</v>
      </c>
      <c r="BC6" s="1044">
        <v>14</v>
      </c>
      <c r="BD6" s="1044">
        <v>14</v>
      </c>
      <c r="BE6" s="1044">
        <v>14</v>
      </c>
      <c r="BF6" s="1044">
        <v>14</v>
      </c>
      <c r="BG6" s="1044">
        <v>14</v>
      </c>
      <c r="BH6" s="1044">
        <v>14</v>
      </c>
      <c r="BI6" s="1044">
        <v>14</v>
      </c>
      <c r="BJ6" s="1044">
        <v>14</v>
      </c>
      <c r="BK6" s="1044">
        <v>14</v>
      </c>
      <c r="BL6" s="1044">
        <v>14</v>
      </c>
      <c r="BM6" s="1044">
        <v>14</v>
      </c>
      <c r="BN6" s="1044">
        <v>14</v>
      </c>
      <c r="BO6" s="1044">
        <v>14</v>
      </c>
      <c r="BP6" s="1044">
        <v>14</v>
      </c>
      <c r="BQ6" s="1044">
        <v>14</v>
      </c>
      <c r="BR6" s="1044">
        <v>14</v>
      </c>
      <c r="BS6" s="1044">
        <v>14</v>
      </c>
      <c r="BT6" s="1044">
        <v>14</v>
      </c>
      <c r="BU6" s="1044">
        <v>14</v>
      </c>
      <c r="BV6" s="1044">
        <v>14</v>
      </c>
      <c r="BW6" s="1044">
        <v>14</v>
      </c>
      <c r="BX6" s="1044">
        <v>14</v>
      </c>
      <c r="BY6" s="1044">
        <v>14</v>
      </c>
      <c r="BZ6" s="1044">
        <v>14</v>
      </c>
      <c r="CA6" s="1044">
        <v>14</v>
      </c>
      <c r="CB6" s="1044">
        <v>14</v>
      </c>
      <c r="CC6" s="1044">
        <v>14</v>
      </c>
      <c r="CD6" s="1044">
        <v>14</v>
      </c>
      <c r="CE6" s="1044">
        <v>14</v>
      </c>
      <c r="CF6" s="1044">
        <v>15</v>
      </c>
      <c r="CG6" s="1044">
        <v>15</v>
      </c>
      <c r="CH6" s="1044">
        <v>15</v>
      </c>
      <c r="CI6" s="1044">
        <v>15</v>
      </c>
      <c r="CJ6" s="1044">
        <v>15</v>
      </c>
      <c r="CK6" s="1044">
        <v>15</v>
      </c>
      <c r="CL6" s="1044">
        <v>15</v>
      </c>
      <c r="CM6" s="1044">
        <v>15</v>
      </c>
      <c r="CN6" s="1044">
        <v>15</v>
      </c>
      <c r="CO6" s="1044">
        <v>15</v>
      </c>
      <c r="CP6" s="1044">
        <v>15</v>
      </c>
      <c r="CQ6" s="1044">
        <v>15</v>
      </c>
      <c r="CR6" s="1044">
        <v>13</v>
      </c>
      <c r="CS6" s="1044">
        <v>13</v>
      </c>
      <c r="CT6" s="1044">
        <v>13</v>
      </c>
      <c r="CU6" s="1044">
        <v>13</v>
      </c>
      <c r="CV6" s="1044">
        <v>14</v>
      </c>
      <c r="CW6" s="1044">
        <v>14</v>
      </c>
      <c r="CX6" s="1044">
        <v>14</v>
      </c>
      <c r="CY6" s="1044">
        <v>14</v>
      </c>
      <c r="CZ6" s="1044">
        <v>16</v>
      </c>
      <c r="DA6" s="1044">
        <v>16</v>
      </c>
      <c r="DB6" s="1044">
        <v>16</v>
      </c>
      <c r="DC6" s="1044">
        <v>16</v>
      </c>
      <c r="DD6" s="1044">
        <v>16</v>
      </c>
      <c r="DE6" s="1044">
        <v>16</v>
      </c>
    </row>
    <row r="7" spans="1:109" ht="25.5" customHeight="1">
      <c r="A7" s="1043" t="s">
        <v>672</v>
      </c>
      <c r="B7" s="1394">
        <v>8.6043335821627984</v>
      </c>
      <c r="C7" s="1044">
        <v>8.7200000000000006</v>
      </c>
      <c r="D7" s="1044">
        <v>8.5</v>
      </c>
      <c r="E7" s="1044">
        <v>8.2118846345101932</v>
      </c>
      <c r="F7" s="1044">
        <v>8.341764263290754</v>
      </c>
      <c r="G7" s="1044">
        <v>8.6125000000000007</v>
      </c>
      <c r="H7" s="1044">
        <v>9.2121815216179872</v>
      </c>
      <c r="I7" s="1044">
        <v>9.1245960946301512</v>
      </c>
      <c r="J7" s="1044">
        <v>9.1</v>
      </c>
      <c r="K7" s="1044">
        <v>7.72</v>
      </c>
      <c r="L7" s="1044">
        <v>6.9249999999999998</v>
      </c>
      <c r="M7" s="1044">
        <v>5.46</v>
      </c>
      <c r="N7" s="1044">
        <v>3.8807456161673586</v>
      </c>
      <c r="O7" s="1044">
        <v>1.9488194891744521</v>
      </c>
      <c r="P7" s="1044">
        <v>2.5249999999999999</v>
      </c>
      <c r="Q7" s="1044">
        <v>3.33</v>
      </c>
      <c r="R7" s="1044">
        <v>3.2675157421175234</v>
      </c>
      <c r="S7" s="1044">
        <v>3.3220000000000001</v>
      </c>
      <c r="T7" s="1044">
        <v>3.9249999999999998</v>
      </c>
      <c r="U7" s="1044">
        <v>4.7499935632281289</v>
      </c>
      <c r="V7" s="1044">
        <v>5.2737565013852095</v>
      </c>
      <c r="W7" s="1044">
        <v>5.4325275069840364</v>
      </c>
      <c r="X7" s="1044">
        <v>4.4775228505401428</v>
      </c>
      <c r="Y7" s="1044">
        <v>3.766254385159256</v>
      </c>
      <c r="Z7" s="1044">
        <v>3.7183138809392808</v>
      </c>
      <c r="AA7" s="1044">
        <v>2.3326189805273718</v>
      </c>
      <c r="AB7" s="1044">
        <v>1.04</v>
      </c>
      <c r="AC7" s="1044">
        <v>1.2032210091542797</v>
      </c>
      <c r="AD7" s="1044">
        <v>1.6250095184421898</v>
      </c>
      <c r="AE7" s="1044">
        <v>2.29328165374677</v>
      </c>
      <c r="AF7" s="1044">
        <v>2.9363152590772237</v>
      </c>
      <c r="AG7" s="1044">
        <v>2.63346445021863</v>
      </c>
      <c r="AH7" s="1044">
        <v>4.90645242967841</v>
      </c>
      <c r="AI7" s="1044">
        <v>6.7572116352344498</v>
      </c>
      <c r="AJ7" s="1044">
        <v>6.9998999999999993</v>
      </c>
      <c r="AK7" s="1044">
        <v>7.4730284834625609</v>
      </c>
      <c r="AL7" s="1044">
        <v>7.4944760050977584</v>
      </c>
      <c r="AM7" s="1044">
        <v>7.0155944630773179</v>
      </c>
      <c r="AN7" s="1044">
        <v>8.2656570589585439</v>
      </c>
      <c r="AO7" s="1044">
        <v>9.5186900579708649</v>
      </c>
      <c r="AP7" s="1044">
        <v>8.5195779450878657</v>
      </c>
      <c r="AQ7" s="1044">
        <v>8.3486533858598779</v>
      </c>
      <c r="AR7" s="1044">
        <v>7.0784616080407226</v>
      </c>
      <c r="AS7" s="1044">
        <v>7.4088241687246406</v>
      </c>
      <c r="AT7" s="1044">
        <v>8.4943352109111139</v>
      </c>
      <c r="AU7" s="1044">
        <v>15.086861707475528</v>
      </c>
      <c r="AV7" s="1044">
        <v>14.526833840018096</v>
      </c>
      <c r="AW7" s="1044">
        <v>14.23201711769414</v>
      </c>
      <c r="AX7" s="1044">
        <v>14.849334855967077</v>
      </c>
      <c r="AY7" s="1044">
        <v>14.758204596712167</v>
      </c>
      <c r="AZ7" s="1044">
        <v>14.513753801864373</v>
      </c>
      <c r="BA7" s="1044">
        <v>13.8</v>
      </c>
      <c r="BB7" s="1044">
        <v>13.34</v>
      </c>
      <c r="BC7" s="1044">
        <v>14.08</v>
      </c>
      <c r="BD7" s="1044">
        <v>13.86</v>
      </c>
      <c r="BE7" s="1044">
        <v>14.26</v>
      </c>
      <c r="BF7" s="1044">
        <v>12.75</v>
      </c>
      <c r="BG7" s="1045">
        <v>12.94</v>
      </c>
      <c r="BH7" s="1045">
        <v>12.67</v>
      </c>
      <c r="BI7" s="1045">
        <v>11.77</v>
      </c>
      <c r="BJ7" s="1045">
        <v>11.17</v>
      </c>
      <c r="BK7" s="1045">
        <v>9.9</v>
      </c>
      <c r="BL7" s="1045">
        <v>10.17</v>
      </c>
      <c r="BM7" s="1045">
        <v>10.41</v>
      </c>
      <c r="BN7" s="1045">
        <v>10.64</v>
      </c>
      <c r="BO7" s="1045">
        <v>11.6</v>
      </c>
      <c r="BP7" s="1045">
        <v>11.561998247402082</v>
      </c>
      <c r="BQ7" s="1045">
        <v>11.303700098255197</v>
      </c>
      <c r="BR7" s="1045">
        <v>10.905804959147266</v>
      </c>
      <c r="BS7" s="1045">
        <v>10.799999999999999</v>
      </c>
      <c r="BT7" s="1045">
        <v>10.8</v>
      </c>
      <c r="BU7" s="1045">
        <v>10.97</v>
      </c>
      <c r="BV7" s="1045">
        <v>10.81</v>
      </c>
      <c r="BW7" s="1045">
        <v>11.82</v>
      </c>
      <c r="BX7" s="1045">
        <v>11.92</v>
      </c>
      <c r="BY7" s="1045">
        <v>11.71</v>
      </c>
      <c r="BZ7" s="1045">
        <v>10.24</v>
      </c>
      <c r="CA7" s="1045">
        <v>9.98</v>
      </c>
      <c r="CB7" s="1045">
        <v>9.8800000000000008</v>
      </c>
      <c r="CC7" s="1045">
        <v>9.9499999999999993</v>
      </c>
      <c r="CD7" s="1045">
        <v>9.75</v>
      </c>
      <c r="CE7" s="1045">
        <v>9.83</v>
      </c>
      <c r="CF7" s="1045">
        <v>9.82</v>
      </c>
      <c r="CG7" s="1045">
        <v>10.8</v>
      </c>
      <c r="CH7" s="1045">
        <v>11.2</v>
      </c>
      <c r="CI7" s="1045">
        <v>10.883878672683011</v>
      </c>
      <c r="CJ7" s="1045">
        <v>10.77</v>
      </c>
      <c r="CK7" s="1045">
        <v>10.230393529706831</v>
      </c>
      <c r="CL7" s="1045">
        <v>10.031491365980962</v>
      </c>
      <c r="CM7" s="1045">
        <v>9.9523783482653485</v>
      </c>
      <c r="CN7" s="1045">
        <v>10</v>
      </c>
      <c r="CO7" s="1045">
        <v>10</v>
      </c>
      <c r="CP7" s="1045">
        <v>10.36</v>
      </c>
      <c r="CQ7" s="1045">
        <v>9.1121216929525595</v>
      </c>
      <c r="CR7" s="1045">
        <v>5.6244183344126863</v>
      </c>
      <c r="CS7" s="1045">
        <v>4.57</v>
      </c>
      <c r="CT7" s="1045">
        <v>4.12</v>
      </c>
      <c r="CU7" s="1045">
        <v>4.91</v>
      </c>
      <c r="CV7" s="1045">
        <v>5.53</v>
      </c>
      <c r="CW7" s="1045">
        <v>7.27</v>
      </c>
      <c r="CX7" s="1045">
        <v>8.0399999999999991</v>
      </c>
      <c r="CY7" s="1045">
        <v>8.32</v>
      </c>
      <c r="CZ7" s="1045">
        <v>12.34</v>
      </c>
      <c r="DA7" s="1045">
        <v>15.25</v>
      </c>
      <c r="DB7" s="1045">
        <v>14</v>
      </c>
      <c r="DC7" s="1045">
        <v>13.956781449066767</v>
      </c>
      <c r="DD7" s="1045">
        <v>13.994057570351956</v>
      </c>
      <c r="DE7" s="1045">
        <v>13.95987164470699</v>
      </c>
    </row>
    <row r="8" spans="1:109" ht="25.5" customHeight="1">
      <c r="A8" s="1043" t="s">
        <v>673</v>
      </c>
      <c r="B8" s="1394">
        <v>9.0394635967613191</v>
      </c>
      <c r="C8" s="1044">
        <v>9.3500002999993992</v>
      </c>
      <c r="D8" s="1044">
        <v>9.1725806451612897</v>
      </c>
      <c r="E8" s="1044">
        <v>9.2207668404309562</v>
      </c>
      <c r="F8" s="1044">
        <v>9.25</v>
      </c>
      <c r="G8" s="1044">
        <v>9.5352560274543183</v>
      </c>
      <c r="H8" s="1044">
        <v>9.5485186568981852</v>
      </c>
      <c r="I8" s="1044">
        <v>9.5405597436437635</v>
      </c>
      <c r="J8" s="1044">
        <v>9.4298999999999999</v>
      </c>
      <c r="K8" s="1044">
        <v>8.5529760029210848</v>
      </c>
      <c r="L8" s="1044">
        <v>7.0337500000000004</v>
      </c>
      <c r="M8" s="1044">
        <v>5.6429999999999998</v>
      </c>
      <c r="N8" s="1044">
        <v>4.776351706945273</v>
      </c>
      <c r="O8" s="1044">
        <v>2.569</v>
      </c>
      <c r="P8" s="1044">
        <v>2.9125000000000001</v>
      </c>
      <c r="Q8" s="1044">
        <v>5.3295434142199625</v>
      </c>
      <c r="R8" s="1044">
        <v>5.0999999999999996</v>
      </c>
      <c r="S8" s="1044">
        <v>5.4874999999999998</v>
      </c>
      <c r="T8" s="1044">
        <v>5.3951643429196459</v>
      </c>
      <c r="U8" s="1044">
        <v>5.432666666666667</v>
      </c>
      <c r="V8" s="1044">
        <v>5.69</v>
      </c>
      <c r="W8" s="1044">
        <v>6.645304073886571</v>
      </c>
      <c r="X8" s="1044">
        <v>5.4844999999999997</v>
      </c>
      <c r="Y8" s="1044">
        <v>5.322344493242686</v>
      </c>
      <c r="Z8" s="1044">
        <v>5.0425099473565744</v>
      </c>
      <c r="AA8" s="1044">
        <v>3.3370000000000002</v>
      </c>
      <c r="AB8" s="1044">
        <v>1.53</v>
      </c>
      <c r="AC8" s="1044">
        <v>2.2297226730605808</v>
      </c>
      <c r="AD8" s="1044">
        <v>3.1095000000000002</v>
      </c>
      <c r="AE8" s="1044">
        <v>3.3657499999999998</v>
      </c>
      <c r="AF8" s="1044">
        <v>3.9981159240762856</v>
      </c>
      <c r="AG8" s="1044">
        <v>3.5852857142857144</v>
      </c>
      <c r="AH8" s="1044">
        <v>5.3790837965651708</v>
      </c>
      <c r="AI8" s="1044">
        <v>8.1950785342481431</v>
      </c>
      <c r="AJ8" s="1044">
        <v>9.5930603373714494</v>
      </c>
      <c r="AK8" s="1044">
        <v>9.5658441603284157</v>
      </c>
      <c r="AL8" s="1044">
        <v>9.3563266379829457</v>
      </c>
      <c r="AM8" s="1044">
        <v>8.6349999999999998</v>
      </c>
      <c r="AN8" s="1044">
        <v>9.4345370370370372</v>
      </c>
      <c r="AO8" s="1044">
        <v>10.434256093560247</v>
      </c>
      <c r="AP8" s="1044">
        <v>9.2639548758455526</v>
      </c>
      <c r="AQ8" s="1044">
        <v>8.9441322403902159</v>
      </c>
      <c r="AR8" s="1044">
        <v>7.9679793878324023</v>
      </c>
      <c r="AS8" s="1044">
        <v>8.4291111111111103</v>
      </c>
      <c r="AT8" s="1044">
        <v>8.9739150155575071</v>
      </c>
      <c r="AU8" s="1044">
        <v>16.122951024007712</v>
      </c>
      <c r="AV8" s="1044">
        <v>15.677706819041216</v>
      </c>
      <c r="AW8" s="1044">
        <v>15.895039926812732</v>
      </c>
      <c r="AX8" s="1044">
        <v>16.272160865475072</v>
      </c>
      <c r="AY8" s="1044">
        <v>15.92642857142857</v>
      </c>
      <c r="AZ8" s="1044">
        <v>15.15800011573404</v>
      </c>
      <c r="BA8" s="1044">
        <v>14.81</v>
      </c>
      <c r="BB8" s="1044">
        <v>14</v>
      </c>
      <c r="BC8" s="1044">
        <v>15.21</v>
      </c>
      <c r="BD8" s="1044">
        <v>14.91</v>
      </c>
      <c r="BE8" s="1044">
        <v>15.24</v>
      </c>
      <c r="BF8" s="1044">
        <v>12.93</v>
      </c>
      <c r="BG8" s="1045">
        <v>13.31</v>
      </c>
      <c r="BH8" s="1045">
        <v>12.91</v>
      </c>
      <c r="BI8" s="1045">
        <v>11.79</v>
      </c>
      <c r="BJ8" s="1045">
        <v>11.38</v>
      </c>
      <c r="BK8" s="1045">
        <v>10.15</v>
      </c>
      <c r="BL8" s="1045">
        <v>10.51</v>
      </c>
      <c r="BM8" s="1045">
        <v>11.26</v>
      </c>
      <c r="BN8" s="1045">
        <v>11.67</v>
      </c>
      <c r="BO8" s="1045">
        <v>12.21773141858802</v>
      </c>
      <c r="BP8" s="1045">
        <v>12.75</v>
      </c>
      <c r="BQ8" s="1045">
        <v>12.53125</v>
      </c>
      <c r="BR8" s="1045">
        <v>12.122439458397071</v>
      </c>
      <c r="BS8" s="1045">
        <v>11.61550716297101</v>
      </c>
      <c r="BT8" s="1045">
        <v>11.531818181818181</v>
      </c>
      <c r="BU8" s="1045">
        <v>11.414380359161946</v>
      </c>
      <c r="BV8" s="1045">
        <v>11.893901034548204</v>
      </c>
      <c r="BW8" s="1045">
        <v>12.565675000000001</v>
      </c>
      <c r="BX8" s="1045">
        <v>13.280936233684875</v>
      </c>
      <c r="BY8" s="1045">
        <v>12.403211072983021</v>
      </c>
      <c r="BZ8" s="1045">
        <v>10.361363636363636</v>
      </c>
      <c r="CA8" s="1045">
        <v>10.361773065067597</v>
      </c>
      <c r="CB8" s="1045">
        <v>10.174014450086496</v>
      </c>
      <c r="CC8" s="1045">
        <v>10.199999999999999</v>
      </c>
      <c r="CD8" s="1045">
        <v>10.178612745825721</v>
      </c>
      <c r="CE8" s="1045">
        <v>10.249147298511257</v>
      </c>
      <c r="CF8" s="1045">
        <v>10.648027262753407</v>
      </c>
      <c r="CG8" s="1045">
        <v>14.018005858999745</v>
      </c>
      <c r="CH8" s="1045">
        <v>14.278516013586428</v>
      </c>
      <c r="CI8" s="1045">
        <v>13.8</v>
      </c>
      <c r="CJ8" s="1045">
        <v>14.70174526485931</v>
      </c>
      <c r="CK8" s="1045">
        <v>13.43567791819973</v>
      </c>
      <c r="CL8" s="1045">
        <v>12.820920610715079</v>
      </c>
      <c r="CM8" s="1045">
        <v>12.747776565411419</v>
      </c>
      <c r="CN8" s="1045">
        <v>12.640261142402277</v>
      </c>
      <c r="CO8" s="1045">
        <v>12.95</v>
      </c>
      <c r="CP8" s="1045">
        <v>13.447736559462442</v>
      </c>
      <c r="CQ8" s="1045">
        <v>11.152415178699574</v>
      </c>
      <c r="CR8" s="1045">
        <v>7.6238529336266208</v>
      </c>
      <c r="CS8" s="1045">
        <v>6.3713743008414312</v>
      </c>
      <c r="CT8" s="1045">
        <v>7.3562674176546476</v>
      </c>
      <c r="CU8" s="1045">
        <v>7.7930909090909095</v>
      </c>
      <c r="CV8" s="1045">
        <v>7.7987888311643978</v>
      </c>
      <c r="CW8" s="1045">
        <v>8.8433050958000621</v>
      </c>
      <c r="CX8" s="1045">
        <v>9.0986848418356043</v>
      </c>
      <c r="CY8" s="1045">
        <v>9.8307907225747986</v>
      </c>
      <c r="CZ8" s="1045">
        <v>13.806053622928278</v>
      </c>
      <c r="DA8" s="1045">
        <v>17.75646511627907</v>
      </c>
      <c r="DB8" s="1045">
        <v>17.605846027225951</v>
      </c>
      <c r="DC8" s="1045">
        <v>17.089999999999996</v>
      </c>
      <c r="DD8" s="1045">
        <v>17.44497184672182</v>
      </c>
      <c r="DE8" s="1045">
        <v>17.496765879001948</v>
      </c>
    </row>
    <row r="9" spans="1:109" ht="25.5" customHeight="1">
      <c r="A9" s="1043" t="s">
        <v>674</v>
      </c>
      <c r="B9" s="1394">
        <v>8.23</v>
      </c>
      <c r="C9" s="1044">
        <v>9.5</v>
      </c>
      <c r="D9" s="1044">
        <v>8.99</v>
      </c>
      <c r="E9" s="1044">
        <v>9.08</v>
      </c>
      <c r="F9" s="1044">
        <v>8.8800000000000008</v>
      </c>
      <c r="G9" s="1044">
        <v>9.1999999999999993</v>
      </c>
      <c r="H9" s="1044">
        <v>9.5498999999999992</v>
      </c>
      <c r="I9" s="1044">
        <v>9.1999999999999993</v>
      </c>
      <c r="J9" s="1044">
        <v>9.44</v>
      </c>
      <c r="K9" s="1044">
        <v>9.3000000000000007</v>
      </c>
      <c r="L9" s="1044">
        <v>8.9600000000000009</v>
      </c>
      <c r="M9" s="1044">
        <v>7.6498999999999997</v>
      </c>
      <c r="N9" s="1044">
        <v>5.5</v>
      </c>
      <c r="O9" s="1044">
        <v>4.7489999999999997</v>
      </c>
      <c r="P9" s="1044">
        <v>5.98</v>
      </c>
      <c r="Q9" s="1044">
        <v>6.5</v>
      </c>
      <c r="R9" s="1044">
        <v>6.75</v>
      </c>
      <c r="S9" s="1044">
        <v>6</v>
      </c>
      <c r="T9" s="1044">
        <v>5.75</v>
      </c>
      <c r="U9" s="1044">
        <v>5.6</v>
      </c>
      <c r="V9" s="1044">
        <v>5.6</v>
      </c>
      <c r="W9" s="1044">
        <v>7.1</v>
      </c>
      <c r="X9" s="1044">
        <v>5.7</v>
      </c>
      <c r="Y9" s="1044">
        <v>5.2990000000000004</v>
      </c>
      <c r="Z9" s="1044">
        <v>5.35</v>
      </c>
      <c r="AA9" s="1044">
        <v>4.55</v>
      </c>
      <c r="AB9" s="1044">
        <v>1.9</v>
      </c>
      <c r="AC9" s="1044">
        <v>2.5489999999999999</v>
      </c>
      <c r="AD9" s="1044">
        <v>3.99</v>
      </c>
      <c r="AE9" s="1044">
        <v>3.9</v>
      </c>
      <c r="AF9" s="1044">
        <v>4.6166999999999998</v>
      </c>
      <c r="AG9" s="1044">
        <v>4.2</v>
      </c>
      <c r="AH9" s="1044">
        <v>6.1977188612099647</v>
      </c>
      <c r="AI9" s="1044">
        <v>8.6584051005008966</v>
      </c>
      <c r="AJ9" s="1044">
        <v>10.103116929605669</v>
      </c>
      <c r="AK9" s="1044">
        <v>10.248666666666667</v>
      </c>
      <c r="AL9" s="1044">
        <v>10.199</v>
      </c>
      <c r="AM9" s="1044">
        <v>9.2874625000000002</v>
      </c>
      <c r="AN9" s="1044">
        <v>9.09</v>
      </c>
      <c r="AO9" s="1044">
        <v>10.9922</v>
      </c>
      <c r="AP9" s="1044">
        <v>9.4499999999999993</v>
      </c>
      <c r="AQ9" s="1044">
        <v>9.3550000000000004</v>
      </c>
      <c r="AR9" s="1044">
        <v>9.0574999999999992</v>
      </c>
      <c r="AS9" s="1044">
        <v>9.0500000000000007</v>
      </c>
      <c r="AT9" s="1044">
        <v>9.5003174317037455</v>
      </c>
      <c r="AU9" s="1044">
        <v>16.306408318589469</v>
      </c>
      <c r="AV9" s="1044">
        <v>15.954808099999672</v>
      </c>
      <c r="AW9" s="1044">
        <v>16.57479513656034</v>
      </c>
      <c r="AX9" s="1044">
        <v>17.2</v>
      </c>
      <c r="AY9" s="1044">
        <v>16.145710331824542</v>
      </c>
      <c r="AZ9" s="1044">
        <v>15.57</v>
      </c>
      <c r="BA9" s="1044">
        <v>14.86</v>
      </c>
      <c r="BB9" s="1044">
        <v>14.12</v>
      </c>
      <c r="BC9" s="1044">
        <v>15.65</v>
      </c>
      <c r="BD9" s="1044">
        <v>15.28</v>
      </c>
      <c r="BE9" s="1044">
        <v>15.38</v>
      </c>
      <c r="BF9" s="1044">
        <v>13.65</v>
      </c>
      <c r="BG9" s="1045">
        <v>13.35</v>
      </c>
      <c r="BH9" s="1045">
        <v>12.86</v>
      </c>
      <c r="BI9" s="1045">
        <v>11.89</v>
      </c>
      <c r="BJ9" s="1003">
        <v>11.369119442656762</v>
      </c>
      <c r="BK9" s="1045">
        <v>10.170021281360615</v>
      </c>
      <c r="BL9" s="1045">
        <v>10.254869071841453</v>
      </c>
      <c r="BM9" s="1045">
        <v>11.351320383692416</v>
      </c>
      <c r="BN9" s="1045">
        <v>11.801473360061456</v>
      </c>
      <c r="BO9" s="1045">
        <v>12.942761556310074</v>
      </c>
      <c r="BP9" s="1045">
        <v>13.338100000000001</v>
      </c>
      <c r="BQ9" s="1045">
        <v>13.08</v>
      </c>
      <c r="BR9" s="1045">
        <v>12.256710106879584</v>
      </c>
      <c r="BS9" s="1045">
        <v>11.727391522776657</v>
      </c>
      <c r="BT9" s="1045">
        <v>11.7196891933543</v>
      </c>
      <c r="BU9" s="1045">
        <v>12.165192095212745</v>
      </c>
      <c r="BV9" s="1045">
        <v>12.128251587018658</v>
      </c>
      <c r="BW9" s="1045">
        <v>12.688526146278264</v>
      </c>
      <c r="BX9" s="1045">
        <v>13.536942889624559</v>
      </c>
      <c r="BY9" s="1045">
        <v>12.710380491552501</v>
      </c>
      <c r="BZ9" s="1045">
        <v>10.812881490605998</v>
      </c>
      <c r="CA9" s="1045">
        <v>10.411494192514267</v>
      </c>
      <c r="CB9" s="1045">
        <v>10.14</v>
      </c>
      <c r="CC9" s="1045">
        <v>10.319000000000001</v>
      </c>
      <c r="CD9" s="1045">
        <v>10.351215861881794</v>
      </c>
      <c r="CE9" s="1045">
        <v>10.498436973865656</v>
      </c>
      <c r="CF9" s="1045">
        <v>11.898226010452223</v>
      </c>
      <c r="CG9" s="1045">
        <v>14.885975323501606</v>
      </c>
      <c r="CH9" s="1045">
        <v>14.744429564777365</v>
      </c>
      <c r="CI9" s="1045">
        <v>14.685358285573033</v>
      </c>
      <c r="CJ9" s="1045">
        <v>15.575585378925226</v>
      </c>
      <c r="CK9" s="1045">
        <v>13.662252036166681</v>
      </c>
      <c r="CL9" s="1045">
        <v>13.23763178766389</v>
      </c>
      <c r="CM9" s="1045">
        <v>12.916900314754278</v>
      </c>
      <c r="CN9" s="1045">
        <v>13</v>
      </c>
      <c r="CO9" s="1045">
        <v>14.7118</v>
      </c>
      <c r="CP9" s="1045">
        <v>14.369967389757909</v>
      </c>
      <c r="CQ9" s="1045">
        <v>11.669749451639902</v>
      </c>
      <c r="CR9" s="1045">
        <v>8.9475007858029727</v>
      </c>
      <c r="CS9" s="1045">
        <v>7.6870547731921501</v>
      </c>
      <c r="CT9" s="1045">
        <v>8.9224709020831625</v>
      </c>
      <c r="CU9" s="1045">
        <v>9.2831234466923718</v>
      </c>
      <c r="CV9" s="1045">
        <v>9.1517048298512744</v>
      </c>
      <c r="CW9" s="1045">
        <v>9.7657323886888161</v>
      </c>
      <c r="CX9" s="1045">
        <v>11.628337202106859</v>
      </c>
      <c r="CY9" s="1045">
        <v>12.270686682525493</v>
      </c>
      <c r="CZ9" s="1045">
        <v>15.761927710843374</v>
      </c>
      <c r="DA9" s="1045">
        <v>18.464533333333332</v>
      </c>
      <c r="DB9" s="1045">
        <v>18.388773487587148</v>
      </c>
      <c r="DC9" s="1045">
        <v>18.274665791692218</v>
      </c>
      <c r="DD9" s="1045">
        <v>18.616068450239403</v>
      </c>
      <c r="DE9" s="1045">
        <v>18.684835640388524</v>
      </c>
    </row>
    <row r="10" spans="1:109" ht="25.5" customHeight="1">
      <c r="A10" s="1043" t="s">
        <v>675</v>
      </c>
      <c r="B10" s="1394">
        <v>11.22</v>
      </c>
      <c r="C10" s="1044">
        <v>10.039999999999999</v>
      </c>
      <c r="D10" s="1044">
        <v>9.3699999999999992</v>
      </c>
      <c r="E10" s="1044">
        <v>10.51</v>
      </c>
      <c r="F10" s="1044">
        <v>9.4700000000000006</v>
      </c>
      <c r="G10" s="1044">
        <v>11.23</v>
      </c>
      <c r="H10" s="1044">
        <v>8.61</v>
      </c>
      <c r="I10" s="1044">
        <v>14.45</v>
      </c>
      <c r="J10" s="1044">
        <v>15.42</v>
      </c>
      <c r="K10" s="1044">
        <v>14.09</v>
      </c>
      <c r="L10" s="1044">
        <v>15.77</v>
      </c>
      <c r="M10" s="1044">
        <v>12.17</v>
      </c>
      <c r="N10" s="1044">
        <v>7.91</v>
      </c>
      <c r="O10" s="1044">
        <v>17.3</v>
      </c>
      <c r="P10" s="1044">
        <v>20.6</v>
      </c>
      <c r="Q10" s="1044">
        <v>12.51</v>
      </c>
      <c r="R10" s="1044">
        <v>13.17</v>
      </c>
      <c r="S10" s="1044">
        <v>18.600000000000001</v>
      </c>
      <c r="T10" s="1044">
        <v>18.100000000000001</v>
      </c>
      <c r="U10" s="1044">
        <v>7.04</v>
      </c>
      <c r="V10" s="1044">
        <v>9.6999999999999993</v>
      </c>
      <c r="W10" s="1044">
        <v>7.05</v>
      </c>
      <c r="X10" s="1044">
        <v>5.62</v>
      </c>
      <c r="Y10" s="1044">
        <v>4.68</v>
      </c>
      <c r="Z10" s="1044">
        <v>2.61</v>
      </c>
      <c r="AA10" s="1044">
        <v>2.27</v>
      </c>
      <c r="AB10" s="1044">
        <v>1.5</v>
      </c>
      <c r="AC10" s="1044">
        <v>1.27</v>
      </c>
      <c r="AD10" s="1044">
        <v>4.9400000000000004</v>
      </c>
      <c r="AE10" s="1044">
        <v>2.73</v>
      </c>
      <c r="AF10" s="1044">
        <v>3.59</v>
      </c>
      <c r="AG10" s="1044">
        <v>1.26</v>
      </c>
      <c r="AH10" s="1044">
        <v>2.71</v>
      </c>
      <c r="AI10" s="1044">
        <v>8.5</v>
      </c>
      <c r="AJ10" s="1044">
        <v>8.7899999999999991</v>
      </c>
      <c r="AK10" s="1044">
        <v>8.0299999999999994</v>
      </c>
      <c r="AL10" s="1044">
        <v>6.13</v>
      </c>
      <c r="AM10" s="1044">
        <v>8.3800000000000008</v>
      </c>
      <c r="AN10" s="1044">
        <v>9.33</v>
      </c>
      <c r="AO10" s="1044">
        <v>10.8</v>
      </c>
      <c r="AP10" s="1044">
        <v>9.75</v>
      </c>
      <c r="AQ10" s="1044">
        <v>11.15</v>
      </c>
      <c r="AR10" s="1044">
        <v>8.85</v>
      </c>
      <c r="AS10" s="1044">
        <v>8.59</v>
      </c>
      <c r="AT10" s="1044">
        <v>9.3699999999999992</v>
      </c>
      <c r="AU10" s="1044">
        <v>13.07</v>
      </c>
      <c r="AV10" s="1044">
        <v>15.58</v>
      </c>
      <c r="AW10" s="1044">
        <v>15.5</v>
      </c>
      <c r="AX10" s="1044">
        <v>14.19</v>
      </c>
      <c r="AY10" s="1044">
        <v>14.35</v>
      </c>
      <c r="AZ10" s="1044">
        <v>14.13</v>
      </c>
      <c r="BA10" s="1044">
        <v>14.3</v>
      </c>
      <c r="BB10" s="1044">
        <v>13.8</v>
      </c>
      <c r="BC10" s="1044">
        <v>14.92</v>
      </c>
      <c r="BD10" s="1044">
        <v>15.19</v>
      </c>
      <c r="BE10" s="1044">
        <v>17.809999999999999</v>
      </c>
      <c r="BF10" s="1044">
        <v>13.5</v>
      </c>
      <c r="BG10" s="1044">
        <v>11.42</v>
      </c>
      <c r="BH10" s="1044">
        <v>11.86</v>
      </c>
      <c r="BI10" s="1044">
        <v>11.88</v>
      </c>
      <c r="BJ10" s="1044">
        <v>11.67</v>
      </c>
      <c r="BK10" s="1044">
        <v>11.98</v>
      </c>
      <c r="BL10" s="1044">
        <v>10.39</v>
      </c>
      <c r="BM10" s="1044">
        <v>11.24</v>
      </c>
      <c r="BN10" s="1044">
        <v>12.23</v>
      </c>
      <c r="BO10" s="1044">
        <v>11.59</v>
      </c>
      <c r="BP10" s="1044">
        <v>10.63</v>
      </c>
      <c r="BQ10" s="1044">
        <v>15.24</v>
      </c>
      <c r="BR10" s="1044">
        <v>16.22</v>
      </c>
      <c r="BS10" s="1044">
        <v>11.08</v>
      </c>
      <c r="BT10" s="1044">
        <v>11.15</v>
      </c>
      <c r="BU10" s="1044">
        <v>10.75</v>
      </c>
      <c r="BV10" s="1044">
        <v>10</v>
      </c>
      <c r="BW10" s="1044">
        <v>10.5</v>
      </c>
      <c r="BX10" s="1044">
        <v>10.5</v>
      </c>
      <c r="BY10" s="1044">
        <v>10.5</v>
      </c>
      <c r="BZ10" s="1044">
        <v>10.75</v>
      </c>
      <c r="CA10" s="1044">
        <v>10.5</v>
      </c>
      <c r="CB10" s="1044">
        <v>10.5</v>
      </c>
      <c r="CC10" s="1044">
        <v>11.91</v>
      </c>
      <c r="CD10" s="1044">
        <v>10.96</v>
      </c>
      <c r="CE10" s="1044">
        <v>10.96</v>
      </c>
      <c r="CF10" s="1044">
        <v>8.98</v>
      </c>
      <c r="CG10" s="1044">
        <v>24.3</v>
      </c>
      <c r="CH10" s="1044">
        <v>10.210000000000001</v>
      </c>
      <c r="CI10" s="1044">
        <v>23.5</v>
      </c>
      <c r="CJ10" s="1044">
        <v>12.59</v>
      </c>
      <c r="CK10" s="1044">
        <v>24.24</v>
      </c>
      <c r="CL10" s="1044">
        <v>10.43</v>
      </c>
      <c r="CM10" s="1044">
        <v>10.85</v>
      </c>
      <c r="CN10" s="1044">
        <v>7.79</v>
      </c>
      <c r="CO10" s="1044">
        <v>33.26</v>
      </c>
      <c r="CP10" s="1044">
        <v>8.1199999999999992</v>
      </c>
      <c r="CQ10" s="1044">
        <v>3.22</v>
      </c>
      <c r="CR10" s="1044">
        <v>0.84</v>
      </c>
      <c r="CS10" s="1044">
        <v>0.77</v>
      </c>
      <c r="CT10" s="1044">
        <v>2.04</v>
      </c>
      <c r="CU10" s="1044">
        <v>2.67</v>
      </c>
      <c r="CV10" s="1044">
        <v>4.32</v>
      </c>
      <c r="CW10" s="1044">
        <v>3.75</v>
      </c>
      <c r="CX10" s="1044">
        <v>7.67</v>
      </c>
      <c r="CY10" s="1044">
        <v>35.26</v>
      </c>
      <c r="CZ10" s="1044">
        <v>31.51</v>
      </c>
      <c r="DA10" s="1044">
        <v>24.25</v>
      </c>
      <c r="DB10" s="1044">
        <v>14.5</v>
      </c>
      <c r="DC10" s="1044">
        <v>36.42</v>
      </c>
      <c r="DD10" s="1044">
        <v>15.21</v>
      </c>
      <c r="DE10" s="1044">
        <v>10.39</v>
      </c>
    </row>
    <row r="11" spans="1:109" ht="25.5" customHeight="1">
      <c r="A11" s="1043" t="s">
        <v>676</v>
      </c>
      <c r="B11" s="1394">
        <v>9.01</v>
      </c>
      <c r="C11" s="1044">
        <v>8.91</v>
      </c>
      <c r="D11" s="1044">
        <v>8.36</v>
      </c>
      <c r="E11" s="1044">
        <v>9.07</v>
      </c>
      <c r="F11" s="1044">
        <v>8.34</v>
      </c>
      <c r="G11" s="1044">
        <v>8.92</v>
      </c>
      <c r="H11" s="1044">
        <v>7.84</v>
      </c>
      <c r="I11" s="1044">
        <v>10.36</v>
      </c>
      <c r="J11" s="1044">
        <v>10.56</v>
      </c>
      <c r="K11" s="1044">
        <v>9.64</v>
      </c>
      <c r="L11" s="1044">
        <v>9.4700000000000006</v>
      </c>
      <c r="M11" s="1044">
        <v>8.83</v>
      </c>
      <c r="N11" s="1044">
        <v>5.08</v>
      </c>
      <c r="O11" s="1044">
        <v>9.0299999999999994</v>
      </c>
      <c r="P11" s="1044">
        <v>9.44</v>
      </c>
      <c r="Q11" s="1044">
        <v>7.07</v>
      </c>
      <c r="R11" s="1044">
        <v>7.16</v>
      </c>
      <c r="S11" s="1044">
        <v>7.73</v>
      </c>
      <c r="T11" s="1044">
        <v>7.52</v>
      </c>
      <c r="U11" s="1044">
        <v>6.63</v>
      </c>
      <c r="V11" s="1044">
        <v>6.6</v>
      </c>
      <c r="W11" s="1044">
        <v>6.12</v>
      </c>
      <c r="X11" s="1044">
        <v>4.87</v>
      </c>
      <c r="Y11" s="1044">
        <v>3.59</v>
      </c>
      <c r="Z11" s="1044">
        <v>2.46</v>
      </c>
      <c r="AA11" s="1044">
        <v>2.2000000000000002</v>
      </c>
      <c r="AB11" s="1044">
        <v>1.31</v>
      </c>
      <c r="AC11" s="1044">
        <v>1.1100000000000001</v>
      </c>
      <c r="AD11" s="1044">
        <v>4.45</v>
      </c>
      <c r="AE11" s="1044">
        <v>2.19</v>
      </c>
      <c r="AF11" s="1044">
        <v>3.2</v>
      </c>
      <c r="AG11" s="1044">
        <v>1.27</v>
      </c>
      <c r="AH11" s="1044">
        <v>4.29</v>
      </c>
      <c r="AI11" s="1044">
        <v>7.56</v>
      </c>
      <c r="AJ11" s="1044">
        <v>7.01</v>
      </c>
      <c r="AK11" s="1044">
        <v>6.84</v>
      </c>
      <c r="AL11" s="1044">
        <v>5.84</v>
      </c>
      <c r="AM11" s="1044">
        <v>7.66</v>
      </c>
      <c r="AN11" s="1044">
        <v>8.2200000000000006</v>
      </c>
      <c r="AO11" s="1044">
        <v>9.35</v>
      </c>
      <c r="AP11" s="1044">
        <v>8.8000000000000007</v>
      </c>
      <c r="AQ11" s="1044">
        <v>9.59</v>
      </c>
      <c r="AR11" s="1044">
        <v>7.61</v>
      </c>
      <c r="AS11" s="1044">
        <v>8.18</v>
      </c>
      <c r="AT11" s="1044">
        <v>10.06</v>
      </c>
      <c r="AU11" s="1044">
        <v>12.38</v>
      </c>
      <c r="AV11" s="1044">
        <v>14.04</v>
      </c>
      <c r="AW11" s="1044">
        <v>14.06</v>
      </c>
      <c r="AX11" s="1044">
        <v>13.82</v>
      </c>
      <c r="AY11" s="1044">
        <v>13.58</v>
      </c>
      <c r="AZ11" s="1044">
        <v>13.79</v>
      </c>
      <c r="BA11" s="1044">
        <v>13.8</v>
      </c>
      <c r="BB11" s="1044">
        <v>13.46</v>
      </c>
      <c r="BC11" s="1044">
        <v>14.72</v>
      </c>
      <c r="BD11" s="1044">
        <v>13.91</v>
      </c>
      <c r="BE11" s="1044">
        <v>16.510000000000002</v>
      </c>
      <c r="BF11" s="1044">
        <v>13.05</v>
      </c>
      <c r="BG11" s="1044">
        <v>11.29</v>
      </c>
      <c r="BH11" s="1044">
        <v>11.66</v>
      </c>
      <c r="BI11" s="1044">
        <v>11.73</v>
      </c>
      <c r="BJ11" s="1044">
        <v>11.62</v>
      </c>
      <c r="BK11" s="1044">
        <v>11.87</v>
      </c>
      <c r="BL11" s="1044">
        <v>10.3</v>
      </c>
      <c r="BM11" s="1045">
        <v>10.62</v>
      </c>
      <c r="BN11" s="1045">
        <v>11.99</v>
      </c>
      <c r="BO11" s="1045">
        <v>11.19</v>
      </c>
      <c r="BP11" s="1045">
        <v>10.46</v>
      </c>
      <c r="BQ11" s="1045">
        <v>13.77</v>
      </c>
      <c r="BR11" s="1045">
        <v>18.18</v>
      </c>
      <c r="BS11" s="1045">
        <v>10.99</v>
      </c>
      <c r="BT11" s="1045">
        <v>11</v>
      </c>
      <c r="BU11" s="1045">
        <v>11.24</v>
      </c>
      <c r="BV11" s="1045">
        <v>10.48</v>
      </c>
      <c r="BW11" s="1045">
        <v>11.25</v>
      </c>
      <c r="BX11" s="1045">
        <v>12.25</v>
      </c>
      <c r="BY11" s="1045">
        <v>10.71</v>
      </c>
      <c r="BZ11" s="1045">
        <v>10.38</v>
      </c>
      <c r="CA11" s="1045">
        <v>10.52</v>
      </c>
      <c r="CB11" s="1045">
        <v>10.58</v>
      </c>
      <c r="CC11" s="1045">
        <v>11.53</v>
      </c>
      <c r="CD11" s="1045">
        <v>10.76</v>
      </c>
      <c r="CE11" s="1045">
        <v>10.76</v>
      </c>
      <c r="CF11" s="1045">
        <v>10.199999999999999</v>
      </c>
      <c r="CG11" s="1045">
        <v>22.28</v>
      </c>
      <c r="CH11" s="1045">
        <v>8.65</v>
      </c>
      <c r="CI11" s="1045">
        <v>29.78</v>
      </c>
      <c r="CJ11" s="1045">
        <v>14.41</v>
      </c>
      <c r="CK11" s="1045">
        <v>23.22</v>
      </c>
      <c r="CL11" s="1045">
        <v>13.05</v>
      </c>
      <c r="CM11" s="1045">
        <v>10.65</v>
      </c>
      <c r="CN11" s="1045">
        <v>7.86</v>
      </c>
      <c r="CO11" s="1045">
        <v>27.92</v>
      </c>
      <c r="CP11" s="1045">
        <v>10.43</v>
      </c>
      <c r="CQ11" s="1045">
        <v>4.45</v>
      </c>
      <c r="CR11" s="1045">
        <v>0.89</v>
      </c>
      <c r="CS11" s="1045">
        <v>0.98</v>
      </c>
      <c r="CT11" s="1045">
        <v>1.95</v>
      </c>
      <c r="CU11" s="1045">
        <v>3.25</v>
      </c>
      <c r="CV11" s="1045">
        <v>3.55</v>
      </c>
      <c r="CW11" s="1045">
        <v>3.55</v>
      </c>
      <c r="CX11" s="1045">
        <v>10</v>
      </c>
      <c r="CY11" s="1045">
        <v>21.75</v>
      </c>
      <c r="CZ11" s="1045">
        <v>14</v>
      </c>
      <c r="DA11" s="1045">
        <v>14.25</v>
      </c>
      <c r="DB11" s="1045">
        <v>15.9</v>
      </c>
      <c r="DC11" s="1045">
        <v>15.9</v>
      </c>
      <c r="DD11" s="1045">
        <v>13.03</v>
      </c>
      <c r="DE11" s="1045">
        <v>7.35</v>
      </c>
    </row>
    <row r="12" spans="1:109" ht="25.5" customHeight="1">
      <c r="A12" s="1043" t="s">
        <v>677</v>
      </c>
      <c r="B12" s="1394">
        <v>2.8825944486926578</v>
      </c>
      <c r="C12" s="1044">
        <v>2.826550858443786</v>
      </c>
      <c r="D12" s="1044">
        <v>2.9400114811175269</v>
      </c>
      <c r="E12" s="1044">
        <v>2.9749744925658872</v>
      </c>
      <c r="F12" s="1044">
        <v>2.7604543693502874</v>
      </c>
      <c r="G12" s="1044">
        <v>2.7858286392643645</v>
      </c>
      <c r="H12" s="1044">
        <v>2.8179743173461813</v>
      </c>
      <c r="I12" s="1044">
        <v>2.7940587809696562</v>
      </c>
      <c r="J12" s="1044">
        <v>2.7489637001283276</v>
      </c>
      <c r="K12" s="1044">
        <v>2.7935374243561251</v>
      </c>
      <c r="L12" s="1044">
        <v>2.7776651452212668</v>
      </c>
      <c r="M12" s="1044">
        <v>2.9186484253460758</v>
      </c>
      <c r="N12" s="1044">
        <v>2.59</v>
      </c>
      <c r="O12" s="1044">
        <v>2.59</v>
      </c>
      <c r="P12" s="1044">
        <v>2.62</v>
      </c>
      <c r="Q12" s="1044">
        <v>2.58</v>
      </c>
      <c r="R12" s="1044">
        <v>2.6</v>
      </c>
      <c r="S12" s="1044">
        <v>2.67</v>
      </c>
      <c r="T12" s="1044">
        <v>2.4</v>
      </c>
      <c r="U12" s="1044">
        <v>2.79</v>
      </c>
      <c r="V12" s="1044">
        <v>2.36</v>
      </c>
      <c r="W12" s="1044">
        <v>2.23</v>
      </c>
      <c r="X12" s="1044">
        <v>3.35</v>
      </c>
      <c r="Y12" s="1044">
        <v>3.33</v>
      </c>
      <c r="Z12" s="1044">
        <v>3.3356672844120139</v>
      </c>
      <c r="AA12" s="1044">
        <v>3.3083060693709294</v>
      </c>
      <c r="AB12" s="1044">
        <v>3.0317641939644884</v>
      </c>
      <c r="AC12" s="1044">
        <v>2.9370047739686362</v>
      </c>
      <c r="AD12" s="1044">
        <v>2.9180485687483944</v>
      </c>
      <c r="AE12" s="1044">
        <v>1.9539872707315813</v>
      </c>
      <c r="AF12" s="1044">
        <v>1.6150734777112821</v>
      </c>
      <c r="AG12" s="1044">
        <v>1.408966045146113</v>
      </c>
      <c r="AH12" s="1044">
        <v>1.4868445708197777</v>
      </c>
      <c r="AI12" s="1044">
        <v>1.4756724563324921</v>
      </c>
      <c r="AJ12" s="1044">
        <v>1.4817117216337299</v>
      </c>
      <c r="AK12" s="1044">
        <v>1.5126657599335642</v>
      </c>
      <c r="AL12" s="1044">
        <v>1.5102924074900526</v>
      </c>
      <c r="AM12" s="1044">
        <v>1.4843192621823493</v>
      </c>
      <c r="AN12" s="1044">
        <v>1.4088617475657492</v>
      </c>
      <c r="AO12" s="1044">
        <v>1.4191326131972022</v>
      </c>
      <c r="AP12" s="1044">
        <v>1.4086976303007543</v>
      </c>
      <c r="AQ12" s="1044">
        <v>1.4030414928653701</v>
      </c>
      <c r="AR12" s="1044">
        <v>1.4193713594579909</v>
      </c>
      <c r="AS12" s="1044">
        <v>1.46</v>
      </c>
      <c r="AT12" s="1044">
        <v>1.46</v>
      </c>
      <c r="AU12" s="1044">
        <v>1.4082559441707976</v>
      </c>
      <c r="AV12" s="1044">
        <v>1.401996346534101</v>
      </c>
      <c r="AW12" s="1044">
        <v>1.407676075294797</v>
      </c>
      <c r="AX12" s="1044">
        <v>1.42</v>
      </c>
      <c r="AY12" s="1044">
        <v>1.49</v>
      </c>
      <c r="AZ12" s="1044">
        <v>1.67</v>
      </c>
      <c r="BA12" s="1044">
        <v>1.81</v>
      </c>
      <c r="BB12" s="1044">
        <v>1.78</v>
      </c>
      <c r="BC12" s="1044">
        <v>1.76</v>
      </c>
      <c r="BD12" s="1044">
        <v>1.79</v>
      </c>
      <c r="BE12" s="1044">
        <v>1.78</v>
      </c>
      <c r="BF12" s="1044">
        <v>1.79</v>
      </c>
      <c r="BG12" s="1044">
        <v>1.76</v>
      </c>
      <c r="BH12" s="1044">
        <v>1.65</v>
      </c>
      <c r="BI12" s="1044">
        <v>1.66</v>
      </c>
      <c r="BJ12" s="1044">
        <v>1.69</v>
      </c>
      <c r="BK12" s="1044">
        <v>1.72</v>
      </c>
      <c r="BL12" s="1044">
        <v>1.77</v>
      </c>
      <c r="BM12" s="1044">
        <v>1.82</v>
      </c>
      <c r="BN12" s="1044">
        <v>2.25</v>
      </c>
      <c r="BO12" s="1044">
        <v>2.04</v>
      </c>
      <c r="BP12" s="1044">
        <v>2.42</v>
      </c>
      <c r="BQ12" s="1044">
        <v>2.4500000000000002</v>
      </c>
      <c r="BR12" s="1044">
        <v>2.4300000000000002</v>
      </c>
      <c r="BS12" s="1044">
        <v>2.39</v>
      </c>
      <c r="BT12" s="1044">
        <v>2.5299999999999998</v>
      </c>
      <c r="BU12" s="1044">
        <v>2.5299999999999998</v>
      </c>
      <c r="BV12" s="1044">
        <v>3.2708564391687509</v>
      </c>
      <c r="BW12" s="1044">
        <v>3.256708913252214</v>
      </c>
      <c r="BX12" s="1044">
        <v>3.3839738116759781</v>
      </c>
      <c r="BY12" s="1044">
        <v>3.422230947350569</v>
      </c>
      <c r="BZ12" s="1044">
        <v>3.4134819961249909</v>
      </c>
      <c r="CA12" s="1044">
        <v>3.415770797799778</v>
      </c>
      <c r="CB12" s="1044">
        <v>3.4109002263213863</v>
      </c>
      <c r="CC12" s="1044">
        <v>3.2425455683855811</v>
      </c>
      <c r="CD12" s="1044">
        <v>3.4262804764280577</v>
      </c>
      <c r="CE12" s="1044">
        <v>3.4304745447865628</v>
      </c>
      <c r="CF12" s="1044">
        <v>3.431522018587291</v>
      </c>
      <c r="CG12" s="1044">
        <v>3.463346217105578</v>
      </c>
      <c r="CH12" s="1044">
        <v>3.48</v>
      </c>
      <c r="CI12" s="1044">
        <v>3.4651172769758021</v>
      </c>
      <c r="CJ12" s="1044">
        <v>3.7592098107795873</v>
      </c>
      <c r="CK12" s="1044">
        <v>3.5974914385244343</v>
      </c>
      <c r="CL12" s="1044">
        <v>3.6015301764083953</v>
      </c>
      <c r="CM12" s="1044">
        <v>3.6014454669344809</v>
      </c>
      <c r="CN12" s="1044">
        <v>3.6282562159126428</v>
      </c>
      <c r="CO12" s="1044">
        <v>3.6263910951039331</v>
      </c>
      <c r="CP12" s="1044">
        <v>3.7171548641748462</v>
      </c>
      <c r="CQ12" s="1044">
        <v>3.7090373997094237</v>
      </c>
      <c r="CR12" s="1044">
        <v>3.4675502450436086</v>
      </c>
      <c r="CS12" s="1044">
        <v>3.3330634299748461</v>
      </c>
      <c r="CT12" s="1044">
        <v>3.29</v>
      </c>
      <c r="CU12" s="1044">
        <v>3.29</v>
      </c>
      <c r="CV12" s="1044">
        <v>3.26</v>
      </c>
      <c r="CW12" s="1044">
        <v>3.5390659043545334</v>
      </c>
      <c r="CX12" s="1044">
        <v>3.5687097260725635</v>
      </c>
      <c r="CY12" s="1044">
        <v>3.6061810751562819</v>
      </c>
      <c r="CZ12" s="1044">
        <v>3.8854225534838935</v>
      </c>
      <c r="DA12" s="1044">
        <v>3.9302163173722215</v>
      </c>
      <c r="DB12" s="1044">
        <v>4.0483550784282425</v>
      </c>
      <c r="DC12" s="1044">
        <v>4.08</v>
      </c>
      <c r="DD12" s="1044">
        <v>4.28</v>
      </c>
      <c r="DE12" s="1044">
        <v>4.18</v>
      </c>
    </row>
    <row r="13" spans="1:109" ht="25.5" customHeight="1">
      <c r="A13" s="1043" t="s">
        <v>678</v>
      </c>
      <c r="B13" s="1394">
        <v>4.0053798981674928</v>
      </c>
      <c r="C13" s="1044">
        <v>3.8736508770592613</v>
      </c>
      <c r="D13" s="1044">
        <v>3.7813108288005828</v>
      </c>
      <c r="E13" s="1044">
        <v>3.7807981534977269</v>
      </c>
      <c r="F13" s="1044">
        <v>3.9924276839735646</v>
      </c>
      <c r="G13" s="1044">
        <v>4.0227920881590595</v>
      </c>
      <c r="H13" s="1044">
        <v>4.0683756395381092</v>
      </c>
      <c r="I13" s="1044">
        <v>4.0474599553591242</v>
      </c>
      <c r="J13" s="1044">
        <v>4.4708650897304336</v>
      </c>
      <c r="K13" s="1044">
        <v>4.2252700588109819</v>
      </c>
      <c r="L13" s="1044">
        <v>4.4326685760559705</v>
      </c>
      <c r="M13" s="1044">
        <v>4.6282660372604161</v>
      </c>
      <c r="N13" s="1044">
        <v>4.53</v>
      </c>
      <c r="O13" s="1044">
        <v>5.51</v>
      </c>
      <c r="P13" s="1044">
        <v>5.36</v>
      </c>
      <c r="Q13" s="1044">
        <v>5.51</v>
      </c>
      <c r="R13" s="1044">
        <v>4.7</v>
      </c>
      <c r="S13" s="1044">
        <v>4.55</v>
      </c>
      <c r="T13" s="1044">
        <v>4.47</v>
      </c>
      <c r="U13" s="1044">
        <v>4.59</v>
      </c>
      <c r="V13" s="1044">
        <v>6.04</v>
      </c>
      <c r="W13" s="1044">
        <v>5.86</v>
      </c>
      <c r="X13" s="1044">
        <v>4.95</v>
      </c>
      <c r="Y13" s="1044">
        <v>4.8</v>
      </c>
      <c r="Z13" s="1044">
        <v>4.1020246153573812</v>
      </c>
      <c r="AA13" s="1044">
        <v>3.3764712975302427</v>
      </c>
      <c r="AB13" s="1044">
        <v>2.6621281745533958</v>
      </c>
      <c r="AC13" s="1044">
        <v>3.0034235732638708</v>
      </c>
      <c r="AD13" s="1044">
        <v>1.810717541727056</v>
      </c>
      <c r="AE13" s="1044">
        <v>1.6303225845763867</v>
      </c>
      <c r="AF13" s="1044">
        <v>0.89015782231457974</v>
      </c>
      <c r="AG13" s="1044">
        <v>1.3717453643466258</v>
      </c>
      <c r="AH13" s="1044">
        <v>3.3351572162050744</v>
      </c>
      <c r="AI13" s="1044">
        <v>4.4445997148928038</v>
      </c>
      <c r="AJ13" s="1044">
        <v>3.9405811359204543</v>
      </c>
      <c r="AK13" s="1044">
        <v>1.8227549701578338</v>
      </c>
      <c r="AL13" s="1044">
        <v>1.4795724849367939</v>
      </c>
      <c r="AM13" s="1044">
        <v>1.4053691468336458</v>
      </c>
      <c r="AN13" s="1044">
        <v>4.6655603451083296</v>
      </c>
      <c r="AO13" s="1044">
        <v>4.8181671076928936</v>
      </c>
      <c r="AP13" s="1044">
        <v>5.1319293139407094</v>
      </c>
      <c r="AQ13" s="1044">
        <v>6.5004388995550233</v>
      </c>
      <c r="AR13" s="1044">
        <v>2.5502332263698824</v>
      </c>
      <c r="AS13" s="1044">
        <v>2.93</v>
      </c>
      <c r="AT13" s="1044">
        <v>1.73</v>
      </c>
      <c r="AU13" s="1044">
        <v>4.8240569975949859</v>
      </c>
      <c r="AV13" s="1044">
        <v>3.7387693727868685</v>
      </c>
      <c r="AW13" s="1044">
        <v>4.9968727571003804</v>
      </c>
      <c r="AX13" s="1044">
        <v>3.83</v>
      </c>
      <c r="AY13" s="1044">
        <v>1.492847357100922</v>
      </c>
      <c r="AZ13" s="1044">
        <v>6.2680183260393871</v>
      </c>
      <c r="BA13" s="1044">
        <v>11.52150492382796</v>
      </c>
      <c r="BB13" s="1044">
        <v>7.5506074811059021</v>
      </c>
      <c r="BC13" s="1044">
        <v>8.8488248572566715</v>
      </c>
      <c r="BD13" s="1044">
        <v>9.01</v>
      </c>
      <c r="BE13" s="1044">
        <v>4.13</v>
      </c>
      <c r="BF13" s="1044">
        <v>7.04</v>
      </c>
      <c r="BG13" s="1045"/>
      <c r="BH13" s="1045"/>
      <c r="BI13" s="1045"/>
      <c r="BJ13" s="1045"/>
      <c r="BK13" s="1045"/>
      <c r="BL13" s="1045"/>
      <c r="BM13" s="1045"/>
      <c r="BN13" s="1045"/>
      <c r="BO13" s="1045"/>
      <c r="BP13" s="1045"/>
      <c r="BQ13" s="1045"/>
      <c r="BR13" s="1045"/>
      <c r="BS13" s="1045"/>
      <c r="BT13" s="1045"/>
      <c r="BU13" s="1045"/>
      <c r="BV13" s="1045"/>
      <c r="BW13" s="1045"/>
      <c r="BX13" s="1045"/>
      <c r="BY13" s="1045"/>
      <c r="BZ13" s="1045"/>
      <c r="CA13" s="1045"/>
      <c r="CB13" s="1045"/>
      <c r="CC13" s="1045"/>
      <c r="CD13" s="1045"/>
      <c r="CE13" s="1045"/>
      <c r="CF13" s="1045"/>
      <c r="CG13" s="1045"/>
      <c r="CH13" s="1045"/>
      <c r="CI13" s="1045"/>
      <c r="CJ13" s="1045"/>
      <c r="CK13" s="1045"/>
      <c r="CL13" s="1045"/>
      <c r="CM13" s="1045"/>
      <c r="CN13" s="1045"/>
      <c r="CO13" s="1045"/>
      <c r="CP13" s="1045"/>
      <c r="CQ13" s="1045"/>
      <c r="CR13" s="1045"/>
      <c r="CS13" s="1045"/>
      <c r="CT13" s="1045"/>
      <c r="CU13" s="1045"/>
      <c r="CV13" s="1045"/>
      <c r="CW13" s="1045"/>
      <c r="CX13" s="1045"/>
      <c r="CY13" s="1045"/>
      <c r="CZ13" s="1045"/>
      <c r="DA13" s="1045"/>
      <c r="DB13" s="1045"/>
      <c r="DC13" s="1045"/>
      <c r="DD13" s="1045"/>
      <c r="DE13" s="1045"/>
    </row>
    <row r="14" spans="1:109" ht="25.5" customHeight="1">
      <c r="A14" s="1043" t="s">
        <v>679</v>
      </c>
      <c r="B14" s="1394">
        <v>5.6688373166409818</v>
      </c>
      <c r="C14" s="1044">
        <v>5.4647691077307323</v>
      </c>
      <c r="D14" s="1044">
        <v>6.4623305337699577</v>
      </c>
      <c r="E14" s="1044">
        <v>4.6176135626265857</v>
      </c>
      <c r="F14" s="1044">
        <v>4.8824899693467545</v>
      </c>
      <c r="G14" s="1044">
        <v>5.9799807595893428</v>
      </c>
      <c r="H14" s="1044">
        <v>5.845780545654617</v>
      </c>
      <c r="I14" s="1044">
        <v>5.8885020826745818</v>
      </c>
      <c r="J14" s="1044">
        <v>5.9184595474626542</v>
      </c>
      <c r="K14" s="1044">
        <v>6.3246189139346267</v>
      </c>
      <c r="L14" s="1044">
        <v>6.7939663828404013</v>
      </c>
      <c r="M14" s="1044">
        <v>6.6391196149055727</v>
      </c>
      <c r="N14" s="1044">
        <v>5.82</v>
      </c>
      <c r="O14" s="1044">
        <v>7.32</v>
      </c>
      <c r="P14" s="1044">
        <v>5.9</v>
      </c>
      <c r="Q14" s="1044">
        <v>5.53</v>
      </c>
      <c r="R14" s="1044">
        <v>6.6</v>
      </c>
      <c r="S14" s="1044">
        <v>6.71</v>
      </c>
      <c r="T14" s="1044">
        <v>7.06</v>
      </c>
      <c r="U14" s="1044">
        <v>7.12</v>
      </c>
      <c r="V14" s="1044">
        <v>6.08</v>
      </c>
      <c r="W14" s="1044">
        <v>6.86</v>
      </c>
      <c r="X14" s="1044">
        <v>5.45</v>
      </c>
      <c r="Y14" s="1044">
        <v>5.77</v>
      </c>
      <c r="Z14" s="1044">
        <v>4.9411886480876586</v>
      </c>
      <c r="AA14" s="1044">
        <v>4.3891604317396817</v>
      </c>
      <c r="AB14" s="1044">
        <v>2.9124879832517188</v>
      </c>
      <c r="AC14" s="1044">
        <v>2.6689069151505409</v>
      </c>
      <c r="AD14" s="1044">
        <v>2.2123679025240324</v>
      </c>
      <c r="AE14" s="1044">
        <v>2.6412419859452019</v>
      </c>
      <c r="AF14" s="1044">
        <v>1.2681078599102811</v>
      </c>
      <c r="AG14" s="1044">
        <v>1.3829644545952242</v>
      </c>
      <c r="AH14" s="1044">
        <v>1.7979390877052792</v>
      </c>
      <c r="AI14" s="1044">
        <v>1.8640001450890578</v>
      </c>
      <c r="AJ14" s="1044">
        <v>1.724770536237731</v>
      </c>
      <c r="AK14" s="1044">
        <v>1.7703393369487892</v>
      </c>
      <c r="AL14" s="1044">
        <v>1.8549969413546599</v>
      </c>
      <c r="AM14" s="1044">
        <v>1.5126169433863339</v>
      </c>
      <c r="AN14" s="1044">
        <v>2.0402713382803697</v>
      </c>
      <c r="AO14" s="1044">
        <v>2.2743529909824107</v>
      </c>
      <c r="AP14" s="1044">
        <v>2.2975582012153701</v>
      </c>
      <c r="AQ14" s="1044">
        <v>2.0575439826503992</v>
      </c>
      <c r="AR14" s="1044">
        <v>1.9937362076194891</v>
      </c>
      <c r="AS14" s="1044">
        <v>2.0499999999999998</v>
      </c>
      <c r="AT14" s="1044">
        <v>2.13</v>
      </c>
      <c r="AU14" s="1044">
        <v>3.3468063058160999</v>
      </c>
      <c r="AV14" s="1044">
        <v>3.3586011276400223</v>
      </c>
      <c r="AW14" s="1044">
        <v>3.3910132851253918</v>
      </c>
      <c r="AX14" s="1044">
        <v>3.45</v>
      </c>
      <c r="AY14" s="1044">
        <v>4.08</v>
      </c>
      <c r="AZ14" s="1044">
        <v>4.3</v>
      </c>
      <c r="BA14" s="1044">
        <v>4.46</v>
      </c>
      <c r="BB14" s="1044">
        <v>4.45</v>
      </c>
      <c r="BC14" s="1044">
        <v>4.47</v>
      </c>
      <c r="BD14" s="1044">
        <v>4.6100000000000003</v>
      </c>
      <c r="BE14" s="1044">
        <v>4.91</v>
      </c>
      <c r="BF14" s="1044">
        <v>4.84</v>
      </c>
      <c r="BG14" s="1044">
        <v>4.96</v>
      </c>
      <c r="BH14" s="1044">
        <v>5.25</v>
      </c>
      <c r="BI14" s="1044">
        <v>5.16</v>
      </c>
      <c r="BJ14" s="1044">
        <v>5.14</v>
      </c>
      <c r="BK14" s="1044">
        <v>4.92</v>
      </c>
      <c r="BL14" s="1044">
        <v>5.08</v>
      </c>
      <c r="BM14" s="1044">
        <v>4.8899999999999997</v>
      </c>
      <c r="BN14" s="1044">
        <v>4.78</v>
      </c>
      <c r="BO14" s="1044">
        <v>4.45</v>
      </c>
      <c r="BP14" s="1044">
        <v>4.49</v>
      </c>
      <c r="BQ14" s="1044">
        <v>5.21</v>
      </c>
      <c r="BR14" s="1044">
        <v>4.6100000000000003</v>
      </c>
      <c r="BS14" s="1044">
        <v>4.47</v>
      </c>
      <c r="BT14" s="1044">
        <v>5.29</v>
      </c>
      <c r="BU14" s="1044">
        <v>5.14</v>
      </c>
      <c r="BV14" s="1044">
        <v>4.8308480351840348</v>
      </c>
      <c r="BW14" s="1044">
        <v>4.4886435045260962</v>
      </c>
      <c r="BX14" s="1044">
        <v>4.8771641195680218</v>
      </c>
      <c r="BY14" s="1044">
        <v>4.8887292141990724</v>
      </c>
      <c r="BZ14" s="1044">
        <v>4.9136727717939053</v>
      </c>
      <c r="CA14" s="1044">
        <v>4.9514453539083298</v>
      </c>
      <c r="CB14" s="1044">
        <v>4.412206719267588</v>
      </c>
      <c r="CC14" s="1044">
        <v>4.3447827513237476</v>
      </c>
      <c r="CD14" s="1044">
        <v>4.5360888382198556</v>
      </c>
      <c r="CE14" s="1044">
        <v>4.4263001299593547</v>
      </c>
      <c r="CF14" s="1044">
        <v>4.3800470940947758</v>
      </c>
      <c r="CG14" s="1044">
        <v>4.4522763068442011</v>
      </c>
      <c r="CH14" s="1044">
        <v>4.37</v>
      </c>
      <c r="CI14" s="1044">
        <v>4.5006248364371597</v>
      </c>
      <c r="CJ14" s="1044">
        <v>4.5134388512447954</v>
      </c>
      <c r="CK14" s="1044">
        <v>4.1743621697916078</v>
      </c>
      <c r="CL14" s="1044">
        <v>4.0033798370781222</v>
      </c>
      <c r="CM14" s="1044">
        <v>4.1110672780598234</v>
      </c>
      <c r="CN14" s="1044">
        <v>4.0931368379168207</v>
      </c>
      <c r="CO14" s="1044">
        <v>4.1590227167207638</v>
      </c>
      <c r="CP14" s="1044">
        <v>4.2397134984659139</v>
      </c>
      <c r="CQ14" s="1044">
        <v>3.7202777467784101</v>
      </c>
      <c r="CR14" s="1044">
        <v>2.7968038292148858</v>
      </c>
      <c r="CS14" s="1044">
        <v>3.360094946432544</v>
      </c>
      <c r="CT14" s="1044">
        <v>3.29</v>
      </c>
      <c r="CU14" s="1044">
        <v>2.68</v>
      </c>
      <c r="CV14" s="1044">
        <v>2.5299999999999998</v>
      </c>
      <c r="CW14" s="1044">
        <v>2.5330387933444865</v>
      </c>
      <c r="CX14" s="1044">
        <v>3.1278026715556306</v>
      </c>
      <c r="CY14" s="1044">
        <v>2.5801616276405168</v>
      </c>
      <c r="CZ14" s="1044">
        <v>3.0456798041519333</v>
      </c>
      <c r="DA14" s="1044">
        <v>3.3620289017667608</v>
      </c>
      <c r="DB14" s="1044">
        <v>3.456198744718828</v>
      </c>
      <c r="DC14" s="1044">
        <v>3.81</v>
      </c>
      <c r="DD14" s="1044">
        <v>4.07</v>
      </c>
      <c r="DE14" s="1044">
        <v>4.1399999999999997</v>
      </c>
    </row>
    <row r="15" spans="1:109" ht="25.5" customHeight="1">
      <c r="A15" s="1043" t="s">
        <v>680</v>
      </c>
      <c r="B15" s="1394">
        <v>10.855232166536242</v>
      </c>
      <c r="C15" s="1044">
        <v>10.768203942218259</v>
      </c>
      <c r="D15" s="1044">
        <v>10.608068140399958</v>
      </c>
      <c r="E15" s="1044">
        <v>10.996938394263191</v>
      </c>
      <c r="F15" s="1044">
        <v>10.917421041524294</v>
      </c>
      <c r="G15" s="1044">
        <v>11.257347305029494</v>
      </c>
      <c r="H15" s="1044">
        <v>11.195070359675531</v>
      </c>
      <c r="I15" s="1044">
        <v>11.15511459612352</v>
      </c>
      <c r="J15" s="1044">
        <v>12.128163067316526</v>
      </c>
      <c r="K15" s="1044">
        <v>12.421842211258211</v>
      </c>
      <c r="L15" s="1044">
        <v>12.327836157773355</v>
      </c>
      <c r="M15" s="1044">
        <v>11.64814187132713</v>
      </c>
      <c r="N15" s="1044">
        <v>12.89</v>
      </c>
      <c r="O15" s="1044">
        <v>13.78</v>
      </c>
      <c r="P15" s="1044">
        <v>12.92</v>
      </c>
      <c r="Q15" s="1044">
        <v>15.01</v>
      </c>
      <c r="R15" s="1044">
        <v>11.68</v>
      </c>
      <c r="S15" s="1044">
        <v>11.69</v>
      </c>
      <c r="T15" s="1044">
        <v>14.81</v>
      </c>
      <c r="U15" s="1044">
        <v>13.07</v>
      </c>
      <c r="V15" s="1044">
        <v>11.12</v>
      </c>
      <c r="W15" s="1044">
        <v>13.04</v>
      </c>
      <c r="X15" s="1044">
        <v>12.42</v>
      </c>
      <c r="Y15" s="1044">
        <v>12.73</v>
      </c>
      <c r="Z15" s="1044">
        <v>11.822595801612085</v>
      </c>
      <c r="AA15" s="1044">
        <v>10.968425506298104</v>
      </c>
      <c r="AB15" s="1044">
        <v>7.3613638580970733</v>
      </c>
      <c r="AC15" s="1044">
        <v>6.3683169505620629</v>
      </c>
      <c r="AD15" s="1044">
        <v>5.8556040973353785</v>
      </c>
      <c r="AE15" s="1044">
        <v>4.5141067521304237</v>
      </c>
      <c r="AF15" s="1044">
        <v>3.6783922439317527</v>
      </c>
      <c r="AG15" s="1044">
        <v>3.491466242135965</v>
      </c>
      <c r="AH15" s="1044">
        <v>3.5833860162915276</v>
      </c>
      <c r="AI15" s="1044">
        <v>3.5996200533621998</v>
      </c>
      <c r="AJ15" s="1044">
        <v>3.6935507686307134</v>
      </c>
      <c r="AK15" s="1044">
        <v>3.6578024423688338</v>
      </c>
      <c r="AL15" s="1044">
        <v>3.8580776259115517</v>
      </c>
      <c r="AM15" s="1044">
        <v>3.833900959902441</v>
      </c>
      <c r="AN15" s="1044">
        <v>4.2105009860795386</v>
      </c>
      <c r="AO15" s="1044">
        <v>4.4306130986386192</v>
      </c>
      <c r="AP15" s="1044">
        <v>4.3930448616509166</v>
      </c>
      <c r="AQ15" s="1044">
        <v>4.523327621604059</v>
      </c>
      <c r="AR15" s="1044">
        <v>4.7951740723545697</v>
      </c>
      <c r="AS15" s="1044">
        <v>4.67</v>
      </c>
      <c r="AT15" s="1044">
        <v>4.71</v>
      </c>
      <c r="AU15" s="1044">
        <v>6.30813237883293</v>
      </c>
      <c r="AV15" s="1044">
        <v>6.5190229705000933</v>
      </c>
      <c r="AW15" s="1044">
        <v>6.583293341564822</v>
      </c>
      <c r="AX15" s="1044">
        <v>6.48</v>
      </c>
      <c r="AY15" s="1044">
        <v>7.01</v>
      </c>
      <c r="AZ15" s="1044">
        <v>7.45</v>
      </c>
      <c r="BA15" s="1044">
        <v>7.13</v>
      </c>
      <c r="BB15" s="1044">
        <v>7.38</v>
      </c>
      <c r="BC15" s="1044">
        <v>7.46</v>
      </c>
      <c r="BD15" s="1044">
        <v>7.24</v>
      </c>
      <c r="BE15" s="1044">
        <v>8.18</v>
      </c>
      <c r="BF15" s="1044">
        <v>8.09</v>
      </c>
      <c r="BG15" s="1044">
        <v>7.95</v>
      </c>
      <c r="BH15" s="1044">
        <v>8.4</v>
      </c>
      <c r="BI15" s="1044">
        <v>8.15</v>
      </c>
      <c r="BJ15" s="1044">
        <v>8.43</v>
      </c>
      <c r="BK15" s="1044">
        <v>8.09</v>
      </c>
      <c r="BL15" s="1044">
        <v>7.95</v>
      </c>
      <c r="BM15" s="1044">
        <v>7.82</v>
      </c>
      <c r="BN15" s="1044">
        <v>7.76</v>
      </c>
      <c r="BO15" s="1044">
        <v>7.58</v>
      </c>
      <c r="BP15" s="1044">
        <v>7.82</v>
      </c>
      <c r="BQ15" s="1044">
        <v>7.62</v>
      </c>
      <c r="BR15" s="1044">
        <v>7.61</v>
      </c>
      <c r="BS15" s="1044">
        <v>7.72</v>
      </c>
      <c r="BT15" s="1044">
        <v>8.06</v>
      </c>
      <c r="BU15" s="1044">
        <v>7.78</v>
      </c>
      <c r="BV15" s="1044">
        <v>8.2091145448171137</v>
      </c>
      <c r="BW15" s="1044">
        <v>8.4115898376699079</v>
      </c>
      <c r="BX15" s="1044">
        <v>8.3004296350350213</v>
      </c>
      <c r="BY15" s="1044">
        <v>8.1929139469510979</v>
      </c>
      <c r="BZ15" s="1044">
        <v>8.2718728035097673</v>
      </c>
      <c r="CA15" s="1044">
        <v>8.4587629637519122</v>
      </c>
      <c r="CB15" s="1044">
        <v>8.3991309023574736</v>
      </c>
      <c r="CC15" s="1044">
        <v>8.089651434825921</v>
      </c>
      <c r="CD15" s="1044">
        <v>8.4071145383063914</v>
      </c>
      <c r="CE15" s="1044">
        <v>8.5188379057239718</v>
      </c>
      <c r="CF15" s="1044">
        <v>8.5559830103698218</v>
      </c>
      <c r="CG15" s="1044">
        <v>8.5752533581261616</v>
      </c>
      <c r="CH15" s="1044">
        <v>8.61</v>
      </c>
      <c r="CI15" s="1044">
        <v>8.471977207220549</v>
      </c>
      <c r="CJ15" s="1044">
        <v>8.4210972013572487</v>
      </c>
      <c r="CK15" s="1044">
        <v>8.7444301745985289</v>
      </c>
      <c r="CL15" s="1044">
        <v>8.7949958387776892</v>
      </c>
      <c r="CM15" s="1044">
        <v>9.0199201209779485</v>
      </c>
      <c r="CN15" s="1044">
        <v>8.9257114549703207</v>
      </c>
      <c r="CO15" s="1044">
        <v>8.9233127566004757</v>
      </c>
      <c r="CP15" s="1044">
        <v>9.084263275655168</v>
      </c>
      <c r="CQ15" s="1044">
        <v>8.4963584432280346</v>
      </c>
      <c r="CR15" s="1044">
        <v>6.9377796957898736</v>
      </c>
      <c r="CS15" s="1044">
        <v>7.1097507385650571</v>
      </c>
      <c r="CT15" s="1044">
        <v>6.87</v>
      </c>
      <c r="CU15" s="1044">
        <v>6.92</v>
      </c>
      <c r="CV15" s="1044">
        <v>7.01</v>
      </c>
      <c r="CW15" s="1044">
        <v>6.3208521923652965</v>
      </c>
      <c r="CX15" s="1044">
        <v>6.5257211111807267</v>
      </c>
      <c r="CY15" s="1044">
        <v>6.6186031103287739</v>
      </c>
      <c r="CZ15" s="1044">
        <v>7.2898820953462797</v>
      </c>
      <c r="DA15" s="1044">
        <v>7.6131206818880139</v>
      </c>
      <c r="DB15" s="1044">
        <v>7.5031824258827582</v>
      </c>
      <c r="DC15" s="1044">
        <v>8.26</v>
      </c>
      <c r="DD15" s="1044">
        <v>8.48</v>
      </c>
      <c r="DE15" s="1044">
        <v>8.5299999999999994</v>
      </c>
    </row>
    <row r="16" spans="1:109" ht="25.5" customHeight="1">
      <c r="A16" s="1043" t="s">
        <v>681</v>
      </c>
      <c r="B16" s="1394">
        <v>11.138415390145354</v>
      </c>
      <c r="C16" s="1044">
        <v>11.06313429502814</v>
      </c>
      <c r="D16" s="1044">
        <v>10.402278588572726</v>
      </c>
      <c r="E16" s="1044">
        <v>11.755606013384108</v>
      </c>
      <c r="F16" s="1044">
        <v>11.567562863572872</v>
      </c>
      <c r="G16" s="1044">
        <v>11.955400412379777</v>
      </c>
      <c r="H16" s="1044">
        <v>11.903532249795667</v>
      </c>
      <c r="I16" s="1044">
        <v>11.81743388847767</v>
      </c>
      <c r="J16" s="1044">
        <v>12.809670063594014</v>
      </c>
      <c r="K16" s="1044">
        <v>12.943431471700244</v>
      </c>
      <c r="L16" s="1044">
        <v>12.793939253865037</v>
      </c>
      <c r="M16" s="1044">
        <v>12.258178778495374</v>
      </c>
      <c r="N16" s="1044">
        <v>12.71</v>
      </c>
      <c r="O16" s="1044">
        <v>13.75</v>
      </c>
      <c r="P16" s="1044">
        <v>12.84</v>
      </c>
      <c r="Q16" s="1044">
        <v>14.65</v>
      </c>
      <c r="R16" s="1044">
        <v>11.66</v>
      </c>
      <c r="S16" s="1044">
        <v>12.63</v>
      </c>
      <c r="T16" s="1044">
        <v>12.86</v>
      </c>
      <c r="U16" s="1044">
        <v>12.58</v>
      </c>
      <c r="V16" s="1044">
        <v>12.17</v>
      </c>
      <c r="W16" s="1044">
        <v>13.19</v>
      </c>
      <c r="X16" s="1044">
        <v>13.31</v>
      </c>
      <c r="Y16" s="1044">
        <v>13.15</v>
      </c>
      <c r="Z16" s="1044">
        <v>12.411715980949905</v>
      </c>
      <c r="AA16" s="1044">
        <v>10.887549567544262</v>
      </c>
      <c r="AB16" s="1044">
        <v>8.5962519477553947</v>
      </c>
      <c r="AC16" s="1044">
        <v>7.3293637384206232</v>
      </c>
      <c r="AD16" s="1044">
        <v>6.2184815369395849</v>
      </c>
      <c r="AE16" s="1044">
        <v>4.9759804411509281</v>
      </c>
      <c r="AF16" s="1044">
        <v>4.5035959571918678</v>
      </c>
      <c r="AG16" s="1044">
        <v>4.1313261728388087</v>
      </c>
      <c r="AH16" s="1044">
        <v>5.1642825759205477</v>
      </c>
      <c r="AI16" s="1044">
        <v>4.3239045415043655</v>
      </c>
      <c r="AJ16" s="1044">
        <v>5.0790886826479582</v>
      </c>
      <c r="AK16" s="1044">
        <v>4.6289020224228308</v>
      </c>
      <c r="AL16" s="1044">
        <v>5.0210287138256895</v>
      </c>
      <c r="AM16" s="1044">
        <v>4.5983039716499077</v>
      </c>
      <c r="AN16" s="1044">
        <v>5.3610538716992577</v>
      </c>
      <c r="AO16" s="1044">
        <v>5.5349646025109793</v>
      </c>
      <c r="AP16" s="1044">
        <v>5.4262833314765944</v>
      </c>
      <c r="AQ16" s="1044">
        <v>5.1354806109697924</v>
      </c>
      <c r="AR16" s="1044">
        <v>5.2144764973945286</v>
      </c>
      <c r="AS16" s="1044">
        <v>5.43</v>
      </c>
      <c r="AT16" s="1044">
        <v>5.49</v>
      </c>
      <c r="AU16" s="1044">
        <v>7.0645965890383735</v>
      </c>
      <c r="AV16" s="1044">
        <v>7.4142016017070125</v>
      </c>
      <c r="AW16" s="1044">
        <v>6.7988823158006486</v>
      </c>
      <c r="AX16" s="1044">
        <v>7.71</v>
      </c>
      <c r="AY16" s="1044">
        <v>7.96</v>
      </c>
      <c r="AZ16" s="1044">
        <v>8.15</v>
      </c>
      <c r="BA16" s="1044">
        <v>8.15</v>
      </c>
      <c r="BB16" s="1044">
        <v>8.58</v>
      </c>
      <c r="BC16" s="1044">
        <v>7.8</v>
      </c>
      <c r="BD16" s="1044">
        <v>8.57</v>
      </c>
      <c r="BE16" s="1044">
        <v>8.34</v>
      </c>
      <c r="BF16" s="1044">
        <v>8.7899999999999991</v>
      </c>
      <c r="BG16" s="1044">
        <v>8.7200000000000006</v>
      </c>
      <c r="BH16" s="1044">
        <v>8.94</v>
      </c>
      <c r="BI16" s="1044">
        <v>9.15</v>
      </c>
      <c r="BJ16" s="1044">
        <v>8.8699999999999992</v>
      </c>
      <c r="BK16" s="1044">
        <v>8.3000000000000007</v>
      </c>
      <c r="BL16" s="1044">
        <v>7.99</v>
      </c>
      <c r="BM16" s="1044">
        <v>7.94</v>
      </c>
      <c r="BN16" s="1044">
        <v>7.74</v>
      </c>
      <c r="BO16" s="1044">
        <v>7.49</v>
      </c>
      <c r="BP16" s="1044">
        <v>7.8</v>
      </c>
      <c r="BQ16" s="1044">
        <v>8.0399999999999991</v>
      </c>
      <c r="BR16" s="1044">
        <v>7.41</v>
      </c>
      <c r="BS16" s="1044">
        <v>7.54</v>
      </c>
      <c r="BT16" s="1044">
        <v>8.26</v>
      </c>
      <c r="BU16" s="1044">
        <v>7.96</v>
      </c>
      <c r="BV16" s="1044">
        <v>9.2854003004754304</v>
      </c>
      <c r="BW16" s="1044">
        <v>9.4778162457410211</v>
      </c>
      <c r="BX16" s="1044">
        <v>9.4677817860690148</v>
      </c>
      <c r="BY16" s="1044">
        <v>9.3803372709308164</v>
      </c>
      <c r="BZ16" s="1044">
        <v>9.4183527197193921</v>
      </c>
      <c r="CA16" s="1044">
        <v>9.3035072753777808</v>
      </c>
      <c r="CB16" s="1044">
        <v>9.3542578598685555</v>
      </c>
      <c r="CC16" s="1044">
        <v>8.5438508381772582</v>
      </c>
      <c r="CD16" s="1044">
        <v>9.3105185942668314</v>
      </c>
      <c r="CE16" s="1044">
        <v>9.327464545418426</v>
      </c>
      <c r="CF16" s="1044">
        <v>9.69911512230005</v>
      </c>
      <c r="CG16" s="1044">
        <v>9.480344919739883</v>
      </c>
      <c r="CH16" s="1044">
        <v>9.64</v>
      </c>
      <c r="CI16" s="1044">
        <v>9.5367895688286382</v>
      </c>
      <c r="CJ16" s="1044">
        <v>9.0213823829276425</v>
      </c>
      <c r="CK16" s="1044">
        <v>8.6459232870479976</v>
      </c>
      <c r="CL16" s="1044">
        <v>8.9316136531203725</v>
      </c>
      <c r="CM16" s="1044">
        <v>10.268039781824339</v>
      </c>
      <c r="CN16" s="1044">
        <v>10.262322957160302</v>
      </c>
      <c r="CO16" s="1044">
        <v>10.318153666112797</v>
      </c>
      <c r="CP16" s="1044">
        <v>10.608318707311645</v>
      </c>
      <c r="CQ16" s="1044">
        <v>9.1393499161402545</v>
      </c>
      <c r="CR16" s="1044">
        <v>6.4876653712707624</v>
      </c>
      <c r="CS16" s="1044">
        <v>6.9110172517612014</v>
      </c>
      <c r="CT16" s="1044">
        <v>6.74</v>
      </c>
      <c r="CU16" s="1044">
        <v>6.79</v>
      </c>
      <c r="CV16" s="1044">
        <v>6.9</v>
      </c>
      <c r="CW16" s="1044">
        <v>6.834704988474412</v>
      </c>
      <c r="CX16" s="1044">
        <v>6.9611016924919307</v>
      </c>
      <c r="CY16" s="1044">
        <v>6.9176624992420068</v>
      </c>
      <c r="CZ16" s="1044">
        <v>7.4384337873861686</v>
      </c>
      <c r="DA16" s="1044">
        <v>8.0008609012946081</v>
      </c>
      <c r="DB16" s="1044">
        <v>7.6828804335022811</v>
      </c>
      <c r="DC16" s="1044">
        <v>8.25</v>
      </c>
      <c r="DD16" s="1044">
        <v>8.6300000000000008</v>
      </c>
      <c r="DE16" s="1044">
        <v>8.8000000000000007</v>
      </c>
    </row>
    <row r="17" spans="1:109" ht="25.5" customHeight="1">
      <c r="A17" s="1043" t="s">
        <v>682</v>
      </c>
      <c r="B17" s="1394">
        <v>10.519584784762376</v>
      </c>
      <c r="C17" s="1044">
        <v>10.472625291776335</v>
      </c>
      <c r="D17" s="1044">
        <v>9.7185275203999204</v>
      </c>
      <c r="E17" s="1044">
        <v>11.147280654629551</v>
      </c>
      <c r="F17" s="1044">
        <v>11.265033494999935</v>
      </c>
      <c r="G17" s="1044">
        <v>11.76094105531701</v>
      </c>
      <c r="H17" s="1044">
        <v>11.780913854074644</v>
      </c>
      <c r="I17" s="1044">
        <v>11.584794627846403</v>
      </c>
      <c r="J17" s="1044">
        <v>13.057075296978653</v>
      </c>
      <c r="K17" s="1044">
        <v>13.148375986773058</v>
      </c>
      <c r="L17" s="1044">
        <v>12.983391330790454</v>
      </c>
      <c r="M17" s="1044">
        <v>12.453519457488429</v>
      </c>
      <c r="N17" s="1044">
        <v>13.09</v>
      </c>
      <c r="O17" s="1044">
        <v>15.84</v>
      </c>
      <c r="P17" s="1044">
        <v>12.57</v>
      </c>
      <c r="Q17" s="1044">
        <v>11.26</v>
      </c>
      <c r="R17" s="1044">
        <v>12.11</v>
      </c>
      <c r="S17" s="1044">
        <v>13.12</v>
      </c>
      <c r="T17" s="1044">
        <v>13.32</v>
      </c>
      <c r="U17" s="1044">
        <v>13.76</v>
      </c>
      <c r="V17" s="1044">
        <v>12.42</v>
      </c>
      <c r="W17" s="1044">
        <v>13.7</v>
      </c>
      <c r="X17" s="1044">
        <v>11.81</v>
      </c>
      <c r="Y17" s="1044">
        <v>13.34</v>
      </c>
      <c r="Z17" s="1044">
        <v>12.977611975304244</v>
      </c>
      <c r="AA17" s="1044">
        <v>10.993824332095764</v>
      </c>
      <c r="AB17" s="1044">
        <v>7.5907366503145779</v>
      </c>
      <c r="AC17" s="1044">
        <v>6.5458058934666941</v>
      </c>
      <c r="AD17" s="1044">
        <v>5.3145246796634815</v>
      </c>
      <c r="AE17" s="1044">
        <v>4.8469448381930702</v>
      </c>
      <c r="AF17" s="1044">
        <v>5.7374127016886591</v>
      </c>
      <c r="AG17" s="1044">
        <v>5.2711409268233487</v>
      </c>
      <c r="AH17" s="1044">
        <v>4.3998843624521804</v>
      </c>
      <c r="AI17" s="1044">
        <v>4.0007598528601545</v>
      </c>
      <c r="AJ17" s="1044">
        <v>4.1592776722201821</v>
      </c>
      <c r="AK17" s="1044">
        <v>3.502409200363112</v>
      </c>
      <c r="AL17" s="1044">
        <v>3.9765719904681078</v>
      </c>
      <c r="AM17" s="1044">
        <v>4.3318730621953767</v>
      </c>
      <c r="AN17" s="1044">
        <v>4.4444255052428927</v>
      </c>
      <c r="AO17" s="1044">
        <v>4.4861651358437289</v>
      </c>
      <c r="AP17" s="1044">
        <v>4.9451439304550995</v>
      </c>
      <c r="AQ17" s="1044">
        <v>5.2586511244057093</v>
      </c>
      <c r="AR17" s="1044">
        <v>4.5767047823981812</v>
      </c>
      <c r="AS17" s="1044">
        <v>4.7</v>
      </c>
      <c r="AT17" s="1044">
        <v>4.79</v>
      </c>
      <c r="AU17" s="1044">
        <v>5.6583022528509774</v>
      </c>
      <c r="AV17" s="1044">
        <v>5.6850215983272046</v>
      </c>
      <c r="AW17" s="1044">
        <v>5.6272986899421928</v>
      </c>
      <c r="AX17" s="1044">
        <v>6.58</v>
      </c>
      <c r="AY17" s="1044">
        <v>6.82</v>
      </c>
      <c r="AZ17" s="1044">
        <v>7.34</v>
      </c>
      <c r="BA17" s="1044">
        <v>7.39</v>
      </c>
      <c r="BB17" s="1044">
        <v>6.79</v>
      </c>
      <c r="BC17" s="1044">
        <v>8.08</v>
      </c>
      <c r="BD17" s="1044">
        <v>7.54</v>
      </c>
      <c r="BE17" s="1044">
        <v>8.07</v>
      </c>
      <c r="BF17" s="1044">
        <v>8.23</v>
      </c>
      <c r="BG17" s="1044">
        <v>8.11</v>
      </c>
      <c r="BH17" s="1044">
        <v>8.39</v>
      </c>
      <c r="BI17" s="1044">
        <v>10.87</v>
      </c>
      <c r="BJ17" s="1044">
        <v>8.56</v>
      </c>
      <c r="BK17" s="1044">
        <v>7.76</v>
      </c>
      <c r="BL17" s="1044">
        <v>7.43</v>
      </c>
      <c r="BM17" s="1044">
        <v>7.15</v>
      </c>
      <c r="BN17" s="1044">
        <v>7.17</v>
      </c>
      <c r="BO17" s="1044">
        <v>7.07</v>
      </c>
      <c r="BP17" s="1044">
        <v>7.34</v>
      </c>
      <c r="BQ17" s="1044">
        <v>7.37</v>
      </c>
      <c r="BR17" s="1044">
        <v>6.9</v>
      </c>
      <c r="BS17" s="1044">
        <v>7.32</v>
      </c>
      <c r="BT17" s="1044">
        <v>8.1199999999999992</v>
      </c>
      <c r="BU17" s="1044">
        <v>7.44</v>
      </c>
      <c r="BV17" s="1044">
        <v>9.402339326042549</v>
      </c>
      <c r="BW17" s="1044">
        <v>9.599946182492749</v>
      </c>
      <c r="BX17" s="1044">
        <v>10.138335291138658</v>
      </c>
      <c r="BY17" s="1044">
        <v>10.069894121299823</v>
      </c>
      <c r="BZ17" s="1044">
        <v>9.7619054067944013</v>
      </c>
      <c r="CA17" s="1044">
        <v>9.5151695900718813</v>
      </c>
      <c r="CB17" s="1044">
        <v>9.4737994933900112</v>
      </c>
      <c r="CC17" s="1044">
        <v>8.6983602955240364</v>
      </c>
      <c r="CD17" s="1044">
        <v>9.4817811371084026</v>
      </c>
      <c r="CE17" s="1044">
        <v>9.4951403647360522</v>
      </c>
      <c r="CF17" s="1044">
        <v>9.7850853497835182</v>
      </c>
      <c r="CG17" s="1044">
        <v>9.7686247751259003</v>
      </c>
      <c r="CH17" s="1044">
        <v>9.74</v>
      </c>
      <c r="CI17" s="1044">
        <v>9.4551669231258266</v>
      </c>
      <c r="CJ17" s="1044">
        <v>9.8760973394090765</v>
      </c>
      <c r="CK17" s="1044">
        <v>8.2610173256281954</v>
      </c>
      <c r="CL17" s="1044">
        <v>8.5627317150426876</v>
      </c>
      <c r="CM17" s="1044">
        <v>10.806480088703776</v>
      </c>
      <c r="CN17" s="1044">
        <v>10.787356716681229</v>
      </c>
      <c r="CO17" s="1044">
        <v>10.850476806121049</v>
      </c>
      <c r="CP17" s="1044">
        <v>10.889790400452453</v>
      </c>
      <c r="CQ17" s="1044">
        <v>9.1136133038513165</v>
      </c>
      <c r="CR17" s="1044">
        <v>5.6583526517430389</v>
      </c>
      <c r="CS17" s="1044">
        <v>5.7767972417152889</v>
      </c>
      <c r="CT17" s="1044">
        <v>5.98</v>
      </c>
      <c r="CU17" s="1044">
        <v>5.91</v>
      </c>
      <c r="CV17" s="1044">
        <v>5.97</v>
      </c>
      <c r="CW17" s="1044">
        <v>5.6252100573062833</v>
      </c>
      <c r="CX17" s="1044">
        <v>6.3677764309420501</v>
      </c>
      <c r="CY17" s="1044">
        <v>6.5882572452830646</v>
      </c>
      <c r="CZ17" s="1044">
        <v>7.8049602854463886</v>
      </c>
      <c r="DA17" s="1044">
        <v>8.3618335641101815</v>
      </c>
      <c r="DB17" s="1044">
        <v>7.4686669355810436</v>
      </c>
      <c r="DC17" s="1044">
        <v>8.27</v>
      </c>
      <c r="DD17" s="1044">
        <v>9.6300000000000008</v>
      </c>
      <c r="DE17" s="1044">
        <v>10.23</v>
      </c>
    </row>
    <row r="18" spans="1:109" ht="25.5" customHeight="1">
      <c r="A18" s="1043" t="s">
        <v>683</v>
      </c>
      <c r="B18" s="1394">
        <v>10.60625235747171</v>
      </c>
      <c r="C18" s="1044">
        <v>10.589666505912293</v>
      </c>
      <c r="D18" s="1044">
        <v>10.010527131777669</v>
      </c>
      <c r="E18" s="1044">
        <v>11.178955465166732</v>
      </c>
      <c r="F18" s="1044">
        <v>11.59500016401376</v>
      </c>
      <c r="G18" s="1044">
        <v>11.946273146806657</v>
      </c>
      <c r="H18" s="1044">
        <v>12.224935551381426</v>
      </c>
      <c r="I18" s="1044">
        <v>11.910345675382626</v>
      </c>
      <c r="J18" s="1044">
        <v>12.950363120369431</v>
      </c>
      <c r="K18" s="1044">
        <v>13.082747071733369</v>
      </c>
      <c r="L18" s="1044">
        <v>12.83555534254096</v>
      </c>
      <c r="M18" s="1044">
        <v>12.408615766051279</v>
      </c>
      <c r="N18" s="1044">
        <v>12.38</v>
      </c>
      <c r="O18" s="1044">
        <v>16.47</v>
      </c>
      <c r="P18" s="1044">
        <v>11.44</v>
      </c>
      <c r="Q18" s="1044">
        <v>14.91</v>
      </c>
      <c r="R18" s="1044">
        <v>11.63</v>
      </c>
      <c r="S18" s="1044">
        <v>12.67</v>
      </c>
      <c r="T18" s="1044">
        <v>13.23</v>
      </c>
      <c r="U18" s="1044">
        <v>13.78</v>
      </c>
      <c r="V18" s="1044">
        <v>13.25</v>
      </c>
      <c r="W18" s="1044">
        <v>13.34</v>
      </c>
      <c r="X18" s="1044">
        <v>8.91</v>
      </c>
      <c r="Y18" s="1044">
        <v>12.17</v>
      </c>
      <c r="Z18" s="1044">
        <v>11.850386492901279</v>
      </c>
      <c r="AA18" s="1044">
        <v>7.8033407941292374</v>
      </c>
      <c r="AB18" s="1044">
        <v>5.5457776388926145</v>
      </c>
      <c r="AC18" s="1044">
        <v>6.7851852993497141</v>
      </c>
      <c r="AD18" s="1044">
        <v>6.3128440123124347</v>
      </c>
      <c r="AE18" s="1044">
        <v>4.8997056262503609</v>
      </c>
      <c r="AF18" s="1044">
        <v>4.9275341704224438</v>
      </c>
      <c r="AG18" s="1044">
        <v>4.9317022475477659</v>
      </c>
      <c r="AH18" s="1044">
        <v>3.6839685779725055</v>
      </c>
      <c r="AI18" s="1044">
        <v>3.9702011259361623</v>
      </c>
      <c r="AJ18" s="1044">
        <v>3.800745274101446</v>
      </c>
      <c r="AK18" s="1044">
        <v>3.5257976081669633</v>
      </c>
      <c r="AL18" s="1044">
        <v>4.3861303765890609</v>
      </c>
      <c r="AM18" s="1044">
        <v>3.7300663952355255</v>
      </c>
      <c r="AN18" s="1044">
        <v>4.2516315091095169</v>
      </c>
      <c r="AO18" s="1044">
        <v>3.8718077476659682</v>
      </c>
      <c r="AP18" s="1044">
        <v>4.1162122235943785</v>
      </c>
      <c r="AQ18" s="1044">
        <v>4.6798939824257371</v>
      </c>
      <c r="AR18" s="1044">
        <v>4.3920497044295379</v>
      </c>
      <c r="AS18" s="1044">
        <v>4.4800000000000004</v>
      </c>
      <c r="AT18" s="1044">
        <v>4.47</v>
      </c>
      <c r="AU18" s="1044">
        <v>4.9046649194538121</v>
      </c>
      <c r="AV18" s="1044">
        <v>5.2827194771091373</v>
      </c>
      <c r="AW18" s="1044">
        <v>7.1212550826958294</v>
      </c>
      <c r="AX18" s="1044">
        <v>6.61</v>
      </c>
      <c r="AY18" s="1044">
        <v>6.64</v>
      </c>
      <c r="AZ18" s="1044">
        <v>7.99</v>
      </c>
      <c r="BA18" s="1044">
        <v>7.15</v>
      </c>
      <c r="BB18" s="1044">
        <v>7.01</v>
      </c>
      <c r="BC18" s="1044">
        <v>7.51</v>
      </c>
      <c r="BD18" s="1044">
        <v>6.62</v>
      </c>
      <c r="BE18" s="1044">
        <v>6.85</v>
      </c>
      <c r="BF18" s="1044">
        <v>6.77</v>
      </c>
      <c r="BG18" s="1044">
        <v>6.21</v>
      </c>
      <c r="BH18" s="1044">
        <v>6.17</v>
      </c>
      <c r="BI18" s="1044">
        <v>10.63</v>
      </c>
      <c r="BJ18" s="1044">
        <v>6.09</v>
      </c>
      <c r="BK18" s="1044">
        <v>5.67</v>
      </c>
      <c r="BL18" s="1044">
        <v>6.09</v>
      </c>
      <c r="BM18" s="1044">
        <v>6.49</v>
      </c>
      <c r="BN18" s="1044">
        <v>5.26</v>
      </c>
      <c r="BO18" s="1044">
        <v>5.32</v>
      </c>
      <c r="BP18" s="1044">
        <v>5.8</v>
      </c>
      <c r="BQ18" s="1044">
        <v>4.88</v>
      </c>
      <c r="BR18" s="1044">
        <v>4.58</v>
      </c>
      <c r="BS18" s="1044">
        <v>4.71</v>
      </c>
      <c r="BT18" s="1044">
        <v>6.51</v>
      </c>
      <c r="BU18" s="1044">
        <v>5.0199999999999996</v>
      </c>
      <c r="BV18" s="1044">
        <v>9.0418589725747562</v>
      </c>
      <c r="BW18" s="1044">
        <v>9.3004229881107694</v>
      </c>
      <c r="BX18" s="1044">
        <v>9.2962074797199588</v>
      </c>
      <c r="BY18" s="1044">
        <v>9.6929773513491799</v>
      </c>
      <c r="BZ18" s="1044">
        <v>9.2897695864453294</v>
      </c>
      <c r="CA18" s="1044">
        <v>9.1905377131600385</v>
      </c>
      <c r="CB18" s="1044">
        <v>9.1115592178351168</v>
      </c>
      <c r="CC18" s="1044">
        <v>7.4700476734182741</v>
      </c>
      <c r="CD18" s="1044">
        <v>9.3092092996554499</v>
      </c>
      <c r="CE18" s="1044">
        <v>9.2284798438751707</v>
      </c>
      <c r="CF18" s="1044">
        <v>9.4608723863100472</v>
      </c>
      <c r="CG18" s="1044">
        <v>9.5144171368361796</v>
      </c>
      <c r="CH18" s="1044">
        <v>9.51</v>
      </c>
      <c r="CI18" s="1044">
        <v>9.3707563979057795</v>
      </c>
      <c r="CJ18" s="1044">
        <v>9.5166341723748644</v>
      </c>
      <c r="CK18" s="1044">
        <v>6.4785739736367667</v>
      </c>
      <c r="CL18" s="1044">
        <v>7.1838417273391961</v>
      </c>
      <c r="CM18" s="1044">
        <v>10.831151006708515</v>
      </c>
      <c r="CN18" s="1044">
        <v>11.425477961087408</v>
      </c>
      <c r="CO18" s="1044">
        <v>11.206919560794891</v>
      </c>
      <c r="CP18" s="1044">
        <v>11.212435338532662</v>
      </c>
      <c r="CQ18" s="1044">
        <v>7.7151370823310526</v>
      </c>
      <c r="CR18" s="1044">
        <v>4.799802902561356</v>
      </c>
      <c r="CS18" s="1044">
        <v>4.8808983422828067</v>
      </c>
      <c r="CT18" s="1044">
        <v>5.12</v>
      </c>
      <c r="CU18" s="1044">
        <v>5.22</v>
      </c>
      <c r="CV18" s="1044">
        <v>5.29</v>
      </c>
      <c r="CW18" s="1044">
        <v>5.2707807776624289</v>
      </c>
      <c r="CX18" s="1044">
        <v>5.3774464979448808</v>
      </c>
      <c r="CY18" s="1044">
        <v>5.1667554519449208</v>
      </c>
      <c r="CZ18" s="1044">
        <v>5.0868248062883046</v>
      </c>
      <c r="DA18" s="1044">
        <v>5.2171910864760669</v>
      </c>
      <c r="DB18" s="1044">
        <v>5.7540772084179785</v>
      </c>
      <c r="DC18" s="1044">
        <v>6.25</v>
      </c>
      <c r="DD18" s="1044">
        <v>10.14</v>
      </c>
      <c r="DE18" s="1044">
        <v>10.76</v>
      </c>
    </row>
    <row r="19" spans="1:109" ht="25.5" customHeight="1">
      <c r="A19" s="1043" t="s">
        <v>684</v>
      </c>
      <c r="B19" s="1394">
        <v>10.46066151611879</v>
      </c>
      <c r="C19" s="1044">
        <v>10.59563452417675</v>
      </c>
      <c r="D19" s="1044">
        <v>9.6939375062512951</v>
      </c>
      <c r="E19" s="1044">
        <v>11.911471656920851</v>
      </c>
      <c r="F19" s="1044">
        <v>11.644465626317</v>
      </c>
      <c r="G19" s="1044">
        <v>12.10519131773208</v>
      </c>
      <c r="H19" s="1044">
        <v>12.169515942904507</v>
      </c>
      <c r="I19" s="1044">
        <v>12.066131366402274</v>
      </c>
      <c r="J19" s="1044">
        <v>13.261923181997895</v>
      </c>
      <c r="K19" s="1044">
        <v>13.05918682933034</v>
      </c>
      <c r="L19" s="1044">
        <v>12.826615784477429</v>
      </c>
      <c r="M19" s="1044">
        <v>12.514314685975155</v>
      </c>
      <c r="N19" s="1044">
        <v>13.37</v>
      </c>
      <c r="O19" s="1044">
        <v>12.78</v>
      </c>
      <c r="P19" s="1044">
        <v>13.02</v>
      </c>
      <c r="Q19" s="1044">
        <v>13.27</v>
      </c>
      <c r="R19" s="1044">
        <v>12.94</v>
      </c>
      <c r="S19" s="1044">
        <v>13.24</v>
      </c>
      <c r="T19" s="1044">
        <v>13.79</v>
      </c>
      <c r="U19" s="1044">
        <v>13.67</v>
      </c>
      <c r="V19" s="1044">
        <v>4.9800000000000004</v>
      </c>
      <c r="W19" s="1044">
        <v>13.06</v>
      </c>
      <c r="X19" s="1044">
        <v>13.29</v>
      </c>
      <c r="Y19" s="1044">
        <v>14.13</v>
      </c>
      <c r="Z19" s="1044">
        <v>10.252214194394801</v>
      </c>
      <c r="AA19" s="1044">
        <v>8.7888818112071974</v>
      </c>
      <c r="AB19" s="1044">
        <v>6.5945980457149753</v>
      </c>
      <c r="AC19" s="1044">
        <v>12.499073773285049</v>
      </c>
      <c r="AD19" s="1044">
        <v>12.022021593220979</v>
      </c>
      <c r="AE19" s="1044">
        <v>4.2268300403183972</v>
      </c>
      <c r="AF19" s="1044">
        <v>7.1612383862675149</v>
      </c>
      <c r="AG19" s="1044">
        <v>5.7290825908107603</v>
      </c>
      <c r="AH19" s="1044">
        <v>2.1657496623814296</v>
      </c>
      <c r="AI19" s="1044">
        <v>5.8536821785686755</v>
      </c>
      <c r="AJ19" s="1044">
        <v>5.5251220737379176</v>
      </c>
      <c r="AK19" s="1044">
        <v>5.4890175352569388</v>
      </c>
      <c r="AL19" s="1044">
        <v>5.9370877294426219</v>
      </c>
      <c r="AM19" s="1044">
        <v>5.0612097166145107</v>
      </c>
      <c r="AN19" s="1044">
        <v>5.1649227544121716</v>
      </c>
      <c r="AO19" s="1044">
        <v>6.8513140241700281</v>
      </c>
      <c r="AP19" s="1044">
        <v>7.3018959702691095</v>
      </c>
      <c r="AQ19" s="1044">
        <v>7.3866969498359287</v>
      </c>
      <c r="AR19" s="1044">
        <v>7.3227363960602654</v>
      </c>
      <c r="AS19" s="1044">
        <v>4.34</v>
      </c>
      <c r="AT19" s="1044">
        <v>7.36</v>
      </c>
      <c r="AU19" s="1044">
        <v>5.9451008208536447</v>
      </c>
      <c r="AV19" s="1044">
        <v>6.0285688813852483</v>
      </c>
      <c r="AW19" s="1044">
        <v>6.1289080258361261</v>
      </c>
      <c r="AX19" s="1044">
        <v>6.96</v>
      </c>
      <c r="AY19" s="1044">
        <v>8.25</v>
      </c>
      <c r="AZ19" s="1044">
        <v>7.11</v>
      </c>
      <c r="BA19" s="1044">
        <v>6.68</v>
      </c>
      <c r="BB19" s="1044">
        <v>7.56</v>
      </c>
      <c r="BC19" s="1044">
        <v>6.22</v>
      </c>
      <c r="BD19" s="1044">
        <v>7.85</v>
      </c>
      <c r="BE19" s="1044">
        <v>8.02</v>
      </c>
      <c r="BF19" s="1044">
        <v>8.0399999999999991</v>
      </c>
      <c r="BG19" s="1044">
        <v>7.74</v>
      </c>
      <c r="BH19" s="1044">
        <v>7.11</v>
      </c>
      <c r="BI19" s="1044">
        <v>9.9499999999999993</v>
      </c>
      <c r="BJ19" s="1044">
        <v>8.8699999999999992</v>
      </c>
      <c r="BK19" s="1044">
        <v>6.53</v>
      </c>
      <c r="BL19" s="1044">
        <v>7.38</v>
      </c>
      <c r="BM19" s="1044">
        <v>6.71</v>
      </c>
      <c r="BN19" s="1044">
        <v>6.57</v>
      </c>
      <c r="BO19" s="1044">
        <v>6.19</v>
      </c>
      <c r="BP19" s="1044">
        <v>7.75</v>
      </c>
      <c r="BQ19" s="1044">
        <v>7.18</v>
      </c>
      <c r="BR19" s="1044">
        <v>5.26</v>
      </c>
      <c r="BS19" s="1044">
        <v>4.28</v>
      </c>
      <c r="BT19" s="1044">
        <v>7.04</v>
      </c>
      <c r="BU19" s="1044">
        <v>6.81</v>
      </c>
      <c r="BV19" s="1044">
        <v>9.795021689739702</v>
      </c>
      <c r="BW19" s="1044">
        <v>9.6835891818671591</v>
      </c>
      <c r="BX19" s="1044">
        <v>10.276661956161742</v>
      </c>
      <c r="BY19" s="1044">
        <v>9.9053375644328785</v>
      </c>
      <c r="BZ19" s="1044">
        <v>10.278763860218605</v>
      </c>
      <c r="CA19" s="1044">
        <v>9.9977250742118287</v>
      </c>
      <c r="CB19" s="1044">
        <v>10.072474506166467</v>
      </c>
      <c r="CC19" s="1044">
        <v>8.9321888728018948</v>
      </c>
      <c r="CD19" s="1044">
        <v>9.7162205058727302</v>
      </c>
      <c r="CE19" s="1044">
        <v>9.8799862966773908</v>
      </c>
      <c r="CF19" s="1044">
        <v>9.9568747847476846</v>
      </c>
      <c r="CG19" s="1044">
        <v>10.142196645542283</v>
      </c>
      <c r="CH19" s="1044">
        <v>10.1</v>
      </c>
      <c r="CI19" s="1044">
        <v>10.288490387328721</v>
      </c>
      <c r="CJ19" s="1044">
        <v>8.6992430731138874</v>
      </c>
      <c r="CK19" s="1044">
        <v>7.0859711462937742</v>
      </c>
      <c r="CL19" s="1044">
        <v>6.7608583313974515</v>
      </c>
      <c r="CM19" s="1044">
        <v>9.7869268920949413</v>
      </c>
      <c r="CN19" s="1044">
        <v>9.426084028321748</v>
      </c>
      <c r="CO19" s="1044">
        <v>9.9546403599899218</v>
      </c>
      <c r="CP19" s="1044">
        <v>9.873135760659526</v>
      </c>
      <c r="CQ19" s="1044">
        <v>8.1325486295036367</v>
      </c>
      <c r="CR19" s="1044">
        <v>4.5136877548316825</v>
      </c>
      <c r="CS19" s="1044">
        <v>4.5492418558937606</v>
      </c>
      <c r="CT19" s="1044">
        <v>4.57</v>
      </c>
      <c r="CU19" s="1044">
        <v>4.62</v>
      </c>
      <c r="CV19" s="1044">
        <v>4.6100000000000003</v>
      </c>
      <c r="CW19" s="1044">
        <v>4.5275539101181668</v>
      </c>
      <c r="CX19" s="1044">
        <v>4.7535706618604321</v>
      </c>
      <c r="CY19" s="1044">
        <v>5.3154430659897862</v>
      </c>
      <c r="CZ19" s="1044">
        <v>5.5094132542908012</v>
      </c>
      <c r="DA19" s="1044">
        <v>5.245547124099625</v>
      </c>
      <c r="DB19" s="1044">
        <v>5.0507070845136095</v>
      </c>
      <c r="DC19" s="1044">
        <v>5.66</v>
      </c>
      <c r="DD19" s="1044">
        <v>7.75</v>
      </c>
      <c r="DE19" s="1044">
        <v>7.9</v>
      </c>
    </row>
    <row r="20" spans="1:109" ht="25.5" customHeight="1">
      <c r="A20" s="1043" t="s">
        <v>685</v>
      </c>
      <c r="B20" s="1394">
        <v>15.516921199016325</v>
      </c>
      <c r="C20" s="1044">
        <v>15.584100902139307</v>
      </c>
      <c r="D20" s="1044">
        <v>15.225907508666026</v>
      </c>
      <c r="E20" s="1044">
        <v>15.391230176866788</v>
      </c>
      <c r="F20" s="1044">
        <v>15.020795234885528</v>
      </c>
      <c r="G20" s="1044">
        <v>15.1697142702518</v>
      </c>
      <c r="H20" s="1044">
        <v>15.220083979958083</v>
      </c>
      <c r="I20" s="1044">
        <v>15.084945348397321</v>
      </c>
      <c r="J20" s="1044">
        <v>14.767350480436942</v>
      </c>
      <c r="K20" s="1044">
        <v>14.805770692665931</v>
      </c>
      <c r="L20" s="1044">
        <v>14.582281995652261</v>
      </c>
      <c r="M20" s="1044">
        <v>15.256071386642301</v>
      </c>
      <c r="N20" s="1044">
        <v>16.78</v>
      </c>
      <c r="O20" s="1044">
        <v>18.899999999999999</v>
      </c>
      <c r="P20" s="1044">
        <v>19.190000000000001</v>
      </c>
      <c r="Q20" s="1044">
        <v>19.28</v>
      </c>
      <c r="R20" s="1044">
        <v>18.75</v>
      </c>
      <c r="S20" s="1044">
        <v>19.079999999999998</v>
      </c>
      <c r="T20" s="1044">
        <v>19.34</v>
      </c>
      <c r="U20" s="1044">
        <v>19.39</v>
      </c>
      <c r="V20" s="1044">
        <v>18.91</v>
      </c>
      <c r="W20" s="1044">
        <v>19.059999999999999</v>
      </c>
      <c r="X20" s="1044">
        <v>19.66</v>
      </c>
      <c r="Y20" s="1044">
        <v>19.55</v>
      </c>
      <c r="Z20" s="1044">
        <v>18.821088932842617</v>
      </c>
      <c r="AA20" s="1044">
        <v>18.738277678210117</v>
      </c>
      <c r="AB20" s="1044">
        <v>19.028685869929149</v>
      </c>
      <c r="AC20" s="1044">
        <v>19.054163681662388</v>
      </c>
      <c r="AD20" s="1044">
        <v>18.774549856286754</v>
      </c>
      <c r="AE20" s="1044">
        <v>17.646741651189654</v>
      </c>
      <c r="AF20" s="1044">
        <v>17.40243704725237</v>
      </c>
      <c r="AG20" s="1044">
        <v>16.891502201885785</v>
      </c>
      <c r="AH20" s="1044">
        <v>16.656313605089501</v>
      </c>
      <c r="AI20" s="1044">
        <v>16.16460063755958</v>
      </c>
      <c r="AJ20" s="1044">
        <v>16.111556631455247</v>
      </c>
      <c r="AK20" s="1044">
        <v>15.737519522052903</v>
      </c>
      <c r="AL20" s="1044">
        <v>15.72663278524278</v>
      </c>
      <c r="AM20" s="1044">
        <v>15.749512039762577</v>
      </c>
      <c r="AN20" s="1044">
        <v>15.812997330070047</v>
      </c>
      <c r="AO20" s="1044">
        <v>15.754414676902554</v>
      </c>
      <c r="AP20" s="1044">
        <v>15.811536205944693</v>
      </c>
      <c r="AQ20" s="1044">
        <v>15.763771801509808</v>
      </c>
      <c r="AR20" s="1044">
        <v>15.835592897421693</v>
      </c>
      <c r="AS20" s="1044">
        <v>15.82</v>
      </c>
      <c r="AT20" s="1044">
        <v>15.87</v>
      </c>
      <c r="AU20" s="1044">
        <v>16.48867134662887</v>
      </c>
      <c r="AV20" s="1044">
        <v>16.823809199544204</v>
      </c>
      <c r="AW20" s="1044">
        <v>16.753371255026508</v>
      </c>
      <c r="AX20" s="1044">
        <v>16.920000000000002</v>
      </c>
      <c r="AY20" s="1044">
        <v>17.11</v>
      </c>
      <c r="AZ20" s="1044">
        <v>17.27</v>
      </c>
      <c r="BA20" s="1044">
        <v>16.899999999999999</v>
      </c>
      <c r="BB20" s="1044">
        <v>16.98</v>
      </c>
      <c r="BC20" s="1044">
        <v>16.93</v>
      </c>
      <c r="BD20" s="1044">
        <v>16.96</v>
      </c>
      <c r="BE20" s="1044">
        <v>16.53</v>
      </c>
      <c r="BF20" s="1044">
        <v>16.37</v>
      </c>
      <c r="BG20" s="1044">
        <v>16.48</v>
      </c>
      <c r="BH20" s="1044">
        <v>16.510000000000002</v>
      </c>
      <c r="BI20" s="1044">
        <v>16.54</v>
      </c>
      <c r="BJ20" s="1044">
        <v>16.57</v>
      </c>
      <c r="BK20" s="1044">
        <v>16.559999999999999</v>
      </c>
      <c r="BL20" s="1044">
        <v>16.61</v>
      </c>
      <c r="BM20" s="1044">
        <v>16.649999999999999</v>
      </c>
      <c r="BN20" s="1044">
        <v>16.66</v>
      </c>
      <c r="BO20" s="1044">
        <v>16.559999999999999</v>
      </c>
      <c r="BP20" s="1044">
        <v>16.47</v>
      </c>
      <c r="BQ20" s="1044">
        <v>16.55</v>
      </c>
      <c r="BR20" s="1044">
        <v>16.760000000000002</v>
      </c>
      <c r="BS20" s="1044">
        <v>17.100000000000001</v>
      </c>
      <c r="BT20" s="1044">
        <v>17.170000000000002</v>
      </c>
      <c r="BU20" s="1044">
        <v>17.010000000000002</v>
      </c>
      <c r="BV20" s="1044">
        <v>16.946904126380495</v>
      </c>
      <c r="BW20" s="1044">
        <v>16.930143919287492</v>
      </c>
      <c r="BX20" s="1044">
        <v>16.68678930918281</v>
      </c>
      <c r="BY20" s="1044">
        <v>16.703350355204382</v>
      </c>
      <c r="BZ20" s="1044">
        <v>16.502366134802521</v>
      </c>
      <c r="CA20" s="1044">
        <v>16.496483939797649</v>
      </c>
      <c r="CB20" s="1044">
        <v>16.437681427787144</v>
      </c>
      <c r="CC20" s="1044">
        <v>16.599596950391728</v>
      </c>
      <c r="CD20" s="1044">
        <v>16.440412542123045</v>
      </c>
      <c r="CE20" s="1044">
        <v>16.483171332938131</v>
      </c>
      <c r="CF20" s="1044">
        <v>16.470553554644429</v>
      </c>
      <c r="CG20" s="1044">
        <v>15.883237924747387</v>
      </c>
      <c r="CH20" s="1044">
        <v>16.86</v>
      </c>
      <c r="CI20" s="1044">
        <v>16.76640840977381</v>
      </c>
      <c r="CJ20" s="1044">
        <v>16.900751945670287</v>
      </c>
      <c r="CK20" s="1044">
        <v>15.951398788091668</v>
      </c>
      <c r="CL20" s="1044">
        <v>16.076107183630867</v>
      </c>
      <c r="CM20" s="1044">
        <v>17.236752749385943</v>
      </c>
      <c r="CN20" s="1044">
        <v>17.304445335666266</v>
      </c>
      <c r="CO20" s="1044">
        <v>17.289506483323372</v>
      </c>
      <c r="CP20" s="1044">
        <v>17.01808230860189</v>
      </c>
      <c r="CQ20" s="1044">
        <v>16.836041792724483</v>
      </c>
      <c r="CR20" s="1044">
        <v>16.982951462242678</v>
      </c>
      <c r="CS20" s="1044">
        <v>16.958916642879807</v>
      </c>
      <c r="CT20" s="1044">
        <v>16.54</v>
      </c>
      <c r="CU20" s="1044">
        <v>16.72</v>
      </c>
      <c r="CV20" s="1044">
        <v>16.82</v>
      </c>
      <c r="CW20" s="1044">
        <v>16.773114271450105</v>
      </c>
      <c r="CX20" s="1044">
        <v>16.128912165877122</v>
      </c>
      <c r="CY20" s="1044">
        <v>16.784265937203468</v>
      </c>
      <c r="CZ20" s="1044">
        <v>17.136776190507451</v>
      </c>
      <c r="DA20" s="1044">
        <v>17.176594154288686</v>
      </c>
      <c r="DB20" s="1044">
        <v>17.087318503221155</v>
      </c>
      <c r="DC20" s="1044">
        <v>17.100000000000001</v>
      </c>
      <c r="DD20" s="1044">
        <v>17.059999999999999</v>
      </c>
      <c r="DE20" s="1044">
        <v>17.09</v>
      </c>
    </row>
    <row r="21" spans="1:109" ht="25.5" customHeight="1" thickBot="1">
      <c r="A21" s="1046" t="s">
        <v>686</v>
      </c>
      <c r="B21" s="1395">
        <v>18.259676959086583</v>
      </c>
      <c r="C21" s="1047">
        <v>18.158544283078175</v>
      </c>
      <c r="D21" s="1047">
        <v>17.57629771894425</v>
      </c>
      <c r="E21" s="1047">
        <v>18.249723607656097</v>
      </c>
      <c r="F21" s="1047">
        <v>17.98159314935797</v>
      </c>
      <c r="G21" s="1047">
        <v>18.026455888243447</v>
      </c>
      <c r="H21" s="1047">
        <v>18.074768795495434</v>
      </c>
      <c r="I21" s="1047">
        <v>18.017744671791682</v>
      </c>
      <c r="J21" s="1047">
        <v>19.241679179807292</v>
      </c>
      <c r="K21" s="1047">
        <v>19.188346228475982</v>
      </c>
      <c r="L21" s="1047">
        <v>20.44807294996772</v>
      </c>
      <c r="M21" s="1047">
        <v>21.146236249586924</v>
      </c>
      <c r="N21" s="1047">
        <v>21.27</v>
      </c>
      <c r="O21" s="1047">
        <v>23.52</v>
      </c>
      <c r="P21" s="1047">
        <v>22.62</v>
      </c>
      <c r="Q21" s="1047">
        <v>23.12</v>
      </c>
      <c r="R21" s="1047">
        <v>22.01</v>
      </c>
      <c r="S21" s="1047">
        <v>22.67</v>
      </c>
      <c r="T21" s="1047">
        <v>22.8</v>
      </c>
      <c r="U21" s="1047">
        <v>23.18</v>
      </c>
      <c r="V21" s="1047">
        <v>22.81</v>
      </c>
      <c r="W21" s="1047">
        <v>20.5</v>
      </c>
      <c r="X21" s="1047">
        <v>23.2</v>
      </c>
      <c r="Y21" s="1047">
        <v>23.77</v>
      </c>
      <c r="Z21" s="1047">
        <v>22.764386951881825</v>
      </c>
      <c r="AA21" s="1047">
        <v>23.333199873333601</v>
      </c>
      <c r="AB21" s="1047">
        <v>23.622303433608565</v>
      </c>
      <c r="AC21" s="1047">
        <v>23.471451129516812</v>
      </c>
      <c r="AD21" s="1047">
        <v>22.563141447624933</v>
      </c>
      <c r="AE21" s="1047">
        <v>22.029733938903092</v>
      </c>
      <c r="AF21" s="1047">
        <v>22.266430006093259</v>
      </c>
      <c r="AG21" s="1047">
        <v>22.309204183888635</v>
      </c>
      <c r="AH21" s="1047">
        <v>22.203521835414797</v>
      </c>
      <c r="AI21" s="1047">
        <v>21.85014220345154</v>
      </c>
      <c r="AJ21" s="1047">
        <v>21.835660397318076</v>
      </c>
      <c r="AK21" s="1047">
        <v>21.857131413190569</v>
      </c>
      <c r="AL21" s="1047">
        <v>21.750883913185078</v>
      </c>
      <c r="AM21" s="1047">
        <v>21.881096867686175</v>
      </c>
      <c r="AN21" s="1047">
        <v>22.016651301131674</v>
      </c>
      <c r="AO21" s="1047">
        <v>22.191572915565526</v>
      </c>
      <c r="AP21" s="1047">
        <v>22.1142458111539</v>
      </c>
      <c r="AQ21" s="1047">
        <v>22.022305146734567</v>
      </c>
      <c r="AR21" s="1047">
        <v>22.42269125716594</v>
      </c>
      <c r="AS21" s="1047">
        <v>22.27</v>
      </c>
      <c r="AT21" s="1047">
        <v>22.09</v>
      </c>
      <c r="AU21" s="1047">
        <v>23.320664459374211</v>
      </c>
      <c r="AV21" s="1047">
        <v>23.353446187648238</v>
      </c>
      <c r="AW21" s="1047">
        <v>23.209895241679011</v>
      </c>
      <c r="AX21" s="1047">
        <v>23.08</v>
      </c>
      <c r="AY21" s="1047">
        <v>23.13</v>
      </c>
      <c r="AZ21" s="1047">
        <v>23.22</v>
      </c>
      <c r="BA21" s="1047">
        <v>23.31</v>
      </c>
      <c r="BB21" s="1047">
        <v>23.44</v>
      </c>
      <c r="BC21" s="1047">
        <v>23.44</v>
      </c>
      <c r="BD21" s="1047">
        <v>23.45</v>
      </c>
      <c r="BE21" s="1047">
        <v>23.76</v>
      </c>
      <c r="BF21" s="1047">
        <v>24.67</v>
      </c>
      <c r="BG21" s="1047">
        <v>24.65</v>
      </c>
      <c r="BH21" s="1047">
        <v>24.7</v>
      </c>
      <c r="BI21" s="1047">
        <v>24.61</v>
      </c>
      <c r="BJ21" s="1047">
        <v>24.54</v>
      </c>
      <c r="BK21" s="1047">
        <v>24.6</v>
      </c>
      <c r="BL21" s="1047">
        <v>24.49</v>
      </c>
      <c r="BM21" s="1047">
        <v>24.53</v>
      </c>
      <c r="BN21" s="1047">
        <v>24.57</v>
      </c>
      <c r="BO21" s="1047">
        <v>24.58</v>
      </c>
      <c r="BP21" s="1047">
        <v>24.62</v>
      </c>
      <c r="BQ21" s="1047">
        <v>24.46</v>
      </c>
      <c r="BR21" s="1047">
        <v>25.11</v>
      </c>
      <c r="BS21" s="1047">
        <v>24.9</v>
      </c>
      <c r="BT21" s="1047">
        <v>25</v>
      </c>
      <c r="BU21" s="1047">
        <v>24.9</v>
      </c>
      <c r="BV21" s="1047">
        <v>25.516180002012952</v>
      </c>
      <c r="BW21" s="1047">
        <v>25.830860307048294</v>
      </c>
      <c r="BX21" s="1047">
        <v>25.79950713455117</v>
      </c>
      <c r="BY21" s="1047">
        <v>25.62698640218338</v>
      </c>
      <c r="BZ21" s="1047">
        <v>25.764636354491135</v>
      </c>
      <c r="CA21" s="1047">
        <v>26.065585957412246</v>
      </c>
      <c r="CB21" s="1047">
        <v>26.071691285027239</v>
      </c>
      <c r="CC21" s="1047">
        <v>25.072230155886803</v>
      </c>
      <c r="CD21" s="1047">
        <v>25.767202625815258</v>
      </c>
      <c r="CE21" s="1047">
        <v>25.749955340800263</v>
      </c>
      <c r="CF21" s="1047">
        <v>25.744179054452591</v>
      </c>
      <c r="CG21" s="1047">
        <v>25.914425023789626</v>
      </c>
      <c r="CH21" s="1047">
        <v>25.97</v>
      </c>
      <c r="CI21" s="1047">
        <v>26.326823957486816</v>
      </c>
      <c r="CJ21" s="1047">
        <v>26.609158116257781</v>
      </c>
      <c r="CK21" s="1047">
        <v>26.410814225412274</v>
      </c>
      <c r="CL21" s="1047">
        <v>26.430350968707298</v>
      </c>
      <c r="CM21" s="1047">
        <v>26.842838185119732</v>
      </c>
      <c r="CN21" s="1047">
        <v>27.031081121537294</v>
      </c>
      <c r="CO21" s="1047">
        <v>27.010732468718722</v>
      </c>
      <c r="CP21" s="1047">
        <v>26.993786053497004</v>
      </c>
      <c r="CQ21" s="1047">
        <v>27.01038927008544</v>
      </c>
      <c r="CR21" s="1047">
        <v>27.019022307311516</v>
      </c>
      <c r="CS21" s="1047">
        <v>26.844382833106309</v>
      </c>
      <c r="CT21" s="1047">
        <v>26.77</v>
      </c>
      <c r="CU21" s="1047">
        <v>26.73</v>
      </c>
      <c r="CV21" s="1047">
        <v>26.93</v>
      </c>
      <c r="CW21" s="1047">
        <v>26.880753606366163</v>
      </c>
      <c r="CX21" s="1047">
        <v>26.726077429469523</v>
      </c>
      <c r="CY21" s="1047">
        <v>26.931639329031523</v>
      </c>
      <c r="CZ21" s="1047">
        <v>27.063650480488374</v>
      </c>
      <c r="DA21" s="1047">
        <v>27.206276626959401</v>
      </c>
      <c r="DB21" s="1047">
        <v>27.490694166640186</v>
      </c>
      <c r="DC21" s="1047">
        <v>27.69</v>
      </c>
      <c r="DD21" s="1047">
        <v>28.53</v>
      </c>
      <c r="DE21" s="1047">
        <v>28.55</v>
      </c>
    </row>
    <row r="22" spans="1:109" ht="16.5" thickTop="1"/>
    <row r="23" spans="1:109" ht="14.25">
      <c r="A23" s="1048" t="s">
        <v>687</v>
      </c>
    </row>
    <row r="24" spans="1:109" ht="14.25">
      <c r="A24" s="1048"/>
      <c r="CP24" s="1007">
        <v>2</v>
      </c>
    </row>
  </sheetData>
  <hyperlinks>
    <hyperlink ref="A1" location="Menu!A1" display="Return to Menu"/>
  </hyperlinks>
  <pageMargins left="0.20866141699999999" right="0.118110236220472" top="0.643700787" bottom="0.196850393700787" header="0.23622047244094499" footer="0.511811023622047"/>
  <pageSetup paperSize="9" scale="47" firstPageNumber="208" fitToWidth="4" fitToHeight="4" orientation="landscape" useFirstPageNumber="1" r:id="rId1"/>
  <headerFooter alignWithMargins="0"/>
  <colBreaks count="3" manualBreakCount="3">
    <brk id="26" max="22" man="1"/>
    <brk id="51" max="22" man="1"/>
    <brk id="78" max="22"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CT111"/>
  <sheetViews>
    <sheetView view="pageBreakPreview" zoomScale="80" zoomScaleSheetLayoutView="80" workbookViewId="0">
      <pane xSplit="1" ySplit="3" topLeftCell="CL69" activePane="bottomRight" state="frozen"/>
      <selection activeCell="B12" sqref="B12"/>
      <selection pane="topRight" activeCell="B12" sqref="B12"/>
      <selection pane="bottomLeft" activeCell="B12" sqref="B12"/>
      <selection pane="bottomRight"/>
    </sheetView>
  </sheetViews>
  <sheetFormatPr defaultRowHeight="15.75"/>
  <cols>
    <col min="1" max="1" width="46.7109375" style="1133" customWidth="1"/>
    <col min="2" max="13" width="12" style="1049" bestFit="1" customWidth="1"/>
    <col min="14" max="28" width="12.85546875" style="1049" bestFit="1" customWidth="1"/>
    <col min="29" max="29" width="46.42578125" style="1049" customWidth="1"/>
    <col min="30" max="38" width="12.85546875" style="1049" bestFit="1" customWidth="1"/>
    <col min="39" max="43" width="12.85546875" style="1005" bestFit="1" customWidth="1"/>
    <col min="44" max="44" width="12" style="1050" bestFit="1" customWidth="1"/>
    <col min="45" max="45" width="14.28515625" style="1005" bestFit="1" customWidth="1"/>
    <col min="46" max="46" width="12" style="1049" bestFit="1" customWidth="1"/>
    <col min="47" max="47" width="12" style="1050" bestFit="1" customWidth="1"/>
    <col min="48" max="49" width="12.85546875" style="1005" bestFit="1" customWidth="1"/>
    <col min="50" max="56" width="11.5703125" style="1005" bestFit="1" customWidth="1"/>
    <col min="57" max="57" width="40.7109375" style="1005" customWidth="1"/>
    <col min="58" max="70" width="11.5703125" style="1005" bestFit="1" customWidth="1"/>
    <col min="71" max="71" width="12.42578125" style="1005" bestFit="1" customWidth="1"/>
    <col min="72" max="75" width="11.5703125" style="1005" bestFit="1" customWidth="1"/>
    <col min="76" max="76" width="11.5703125" style="1130" customWidth="1"/>
    <col min="77" max="88" width="11.5703125" style="1005" bestFit="1" customWidth="1"/>
    <col min="89" max="89" width="49.28515625" style="1005" customWidth="1"/>
    <col min="90" max="98" width="13.7109375" style="1005" bestFit="1" customWidth="1"/>
    <col min="99" max="222" width="9.140625" style="1005"/>
    <col min="223" max="223" width="46.7109375" style="1005" customWidth="1"/>
    <col min="224" max="229" width="12" style="1005" bestFit="1" customWidth="1"/>
    <col min="230" max="230" width="12.42578125" style="1005" bestFit="1" customWidth="1"/>
    <col min="231" max="235" width="12" style="1005" bestFit="1" customWidth="1"/>
    <col min="236" max="264" width="12.85546875" style="1005" bestFit="1" customWidth="1"/>
    <col min="265" max="265" width="12" style="1005" bestFit="1" customWidth="1"/>
    <col min="266" max="266" width="14.28515625" style="1005" bestFit="1" customWidth="1"/>
    <col min="267" max="268" width="12" style="1005" bestFit="1" customWidth="1"/>
    <col min="269" max="270" width="12.85546875" style="1005" bestFit="1" customWidth="1"/>
    <col min="271" max="289" width="10.7109375" style="1005" bestFit="1" customWidth="1"/>
    <col min="290" max="290" width="11.28515625" style="1005" bestFit="1" customWidth="1"/>
    <col min="291" max="291" width="12" style="1005" bestFit="1" customWidth="1"/>
    <col min="292" max="295" width="11.28515625" style="1005" bestFit="1" customWidth="1"/>
    <col min="296" max="296" width="11.5703125" style="1005" customWidth="1"/>
    <col min="297" max="307" width="11.28515625" style="1005" bestFit="1" customWidth="1"/>
    <col min="308" max="478" width="9.140625" style="1005"/>
    <col min="479" max="479" width="46.7109375" style="1005" customWidth="1"/>
    <col min="480" max="485" width="12" style="1005" bestFit="1" customWidth="1"/>
    <col min="486" max="486" width="12.42578125" style="1005" bestFit="1" customWidth="1"/>
    <col min="487" max="491" width="12" style="1005" bestFit="1" customWidth="1"/>
    <col min="492" max="520" width="12.85546875" style="1005" bestFit="1" customWidth="1"/>
    <col min="521" max="521" width="12" style="1005" bestFit="1" customWidth="1"/>
    <col min="522" max="522" width="14.28515625" style="1005" bestFit="1" customWidth="1"/>
    <col min="523" max="524" width="12" style="1005" bestFit="1" customWidth="1"/>
    <col min="525" max="526" width="12.85546875" style="1005" bestFit="1" customWidth="1"/>
    <col min="527" max="545" width="10.7109375" style="1005" bestFit="1" customWidth="1"/>
    <col min="546" max="546" width="11.28515625" style="1005" bestFit="1" customWidth="1"/>
    <col min="547" max="547" width="12" style="1005" bestFit="1" customWidth="1"/>
    <col min="548" max="551" width="11.28515625" style="1005" bestFit="1" customWidth="1"/>
    <col min="552" max="552" width="11.5703125" style="1005" customWidth="1"/>
    <col min="553" max="563" width="11.28515625" style="1005" bestFit="1" customWidth="1"/>
    <col min="564" max="734" width="9.140625" style="1005"/>
    <col min="735" max="735" width="46.7109375" style="1005" customWidth="1"/>
    <col min="736" max="741" width="12" style="1005" bestFit="1" customWidth="1"/>
    <col min="742" max="742" width="12.42578125" style="1005" bestFit="1" customWidth="1"/>
    <col min="743" max="747" width="12" style="1005" bestFit="1" customWidth="1"/>
    <col min="748" max="776" width="12.85546875" style="1005" bestFit="1" customWidth="1"/>
    <col min="777" max="777" width="12" style="1005" bestFit="1" customWidth="1"/>
    <col min="778" max="778" width="14.28515625" style="1005" bestFit="1" customWidth="1"/>
    <col min="779" max="780" width="12" style="1005" bestFit="1" customWidth="1"/>
    <col min="781" max="782" width="12.85546875" style="1005" bestFit="1" customWidth="1"/>
    <col min="783" max="801" width="10.7109375" style="1005" bestFit="1" customWidth="1"/>
    <col min="802" max="802" width="11.28515625" style="1005" bestFit="1" customWidth="1"/>
    <col min="803" max="803" width="12" style="1005" bestFit="1" customWidth="1"/>
    <col min="804" max="807" width="11.28515625" style="1005" bestFit="1" customWidth="1"/>
    <col min="808" max="808" width="11.5703125" style="1005" customWidth="1"/>
    <col min="809" max="819" width="11.28515625" style="1005" bestFit="1" customWidth="1"/>
    <col min="820" max="990" width="9.140625" style="1005"/>
    <col min="991" max="991" width="46.7109375" style="1005" customWidth="1"/>
    <col min="992" max="997" width="12" style="1005" bestFit="1" customWidth="1"/>
    <col min="998" max="998" width="12.42578125" style="1005" bestFit="1" customWidth="1"/>
    <col min="999" max="1003" width="12" style="1005" bestFit="1" customWidth="1"/>
    <col min="1004" max="1032" width="12.85546875" style="1005" bestFit="1" customWidth="1"/>
    <col min="1033" max="1033" width="12" style="1005" bestFit="1" customWidth="1"/>
    <col min="1034" max="1034" width="14.28515625" style="1005" bestFit="1" customWidth="1"/>
    <col min="1035" max="1036" width="12" style="1005" bestFit="1" customWidth="1"/>
    <col min="1037" max="1038" width="12.85546875" style="1005" bestFit="1" customWidth="1"/>
    <col min="1039" max="1057" width="10.7109375" style="1005" bestFit="1" customWidth="1"/>
    <col min="1058" max="1058" width="11.28515625" style="1005" bestFit="1" customWidth="1"/>
    <col min="1059" max="1059" width="12" style="1005" bestFit="1" customWidth="1"/>
    <col min="1060" max="1063" width="11.28515625" style="1005" bestFit="1" customWidth="1"/>
    <col min="1064" max="1064" width="11.5703125" style="1005" customWidth="1"/>
    <col min="1065" max="1075" width="11.28515625" style="1005" bestFit="1" customWidth="1"/>
    <col min="1076" max="1246" width="9.140625" style="1005"/>
    <col min="1247" max="1247" width="46.7109375" style="1005" customWidth="1"/>
    <col min="1248" max="1253" width="12" style="1005" bestFit="1" customWidth="1"/>
    <col min="1254" max="1254" width="12.42578125" style="1005" bestFit="1" customWidth="1"/>
    <col min="1255" max="1259" width="12" style="1005" bestFit="1" customWidth="1"/>
    <col min="1260" max="1288" width="12.85546875" style="1005" bestFit="1" customWidth="1"/>
    <col min="1289" max="1289" width="12" style="1005" bestFit="1" customWidth="1"/>
    <col min="1290" max="1290" width="14.28515625" style="1005" bestFit="1" customWidth="1"/>
    <col min="1291" max="1292" width="12" style="1005" bestFit="1" customWidth="1"/>
    <col min="1293" max="1294" width="12.85546875" style="1005" bestFit="1" customWidth="1"/>
    <col min="1295" max="1313" width="10.7109375" style="1005" bestFit="1" customWidth="1"/>
    <col min="1314" max="1314" width="11.28515625" style="1005" bestFit="1" customWidth="1"/>
    <col min="1315" max="1315" width="12" style="1005" bestFit="1" customWidth="1"/>
    <col min="1316" max="1319" width="11.28515625" style="1005" bestFit="1" customWidth="1"/>
    <col min="1320" max="1320" width="11.5703125" style="1005" customWidth="1"/>
    <col min="1321" max="1331" width="11.28515625" style="1005" bestFit="1" customWidth="1"/>
    <col min="1332" max="1502" width="9.140625" style="1005"/>
    <col min="1503" max="1503" width="46.7109375" style="1005" customWidth="1"/>
    <col min="1504" max="1509" width="12" style="1005" bestFit="1" customWidth="1"/>
    <col min="1510" max="1510" width="12.42578125" style="1005" bestFit="1" customWidth="1"/>
    <col min="1511" max="1515" width="12" style="1005" bestFit="1" customWidth="1"/>
    <col min="1516" max="1544" width="12.85546875" style="1005" bestFit="1" customWidth="1"/>
    <col min="1545" max="1545" width="12" style="1005" bestFit="1" customWidth="1"/>
    <col min="1546" max="1546" width="14.28515625" style="1005" bestFit="1" customWidth="1"/>
    <col min="1547" max="1548" width="12" style="1005" bestFit="1" customWidth="1"/>
    <col min="1549" max="1550" width="12.85546875" style="1005" bestFit="1" customWidth="1"/>
    <col min="1551" max="1569" width="10.7109375" style="1005" bestFit="1" customWidth="1"/>
    <col min="1570" max="1570" width="11.28515625" style="1005" bestFit="1" customWidth="1"/>
    <col min="1571" max="1571" width="12" style="1005" bestFit="1" customWidth="1"/>
    <col min="1572" max="1575" width="11.28515625" style="1005" bestFit="1" customWidth="1"/>
    <col min="1576" max="1576" width="11.5703125" style="1005" customWidth="1"/>
    <col min="1577" max="1587" width="11.28515625" style="1005" bestFit="1" customWidth="1"/>
    <col min="1588" max="1758" width="9.140625" style="1005"/>
    <col min="1759" max="1759" width="46.7109375" style="1005" customWidth="1"/>
    <col min="1760" max="1765" width="12" style="1005" bestFit="1" customWidth="1"/>
    <col min="1766" max="1766" width="12.42578125" style="1005" bestFit="1" customWidth="1"/>
    <col min="1767" max="1771" width="12" style="1005" bestFit="1" customWidth="1"/>
    <col min="1772" max="1800" width="12.85546875" style="1005" bestFit="1" customWidth="1"/>
    <col min="1801" max="1801" width="12" style="1005" bestFit="1" customWidth="1"/>
    <col min="1802" max="1802" width="14.28515625" style="1005" bestFit="1" customWidth="1"/>
    <col min="1803" max="1804" width="12" style="1005" bestFit="1" customWidth="1"/>
    <col min="1805" max="1806" width="12.85546875" style="1005" bestFit="1" customWidth="1"/>
    <col min="1807" max="1825" width="10.7109375" style="1005" bestFit="1" customWidth="1"/>
    <col min="1826" max="1826" width="11.28515625" style="1005" bestFit="1" customWidth="1"/>
    <col min="1827" max="1827" width="12" style="1005" bestFit="1" customWidth="1"/>
    <col min="1828" max="1831" width="11.28515625" style="1005" bestFit="1" customWidth="1"/>
    <col min="1832" max="1832" width="11.5703125" style="1005" customWidth="1"/>
    <col min="1833" max="1843" width="11.28515625" style="1005" bestFit="1" customWidth="1"/>
    <col min="1844" max="2014" width="9.140625" style="1005"/>
    <col min="2015" max="2015" width="46.7109375" style="1005" customWidth="1"/>
    <col min="2016" max="2021" width="12" style="1005" bestFit="1" customWidth="1"/>
    <col min="2022" max="2022" width="12.42578125" style="1005" bestFit="1" customWidth="1"/>
    <col min="2023" max="2027" width="12" style="1005" bestFit="1" customWidth="1"/>
    <col min="2028" max="2056" width="12.85546875" style="1005" bestFit="1" customWidth="1"/>
    <col min="2057" max="2057" width="12" style="1005" bestFit="1" customWidth="1"/>
    <col min="2058" max="2058" width="14.28515625" style="1005" bestFit="1" customWidth="1"/>
    <col min="2059" max="2060" width="12" style="1005" bestFit="1" customWidth="1"/>
    <col min="2061" max="2062" width="12.85546875" style="1005" bestFit="1" customWidth="1"/>
    <col min="2063" max="2081" width="10.7109375" style="1005" bestFit="1" customWidth="1"/>
    <col min="2082" max="2082" width="11.28515625" style="1005" bestFit="1" customWidth="1"/>
    <col min="2083" max="2083" width="12" style="1005" bestFit="1" customWidth="1"/>
    <col min="2084" max="2087" width="11.28515625" style="1005" bestFit="1" customWidth="1"/>
    <col min="2088" max="2088" width="11.5703125" style="1005" customWidth="1"/>
    <col min="2089" max="2099" width="11.28515625" style="1005" bestFit="1" customWidth="1"/>
    <col min="2100" max="2270" width="9.140625" style="1005"/>
    <col min="2271" max="2271" width="46.7109375" style="1005" customWidth="1"/>
    <col min="2272" max="2277" width="12" style="1005" bestFit="1" customWidth="1"/>
    <col min="2278" max="2278" width="12.42578125" style="1005" bestFit="1" customWidth="1"/>
    <col min="2279" max="2283" width="12" style="1005" bestFit="1" customWidth="1"/>
    <col min="2284" max="2312" width="12.85546875" style="1005" bestFit="1" customWidth="1"/>
    <col min="2313" max="2313" width="12" style="1005" bestFit="1" customWidth="1"/>
    <col min="2314" max="2314" width="14.28515625" style="1005" bestFit="1" customWidth="1"/>
    <col min="2315" max="2316" width="12" style="1005" bestFit="1" customWidth="1"/>
    <col min="2317" max="2318" width="12.85546875" style="1005" bestFit="1" customWidth="1"/>
    <col min="2319" max="2337" width="10.7109375" style="1005" bestFit="1" customWidth="1"/>
    <col min="2338" max="2338" width="11.28515625" style="1005" bestFit="1" customWidth="1"/>
    <col min="2339" max="2339" width="12" style="1005" bestFit="1" customWidth="1"/>
    <col min="2340" max="2343" width="11.28515625" style="1005" bestFit="1" customWidth="1"/>
    <col min="2344" max="2344" width="11.5703125" style="1005" customWidth="1"/>
    <col min="2345" max="2355" width="11.28515625" style="1005" bestFit="1" customWidth="1"/>
    <col min="2356" max="2526" width="9.140625" style="1005"/>
    <col min="2527" max="2527" width="46.7109375" style="1005" customWidth="1"/>
    <col min="2528" max="2533" width="12" style="1005" bestFit="1" customWidth="1"/>
    <col min="2534" max="2534" width="12.42578125" style="1005" bestFit="1" customWidth="1"/>
    <col min="2535" max="2539" width="12" style="1005" bestFit="1" customWidth="1"/>
    <col min="2540" max="2568" width="12.85546875" style="1005" bestFit="1" customWidth="1"/>
    <col min="2569" max="2569" width="12" style="1005" bestFit="1" customWidth="1"/>
    <col min="2570" max="2570" width="14.28515625" style="1005" bestFit="1" customWidth="1"/>
    <col min="2571" max="2572" width="12" style="1005" bestFit="1" customWidth="1"/>
    <col min="2573" max="2574" width="12.85546875" style="1005" bestFit="1" customWidth="1"/>
    <col min="2575" max="2593" width="10.7109375" style="1005" bestFit="1" customWidth="1"/>
    <col min="2594" max="2594" width="11.28515625" style="1005" bestFit="1" customWidth="1"/>
    <col min="2595" max="2595" width="12" style="1005" bestFit="1" customWidth="1"/>
    <col min="2596" max="2599" width="11.28515625" style="1005" bestFit="1" customWidth="1"/>
    <col min="2600" max="2600" width="11.5703125" style="1005" customWidth="1"/>
    <col min="2601" max="2611" width="11.28515625" style="1005" bestFit="1" customWidth="1"/>
    <col min="2612" max="2782" width="9.140625" style="1005"/>
    <col min="2783" max="2783" width="46.7109375" style="1005" customWidth="1"/>
    <col min="2784" max="2789" width="12" style="1005" bestFit="1" customWidth="1"/>
    <col min="2790" max="2790" width="12.42578125" style="1005" bestFit="1" customWidth="1"/>
    <col min="2791" max="2795" width="12" style="1005" bestFit="1" customWidth="1"/>
    <col min="2796" max="2824" width="12.85546875" style="1005" bestFit="1" customWidth="1"/>
    <col min="2825" max="2825" width="12" style="1005" bestFit="1" customWidth="1"/>
    <col min="2826" max="2826" width="14.28515625" style="1005" bestFit="1" customWidth="1"/>
    <col min="2827" max="2828" width="12" style="1005" bestFit="1" customWidth="1"/>
    <col min="2829" max="2830" width="12.85546875" style="1005" bestFit="1" customWidth="1"/>
    <col min="2831" max="2849" width="10.7109375" style="1005" bestFit="1" customWidth="1"/>
    <col min="2850" max="2850" width="11.28515625" style="1005" bestFit="1" customWidth="1"/>
    <col min="2851" max="2851" width="12" style="1005" bestFit="1" customWidth="1"/>
    <col min="2852" max="2855" width="11.28515625" style="1005" bestFit="1" customWidth="1"/>
    <col min="2856" max="2856" width="11.5703125" style="1005" customWidth="1"/>
    <col min="2857" max="2867" width="11.28515625" style="1005" bestFit="1" customWidth="1"/>
    <col min="2868" max="3038" width="9.140625" style="1005"/>
    <col min="3039" max="3039" width="46.7109375" style="1005" customWidth="1"/>
    <col min="3040" max="3045" width="12" style="1005" bestFit="1" customWidth="1"/>
    <col min="3046" max="3046" width="12.42578125" style="1005" bestFit="1" customWidth="1"/>
    <col min="3047" max="3051" width="12" style="1005" bestFit="1" customWidth="1"/>
    <col min="3052" max="3080" width="12.85546875" style="1005" bestFit="1" customWidth="1"/>
    <col min="3081" max="3081" width="12" style="1005" bestFit="1" customWidth="1"/>
    <col min="3082" max="3082" width="14.28515625" style="1005" bestFit="1" customWidth="1"/>
    <col min="3083" max="3084" width="12" style="1005" bestFit="1" customWidth="1"/>
    <col min="3085" max="3086" width="12.85546875" style="1005" bestFit="1" customWidth="1"/>
    <col min="3087" max="3105" width="10.7109375" style="1005" bestFit="1" customWidth="1"/>
    <col min="3106" max="3106" width="11.28515625" style="1005" bestFit="1" customWidth="1"/>
    <col min="3107" max="3107" width="12" style="1005" bestFit="1" customWidth="1"/>
    <col min="3108" max="3111" width="11.28515625" style="1005" bestFit="1" customWidth="1"/>
    <col min="3112" max="3112" width="11.5703125" style="1005" customWidth="1"/>
    <col min="3113" max="3123" width="11.28515625" style="1005" bestFit="1" customWidth="1"/>
    <col min="3124" max="3294" width="9.140625" style="1005"/>
    <col min="3295" max="3295" width="46.7109375" style="1005" customWidth="1"/>
    <col min="3296" max="3301" width="12" style="1005" bestFit="1" customWidth="1"/>
    <col min="3302" max="3302" width="12.42578125" style="1005" bestFit="1" customWidth="1"/>
    <col min="3303" max="3307" width="12" style="1005" bestFit="1" customWidth="1"/>
    <col min="3308" max="3336" width="12.85546875" style="1005" bestFit="1" customWidth="1"/>
    <col min="3337" max="3337" width="12" style="1005" bestFit="1" customWidth="1"/>
    <col min="3338" max="3338" width="14.28515625" style="1005" bestFit="1" customWidth="1"/>
    <col min="3339" max="3340" width="12" style="1005" bestFit="1" customWidth="1"/>
    <col min="3341" max="3342" width="12.85546875" style="1005" bestFit="1" customWidth="1"/>
    <col min="3343" max="3361" width="10.7109375" style="1005" bestFit="1" customWidth="1"/>
    <col min="3362" max="3362" width="11.28515625" style="1005" bestFit="1" customWidth="1"/>
    <col min="3363" max="3363" width="12" style="1005" bestFit="1" customWidth="1"/>
    <col min="3364" max="3367" width="11.28515625" style="1005" bestFit="1" customWidth="1"/>
    <col min="3368" max="3368" width="11.5703125" style="1005" customWidth="1"/>
    <col min="3369" max="3379" width="11.28515625" style="1005" bestFit="1" customWidth="1"/>
    <col min="3380" max="3550" width="9.140625" style="1005"/>
    <col min="3551" max="3551" width="46.7109375" style="1005" customWidth="1"/>
    <col min="3552" max="3557" width="12" style="1005" bestFit="1" customWidth="1"/>
    <col min="3558" max="3558" width="12.42578125" style="1005" bestFit="1" customWidth="1"/>
    <col min="3559" max="3563" width="12" style="1005" bestFit="1" customWidth="1"/>
    <col min="3564" max="3592" width="12.85546875" style="1005" bestFit="1" customWidth="1"/>
    <col min="3593" max="3593" width="12" style="1005" bestFit="1" customWidth="1"/>
    <col min="3594" max="3594" width="14.28515625" style="1005" bestFit="1" customWidth="1"/>
    <col min="3595" max="3596" width="12" style="1005" bestFit="1" customWidth="1"/>
    <col min="3597" max="3598" width="12.85546875" style="1005" bestFit="1" customWidth="1"/>
    <col min="3599" max="3617" width="10.7109375" style="1005" bestFit="1" customWidth="1"/>
    <col min="3618" max="3618" width="11.28515625" style="1005" bestFit="1" customWidth="1"/>
    <col min="3619" max="3619" width="12" style="1005" bestFit="1" customWidth="1"/>
    <col min="3620" max="3623" width="11.28515625" style="1005" bestFit="1" customWidth="1"/>
    <col min="3624" max="3624" width="11.5703125" style="1005" customWidth="1"/>
    <col min="3625" max="3635" width="11.28515625" style="1005" bestFit="1" customWidth="1"/>
    <col min="3636" max="3806" width="9.140625" style="1005"/>
    <col min="3807" max="3807" width="46.7109375" style="1005" customWidth="1"/>
    <col min="3808" max="3813" width="12" style="1005" bestFit="1" customWidth="1"/>
    <col min="3814" max="3814" width="12.42578125" style="1005" bestFit="1" customWidth="1"/>
    <col min="3815" max="3819" width="12" style="1005" bestFit="1" customWidth="1"/>
    <col min="3820" max="3848" width="12.85546875" style="1005" bestFit="1" customWidth="1"/>
    <col min="3849" max="3849" width="12" style="1005" bestFit="1" customWidth="1"/>
    <col min="3850" max="3850" width="14.28515625" style="1005" bestFit="1" customWidth="1"/>
    <col min="3851" max="3852" width="12" style="1005" bestFit="1" customWidth="1"/>
    <col min="3853" max="3854" width="12.85546875" style="1005" bestFit="1" customWidth="1"/>
    <col min="3855" max="3873" width="10.7109375" style="1005" bestFit="1" customWidth="1"/>
    <col min="3874" max="3874" width="11.28515625" style="1005" bestFit="1" customWidth="1"/>
    <col min="3875" max="3875" width="12" style="1005" bestFit="1" customWidth="1"/>
    <col min="3876" max="3879" width="11.28515625" style="1005" bestFit="1" customWidth="1"/>
    <col min="3880" max="3880" width="11.5703125" style="1005" customWidth="1"/>
    <col min="3881" max="3891" width="11.28515625" style="1005" bestFit="1" customWidth="1"/>
    <col min="3892" max="4062" width="9.140625" style="1005"/>
    <col min="4063" max="4063" width="46.7109375" style="1005" customWidth="1"/>
    <col min="4064" max="4069" width="12" style="1005" bestFit="1" customWidth="1"/>
    <col min="4070" max="4070" width="12.42578125" style="1005" bestFit="1" customWidth="1"/>
    <col min="4071" max="4075" width="12" style="1005" bestFit="1" customWidth="1"/>
    <col min="4076" max="4104" width="12.85546875" style="1005" bestFit="1" customWidth="1"/>
    <col min="4105" max="4105" width="12" style="1005" bestFit="1" customWidth="1"/>
    <col min="4106" max="4106" width="14.28515625" style="1005" bestFit="1" customWidth="1"/>
    <col min="4107" max="4108" width="12" style="1005" bestFit="1" customWidth="1"/>
    <col min="4109" max="4110" width="12.85546875" style="1005" bestFit="1" customWidth="1"/>
    <col min="4111" max="4129" width="10.7109375" style="1005" bestFit="1" customWidth="1"/>
    <col min="4130" max="4130" width="11.28515625" style="1005" bestFit="1" customWidth="1"/>
    <col min="4131" max="4131" width="12" style="1005" bestFit="1" customWidth="1"/>
    <col min="4132" max="4135" width="11.28515625" style="1005" bestFit="1" customWidth="1"/>
    <col min="4136" max="4136" width="11.5703125" style="1005" customWidth="1"/>
    <col min="4137" max="4147" width="11.28515625" style="1005" bestFit="1" customWidth="1"/>
    <col min="4148" max="4318" width="9.140625" style="1005"/>
    <col min="4319" max="4319" width="46.7109375" style="1005" customWidth="1"/>
    <col min="4320" max="4325" width="12" style="1005" bestFit="1" customWidth="1"/>
    <col min="4326" max="4326" width="12.42578125" style="1005" bestFit="1" customWidth="1"/>
    <col min="4327" max="4331" width="12" style="1005" bestFit="1" customWidth="1"/>
    <col min="4332" max="4360" width="12.85546875" style="1005" bestFit="1" customWidth="1"/>
    <col min="4361" max="4361" width="12" style="1005" bestFit="1" customWidth="1"/>
    <col min="4362" max="4362" width="14.28515625" style="1005" bestFit="1" customWidth="1"/>
    <col min="4363" max="4364" width="12" style="1005" bestFit="1" customWidth="1"/>
    <col min="4365" max="4366" width="12.85546875" style="1005" bestFit="1" customWidth="1"/>
    <col min="4367" max="4385" width="10.7109375" style="1005" bestFit="1" customWidth="1"/>
    <col min="4386" max="4386" width="11.28515625" style="1005" bestFit="1" customWidth="1"/>
    <col min="4387" max="4387" width="12" style="1005" bestFit="1" customWidth="1"/>
    <col min="4388" max="4391" width="11.28515625" style="1005" bestFit="1" customWidth="1"/>
    <col min="4392" max="4392" width="11.5703125" style="1005" customWidth="1"/>
    <col min="4393" max="4403" width="11.28515625" style="1005" bestFit="1" customWidth="1"/>
    <col min="4404" max="4574" width="9.140625" style="1005"/>
    <col min="4575" max="4575" width="46.7109375" style="1005" customWidth="1"/>
    <col min="4576" max="4581" width="12" style="1005" bestFit="1" customWidth="1"/>
    <col min="4582" max="4582" width="12.42578125" style="1005" bestFit="1" customWidth="1"/>
    <col min="4583" max="4587" width="12" style="1005" bestFit="1" customWidth="1"/>
    <col min="4588" max="4616" width="12.85546875" style="1005" bestFit="1" customWidth="1"/>
    <col min="4617" max="4617" width="12" style="1005" bestFit="1" customWidth="1"/>
    <col min="4618" max="4618" width="14.28515625" style="1005" bestFit="1" customWidth="1"/>
    <col min="4619" max="4620" width="12" style="1005" bestFit="1" customWidth="1"/>
    <col min="4621" max="4622" width="12.85546875" style="1005" bestFit="1" customWidth="1"/>
    <col min="4623" max="4641" width="10.7109375" style="1005" bestFit="1" customWidth="1"/>
    <col min="4642" max="4642" width="11.28515625" style="1005" bestFit="1" customWidth="1"/>
    <col min="4643" max="4643" width="12" style="1005" bestFit="1" customWidth="1"/>
    <col min="4644" max="4647" width="11.28515625" style="1005" bestFit="1" customWidth="1"/>
    <col min="4648" max="4648" width="11.5703125" style="1005" customWidth="1"/>
    <col min="4649" max="4659" width="11.28515625" style="1005" bestFit="1" customWidth="1"/>
    <col min="4660" max="4830" width="9.140625" style="1005"/>
    <col min="4831" max="4831" width="46.7109375" style="1005" customWidth="1"/>
    <col min="4832" max="4837" width="12" style="1005" bestFit="1" customWidth="1"/>
    <col min="4838" max="4838" width="12.42578125" style="1005" bestFit="1" customWidth="1"/>
    <col min="4839" max="4843" width="12" style="1005" bestFit="1" customWidth="1"/>
    <col min="4844" max="4872" width="12.85546875" style="1005" bestFit="1" customWidth="1"/>
    <col min="4873" max="4873" width="12" style="1005" bestFit="1" customWidth="1"/>
    <col min="4874" max="4874" width="14.28515625" style="1005" bestFit="1" customWidth="1"/>
    <col min="4875" max="4876" width="12" style="1005" bestFit="1" customWidth="1"/>
    <col min="4877" max="4878" width="12.85546875" style="1005" bestFit="1" customWidth="1"/>
    <col min="4879" max="4897" width="10.7109375" style="1005" bestFit="1" customWidth="1"/>
    <col min="4898" max="4898" width="11.28515625" style="1005" bestFit="1" customWidth="1"/>
    <col min="4899" max="4899" width="12" style="1005" bestFit="1" customWidth="1"/>
    <col min="4900" max="4903" width="11.28515625" style="1005" bestFit="1" customWidth="1"/>
    <col min="4904" max="4904" width="11.5703125" style="1005" customWidth="1"/>
    <col min="4905" max="4915" width="11.28515625" style="1005" bestFit="1" customWidth="1"/>
    <col min="4916" max="5086" width="9.140625" style="1005"/>
    <col min="5087" max="5087" width="46.7109375" style="1005" customWidth="1"/>
    <col min="5088" max="5093" width="12" style="1005" bestFit="1" customWidth="1"/>
    <col min="5094" max="5094" width="12.42578125" style="1005" bestFit="1" customWidth="1"/>
    <col min="5095" max="5099" width="12" style="1005" bestFit="1" customWidth="1"/>
    <col min="5100" max="5128" width="12.85546875" style="1005" bestFit="1" customWidth="1"/>
    <col min="5129" max="5129" width="12" style="1005" bestFit="1" customWidth="1"/>
    <col min="5130" max="5130" width="14.28515625" style="1005" bestFit="1" customWidth="1"/>
    <col min="5131" max="5132" width="12" style="1005" bestFit="1" customWidth="1"/>
    <col min="5133" max="5134" width="12.85546875" style="1005" bestFit="1" customWidth="1"/>
    <col min="5135" max="5153" width="10.7109375" style="1005" bestFit="1" customWidth="1"/>
    <col min="5154" max="5154" width="11.28515625" style="1005" bestFit="1" customWidth="1"/>
    <col min="5155" max="5155" width="12" style="1005" bestFit="1" customWidth="1"/>
    <col min="5156" max="5159" width="11.28515625" style="1005" bestFit="1" customWidth="1"/>
    <col min="5160" max="5160" width="11.5703125" style="1005" customWidth="1"/>
    <col min="5161" max="5171" width="11.28515625" style="1005" bestFit="1" customWidth="1"/>
    <col min="5172" max="5342" width="9.140625" style="1005"/>
    <col min="5343" max="5343" width="46.7109375" style="1005" customWidth="1"/>
    <col min="5344" max="5349" width="12" style="1005" bestFit="1" customWidth="1"/>
    <col min="5350" max="5350" width="12.42578125" style="1005" bestFit="1" customWidth="1"/>
    <col min="5351" max="5355" width="12" style="1005" bestFit="1" customWidth="1"/>
    <col min="5356" max="5384" width="12.85546875" style="1005" bestFit="1" customWidth="1"/>
    <col min="5385" max="5385" width="12" style="1005" bestFit="1" customWidth="1"/>
    <col min="5386" max="5386" width="14.28515625" style="1005" bestFit="1" customWidth="1"/>
    <col min="5387" max="5388" width="12" style="1005" bestFit="1" customWidth="1"/>
    <col min="5389" max="5390" width="12.85546875" style="1005" bestFit="1" customWidth="1"/>
    <col min="5391" max="5409" width="10.7109375" style="1005" bestFit="1" customWidth="1"/>
    <col min="5410" max="5410" width="11.28515625" style="1005" bestFit="1" customWidth="1"/>
    <col min="5411" max="5411" width="12" style="1005" bestFit="1" customWidth="1"/>
    <col min="5412" max="5415" width="11.28515625" style="1005" bestFit="1" customWidth="1"/>
    <col min="5416" max="5416" width="11.5703125" style="1005" customWidth="1"/>
    <col min="5417" max="5427" width="11.28515625" style="1005" bestFit="1" customWidth="1"/>
    <col min="5428" max="5598" width="9.140625" style="1005"/>
    <col min="5599" max="5599" width="46.7109375" style="1005" customWidth="1"/>
    <col min="5600" max="5605" width="12" style="1005" bestFit="1" customWidth="1"/>
    <col min="5606" max="5606" width="12.42578125" style="1005" bestFit="1" customWidth="1"/>
    <col min="5607" max="5611" width="12" style="1005" bestFit="1" customWidth="1"/>
    <col min="5612" max="5640" width="12.85546875" style="1005" bestFit="1" customWidth="1"/>
    <col min="5641" max="5641" width="12" style="1005" bestFit="1" customWidth="1"/>
    <col min="5642" max="5642" width="14.28515625" style="1005" bestFit="1" customWidth="1"/>
    <col min="5643" max="5644" width="12" style="1005" bestFit="1" customWidth="1"/>
    <col min="5645" max="5646" width="12.85546875" style="1005" bestFit="1" customWidth="1"/>
    <col min="5647" max="5665" width="10.7109375" style="1005" bestFit="1" customWidth="1"/>
    <col min="5666" max="5666" width="11.28515625" style="1005" bestFit="1" customWidth="1"/>
    <col min="5667" max="5667" width="12" style="1005" bestFit="1" customWidth="1"/>
    <col min="5668" max="5671" width="11.28515625" style="1005" bestFit="1" customWidth="1"/>
    <col min="5672" max="5672" width="11.5703125" style="1005" customWidth="1"/>
    <col min="5673" max="5683" width="11.28515625" style="1005" bestFit="1" customWidth="1"/>
    <col min="5684" max="5854" width="9.140625" style="1005"/>
    <col min="5855" max="5855" width="46.7109375" style="1005" customWidth="1"/>
    <col min="5856" max="5861" width="12" style="1005" bestFit="1" customWidth="1"/>
    <col min="5862" max="5862" width="12.42578125" style="1005" bestFit="1" customWidth="1"/>
    <col min="5863" max="5867" width="12" style="1005" bestFit="1" customWidth="1"/>
    <col min="5868" max="5896" width="12.85546875" style="1005" bestFit="1" customWidth="1"/>
    <col min="5897" max="5897" width="12" style="1005" bestFit="1" customWidth="1"/>
    <col min="5898" max="5898" width="14.28515625" style="1005" bestFit="1" customWidth="1"/>
    <col min="5899" max="5900" width="12" style="1005" bestFit="1" customWidth="1"/>
    <col min="5901" max="5902" width="12.85546875" style="1005" bestFit="1" customWidth="1"/>
    <col min="5903" max="5921" width="10.7109375" style="1005" bestFit="1" customWidth="1"/>
    <col min="5922" max="5922" width="11.28515625" style="1005" bestFit="1" customWidth="1"/>
    <col min="5923" max="5923" width="12" style="1005" bestFit="1" customWidth="1"/>
    <col min="5924" max="5927" width="11.28515625" style="1005" bestFit="1" customWidth="1"/>
    <col min="5928" max="5928" width="11.5703125" style="1005" customWidth="1"/>
    <col min="5929" max="5939" width="11.28515625" style="1005" bestFit="1" customWidth="1"/>
    <col min="5940" max="6110" width="9.140625" style="1005"/>
    <col min="6111" max="6111" width="46.7109375" style="1005" customWidth="1"/>
    <col min="6112" max="6117" width="12" style="1005" bestFit="1" customWidth="1"/>
    <col min="6118" max="6118" width="12.42578125" style="1005" bestFit="1" customWidth="1"/>
    <col min="6119" max="6123" width="12" style="1005" bestFit="1" customWidth="1"/>
    <col min="6124" max="6152" width="12.85546875" style="1005" bestFit="1" customWidth="1"/>
    <col min="6153" max="6153" width="12" style="1005" bestFit="1" customWidth="1"/>
    <col min="6154" max="6154" width="14.28515625" style="1005" bestFit="1" customWidth="1"/>
    <col min="6155" max="6156" width="12" style="1005" bestFit="1" customWidth="1"/>
    <col min="6157" max="6158" width="12.85546875" style="1005" bestFit="1" customWidth="1"/>
    <col min="6159" max="6177" width="10.7109375" style="1005" bestFit="1" customWidth="1"/>
    <col min="6178" max="6178" width="11.28515625" style="1005" bestFit="1" customWidth="1"/>
    <col min="6179" max="6179" width="12" style="1005" bestFit="1" customWidth="1"/>
    <col min="6180" max="6183" width="11.28515625" style="1005" bestFit="1" customWidth="1"/>
    <col min="6184" max="6184" width="11.5703125" style="1005" customWidth="1"/>
    <col min="6185" max="6195" width="11.28515625" style="1005" bestFit="1" customWidth="1"/>
    <col min="6196" max="6366" width="9.140625" style="1005"/>
    <col min="6367" max="6367" width="46.7109375" style="1005" customWidth="1"/>
    <col min="6368" max="6373" width="12" style="1005" bestFit="1" customWidth="1"/>
    <col min="6374" max="6374" width="12.42578125" style="1005" bestFit="1" customWidth="1"/>
    <col min="6375" max="6379" width="12" style="1005" bestFit="1" customWidth="1"/>
    <col min="6380" max="6408" width="12.85546875" style="1005" bestFit="1" customWidth="1"/>
    <col min="6409" max="6409" width="12" style="1005" bestFit="1" customWidth="1"/>
    <col min="6410" max="6410" width="14.28515625" style="1005" bestFit="1" customWidth="1"/>
    <col min="6411" max="6412" width="12" style="1005" bestFit="1" customWidth="1"/>
    <col min="6413" max="6414" width="12.85546875" style="1005" bestFit="1" customWidth="1"/>
    <col min="6415" max="6433" width="10.7109375" style="1005" bestFit="1" customWidth="1"/>
    <col min="6434" max="6434" width="11.28515625" style="1005" bestFit="1" customWidth="1"/>
    <col min="6435" max="6435" width="12" style="1005" bestFit="1" customWidth="1"/>
    <col min="6436" max="6439" width="11.28515625" style="1005" bestFit="1" customWidth="1"/>
    <col min="6440" max="6440" width="11.5703125" style="1005" customWidth="1"/>
    <col min="6441" max="6451" width="11.28515625" style="1005" bestFit="1" customWidth="1"/>
    <col min="6452" max="6622" width="9.140625" style="1005"/>
    <col min="6623" max="6623" width="46.7109375" style="1005" customWidth="1"/>
    <col min="6624" max="6629" width="12" style="1005" bestFit="1" customWidth="1"/>
    <col min="6630" max="6630" width="12.42578125" style="1005" bestFit="1" customWidth="1"/>
    <col min="6631" max="6635" width="12" style="1005" bestFit="1" customWidth="1"/>
    <col min="6636" max="6664" width="12.85546875" style="1005" bestFit="1" customWidth="1"/>
    <col min="6665" max="6665" width="12" style="1005" bestFit="1" customWidth="1"/>
    <col min="6666" max="6666" width="14.28515625" style="1005" bestFit="1" customWidth="1"/>
    <col min="6667" max="6668" width="12" style="1005" bestFit="1" customWidth="1"/>
    <col min="6669" max="6670" width="12.85546875" style="1005" bestFit="1" customWidth="1"/>
    <col min="6671" max="6689" width="10.7109375" style="1005" bestFit="1" customWidth="1"/>
    <col min="6690" max="6690" width="11.28515625" style="1005" bestFit="1" customWidth="1"/>
    <col min="6691" max="6691" width="12" style="1005" bestFit="1" customWidth="1"/>
    <col min="6692" max="6695" width="11.28515625" style="1005" bestFit="1" customWidth="1"/>
    <col min="6696" max="6696" width="11.5703125" style="1005" customWidth="1"/>
    <col min="6697" max="6707" width="11.28515625" style="1005" bestFit="1" customWidth="1"/>
    <col min="6708" max="6878" width="9.140625" style="1005"/>
    <col min="6879" max="6879" width="46.7109375" style="1005" customWidth="1"/>
    <col min="6880" max="6885" width="12" style="1005" bestFit="1" customWidth="1"/>
    <col min="6886" max="6886" width="12.42578125" style="1005" bestFit="1" customWidth="1"/>
    <col min="6887" max="6891" width="12" style="1005" bestFit="1" customWidth="1"/>
    <col min="6892" max="6920" width="12.85546875" style="1005" bestFit="1" customWidth="1"/>
    <col min="6921" max="6921" width="12" style="1005" bestFit="1" customWidth="1"/>
    <col min="6922" max="6922" width="14.28515625" style="1005" bestFit="1" customWidth="1"/>
    <col min="6923" max="6924" width="12" style="1005" bestFit="1" customWidth="1"/>
    <col min="6925" max="6926" width="12.85546875" style="1005" bestFit="1" customWidth="1"/>
    <col min="6927" max="6945" width="10.7109375" style="1005" bestFit="1" customWidth="1"/>
    <col min="6946" max="6946" width="11.28515625" style="1005" bestFit="1" customWidth="1"/>
    <col min="6947" max="6947" width="12" style="1005" bestFit="1" customWidth="1"/>
    <col min="6948" max="6951" width="11.28515625" style="1005" bestFit="1" customWidth="1"/>
    <col min="6952" max="6952" width="11.5703125" style="1005" customWidth="1"/>
    <col min="6953" max="6963" width="11.28515625" style="1005" bestFit="1" customWidth="1"/>
    <col min="6964" max="7134" width="9.140625" style="1005"/>
    <col min="7135" max="7135" width="46.7109375" style="1005" customWidth="1"/>
    <col min="7136" max="7141" width="12" style="1005" bestFit="1" customWidth="1"/>
    <col min="7142" max="7142" width="12.42578125" style="1005" bestFit="1" customWidth="1"/>
    <col min="7143" max="7147" width="12" style="1005" bestFit="1" customWidth="1"/>
    <col min="7148" max="7176" width="12.85546875" style="1005" bestFit="1" customWidth="1"/>
    <col min="7177" max="7177" width="12" style="1005" bestFit="1" customWidth="1"/>
    <col min="7178" max="7178" width="14.28515625" style="1005" bestFit="1" customWidth="1"/>
    <col min="7179" max="7180" width="12" style="1005" bestFit="1" customWidth="1"/>
    <col min="7181" max="7182" width="12.85546875" style="1005" bestFit="1" customWidth="1"/>
    <col min="7183" max="7201" width="10.7109375" style="1005" bestFit="1" customWidth="1"/>
    <col min="7202" max="7202" width="11.28515625" style="1005" bestFit="1" customWidth="1"/>
    <col min="7203" max="7203" width="12" style="1005" bestFit="1" customWidth="1"/>
    <col min="7204" max="7207" width="11.28515625" style="1005" bestFit="1" customWidth="1"/>
    <col min="7208" max="7208" width="11.5703125" style="1005" customWidth="1"/>
    <col min="7209" max="7219" width="11.28515625" style="1005" bestFit="1" customWidth="1"/>
    <col min="7220" max="7390" width="9.140625" style="1005"/>
    <col min="7391" max="7391" width="46.7109375" style="1005" customWidth="1"/>
    <col min="7392" max="7397" width="12" style="1005" bestFit="1" customWidth="1"/>
    <col min="7398" max="7398" width="12.42578125" style="1005" bestFit="1" customWidth="1"/>
    <col min="7399" max="7403" width="12" style="1005" bestFit="1" customWidth="1"/>
    <col min="7404" max="7432" width="12.85546875" style="1005" bestFit="1" customWidth="1"/>
    <col min="7433" max="7433" width="12" style="1005" bestFit="1" customWidth="1"/>
    <col min="7434" max="7434" width="14.28515625" style="1005" bestFit="1" customWidth="1"/>
    <col min="7435" max="7436" width="12" style="1005" bestFit="1" customWidth="1"/>
    <col min="7437" max="7438" width="12.85546875" style="1005" bestFit="1" customWidth="1"/>
    <col min="7439" max="7457" width="10.7109375" style="1005" bestFit="1" customWidth="1"/>
    <col min="7458" max="7458" width="11.28515625" style="1005" bestFit="1" customWidth="1"/>
    <col min="7459" max="7459" width="12" style="1005" bestFit="1" customWidth="1"/>
    <col min="7460" max="7463" width="11.28515625" style="1005" bestFit="1" customWidth="1"/>
    <col min="7464" max="7464" width="11.5703125" style="1005" customWidth="1"/>
    <col min="7465" max="7475" width="11.28515625" style="1005" bestFit="1" customWidth="1"/>
    <col min="7476" max="7646" width="9.140625" style="1005"/>
    <col min="7647" max="7647" width="46.7109375" style="1005" customWidth="1"/>
    <col min="7648" max="7653" width="12" style="1005" bestFit="1" customWidth="1"/>
    <col min="7654" max="7654" width="12.42578125" style="1005" bestFit="1" customWidth="1"/>
    <col min="7655" max="7659" width="12" style="1005" bestFit="1" customWidth="1"/>
    <col min="7660" max="7688" width="12.85546875" style="1005" bestFit="1" customWidth="1"/>
    <col min="7689" max="7689" width="12" style="1005" bestFit="1" customWidth="1"/>
    <col min="7690" max="7690" width="14.28515625" style="1005" bestFit="1" customWidth="1"/>
    <col min="7691" max="7692" width="12" style="1005" bestFit="1" customWidth="1"/>
    <col min="7693" max="7694" width="12.85546875" style="1005" bestFit="1" customWidth="1"/>
    <col min="7695" max="7713" width="10.7109375" style="1005" bestFit="1" customWidth="1"/>
    <col min="7714" max="7714" width="11.28515625" style="1005" bestFit="1" customWidth="1"/>
    <col min="7715" max="7715" width="12" style="1005" bestFit="1" customWidth="1"/>
    <col min="7716" max="7719" width="11.28515625" style="1005" bestFit="1" customWidth="1"/>
    <col min="7720" max="7720" width="11.5703125" style="1005" customWidth="1"/>
    <col min="7721" max="7731" width="11.28515625" style="1005" bestFit="1" customWidth="1"/>
    <col min="7732" max="7902" width="9.140625" style="1005"/>
    <col min="7903" max="7903" width="46.7109375" style="1005" customWidth="1"/>
    <col min="7904" max="7909" width="12" style="1005" bestFit="1" customWidth="1"/>
    <col min="7910" max="7910" width="12.42578125" style="1005" bestFit="1" customWidth="1"/>
    <col min="7911" max="7915" width="12" style="1005" bestFit="1" customWidth="1"/>
    <col min="7916" max="7944" width="12.85546875" style="1005" bestFit="1" customWidth="1"/>
    <col min="7945" max="7945" width="12" style="1005" bestFit="1" customWidth="1"/>
    <col min="7946" max="7946" width="14.28515625" style="1005" bestFit="1" customWidth="1"/>
    <col min="7947" max="7948" width="12" style="1005" bestFit="1" customWidth="1"/>
    <col min="7949" max="7950" width="12.85546875" style="1005" bestFit="1" customWidth="1"/>
    <col min="7951" max="7969" width="10.7109375" style="1005" bestFit="1" customWidth="1"/>
    <col min="7970" max="7970" width="11.28515625" style="1005" bestFit="1" customWidth="1"/>
    <col min="7971" max="7971" width="12" style="1005" bestFit="1" customWidth="1"/>
    <col min="7972" max="7975" width="11.28515625" style="1005" bestFit="1" customWidth="1"/>
    <col min="7976" max="7976" width="11.5703125" style="1005" customWidth="1"/>
    <col min="7977" max="7987" width="11.28515625" style="1005" bestFit="1" customWidth="1"/>
    <col min="7988" max="8158" width="9.140625" style="1005"/>
    <col min="8159" max="8159" width="46.7109375" style="1005" customWidth="1"/>
    <col min="8160" max="8165" width="12" style="1005" bestFit="1" customWidth="1"/>
    <col min="8166" max="8166" width="12.42578125" style="1005" bestFit="1" customWidth="1"/>
    <col min="8167" max="8171" width="12" style="1005" bestFit="1" customWidth="1"/>
    <col min="8172" max="8200" width="12.85546875" style="1005" bestFit="1" customWidth="1"/>
    <col min="8201" max="8201" width="12" style="1005" bestFit="1" customWidth="1"/>
    <col min="8202" max="8202" width="14.28515625" style="1005" bestFit="1" customWidth="1"/>
    <col min="8203" max="8204" width="12" style="1005" bestFit="1" customWidth="1"/>
    <col min="8205" max="8206" width="12.85546875" style="1005" bestFit="1" customWidth="1"/>
    <col min="8207" max="8225" width="10.7109375" style="1005" bestFit="1" customWidth="1"/>
    <col min="8226" max="8226" width="11.28515625" style="1005" bestFit="1" customWidth="1"/>
    <col min="8227" max="8227" width="12" style="1005" bestFit="1" customWidth="1"/>
    <col min="8228" max="8231" width="11.28515625" style="1005" bestFit="1" customWidth="1"/>
    <col min="8232" max="8232" width="11.5703125" style="1005" customWidth="1"/>
    <col min="8233" max="8243" width="11.28515625" style="1005" bestFit="1" customWidth="1"/>
    <col min="8244" max="8414" width="9.140625" style="1005"/>
    <col min="8415" max="8415" width="46.7109375" style="1005" customWidth="1"/>
    <col min="8416" max="8421" width="12" style="1005" bestFit="1" customWidth="1"/>
    <col min="8422" max="8422" width="12.42578125" style="1005" bestFit="1" customWidth="1"/>
    <col min="8423" max="8427" width="12" style="1005" bestFit="1" customWidth="1"/>
    <col min="8428" max="8456" width="12.85546875" style="1005" bestFit="1" customWidth="1"/>
    <col min="8457" max="8457" width="12" style="1005" bestFit="1" customWidth="1"/>
    <col min="8458" max="8458" width="14.28515625" style="1005" bestFit="1" customWidth="1"/>
    <col min="8459" max="8460" width="12" style="1005" bestFit="1" customWidth="1"/>
    <col min="8461" max="8462" width="12.85546875" style="1005" bestFit="1" customWidth="1"/>
    <col min="8463" max="8481" width="10.7109375" style="1005" bestFit="1" customWidth="1"/>
    <col min="8482" max="8482" width="11.28515625" style="1005" bestFit="1" customWidth="1"/>
    <col min="8483" max="8483" width="12" style="1005" bestFit="1" customWidth="1"/>
    <col min="8484" max="8487" width="11.28515625" style="1005" bestFit="1" customWidth="1"/>
    <col min="8488" max="8488" width="11.5703125" style="1005" customWidth="1"/>
    <col min="8489" max="8499" width="11.28515625" style="1005" bestFit="1" customWidth="1"/>
    <col min="8500" max="8670" width="9.140625" style="1005"/>
    <col min="8671" max="8671" width="46.7109375" style="1005" customWidth="1"/>
    <col min="8672" max="8677" width="12" style="1005" bestFit="1" customWidth="1"/>
    <col min="8678" max="8678" width="12.42578125" style="1005" bestFit="1" customWidth="1"/>
    <col min="8679" max="8683" width="12" style="1005" bestFit="1" customWidth="1"/>
    <col min="8684" max="8712" width="12.85546875" style="1005" bestFit="1" customWidth="1"/>
    <col min="8713" max="8713" width="12" style="1005" bestFit="1" customWidth="1"/>
    <col min="8714" max="8714" width="14.28515625" style="1005" bestFit="1" customWidth="1"/>
    <col min="8715" max="8716" width="12" style="1005" bestFit="1" customWidth="1"/>
    <col min="8717" max="8718" width="12.85546875" style="1005" bestFit="1" customWidth="1"/>
    <col min="8719" max="8737" width="10.7109375" style="1005" bestFit="1" customWidth="1"/>
    <col min="8738" max="8738" width="11.28515625" style="1005" bestFit="1" customWidth="1"/>
    <col min="8739" max="8739" width="12" style="1005" bestFit="1" customWidth="1"/>
    <col min="8740" max="8743" width="11.28515625" style="1005" bestFit="1" customWidth="1"/>
    <col min="8744" max="8744" width="11.5703125" style="1005" customWidth="1"/>
    <col min="8745" max="8755" width="11.28515625" style="1005" bestFit="1" customWidth="1"/>
    <col min="8756" max="8926" width="9.140625" style="1005"/>
    <col min="8927" max="8927" width="46.7109375" style="1005" customWidth="1"/>
    <col min="8928" max="8933" width="12" style="1005" bestFit="1" customWidth="1"/>
    <col min="8934" max="8934" width="12.42578125" style="1005" bestFit="1" customWidth="1"/>
    <col min="8935" max="8939" width="12" style="1005" bestFit="1" customWidth="1"/>
    <col min="8940" max="8968" width="12.85546875" style="1005" bestFit="1" customWidth="1"/>
    <col min="8969" max="8969" width="12" style="1005" bestFit="1" customWidth="1"/>
    <col min="8970" max="8970" width="14.28515625" style="1005" bestFit="1" customWidth="1"/>
    <col min="8971" max="8972" width="12" style="1005" bestFit="1" customWidth="1"/>
    <col min="8973" max="8974" width="12.85546875" style="1005" bestFit="1" customWidth="1"/>
    <col min="8975" max="8993" width="10.7109375" style="1005" bestFit="1" customWidth="1"/>
    <col min="8994" max="8994" width="11.28515625" style="1005" bestFit="1" customWidth="1"/>
    <col min="8995" max="8995" width="12" style="1005" bestFit="1" customWidth="1"/>
    <col min="8996" max="8999" width="11.28515625" style="1005" bestFit="1" customWidth="1"/>
    <col min="9000" max="9000" width="11.5703125" style="1005" customWidth="1"/>
    <col min="9001" max="9011" width="11.28515625" style="1005" bestFit="1" customWidth="1"/>
    <col min="9012" max="9182" width="9.140625" style="1005"/>
    <col min="9183" max="9183" width="46.7109375" style="1005" customWidth="1"/>
    <col min="9184" max="9189" width="12" style="1005" bestFit="1" customWidth="1"/>
    <col min="9190" max="9190" width="12.42578125" style="1005" bestFit="1" customWidth="1"/>
    <col min="9191" max="9195" width="12" style="1005" bestFit="1" customWidth="1"/>
    <col min="9196" max="9224" width="12.85546875" style="1005" bestFit="1" customWidth="1"/>
    <col min="9225" max="9225" width="12" style="1005" bestFit="1" customWidth="1"/>
    <col min="9226" max="9226" width="14.28515625" style="1005" bestFit="1" customWidth="1"/>
    <col min="9227" max="9228" width="12" style="1005" bestFit="1" customWidth="1"/>
    <col min="9229" max="9230" width="12.85546875" style="1005" bestFit="1" customWidth="1"/>
    <col min="9231" max="9249" width="10.7109375" style="1005" bestFit="1" customWidth="1"/>
    <col min="9250" max="9250" width="11.28515625" style="1005" bestFit="1" customWidth="1"/>
    <col min="9251" max="9251" width="12" style="1005" bestFit="1" customWidth="1"/>
    <col min="9252" max="9255" width="11.28515625" style="1005" bestFit="1" customWidth="1"/>
    <col min="9256" max="9256" width="11.5703125" style="1005" customWidth="1"/>
    <col min="9257" max="9267" width="11.28515625" style="1005" bestFit="1" customWidth="1"/>
    <col min="9268" max="9438" width="9.140625" style="1005"/>
    <col min="9439" max="9439" width="46.7109375" style="1005" customWidth="1"/>
    <col min="9440" max="9445" width="12" style="1005" bestFit="1" customWidth="1"/>
    <col min="9446" max="9446" width="12.42578125" style="1005" bestFit="1" customWidth="1"/>
    <col min="9447" max="9451" width="12" style="1005" bestFit="1" customWidth="1"/>
    <col min="9452" max="9480" width="12.85546875" style="1005" bestFit="1" customWidth="1"/>
    <col min="9481" max="9481" width="12" style="1005" bestFit="1" customWidth="1"/>
    <col min="9482" max="9482" width="14.28515625" style="1005" bestFit="1" customWidth="1"/>
    <col min="9483" max="9484" width="12" style="1005" bestFit="1" customWidth="1"/>
    <col min="9485" max="9486" width="12.85546875" style="1005" bestFit="1" customWidth="1"/>
    <col min="9487" max="9505" width="10.7109375" style="1005" bestFit="1" customWidth="1"/>
    <col min="9506" max="9506" width="11.28515625" style="1005" bestFit="1" customWidth="1"/>
    <col min="9507" max="9507" width="12" style="1005" bestFit="1" customWidth="1"/>
    <col min="9508" max="9511" width="11.28515625" style="1005" bestFit="1" customWidth="1"/>
    <col min="9512" max="9512" width="11.5703125" style="1005" customWidth="1"/>
    <col min="9513" max="9523" width="11.28515625" style="1005" bestFit="1" customWidth="1"/>
    <col min="9524" max="9694" width="9.140625" style="1005"/>
    <col min="9695" max="9695" width="46.7109375" style="1005" customWidth="1"/>
    <col min="9696" max="9701" width="12" style="1005" bestFit="1" customWidth="1"/>
    <col min="9702" max="9702" width="12.42578125" style="1005" bestFit="1" customWidth="1"/>
    <col min="9703" max="9707" width="12" style="1005" bestFit="1" customWidth="1"/>
    <col min="9708" max="9736" width="12.85546875" style="1005" bestFit="1" customWidth="1"/>
    <col min="9737" max="9737" width="12" style="1005" bestFit="1" customWidth="1"/>
    <col min="9738" max="9738" width="14.28515625" style="1005" bestFit="1" customWidth="1"/>
    <col min="9739" max="9740" width="12" style="1005" bestFit="1" customWidth="1"/>
    <col min="9741" max="9742" width="12.85546875" style="1005" bestFit="1" customWidth="1"/>
    <col min="9743" max="9761" width="10.7109375" style="1005" bestFit="1" customWidth="1"/>
    <col min="9762" max="9762" width="11.28515625" style="1005" bestFit="1" customWidth="1"/>
    <col min="9763" max="9763" width="12" style="1005" bestFit="1" customWidth="1"/>
    <col min="9764" max="9767" width="11.28515625" style="1005" bestFit="1" customWidth="1"/>
    <col min="9768" max="9768" width="11.5703125" style="1005" customWidth="1"/>
    <col min="9769" max="9779" width="11.28515625" style="1005" bestFit="1" customWidth="1"/>
    <col min="9780" max="9950" width="9.140625" style="1005"/>
    <col min="9951" max="9951" width="46.7109375" style="1005" customWidth="1"/>
    <col min="9952" max="9957" width="12" style="1005" bestFit="1" customWidth="1"/>
    <col min="9958" max="9958" width="12.42578125" style="1005" bestFit="1" customWidth="1"/>
    <col min="9959" max="9963" width="12" style="1005" bestFit="1" customWidth="1"/>
    <col min="9964" max="9992" width="12.85546875" style="1005" bestFit="1" customWidth="1"/>
    <col min="9993" max="9993" width="12" style="1005" bestFit="1" customWidth="1"/>
    <col min="9994" max="9994" width="14.28515625" style="1005" bestFit="1" customWidth="1"/>
    <col min="9995" max="9996" width="12" style="1005" bestFit="1" customWidth="1"/>
    <col min="9997" max="9998" width="12.85546875" style="1005" bestFit="1" customWidth="1"/>
    <col min="9999" max="10017" width="10.7109375" style="1005" bestFit="1" customWidth="1"/>
    <col min="10018" max="10018" width="11.28515625" style="1005" bestFit="1" customWidth="1"/>
    <col min="10019" max="10019" width="12" style="1005" bestFit="1" customWidth="1"/>
    <col min="10020" max="10023" width="11.28515625" style="1005" bestFit="1" customWidth="1"/>
    <col min="10024" max="10024" width="11.5703125" style="1005" customWidth="1"/>
    <col min="10025" max="10035" width="11.28515625" style="1005" bestFit="1" customWidth="1"/>
    <col min="10036" max="10206" width="9.140625" style="1005"/>
    <col min="10207" max="10207" width="46.7109375" style="1005" customWidth="1"/>
    <col min="10208" max="10213" width="12" style="1005" bestFit="1" customWidth="1"/>
    <col min="10214" max="10214" width="12.42578125" style="1005" bestFit="1" customWidth="1"/>
    <col min="10215" max="10219" width="12" style="1005" bestFit="1" customWidth="1"/>
    <col min="10220" max="10248" width="12.85546875" style="1005" bestFit="1" customWidth="1"/>
    <col min="10249" max="10249" width="12" style="1005" bestFit="1" customWidth="1"/>
    <col min="10250" max="10250" width="14.28515625" style="1005" bestFit="1" customWidth="1"/>
    <col min="10251" max="10252" width="12" style="1005" bestFit="1" customWidth="1"/>
    <col min="10253" max="10254" width="12.85546875" style="1005" bestFit="1" customWidth="1"/>
    <col min="10255" max="10273" width="10.7109375" style="1005" bestFit="1" customWidth="1"/>
    <col min="10274" max="10274" width="11.28515625" style="1005" bestFit="1" customWidth="1"/>
    <col min="10275" max="10275" width="12" style="1005" bestFit="1" customWidth="1"/>
    <col min="10276" max="10279" width="11.28515625" style="1005" bestFit="1" customWidth="1"/>
    <col min="10280" max="10280" width="11.5703125" style="1005" customWidth="1"/>
    <col min="10281" max="10291" width="11.28515625" style="1005" bestFit="1" customWidth="1"/>
    <col min="10292" max="10462" width="9.140625" style="1005"/>
    <col min="10463" max="10463" width="46.7109375" style="1005" customWidth="1"/>
    <col min="10464" max="10469" width="12" style="1005" bestFit="1" customWidth="1"/>
    <col min="10470" max="10470" width="12.42578125" style="1005" bestFit="1" customWidth="1"/>
    <col min="10471" max="10475" width="12" style="1005" bestFit="1" customWidth="1"/>
    <col min="10476" max="10504" width="12.85546875" style="1005" bestFit="1" customWidth="1"/>
    <col min="10505" max="10505" width="12" style="1005" bestFit="1" customWidth="1"/>
    <col min="10506" max="10506" width="14.28515625" style="1005" bestFit="1" customWidth="1"/>
    <col min="10507" max="10508" width="12" style="1005" bestFit="1" customWidth="1"/>
    <col min="10509" max="10510" width="12.85546875" style="1005" bestFit="1" customWidth="1"/>
    <col min="10511" max="10529" width="10.7109375" style="1005" bestFit="1" customWidth="1"/>
    <col min="10530" max="10530" width="11.28515625" style="1005" bestFit="1" customWidth="1"/>
    <col min="10531" max="10531" width="12" style="1005" bestFit="1" customWidth="1"/>
    <col min="10532" max="10535" width="11.28515625" style="1005" bestFit="1" customWidth="1"/>
    <col min="10536" max="10536" width="11.5703125" style="1005" customWidth="1"/>
    <col min="10537" max="10547" width="11.28515625" style="1005" bestFit="1" customWidth="1"/>
    <col min="10548" max="10718" width="9.140625" style="1005"/>
    <col min="10719" max="10719" width="46.7109375" style="1005" customWidth="1"/>
    <col min="10720" max="10725" width="12" style="1005" bestFit="1" customWidth="1"/>
    <col min="10726" max="10726" width="12.42578125" style="1005" bestFit="1" customWidth="1"/>
    <col min="10727" max="10731" width="12" style="1005" bestFit="1" customWidth="1"/>
    <col min="10732" max="10760" width="12.85546875" style="1005" bestFit="1" customWidth="1"/>
    <col min="10761" max="10761" width="12" style="1005" bestFit="1" customWidth="1"/>
    <col min="10762" max="10762" width="14.28515625" style="1005" bestFit="1" customWidth="1"/>
    <col min="10763" max="10764" width="12" style="1005" bestFit="1" customWidth="1"/>
    <col min="10765" max="10766" width="12.85546875" style="1005" bestFit="1" customWidth="1"/>
    <col min="10767" max="10785" width="10.7109375" style="1005" bestFit="1" customWidth="1"/>
    <col min="10786" max="10786" width="11.28515625" style="1005" bestFit="1" customWidth="1"/>
    <col min="10787" max="10787" width="12" style="1005" bestFit="1" customWidth="1"/>
    <col min="10788" max="10791" width="11.28515625" style="1005" bestFit="1" customWidth="1"/>
    <col min="10792" max="10792" width="11.5703125" style="1005" customWidth="1"/>
    <col min="10793" max="10803" width="11.28515625" style="1005" bestFit="1" customWidth="1"/>
    <col min="10804" max="10974" width="9.140625" style="1005"/>
    <col min="10975" max="10975" width="46.7109375" style="1005" customWidth="1"/>
    <col min="10976" max="10981" width="12" style="1005" bestFit="1" customWidth="1"/>
    <col min="10982" max="10982" width="12.42578125" style="1005" bestFit="1" customWidth="1"/>
    <col min="10983" max="10987" width="12" style="1005" bestFit="1" customWidth="1"/>
    <col min="10988" max="11016" width="12.85546875" style="1005" bestFit="1" customWidth="1"/>
    <col min="11017" max="11017" width="12" style="1005" bestFit="1" customWidth="1"/>
    <col min="11018" max="11018" width="14.28515625" style="1005" bestFit="1" customWidth="1"/>
    <col min="11019" max="11020" width="12" style="1005" bestFit="1" customWidth="1"/>
    <col min="11021" max="11022" width="12.85546875" style="1005" bestFit="1" customWidth="1"/>
    <col min="11023" max="11041" width="10.7109375" style="1005" bestFit="1" customWidth="1"/>
    <col min="11042" max="11042" width="11.28515625" style="1005" bestFit="1" customWidth="1"/>
    <col min="11043" max="11043" width="12" style="1005" bestFit="1" customWidth="1"/>
    <col min="11044" max="11047" width="11.28515625" style="1005" bestFit="1" customWidth="1"/>
    <col min="11048" max="11048" width="11.5703125" style="1005" customWidth="1"/>
    <col min="11049" max="11059" width="11.28515625" style="1005" bestFit="1" customWidth="1"/>
    <col min="11060" max="11230" width="9.140625" style="1005"/>
    <col min="11231" max="11231" width="46.7109375" style="1005" customWidth="1"/>
    <col min="11232" max="11237" width="12" style="1005" bestFit="1" customWidth="1"/>
    <col min="11238" max="11238" width="12.42578125" style="1005" bestFit="1" customWidth="1"/>
    <col min="11239" max="11243" width="12" style="1005" bestFit="1" customWidth="1"/>
    <col min="11244" max="11272" width="12.85546875" style="1005" bestFit="1" customWidth="1"/>
    <col min="11273" max="11273" width="12" style="1005" bestFit="1" customWidth="1"/>
    <col min="11274" max="11274" width="14.28515625" style="1005" bestFit="1" customWidth="1"/>
    <col min="11275" max="11276" width="12" style="1005" bestFit="1" customWidth="1"/>
    <col min="11277" max="11278" width="12.85546875" style="1005" bestFit="1" customWidth="1"/>
    <col min="11279" max="11297" width="10.7109375" style="1005" bestFit="1" customWidth="1"/>
    <col min="11298" max="11298" width="11.28515625" style="1005" bestFit="1" customWidth="1"/>
    <col min="11299" max="11299" width="12" style="1005" bestFit="1" customWidth="1"/>
    <col min="11300" max="11303" width="11.28515625" style="1005" bestFit="1" customWidth="1"/>
    <col min="11304" max="11304" width="11.5703125" style="1005" customWidth="1"/>
    <col min="11305" max="11315" width="11.28515625" style="1005" bestFit="1" customWidth="1"/>
    <col min="11316" max="11486" width="9.140625" style="1005"/>
    <col min="11487" max="11487" width="46.7109375" style="1005" customWidth="1"/>
    <col min="11488" max="11493" width="12" style="1005" bestFit="1" customWidth="1"/>
    <col min="11494" max="11494" width="12.42578125" style="1005" bestFit="1" customWidth="1"/>
    <col min="11495" max="11499" width="12" style="1005" bestFit="1" customWidth="1"/>
    <col min="11500" max="11528" width="12.85546875" style="1005" bestFit="1" customWidth="1"/>
    <col min="11529" max="11529" width="12" style="1005" bestFit="1" customWidth="1"/>
    <col min="11530" max="11530" width="14.28515625" style="1005" bestFit="1" customWidth="1"/>
    <col min="11531" max="11532" width="12" style="1005" bestFit="1" customWidth="1"/>
    <col min="11533" max="11534" width="12.85546875" style="1005" bestFit="1" customWidth="1"/>
    <col min="11535" max="11553" width="10.7109375" style="1005" bestFit="1" customWidth="1"/>
    <col min="11554" max="11554" width="11.28515625" style="1005" bestFit="1" customWidth="1"/>
    <col min="11555" max="11555" width="12" style="1005" bestFit="1" customWidth="1"/>
    <col min="11556" max="11559" width="11.28515625" style="1005" bestFit="1" customWidth="1"/>
    <col min="11560" max="11560" width="11.5703125" style="1005" customWidth="1"/>
    <col min="11561" max="11571" width="11.28515625" style="1005" bestFit="1" customWidth="1"/>
    <col min="11572" max="11742" width="9.140625" style="1005"/>
    <col min="11743" max="11743" width="46.7109375" style="1005" customWidth="1"/>
    <col min="11744" max="11749" width="12" style="1005" bestFit="1" customWidth="1"/>
    <col min="11750" max="11750" width="12.42578125" style="1005" bestFit="1" customWidth="1"/>
    <col min="11751" max="11755" width="12" style="1005" bestFit="1" customWidth="1"/>
    <col min="11756" max="11784" width="12.85546875" style="1005" bestFit="1" customWidth="1"/>
    <col min="11785" max="11785" width="12" style="1005" bestFit="1" customWidth="1"/>
    <col min="11786" max="11786" width="14.28515625" style="1005" bestFit="1" customWidth="1"/>
    <col min="11787" max="11788" width="12" style="1005" bestFit="1" customWidth="1"/>
    <col min="11789" max="11790" width="12.85546875" style="1005" bestFit="1" customWidth="1"/>
    <col min="11791" max="11809" width="10.7109375" style="1005" bestFit="1" customWidth="1"/>
    <col min="11810" max="11810" width="11.28515625" style="1005" bestFit="1" customWidth="1"/>
    <col min="11811" max="11811" width="12" style="1005" bestFit="1" customWidth="1"/>
    <col min="11812" max="11815" width="11.28515625" style="1005" bestFit="1" customWidth="1"/>
    <col min="11816" max="11816" width="11.5703125" style="1005" customWidth="1"/>
    <col min="11817" max="11827" width="11.28515625" style="1005" bestFit="1" customWidth="1"/>
    <col min="11828" max="11998" width="9.140625" style="1005"/>
    <col min="11999" max="11999" width="46.7109375" style="1005" customWidth="1"/>
    <col min="12000" max="12005" width="12" style="1005" bestFit="1" customWidth="1"/>
    <col min="12006" max="12006" width="12.42578125" style="1005" bestFit="1" customWidth="1"/>
    <col min="12007" max="12011" width="12" style="1005" bestFit="1" customWidth="1"/>
    <col min="12012" max="12040" width="12.85546875" style="1005" bestFit="1" customWidth="1"/>
    <col min="12041" max="12041" width="12" style="1005" bestFit="1" customWidth="1"/>
    <col min="12042" max="12042" width="14.28515625" style="1005" bestFit="1" customWidth="1"/>
    <col min="12043" max="12044" width="12" style="1005" bestFit="1" customWidth="1"/>
    <col min="12045" max="12046" width="12.85546875" style="1005" bestFit="1" customWidth="1"/>
    <col min="12047" max="12065" width="10.7109375" style="1005" bestFit="1" customWidth="1"/>
    <col min="12066" max="12066" width="11.28515625" style="1005" bestFit="1" customWidth="1"/>
    <col min="12067" max="12067" width="12" style="1005" bestFit="1" customWidth="1"/>
    <col min="12068" max="12071" width="11.28515625" style="1005" bestFit="1" customWidth="1"/>
    <col min="12072" max="12072" width="11.5703125" style="1005" customWidth="1"/>
    <col min="12073" max="12083" width="11.28515625" style="1005" bestFit="1" customWidth="1"/>
    <col min="12084" max="12254" width="9.140625" style="1005"/>
    <col min="12255" max="12255" width="46.7109375" style="1005" customWidth="1"/>
    <col min="12256" max="12261" width="12" style="1005" bestFit="1" customWidth="1"/>
    <col min="12262" max="12262" width="12.42578125" style="1005" bestFit="1" customWidth="1"/>
    <col min="12263" max="12267" width="12" style="1005" bestFit="1" customWidth="1"/>
    <col min="12268" max="12296" width="12.85546875" style="1005" bestFit="1" customWidth="1"/>
    <col min="12297" max="12297" width="12" style="1005" bestFit="1" customWidth="1"/>
    <col min="12298" max="12298" width="14.28515625" style="1005" bestFit="1" customWidth="1"/>
    <col min="12299" max="12300" width="12" style="1005" bestFit="1" customWidth="1"/>
    <col min="12301" max="12302" width="12.85546875" style="1005" bestFit="1" customWidth="1"/>
    <col min="12303" max="12321" width="10.7109375" style="1005" bestFit="1" customWidth="1"/>
    <col min="12322" max="12322" width="11.28515625" style="1005" bestFit="1" customWidth="1"/>
    <col min="12323" max="12323" width="12" style="1005" bestFit="1" customWidth="1"/>
    <col min="12324" max="12327" width="11.28515625" style="1005" bestFit="1" customWidth="1"/>
    <col min="12328" max="12328" width="11.5703125" style="1005" customWidth="1"/>
    <col min="12329" max="12339" width="11.28515625" style="1005" bestFit="1" customWidth="1"/>
    <col min="12340" max="12510" width="9.140625" style="1005"/>
    <col min="12511" max="12511" width="46.7109375" style="1005" customWidth="1"/>
    <col min="12512" max="12517" width="12" style="1005" bestFit="1" customWidth="1"/>
    <col min="12518" max="12518" width="12.42578125" style="1005" bestFit="1" customWidth="1"/>
    <col min="12519" max="12523" width="12" style="1005" bestFit="1" customWidth="1"/>
    <col min="12524" max="12552" width="12.85546875" style="1005" bestFit="1" customWidth="1"/>
    <col min="12553" max="12553" width="12" style="1005" bestFit="1" customWidth="1"/>
    <col min="12554" max="12554" width="14.28515625" style="1005" bestFit="1" customWidth="1"/>
    <col min="12555" max="12556" width="12" style="1005" bestFit="1" customWidth="1"/>
    <col min="12557" max="12558" width="12.85546875" style="1005" bestFit="1" customWidth="1"/>
    <col min="12559" max="12577" width="10.7109375" style="1005" bestFit="1" customWidth="1"/>
    <col min="12578" max="12578" width="11.28515625" style="1005" bestFit="1" customWidth="1"/>
    <col min="12579" max="12579" width="12" style="1005" bestFit="1" customWidth="1"/>
    <col min="12580" max="12583" width="11.28515625" style="1005" bestFit="1" customWidth="1"/>
    <col min="12584" max="12584" width="11.5703125" style="1005" customWidth="1"/>
    <col min="12585" max="12595" width="11.28515625" style="1005" bestFit="1" customWidth="1"/>
    <col min="12596" max="12766" width="9.140625" style="1005"/>
    <col min="12767" max="12767" width="46.7109375" style="1005" customWidth="1"/>
    <col min="12768" max="12773" width="12" style="1005" bestFit="1" customWidth="1"/>
    <col min="12774" max="12774" width="12.42578125" style="1005" bestFit="1" customWidth="1"/>
    <col min="12775" max="12779" width="12" style="1005" bestFit="1" customWidth="1"/>
    <col min="12780" max="12808" width="12.85546875" style="1005" bestFit="1" customWidth="1"/>
    <col min="12809" max="12809" width="12" style="1005" bestFit="1" customWidth="1"/>
    <col min="12810" max="12810" width="14.28515625" style="1005" bestFit="1" customWidth="1"/>
    <col min="12811" max="12812" width="12" style="1005" bestFit="1" customWidth="1"/>
    <col min="12813" max="12814" width="12.85546875" style="1005" bestFit="1" customWidth="1"/>
    <col min="12815" max="12833" width="10.7109375" style="1005" bestFit="1" customWidth="1"/>
    <col min="12834" max="12834" width="11.28515625" style="1005" bestFit="1" customWidth="1"/>
    <col min="12835" max="12835" width="12" style="1005" bestFit="1" customWidth="1"/>
    <col min="12836" max="12839" width="11.28515625" style="1005" bestFit="1" customWidth="1"/>
    <col min="12840" max="12840" width="11.5703125" style="1005" customWidth="1"/>
    <col min="12841" max="12851" width="11.28515625" style="1005" bestFit="1" customWidth="1"/>
    <col min="12852" max="13022" width="9.140625" style="1005"/>
    <col min="13023" max="13023" width="46.7109375" style="1005" customWidth="1"/>
    <col min="13024" max="13029" width="12" style="1005" bestFit="1" customWidth="1"/>
    <col min="13030" max="13030" width="12.42578125" style="1005" bestFit="1" customWidth="1"/>
    <col min="13031" max="13035" width="12" style="1005" bestFit="1" customWidth="1"/>
    <col min="13036" max="13064" width="12.85546875" style="1005" bestFit="1" customWidth="1"/>
    <col min="13065" max="13065" width="12" style="1005" bestFit="1" customWidth="1"/>
    <col min="13066" max="13066" width="14.28515625" style="1005" bestFit="1" customWidth="1"/>
    <col min="13067" max="13068" width="12" style="1005" bestFit="1" customWidth="1"/>
    <col min="13069" max="13070" width="12.85546875" style="1005" bestFit="1" customWidth="1"/>
    <col min="13071" max="13089" width="10.7109375" style="1005" bestFit="1" customWidth="1"/>
    <col min="13090" max="13090" width="11.28515625" style="1005" bestFit="1" customWidth="1"/>
    <col min="13091" max="13091" width="12" style="1005" bestFit="1" customWidth="1"/>
    <col min="13092" max="13095" width="11.28515625" style="1005" bestFit="1" customWidth="1"/>
    <col min="13096" max="13096" width="11.5703125" style="1005" customWidth="1"/>
    <col min="13097" max="13107" width="11.28515625" style="1005" bestFit="1" customWidth="1"/>
    <col min="13108" max="13278" width="9.140625" style="1005"/>
    <col min="13279" max="13279" width="46.7109375" style="1005" customWidth="1"/>
    <col min="13280" max="13285" width="12" style="1005" bestFit="1" customWidth="1"/>
    <col min="13286" max="13286" width="12.42578125" style="1005" bestFit="1" customWidth="1"/>
    <col min="13287" max="13291" width="12" style="1005" bestFit="1" customWidth="1"/>
    <col min="13292" max="13320" width="12.85546875" style="1005" bestFit="1" customWidth="1"/>
    <col min="13321" max="13321" width="12" style="1005" bestFit="1" customWidth="1"/>
    <col min="13322" max="13322" width="14.28515625" style="1005" bestFit="1" customWidth="1"/>
    <col min="13323" max="13324" width="12" style="1005" bestFit="1" customWidth="1"/>
    <col min="13325" max="13326" width="12.85546875" style="1005" bestFit="1" customWidth="1"/>
    <col min="13327" max="13345" width="10.7109375" style="1005" bestFit="1" customWidth="1"/>
    <col min="13346" max="13346" width="11.28515625" style="1005" bestFit="1" customWidth="1"/>
    <col min="13347" max="13347" width="12" style="1005" bestFit="1" customWidth="1"/>
    <col min="13348" max="13351" width="11.28515625" style="1005" bestFit="1" customWidth="1"/>
    <col min="13352" max="13352" width="11.5703125" style="1005" customWidth="1"/>
    <col min="13353" max="13363" width="11.28515625" style="1005" bestFit="1" customWidth="1"/>
    <col min="13364" max="13534" width="9.140625" style="1005"/>
    <col min="13535" max="13535" width="46.7109375" style="1005" customWidth="1"/>
    <col min="13536" max="13541" width="12" style="1005" bestFit="1" customWidth="1"/>
    <col min="13542" max="13542" width="12.42578125" style="1005" bestFit="1" customWidth="1"/>
    <col min="13543" max="13547" width="12" style="1005" bestFit="1" customWidth="1"/>
    <col min="13548" max="13576" width="12.85546875" style="1005" bestFit="1" customWidth="1"/>
    <col min="13577" max="13577" width="12" style="1005" bestFit="1" customWidth="1"/>
    <col min="13578" max="13578" width="14.28515625" style="1005" bestFit="1" customWidth="1"/>
    <col min="13579" max="13580" width="12" style="1005" bestFit="1" customWidth="1"/>
    <col min="13581" max="13582" width="12.85546875" style="1005" bestFit="1" customWidth="1"/>
    <col min="13583" max="13601" width="10.7109375" style="1005" bestFit="1" customWidth="1"/>
    <col min="13602" max="13602" width="11.28515625" style="1005" bestFit="1" customWidth="1"/>
    <col min="13603" max="13603" width="12" style="1005" bestFit="1" customWidth="1"/>
    <col min="13604" max="13607" width="11.28515625" style="1005" bestFit="1" customWidth="1"/>
    <col min="13608" max="13608" width="11.5703125" style="1005" customWidth="1"/>
    <col min="13609" max="13619" width="11.28515625" style="1005" bestFit="1" customWidth="1"/>
    <col min="13620" max="13790" width="9.140625" style="1005"/>
    <col min="13791" max="13791" width="46.7109375" style="1005" customWidth="1"/>
    <col min="13792" max="13797" width="12" style="1005" bestFit="1" customWidth="1"/>
    <col min="13798" max="13798" width="12.42578125" style="1005" bestFit="1" customWidth="1"/>
    <col min="13799" max="13803" width="12" style="1005" bestFit="1" customWidth="1"/>
    <col min="13804" max="13832" width="12.85546875" style="1005" bestFit="1" customWidth="1"/>
    <col min="13833" max="13833" width="12" style="1005" bestFit="1" customWidth="1"/>
    <col min="13834" max="13834" width="14.28515625" style="1005" bestFit="1" customWidth="1"/>
    <col min="13835" max="13836" width="12" style="1005" bestFit="1" customWidth="1"/>
    <col min="13837" max="13838" width="12.85546875" style="1005" bestFit="1" customWidth="1"/>
    <col min="13839" max="13857" width="10.7109375" style="1005" bestFit="1" customWidth="1"/>
    <col min="13858" max="13858" width="11.28515625" style="1005" bestFit="1" customWidth="1"/>
    <col min="13859" max="13859" width="12" style="1005" bestFit="1" customWidth="1"/>
    <col min="13860" max="13863" width="11.28515625" style="1005" bestFit="1" customWidth="1"/>
    <col min="13864" max="13864" width="11.5703125" style="1005" customWidth="1"/>
    <col min="13865" max="13875" width="11.28515625" style="1005" bestFit="1" customWidth="1"/>
    <col min="13876" max="14046" width="9.140625" style="1005"/>
    <col min="14047" max="14047" width="46.7109375" style="1005" customWidth="1"/>
    <col min="14048" max="14053" width="12" style="1005" bestFit="1" customWidth="1"/>
    <col min="14054" max="14054" width="12.42578125" style="1005" bestFit="1" customWidth="1"/>
    <col min="14055" max="14059" width="12" style="1005" bestFit="1" customWidth="1"/>
    <col min="14060" max="14088" width="12.85546875" style="1005" bestFit="1" customWidth="1"/>
    <col min="14089" max="14089" width="12" style="1005" bestFit="1" customWidth="1"/>
    <col min="14090" max="14090" width="14.28515625" style="1005" bestFit="1" customWidth="1"/>
    <col min="14091" max="14092" width="12" style="1005" bestFit="1" customWidth="1"/>
    <col min="14093" max="14094" width="12.85546875" style="1005" bestFit="1" customWidth="1"/>
    <col min="14095" max="14113" width="10.7109375" style="1005" bestFit="1" customWidth="1"/>
    <col min="14114" max="14114" width="11.28515625" style="1005" bestFit="1" customWidth="1"/>
    <col min="14115" max="14115" width="12" style="1005" bestFit="1" customWidth="1"/>
    <col min="14116" max="14119" width="11.28515625" style="1005" bestFit="1" customWidth="1"/>
    <col min="14120" max="14120" width="11.5703125" style="1005" customWidth="1"/>
    <col min="14121" max="14131" width="11.28515625" style="1005" bestFit="1" customWidth="1"/>
    <col min="14132" max="14302" width="9.140625" style="1005"/>
    <col min="14303" max="14303" width="46.7109375" style="1005" customWidth="1"/>
    <col min="14304" max="14309" width="12" style="1005" bestFit="1" customWidth="1"/>
    <col min="14310" max="14310" width="12.42578125" style="1005" bestFit="1" customWidth="1"/>
    <col min="14311" max="14315" width="12" style="1005" bestFit="1" customWidth="1"/>
    <col min="14316" max="14344" width="12.85546875" style="1005" bestFit="1" customWidth="1"/>
    <col min="14345" max="14345" width="12" style="1005" bestFit="1" customWidth="1"/>
    <col min="14346" max="14346" width="14.28515625" style="1005" bestFit="1" customWidth="1"/>
    <col min="14347" max="14348" width="12" style="1005" bestFit="1" customWidth="1"/>
    <col min="14349" max="14350" width="12.85546875" style="1005" bestFit="1" customWidth="1"/>
    <col min="14351" max="14369" width="10.7109375" style="1005" bestFit="1" customWidth="1"/>
    <col min="14370" max="14370" width="11.28515625" style="1005" bestFit="1" customWidth="1"/>
    <col min="14371" max="14371" width="12" style="1005" bestFit="1" customWidth="1"/>
    <col min="14372" max="14375" width="11.28515625" style="1005" bestFit="1" customWidth="1"/>
    <col min="14376" max="14376" width="11.5703125" style="1005" customWidth="1"/>
    <col min="14377" max="14387" width="11.28515625" style="1005" bestFit="1" customWidth="1"/>
    <col min="14388" max="14558" width="9.140625" style="1005"/>
    <col min="14559" max="14559" width="46.7109375" style="1005" customWidth="1"/>
    <col min="14560" max="14565" width="12" style="1005" bestFit="1" customWidth="1"/>
    <col min="14566" max="14566" width="12.42578125" style="1005" bestFit="1" customWidth="1"/>
    <col min="14567" max="14571" width="12" style="1005" bestFit="1" customWidth="1"/>
    <col min="14572" max="14600" width="12.85546875" style="1005" bestFit="1" customWidth="1"/>
    <col min="14601" max="14601" width="12" style="1005" bestFit="1" customWidth="1"/>
    <col min="14602" max="14602" width="14.28515625" style="1005" bestFit="1" customWidth="1"/>
    <col min="14603" max="14604" width="12" style="1005" bestFit="1" customWidth="1"/>
    <col min="14605" max="14606" width="12.85546875" style="1005" bestFit="1" customWidth="1"/>
    <col min="14607" max="14625" width="10.7109375" style="1005" bestFit="1" customWidth="1"/>
    <col min="14626" max="14626" width="11.28515625" style="1005" bestFit="1" customWidth="1"/>
    <col min="14627" max="14627" width="12" style="1005" bestFit="1" customWidth="1"/>
    <col min="14628" max="14631" width="11.28515625" style="1005" bestFit="1" customWidth="1"/>
    <col min="14632" max="14632" width="11.5703125" style="1005" customWidth="1"/>
    <col min="14633" max="14643" width="11.28515625" style="1005" bestFit="1" customWidth="1"/>
    <col min="14644" max="14814" width="9.140625" style="1005"/>
    <col min="14815" max="14815" width="46.7109375" style="1005" customWidth="1"/>
    <col min="14816" max="14821" width="12" style="1005" bestFit="1" customWidth="1"/>
    <col min="14822" max="14822" width="12.42578125" style="1005" bestFit="1" customWidth="1"/>
    <col min="14823" max="14827" width="12" style="1005" bestFit="1" customWidth="1"/>
    <col min="14828" max="14856" width="12.85546875" style="1005" bestFit="1" customWidth="1"/>
    <col min="14857" max="14857" width="12" style="1005" bestFit="1" customWidth="1"/>
    <col min="14858" max="14858" width="14.28515625" style="1005" bestFit="1" customWidth="1"/>
    <col min="14859" max="14860" width="12" style="1005" bestFit="1" customWidth="1"/>
    <col min="14861" max="14862" width="12.85546875" style="1005" bestFit="1" customWidth="1"/>
    <col min="14863" max="14881" width="10.7109375" style="1005" bestFit="1" customWidth="1"/>
    <col min="14882" max="14882" width="11.28515625" style="1005" bestFit="1" customWidth="1"/>
    <col min="14883" max="14883" width="12" style="1005" bestFit="1" customWidth="1"/>
    <col min="14884" max="14887" width="11.28515625" style="1005" bestFit="1" customWidth="1"/>
    <col min="14888" max="14888" width="11.5703125" style="1005" customWidth="1"/>
    <col min="14889" max="14899" width="11.28515625" style="1005" bestFit="1" customWidth="1"/>
    <col min="14900" max="15070" width="9.140625" style="1005"/>
    <col min="15071" max="15071" width="46.7109375" style="1005" customWidth="1"/>
    <col min="15072" max="15077" width="12" style="1005" bestFit="1" customWidth="1"/>
    <col min="15078" max="15078" width="12.42578125" style="1005" bestFit="1" customWidth="1"/>
    <col min="15079" max="15083" width="12" style="1005" bestFit="1" customWidth="1"/>
    <col min="15084" max="15112" width="12.85546875" style="1005" bestFit="1" customWidth="1"/>
    <col min="15113" max="15113" width="12" style="1005" bestFit="1" customWidth="1"/>
    <col min="15114" max="15114" width="14.28515625" style="1005" bestFit="1" customWidth="1"/>
    <col min="15115" max="15116" width="12" style="1005" bestFit="1" customWidth="1"/>
    <col min="15117" max="15118" width="12.85546875" style="1005" bestFit="1" customWidth="1"/>
    <col min="15119" max="15137" width="10.7109375" style="1005" bestFit="1" customWidth="1"/>
    <col min="15138" max="15138" width="11.28515625" style="1005" bestFit="1" customWidth="1"/>
    <col min="15139" max="15139" width="12" style="1005" bestFit="1" customWidth="1"/>
    <col min="15140" max="15143" width="11.28515625" style="1005" bestFit="1" customWidth="1"/>
    <col min="15144" max="15144" width="11.5703125" style="1005" customWidth="1"/>
    <col min="15145" max="15155" width="11.28515625" style="1005" bestFit="1" customWidth="1"/>
    <col min="15156" max="15326" width="9.140625" style="1005"/>
    <col min="15327" max="15327" width="46.7109375" style="1005" customWidth="1"/>
    <col min="15328" max="15333" width="12" style="1005" bestFit="1" customWidth="1"/>
    <col min="15334" max="15334" width="12.42578125" style="1005" bestFit="1" customWidth="1"/>
    <col min="15335" max="15339" width="12" style="1005" bestFit="1" customWidth="1"/>
    <col min="15340" max="15368" width="12.85546875" style="1005" bestFit="1" customWidth="1"/>
    <col min="15369" max="15369" width="12" style="1005" bestFit="1" customWidth="1"/>
    <col min="15370" max="15370" width="14.28515625" style="1005" bestFit="1" customWidth="1"/>
    <col min="15371" max="15372" width="12" style="1005" bestFit="1" customWidth="1"/>
    <col min="15373" max="15374" width="12.85546875" style="1005" bestFit="1" customWidth="1"/>
    <col min="15375" max="15393" width="10.7109375" style="1005" bestFit="1" customWidth="1"/>
    <col min="15394" max="15394" width="11.28515625" style="1005" bestFit="1" customWidth="1"/>
    <col min="15395" max="15395" width="12" style="1005" bestFit="1" customWidth="1"/>
    <col min="15396" max="15399" width="11.28515625" style="1005" bestFit="1" customWidth="1"/>
    <col min="15400" max="15400" width="11.5703125" style="1005" customWidth="1"/>
    <col min="15401" max="15411" width="11.28515625" style="1005" bestFit="1" customWidth="1"/>
    <col min="15412" max="15582" width="9.140625" style="1005"/>
    <col min="15583" max="15583" width="46.7109375" style="1005" customWidth="1"/>
    <col min="15584" max="15589" width="12" style="1005" bestFit="1" customWidth="1"/>
    <col min="15590" max="15590" width="12.42578125" style="1005" bestFit="1" customWidth="1"/>
    <col min="15591" max="15595" width="12" style="1005" bestFit="1" customWidth="1"/>
    <col min="15596" max="15624" width="12.85546875" style="1005" bestFit="1" customWidth="1"/>
    <col min="15625" max="15625" width="12" style="1005" bestFit="1" customWidth="1"/>
    <col min="15626" max="15626" width="14.28515625" style="1005" bestFit="1" customWidth="1"/>
    <col min="15627" max="15628" width="12" style="1005" bestFit="1" customWidth="1"/>
    <col min="15629" max="15630" width="12.85546875" style="1005" bestFit="1" customWidth="1"/>
    <col min="15631" max="15649" width="10.7109375" style="1005" bestFit="1" customWidth="1"/>
    <col min="15650" max="15650" width="11.28515625" style="1005" bestFit="1" customWidth="1"/>
    <col min="15651" max="15651" width="12" style="1005" bestFit="1" customWidth="1"/>
    <col min="15652" max="15655" width="11.28515625" style="1005" bestFit="1" customWidth="1"/>
    <col min="15656" max="15656" width="11.5703125" style="1005" customWidth="1"/>
    <col min="15657" max="15667" width="11.28515625" style="1005" bestFit="1" customWidth="1"/>
    <col min="15668" max="15838" width="9.140625" style="1005"/>
    <col min="15839" max="15839" width="46.7109375" style="1005" customWidth="1"/>
    <col min="15840" max="15845" width="12" style="1005" bestFit="1" customWidth="1"/>
    <col min="15846" max="15846" width="12.42578125" style="1005" bestFit="1" customWidth="1"/>
    <col min="15847" max="15851" width="12" style="1005" bestFit="1" customWidth="1"/>
    <col min="15852" max="15880" width="12.85546875" style="1005" bestFit="1" customWidth="1"/>
    <col min="15881" max="15881" width="12" style="1005" bestFit="1" customWidth="1"/>
    <col min="15882" max="15882" width="14.28515625" style="1005" bestFit="1" customWidth="1"/>
    <col min="15883" max="15884" width="12" style="1005" bestFit="1" customWidth="1"/>
    <col min="15885" max="15886" width="12.85546875" style="1005" bestFit="1" customWidth="1"/>
    <col min="15887" max="15905" width="10.7109375" style="1005" bestFit="1" customWidth="1"/>
    <col min="15906" max="15906" width="11.28515625" style="1005" bestFit="1" customWidth="1"/>
    <col min="15907" max="15907" width="12" style="1005" bestFit="1" customWidth="1"/>
    <col min="15908" max="15911" width="11.28515625" style="1005" bestFit="1" customWidth="1"/>
    <col min="15912" max="15912" width="11.5703125" style="1005" customWidth="1"/>
    <col min="15913" max="15923" width="11.28515625" style="1005" bestFit="1" customWidth="1"/>
    <col min="15924" max="16094" width="9.140625" style="1005"/>
    <col min="16095" max="16095" width="46.7109375" style="1005" customWidth="1"/>
    <col min="16096" max="16101" width="12" style="1005" bestFit="1" customWidth="1"/>
    <col min="16102" max="16102" width="12.42578125" style="1005" bestFit="1" customWidth="1"/>
    <col min="16103" max="16107" width="12" style="1005" bestFit="1" customWidth="1"/>
    <col min="16108" max="16136" width="12.85546875" style="1005" bestFit="1" customWidth="1"/>
    <col min="16137" max="16137" width="12" style="1005" bestFit="1" customWidth="1"/>
    <col min="16138" max="16138" width="14.28515625" style="1005" bestFit="1" customWidth="1"/>
    <col min="16139" max="16140" width="12" style="1005" bestFit="1" customWidth="1"/>
    <col min="16141" max="16142" width="12.85546875" style="1005" bestFit="1" customWidth="1"/>
    <col min="16143" max="16161" width="10.7109375" style="1005" bestFit="1" customWidth="1"/>
    <col min="16162" max="16162" width="11.28515625" style="1005" bestFit="1" customWidth="1"/>
    <col min="16163" max="16163" width="12" style="1005" bestFit="1" customWidth="1"/>
    <col min="16164" max="16167" width="11.28515625" style="1005" bestFit="1" customWidth="1"/>
    <col min="16168" max="16168" width="11.5703125" style="1005" customWidth="1"/>
    <col min="16169" max="16179" width="11.28515625" style="1005" bestFit="1" customWidth="1"/>
    <col min="16180" max="16384" width="9.140625" style="1005"/>
  </cols>
  <sheetData>
    <row r="1" spans="1:98" ht="25.5">
      <c r="A1" s="1172" t="s">
        <v>322</v>
      </c>
      <c r="CK1" s="1233"/>
    </row>
    <row r="2" spans="1:98" s="1053" customFormat="1" ht="40.5" customHeight="1" thickBot="1">
      <c r="A2" s="1171" t="s">
        <v>873</v>
      </c>
      <c r="B2" s="1051"/>
      <c r="C2" s="1051"/>
      <c r="D2" s="1051"/>
      <c r="E2" s="1051"/>
      <c r="F2" s="1051"/>
      <c r="G2" s="1051"/>
      <c r="H2" s="1051"/>
      <c r="I2" s="1051"/>
      <c r="J2" s="1051"/>
      <c r="K2" s="1051"/>
      <c r="L2" s="1051"/>
      <c r="M2" s="1051"/>
      <c r="N2" s="1052"/>
      <c r="O2" s="1052"/>
      <c r="P2" s="1052"/>
      <c r="Q2" s="1052"/>
      <c r="R2" s="1052"/>
      <c r="S2" s="1052"/>
      <c r="T2" s="1052"/>
      <c r="U2" s="1052"/>
      <c r="V2" s="1052"/>
      <c r="W2" s="1052"/>
      <c r="X2" s="1052"/>
      <c r="Y2" s="1052"/>
      <c r="Z2" s="1052"/>
      <c r="AA2" s="1052"/>
      <c r="AB2" s="1052"/>
      <c r="AC2" s="1171" t="s">
        <v>695</v>
      </c>
      <c r="AD2" s="1052"/>
      <c r="AE2" s="1052"/>
      <c r="AF2" s="1052"/>
      <c r="AG2" s="1052"/>
      <c r="AH2" s="1052"/>
      <c r="AI2" s="1052"/>
      <c r="AJ2" s="1052"/>
      <c r="AK2" s="1052"/>
      <c r="AL2" s="1052"/>
      <c r="AM2" s="1052"/>
      <c r="AN2" s="1052"/>
      <c r="AO2" s="1052"/>
      <c r="AP2" s="1052"/>
      <c r="AQ2" s="1052"/>
      <c r="AR2" s="1052"/>
      <c r="AS2" s="1052"/>
      <c r="AT2" s="1052"/>
      <c r="AU2" s="1052"/>
      <c r="AV2" s="1052"/>
      <c r="AW2" s="1052"/>
      <c r="BE2" s="1171" t="s">
        <v>695</v>
      </c>
      <c r="BV2" s="1054"/>
      <c r="BX2" s="1147"/>
      <c r="CK2" s="1234" t="s">
        <v>695</v>
      </c>
    </row>
    <row r="3" spans="1:98" s="1059" customFormat="1" ht="16.5" customHeight="1">
      <c r="A3" s="1055"/>
      <c r="B3" s="1396">
        <v>39448</v>
      </c>
      <c r="C3" s="1057">
        <v>39479</v>
      </c>
      <c r="D3" s="1057">
        <v>39508</v>
      </c>
      <c r="E3" s="1057">
        <v>39539</v>
      </c>
      <c r="F3" s="1057">
        <v>39569</v>
      </c>
      <c r="G3" s="1057">
        <v>39600</v>
      </c>
      <c r="H3" s="1057">
        <v>39630</v>
      </c>
      <c r="I3" s="1057">
        <v>39661</v>
      </c>
      <c r="J3" s="1057">
        <v>39692</v>
      </c>
      <c r="K3" s="1057">
        <v>39722</v>
      </c>
      <c r="L3" s="1057">
        <v>39753</v>
      </c>
      <c r="M3" s="1057">
        <v>39783</v>
      </c>
      <c r="N3" s="1057">
        <v>39814</v>
      </c>
      <c r="O3" s="1057">
        <v>39845</v>
      </c>
      <c r="P3" s="1057">
        <v>39873</v>
      </c>
      <c r="Q3" s="1057">
        <v>39904</v>
      </c>
      <c r="R3" s="1057">
        <v>39934</v>
      </c>
      <c r="S3" s="1057">
        <v>39965</v>
      </c>
      <c r="T3" s="1057">
        <v>39995</v>
      </c>
      <c r="U3" s="1057">
        <v>40026</v>
      </c>
      <c r="V3" s="1057">
        <v>40057</v>
      </c>
      <c r="W3" s="1057">
        <v>40087</v>
      </c>
      <c r="X3" s="1057">
        <v>40118</v>
      </c>
      <c r="Y3" s="1057">
        <v>40148</v>
      </c>
      <c r="Z3" s="1057">
        <v>40179</v>
      </c>
      <c r="AA3" s="1057">
        <v>40210</v>
      </c>
      <c r="AB3" s="1058">
        <v>40238</v>
      </c>
      <c r="AC3" s="1055"/>
      <c r="AD3" s="1057">
        <v>40269</v>
      </c>
      <c r="AE3" s="1057">
        <v>40299</v>
      </c>
      <c r="AF3" s="1057">
        <v>40330</v>
      </c>
      <c r="AG3" s="1057">
        <v>40360</v>
      </c>
      <c r="AH3" s="1057">
        <v>40391</v>
      </c>
      <c r="AI3" s="1057">
        <v>40422</v>
      </c>
      <c r="AJ3" s="1058">
        <v>40452</v>
      </c>
      <c r="AK3" s="1056">
        <v>40483</v>
      </c>
      <c r="AL3" s="1057">
        <v>40513</v>
      </c>
      <c r="AM3" s="1057">
        <v>40544</v>
      </c>
      <c r="AN3" s="1057">
        <v>40575</v>
      </c>
      <c r="AO3" s="1057">
        <v>40603</v>
      </c>
      <c r="AP3" s="1057">
        <v>40634</v>
      </c>
      <c r="AQ3" s="1057">
        <v>40664</v>
      </c>
      <c r="AR3" s="1057">
        <v>40695</v>
      </c>
      <c r="AS3" s="1057">
        <v>40725</v>
      </c>
      <c r="AT3" s="1057">
        <v>40756</v>
      </c>
      <c r="AU3" s="1057">
        <v>40787</v>
      </c>
      <c r="AV3" s="1057">
        <v>40817</v>
      </c>
      <c r="AW3" s="1057">
        <v>40848</v>
      </c>
      <c r="AX3" s="1057">
        <v>40878</v>
      </c>
      <c r="AY3" s="1057">
        <v>40909</v>
      </c>
      <c r="AZ3" s="1057">
        <v>40940</v>
      </c>
      <c r="BA3" s="1057">
        <v>40969</v>
      </c>
      <c r="BB3" s="1057">
        <v>41000</v>
      </c>
      <c r="BC3" s="1057">
        <v>41030</v>
      </c>
      <c r="BD3" s="1058">
        <v>41061</v>
      </c>
      <c r="BE3" s="1055"/>
      <c r="BF3" s="1396">
        <v>41091</v>
      </c>
      <c r="BG3" s="1057">
        <v>41122</v>
      </c>
      <c r="BH3" s="1057">
        <v>41153</v>
      </c>
      <c r="BI3" s="1057">
        <v>41183</v>
      </c>
      <c r="BJ3" s="1057">
        <v>41214</v>
      </c>
      <c r="BK3" s="1057">
        <v>41244</v>
      </c>
      <c r="BL3" s="1057">
        <v>41275</v>
      </c>
      <c r="BM3" s="1057">
        <v>41306</v>
      </c>
      <c r="BN3" s="1057">
        <v>41334</v>
      </c>
      <c r="BO3" s="1057">
        <v>41365</v>
      </c>
      <c r="BP3" s="1057">
        <v>41395</v>
      </c>
      <c r="BQ3" s="1057">
        <v>41426</v>
      </c>
      <c r="BR3" s="1057">
        <v>41456</v>
      </c>
      <c r="BS3" s="1057">
        <v>41487</v>
      </c>
      <c r="BT3" s="1057">
        <v>41518</v>
      </c>
      <c r="BU3" s="1057">
        <v>41548</v>
      </c>
      <c r="BV3" s="1057">
        <v>41579</v>
      </c>
      <c r="BW3" s="1057">
        <v>41609</v>
      </c>
      <c r="BX3" s="1397">
        <v>41640</v>
      </c>
      <c r="BY3" s="1057">
        <v>41671</v>
      </c>
      <c r="BZ3" s="1057">
        <v>41699</v>
      </c>
      <c r="CA3" s="1057">
        <v>41730</v>
      </c>
      <c r="CB3" s="1057">
        <v>41760</v>
      </c>
      <c r="CC3" s="1057">
        <v>41791</v>
      </c>
      <c r="CD3" s="1057">
        <v>41821</v>
      </c>
      <c r="CE3" s="1057">
        <v>41852</v>
      </c>
      <c r="CF3" s="1057">
        <v>41883</v>
      </c>
      <c r="CG3" s="1057">
        <v>41913</v>
      </c>
      <c r="CH3" s="1057">
        <v>41944</v>
      </c>
      <c r="CI3" s="1057">
        <v>41974</v>
      </c>
      <c r="CJ3" s="1058">
        <v>42005</v>
      </c>
      <c r="CK3" s="1228"/>
      <c r="CL3" s="1415">
        <v>42036</v>
      </c>
      <c r="CM3" s="1397">
        <v>42064</v>
      </c>
      <c r="CN3" s="1397">
        <v>42095</v>
      </c>
      <c r="CO3" s="1397">
        <v>42125</v>
      </c>
      <c r="CP3" s="1397">
        <v>42156</v>
      </c>
      <c r="CQ3" s="1397">
        <v>42186</v>
      </c>
      <c r="CR3" s="1397">
        <v>42217</v>
      </c>
      <c r="CS3" s="1397">
        <v>42248</v>
      </c>
      <c r="CT3" s="1148">
        <v>42278</v>
      </c>
    </row>
    <row r="4" spans="1:98" ht="15.75" customHeight="1">
      <c r="A4" s="1060" t="s">
        <v>115</v>
      </c>
      <c r="B4" s="1408"/>
      <c r="C4" s="1062"/>
      <c r="D4" s="1062"/>
      <c r="E4" s="1062"/>
      <c r="F4" s="1062"/>
      <c r="G4" s="1062"/>
      <c r="H4" s="1062"/>
      <c r="I4" s="1062"/>
      <c r="J4" s="1062"/>
      <c r="K4" s="1062"/>
      <c r="L4" s="1062"/>
      <c r="M4" s="1062"/>
      <c r="N4" s="1062"/>
      <c r="O4" s="1062"/>
      <c r="P4" s="1062"/>
      <c r="Q4" s="1062"/>
      <c r="R4" s="1062"/>
      <c r="S4" s="1062"/>
      <c r="T4" s="1062"/>
      <c r="U4" s="1062"/>
      <c r="V4" s="1062"/>
      <c r="W4" s="1062"/>
      <c r="X4" s="1062"/>
      <c r="Y4" s="1062"/>
      <c r="Z4" s="1062"/>
      <c r="AA4" s="1062"/>
      <c r="AB4" s="1063"/>
      <c r="AC4" s="1060" t="s">
        <v>115</v>
      </c>
      <c r="AD4" s="1062"/>
      <c r="AE4" s="1062"/>
      <c r="AF4" s="1062"/>
      <c r="AG4" s="1062"/>
      <c r="AH4" s="1062"/>
      <c r="AI4" s="1062"/>
      <c r="AJ4" s="1063"/>
      <c r="AK4" s="1061"/>
      <c r="AL4" s="1064"/>
      <c r="AM4" s="1065"/>
      <c r="AN4" s="1065"/>
      <c r="AO4" s="1065"/>
      <c r="AP4" s="1065"/>
      <c r="AQ4" s="1065"/>
      <c r="AR4" s="1066"/>
      <c r="AS4" s="1065"/>
      <c r="AT4" s="1064"/>
      <c r="AU4" s="1066"/>
      <c r="AV4" s="1065"/>
      <c r="AW4" s="1065"/>
      <c r="AX4" s="1065"/>
      <c r="AY4" s="1065"/>
      <c r="AZ4" s="1065"/>
      <c r="BA4" s="1065"/>
      <c r="BB4" s="1065"/>
      <c r="BC4" s="1065"/>
      <c r="BD4" s="1067"/>
      <c r="BE4" s="1060" t="s">
        <v>115</v>
      </c>
      <c r="BF4" s="1398"/>
      <c r="BG4" s="1065"/>
      <c r="BH4" s="1065"/>
      <c r="BI4" s="1065"/>
      <c r="BJ4" s="1065"/>
      <c r="BK4" s="1065"/>
      <c r="BL4" s="1065"/>
      <c r="BM4" s="1065"/>
      <c r="BN4" s="1065"/>
      <c r="BO4" s="1065"/>
      <c r="BP4" s="1065"/>
      <c r="BQ4" s="1065"/>
      <c r="BR4" s="1065"/>
      <c r="BS4" s="1065"/>
      <c r="BT4" s="1065"/>
      <c r="BU4" s="1065"/>
      <c r="BV4" s="1065"/>
      <c r="BW4" s="1065"/>
      <c r="BX4" s="1066"/>
      <c r="BY4" s="1065"/>
      <c r="BZ4" s="1065"/>
      <c r="CA4" s="1065"/>
      <c r="CB4" s="1065"/>
      <c r="CC4" s="1065"/>
      <c r="CD4" s="1065"/>
      <c r="CE4" s="1065"/>
      <c r="CF4" s="1065"/>
      <c r="CG4" s="1065"/>
      <c r="CH4" s="1065"/>
      <c r="CI4" s="1065"/>
      <c r="CJ4" s="1067"/>
      <c r="CK4" s="1060" t="s">
        <v>115</v>
      </c>
      <c r="CL4" s="1416"/>
      <c r="CM4" s="1406"/>
      <c r="CN4" s="1406"/>
      <c r="CO4" s="1406"/>
      <c r="CP4" s="1406"/>
      <c r="CQ4" s="1406"/>
      <c r="CR4" s="1406"/>
      <c r="CS4" s="1406"/>
      <c r="CT4" s="1417"/>
    </row>
    <row r="5" spans="1:98" ht="15.75" customHeight="1">
      <c r="A5" s="1068" t="s">
        <v>240</v>
      </c>
      <c r="B5" s="1409">
        <v>12826.005000000001</v>
      </c>
      <c r="C5" s="1069">
        <v>11749.502</v>
      </c>
      <c r="D5" s="1069">
        <v>7287.6869999999999</v>
      </c>
      <c r="E5" s="1069">
        <v>6003.2</v>
      </c>
      <c r="F5" s="1069">
        <v>7150.9849999999997</v>
      </c>
      <c r="G5" s="1069">
        <v>22577.415999999997</v>
      </c>
      <c r="H5" s="1069">
        <v>6032.8190000000004</v>
      </c>
      <c r="I5" s="1069">
        <v>1209.6099999999999</v>
      </c>
      <c r="J5" s="1069">
        <v>4269.9470000000001</v>
      </c>
      <c r="K5" s="1069">
        <v>9616.4840000000004</v>
      </c>
      <c r="L5" s="1069">
        <v>3064.6</v>
      </c>
      <c r="M5" s="1069">
        <v>7239.9760000000006</v>
      </c>
      <c r="N5" s="1070">
        <v>4249.3949999999995</v>
      </c>
      <c r="O5" s="1070">
        <v>1851.1000000000001</v>
      </c>
      <c r="P5" s="1070">
        <v>20311.3</v>
      </c>
      <c r="Q5" s="1071">
        <v>15979.740000000002</v>
      </c>
      <c r="R5" s="1070">
        <v>1669.077</v>
      </c>
      <c r="S5" s="1070">
        <v>13539.009000000002</v>
      </c>
      <c r="T5" s="1070">
        <v>-2750.7349999999997</v>
      </c>
      <c r="U5" s="1070">
        <v>3795.1319999999996</v>
      </c>
      <c r="V5" s="1070">
        <v>12290.648999999999</v>
      </c>
      <c r="W5" s="1070">
        <v>17373.651999999998</v>
      </c>
      <c r="X5" s="1070">
        <v>18694.732</v>
      </c>
      <c r="Y5" s="1070">
        <v>1979.3960814899999</v>
      </c>
      <c r="Z5" s="1070">
        <v>17270.815893570001</v>
      </c>
      <c r="AA5" s="1070">
        <v>16414.314999999999</v>
      </c>
      <c r="AB5" s="1072">
        <v>2889.2671999999998</v>
      </c>
      <c r="AC5" s="1068" t="s">
        <v>240</v>
      </c>
      <c r="AD5" s="1070">
        <v>3659.7709999999997</v>
      </c>
      <c r="AE5" s="1070">
        <v>3641.69</v>
      </c>
      <c r="AF5" s="1070">
        <v>10470.978999999999</v>
      </c>
      <c r="AG5" s="1070">
        <v>3386.2009484999999</v>
      </c>
      <c r="AH5" s="1070">
        <v>3943.4209999999994</v>
      </c>
      <c r="AI5" s="1070">
        <v>3325.741</v>
      </c>
      <c r="AJ5" s="1072">
        <v>1480.9960000000001</v>
      </c>
      <c r="AK5" s="1073">
        <v>1298.895</v>
      </c>
      <c r="AL5" s="1070">
        <v>1979.3960814899999</v>
      </c>
      <c r="AM5" s="1071">
        <v>1338.153</v>
      </c>
      <c r="AN5" s="1071">
        <v>1511.9349999999999</v>
      </c>
      <c r="AO5" s="1071">
        <v>2217.6</v>
      </c>
      <c r="AP5" s="1071">
        <v>1313.3400000000001</v>
      </c>
      <c r="AQ5" s="1071">
        <v>1805.96</v>
      </c>
      <c r="AR5" s="1074">
        <v>1657.71</v>
      </c>
      <c r="AS5" s="1075">
        <v>1965.116</v>
      </c>
      <c r="AT5" s="1074">
        <v>1667.97</v>
      </c>
      <c r="AU5" s="1074">
        <v>786.38000000000011</v>
      </c>
      <c r="AV5" s="1076">
        <v>-4893.74</v>
      </c>
      <c r="AW5" s="1071">
        <v>3388.12</v>
      </c>
      <c r="AX5" s="1077">
        <v>2415.5</v>
      </c>
      <c r="AY5" s="1077">
        <v>2940.75</v>
      </c>
      <c r="AZ5" s="1077">
        <v>2648.08</v>
      </c>
      <c r="BA5" s="1077">
        <v>1128.44</v>
      </c>
      <c r="BB5" s="1077">
        <v>4316.6899999999996</v>
      </c>
      <c r="BC5" s="1077">
        <v>1610.93</v>
      </c>
      <c r="BD5" s="1078">
        <v>2834.36</v>
      </c>
      <c r="BE5" s="1068" t="s">
        <v>240</v>
      </c>
      <c r="BF5" s="1399">
        <v>1397.81</v>
      </c>
      <c r="BG5" s="1077">
        <v>3574.61</v>
      </c>
      <c r="BH5" s="1077">
        <v>3141.42</v>
      </c>
      <c r="BI5" s="1077">
        <v>1694.973</v>
      </c>
      <c r="BJ5" s="1077">
        <v>1136.3999999999999</v>
      </c>
      <c r="BK5" s="1077">
        <v>4315.1779999999999</v>
      </c>
      <c r="BL5" s="1077">
        <v>1914.154</v>
      </c>
      <c r="BM5" s="1077">
        <v>1866.7539999999999</v>
      </c>
      <c r="BN5" s="1077">
        <v>4605.93</v>
      </c>
      <c r="BO5" s="1077">
        <v>-19625.93</v>
      </c>
      <c r="BP5" s="1077">
        <v>-13102.663999999999</v>
      </c>
      <c r="BQ5" s="1077">
        <v>-21394.073000000004</v>
      </c>
      <c r="BR5" s="1077">
        <v>807.62</v>
      </c>
      <c r="BS5" s="1077">
        <v>873.93799999999999</v>
      </c>
      <c r="BT5" s="1077">
        <v>2432.4369999999999</v>
      </c>
      <c r="BU5" s="1077">
        <v>765.48200000000008</v>
      </c>
      <c r="BV5" s="1077">
        <v>878.67499999999995</v>
      </c>
      <c r="BW5" s="1077">
        <v>1278.47</v>
      </c>
      <c r="BX5" s="1085">
        <v>1616.4</v>
      </c>
      <c r="BY5" s="1077">
        <v>1321.7</v>
      </c>
      <c r="BZ5" s="1077">
        <v>3107</v>
      </c>
      <c r="CA5" s="1077">
        <v>6319.89</v>
      </c>
      <c r="CB5" s="1077">
        <v>1021.14</v>
      </c>
      <c r="CC5" s="1077">
        <v>1345.93</v>
      </c>
      <c r="CD5" s="1077">
        <v>961.59</v>
      </c>
      <c r="CE5" s="1077">
        <v>998.94</v>
      </c>
      <c r="CF5" s="1077">
        <v>1065.05</v>
      </c>
      <c r="CG5" s="1077">
        <v>1048.6500000000001</v>
      </c>
      <c r="CH5" s="1077">
        <v>3614.1</v>
      </c>
      <c r="CI5" s="1077">
        <v>1111.2611869999998</v>
      </c>
      <c r="CJ5" s="1078">
        <v>1479.4981035600001</v>
      </c>
      <c r="CK5" s="1229" t="s">
        <v>240</v>
      </c>
      <c r="CL5" s="1418">
        <v>1422.0546462</v>
      </c>
      <c r="CM5" s="1419">
        <v>1084.82638071</v>
      </c>
      <c r="CN5" s="1419">
        <v>6051.331303160001</v>
      </c>
      <c r="CO5" s="1419">
        <v>2750.5315965100003</v>
      </c>
      <c r="CP5" s="1419">
        <v>2377.4642107200002</v>
      </c>
      <c r="CQ5" s="1419">
        <v>580.43599511000002</v>
      </c>
      <c r="CR5" s="1419">
        <v>670.59542434000002</v>
      </c>
      <c r="CS5" s="1419">
        <v>872.07105002999992</v>
      </c>
      <c r="CT5" s="1420">
        <v>633.23615269000004</v>
      </c>
    </row>
    <row r="6" spans="1:98" ht="15.75" customHeight="1">
      <c r="A6" s="1079" t="s">
        <v>241</v>
      </c>
      <c r="B6" s="1410">
        <v>1.117</v>
      </c>
      <c r="C6" s="1080">
        <v>0.74</v>
      </c>
      <c r="D6" s="1080">
        <v>0.89200000000000002</v>
      </c>
      <c r="E6" s="1080">
        <v>1.2</v>
      </c>
      <c r="F6" s="1080">
        <v>0.876</v>
      </c>
      <c r="G6" s="1080">
        <v>0.92100000000000004</v>
      </c>
      <c r="H6" s="1080">
        <v>1.2070000000000001</v>
      </c>
      <c r="I6" s="1080">
        <v>0.94799999999999995</v>
      </c>
      <c r="J6" s="1080">
        <v>1.0069999999999999</v>
      </c>
      <c r="K6" s="1080">
        <v>1.1160000000000001</v>
      </c>
      <c r="L6" s="1080">
        <v>1</v>
      </c>
      <c r="M6" s="1080">
        <v>1.2669999999999999</v>
      </c>
      <c r="N6" s="1081">
        <v>1.0640000000000001</v>
      </c>
      <c r="O6" s="1081">
        <v>1.1000000000000001</v>
      </c>
      <c r="P6" s="1081">
        <v>0.79200000000000004</v>
      </c>
      <c r="Q6" s="1082">
        <v>0.94</v>
      </c>
      <c r="R6" s="1081">
        <v>1.099</v>
      </c>
      <c r="S6" s="1081">
        <v>0.64800000000000002</v>
      </c>
      <c r="T6" s="1081">
        <v>1.018</v>
      </c>
      <c r="U6" s="1081">
        <v>1.175</v>
      </c>
      <c r="V6" s="1081">
        <v>1.085</v>
      </c>
      <c r="W6" s="1081">
        <v>2.2999999999999998</v>
      </c>
      <c r="X6" s="1081">
        <v>1.3320000000000001</v>
      </c>
      <c r="Y6" s="1081">
        <v>0.59151175</v>
      </c>
      <c r="Z6" s="1081">
        <v>1.1919214899999999</v>
      </c>
      <c r="AA6" s="1081">
        <v>0.97099999999999997</v>
      </c>
      <c r="AB6" s="1083">
        <v>1.3562000000000001</v>
      </c>
      <c r="AC6" s="1079" t="s">
        <v>241</v>
      </c>
      <c r="AD6" s="1081">
        <v>0.41099999999999998</v>
      </c>
      <c r="AE6" s="1081">
        <v>0.73299999999999998</v>
      </c>
      <c r="AF6" s="1081">
        <v>1.026</v>
      </c>
      <c r="AG6" s="1081">
        <v>1.3071690300000001</v>
      </c>
      <c r="AH6" s="1081">
        <v>1.4079999999999999</v>
      </c>
      <c r="AI6" s="1081">
        <v>0.95299999999999996</v>
      </c>
      <c r="AJ6" s="1083">
        <v>0.85</v>
      </c>
      <c r="AK6" s="1084">
        <v>1.34</v>
      </c>
      <c r="AL6" s="1081">
        <v>0.59151175</v>
      </c>
      <c r="AM6" s="1082">
        <v>1.0369999999999999</v>
      </c>
      <c r="AN6" s="1082">
        <v>0.69899999999999995</v>
      </c>
      <c r="AO6" s="1082">
        <v>0.94</v>
      </c>
      <c r="AP6" s="1082">
        <v>0.78</v>
      </c>
      <c r="AQ6" s="1082">
        <v>0.74</v>
      </c>
      <c r="AR6" s="1085">
        <v>1.1100000000000001</v>
      </c>
      <c r="AS6" s="1086">
        <v>1.04</v>
      </c>
      <c r="AT6" s="1085">
        <v>0.85</v>
      </c>
      <c r="AU6" s="1085">
        <v>1.38</v>
      </c>
      <c r="AV6" s="1082">
        <v>0.75</v>
      </c>
      <c r="AW6" s="1082">
        <v>0.94</v>
      </c>
      <c r="AX6" s="1077">
        <v>1.52</v>
      </c>
      <c r="AY6" s="1077">
        <v>1.04</v>
      </c>
      <c r="AZ6" s="1077">
        <v>1.1599999999999999</v>
      </c>
      <c r="BA6" s="1077">
        <v>0.89</v>
      </c>
      <c r="BB6" s="1077">
        <v>1.27</v>
      </c>
      <c r="BC6" s="1077">
        <v>0.96</v>
      </c>
      <c r="BD6" s="1078">
        <v>0.96</v>
      </c>
      <c r="BE6" s="1079" t="s">
        <v>241</v>
      </c>
      <c r="BF6" s="1399">
        <v>0.99</v>
      </c>
      <c r="BG6" s="1077">
        <v>1.05</v>
      </c>
      <c r="BH6" s="1077">
        <v>0.84</v>
      </c>
      <c r="BI6" s="1077">
        <v>0.76900000000000002</v>
      </c>
      <c r="BJ6" s="1077">
        <v>1.5</v>
      </c>
      <c r="BK6" s="1077">
        <v>1.34</v>
      </c>
      <c r="BL6" s="1077">
        <v>0.68300000000000005</v>
      </c>
      <c r="BM6" s="1077">
        <v>0.78300000000000003</v>
      </c>
      <c r="BN6" s="1077">
        <v>0.82</v>
      </c>
      <c r="BO6" s="1077">
        <v>0.92500000000000004</v>
      </c>
      <c r="BP6" s="1077">
        <v>0.64300000000000002</v>
      </c>
      <c r="BQ6" s="1077">
        <v>1.083</v>
      </c>
      <c r="BR6" s="1077">
        <v>0.73</v>
      </c>
      <c r="BS6" s="1077">
        <v>0.64500000000000002</v>
      </c>
      <c r="BT6" s="1077">
        <v>0.64900000000000002</v>
      </c>
      <c r="BU6" s="1077">
        <v>0.67500000000000004</v>
      </c>
      <c r="BV6" s="1077">
        <v>0.67500000000000004</v>
      </c>
      <c r="BW6" s="1077">
        <v>0.2</v>
      </c>
      <c r="BX6" s="1085">
        <v>0.4</v>
      </c>
      <c r="BY6" s="1077">
        <v>0.1</v>
      </c>
      <c r="BZ6" s="1077">
        <v>0.5</v>
      </c>
      <c r="CA6" s="1077">
        <v>0.41</v>
      </c>
      <c r="CB6" s="1077">
        <v>0.46</v>
      </c>
      <c r="CC6" s="1077">
        <v>0.55000000000000004</v>
      </c>
      <c r="CD6" s="1077">
        <v>0.5</v>
      </c>
      <c r="CE6" s="1077">
        <v>0.49</v>
      </c>
      <c r="CF6" s="1077">
        <v>0.63</v>
      </c>
      <c r="CG6" s="1077">
        <v>0.64</v>
      </c>
      <c r="CH6" s="1077">
        <v>0.64</v>
      </c>
      <c r="CI6" s="1077">
        <v>0.23724000000000001</v>
      </c>
      <c r="CJ6" s="1078">
        <v>3.372843</v>
      </c>
      <c r="CK6" s="1230" t="s">
        <v>241</v>
      </c>
      <c r="CL6" s="1421">
        <v>0.29239300000000001</v>
      </c>
      <c r="CM6" s="1422">
        <v>5.867E-2</v>
      </c>
      <c r="CN6" s="1422">
        <v>0.36155199999999998</v>
      </c>
      <c r="CO6" s="1422">
        <v>0.164355</v>
      </c>
      <c r="CP6" s="1422">
        <v>0.206598</v>
      </c>
      <c r="CQ6" s="1422">
        <v>4.6054999999999999E-2</v>
      </c>
      <c r="CR6" s="1422">
        <v>2.8410000000000001E-2</v>
      </c>
      <c r="CS6" s="1422">
        <v>2.4121600000000001</v>
      </c>
      <c r="CT6" s="1423">
        <v>2.8089050000000002</v>
      </c>
    </row>
    <row r="7" spans="1:98" ht="15.75" customHeight="1">
      <c r="A7" s="1079" t="s">
        <v>242</v>
      </c>
      <c r="B7" s="1410">
        <v>6217.9780000000001</v>
      </c>
      <c r="C7" s="1080">
        <v>3758.17</v>
      </c>
      <c r="D7" s="1080">
        <v>5500.8590000000004</v>
      </c>
      <c r="E7" s="1080">
        <v>3503.4</v>
      </c>
      <c r="F7" s="1080">
        <v>1538.2080000000001</v>
      </c>
      <c r="G7" s="1080">
        <v>19444.441999999999</v>
      </c>
      <c r="H7" s="1080">
        <v>4610.4570000000003</v>
      </c>
      <c r="I7" s="1087">
        <v>-2480.0940000000001</v>
      </c>
      <c r="J7" s="1080">
        <v>546.63499999999999</v>
      </c>
      <c r="K7" s="1080">
        <v>1448.2860000000001</v>
      </c>
      <c r="L7" s="1080">
        <v>900.7</v>
      </c>
      <c r="M7" s="1080">
        <v>2099.1680000000001</v>
      </c>
      <c r="N7" s="1081">
        <v>2464.5369999999998</v>
      </c>
      <c r="O7" s="1088">
        <v>-1293.9739999999999</v>
      </c>
      <c r="P7" s="1088">
        <v>9551.1119999999992</v>
      </c>
      <c r="Q7" s="1089">
        <v>9410.41</v>
      </c>
      <c r="R7" s="1088">
        <v>-109.88200000000001</v>
      </c>
      <c r="S7" s="1081">
        <v>5139.09</v>
      </c>
      <c r="T7" s="1081">
        <v>-4802.74</v>
      </c>
      <c r="U7" s="1081">
        <v>1150.127</v>
      </c>
      <c r="V7" s="1081">
        <v>541.89400000000001</v>
      </c>
      <c r="W7" s="1081">
        <v>1216.981</v>
      </c>
      <c r="X7" s="1081">
        <v>1437.47</v>
      </c>
      <c r="Y7" s="1081">
        <v>358.37504001999997</v>
      </c>
      <c r="Z7" s="1081">
        <v>544.42207384000005</v>
      </c>
      <c r="AA7" s="1081">
        <v>648.93399999999997</v>
      </c>
      <c r="AB7" s="1083">
        <v>566.72199999999998</v>
      </c>
      <c r="AC7" s="1079" t="s">
        <v>242</v>
      </c>
      <c r="AD7" s="1081">
        <v>713.90899999999999</v>
      </c>
      <c r="AE7" s="1081">
        <v>400.108</v>
      </c>
      <c r="AF7" s="1081">
        <v>8455.0259999999998</v>
      </c>
      <c r="AG7" s="1081">
        <v>899.04773900999999</v>
      </c>
      <c r="AH7" s="1081">
        <v>1399.5519999999999</v>
      </c>
      <c r="AI7" s="1081">
        <v>1818.317</v>
      </c>
      <c r="AJ7" s="1083">
        <v>335.26900000000001</v>
      </c>
      <c r="AK7" s="1084">
        <v>494.28399999999999</v>
      </c>
      <c r="AL7" s="1081">
        <v>358.37504001999997</v>
      </c>
      <c r="AM7" s="1082">
        <v>253</v>
      </c>
      <c r="AN7" s="1082">
        <v>128.17099999999999</v>
      </c>
      <c r="AO7" s="1082">
        <v>456.25</v>
      </c>
      <c r="AP7" s="1082">
        <v>22.35</v>
      </c>
      <c r="AQ7" s="1082">
        <v>797.6</v>
      </c>
      <c r="AR7" s="1085">
        <v>668.3</v>
      </c>
      <c r="AS7" s="1086">
        <v>1004.376</v>
      </c>
      <c r="AT7" s="1085">
        <v>740.15</v>
      </c>
      <c r="AU7" s="1090">
        <v>-386.45</v>
      </c>
      <c r="AV7" s="1091">
        <v>-5522.98</v>
      </c>
      <c r="AW7" s="1082">
        <v>2691.67</v>
      </c>
      <c r="AX7" s="1077">
        <v>1282.55</v>
      </c>
      <c r="AY7" s="1077">
        <v>1906.03</v>
      </c>
      <c r="AZ7" s="1077">
        <v>1625.64</v>
      </c>
      <c r="BA7" s="1077">
        <v>153.59</v>
      </c>
      <c r="BB7" s="1077">
        <v>2730.37</v>
      </c>
      <c r="BC7" s="1077">
        <v>690.08</v>
      </c>
      <c r="BD7" s="1078">
        <v>1708.623</v>
      </c>
      <c r="BE7" s="1079" t="s">
        <v>242</v>
      </c>
      <c r="BF7" s="1399">
        <v>494.3</v>
      </c>
      <c r="BG7" s="1077">
        <v>2784.96</v>
      </c>
      <c r="BH7" s="1077">
        <v>2055.4499999999998</v>
      </c>
      <c r="BI7" s="1077">
        <v>576.38199999999995</v>
      </c>
      <c r="BJ7" s="1077">
        <v>204.6</v>
      </c>
      <c r="BK7" s="1077">
        <v>2615.0410000000002</v>
      </c>
      <c r="BL7" s="1077">
        <v>1106.394</v>
      </c>
      <c r="BM7" s="1077">
        <v>519.87400000000002</v>
      </c>
      <c r="BN7" s="1077">
        <v>3483.36</v>
      </c>
      <c r="BO7" s="1077">
        <v>-20388.964</v>
      </c>
      <c r="BP7" s="1077">
        <v>-14322.112999999999</v>
      </c>
      <c r="BQ7" s="1077">
        <v>-22475.809000000001</v>
      </c>
      <c r="BR7" s="1077">
        <v>110.24</v>
      </c>
      <c r="BS7" s="1077">
        <v>66.918000000000006</v>
      </c>
      <c r="BT7" s="1077">
        <v>1649.1079999999999</v>
      </c>
      <c r="BU7" s="1077">
        <v>1.8140000000000001</v>
      </c>
      <c r="BV7" s="1077">
        <v>1.6</v>
      </c>
      <c r="BW7" s="1077">
        <v>93.74</v>
      </c>
      <c r="BX7" s="1085">
        <v>46.7</v>
      </c>
      <c r="BY7" s="1077">
        <v>1235.2</v>
      </c>
      <c r="BZ7" s="1077">
        <v>1736.9</v>
      </c>
      <c r="CA7" s="1077">
        <v>4964.45</v>
      </c>
      <c r="CB7" s="1077">
        <v>94.27</v>
      </c>
      <c r="CC7" s="1077">
        <v>31.65</v>
      </c>
      <c r="CD7" s="1077">
        <v>0.22</v>
      </c>
      <c r="CE7" s="1077">
        <v>29.71</v>
      </c>
      <c r="CF7" s="1077">
        <v>37.1</v>
      </c>
      <c r="CG7" s="1077">
        <v>8.5</v>
      </c>
      <c r="CH7" s="1077">
        <v>2866.27</v>
      </c>
      <c r="CI7" s="1077">
        <v>76.101266269999996</v>
      </c>
      <c r="CJ7" s="1078">
        <v>539.55407107000008</v>
      </c>
      <c r="CK7" s="1230" t="s">
        <v>242</v>
      </c>
      <c r="CL7" s="1421">
        <v>539.31979873</v>
      </c>
      <c r="CM7" s="1422">
        <v>1.35006552</v>
      </c>
      <c r="CN7" s="1422">
        <v>4675.2155182400002</v>
      </c>
      <c r="CO7" s="1422">
        <v>468.65831350000002</v>
      </c>
      <c r="CP7" s="1422">
        <v>468.07868550000001</v>
      </c>
      <c r="CQ7" s="1422">
        <v>1.4436537899999999</v>
      </c>
      <c r="CR7" s="1422">
        <v>1.1977225499999999</v>
      </c>
      <c r="CS7" s="1422">
        <v>1.3760945500000001</v>
      </c>
      <c r="CT7" s="1423">
        <v>1.76901332</v>
      </c>
    </row>
    <row r="8" spans="1:98" ht="15.75" customHeight="1">
      <c r="A8" s="1079" t="s">
        <v>243</v>
      </c>
      <c r="B8" s="1410">
        <v>6606.91</v>
      </c>
      <c r="C8" s="1080">
        <v>7990.5919999999996</v>
      </c>
      <c r="D8" s="1080">
        <v>1785.9359999999999</v>
      </c>
      <c r="E8" s="1080">
        <v>2498.6</v>
      </c>
      <c r="F8" s="1080">
        <v>5611.9009999999998</v>
      </c>
      <c r="G8" s="1080">
        <v>3132.0529999999999</v>
      </c>
      <c r="H8" s="1080">
        <v>1421.155</v>
      </c>
      <c r="I8" s="1080">
        <v>3688.7559999999999</v>
      </c>
      <c r="J8" s="1080">
        <v>3722.3049999999998</v>
      </c>
      <c r="K8" s="1080">
        <v>8167.0820000000003</v>
      </c>
      <c r="L8" s="1080">
        <v>2162.9</v>
      </c>
      <c r="M8" s="1080">
        <v>5139.5410000000002</v>
      </c>
      <c r="N8" s="1081">
        <v>1783.7940000000001</v>
      </c>
      <c r="O8" s="1081">
        <v>3143.9740000000002</v>
      </c>
      <c r="P8" s="1081">
        <v>10759.396000000001</v>
      </c>
      <c r="Q8" s="1082">
        <v>6568.39</v>
      </c>
      <c r="R8" s="1081">
        <v>1777.86</v>
      </c>
      <c r="S8" s="1081">
        <v>8399.2710000000006</v>
      </c>
      <c r="T8" s="1081">
        <v>2050.9870000000001</v>
      </c>
      <c r="U8" s="1081">
        <v>2643.83</v>
      </c>
      <c r="V8" s="1081">
        <v>11747.67</v>
      </c>
      <c r="W8" s="1081">
        <v>16154.370999999999</v>
      </c>
      <c r="X8" s="1081">
        <v>17255.93</v>
      </c>
      <c r="Y8" s="1081">
        <v>1620.4295297199999</v>
      </c>
      <c r="Z8" s="1081">
        <v>16725.20189824</v>
      </c>
      <c r="AA8" s="1081">
        <v>15764.41</v>
      </c>
      <c r="AB8" s="1083">
        <v>2321.1889999999999</v>
      </c>
      <c r="AC8" s="1079" t="s">
        <v>243</v>
      </c>
      <c r="AD8" s="1081">
        <v>2945.451</v>
      </c>
      <c r="AE8" s="1081">
        <v>3240.8490000000002</v>
      </c>
      <c r="AF8" s="1081">
        <v>2014.9269999999999</v>
      </c>
      <c r="AG8" s="1081">
        <v>2485.84604046</v>
      </c>
      <c r="AH8" s="1081">
        <v>2542.4609999999998</v>
      </c>
      <c r="AI8" s="1081">
        <v>1506.471</v>
      </c>
      <c r="AJ8" s="1083">
        <v>1144.877</v>
      </c>
      <c r="AK8" s="1084">
        <v>803.27099999999996</v>
      </c>
      <c r="AL8" s="1081">
        <v>1620.4295297199999</v>
      </c>
      <c r="AM8" s="1082">
        <v>1084.116</v>
      </c>
      <c r="AN8" s="1082">
        <v>1383.0650000000001</v>
      </c>
      <c r="AO8" s="1082">
        <v>1760.41</v>
      </c>
      <c r="AP8" s="1082">
        <v>1290.21</v>
      </c>
      <c r="AQ8" s="1082">
        <v>1007.62</v>
      </c>
      <c r="AR8" s="1085">
        <v>988.3</v>
      </c>
      <c r="AS8" s="1086">
        <v>959.7</v>
      </c>
      <c r="AT8" s="1085">
        <v>926.97</v>
      </c>
      <c r="AU8" s="1085">
        <v>1171.45</v>
      </c>
      <c r="AV8" s="1082">
        <v>628.49</v>
      </c>
      <c r="AW8" s="1082">
        <v>695.51</v>
      </c>
      <c r="AX8" s="1077">
        <v>1131.43</v>
      </c>
      <c r="AY8" s="1077">
        <v>1033.68</v>
      </c>
      <c r="AZ8" s="1077">
        <v>1021.28</v>
      </c>
      <c r="BA8" s="1077">
        <v>973.96</v>
      </c>
      <c r="BB8" s="1077">
        <v>1585.05</v>
      </c>
      <c r="BC8" s="1077">
        <v>919.89</v>
      </c>
      <c r="BD8" s="1078">
        <v>1124.777</v>
      </c>
      <c r="BE8" s="1079" t="s">
        <v>243</v>
      </c>
      <c r="BF8" s="1399">
        <v>902.52</v>
      </c>
      <c r="BG8" s="1077">
        <v>788.6</v>
      </c>
      <c r="BH8" s="1077">
        <v>1085.1300000000001</v>
      </c>
      <c r="BI8" s="1077">
        <v>1117.8219999999999</v>
      </c>
      <c r="BJ8" s="1077">
        <v>930.3</v>
      </c>
      <c r="BK8" s="1077">
        <v>1698.797</v>
      </c>
      <c r="BL8" s="1077">
        <v>807.077</v>
      </c>
      <c r="BM8" s="1077">
        <v>1346.097</v>
      </c>
      <c r="BN8" s="1077">
        <v>1121.75</v>
      </c>
      <c r="BO8" s="1077">
        <v>762.10900000000004</v>
      </c>
      <c r="BP8" s="1077">
        <v>1218.806</v>
      </c>
      <c r="BQ8" s="1077">
        <v>1080.653</v>
      </c>
      <c r="BR8" s="1077">
        <v>696.65</v>
      </c>
      <c r="BS8" s="1077">
        <v>806.375</v>
      </c>
      <c r="BT8" s="1077">
        <v>782.68</v>
      </c>
      <c r="BU8" s="1077">
        <v>762.99300000000005</v>
      </c>
      <c r="BV8" s="1077">
        <v>876.4</v>
      </c>
      <c r="BW8" s="1077">
        <v>1184.53</v>
      </c>
      <c r="BX8" s="1085">
        <v>1569.3</v>
      </c>
      <c r="BY8" s="1077">
        <v>86.4</v>
      </c>
      <c r="BZ8" s="1077">
        <v>1369.6</v>
      </c>
      <c r="CA8" s="1077">
        <v>1355.03</v>
      </c>
      <c r="CB8" s="1077">
        <v>926.41</v>
      </c>
      <c r="CC8" s="1077">
        <v>1313.73</v>
      </c>
      <c r="CD8" s="1077">
        <v>960.87</v>
      </c>
      <c r="CE8" s="1077">
        <v>968.74</v>
      </c>
      <c r="CF8" s="1077">
        <v>1027.32</v>
      </c>
      <c r="CG8" s="1077">
        <v>1039.51</v>
      </c>
      <c r="CH8" s="1077">
        <v>747.19</v>
      </c>
      <c r="CI8" s="1077">
        <v>1034.9226807299999</v>
      </c>
      <c r="CJ8" s="1078">
        <v>936.57118949000005</v>
      </c>
      <c r="CK8" s="1230" t="s">
        <v>243</v>
      </c>
      <c r="CL8" s="1421">
        <v>882.44245447000003</v>
      </c>
      <c r="CM8" s="1422">
        <v>1083.41764519</v>
      </c>
      <c r="CN8" s="1422">
        <v>1375.75423292</v>
      </c>
      <c r="CO8" s="1422">
        <v>2281.7089280100004</v>
      </c>
      <c r="CP8" s="1422">
        <v>1909.1789272200001</v>
      </c>
      <c r="CQ8" s="1422">
        <v>578.94628632000001</v>
      </c>
      <c r="CR8" s="1422">
        <v>669.36929179000003</v>
      </c>
      <c r="CS8" s="1422">
        <v>868.28279547999989</v>
      </c>
      <c r="CT8" s="1423">
        <v>628.65823437000006</v>
      </c>
    </row>
    <row r="9" spans="1:98" ht="15.75" customHeight="1">
      <c r="A9" s="1068"/>
      <c r="B9" s="1409" t="s">
        <v>244</v>
      </c>
      <c r="C9" s="1069" t="s">
        <v>244</v>
      </c>
      <c r="D9" s="1069" t="s">
        <v>244</v>
      </c>
      <c r="E9" s="1069" t="s">
        <v>244</v>
      </c>
      <c r="F9" s="1069" t="s">
        <v>244</v>
      </c>
      <c r="G9" s="1069" t="s">
        <v>244</v>
      </c>
      <c r="H9" s="1069" t="s">
        <v>244</v>
      </c>
      <c r="I9" s="1069" t="s">
        <v>244</v>
      </c>
      <c r="J9" s="1069" t="s">
        <v>244</v>
      </c>
      <c r="K9" s="1069" t="s">
        <v>244</v>
      </c>
      <c r="L9" s="1069" t="s">
        <v>244</v>
      </c>
      <c r="M9" s="1069" t="s">
        <v>244</v>
      </c>
      <c r="N9" s="1070" t="s">
        <v>244</v>
      </c>
      <c r="O9" s="1070" t="s">
        <v>244</v>
      </c>
      <c r="P9" s="1070" t="s">
        <v>244</v>
      </c>
      <c r="Q9" s="1082" t="s">
        <v>244</v>
      </c>
      <c r="R9" s="1070" t="s">
        <v>244</v>
      </c>
      <c r="S9" s="1070" t="s">
        <v>244</v>
      </c>
      <c r="T9" s="1070" t="s">
        <v>244</v>
      </c>
      <c r="U9" s="1070" t="s">
        <v>244</v>
      </c>
      <c r="V9" s="1070" t="s">
        <v>244</v>
      </c>
      <c r="W9" s="1070" t="s">
        <v>244</v>
      </c>
      <c r="X9" s="1070" t="s">
        <v>244</v>
      </c>
      <c r="Y9" s="1070" t="s">
        <v>244</v>
      </c>
      <c r="Z9" s="1070" t="s">
        <v>244</v>
      </c>
      <c r="AA9" s="1070" t="s">
        <v>244</v>
      </c>
      <c r="AB9" s="1072" t="s">
        <v>244</v>
      </c>
      <c r="AC9" s="1068"/>
      <c r="AD9" s="1070" t="s">
        <v>244</v>
      </c>
      <c r="AE9" s="1070" t="s">
        <v>244</v>
      </c>
      <c r="AF9" s="1070" t="s">
        <v>244</v>
      </c>
      <c r="AG9" s="1070" t="s">
        <v>244</v>
      </c>
      <c r="AH9" s="1070" t="s">
        <v>244</v>
      </c>
      <c r="AI9" s="1070" t="s">
        <v>244</v>
      </c>
      <c r="AJ9" s="1072" t="s">
        <v>244</v>
      </c>
      <c r="AK9" s="1073" t="s">
        <v>244</v>
      </c>
      <c r="AL9" s="1070" t="s">
        <v>244</v>
      </c>
      <c r="AM9" s="1071" t="s">
        <v>244</v>
      </c>
      <c r="AN9" s="1071" t="s">
        <v>244</v>
      </c>
      <c r="AO9" s="1071" t="s">
        <v>244</v>
      </c>
      <c r="AP9" s="1071" t="s">
        <v>244</v>
      </c>
      <c r="AQ9" s="1071" t="s">
        <v>244</v>
      </c>
      <c r="AR9" s="1074" t="s">
        <v>244</v>
      </c>
      <c r="AS9" s="1075" t="s">
        <v>244</v>
      </c>
      <c r="AT9" s="1074" t="s">
        <v>244</v>
      </c>
      <c r="AU9" s="1074" t="s">
        <v>244</v>
      </c>
      <c r="AV9" s="1082" t="s">
        <v>244</v>
      </c>
      <c r="AW9" s="1082" t="s">
        <v>244</v>
      </c>
      <c r="AX9" s="1077" t="s">
        <v>244</v>
      </c>
      <c r="AY9" s="1077" t="s">
        <v>244</v>
      </c>
      <c r="AZ9" s="1077" t="s">
        <v>244</v>
      </c>
      <c r="BA9" s="1077" t="s">
        <v>244</v>
      </c>
      <c r="BB9" s="1077" t="s">
        <v>244</v>
      </c>
      <c r="BC9" s="1077" t="s">
        <v>244</v>
      </c>
      <c r="BD9" s="1078" t="s">
        <v>244</v>
      </c>
      <c r="BE9" s="1068"/>
      <c r="BF9" s="1399" t="s">
        <v>244</v>
      </c>
      <c r="BG9" s="1077" t="s">
        <v>244</v>
      </c>
      <c r="BH9" s="1077" t="s">
        <v>244</v>
      </c>
      <c r="BI9" s="1077" t="s">
        <v>244</v>
      </c>
      <c r="BJ9" s="1077" t="s">
        <v>244</v>
      </c>
      <c r="BK9" s="1077" t="s">
        <v>244</v>
      </c>
      <c r="BL9" s="1077" t="s">
        <v>244</v>
      </c>
      <c r="BM9" s="1077" t="s">
        <v>244</v>
      </c>
      <c r="BN9" s="1077" t="s">
        <v>244</v>
      </c>
      <c r="BO9" s="1077" t="s">
        <v>244</v>
      </c>
      <c r="BP9" s="1077" t="s">
        <v>244</v>
      </c>
      <c r="BQ9" s="1077" t="s">
        <v>244</v>
      </c>
      <c r="BR9" s="1077" t="s">
        <v>244</v>
      </c>
      <c r="BS9" s="1077" t="s">
        <v>244</v>
      </c>
      <c r="BT9" s="1077" t="s">
        <v>244</v>
      </c>
      <c r="BU9" s="1077" t="s">
        <v>244</v>
      </c>
      <c r="BV9" s="1077" t="s">
        <v>244</v>
      </c>
      <c r="BW9" s="1077" t="s">
        <v>244</v>
      </c>
      <c r="BX9" s="1085"/>
      <c r="BY9" s="1077"/>
      <c r="BZ9" s="1077"/>
      <c r="CA9" s="1077"/>
      <c r="CB9" s="1077"/>
      <c r="CC9" s="1077"/>
      <c r="CD9" s="1077"/>
      <c r="CE9" s="1077"/>
      <c r="CF9" s="1077"/>
      <c r="CG9" s="1077"/>
      <c r="CH9" s="1077"/>
      <c r="CI9" s="1077"/>
      <c r="CJ9" s="1078"/>
      <c r="CK9" s="1229"/>
      <c r="CL9" s="1418" t="s">
        <v>244</v>
      </c>
      <c r="CM9" s="1419" t="s">
        <v>244</v>
      </c>
      <c r="CN9" s="1419" t="s">
        <v>244</v>
      </c>
      <c r="CO9" s="1419" t="s">
        <v>244</v>
      </c>
      <c r="CP9" s="1419" t="s">
        <v>244</v>
      </c>
      <c r="CQ9" s="1419" t="s">
        <v>244</v>
      </c>
      <c r="CR9" s="1419" t="s">
        <v>244</v>
      </c>
      <c r="CS9" s="1419" t="s">
        <v>244</v>
      </c>
      <c r="CT9" s="1420" t="s">
        <v>244</v>
      </c>
    </row>
    <row r="10" spans="1:98" ht="15.75" customHeight="1">
      <c r="A10" s="1068" t="s">
        <v>245</v>
      </c>
      <c r="B10" s="1409">
        <v>166232.40399999998</v>
      </c>
      <c r="C10" s="1069">
        <v>249423.95699999999</v>
      </c>
      <c r="D10" s="1069">
        <v>188706.17600000001</v>
      </c>
      <c r="E10" s="1069">
        <v>182810.3</v>
      </c>
      <c r="F10" s="1069">
        <v>266202.39900000003</v>
      </c>
      <c r="G10" s="1069">
        <v>156506.62699999998</v>
      </c>
      <c r="H10" s="1069">
        <v>114793.645</v>
      </c>
      <c r="I10" s="1069">
        <v>136790.56099999999</v>
      </c>
      <c r="J10" s="1069">
        <v>178714.27100000001</v>
      </c>
      <c r="K10" s="1069">
        <v>141797.31099999999</v>
      </c>
      <c r="L10" s="1069">
        <v>205824</v>
      </c>
      <c r="M10" s="1069">
        <v>217303.09499999997</v>
      </c>
      <c r="N10" s="1070">
        <v>112298</v>
      </c>
      <c r="O10" s="1070">
        <v>179633.867</v>
      </c>
      <c r="P10" s="1070">
        <v>116294.53700000001</v>
      </c>
      <c r="Q10" s="1071">
        <v>146084.15</v>
      </c>
      <c r="R10" s="1070">
        <v>200174.34000000003</v>
      </c>
      <c r="S10" s="1070">
        <v>247371.70800000001</v>
      </c>
      <c r="T10" s="1070">
        <v>270844.71000000002</v>
      </c>
      <c r="U10" s="1070">
        <v>209938.61300000001</v>
      </c>
      <c r="V10" s="1070">
        <v>212494.93599999999</v>
      </c>
      <c r="W10" s="1070">
        <v>162168.26699999999</v>
      </c>
      <c r="X10" s="1070">
        <v>186593.31300000002</v>
      </c>
      <c r="Y10" s="1070">
        <v>208743.58047483</v>
      </c>
      <c r="Z10" s="1070">
        <v>192215.54247417001</v>
      </c>
      <c r="AA10" s="1070">
        <v>173368.31899999999</v>
      </c>
      <c r="AB10" s="1072">
        <v>173893.065</v>
      </c>
      <c r="AC10" s="1068" t="s">
        <v>245</v>
      </c>
      <c r="AD10" s="1070">
        <v>168614.89799999999</v>
      </c>
      <c r="AE10" s="1070">
        <v>200118.739</v>
      </c>
      <c r="AF10" s="1070">
        <v>181038.245</v>
      </c>
      <c r="AG10" s="1070">
        <v>180327.27606002</v>
      </c>
      <c r="AH10" s="1070">
        <v>175524.734</v>
      </c>
      <c r="AI10" s="1070">
        <v>159793.34699999998</v>
      </c>
      <c r="AJ10" s="1072">
        <v>201418.69</v>
      </c>
      <c r="AK10" s="1073">
        <v>222281.89799999999</v>
      </c>
      <c r="AL10" s="1070">
        <v>208743.58047483</v>
      </c>
      <c r="AM10" s="1071">
        <v>150626.764</v>
      </c>
      <c r="AN10" s="1071">
        <v>114757.73099999999</v>
      </c>
      <c r="AO10" s="1071">
        <v>127439.06999999999</v>
      </c>
      <c r="AP10" s="1071">
        <v>127217.69</v>
      </c>
      <c r="AQ10" s="1071">
        <v>120933.66999999998</v>
      </c>
      <c r="AR10" s="1074">
        <v>125508.57999999999</v>
      </c>
      <c r="AS10" s="1075">
        <v>172941.18</v>
      </c>
      <c r="AT10" s="1074">
        <v>178415.93</v>
      </c>
      <c r="AU10" s="1074">
        <v>193771.72999999998</v>
      </c>
      <c r="AV10" s="1071">
        <v>159262.44</v>
      </c>
      <c r="AW10" s="1071">
        <v>148338.51999999999</v>
      </c>
      <c r="AX10" s="1077">
        <v>223277.47999999998</v>
      </c>
      <c r="AY10" s="1077">
        <v>211571.69</v>
      </c>
      <c r="AZ10" s="1077">
        <v>179097.94999999998</v>
      </c>
      <c r="BA10" s="1077">
        <v>205494.55000000002</v>
      </c>
      <c r="BB10" s="1077">
        <v>187716.72</v>
      </c>
      <c r="BC10" s="1077">
        <v>268265.63</v>
      </c>
      <c r="BD10" s="1078">
        <v>229929.95199999999</v>
      </c>
      <c r="BE10" s="1068" t="s">
        <v>245</v>
      </c>
      <c r="BF10" s="1399">
        <v>176459.48</v>
      </c>
      <c r="BG10" s="1077">
        <v>174306.82</v>
      </c>
      <c r="BH10" s="1077">
        <v>167630.29999999999</v>
      </c>
      <c r="BI10" s="1077">
        <v>228824.06599999999</v>
      </c>
      <c r="BJ10" s="1077">
        <v>243738.3</v>
      </c>
      <c r="BK10" s="1077">
        <v>266823.58199999999</v>
      </c>
      <c r="BL10" s="1077">
        <v>286998.80000000005</v>
      </c>
      <c r="BM10" s="1077">
        <v>261238.70699999999</v>
      </c>
      <c r="BN10" s="1077">
        <v>264310.83999999997</v>
      </c>
      <c r="BO10" s="1077">
        <v>277832.18300000002</v>
      </c>
      <c r="BP10" s="1077">
        <v>241223.72700000001</v>
      </c>
      <c r="BQ10" s="1077">
        <v>254294.06699999998</v>
      </c>
      <c r="BR10" s="1077">
        <v>152061.84</v>
      </c>
      <c r="BS10" s="1077">
        <v>144423.976</v>
      </c>
      <c r="BT10" s="1077">
        <v>104000.18299999999</v>
      </c>
      <c r="BU10" s="1077">
        <v>79467.089000000007</v>
      </c>
      <c r="BV10" s="1077">
        <v>92073.880999999994</v>
      </c>
      <c r="BW10" s="1077">
        <v>94394.7</v>
      </c>
      <c r="BX10" s="1085">
        <v>83709.100000000006</v>
      </c>
      <c r="BY10" s="1077">
        <v>98106.7</v>
      </c>
      <c r="BZ10" s="1077">
        <v>96128.6</v>
      </c>
      <c r="CA10" s="1077">
        <v>86314.53</v>
      </c>
      <c r="CB10" s="1077">
        <v>106613.71</v>
      </c>
      <c r="CC10" s="1077">
        <v>94852.27</v>
      </c>
      <c r="CD10" s="1077">
        <v>96864.49</v>
      </c>
      <c r="CE10" s="1077">
        <v>130633.52</v>
      </c>
      <c r="CF10" s="1077">
        <v>93865.42</v>
      </c>
      <c r="CG10" s="1077">
        <v>117205.43</v>
      </c>
      <c r="CH10" s="1077">
        <v>105408.88</v>
      </c>
      <c r="CI10" s="1077">
        <v>92646.686180079996</v>
      </c>
      <c r="CJ10" s="1078">
        <v>100680.60744760999</v>
      </c>
      <c r="CK10" s="1229" t="s">
        <v>245</v>
      </c>
      <c r="CL10" s="1418">
        <v>95852.51929502</v>
      </c>
      <c r="CM10" s="1419">
        <v>68477.554248629996</v>
      </c>
      <c r="CN10" s="1419">
        <v>80135.379152919995</v>
      </c>
      <c r="CO10" s="1419">
        <v>92908.013751449995</v>
      </c>
      <c r="CP10" s="1419">
        <v>99919.723755409999</v>
      </c>
      <c r="CQ10" s="1419">
        <v>62653.43337626</v>
      </c>
      <c r="CR10" s="1419">
        <v>62768.045677169997</v>
      </c>
      <c r="CS10" s="1419">
        <v>51971.279034310006</v>
      </c>
      <c r="CT10" s="1420">
        <v>51367.341983770006</v>
      </c>
    </row>
    <row r="11" spans="1:98" ht="15.75" customHeight="1">
      <c r="A11" s="1079" t="s">
        <v>246</v>
      </c>
      <c r="B11" s="1410">
        <v>115351.928</v>
      </c>
      <c r="C11" s="1080">
        <v>185906.049</v>
      </c>
      <c r="D11" s="1080">
        <v>144712.334</v>
      </c>
      <c r="E11" s="1080">
        <v>121840.4</v>
      </c>
      <c r="F11" s="1080">
        <v>192703.592</v>
      </c>
      <c r="G11" s="1080">
        <v>80850.339000000007</v>
      </c>
      <c r="H11" s="1080">
        <v>80194.634000000005</v>
      </c>
      <c r="I11" s="1080">
        <v>90899.423999999999</v>
      </c>
      <c r="J11" s="1080">
        <v>119964.81</v>
      </c>
      <c r="K11" s="1080">
        <v>88552.827999999994</v>
      </c>
      <c r="L11" s="1080">
        <v>140516.4</v>
      </c>
      <c r="M11" s="1080">
        <v>45578.120999999999</v>
      </c>
      <c r="N11" s="1081">
        <v>23645.416000000001</v>
      </c>
      <c r="O11" s="1081">
        <v>86919.298999999999</v>
      </c>
      <c r="P11" s="1081">
        <v>26325.535</v>
      </c>
      <c r="Q11" s="1082">
        <v>24437.1</v>
      </c>
      <c r="R11" s="1081">
        <v>75383.763000000006</v>
      </c>
      <c r="S11" s="1081">
        <v>30268.425999999999</v>
      </c>
      <c r="T11" s="1081">
        <v>51422.413999999997</v>
      </c>
      <c r="U11" s="1081">
        <v>33137.663999999997</v>
      </c>
      <c r="V11" s="1081">
        <v>62451.150999999998</v>
      </c>
      <c r="W11" s="1081">
        <v>18774.851999999999</v>
      </c>
      <c r="X11" s="1081">
        <v>25134.412</v>
      </c>
      <c r="Y11" s="1081">
        <v>67152.362116050004</v>
      </c>
      <c r="Z11" s="1081">
        <v>49798.467116239997</v>
      </c>
      <c r="AA11" s="1081">
        <v>33545.942000000003</v>
      </c>
      <c r="AB11" s="1083">
        <v>28257.38</v>
      </c>
      <c r="AC11" s="1079" t="s">
        <v>246</v>
      </c>
      <c r="AD11" s="1081">
        <v>25716.494999999999</v>
      </c>
      <c r="AE11" s="1081">
        <v>30578.177</v>
      </c>
      <c r="AF11" s="1081">
        <v>17691.042000000001</v>
      </c>
      <c r="AG11" s="1081">
        <v>24631.314591539998</v>
      </c>
      <c r="AH11" s="1081">
        <v>23359.424999999999</v>
      </c>
      <c r="AI11" s="1081">
        <v>19158.145</v>
      </c>
      <c r="AJ11" s="1083">
        <v>23640.066999999999</v>
      </c>
      <c r="AK11" s="1084">
        <v>31666.663</v>
      </c>
      <c r="AL11" s="1081">
        <v>67152.362116050004</v>
      </c>
      <c r="AM11" s="1082">
        <v>42270.415000000001</v>
      </c>
      <c r="AN11" s="1082">
        <v>14531.691999999999</v>
      </c>
      <c r="AO11" s="1082">
        <v>23884.89</v>
      </c>
      <c r="AP11" s="1082">
        <v>18109.39</v>
      </c>
      <c r="AQ11" s="1082">
        <v>14973.43</v>
      </c>
      <c r="AR11" s="1085">
        <v>12453.18</v>
      </c>
      <c r="AS11" s="1086">
        <v>26980.71</v>
      </c>
      <c r="AT11" s="1085">
        <v>34097.550000000003</v>
      </c>
      <c r="AU11" s="1085">
        <v>55711.89</v>
      </c>
      <c r="AV11" s="1082">
        <v>25033.55</v>
      </c>
      <c r="AW11" s="1082">
        <v>61678.22</v>
      </c>
      <c r="AX11" s="1077">
        <v>60768.39</v>
      </c>
      <c r="AY11" s="1077">
        <v>73852.429999999993</v>
      </c>
      <c r="AZ11" s="1077">
        <v>31563.9</v>
      </c>
      <c r="BA11" s="1077">
        <v>82114.070000000007</v>
      </c>
      <c r="BB11" s="1077">
        <v>53530.93</v>
      </c>
      <c r="BC11" s="1077">
        <v>107000.89</v>
      </c>
      <c r="BD11" s="1078">
        <v>70762.048999999999</v>
      </c>
      <c r="BE11" s="1079" t="s">
        <v>246</v>
      </c>
      <c r="BF11" s="1399">
        <v>52902.25</v>
      </c>
      <c r="BG11" s="1077">
        <v>19293.03</v>
      </c>
      <c r="BH11" s="1077">
        <v>29118.400000000001</v>
      </c>
      <c r="BI11" s="1077">
        <v>73980.682000000001</v>
      </c>
      <c r="BJ11" s="1077">
        <v>99182.5</v>
      </c>
      <c r="BK11" s="1077">
        <v>124865.717</v>
      </c>
      <c r="BL11" s="1077">
        <v>163007.94200000001</v>
      </c>
      <c r="BM11" s="1077">
        <v>154839.18700000001</v>
      </c>
      <c r="BN11" s="1077">
        <v>151630.06</v>
      </c>
      <c r="BO11" s="1077">
        <v>155177.92000000001</v>
      </c>
      <c r="BP11" s="1077">
        <v>145768.33600000001</v>
      </c>
      <c r="BQ11" s="1077">
        <v>148411.859</v>
      </c>
      <c r="BR11" s="1077">
        <v>73943.75</v>
      </c>
      <c r="BS11" s="1077">
        <v>30245.005000000001</v>
      </c>
      <c r="BT11" s="1077">
        <v>32901.498</v>
      </c>
      <c r="BU11" s="1077">
        <v>33440.194000000003</v>
      </c>
      <c r="BV11" s="1077">
        <v>36448.699999999997</v>
      </c>
      <c r="BW11" s="1077">
        <v>31359.85</v>
      </c>
      <c r="BX11" s="1085">
        <v>36831.5</v>
      </c>
      <c r="BY11" s="1077">
        <v>81339.3</v>
      </c>
      <c r="BZ11" s="1077">
        <v>61763.8</v>
      </c>
      <c r="CA11" s="1077">
        <v>55951.37</v>
      </c>
      <c r="CB11" s="1077">
        <v>68650.3</v>
      </c>
      <c r="CC11" s="1077">
        <v>63875.199999999997</v>
      </c>
      <c r="CD11" s="1077">
        <v>60784.88</v>
      </c>
      <c r="CE11" s="1077">
        <v>68926.649999999994</v>
      </c>
      <c r="CF11" s="1077">
        <v>52633.5</v>
      </c>
      <c r="CG11" s="1077">
        <v>69022.77</v>
      </c>
      <c r="CH11" s="1077">
        <v>57535.97</v>
      </c>
      <c r="CI11" s="1077">
        <v>57554.132217179998</v>
      </c>
      <c r="CJ11" s="1078">
        <v>52412.532658199998</v>
      </c>
      <c r="CK11" s="1229" t="s">
        <v>246</v>
      </c>
      <c r="CL11" s="1418">
        <v>63789.984854850001</v>
      </c>
      <c r="CM11" s="1419">
        <v>50407.306882979996</v>
      </c>
      <c r="CN11" s="1419">
        <v>41644.291153909995</v>
      </c>
      <c r="CO11" s="1419">
        <v>62502.50209378</v>
      </c>
      <c r="CP11" s="1419">
        <v>67159.699140860001</v>
      </c>
      <c r="CQ11" s="1419">
        <v>42767.850340439996</v>
      </c>
      <c r="CR11" s="1419">
        <v>42603.537880420001</v>
      </c>
      <c r="CS11" s="1419">
        <v>32441.91150455</v>
      </c>
      <c r="CT11" s="1420">
        <v>32302.868103790002</v>
      </c>
    </row>
    <row r="12" spans="1:98" ht="15.75" customHeight="1">
      <c r="A12" s="1079" t="s">
        <v>247</v>
      </c>
      <c r="B12" s="1410">
        <v>0</v>
      </c>
      <c r="C12" s="1080">
        <v>0</v>
      </c>
      <c r="D12" s="1080">
        <v>0</v>
      </c>
      <c r="E12" s="1080">
        <v>0</v>
      </c>
      <c r="F12" s="1080">
        <v>0</v>
      </c>
      <c r="G12" s="1080">
        <v>0</v>
      </c>
      <c r="H12" s="1080">
        <v>0</v>
      </c>
      <c r="I12" s="1080">
        <v>0</v>
      </c>
      <c r="J12" s="1080">
        <v>0</v>
      </c>
      <c r="K12" s="1080">
        <v>0</v>
      </c>
      <c r="L12" s="1080">
        <v>0</v>
      </c>
      <c r="M12" s="1080">
        <v>0</v>
      </c>
      <c r="N12" s="1081">
        <v>0</v>
      </c>
      <c r="O12" s="1081">
        <v>0</v>
      </c>
      <c r="P12" s="1081">
        <v>0</v>
      </c>
      <c r="Q12" s="1082">
        <v>0</v>
      </c>
      <c r="R12" s="1081">
        <v>0</v>
      </c>
      <c r="S12" s="1081">
        <v>0</v>
      </c>
      <c r="T12" s="1081">
        <v>0</v>
      </c>
      <c r="U12" s="1081">
        <v>0</v>
      </c>
      <c r="V12" s="1081">
        <v>0</v>
      </c>
      <c r="W12" s="1081">
        <v>0</v>
      </c>
      <c r="X12" s="1081">
        <v>0</v>
      </c>
      <c r="Y12" s="1081">
        <v>0</v>
      </c>
      <c r="Z12" s="1081">
        <v>0</v>
      </c>
      <c r="AA12" s="1081">
        <v>0</v>
      </c>
      <c r="AB12" s="1083">
        <v>0</v>
      </c>
      <c r="AC12" s="1079" t="s">
        <v>247</v>
      </c>
      <c r="AD12" s="1081">
        <v>0</v>
      </c>
      <c r="AE12" s="1081">
        <v>0</v>
      </c>
      <c r="AF12" s="1081">
        <v>0</v>
      </c>
      <c r="AG12" s="1081">
        <v>0</v>
      </c>
      <c r="AH12" s="1081">
        <v>0</v>
      </c>
      <c r="AI12" s="1081">
        <v>0</v>
      </c>
      <c r="AJ12" s="1083">
        <v>0</v>
      </c>
      <c r="AK12" s="1084">
        <v>0</v>
      </c>
      <c r="AL12" s="1081">
        <v>0</v>
      </c>
      <c r="AM12" s="1082">
        <v>0</v>
      </c>
      <c r="AN12" s="1082">
        <v>0</v>
      </c>
      <c r="AO12" s="1082">
        <v>0</v>
      </c>
      <c r="AP12" s="1082">
        <v>0</v>
      </c>
      <c r="AQ12" s="1082">
        <v>0</v>
      </c>
      <c r="AR12" s="1085">
        <v>0</v>
      </c>
      <c r="AS12" s="1086">
        <v>0</v>
      </c>
      <c r="AT12" s="1085">
        <v>15423.02</v>
      </c>
      <c r="AU12" s="1085">
        <v>0</v>
      </c>
      <c r="AV12" s="1082">
        <v>0</v>
      </c>
      <c r="AW12" s="1082">
        <v>0</v>
      </c>
      <c r="AX12" s="1077">
        <v>0</v>
      </c>
      <c r="AY12" s="1077">
        <v>0</v>
      </c>
      <c r="AZ12" s="1077">
        <v>0</v>
      </c>
      <c r="BA12" s="1077">
        <v>0</v>
      </c>
      <c r="BB12" s="1077">
        <v>0</v>
      </c>
      <c r="BC12" s="1077">
        <v>0</v>
      </c>
      <c r="BD12" s="1078">
        <v>0</v>
      </c>
      <c r="BE12" s="1079" t="s">
        <v>247</v>
      </c>
      <c r="BF12" s="1399">
        <v>0</v>
      </c>
      <c r="BG12" s="1077">
        <v>0</v>
      </c>
      <c r="BH12" s="1077">
        <v>0</v>
      </c>
      <c r="BI12" s="1077">
        <v>0</v>
      </c>
      <c r="BJ12" s="1077">
        <v>0</v>
      </c>
      <c r="BK12" s="1077">
        <v>0</v>
      </c>
      <c r="BL12" s="1077">
        <v>0</v>
      </c>
      <c r="BM12" s="1077">
        <v>0</v>
      </c>
      <c r="BN12" s="1077">
        <v>0</v>
      </c>
      <c r="BO12" s="1077">
        <v>0</v>
      </c>
      <c r="BP12" s="1077">
        <v>0</v>
      </c>
      <c r="BQ12" s="1077">
        <v>0</v>
      </c>
      <c r="BR12" s="1077">
        <v>0</v>
      </c>
      <c r="BS12" s="1077">
        <v>0</v>
      </c>
      <c r="BT12" s="1077">
        <v>0</v>
      </c>
      <c r="BU12" s="1077">
        <v>0</v>
      </c>
      <c r="BV12" s="1077">
        <v>0</v>
      </c>
      <c r="BW12" s="1077">
        <v>0</v>
      </c>
      <c r="BX12" s="1085">
        <v>0</v>
      </c>
      <c r="BY12" s="1077">
        <v>0</v>
      </c>
      <c r="BZ12" s="1077">
        <v>0</v>
      </c>
      <c r="CA12" s="1077">
        <v>0</v>
      </c>
      <c r="CB12" s="1077">
        <v>0</v>
      </c>
      <c r="CC12" s="1077">
        <v>0</v>
      </c>
      <c r="CD12" s="1077">
        <v>0</v>
      </c>
      <c r="CE12" s="1077">
        <v>0</v>
      </c>
      <c r="CF12" s="1077">
        <v>0</v>
      </c>
      <c r="CG12" s="1077">
        <v>0</v>
      </c>
      <c r="CH12" s="1077">
        <v>0</v>
      </c>
      <c r="CI12" s="1077">
        <v>0</v>
      </c>
      <c r="CJ12" s="1078">
        <v>0</v>
      </c>
      <c r="CK12" s="1230" t="s">
        <v>717</v>
      </c>
      <c r="CL12" s="1421">
        <v>10228.945854850001</v>
      </c>
      <c r="CM12" s="1422">
        <v>7810.3758829799999</v>
      </c>
      <c r="CN12" s="1422">
        <v>8062.48515391</v>
      </c>
      <c r="CO12" s="1422">
        <v>10250.739589780002</v>
      </c>
      <c r="CP12" s="1422">
        <v>16598.33663686</v>
      </c>
      <c r="CQ12" s="1422">
        <v>9658.3853404399997</v>
      </c>
      <c r="CR12" s="1422">
        <v>13505.072880420001</v>
      </c>
      <c r="CS12" s="1422">
        <v>8924.9805045499998</v>
      </c>
      <c r="CT12" s="1423">
        <v>14229.93710379</v>
      </c>
    </row>
    <row r="13" spans="1:98" ht="15.75" customHeight="1">
      <c r="A13" s="1079" t="s">
        <v>248</v>
      </c>
      <c r="B13" s="1410">
        <v>115351.928</v>
      </c>
      <c r="C13" s="1080">
        <v>185906.049</v>
      </c>
      <c r="D13" s="1080">
        <v>144712.334</v>
      </c>
      <c r="E13" s="1080">
        <v>121840.4</v>
      </c>
      <c r="F13" s="1080">
        <v>192703.592</v>
      </c>
      <c r="G13" s="1080">
        <v>80850.339000000007</v>
      </c>
      <c r="H13" s="1080">
        <v>80194.634000000005</v>
      </c>
      <c r="I13" s="1080">
        <v>90899.423999999999</v>
      </c>
      <c r="J13" s="1080">
        <v>119964.81</v>
      </c>
      <c r="K13" s="1080">
        <v>88552.827999999994</v>
      </c>
      <c r="L13" s="1080">
        <v>140516.4</v>
      </c>
      <c r="M13" s="1080">
        <v>45578.120999999999</v>
      </c>
      <c r="N13" s="1081">
        <v>23645.416000000001</v>
      </c>
      <c r="O13" s="1081">
        <v>86919.298999999999</v>
      </c>
      <c r="P13" s="1081">
        <v>26325.535</v>
      </c>
      <c r="Q13" s="1082">
        <v>24437.1</v>
      </c>
      <c r="R13" s="1081">
        <v>75383.763000000006</v>
      </c>
      <c r="S13" s="1081">
        <v>30268.425999999999</v>
      </c>
      <c r="T13" s="1081">
        <v>51422.413999999997</v>
      </c>
      <c r="U13" s="1081">
        <v>33137.663999999997</v>
      </c>
      <c r="V13" s="1081">
        <v>62451.150999999998</v>
      </c>
      <c r="W13" s="1081">
        <v>18774.851999999999</v>
      </c>
      <c r="X13" s="1081">
        <v>25134.412</v>
      </c>
      <c r="Y13" s="1081">
        <v>67152.362116050004</v>
      </c>
      <c r="Z13" s="1081">
        <v>49798.467116239997</v>
      </c>
      <c r="AA13" s="1081">
        <v>33545.942000000003</v>
      </c>
      <c r="AB13" s="1083">
        <v>28257.38</v>
      </c>
      <c r="AC13" s="1079" t="s">
        <v>248</v>
      </c>
      <c r="AD13" s="1081">
        <v>25716.494999999999</v>
      </c>
      <c r="AE13" s="1081">
        <v>30578.177</v>
      </c>
      <c r="AF13" s="1081">
        <v>17691.042000000001</v>
      </c>
      <c r="AG13" s="1081">
        <v>24631.314591539998</v>
      </c>
      <c r="AH13" s="1081">
        <v>23359.424999999999</v>
      </c>
      <c r="AI13" s="1081">
        <v>19158.145</v>
      </c>
      <c r="AJ13" s="1083">
        <v>23640.066999999999</v>
      </c>
      <c r="AK13" s="1084">
        <v>31666.663</v>
      </c>
      <c r="AL13" s="1081">
        <v>67152.362116050004</v>
      </c>
      <c r="AM13" s="1082">
        <v>42270.415000000001</v>
      </c>
      <c r="AN13" s="1082">
        <v>14531.691999999999</v>
      </c>
      <c r="AO13" s="1082">
        <v>23884.89</v>
      </c>
      <c r="AP13" s="1082">
        <v>18109.39</v>
      </c>
      <c r="AQ13" s="1082">
        <v>14973.43</v>
      </c>
      <c r="AR13" s="1085">
        <v>12453.18</v>
      </c>
      <c r="AS13" s="1086">
        <v>26980.71</v>
      </c>
      <c r="AT13" s="1085">
        <v>18674.53</v>
      </c>
      <c r="AU13" s="1085">
        <v>55711.88</v>
      </c>
      <c r="AV13" s="1082">
        <v>25033.55</v>
      </c>
      <c r="AW13" s="1082">
        <v>61678.22</v>
      </c>
      <c r="AX13" s="1077">
        <v>60768.39</v>
      </c>
      <c r="AY13" s="1077">
        <v>73852.429999999993</v>
      </c>
      <c r="AZ13" s="1077">
        <v>31563.9</v>
      </c>
      <c r="BA13" s="1077">
        <v>82114.070000000007</v>
      </c>
      <c r="BB13" s="1077">
        <v>53530.93</v>
      </c>
      <c r="BC13" s="1077">
        <v>107000</v>
      </c>
      <c r="BD13" s="1078">
        <v>70762.048999999999</v>
      </c>
      <c r="BE13" s="1079" t="s">
        <v>248</v>
      </c>
      <c r="BF13" s="1399">
        <v>52902.25</v>
      </c>
      <c r="BG13" s="1077">
        <v>19293.03</v>
      </c>
      <c r="BH13" s="1077">
        <v>29118.400000000001</v>
      </c>
      <c r="BI13" s="1077">
        <v>73980.682000000001</v>
      </c>
      <c r="BJ13" s="1077">
        <v>99182.5</v>
      </c>
      <c r="BK13" s="1077">
        <v>124865.717</v>
      </c>
      <c r="BL13" s="1077">
        <v>163007.94200000001</v>
      </c>
      <c r="BM13" s="1077">
        <v>154839.18700000001</v>
      </c>
      <c r="BN13" s="1077">
        <v>151630.06</v>
      </c>
      <c r="BO13" s="1077">
        <v>155177.92000000001</v>
      </c>
      <c r="BP13" s="1077">
        <v>145768.33600000001</v>
      </c>
      <c r="BQ13" s="1077">
        <v>148411.859</v>
      </c>
      <c r="BR13" s="1077">
        <v>73943.75</v>
      </c>
      <c r="BS13" s="1077">
        <v>30245.005000000001</v>
      </c>
      <c r="BT13" s="1077">
        <v>32901.498</v>
      </c>
      <c r="BU13" s="1077">
        <v>33440.194000000003</v>
      </c>
      <c r="BV13" s="1077">
        <v>36448.699999999997</v>
      </c>
      <c r="BW13" s="1077">
        <v>31359.85</v>
      </c>
      <c r="BX13" s="1085">
        <v>36831.5</v>
      </c>
      <c r="BY13" s="1077">
        <v>81339.3</v>
      </c>
      <c r="BZ13" s="1077">
        <v>61763.8</v>
      </c>
      <c r="CA13" s="1077">
        <v>55951.37</v>
      </c>
      <c r="CB13" s="1077">
        <v>68650.3</v>
      </c>
      <c r="CC13" s="1077">
        <v>63875.199999999997</v>
      </c>
      <c r="CD13" s="1077">
        <v>60784.88</v>
      </c>
      <c r="CE13" s="1077">
        <v>68926.649999999994</v>
      </c>
      <c r="CF13" s="1077">
        <v>52633.5</v>
      </c>
      <c r="CG13" s="1077">
        <v>69022.77</v>
      </c>
      <c r="CH13" s="1077">
        <v>57535.97</v>
      </c>
      <c r="CI13" s="1077">
        <v>57554.132217179998</v>
      </c>
      <c r="CJ13" s="1078">
        <v>52412.532658199998</v>
      </c>
      <c r="CK13" s="1230" t="s">
        <v>742</v>
      </c>
      <c r="CL13" s="1421">
        <v>53561.038999999997</v>
      </c>
      <c r="CM13" s="1422">
        <v>42596.930999999997</v>
      </c>
      <c r="CN13" s="1422">
        <v>33581.805999999997</v>
      </c>
      <c r="CO13" s="1422">
        <v>52251.762503999998</v>
      </c>
      <c r="CP13" s="1422">
        <v>50561.362503999997</v>
      </c>
      <c r="CQ13" s="1422">
        <v>33109.464999999997</v>
      </c>
      <c r="CR13" s="1422">
        <v>29098.465</v>
      </c>
      <c r="CS13" s="1422">
        <v>23516.931</v>
      </c>
      <c r="CT13" s="1423">
        <v>18072.931</v>
      </c>
    </row>
    <row r="14" spans="1:98" ht="15.75" customHeight="1">
      <c r="A14" s="1079" t="s">
        <v>249</v>
      </c>
      <c r="B14" s="1410">
        <v>0</v>
      </c>
      <c r="C14" s="1080">
        <v>0</v>
      </c>
      <c r="D14" s="1080">
        <v>0</v>
      </c>
      <c r="E14" s="1080">
        <v>0</v>
      </c>
      <c r="F14" s="1080">
        <v>0</v>
      </c>
      <c r="G14" s="1080">
        <v>0</v>
      </c>
      <c r="H14" s="1080">
        <v>0</v>
      </c>
      <c r="I14" s="1080">
        <v>0</v>
      </c>
      <c r="J14" s="1080">
        <v>0</v>
      </c>
      <c r="K14" s="1080">
        <v>0</v>
      </c>
      <c r="L14" s="1080">
        <v>0</v>
      </c>
      <c r="M14" s="1080">
        <v>0</v>
      </c>
      <c r="N14" s="1081">
        <v>0</v>
      </c>
      <c r="O14" s="1081">
        <v>0</v>
      </c>
      <c r="P14" s="1081">
        <v>0</v>
      </c>
      <c r="Q14" s="1082">
        <v>0</v>
      </c>
      <c r="R14" s="1081">
        <v>0</v>
      </c>
      <c r="S14" s="1081">
        <v>0</v>
      </c>
      <c r="T14" s="1081">
        <v>0</v>
      </c>
      <c r="U14" s="1081">
        <v>0</v>
      </c>
      <c r="V14" s="1081">
        <v>0</v>
      </c>
      <c r="W14" s="1081">
        <v>0</v>
      </c>
      <c r="X14" s="1081">
        <v>0</v>
      </c>
      <c r="Y14" s="1081">
        <v>0</v>
      </c>
      <c r="Z14" s="1081">
        <v>0</v>
      </c>
      <c r="AA14" s="1081">
        <v>0</v>
      </c>
      <c r="AB14" s="1083">
        <v>0</v>
      </c>
      <c r="AC14" s="1079" t="s">
        <v>249</v>
      </c>
      <c r="AD14" s="1081">
        <v>0</v>
      </c>
      <c r="AE14" s="1081">
        <v>0</v>
      </c>
      <c r="AF14" s="1081">
        <v>0</v>
      </c>
      <c r="AG14" s="1081">
        <v>0</v>
      </c>
      <c r="AH14" s="1081">
        <v>0</v>
      </c>
      <c r="AI14" s="1081">
        <v>0</v>
      </c>
      <c r="AJ14" s="1083">
        <v>0</v>
      </c>
      <c r="AK14" s="1084">
        <v>0</v>
      </c>
      <c r="AL14" s="1081">
        <v>0</v>
      </c>
      <c r="AM14" s="1082">
        <v>0</v>
      </c>
      <c r="AN14" s="1082">
        <v>0</v>
      </c>
      <c r="AO14" s="1082">
        <v>0</v>
      </c>
      <c r="AP14" s="1082">
        <v>0</v>
      </c>
      <c r="AQ14" s="1082">
        <v>0</v>
      </c>
      <c r="AR14" s="1085">
        <v>0</v>
      </c>
      <c r="AS14" s="1086">
        <v>0</v>
      </c>
      <c r="AT14" s="1085">
        <v>0</v>
      </c>
      <c r="AU14" s="1085">
        <v>0</v>
      </c>
      <c r="AV14" s="1082">
        <v>0</v>
      </c>
      <c r="AW14" s="1082">
        <v>0</v>
      </c>
      <c r="AX14" s="1077">
        <v>0</v>
      </c>
      <c r="AY14" s="1077">
        <v>0</v>
      </c>
      <c r="AZ14" s="1077">
        <v>0</v>
      </c>
      <c r="BA14" s="1077">
        <v>0</v>
      </c>
      <c r="BB14" s="1077">
        <v>0</v>
      </c>
      <c r="BC14" s="1077">
        <v>0</v>
      </c>
      <c r="BD14" s="1078">
        <v>0</v>
      </c>
      <c r="BE14" s="1079" t="s">
        <v>249</v>
      </c>
      <c r="BF14" s="1399">
        <v>0</v>
      </c>
      <c r="BG14" s="1077">
        <v>0</v>
      </c>
      <c r="BH14" s="1077">
        <v>0</v>
      </c>
      <c r="BI14" s="1077">
        <v>0</v>
      </c>
      <c r="BJ14" s="1077">
        <v>0</v>
      </c>
      <c r="BK14" s="1077">
        <v>0</v>
      </c>
      <c r="BL14" s="1077">
        <v>0</v>
      </c>
      <c r="BM14" s="1077">
        <v>0</v>
      </c>
      <c r="BN14" s="1077">
        <v>0</v>
      </c>
      <c r="BO14" s="1077">
        <v>0</v>
      </c>
      <c r="BP14" s="1077">
        <v>0</v>
      </c>
      <c r="BQ14" s="1077">
        <v>0</v>
      </c>
      <c r="BR14" s="1077">
        <v>0</v>
      </c>
      <c r="BS14" s="1077">
        <v>0</v>
      </c>
      <c r="BT14" s="1077">
        <v>0</v>
      </c>
      <c r="BU14" s="1077">
        <v>0</v>
      </c>
      <c r="BV14" s="1077">
        <v>0</v>
      </c>
      <c r="BW14" s="1077">
        <v>0</v>
      </c>
      <c r="BX14" s="1085">
        <v>0</v>
      </c>
      <c r="BY14" s="1077">
        <v>0</v>
      </c>
      <c r="BZ14" s="1077">
        <v>0</v>
      </c>
      <c r="CA14" s="1077">
        <v>0</v>
      </c>
      <c r="CB14" s="1077">
        <v>0</v>
      </c>
      <c r="CC14" s="1077">
        <v>0</v>
      </c>
      <c r="CD14" s="1077">
        <v>0</v>
      </c>
      <c r="CE14" s="1077">
        <v>0</v>
      </c>
      <c r="CF14" s="1077">
        <v>0</v>
      </c>
      <c r="CG14" s="1077">
        <v>0</v>
      </c>
      <c r="CH14" s="1077">
        <v>0</v>
      </c>
      <c r="CI14" s="1077"/>
      <c r="CJ14" s="1078">
        <v>0</v>
      </c>
      <c r="CK14" s="1230" t="s">
        <v>249</v>
      </c>
      <c r="CL14" s="1421">
        <v>0</v>
      </c>
      <c r="CM14" s="1422">
        <v>0</v>
      </c>
      <c r="CN14" s="1422">
        <v>0</v>
      </c>
      <c r="CO14" s="1422">
        <v>0</v>
      </c>
      <c r="CP14" s="1422">
        <v>0</v>
      </c>
      <c r="CQ14" s="1422">
        <v>0</v>
      </c>
      <c r="CR14" s="1422">
        <v>0</v>
      </c>
      <c r="CS14" s="1422">
        <v>0</v>
      </c>
      <c r="CT14" s="1423">
        <v>0</v>
      </c>
    </row>
    <row r="15" spans="1:98" ht="15.75" customHeight="1">
      <c r="A15" s="1068" t="s">
        <v>250</v>
      </c>
      <c r="B15" s="1409">
        <v>39188.743999999999</v>
      </c>
      <c r="C15" s="1069">
        <v>52326.176000000007</v>
      </c>
      <c r="D15" s="1069">
        <v>33302.11</v>
      </c>
      <c r="E15" s="1069">
        <v>52078.2</v>
      </c>
      <c r="F15" s="1069">
        <v>64207.074999999997</v>
      </c>
      <c r="G15" s="1069">
        <v>61249.004000000001</v>
      </c>
      <c r="H15" s="1069">
        <v>34599.010999999999</v>
      </c>
      <c r="I15" s="1069">
        <v>45891.137000000002</v>
      </c>
      <c r="J15" s="1069">
        <v>58749.460999999996</v>
      </c>
      <c r="K15" s="1069">
        <v>53244.483</v>
      </c>
      <c r="L15" s="1069">
        <v>65307.6</v>
      </c>
      <c r="M15" s="1069">
        <v>171724.97399999999</v>
      </c>
      <c r="N15" s="1070">
        <v>88652.584000000003</v>
      </c>
      <c r="O15" s="1070">
        <v>92714.567999999999</v>
      </c>
      <c r="P15" s="1070">
        <v>89969.002000000008</v>
      </c>
      <c r="Q15" s="1071">
        <v>121647.04999999999</v>
      </c>
      <c r="R15" s="1070">
        <v>124790.577</v>
      </c>
      <c r="S15" s="1070">
        <v>217103.28200000001</v>
      </c>
      <c r="T15" s="1070">
        <v>219422.296</v>
      </c>
      <c r="U15" s="1070">
        <v>176800.94900000002</v>
      </c>
      <c r="V15" s="1070">
        <v>150043.785</v>
      </c>
      <c r="W15" s="1070">
        <v>143393.41500000001</v>
      </c>
      <c r="X15" s="1070">
        <v>161458.90100000001</v>
      </c>
      <c r="Y15" s="1070">
        <v>141591.21835878</v>
      </c>
      <c r="Z15" s="1070">
        <v>142417.07535793001</v>
      </c>
      <c r="AA15" s="1070">
        <v>139822.37699999998</v>
      </c>
      <c r="AB15" s="1072">
        <v>145635.685</v>
      </c>
      <c r="AC15" s="1068" t="s">
        <v>250</v>
      </c>
      <c r="AD15" s="1070">
        <v>142898.40299999999</v>
      </c>
      <c r="AE15" s="1070">
        <v>169540.56200000001</v>
      </c>
      <c r="AF15" s="1070">
        <v>163347.20299999998</v>
      </c>
      <c r="AG15" s="1070">
        <v>155695.96146848</v>
      </c>
      <c r="AH15" s="1070">
        <v>152165.30900000001</v>
      </c>
      <c r="AI15" s="1070">
        <v>140635.20199999999</v>
      </c>
      <c r="AJ15" s="1072">
        <v>177778.62299999999</v>
      </c>
      <c r="AK15" s="1073">
        <v>190615.23499999999</v>
      </c>
      <c r="AL15" s="1070">
        <v>141591.21835878</v>
      </c>
      <c r="AM15" s="1071">
        <v>108356.349</v>
      </c>
      <c r="AN15" s="1071">
        <v>100226.03899999999</v>
      </c>
      <c r="AO15" s="1071">
        <v>103554.18</v>
      </c>
      <c r="AP15" s="1071">
        <v>109108.3</v>
      </c>
      <c r="AQ15" s="1071">
        <v>105960.23999999999</v>
      </c>
      <c r="AR15" s="1074">
        <v>113055.4</v>
      </c>
      <c r="AS15" s="1075">
        <v>145960.47</v>
      </c>
      <c r="AT15" s="1074">
        <v>144318.38</v>
      </c>
      <c r="AU15" s="1074">
        <v>138059.84</v>
      </c>
      <c r="AV15" s="1071">
        <v>134228.89000000001</v>
      </c>
      <c r="AW15" s="1071">
        <v>86660.299999999988</v>
      </c>
      <c r="AX15" s="1077">
        <v>162509.09</v>
      </c>
      <c r="AY15" s="1077">
        <v>137719.26</v>
      </c>
      <c r="AZ15" s="1077">
        <v>147534.04999999999</v>
      </c>
      <c r="BA15" s="1077">
        <v>123380.48000000001</v>
      </c>
      <c r="BB15" s="1077">
        <v>134185.79</v>
      </c>
      <c r="BC15" s="1077">
        <v>161264.74</v>
      </c>
      <c r="BD15" s="1078">
        <v>159167.90299999999</v>
      </c>
      <c r="BE15" s="1068" t="s">
        <v>250</v>
      </c>
      <c r="BF15" s="1399">
        <v>123557.23000000001</v>
      </c>
      <c r="BG15" s="1077">
        <v>155013.79</v>
      </c>
      <c r="BH15" s="1077">
        <v>138511.9</v>
      </c>
      <c r="BI15" s="1077">
        <v>154843.38399999999</v>
      </c>
      <c r="BJ15" s="1077">
        <v>144555.79999999999</v>
      </c>
      <c r="BK15" s="1077">
        <v>141957.86499999999</v>
      </c>
      <c r="BL15" s="1077">
        <v>123990.85800000001</v>
      </c>
      <c r="BM15" s="1077">
        <v>106399.51999999999</v>
      </c>
      <c r="BN15" s="1077">
        <v>112680.78</v>
      </c>
      <c r="BO15" s="1077">
        <v>122654.26300000001</v>
      </c>
      <c r="BP15" s="1077">
        <v>95455.391000000003</v>
      </c>
      <c r="BQ15" s="1077">
        <v>105882.20799999998</v>
      </c>
      <c r="BR15" s="1077">
        <v>78118.09</v>
      </c>
      <c r="BS15" s="1077">
        <v>114178.97099999999</v>
      </c>
      <c r="BT15" s="1077">
        <v>71098.684999999998</v>
      </c>
      <c r="BU15" s="1077">
        <v>46026.894999999997</v>
      </c>
      <c r="BV15" s="1077">
        <v>55625.180999999997</v>
      </c>
      <c r="BW15" s="1077">
        <v>63034.85</v>
      </c>
      <c r="BX15" s="1085">
        <v>46877.7</v>
      </c>
      <c r="BY15" s="1077">
        <v>16767.400000000001</v>
      </c>
      <c r="BZ15" s="1077">
        <v>34364.800000000003</v>
      </c>
      <c r="CA15" s="1077">
        <v>30363.16</v>
      </c>
      <c r="CB15" s="1077">
        <v>37963.410000000003</v>
      </c>
      <c r="CC15" s="1077">
        <v>30977.07</v>
      </c>
      <c r="CD15" s="1077">
        <v>36079.61</v>
      </c>
      <c r="CE15" s="1077">
        <v>61706.87</v>
      </c>
      <c r="CF15" s="1077">
        <v>41231.910000000003</v>
      </c>
      <c r="CG15" s="1077">
        <v>48182.66</v>
      </c>
      <c r="CH15" s="1077">
        <v>47872.91</v>
      </c>
      <c r="CI15" s="1077">
        <v>35092.553962899998</v>
      </c>
      <c r="CJ15" s="1078">
        <v>48268.074789409991</v>
      </c>
      <c r="CK15" s="1229" t="s">
        <v>743</v>
      </c>
      <c r="CL15" s="1418">
        <v>32062.534440170002</v>
      </c>
      <c r="CM15" s="1419">
        <v>18070.247365650001</v>
      </c>
      <c r="CN15" s="1419">
        <v>38491.08799901</v>
      </c>
      <c r="CO15" s="1419">
        <v>30405.511657670002</v>
      </c>
      <c r="CP15" s="1419">
        <v>32760.024614549999</v>
      </c>
      <c r="CQ15" s="1419">
        <v>19885.58303582</v>
      </c>
      <c r="CR15" s="1419">
        <v>20164.50779675</v>
      </c>
      <c r="CS15" s="1419">
        <v>19529.367529760002</v>
      </c>
      <c r="CT15" s="1420">
        <v>19064.47387998</v>
      </c>
    </row>
    <row r="16" spans="1:98" ht="15.75" customHeight="1">
      <c r="A16" s="1079" t="s">
        <v>251</v>
      </c>
      <c r="B16" s="1410">
        <v>28085.415000000001</v>
      </c>
      <c r="C16" s="1080">
        <v>42371.747000000003</v>
      </c>
      <c r="D16" s="1080">
        <v>27556.956999999999</v>
      </c>
      <c r="E16" s="1080">
        <v>42333.1</v>
      </c>
      <c r="F16" s="1080">
        <v>46346.39</v>
      </c>
      <c r="G16" s="1080">
        <v>54570.841999999997</v>
      </c>
      <c r="H16" s="1080">
        <v>25230.848999999998</v>
      </c>
      <c r="I16" s="1080">
        <v>35268.688000000002</v>
      </c>
      <c r="J16" s="1080">
        <v>42414.550999999999</v>
      </c>
      <c r="K16" s="1080">
        <v>37638.523000000001</v>
      </c>
      <c r="L16" s="1080">
        <v>41243.599999999999</v>
      </c>
      <c r="M16" s="1080">
        <v>47750.940999999999</v>
      </c>
      <c r="N16" s="1081">
        <v>47510.731</v>
      </c>
      <c r="O16" s="1081">
        <v>61863.514999999999</v>
      </c>
      <c r="P16" s="1081">
        <v>62026.887000000002</v>
      </c>
      <c r="Q16" s="1082">
        <v>99990.23</v>
      </c>
      <c r="R16" s="1081">
        <v>81738.592000000004</v>
      </c>
      <c r="S16" s="1081">
        <v>155006.533</v>
      </c>
      <c r="T16" s="1081">
        <v>155741.54699999999</v>
      </c>
      <c r="U16" s="1081">
        <v>100603.205</v>
      </c>
      <c r="V16" s="1081">
        <v>103693.337</v>
      </c>
      <c r="W16" s="1081">
        <v>97004.985000000001</v>
      </c>
      <c r="X16" s="1081">
        <v>109689.348</v>
      </c>
      <c r="Y16" s="1081">
        <v>63793.216121079997</v>
      </c>
      <c r="Z16" s="1081">
        <v>103890.81612408</v>
      </c>
      <c r="AA16" s="1081">
        <v>103740.821</v>
      </c>
      <c r="AB16" s="1083">
        <v>98625.885999999999</v>
      </c>
      <c r="AC16" s="1079" t="s">
        <v>251</v>
      </c>
      <c r="AD16" s="1081">
        <v>84997.512000000002</v>
      </c>
      <c r="AE16" s="1081">
        <v>133533.90700000001</v>
      </c>
      <c r="AF16" s="1081">
        <v>122821.82799999999</v>
      </c>
      <c r="AG16" s="1081">
        <v>127385.75115308</v>
      </c>
      <c r="AH16" s="1081">
        <v>124037.181</v>
      </c>
      <c r="AI16" s="1081">
        <v>116573.63</v>
      </c>
      <c r="AJ16" s="1083">
        <v>107015.351</v>
      </c>
      <c r="AK16" s="1084">
        <v>93780.691000000006</v>
      </c>
      <c r="AL16" s="1081">
        <v>63793.216121079997</v>
      </c>
      <c r="AM16" s="1082">
        <v>59499.182000000001</v>
      </c>
      <c r="AN16" s="1082">
        <v>58035.11</v>
      </c>
      <c r="AO16" s="1082">
        <v>56492.68</v>
      </c>
      <c r="AP16" s="1082">
        <v>59369.25</v>
      </c>
      <c r="AQ16" s="1082">
        <v>59824.81</v>
      </c>
      <c r="AR16" s="1085">
        <v>65365.69</v>
      </c>
      <c r="AS16" s="1086">
        <v>81305.42</v>
      </c>
      <c r="AT16" s="1085">
        <v>74815.820000000007</v>
      </c>
      <c r="AU16" s="1085">
        <v>67878.39</v>
      </c>
      <c r="AV16" s="1082">
        <v>67531.69</v>
      </c>
      <c r="AW16" s="1082">
        <v>38427.85</v>
      </c>
      <c r="AX16" s="1077">
        <v>79374.37</v>
      </c>
      <c r="AY16" s="1077">
        <v>87370.94</v>
      </c>
      <c r="AZ16" s="1077">
        <v>96310.91</v>
      </c>
      <c r="BA16" s="1077">
        <v>73008.69</v>
      </c>
      <c r="BB16" s="1077">
        <v>78106.06</v>
      </c>
      <c r="BC16" s="1077">
        <v>102117.08</v>
      </c>
      <c r="BD16" s="1078">
        <v>95648.315000000002</v>
      </c>
      <c r="BE16" s="1079" t="s">
        <v>251</v>
      </c>
      <c r="BF16" s="1399">
        <v>63654.47</v>
      </c>
      <c r="BG16" s="1077">
        <v>96443.97</v>
      </c>
      <c r="BH16" s="1077">
        <v>74469.06</v>
      </c>
      <c r="BI16" s="1077">
        <v>51442.112999999998</v>
      </c>
      <c r="BJ16" s="1077">
        <v>46165.2</v>
      </c>
      <c r="BK16" s="1077">
        <v>36893.705999999998</v>
      </c>
      <c r="BL16" s="1077">
        <v>34994.942000000003</v>
      </c>
      <c r="BM16" s="1077">
        <v>25181.850999999999</v>
      </c>
      <c r="BN16" s="1077">
        <v>33434.25</v>
      </c>
      <c r="BO16" s="1077">
        <v>35789.985999999997</v>
      </c>
      <c r="BP16" s="1077">
        <v>17891.864000000001</v>
      </c>
      <c r="BQ16" s="1077">
        <v>18580.508999999998</v>
      </c>
      <c r="BR16" s="1077">
        <v>16580.509999999998</v>
      </c>
      <c r="BS16" s="1077">
        <v>33519.374000000003</v>
      </c>
      <c r="BT16" s="1077">
        <v>8086.5510000000004</v>
      </c>
      <c r="BU16" s="1077">
        <v>8886.5409999999993</v>
      </c>
      <c r="BV16" s="1077">
        <v>8886.5409999999993</v>
      </c>
      <c r="BW16" s="1077">
        <v>15299.56</v>
      </c>
      <c r="BX16" s="1085">
        <v>11167.4</v>
      </c>
      <c r="BY16" s="1077">
        <v>16767.400000000001</v>
      </c>
      <c r="BZ16" s="1077">
        <v>15150</v>
      </c>
      <c r="CA16" s="1077">
        <v>8450</v>
      </c>
      <c r="CB16" s="1077">
        <v>9950</v>
      </c>
      <c r="CC16" s="1077">
        <v>7300</v>
      </c>
      <c r="CD16" s="1077">
        <v>9300</v>
      </c>
      <c r="CE16" s="1077">
        <v>8622.2199999999993</v>
      </c>
      <c r="CF16" s="1077">
        <v>17687.7</v>
      </c>
      <c r="CG16" s="1077">
        <v>12467.6</v>
      </c>
      <c r="CH16" s="1077">
        <v>11100</v>
      </c>
      <c r="CI16" s="1077">
        <v>10372</v>
      </c>
      <c r="CJ16" s="1078">
        <v>13745.43054471</v>
      </c>
      <c r="CK16" s="1231" t="s">
        <v>718</v>
      </c>
      <c r="CL16" s="1421">
        <v>-3714.6971046799999</v>
      </c>
      <c r="CM16" s="1422">
        <v>-6799.8863190000002</v>
      </c>
      <c r="CN16" s="1422">
        <v>-3470.8871717500001</v>
      </c>
      <c r="CO16" s="1422">
        <v>-3435.6404820900002</v>
      </c>
      <c r="CP16" s="1422">
        <v>-1877.7355365899998</v>
      </c>
      <c r="CQ16" s="1422">
        <v>-3025.98480432</v>
      </c>
      <c r="CR16" s="1422">
        <v>-3254.1600433899998</v>
      </c>
      <c r="CS16" s="1422">
        <v>-3204.4744202699999</v>
      </c>
      <c r="CT16" s="1423">
        <v>-2961.8605592199997</v>
      </c>
    </row>
    <row r="17" spans="1:98" ht="15.75" customHeight="1">
      <c r="A17" s="1079" t="s">
        <v>252</v>
      </c>
      <c r="B17" s="1410">
        <v>11103.329</v>
      </c>
      <c r="C17" s="1080">
        <v>9954.4290000000001</v>
      </c>
      <c r="D17" s="1080">
        <v>5745.1530000000002</v>
      </c>
      <c r="E17" s="1080">
        <v>9745.1</v>
      </c>
      <c r="F17" s="1080">
        <v>17860.685000000001</v>
      </c>
      <c r="G17" s="1080">
        <v>6678.1620000000003</v>
      </c>
      <c r="H17" s="1080">
        <v>9368.1620000000003</v>
      </c>
      <c r="I17" s="1080">
        <v>10622.449000000001</v>
      </c>
      <c r="J17" s="1080">
        <v>16334.91</v>
      </c>
      <c r="K17" s="1080">
        <v>15605.96</v>
      </c>
      <c r="L17" s="1080">
        <v>24064</v>
      </c>
      <c r="M17" s="1080">
        <v>123974.033</v>
      </c>
      <c r="N17" s="1081">
        <v>41141.853000000003</v>
      </c>
      <c r="O17" s="1081">
        <v>30851.053</v>
      </c>
      <c r="P17" s="1081">
        <v>27942.115000000002</v>
      </c>
      <c r="Q17" s="1082">
        <v>21656.82</v>
      </c>
      <c r="R17" s="1081">
        <v>43051.985000000001</v>
      </c>
      <c r="S17" s="1081">
        <v>62096.749000000003</v>
      </c>
      <c r="T17" s="1081">
        <v>63680.749000000003</v>
      </c>
      <c r="U17" s="1081">
        <v>76197.744000000006</v>
      </c>
      <c r="V17" s="1081">
        <v>46350.447999999997</v>
      </c>
      <c r="W17" s="1081">
        <v>46388.43</v>
      </c>
      <c r="X17" s="1081">
        <v>51769.553</v>
      </c>
      <c r="Y17" s="1081">
        <v>77798.002237699999</v>
      </c>
      <c r="Z17" s="1081">
        <v>38526.259233850004</v>
      </c>
      <c r="AA17" s="1081">
        <v>36081.555999999997</v>
      </c>
      <c r="AB17" s="1083">
        <v>47009.798999999999</v>
      </c>
      <c r="AC17" s="1079" t="s">
        <v>252</v>
      </c>
      <c r="AD17" s="1081">
        <v>57900.891000000003</v>
      </c>
      <c r="AE17" s="1081">
        <v>36006.654999999999</v>
      </c>
      <c r="AF17" s="1081">
        <v>40525.375</v>
      </c>
      <c r="AG17" s="1081">
        <v>28310.2103154</v>
      </c>
      <c r="AH17" s="1081">
        <v>28128.128000000001</v>
      </c>
      <c r="AI17" s="1081">
        <v>24061.572</v>
      </c>
      <c r="AJ17" s="1083">
        <v>70763.271999999997</v>
      </c>
      <c r="AK17" s="1084">
        <v>96834.543999999994</v>
      </c>
      <c r="AL17" s="1081">
        <v>77798.002237699999</v>
      </c>
      <c r="AM17" s="1082">
        <v>48857.167000000001</v>
      </c>
      <c r="AN17" s="1082">
        <v>42190.928999999996</v>
      </c>
      <c r="AO17" s="1082">
        <v>47061.5</v>
      </c>
      <c r="AP17" s="1082">
        <v>49739.05</v>
      </c>
      <c r="AQ17" s="1082">
        <v>46135.43</v>
      </c>
      <c r="AR17" s="1085">
        <v>47689.71</v>
      </c>
      <c r="AS17" s="1086">
        <v>64655.05</v>
      </c>
      <c r="AT17" s="1085">
        <v>69502.559999999998</v>
      </c>
      <c r="AU17" s="1085">
        <v>70181.45</v>
      </c>
      <c r="AV17" s="1082">
        <v>66697.2</v>
      </c>
      <c r="AW17" s="1082">
        <v>48232.45</v>
      </c>
      <c r="AX17" s="1077">
        <v>83134.720000000001</v>
      </c>
      <c r="AY17" s="1077">
        <v>50348.32</v>
      </c>
      <c r="AZ17" s="1077">
        <v>51223.14</v>
      </c>
      <c r="BA17" s="1077">
        <v>50371.79</v>
      </c>
      <c r="BB17" s="1077">
        <v>56079.73</v>
      </c>
      <c r="BC17" s="1077">
        <v>59147.66</v>
      </c>
      <c r="BD17" s="1078">
        <v>63519.588000000003</v>
      </c>
      <c r="BE17" s="1079" t="s">
        <v>252</v>
      </c>
      <c r="BF17" s="1399">
        <v>59902.76</v>
      </c>
      <c r="BG17" s="1077">
        <v>58569.82</v>
      </c>
      <c r="BH17" s="1077">
        <v>64042.84</v>
      </c>
      <c r="BI17" s="1077">
        <v>103401.27099999999</v>
      </c>
      <c r="BJ17" s="1077">
        <v>98390.6</v>
      </c>
      <c r="BK17" s="1077">
        <v>105064.159</v>
      </c>
      <c r="BL17" s="1077">
        <v>88995.915999999997</v>
      </c>
      <c r="BM17" s="1077">
        <v>81217.668999999994</v>
      </c>
      <c r="BN17" s="1077">
        <v>79246.53</v>
      </c>
      <c r="BO17" s="1077">
        <v>86864.277000000002</v>
      </c>
      <c r="BP17" s="1077">
        <v>77563.527000000002</v>
      </c>
      <c r="BQ17" s="1077">
        <v>87301.698999999993</v>
      </c>
      <c r="BR17" s="1077">
        <v>61537.58</v>
      </c>
      <c r="BS17" s="1077">
        <v>80659.596999999994</v>
      </c>
      <c r="BT17" s="1077">
        <v>63012.133999999998</v>
      </c>
      <c r="BU17" s="1077">
        <v>37140.353999999999</v>
      </c>
      <c r="BV17" s="1077">
        <v>46738.64</v>
      </c>
      <c r="BW17" s="1077">
        <v>47735.29</v>
      </c>
      <c r="BX17" s="1085">
        <v>35710.199999999997</v>
      </c>
      <c r="BY17" s="1077">
        <v>0</v>
      </c>
      <c r="BZ17" s="1077">
        <v>19214.8</v>
      </c>
      <c r="CA17" s="1077">
        <v>21913.16</v>
      </c>
      <c r="CB17" s="1077">
        <v>28013.41</v>
      </c>
      <c r="CC17" s="1077">
        <v>23677.07</v>
      </c>
      <c r="CD17" s="1077">
        <v>26779.61</v>
      </c>
      <c r="CE17" s="1077">
        <v>53084.65</v>
      </c>
      <c r="CF17" s="1077">
        <v>23544.22</v>
      </c>
      <c r="CG17" s="1077">
        <v>35715.07</v>
      </c>
      <c r="CH17" s="1077">
        <v>36772.910000000003</v>
      </c>
      <c r="CI17" s="1077">
        <v>24720.553962900001</v>
      </c>
      <c r="CJ17" s="1078">
        <v>34522.644244699994</v>
      </c>
      <c r="CK17" s="1230" t="s">
        <v>719</v>
      </c>
      <c r="CL17" s="1421">
        <v>35777.231544850001</v>
      </c>
      <c r="CM17" s="1422">
        <v>24870.133684650002</v>
      </c>
      <c r="CN17" s="1422">
        <v>41961.975170760001</v>
      </c>
      <c r="CO17" s="1422">
        <v>33841.152139760001</v>
      </c>
      <c r="CP17" s="1422">
        <v>34637.760151139999</v>
      </c>
      <c r="CQ17" s="1422">
        <v>22911.56784014</v>
      </c>
      <c r="CR17" s="1422">
        <v>23418.667840139999</v>
      </c>
      <c r="CS17" s="1422">
        <v>22733.841950030001</v>
      </c>
      <c r="CT17" s="1423">
        <v>22026.3344392</v>
      </c>
    </row>
    <row r="18" spans="1:98" ht="15.75" customHeight="1">
      <c r="A18" s="1068" t="s">
        <v>253</v>
      </c>
      <c r="B18" s="1409">
        <v>0</v>
      </c>
      <c r="C18" s="1069">
        <v>0</v>
      </c>
      <c r="D18" s="1069">
        <v>0</v>
      </c>
      <c r="E18" s="1069">
        <v>0</v>
      </c>
      <c r="F18" s="1069">
        <v>0</v>
      </c>
      <c r="G18" s="1069">
        <v>0</v>
      </c>
      <c r="H18" s="1069">
        <v>0</v>
      </c>
      <c r="I18" s="1069">
        <v>0</v>
      </c>
      <c r="J18" s="1069">
        <v>0</v>
      </c>
      <c r="K18" s="1069">
        <v>0</v>
      </c>
      <c r="L18" s="1069">
        <v>0</v>
      </c>
      <c r="M18" s="1069">
        <v>0</v>
      </c>
      <c r="N18" s="1070">
        <v>0</v>
      </c>
      <c r="O18" s="1070">
        <v>0</v>
      </c>
      <c r="P18" s="1070">
        <v>0</v>
      </c>
      <c r="Q18" s="1082">
        <v>0</v>
      </c>
      <c r="R18" s="1070">
        <v>0</v>
      </c>
      <c r="S18" s="1070">
        <v>0</v>
      </c>
      <c r="T18" s="1070">
        <v>0</v>
      </c>
      <c r="U18" s="1070">
        <v>0</v>
      </c>
      <c r="V18" s="1070">
        <v>0</v>
      </c>
      <c r="W18" s="1070">
        <v>0</v>
      </c>
      <c r="X18" s="1070">
        <v>0</v>
      </c>
      <c r="Y18" s="1070">
        <v>0</v>
      </c>
      <c r="Z18" s="1070">
        <v>0</v>
      </c>
      <c r="AA18" s="1070">
        <v>0</v>
      </c>
      <c r="AB18" s="1072">
        <v>0</v>
      </c>
      <c r="AC18" s="1068" t="s">
        <v>253</v>
      </c>
      <c r="AD18" s="1070">
        <v>0</v>
      </c>
      <c r="AE18" s="1070">
        <v>0</v>
      </c>
      <c r="AF18" s="1070">
        <v>0</v>
      </c>
      <c r="AG18" s="1070">
        <v>0</v>
      </c>
      <c r="AH18" s="1070">
        <v>0</v>
      </c>
      <c r="AI18" s="1070">
        <v>0</v>
      </c>
      <c r="AJ18" s="1072">
        <v>0</v>
      </c>
      <c r="AK18" s="1073">
        <v>0</v>
      </c>
      <c r="AL18" s="1070">
        <v>0</v>
      </c>
      <c r="AM18" s="1071">
        <v>0</v>
      </c>
      <c r="AN18" s="1071">
        <v>0</v>
      </c>
      <c r="AO18" s="1071">
        <v>0</v>
      </c>
      <c r="AP18" s="1071">
        <v>0</v>
      </c>
      <c r="AQ18" s="1071">
        <v>0</v>
      </c>
      <c r="AR18" s="1074">
        <v>0</v>
      </c>
      <c r="AS18" s="1075">
        <v>0</v>
      </c>
      <c r="AT18" s="1074">
        <v>0</v>
      </c>
      <c r="AU18" s="1074">
        <v>0</v>
      </c>
      <c r="AV18" s="1082">
        <v>0</v>
      </c>
      <c r="AW18" s="1082">
        <v>0</v>
      </c>
      <c r="AX18" s="1077">
        <v>0</v>
      </c>
      <c r="AY18" s="1077">
        <v>0</v>
      </c>
      <c r="AZ18" s="1077">
        <v>0</v>
      </c>
      <c r="BA18" s="1077">
        <v>0</v>
      </c>
      <c r="BB18" s="1077">
        <v>0</v>
      </c>
      <c r="BC18" s="1077">
        <v>0</v>
      </c>
      <c r="BD18" s="1078">
        <v>0</v>
      </c>
      <c r="BE18" s="1068" t="s">
        <v>253</v>
      </c>
      <c r="BF18" s="1399">
        <v>0</v>
      </c>
      <c r="BG18" s="1077">
        <v>0</v>
      </c>
      <c r="BH18" s="1077">
        <v>0</v>
      </c>
      <c r="BI18" s="1077">
        <v>0</v>
      </c>
      <c r="BJ18" s="1077">
        <v>0</v>
      </c>
      <c r="BK18" s="1077">
        <v>0</v>
      </c>
      <c r="BL18" s="1077">
        <v>0</v>
      </c>
      <c r="BM18" s="1077">
        <v>0</v>
      </c>
      <c r="BN18" s="1077">
        <v>0</v>
      </c>
      <c r="BO18" s="1077">
        <v>0</v>
      </c>
      <c r="BP18" s="1077">
        <v>0</v>
      </c>
      <c r="BQ18" s="1077">
        <v>0</v>
      </c>
      <c r="BR18" s="1077">
        <v>0</v>
      </c>
      <c r="BS18" s="1077">
        <v>0</v>
      </c>
      <c r="BT18" s="1077">
        <v>0</v>
      </c>
      <c r="BU18" s="1077">
        <v>0</v>
      </c>
      <c r="BV18" s="1077">
        <v>0</v>
      </c>
      <c r="BW18" s="1077">
        <v>0</v>
      </c>
      <c r="BX18" s="1085">
        <v>0</v>
      </c>
      <c r="BY18" s="1077">
        <v>0</v>
      </c>
      <c r="BZ18" s="1077">
        <v>0</v>
      </c>
      <c r="CA18" s="1077">
        <v>0</v>
      </c>
      <c r="CB18" s="1077">
        <v>0</v>
      </c>
      <c r="CC18" s="1077">
        <v>0</v>
      </c>
      <c r="CD18" s="1077">
        <v>0</v>
      </c>
      <c r="CE18" s="1077">
        <v>0</v>
      </c>
      <c r="CF18" s="1077">
        <v>0</v>
      </c>
      <c r="CG18" s="1077">
        <v>0</v>
      </c>
      <c r="CH18" s="1077">
        <v>0</v>
      </c>
      <c r="CI18" s="1077">
        <v>0</v>
      </c>
      <c r="CJ18" s="1078">
        <v>0</v>
      </c>
      <c r="CK18" s="1229" t="s">
        <v>744</v>
      </c>
      <c r="CL18" s="1418">
        <v>0</v>
      </c>
      <c r="CM18" s="1419">
        <v>0</v>
      </c>
      <c r="CN18" s="1419">
        <v>0</v>
      </c>
      <c r="CO18" s="1419">
        <v>0</v>
      </c>
      <c r="CP18" s="1419">
        <v>0</v>
      </c>
      <c r="CQ18" s="1419">
        <v>0</v>
      </c>
      <c r="CR18" s="1419">
        <v>0</v>
      </c>
      <c r="CS18" s="1419">
        <v>0</v>
      </c>
      <c r="CT18" s="1420">
        <v>0</v>
      </c>
    </row>
    <row r="19" spans="1:98" ht="15.75" customHeight="1">
      <c r="A19" s="1079" t="s">
        <v>247</v>
      </c>
      <c r="B19" s="1410">
        <v>0</v>
      </c>
      <c r="C19" s="1080">
        <v>0</v>
      </c>
      <c r="D19" s="1080">
        <v>0</v>
      </c>
      <c r="E19" s="1080">
        <v>0</v>
      </c>
      <c r="F19" s="1080">
        <v>0</v>
      </c>
      <c r="G19" s="1080">
        <v>0</v>
      </c>
      <c r="H19" s="1080">
        <v>0</v>
      </c>
      <c r="I19" s="1080">
        <v>0</v>
      </c>
      <c r="J19" s="1080">
        <v>0</v>
      </c>
      <c r="K19" s="1080">
        <v>0</v>
      </c>
      <c r="L19" s="1080">
        <v>0</v>
      </c>
      <c r="M19" s="1080">
        <v>0</v>
      </c>
      <c r="N19" s="1081">
        <v>0</v>
      </c>
      <c r="O19" s="1081">
        <v>0</v>
      </c>
      <c r="P19" s="1081">
        <v>0</v>
      </c>
      <c r="Q19" s="1082">
        <v>0</v>
      </c>
      <c r="R19" s="1081">
        <v>0</v>
      </c>
      <c r="S19" s="1081">
        <v>0</v>
      </c>
      <c r="T19" s="1081">
        <v>0</v>
      </c>
      <c r="U19" s="1081">
        <v>0</v>
      </c>
      <c r="V19" s="1081">
        <v>0</v>
      </c>
      <c r="W19" s="1081">
        <v>0</v>
      </c>
      <c r="X19" s="1081">
        <v>0</v>
      </c>
      <c r="Y19" s="1081">
        <v>0</v>
      </c>
      <c r="Z19" s="1081">
        <v>0</v>
      </c>
      <c r="AA19" s="1081">
        <v>0</v>
      </c>
      <c r="AB19" s="1083">
        <v>0</v>
      </c>
      <c r="AC19" s="1079" t="s">
        <v>247</v>
      </c>
      <c r="AD19" s="1081">
        <v>0</v>
      </c>
      <c r="AE19" s="1081">
        <v>0</v>
      </c>
      <c r="AF19" s="1081">
        <v>0</v>
      </c>
      <c r="AG19" s="1081">
        <v>0</v>
      </c>
      <c r="AH19" s="1081">
        <v>0</v>
      </c>
      <c r="AI19" s="1081">
        <v>0</v>
      </c>
      <c r="AJ19" s="1083">
        <v>0</v>
      </c>
      <c r="AK19" s="1084">
        <v>0</v>
      </c>
      <c r="AL19" s="1081">
        <v>0</v>
      </c>
      <c r="AM19" s="1082">
        <v>0</v>
      </c>
      <c r="AN19" s="1082">
        <v>0</v>
      </c>
      <c r="AO19" s="1082">
        <v>0</v>
      </c>
      <c r="AP19" s="1082">
        <v>0</v>
      </c>
      <c r="AQ19" s="1082">
        <v>0</v>
      </c>
      <c r="AR19" s="1085">
        <v>0</v>
      </c>
      <c r="AS19" s="1086">
        <v>0</v>
      </c>
      <c r="AT19" s="1085">
        <v>0</v>
      </c>
      <c r="AU19" s="1085">
        <v>0</v>
      </c>
      <c r="AV19" s="1082">
        <v>0</v>
      </c>
      <c r="AW19" s="1082">
        <v>0</v>
      </c>
      <c r="AX19" s="1077">
        <v>0</v>
      </c>
      <c r="AY19" s="1077">
        <v>0</v>
      </c>
      <c r="AZ19" s="1077">
        <v>0</v>
      </c>
      <c r="BA19" s="1077">
        <v>0</v>
      </c>
      <c r="BB19" s="1077">
        <v>0</v>
      </c>
      <c r="BC19" s="1077">
        <v>0</v>
      </c>
      <c r="BD19" s="1078">
        <v>0</v>
      </c>
      <c r="BE19" s="1079" t="s">
        <v>247</v>
      </c>
      <c r="BF19" s="1399">
        <v>0</v>
      </c>
      <c r="BG19" s="1077">
        <v>0</v>
      </c>
      <c r="BH19" s="1077">
        <v>0</v>
      </c>
      <c r="BI19" s="1077">
        <v>0</v>
      </c>
      <c r="BJ19" s="1077">
        <v>0</v>
      </c>
      <c r="BK19" s="1077">
        <v>0</v>
      </c>
      <c r="BL19" s="1077">
        <v>0</v>
      </c>
      <c r="BM19" s="1077">
        <v>0</v>
      </c>
      <c r="BN19" s="1077">
        <v>0</v>
      </c>
      <c r="BO19" s="1077">
        <v>0</v>
      </c>
      <c r="BP19" s="1077">
        <v>0</v>
      </c>
      <c r="BQ19" s="1077">
        <v>0</v>
      </c>
      <c r="BR19" s="1077">
        <v>0</v>
      </c>
      <c r="BS19" s="1077">
        <v>0</v>
      </c>
      <c r="BT19" s="1077">
        <v>0</v>
      </c>
      <c r="BU19" s="1077">
        <v>0</v>
      </c>
      <c r="BV19" s="1077">
        <v>0</v>
      </c>
      <c r="BW19" s="1077">
        <v>0</v>
      </c>
      <c r="BX19" s="1085">
        <v>0</v>
      </c>
      <c r="BY19" s="1077">
        <v>0</v>
      </c>
      <c r="BZ19" s="1077">
        <v>0</v>
      </c>
      <c r="CA19" s="1077">
        <v>0</v>
      </c>
      <c r="CB19" s="1077">
        <v>0</v>
      </c>
      <c r="CC19" s="1077">
        <v>0</v>
      </c>
      <c r="CD19" s="1077">
        <v>0</v>
      </c>
      <c r="CE19" s="1077">
        <v>0</v>
      </c>
      <c r="CF19" s="1077">
        <v>0</v>
      </c>
      <c r="CG19" s="1077">
        <v>0</v>
      </c>
      <c r="CH19" s="1077">
        <v>0</v>
      </c>
      <c r="CI19" s="1077">
        <v>0</v>
      </c>
      <c r="CJ19" s="1078">
        <v>0</v>
      </c>
      <c r="CK19" s="1230" t="s">
        <v>718</v>
      </c>
      <c r="CL19" s="1421">
        <v>0</v>
      </c>
      <c r="CM19" s="1422">
        <v>0</v>
      </c>
      <c r="CN19" s="1422">
        <v>0</v>
      </c>
      <c r="CO19" s="1422">
        <v>0</v>
      </c>
      <c r="CP19" s="1422">
        <v>0</v>
      </c>
      <c r="CQ19" s="1422">
        <v>0</v>
      </c>
      <c r="CR19" s="1422">
        <v>0</v>
      </c>
      <c r="CS19" s="1422">
        <v>0</v>
      </c>
      <c r="CT19" s="1423">
        <v>0</v>
      </c>
    </row>
    <row r="20" spans="1:98" ht="15.75" customHeight="1">
      <c r="A20" s="1079" t="s">
        <v>248</v>
      </c>
      <c r="B20" s="1410">
        <v>0</v>
      </c>
      <c r="C20" s="1080">
        <v>0</v>
      </c>
      <c r="D20" s="1080">
        <v>0</v>
      </c>
      <c r="E20" s="1080">
        <v>0</v>
      </c>
      <c r="F20" s="1080">
        <v>0</v>
      </c>
      <c r="G20" s="1080">
        <v>0</v>
      </c>
      <c r="H20" s="1080">
        <v>0</v>
      </c>
      <c r="I20" s="1080">
        <v>0</v>
      </c>
      <c r="J20" s="1080">
        <v>0</v>
      </c>
      <c r="K20" s="1080">
        <v>0</v>
      </c>
      <c r="L20" s="1080">
        <v>0</v>
      </c>
      <c r="M20" s="1080">
        <v>0</v>
      </c>
      <c r="N20" s="1081">
        <v>0</v>
      </c>
      <c r="O20" s="1081">
        <v>0</v>
      </c>
      <c r="P20" s="1081">
        <v>0</v>
      </c>
      <c r="Q20" s="1082">
        <v>0</v>
      </c>
      <c r="R20" s="1081">
        <v>0</v>
      </c>
      <c r="S20" s="1081">
        <v>0</v>
      </c>
      <c r="T20" s="1081">
        <v>0</v>
      </c>
      <c r="U20" s="1081">
        <v>0</v>
      </c>
      <c r="V20" s="1081">
        <v>0</v>
      </c>
      <c r="W20" s="1081">
        <v>0</v>
      </c>
      <c r="X20" s="1081">
        <v>0</v>
      </c>
      <c r="Y20" s="1081">
        <v>0</v>
      </c>
      <c r="Z20" s="1081">
        <v>0</v>
      </c>
      <c r="AA20" s="1081">
        <v>0</v>
      </c>
      <c r="AB20" s="1083">
        <v>0</v>
      </c>
      <c r="AC20" s="1079" t="s">
        <v>248</v>
      </c>
      <c r="AD20" s="1081">
        <v>0</v>
      </c>
      <c r="AE20" s="1081">
        <v>0</v>
      </c>
      <c r="AF20" s="1081">
        <v>0</v>
      </c>
      <c r="AG20" s="1081">
        <v>0</v>
      </c>
      <c r="AH20" s="1081">
        <v>0</v>
      </c>
      <c r="AI20" s="1081">
        <v>0</v>
      </c>
      <c r="AJ20" s="1083">
        <v>0</v>
      </c>
      <c r="AK20" s="1084">
        <v>0</v>
      </c>
      <c r="AL20" s="1081">
        <v>0</v>
      </c>
      <c r="AM20" s="1082">
        <v>0</v>
      </c>
      <c r="AN20" s="1082">
        <v>0</v>
      </c>
      <c r="AO20" s="1082">
        <v>0</v>
      </c>
      <c r="AP20" s="1082">
        <v>0</v>
      </c>
      <c r="AQ20" s="1082">
        <v>0</v>
      </c>
      <c r="AR20" s="1085">
        <v>0</v>
      </c>
      <c r="AS20" s="1086">
        <v>0</v>
      </c>
      <c r="AT20" s="1085">
        <v>0</v>
      </c>
      <c r="AU20" s="1085">
        <v>0</v>
      </c>
      <c r="AV20" s="1082">
        <v>0</v>
      </c>
      <c r="AW20" s="1082">
        <v>0</v>
      </c>
      <c r="AX20" s="1077">
        <v>0</v>
      </c>
      <c r="AY20" s="1077">
        <v>0</v>
      </c>
      <c r="AZ20" s="1077">
        <v>0</v>
      </c>
      <c r="BA20" s="1077">
        <v>0</v>
      </c>
      <c r="BB20" s="1077">
        <v>0</v>
      </c>
      <c r="BC20" s="1077">
        <v>0</v>
      </c>
      <c r="BD20" s="1078">
        <v>0</v>
      </c>
      <c r="BE20" s="1079" t="s">
        <v>248</v>
      </c>
      <c r="BF20" s="1399">
        <v>0</v>
      </c>
      <c r="BG20" s="1077">
        <v>0</v>
      </c>
      <c r="BH20" s="1077">
        <v>0</v>
      </c>
      <c r="BI20" s="1077">
        <v>0</v>
      </c>
      <c r="BJ20" s="1077">
        <v>0</v>
      </c>
      <c r="BK20" s="1077">
        <v>0</v>
      </c>
      <c r="BL20" s="1077">
        <v>0</v>
      </c>
      <c r="BM20" s="1077">
        <v>0</v>
      </c>
      <c r="BN20" s="1077">
        <v>0</v>
      </c>
      <c r="BO20" s="1077">
        <v>0</v>
      </c>
      <c r="BP20" s="1077">
        <v>0</v>
      </c>
      <c r="BQ20" s="1077">
        <v>0</v>
      </c>
      <c r="BR20" s="1077">
        <v>0</v>
      </c>
      <c r="BS20" s="1077">
        <v>0</v>
      </c>
      <c r="BT20" s="1077">
        <v>0</v>
      </c>
      <c r="BU20" s="1077">
        <v>0</v>
      </c>
      <c r="BV20" s="1077">
        <v>0</v>
      </c>
      <c r="BW20" s="1077">
        <v>0</v>
      </c>
      <c r="BX20" s="1085">
        <v>0</v>
      </c>
      <c r="BY20" s="1077">
        <v>0</v>
      </c>
      <c r="BZ20" s="1077">
        <v>0</v>
      </c>
      <c r="CA20" s="1077">
        <v>0</v>
      </c>
      <c r="CB20" s="1077">
        <v>0</v>
      </c>
      <c r="CC20" s="1077">
        <v>0</v>
      </c>
      <c r="CD20" s="1077">
        <v>0</v>
      </c>
      <c r="CE20" s="1077">
        <v>0</v>
      </c>
      <c r="CF20" s="1077">
        <v>0</v>
      </c>
      <c r="CG20" s="1077">
        <v>0</v>
      </c>
      <c r="CH20" s="1077">
        <v>0</v>
      </c>
      <c r="CI20" s="1077">
        <v>0</v>
      </c>
      <c r="CJ20" s="1078">
        <v>0</v>
      </c>
      <c r="CK20" s="1230" t="s">
        <v>719</v>
      </c>
      <c r="CL20" s="1421">
        <v>0</v>
      </c>
      <c r="CM20" s="1422">
        <v>0</v>
      </c>
      <c r="CN20" s="1422">
        <v>0</v>
      </c>
      <c r="CO20" s="1422">
        <v>0</v>
      </c>
      <c r="CP20" s="1422">
        <v>0</v>
      </c>
      <c r="CQ20" s="1422">
        <v>0</v>
      </c>
      <c r="CR20" s="1422">
        <v>0</v>
      </c>
      <c r="CS20" s="1422">
        <v>0</v>
      </c>
      <c r="CT20" s="1423">
        <v>0</v>
      </c>
    </row>
    <row r="21" spans="1:98" ht="15.75" customHeight="1">
      <c r="A21" s="1068" t="s">
        <v>254</v>
      </c>
      <c r="B21" s="1409">
        <v>11691.732</v>
      </c>
      <c r="C21" s="1069">
        <v>11191.732</v>
      </c>
      <c r="D21" s="1069">
        <v>10691.732</v>
      </c>
      <c r="E21" s="1069">
        <v>8891.7000000000007</v>
      </c>
      <c r="F21" s="1069">
        <v>9291.732</v>
      </c>
      <c r="G21" s="1069">
        <v>14407.284</v>
      </c>
      <c r="H21" s="1069">
        <v>0</v>
      </c>
      <c r="I21" s="1069">
        <v>0</v>
      </c>
      <c r="J21" s="1069">
        <v>0</v>
      </c>
      <c r="K21" s="1069">
        <v>0</v>
      </c>
      <c r="L21" s="1069">
        <v>0</v>
      </c>
      <c r="M21" s="1069">
        <v>0</v>
      </c>
      <c r="N21" s="1070">
        <v>0</v>
      </c>
      <c r="O21" s="1070">
        <v>0</v>
      </c>
      <c r="P21" s="1070">
        <v>0</v>
      </c>
      <c r="Q21" s="1082">
        <v>0</v>
      </c>
      <c r="R21" s="1070">
        <v>0</v>
      </c>
      <c r="S21" s="1070">
        <v>0</v>
      </c>
      <c r="T21" s="1070">
        <v>0</v>
      </c>
      <c r="U21" s="1070">
        <v>0</v>
      </c>
      <c r="V21" s="1070">
        <v>0</v>
      </c>
      <c r="W21" s="1070">
        <v>0</v>
      </c>
      <c r="X21" s="1070">
        <v>0</v>
      </c>
      <c r="Y21" s="1070">
        <v>0</v>
      </c>
      <c r="Z21" s="1070">
        <v>0</v>
      </c>
      <c r="AA21" s="1070">
        <v>0</v>
      </c>
      <c r="AB21" s="1072">
        <v>0</v>
      </c>
      <c r="AC21" s="1068" t="s">
        <v>254</v>
      </c>
      <c r="AD21" s="1070">
        <v>0</v>
      </c>
      <c r="AE21" s="1070">
        <v>0</v>
      </c>
      <c r="AF21" s="1070">
        <v>0</v>
      </c>
      <c r="AG21" s="1070">
        <v>0</v>
      </c>
      <c r="AH21" s="1070">
        <v>0</v>
      </c>
      <c r="AI21" s="1070">
        <v>0</v>
      </c>
      <c r="AJ21" s="1072">
        <v>0</v>
      </c>
      <c r="AK21" s="1073">
        <v>0</v>
      </c>
      <c r="AL21" s="1070">
        <v>0</v>
      </c>
      <c r="AM21" s="1071">
        <v>0</v>
      </c>
      <c r="AN21" s="1071">
        <v>0</v>
      </c>
      <c r="AO21" s="1071">
        <v>0</v>
      </c>
      <c r="AP21" s="1071">
        <v>0</v>
      </c>
      <c r="AQ21" s="1071">
        <v>0</v>
      </c>
      <c r="AR21" s="1074">
        <v>0</v>
      </c>
      <c r="AS21" s="1075">
        <v>0</v>
      </c>
      <c r="AT21" s="1074">
        <v>0</v>
      </c>
      <c r="AU21" s="1074">
        <v>0</v>
      </c>
      <c r="AV21" s="1082">
        <v>0</v>
      </c>
      <c r="AW21" s="1082">
        <v>0</v>
      </c>
      <c r="AX21" s="1077">
        <v>0</v>
      </c>
      <c r="AY21" s="1077">
        <v>0</v>
      </c>
      <c r="AZ21" s="1077">
        <v>0</v>
      </c>
      <c r="BA21" s="1077">
        <v>0</v>
      </c>
      <c r="BB21" s="1077">
        <v>0</v>
      </c>
      <c r="BC21" s="1077">
        <v>0</v>
      </c>
      <c r="BD21" s="1078">
        <v>0</v>
      </c>
      <c r="BE21" s="1068" t="s">
        <v>254</v>
      </c>
      <c r="BF21" s="1399">
        <v>0</v>
      </c>
      <c r="BG21" s="1077">
        <v>0</v>
      </c>
      <c r="BH21" s="1077">
        <v>0</v>
      </c>
      <c r="BI21" s="1077">
        <v>0</v>
      </c>
      <c r="BJ21" s="1077">
        <v>0</v>
      </c>
      <c r="BK21" s="1077">
        <v>0</v>
      </c>
      <c r="BL21" s="1077">
        <v>0</v>
      </c>
      <c r="BM21" s="1077">
        <v>0</v>
      </c>
      <c r="BN21" s="1077">
        <v>0</v>
      </c>
      <c r="BO21" s="1077">
        <v>0</v>
      </c>
      <c r="BP21" s="1077">
        <v>0</v>
      </c>
      <c r="BQ21" s="1077">
        <v>0</v>
      </c>
      <c r="BR21" s="1077">
        <v>0</v>
      </c>
      <c r="BS21" s="1077">
        <v>0</v>
      </c>
      <c r="BT21" s="1077">
        <v>0</v>
      </c>
      <c r="BU21" s="1077">
        <v>0</v>
      </c>
      <c r="BV21" s="1077">
        <v>0</v>
      </c>
      <c r="BW21" s="1077">
        <v>0</v>
      </c>
      <c r="BX21" s="1085">
        <v>0</v>
      </c>
      <c r="BY21" s="1077">
        <v>0</v>
      </c>
      <c r="BZ21" s="1077">
        <v>0</v>
      </c>
      <c r="CA21" s="1077">
        <v>0</v>
      </c>
      <c r="CB21" s="1077">
        <v>0</v>
      </c>
      <c r="CC21" s="1077">
        <v>0</v>
      </c>
      <c r="CD21" s="1077">
        <v>0</v>
      </c>
      <c r="CE21" s="1077">
        <v>0</v>
      </c>
      <c r="CF21" s="1077">
        <v>0</v>
      </c>
      <c r="CG21" s="1077">
        <v>0</v>
      </c>
      <c r="CH21" s="1077">
        <v>0</v>
      </c>
      <c r="CI21" s="1077">
        <v>0</v>
      </c>
      <c r="CJ21" s="1078">
        <v>0</v>
      </c>
      <c r="CK21" s="1229"/>
      <c r="CL21" s="1418"/>
      <c r="CM21" s="1419"/>
      <c r="CN21" s="1419"/>
      <c r="CO21" s="1419"/>
      <c r="CP21" s="1419"/>
      <c r="CQ21" s="1419"/>
      <c r="CR21" s="1419"/>
      <c r="CS21" s="1419"/>
      <c r="CT21" s="1420"/>
    </row>
    <row r="22" spans="1:98" ht="15.75" customHeight="1">
      <c r="A22" s="1068"/>
      <c r="B22" s="1409" t="s">
        <v>244</v>
      </c>
      <c r="C22" s="1069" t="s">
        <v>244</v>
      </c>
      <c r="D22" s="1069" t="s">
        <v>244</v>
      </c>
      <c r="E22" s="1069" t="s">
        <v>244</v>
      </c>
      <c r="F22" s="1069" t="s">
        <v>244</v>
      </c>
      <c r="G22" s="1069" t="s">
        <v>244</v>
      </c>
      <c r="H22" s="1069" t="s">
        <v>244</v>
      </c>
      <c r="I22" s="1069" t="s">
        <v>244</v>
      </c>
      <c r="J22" s="1069" t="s">
        <v>244</v>
      </c>
      <c r="K22" s="1069" t="s">
        <v>244</v>
      </c>
      <c r="L22" s="1069" t="s">
        <v>244</v>
      </c>
      <c r="M22" s="1069" t="s">
        <v>244</v>
      </c>
      <c r="N22" s="1070" t="s">
        <v>244</v>
      </c>
      <c r="O22" s="1070" t="s">
        <v>244</v>
      </c>
      <c r="P22" s="1070" t="s">
        <v>244</v>
      </c>
      <c r="Q22" s="1082" t="s">
        <v>244</v>
      </c>
      <c r="R22" s="1070" t="s">
        <v>244</v>
      </c>
      <c r="S22" s="1070" t="s">
        <v>244</v>
      </c>
      <c r="T22" s="1070" t="s">
        <v>244</v>
      </c>
      <c r="U22" s="1070" t="s">
        <v>244</v>
      </c>
      <c r="V22" s="1070" t="s">
        <v>244</v>
      </c>
      <c r="W22" s="1070" t="s">
        <v>244</v>
      </c>
      <c r="X22" s="1070" t="s">
        <v>244</v>
      </c>
      <c r="Y22" s="1070" t="s">
        <v>244</v>
      </c>
      <c r="Z22" s="1070" t="s">
        <v>244</v>
      </c>
      <c r="AA22" s="1070" t="s">
        <v>244</v>
      </c>
      <c r="AB22" s="1072" t="s">
        <v>244</v>
      </c>
      <c r="AC22" s="1068"/>
      <c r="AD22" s="1070" t="s">
        <v>244</v>
      </c>
      <c r="AE22" s="1070" t="s">
        <v>244</v>
      </c>
      <c r="AF22" s="1070" t="s">
        <v>244</v>
      </c>
      <c r="AG22" s="1070" t="s">
        <v>244</v>
      </c>
      <c r="AH22" s="1070" t="s">
        <v>244</v>
      </c>
      <c r="AI22" s="1070" t="s">
        <v>244</v>
      </c>
      <c r="AJ22" s="1072" t="s">
        <v>244</v>
      </c>
      <c r="AK22" s="1073" t="s">
        <v>244</v>
      </c>
      <c r="AL22" s="1070" t="s">
        <v>244</v>
      </c>
      <c r="AM22" s="1071" t="s">
        <v>244</v>
      </c>
      <c r="AN22" s="1071" t="s">
        <v>244</v>
      </c>
      <c r="AO22" s="1071" t="s">
        <v>244</v>
      </c>
      <c r="AP22" s="1071" t="s">
        <v>244</v>
      </c>
      <c r="AQ22" s="1071" t="s">
        <v>244</v>
      </c>
      <c r="AR22" s="1074" t="s">
        <v>244</v>
      </c>
      <c r="AS22" s="1075" t="s">
        <v>244</v>
      </c>
      <c r="AT22" s="1074" t="s">
        <v>244</v>
      </c>
      <c r="AU22" s="1074" t="s">
        <v>244</v>
      </c>
      <c r="AV22" s="1082" t="s">
        <v>244</v>
      </c>
      <c r="AW22" s="1082" t="s">
        <v>244</v>
      </c>
      <c r="AX22" s="1077" t="s">
        <v>244</v>
      </c>
      <c r="AY22" s="1077" t="s">
        <v>244</v>
      </c>
      <c r="AZ22" s="1077" t="s">
        <v>244</v>
      </c>
      <c r="BA22" s="1077" t="s">
        <v>244</v>
      </c>
      <c r="BB22" s="1077" t="s">
        <v>244</v>
      </c>
      <c r="BC22" s="1077"/>
      <c r="BD22" s="1078"/>
      <c r="BE22" s="1068"/>
      <c r="BF22" s="1399" t="s">
        <v>244</v>
      </c>
      <c r="BG22" s="1077" t="s">
        <v>244</v>
      </c>
      <c r="BH22" s="1077" t="s">
        <v>244</v>
      </c>
      <c r="BI22" s="1077" t="s">
        <v>244</v>
      </c>
      <c r="BJ22" s="1077" t="s">
        <v>244</v>
      </c>
      <c r="BK22" s="1077" t="s">
        <v>244</v>
      </c>
      <c r="BL22" s="1077" t="s">
        <v>244</v>
      </c>
      <c r="BM22" s="1077" t="s">
        <v>244</v>
      </c>
      <c r="BN22" s="1077" t="s">
        <v>244</v>
      </c>
      <c r="BO22" s="1077" t="s">
        <v>244</v>
      </c>
      <c r="BP22" s="1077" t="s">
        <v>244</v>
      </c>
      <c r="BQ22" s="1077" t="s">
        <v>244</v>
      </c>
      <c r="BR22" s="1077" t="s">
        <v>244</v>
      </c>
      <c r="BS22" s="1077" t="s">
        <v>244</v>
      </c>
      <c r="BT22" s="1077" t="s">
        <v>244</v>
      </c>
      <c r="BU22" s="1077" t="s">
        <v>244</v>
      </c>
      <c r="BV22" s="1077" t="s">
        <v>244</v>
      </c>
      <c r="BW22" s="1077" t="s">
        <v>244</v>
      </c>
      <c r="BX22" s="1085"/>
      <c r="BY22" s="1077"/>
      <c r="BZ22" s="1077"/>
      <c r="CA22" s="1077"/>
      <c r="CB22" s="1077"/>
      <c r="CC22" s="1077"/>
      <c r="CD22" s="1077"/>
      <c r="CE22" s="1077"/>
      <c r="CF22" s="1077"/>
      <c r="CG22" s="1077"/>
      <c r="CH22" s="1077"/>
      <c r="CI22" s="1077"/>
      <c r="CJ22" s="1078"/>
      <c r="CK22" s="1229" t="s">
        <v>720</v>
      </c>
      <c r="CL22" s="1418">
        <v>0</v>
      </c>
      <c r="CM22" s="1419">
        <v>0</v>
      </c>
      <c r="CN22" s="1419">
        <v>0</v>
      </c>
      <c r="CO22" s="1419">
        <v>0</v>
      </c>
      <c r="CP22" s="1419">
        <v>0</v>
      </c>
      <c r="CQ22" s="1419">
        <v>0</v>
      </c>
      <c r="CR22" s="1419">
        <v>0</v>
      </c>
      <c r="CS22" s="1419">
        <v>0</v>
      </c>
      <c r="CT22" s="1420">
        <v>0</v>
      </c>
    </row>
    <row r="23" spans="1:98" ht="15.75" customHeight="1">
      <c r="A23" s="1068" t="s">
        <v>255</v>
      </c>
      <c r="B23" s="1409">
        <v>0</v>
      </c>
      <c r="C23" s="1069">
        <v>0</v>
      </c>
      <c r="D23" s="1069">
        <v>0</v>
      </c>
      <c r="E23" s="1069">
        <v>0</v>
      </c>
      <c r="F23" s="1069">
        <v>0</v>
      </c>
      <c r="G23" s="1069">
        <v>0</v>
      </c>
      <c r="H23" s="1069">
        <v>0</v>
      </c>
      <c r="I23" s="1069">
        <v>0</v>
      </c>
      <c r="J23" s="1069">
        <v>0</v>
      </c>
      <c r="K23" s="1069">
        <v>0</v>
      </c>
      <c r="L23" s="1069">
        <v>0</v>
      </c>
      <c r="M23" s="1069">
        <v>0</v>
      </c>
      <c r="N23" s="1070">
        <v>0</v>
      </c>
      <c r="O23" s="1070">
        <v>0</v>
      </c>
      <c r="P23" s="1070">
        <v>0</v>
      </c>
      <c r="Q23" s="1082">
        <v>0</v>
      </c>
      <c r="R23" s="1070">
        <v>0</v>
      </c>
      <c r="S23" s="1070">
        <v>0</v>
      </c>
      <c r="T23" s="1070">
        <v>0</v>
      </c>
      <c r="U23" s="1070">
        <v>0</v>
      </c>
      <c r="V23" s="1070">
        <v>0</v>
      </c>
      <c r="W23" s="1070">
        <v>0</v>
      </c>
      <c r="X23" s="1070">
        <v>0</v>
      </c>
      <c r="Y23" s="1070">
        <v>0</v>
      </c>
      <c r="Z23" s="1070">
        <v>0</v>
      </c>
      <c r="AA23" s="1070">
        <v>0</v>
      </c>
      <c r="AB23" s="1072">
        <v>1096.9000000000001</v>
      </c>
      <c r="AC23" s="1068" t="s">
        <v>255</v>
      </c>
      <c r="AD23" s="1070">
        <v>696.9</v>
      </c>
      <c r="AE23" s="1070">
        <v>696.9</v>
      </c>
      <c r="AF23" s="1070">
        <v>73.677000000000007</v>
      </c>
      <c r="AG23" s="1070">
        <v>1506.9</v>
      </c>
      <c r="AH23" s="1070">
        <v>1505.9</v>
      </c>
      <c r="AI23" s="1070">
        <v>2005.9</v>
      </c>
      <c r="AJ23" s="1072">
        <v>2005.9</v>
      </c>
      <c r="AK23" s="1073">
        <v>1577.3679999999999</v>
      </c>
      <c r="AL23" s="1070">
        <v>0</v>
      </c>
      <c r="AM23" s="1071">
        <v>1316.8030000000001</v>
      </c>
      <c r="AN23" s="1071">
        <v>1606.5719999999999</v>
      </c>
      <c r="AO23" s="1071">
        <v>1317.41</v>
      </c>
      <c r="AP23" s="1071">
        <v>1429.89</v>
      </c>
      <c r="AQ23" s="1071">
        <v>1330.75</v>
      </c>
      <c r="AR23" s="1074">
        <v>1312.76</v>
      </c>
      <c r="AS23" s="1075">
        <v>1324.58</v>
      </c>
      <c r="AT23" s="1074">
        <v>1818.63</v>
      </c>
      <c r="AU23" s="1074">
        <v>3736.7</v>
      </c>
      <c r="AV23" s="1071">
        <v>4093.06</v>
      </c>
      <c r="AW23" s="1071">
        <v>4278.2299999999996</v>
      </c>
      <c r="AX23" s="1077">
        <v>5186.79</v>
      </c>
      <c r="AY23" s="1077">
        <v>5108.82</v>
      </c>
      <c r="AZ23" s="1077">
        <v>5477.14</v>
      </c>
      <c r="BA23" s="1077">
        <v>6028.31</v>
      </c>
      <c r="BB23" s="1077">
        <v>5292.13</v>
      </c>
      <c r="BC23" s="1077">
        <v>5657.64</v>
      </c>
      <c r="BD23" s="1078">
        <v>5879.6959999999999</v>
      </c>
      <c r="BE23" s="1068" t="s">
        <v>255</v>
      </c>
      <c r="BF23" s="1399">
        <v>6085.5</v>
      </c>
      <c r="BG23" s="1077">
        <v>5954.48</v>
      </c>
      <c r="BH23" s="1077">
        <v>5907.84</v>
      </c>
      <c r="BI23" s="1077">
        <v>6895.9549999999999</v>
      </c>
      <c r="BJ23" s="1077">
        <v>5914.2</v>
      </c>
      <c r="BK23" s="1077">
        <v>5696.4</v>
      </c>
      <c r="BL23" s="1077">
        <v>5600.51</v>
      </c>
      <c r="BM23" s="1077">
        <v>5600.51</v>
      </c>
      <c r="BN23" s="1077">
        <v>5600.51</v>
      </c>
      <c r="BO23" s="1077">
        <v>5549.7389999999996</v>
      </c>
      <c r="BP23" s="1077">
        <v>7265.549</v>
      </c>
      <c r="BQ23" s="1077">
        <v>6915.549</v>
      </c>
      <c r="BR23" s="1077">
        <v>7105.24</v>
      </c>
      <c r="BS23" s="1077">
        <v>6987.5780000000004</v>
      </c>
      <c r="BT23" s="1077">
        <v>2947.6750000000002</v>
      </c>
      <c r="BU23" s="1077">
        <v>2947.6750000000002</v>
      </c>
      <c r="BV23" s="1077">
        <v>2947.68</v>
      </c>
      <c r="BW23" s="1077">
        <v>2536.65</v>
      </c>
      <c r="BX23" s="1085">
        <v>2786.7</v>
      </c>
      <c r="BY23" s="1077">
        <v>250</v>
      </c>
      <c r="BZ23" s="1077">
        <v>2728.5</v>
      </c>
      <c r="CA23" s="1077">
        <v>2728.53</v>
      </c>
      <c r="CB23" s="1077">
        <v>2728.53</v>
      </c>
      <c r="CC23" s="1077">
        <v>2378.5300000000002</v>
      </c>
      <c r="CD23" s="1077">
        <v>2566.75</v>
      </c>
      <c r="CE23" s="1077">
        <v>2566.75</v>
      </c>
      <c r="CF23" s="1077">
        <v>2504.5500000000002</v>
      </c>
      <c r="CG23" s="1077">
        <v>2504.5500000000002</v>
      </c>
      <c r="CH23" s="1077">
        <v>2504.5500000000002</v>
      </c>
      <c r="CI23" s="1077">
        <v>2138.9849629999999</v>
      </c>
      <c r="CJ23" s="1078">
        <v>2072.7197772300001</v>
      </c>
      <c r="CK23" s="1229" t="s">
        <v>745</v>
      </c>
      <c r="CL23" s="1418">
        <v>0</v>
      </c>
      <c r="CM23" s="1419">
        <v>0</v>
      </c>
      <c r="CN23" s="1419">
        <v>0</v>
      </c>
      <c r="CO23" s="1419">
        <v>0</v>
      </c>
      <c r="CP23" s="1419">
        <v>0</v>
      </c>
      <c r="CQ23" s="1419">
        <v>0</v>
      </c>
      <c r="CR23" s="1419">
        <v>0</v>
      </c>
      <c r="CS23" s="1419">
        <v>0</v>
      </c>
      <c r="CT23" s="1420">
        <v>0</v>
      </c>
    </row>
    <row r="24" spans="1:98" ht="15.75" customHeight="1">
      <c r="A24" s="1068" t="s">
        <v>257</v>
      </c>
      <c r="B24" s="1409">
        <v>0</v>
      </c>
      <c r="C24" s="1069">
        <v>0</v>
      </c>
      <c r="D24" s="1069">
        <v>0</v>
      </c>
      <c r="E24" s="1069">
        <v>0</v>
      </c>
      <c r="F24" s="1069">
        <v>0</v>
      </c>
      <c r="G24" s="1069">
        <v>0</v>
      </c>
      <c r="H24" s="1069">
        <v>0</v>
      </c>
      <c r="I24" s="1069">
        <v>0</v>
      </c>
      <c r="J24" s="1069">
        <v>0</v>
      </c>
      <c r="K24" s="1069">
        <v>0</v>
      </c>
      <c r="L24" s="1069">
        <v>0</v>
      </c>
      <c r="M24" s="1069">
        <v>0</v>
      </c>
      <c r="N24" s="1070">
        <v>0</v>
      </c>
      <c r="O24" s="1070">
        <v>0</v>
      </c>
      <c r="P24" s="1070">
        <v>0</v>
      </c>
      <c r="Q24" s="1082">
        <v>0</v>
      </c>
      <c r="R24" s="1070">
        <v>0</v>
      </c>
      <c r="S24" s="1070">
        <v>0</v>
      </c>
      <c r="T24" s="1070">
        <v>0</v>
      </c>
      <c r="U24" s="1070">
        <v>0</v>
      </c>
      <c r="V24" s="1070">
        <v>0</v>
      </c>
      <c r="W24" s="1070">
        <v>0</v>
      </c>
      <c r="X24" s="1070">
        <v>0</v>
      </c>
      <c r="Y24" s="1070">
        <v>0</v>
      </c>
      <c r="Z24" s="1070">
        <v>0</v>
      </c>
      <c r="AA24" s="1070">
        <v>0</v>
      </c>
      <c r="AB24" s="1072">
        <v>0</v>
      </c>
      <c r="AC24" s="1068" t="s">
        <v>257</v>
      </c>
      <c r="AD24" s="1070">
        <v>0</v>
      </c>
      <c r="AE24" s="1070">
        <v>0</v>
      </c>
      <c r="AF24" s="1070">
        <v>0</v>
      </c>
      <c r="AG24" s="1070">
        <v>0</v>
      </c>
      <c r="AH24" s="1070">
        <v>0</v>
      </c>
      <c r="AI24" s="1070">
        <v>0</v>
      </c>
      <c r="AJ24" s="1072">
        <v>0</v>
      </c>
      <c r="AK24" s="1073">
        <v>0</v>
      </c>
      <c r="AL24" s="1070">
        <v>0</v>
      </c>
      <c r="AM24" s="1071">
        <v>0</v>
      </c>
      <c r="AN24" s="1071">
        <v>0</v>
      </c>
      <c r="AO24" s="1071">
        <v>0</v>
      </c>
      <c r="AP24" s="1071">
        <v>0</v>
      </c>
      <c r="AQ24" s="1071">
        <v>0</v>
      </c>
      <c r="AR24" s="1074">
        <v>0</v>
      </c>
      <c r="AS24" s="1075">
        <v>0</v>
      </c>
      <c r="AT24" s="1074">
        <v>0</v>
      </c>
      <c r="AU24" s="1074">
        <v>0</v>
      </c>
      <c r="AV24" s="1082">
        <v>0</v>
      </c>
      <c r="AW24" s="1082">
        <v>0</v>
      </c>
      <c r="AX24" s="1077">
        <v>0</v>
      </c>
      <c r="AY24" s="1077">
        <v>0</v>
      </c>
      <c r="AZ24" s="1077">
        <v>0</v>
      </c>
      <c r="BA24" s="1077">
        <v>0</v>
      </c>
      <c r="BB24" s="1077">
        <v>0</v>
      </c>
      <c r="BC24" s="1077">
        <v>0</v>
      </c>
      <c r="BD24" s="1078">
        <v>0</v>
      </c>
      <c r="BE24" s="1068" t="s">
        <v>257</v>
      </c>
      <c r="BF24" s="1399">
        <v>0</v>
      </c>
      <c r="BG24" s="1077">
        <v>0</v>
      </c>
      <c r="BH24" s="1077">
        <v>0</v>
      </c>
      <c r="BI24" s="1077">
        <v>0</v>
      </c>
      <c r="BJ24" s="1077">
        <v>0</v>
      </c>
      <c r="BK24" s="1077">
        <v>0</v>
      </c>
      <c r="BL24" s="1077">
        <v>0</v>
      </c>
      <c r="BM24" s="1077">
        <v>0</v>
      </c>
      <c r="BN24" s="1077">
        <v>0</v>
      </c>
      <c r="BO24" s="1077">
        <v>0</v>
      </c>
      <c r="BP24" s="1077">
        <v>0</v>
      </c>
      <c r="BQ24" s="1077">
        <v>0</v>
      </c>
      <c r="BR24" s="1077">
        <v>0</v>
      </c>
      <c r="BS24" s="1077">
        <v>0</v>
      </c>
      <c r="BT24" s="1077">
        <v>0</v>
      </c>
      <c r="BU24" s="1077">
        <v>0</v>
      </c>
      <c r="BV24" s="1077">
        <v>0</v>
      </c>
      <c r="BW24" s="1077">
        <v>0</v>
      </c>
      <c r="BX24" s="1085">
        <v>0</v>
      </c>
      <c r="BY24" s="1077">
        <v>0</v>
      </c>
      <c r="BZ24" s="1077">
        <v>0</v>
      </c>
      <c r="CA24" s="1077">
        <v>0</v>
      </c>
      <c r="CB24" s="1077">
        <v>0</v>
      </c>
      <c r="CC24" s="1077">
        <v>0</v>
      </c>
      <c r="CD24" s="1077">
        <v>0</v>
      </c>
      <c r="CE24" s="1077">
        <v>0</v>
      </c>
      <c r="CF24" s="1077">
        <v>0</v>
      </c>
      <c r="CG24" s="1077">
        <v>0</v>
      </c>
      <c r="CH24" s="1077">
        <v>0</v>
      </c>
      <c r="CI24" s="1077">
        <v>0</v>
      </c>
      <c r="CJ24" s="1078">
        <v>0</v>
      </c>
      <c r="CK24" s="1231" t="s">
        <v>746</v>
      </c>
      <c r="CL24" s="1421">
        <v>0</v>
      </c>
      <c r="CM24" s="1422">
        <v>0</v>
      </c>
      <c r="CN24" s="1422">
        <v>0</v>
      </c>
      <c r="CO24" s="1422">
        <v>0</v>
      </c>
      <c r="CP24" s="1422">
        <v>0</v>
      </c>
      <c r="CQ24" s="1422">
        <v>0</v>
      </c>
      <c r="CR24" s="1422">
        <v>0</v>
      </c>
      <c r="CS24" s="1422">
        <v>0</v>
      </c>
      <c r="CT24" s="1423">
        <v>0</v>
      </c>
    </row>
    <row r="25" spans="1:98" ht="15.75" customHeight="1">
      <c r="A25" s="1068" t="s">
        <v>258</v>
      </c>
      <c r="B25" s="1409">
        <v>0</v>
      </c>
      <c r="C25" s="1069">
        <v>0</v>
      </c>
      <c r="D25" s="1069">
        <v>0</v>
      </c>
      <c r="E25" s="1069">
        <v>0</v>
      </c>
      <c r="F25" s="1069">
        <v>0</v>
      </c>
      <c r="G25" s="1069">
        <v>0</v>
      </c>
      <c r="H25" s="1069">
        <v>0</v>
      </c>
      <c r="I25" s="1069">
        <v>0</v>
      </c>
      <c r="J25" s="1069">
        <v>0</v>
      </c>
      <c r="K25" s="1069">
        <v>0</v>
      </c>
      <c r="L25" s="1069">
        <v>0</v>
      </c>
      <c r="M25" s="1069">
        <v>0</v>
      </c>
      <c r="N25" s="1070">
        <v>0</v>
      </c>
      <c r="O25" s="1070">
        <v>0</v>
      </c>
      <c r="P25" s="1070">
        <v>0</v>
      </c>
      <c r="Q25" s="1082">
        <v>0</v>
      </c>
      <c r="R25" s="1070">
        <v>0</v>
      </c>
      <c r="S25" s="1070">
        <v>0</v>
      </c>
      <c r="T25" s="1070">
        <v>0</v>
      </c>
      <c r="U25" s="1070">
        <v>0</v>
      </c>
      <c r="V25" s="1070">
        <v>0</v>
      </c>
      <c r="W25" s="1070">
        <v>0</v>
      </c>
      <c r="X25" s="1070">
        <v>0</v>
      </c>
      <c r="Y25" s="1070">
        <v>0</v>
      </c>
      <c r="Z25" s="1070">
        <v>0</v>
      </c>
      <c r="AA25" s="1070">
        <v>0</v>
      </c>
      <c r="AB25" s="1072">
        <v>1096.9000000000001</v>
      </c>
      <c r="AC25" s="1068" t="s">
        <v>258</v>
      </c>
      <c r="AD25" s="1070">
        <v>696.9</v>
      </c>
      <c r="AE25" s="1070">
        <v>696.9</v>
      </c>
      <c r="AF25" s="1070">
        <v>73.677000000000007</v>
      </c>
      <c r="AG25" s="1070">
        <v>1506.9</v>
      </c>
      <c r="AH25" s="1070">
        <v>1505.9</v>
      </c>
      <c r="AI25" s="1070">
        <v>2005.9</v>
      </c>
      <c r="AJ25" s="1072">
        <v>2005.9</v>
      </c>
      <c r="AK25" s="1073">
        <v>1577.3679999999999</v>
      </c>
      <c r="AL25" s="1070">
        <v>0</v>
      </c>
      <c r="AM25" s="1071">
        <v>1316.8030000000001</v>
      </c>
      <c r="AN25" s="1071">
        <v>1606.5719999999999</v>
      </c>
      <c r="AO25" s="1071">
        <v>1317.41</v>
      </c>
      <c r="AP25" s="1071">
        <v>1429.89</v>
      </c>
      <c r="AQ25" s="1071">
        <v>1330.75</v>
      </c>
      <c r="AR25" s="1074">
        <v>1312.76</v>
      </c>
      <c r="AS25" s="1075">
        <v>1324.58</v>
      </c>
      <c r="AT25" s="1074">
        <v>1818.63</v>
      </c>
      <c r="AU25" s="1074">
        <v>3736.7</v>
      </c>
      <c r="AV25" s="1071">
        <v>4093.06</v>
      </c>
      <c r="AW25" s="1071">
        <v>4278.2299999999996</v>
      </c>
      <c r="AX25" s="1077">
        <v>5186.79</v>
      </c>
      <c r="AY25" s="1077">
        <v>5108.82</v>
      </c>
      <c r="AZ25" s="1077">
        <v>5477.14</v>
      </c>
      <c r="BA25" s="1077">
        <v>6028.31</v>
      </c>
      <c r="BB25" s="1077">
        <v>5292.13</v>
      </c>
      <c r="BC25" s="1077">
        <v>5657.64</v>
      </c>
      <c r="BD25" s="1078">
        <v>5879.6959999999999</v>
      </c>
      <c r="BE25" s="1068" t="s">
        <v>258</v>
      </c>
      <c r="BF25" s="1399">
        <v>6085.5</v>
      </c>
      <c r="BG25" s="1077">
        <v>5954.48</v>
      </c>
      <c r="BH25" s="1077">
        <v>5907.84</v>
      </c>
      <c r="BI25" s="1077">
        <v>6895.9549999999999</v>
      </c>
      <c r="BJ25" s="1077">
        <v>5914.2</v>
      </c>
      <c r="BK25" s="1077">
        <v>5696.4</v>
      </c>
      <c r="BL25" s="1077">
        <v>5600.51</v>
      </c>
      <c r="BM25" s="1077">
        <v>5600.51</v>
      </c>
      <c r="BN25" s="1077">
        <v>5600.51</v>
      </c>
      <c r="BO25" s="1077">
        <v>5549.7389999999996</v>
      </c>
      <c r="BP25" s="1077">
        <v>7265.549</v>
      </c>
      <c r="BQ25" s="1077">
        <v>6915.549</v>
      </c>
      <c r="BR25" s="1077">
        <v>7105.24</v>
      </c>
      <c r="BS25" s="1077">
        <v>6987.5780000000004</v>
      </c>
      <c r="BT25" s="1077">
        <v>2947.6750000000002</v>
      </c>
      <c r="BU25" s="1077">
        <v>2947.6750000000002</v>
      </c>
      <c r="BV25" s="1077">
        <v>2947.68</v>
      </c>
      <c r="BW25" s="1077">
        <v>2536.65</v>
      </c>
      <c r="BX25" s="1085">
        <v>2786.7</v>
      </c>
      <c r="BY25" s="1077">
        <v>250</v>
      </c>
      <c r="BZ25" s="1077">
        <v>2728.5</v>
      </c>
      <c r="CA25" s="1077">
        <v>2728.53</v>
      </c>
      <c r="CB25" s="1077">
        <v>2728.53</v>
      </c>
      <c r="CC25" s="1077">
        <v>2378.5300000000002</v>
      </c>
      <c r="CD25" s="1077">
        <v>2566.75</v>
      </c>
      <c r="CE25" s="1077">
        <v>2566.75</v>
      </c>
      <c r="CF25" s="1077">
        <v>2504.5500000000002</v>
      </c>
      <c r="CG25" s="1077">
        <v>2504.5500000000002</v>
      </c>
      <c r="CH25" s="1077">
        <v>2504.5500000000002</v>
      </c>
      <c r="CI25" s="1077">
        <v>2138.9849629999999</v>
      </c>
      <c r="CJ25" s="1078">
        <v>2072.7197772300001</v>
      </c>
      <c r="CK25" s="1230" t="s">
        <v>747</v>
      </c>
      <c r="CL25" s="1421">
        <v>0</v>
      </c>
      <c r="CM25" s="1422">
        <v>0</v>
      </c>
      <c r="CN25" s="1422">
        <v>0</v>
      </c>
      <c r="CO25" s="1422">
        <v>0</v>
      </c>
      <c r="CP25" s="1422">
        <v>0</v>
      </c>
      <c r="CQ25" s="1422">
        <v>0</v>
      </c>
      <c r="CR25" s="1422">
        <v>0</v>
      </c>
      <c r="CS25" s="1422">
        <v>0</v>
      </c>
      <c r="CT25" s="1423">
        <v>0</v>
      </c>
    </row>
    <row r="26" spans="1:98" ht="15.75" customHeight="1">
      <c r="A26" s="1068" t="s">
        <v>244</v>
      </c>
      <c r="B26" s="1409" t="s">
        <v>244</v>
      </c>
      <c r="C26" s="1069" t="s">
        <v>244</v>
      </c>
      <c r="D26" s="1069" t="s">
        <v>244</v>
      </c>
      <c r="E26" s="1069" t="s">
        <v>244</v>
      </c>
      <c r="F26" s="1069" t="s">
        <v>244</v>
      </c>
      <c r="G26" s="1069" t="s">
        <v>244</v>
      </c>
      <c r="H26" s="1069" t="s">
        <v>244</v>
      </c>
      <c r="I26" s="1069" t="s">
        <v>244</v>
      </c>
      <c r="J26" s="1069" t="s">
        <v>244</v>
      </c>
      <c r="K26" s="1069" t="s">
        <v>244</v>
      </c>
      <c r="L26" s="1069" t="s">
        <v>244</v>
      </c>
      <c r="M26" s="1069" t="s">
        <v>244</v>
      </c>
      <c r="N26" s="1070" t="s">
        <v>244</v>
      </c>
      <c r="O26" s="1070" t="s">
        <v>244</v>
      </c>
      <c r="P26" s="1070" t="s">
        <v>244</v>
      </c>
      <c r="Q26" s="1082" t="s">
        <v>244</v>
      </c>
      <c r="R26" s="1070" t="s">
        <v>244</v>
      </c>
      <c r="S26" s="1070" t="s">
        <v>244</v>
      </c>
      <c r="T26" s="1070" t="s">
        <v>244</v>
      </c>
      <c r="U26" s="1070" t="s">
        <v>244</v>
      </c>
      <c r="V26" s="1070" t="s">
        <v>244</v>
      </c>
      <c r="W26" s="1070" t="s">
        <v>244</v>
      </c>
      <c r="X26" s="1070" t="s">
        <v>244</v>
      </c>
      <c r="Y26" s="1070" t="s">
        <v>244</v>
      </c>
      <c r="Z26" s="1070" t="s">
        <v>244</v>
      </c>
      <c r="AA26" s="1070" t="s">
        <v>244</v>
      </c>
      <c r="AB26" s="1072" t="s">
        <v>244</v>
      </c>
      <c r="AC26" s="1068" t="s">
        <v>244</v>
      </c>
      <c r="AD26" s="1070" t="s">
        <v>244</v>
      </c>
      <c r="AE26" s="1070" t="s">
        <v>244</v>
      </c>
      <c r="AF26" s="1070" t="s">
        <v>244</v>
      </c>
      <c r="AG26" s="1070" t="s">
        <v>244</v>
      </c>
      <c r="AH26" s="1070" t="s">
        <v>244</v>
      </c>
      <c r="AI26" s="1070" t="s">
        <v>244</v>
      </c>
      <c r="AJ26" s="1072" t="s">
        <v>244</v>
      </c>
      <c r="AK26" s="1073" t="s">
        <v>244</v>
      </c>
      <c r="AL26" s="1070" t="s">
        <v>244</v>
      </c>
      <c r="AM26" s="1071" t="s">
        <v>244</v>
      </c>
      <c r="AN26" s="1071" t="s">
        <v>244</v>
      </c>
      <c r="AO26" s="1071" t="s">
        <v>244</v>
      </c>
      <c r="AP26" s="1071" t="s">
        <v>244</v>
      </c>
      <c r="AQ26" s="1071" t="s">
        <v>244</v>
      </c>
      <c r="AR26" s="1074" t="s">
        <v>244</v>
      </c>
      <c r="AS26" s="1075" t="s">
        <v>244</v>
      </c>
      <c r="AT26" s="1074" t="s">
        <v>244</v>
      </c>
      <c r="AU26" s="1074" t="s">
        <v>244</v>
      </c>
      <c r="AV26" s="1082" t="s">
        <v>244</v>
      </c>
      <c r="AW26" s="1082" t="s">
        <v>244</v>
      </c>
      <c r="AX26" s="1077" t="s">
        <v>244</v>
      </c>
      <c r="AY26" s="1077" t="s">
        <v>244</v>
      </c>
      <c r="AZ26" s="1077" t="s">
        <v>244</v>
      </c>
      <c r="BA26" s="1077" t="s">
        <v>244</v>
      </c>
      <c r="BB26" s="1077" t="s">
        <v>244</v>
      </c>
      <c r="BC26" s="1077" t="s">
        <v>244</v>
      </c>
      <c r="BD26" s="1078" t="s">
        <v>244</v>
      </c>
      <c r="BE26" s="1068" t="s">
        <v>244</v>
      </c>
      <c r="BF26" s="1399" t="s">
        <v>244</v>
      </c>
      <c r="BG26" s="1077" t="s">
        <v>244</v>
      </c>
      <c r="BH26" s="1077" t="s">
        <v>244</v>
      </c>
      <c r="BI26" s="1077" t="s">
        <v>244</v>
      </c>
      <c r="BJ26" s="1077" t="s">
        <v>244</v>
      </c>
      <c r="BK26" s="1077" t="s">
        <v>244</v>
      </c>
      <c r="BL26" s="1077" t="s">
        <v>244</v>
      </c>
      <c r="BM26" s="1077" t="s">
        <v>244</v>
      </c>
      <c r="BN26" s="1077" t="s">
        <v>244</v>
      </c>
      <c r="BO26" s="1077" t="s">
        <v>244</v>
      </c>
      <c r="BP26" s="1077" t="s">
        <v>244</v>
      </c>
      <c r="BQ26" s="1077" t="s">
        <v>244</v>
      </c>
      <c r="BR26" s="1077" t="s">
        <v>244</v>
      </c>
      <c r="BS26" s="1077" t="s">
        <v>244</v>
      </c>
      <c r="BT26" s="1077" t="s">
        <v>244</v>
      </c>
      <c r="BU26" s="1077" t="s">
        <v>244</v>
      </c>
      <c r="BV26" s="1077" t="s">
        <v>244</v>
      </c>
      <c r="BW26" s="1077" t="s">
        <v>244</v>
      </c>
      <c r="BX26" s="1085"/>
      <c r="BY26" s="1077"/>
      <c r="BZ26" s="1077"/>
      <c r="CA26" s="1077"/>
      <c r="CB26" s="1077"/>
      <c r="CC26" s="1077"/>
      <c r="CD26" s="1077"/>
      <c r="CE26" s="1077"/>
      <c r="CF26" s="1077"/>
      <c r="CG26" s="1077"/>
      <c r="CH26" s="1077"/>
      <c r="CI26" s="1077"/>
      <c r="CJ26" s="1078"/>
      <c r="CK26" s="1229"/>
      <c r="CL26" s="1418"/>
      <c r="CM26" s="1419"/>
      <c r="CN26" s="1419"/>
      <c r="CO26" s="1419"/>
      <c r="CP26" s="1419"/>
      <c r="CQ26" s="1419"/>
      <c r="CR26" s="1419"/>
      <c r="CS26" s="1419"/>
      <c r="CT26" s="1420"/>
    </row>
    <row r="27" spans="1:98" ht="15.75" customHeight="1">
      <c r="A27" s="1068" t="s">
        <v>259</v>
      </c>
      <c r="B27" s="1409">
        <v>45892.034</v>
      </c>
      <c r="C27" s="1069">
        <v>88681.884000000005</v>
      </c>
      <c r="D27" s="1069">
        <v>204523.799</v>
      </c>
      <c r="E27" s="1069">
        <v>251347.3</v>
      </c>
      <c r="F27" s="1069">
        <v>95357.97099999999</v>
      </c>
      <c r="G27" s="1069">
        <v>288585.46400000004</v>
      </c>
      <c r="H27" s="1069">
        <v>142389.291</v>
      </c>
      <c r="I27" s="1069">
        <v>143218.57500000001</v>
      </c>
      <c r="J27" s="1069">
        <v>122828.03599999999</v>
      </c>
      <c r="K27" s="1069">
        <v>63325.504000000001</v>
      </c>
      <c r="L27" s="1069">
        <v>138121.29999999999</v>
      </c>
      <c r="M27" s="1069">
        <v>155487.788</v>
      </c>
      <c r="N27" s="1070">
        <v>211416.315</v>
      </c>
      <c r="O27" s="1070">
        <v>282255.44800000003</v>
      </c>
      <c r="P27" s="1070">
        <v>122550.75099999999</v>
      </c>
      <c r="Q27" s="1071">
        <v>136133.43999999997</v>
      </c>
      <c r="R27" s="1070">
        <v>20301.737999999998</v>
      </c>
      <c r="S27" s="1070">
        <v>79770.346999999994</v>
      </c>
      <c r="T27" s="1070">
        <v>48940.939000000006</v>
      </c>
      <c r="U27" s="1070">
        <v>49524.364000000001</v>
      </c>
      <c r="V27" s="1070">
        <v>36748.978999999999</v>
      </c>
      <c r="W27" s="1070">
        <v>41118.694000000003</v>
      </c>
      <c r="X27" s="1070">
        <v>25185.886999999999</v>
      </c>
      <c r="Y27" s="1070">
        <v>6950.3899999999994</v>
      </c>
      <c r="Z27" s="1070">
        <v>40896.565010639999</v>
      </c>
      <c r="AA27" s="1070">
        <v>41827.786</v>
      </c>
      <c r="AB27" s="1072">
        <v>57386.413</v>
      </c>
      <c r="AC27" s="1068" t="s">
        <v>259</v>
      </c>
      <c r="AD27" s="1070">
        <v>39665.380000000005</v>
      </c>
      <c r="AE27" s="1070">
        <v>36354.665000000001</v>
      </c>
      <c r="AF27" s="1070">
        <v>40909.971000000005</v>
      </c>
      <c r="AG27" s="1070">
        <v>42353.244248999996</v>
      </c>
      <c r="AH27" s="1070">
        <v>43891.262000000002</v>
      </c>
      <c r="AI27" s="1070">
        <v>36807.572</v>
      </c>
      <c r="AJ27" s="1072">
        <v>41911.782000000007</v>
      </c>
      <c r="AK27" s="1073">
        <v>44795.125</v>
      </c>
      <c r="AL27" s="1070">
        <v>6950.3899999999994</v>
      </c>
      <c r="AM27" s="1071">
        <v>28447.788</v>
      </c>
      <c r="AN27" s="1071">
        <v>39096.379999999997</v>
      </c>
      <c r="AO27" s="1071">
        <v>43044.5</v>
      </c>
      <c r="AP27" s="1071">
        <v>38732.959999999999</v>
      </c>
      <c r="AQ27" s="1071">
        <v>38951.03</v>
      </c>
      <c r="AR27" s="1074">
        <v>39268.83</v>
      </c>
      <c r="AS27" s="1075">
        <v>18977.839999999997</v>
      </c>
      <c r="AT27" s="1074">
        <v>36214.620000000003</v>
      </c>
      <c r="AU27" s="1074">
        <v>9949.66</v>
      </c>
      <c r="AV27" s="1071">
        <v>59317</v>
      </c>
      <c r="AW27" s="1071">
        <v>56550.14</v>
      </c>
      <c r="AX27" s="1077">
        <v>10807.41</v>
      </c>
      <c r="AY27" s="1077">
        <v>11213.259999999998</v>
      </c>
      <c r="AZ27" s="1077">
        <v>23074.780000000002</v>
      </c>
      <c r="BA27" s="1077">
        <v>28296.980000000003</v>
      </c>
      <c r="BB27" s="1077">
        <v>21295.91</v>
      </c>
      <c r="BC27" s="1077">
        <v>46856.69</v>
      </c>
      <c r="BD27" s="1078">
        <v>56315.606000000007</v>
      </c>
      <c r="BE27" s="1068" t="s">
        <v>259</v>
      </c>
      <c r="BF27" s="1399">
        <v>46451.83</v>
      </c>
      <c r="BG27" s="1077">
        <v>17175.170000000002</v>
      </c>
      <c r="BH27" s="1077">
        <v>11001.33</v>
      </c>
      <c r="BI27" s="1077">
        <v>8822.362000000001</v>
      </c>
      <c r="BJ27" s="1077">
        <v>1568.3000000000002</v>
      </c>
      <c r="BK27" s="1077">
        <v>2549.4520000000002</v>
      </c>
      <c r="BL27" s="1077">
        <v>0</v>
      </c>
      <c r="BM27" s="1077">
        <v>0</v>
      </c>
      <c r="BN27" s="1077">
        <v>2950</v>
      </c>
      <c r="BO27" s="1077">
        <v>0</v>
      </c>
      <c r="BP27" s="1077">
        <v>0</v>
      </c>
      <c r="BQ27" s="1077">
        <v>23309.254000000001</v>
      </c>
      <c r="BR27" s="1077">
        <v>40423.29</v>
      </c>
      <c r="BS27" s="1077">
        <v>36512.866999999998</v>
      </c>
      <c r="BT27" s="1077">
        <v>11471.087</v>
      </c>
      <c r="BU27" s="1077">
        <v>7971.0870000000004</v>
      </c>
      <c r="BV27" s="1077">
        <v>7971.09</v>
      </c>
      <c r="BW27" s="1077">
        <v>9948.59</v>
      </c>
      <c r="BX27" s="1085">
        <v>9948.6</v>
      </c>
      <c r="BY27" s="1077">
        <v>0</v>
      </c>
      <c r="BZ27" s="1077">
        <v>7971.1</v>
      </c>
      <c r="CA27" s="1077">
        <v>7971.09</v>
      </c>
      <c r="CB27" s="1077">
        <v>39095.089999999997</v>
      </c>
      <c r="CC27" s="1077">
        <v>30120.560000000001</v>
      </c>
      <c r="CD27" s="1077">
        <v>22948.77</v>
      </c>
      <c r="CE27" s="1077">
        <v>22203.07</v>
      </c>
      <c r="CF27" s="1077">
        <v>26474.69</v>
      </c>
      <c r="CG27" s="1077">
        <v>37992.86</v>
      </c>
      <c r="CH27" s="1077">
        <v>34037.86</v>
      </c>
      <c r="CI27" s="1077">
        <v>4988.27042394</v>
      </c>
      <c r="CJ27" s="1078">
        <v>30876.818750000002</v>
      </c>
      <c r="CK27" s="1229" t="s">
        <v>255</v>
      </c>
      <c r="CL27" s="1418">
        <v>2341.96467252</v>
      </c>
      <c r="CM27" s="1419">
        <v>2125.41483819</v>
      </c>
      <c r="CN27" s="1419">
        <v>7275.4148381899995</v>
      </c>
      <c r="CO27" s="1419">
        <v>7284.2175781899996</v>
      </c>
      <c r="CP27" s="1419">
        <v>7184.2175781899996</v>
      </c>
      <c r="CQ27" s="1419">
        <v>7011.9611395800002</v>
      </c>
      <c r="CR27" s="1419">
        <v>7011.9611395800002</v>
      </c>
      <c r="CS27" s="1419">
        <v>7544.1588377600001</v>
      </c>
      <c r="CT27" s="1420">
        <v>7544.1588377600001</v>
      </c>
    </row>
    <row r="28" spans="1:98" ht="15.75" customHeight="1">
      <c r="A28" s="1079" t="s">
        <v>261</v>
      </c>
      <c r="B28" s="1410">
        <v>0</v>
      </c>
      <c r="C28" s="1080">
        <v>0</v>
      </c>
      <c r="D28" s="1080">
        <v>27785</v>
      </c>
      <c r="E28" s="1080">
        <v>36950</v>
      </c>
      <c r="F28" s="1080">
        <v>0</v>
      </c>
      <c r="G28" s="1080">
        <v>64595.856</v>
      </c>
      <c r="H28" s="1080">
        <v>11255</v>
      </c>
      <c r="I28" s="1080">
        <v>7200</v>
      </c>
      <c r="J28" s="1080">
        <v>23700</v>
      </c>
      <c r="K28" s="1080">
        <v>12200</v>
      </c>
      <c r="L28" s="1080">
        <v>19200</v>
      </c>
      <c r="M28" s="1080">
        <v>20121.925999999999</v>
      </c>
      <c r="N28" s="1081">
        <v>24925.853999999999</v>
      </c>
      <c r="O28" s="1081">
        <v>13461.85</v>
      </c>
      <c r="P28" s="1081">
        <v>10900</v>
      </c>
      <c r="Q28" s="1082">
        <v>9350</v>
      </c>
      <c r="R28" s="1081">
        <v>0</v>
      </c>
      <c r="S28" s="1081">
        <v>42889.517999999996</v>
      </c>
      <c r="T28" s="1081">
        <v>12150</v>
      </c>
      <c r="U28" s="1081">
        <v>9850</v>
      </c>
      <c r="V28" s="1081">
        <v>18650</v>
      </c>
      <c r="W28" s="1081">
        <v>26137.358</v>
      </c>
      <c r="X28" s="1081">
        <v>20716.637999999999</v>
      </c>
      <c r="Y28" s="1081">
        <v>4800</v>
      </c>
      <c r="Z28" s="1081">
        <v>31200</v>
      </c>
      <c r="AA28" s="1081">
        <v>36000</v>
      </c>
      <c r="AB28" s="1083">
        <v>53700</v>
      </c>
      <c r="AC28" s="1079" t="s">
        <v>261</v>
      </c>
      <c r="AD28" s="1081">
        <v>33800</v>
      </c>
      <c r="AE28" s="1081">
        <v>28600</v>
      </c>
      <c r="AF28" s="1081">
        <v>37431.881000000001</v>
      </c>
      <c r="AG28" s="1081">
        <v>41005.949999999997</v>
      </c>
      <c r="AH28" s="1081">
        <v>39831.881000000001</v>
      </c>
      <c r="AI28" s="1081">
        <v>35831.881000000001</v>
      </c>
      <c r="AJ28" s="1083">
        <v>35631.881000000001</v>
      </c>
      <c r="AK28" s="1084">
        <v>36700</v>
      </c>
      <c r="AL28" s="1081">
        <v>4800</v>
      </c>
      <c r="AM28" s="1082">
        <v>22050</v>
      </c>
      <c r="AN28" s="1082">
        <v>31950</v>
      </c>
      <c r="AO28" s="1082">
        <v>31050</v>
      </c>
      <c r="AP28" s="1082">
        <v>25710</v>
      </c>
      <c r="AQ28" s="1082">
        <v>20500</v>
      </c>
      <c r="AR28" s="1085">
        <v>18700</v>
      </c>
      <c r="AS28" s="1086">
        <v>8100</v>
      </c>
      <c r="AT28" s="1085">
        <v>16971.71</v>
      </c>
      <c r="AU28" s="1085">
        <v>0</v>
      </c>
      <c r="AV28" s="1082">
        <v>43600</v>
      </c>
      <c r="AW28" s="1082">
        <v>56400</v>
      </c>
      <c r="AX28" s="1077">
        <v>10751.94</v>
      </c>
      <c r="AY28" s="1077">
        <v>7751.94</v>
      </c>
      <c r="AZ28" s="1077">
        <v>22649.200000000001</v>
      </c>
      <c r="BA28" s="1077">
        <v>27098.63</v>
      </c>
      <c r="BB28" s="1077">
        <v>20000</v>
      </c>
      <c r="BC28" s="1077">
        <v>41500</v>
      </c>
      <c r="BD28" s="1078">
        <v>45000</v>
      </c>
      <c r="BE28" s="1079" t="s">
        <v>261</v>
      </c>
      <c r="BF28" s="1399">
        <v>43041.78</v>
      </c>
      <c r="BG28" s="1077">
        <v>15437.78</v>
      </c>
      <c r="BH28" s="1077">
        <v>10628</v>
      </c>
      <c r="BI28" s="1077">
        <v>0</v>
      </c>
      <c r="BJ28" s="1077">
        <v>0</v>
      </c>
      <c r="BK28" s="1077">
        <v>250</v>
      </c>
      <c r="BL28" s="1077">
        <v>0</v>
      </c>
      <c r="BM28" s="1077">
        <v>0</v>
      </c>
      <c r="BN28" s="1077">
        <v>2950</v>
      </c>
      <c r="BO28" s="1077">
        <v>0</v>
      </c>
      <c r="BP28" s="1077">
        <v>0</v>
      </c>
      <c r="BQ28" s="1077">
        <v>23298.45</v>
      </c>
      <c r="BR28" s="1077">
        <v>40423.29</v>
      </c>
      <c r="BS28" s="1077">
        <v>36512.866999999998</v>
      </c>
      <c r="BT28" s="1077">
        <v>11471.087</v>
      </c>
      <c r="BU28" s="1077">
        <v>7971.0870000000004</v>
      </c>
      <c r="BV28" s="1077">
        <v>7971.09</v>
      </c>
      <c r="BW28" s="1077">
        <v>9948.59</v>
      </c>
      <c r="BX28" s="1085">
        <v>9948.6</v>
      </c>
      <c r="BY28" s="1077">
        <v>0</v>
      </c>
      <c r="BZ28" s="1077">
        <v>7971.1</v>
      </c>
      <c r="CA28" s="1077">
        <v>7971.09</v>
      </c>
      <c r="CB28" s="1077">
        <v>39095.089999999997</v>
      </c>
      <c r="CC28" s="1077">
        <v>30120.560000000001</v>
      </c>
      <c r="CD28" s="1077">
        <v>22683.62</v>
      </c>
      <c r="CE28" s="1077">
        <v>18673.62</v>
      </c>
      <c r="CF28" s="1077">
        <v>26209.54</v>
      </c>
      <c r="CG28" s="1077">
        <v>36996.379999999997</v>
      </c>
      <c r="CH28" s="1077">
        <v>33041.379999999997</v>
      </c>
      <c r="CI28" s="1077">
        <v>4723.1204239400004</v>
      </c>
      <c r="CJ28" s="1078">
        <v>30611.668750000001</v>
      </c>
      <c r="CK28" s="1229" t="s">
        <v>722</v>
      </c>
      <c r="CL28" s="1418">
        <v>0</v>
      </c>
      <c r="CM28" s="1419">
        <v>0</v>
      </c>
      <c r="CN28" s="1419">
        <v>0</v>
      </c>
      <c r="CO28" s="1419">
        <v>0</v>
      </c>
      <c r="CP28" s="1419">
        <v>0</v>
      </c>
      <c r="CQ28" s="1419">
        <v>0</v>
      </c>
      <c r="CR28" s="1419">
        <v>0</v>
      </c>
      <c r="CS28" s="1419">
        <v>0</v>
      </c>
      <c r="CT28" s="1420">
        <v>0</v>
      </c>
    </row>
    <row r="29" spans="1:98" ht="15.75" customHeight="1">
      <c r="A29" s="1079" t="s">
        <v>262</v>
      </c>
      <c r="B29" s="1410">
        <v>0</v>
      </c>
      <c r="C29" s="1080">
        <v>0</v>
      </c>
      <c r="D29" s="1080">
        <v>0</v>
      </c>
      <c r="E29" s="1080">
        <v>0</v>
      </c>
      <c r="F29" s="1080">
        <v>26109.21</v>
      </c>
      <c r="G29" s="1080">
        <v>250</v>
      </c>
      <c r="H29" s="1080">
        <v>0</v>
      </c>
      <c r="I29" s="1080">
        <v>600</v>
      </c>
      <c r="J29" s="1080">
        <v>0</v>
      </c>
      <c r="K29" s="1080">
        <v>0</v>
      </c>
      <c r="L29" s="1080">
        <v>0</v>
      </c>
      <c r="M29" s="1080">
        <v>5601.18</v>
      </c>
      <c r="N29" s="1081">
        <v>1500</v>
      </c>
      <c r="O29" s="1081">
        <v>2716.9679999999998</v>
      </c>
      <c r="P29" s="1081">
        <v>0</v>
      </c>
      <c r="Q29" s="1082">
        <v>0</v>
      </c>
      <c r="R29" s="1081">
        <v>0</v>
      </c>
      <c r="S29" s="1081">
        <v>3820</v>
      </c>
      <c r="T29" s="1081">
        <v>120</v>
      </c>
      <c r="U29" s="1081">
        <v>1995</v>
      </c>
      <c r="V29" s="1081">
        <v>1995</v>
      </c>
      <c r="W29" s="1081">
        <v>0</v>
      </c>
      <c r="X29" s="1081">
        <v>0</v>
      </c>
      <c r="Y29" s="1081">
        <v>0</v>
      </c>
      <c r="Z29" s="1081">
        <v>0</v>
      </c>
      <c r="AA29" s="1081">
        <v>0</v>
      </c>
      <c r="AB29" s="1083">
        <v>0</v>
      </c>
      <c r="AC29" s="1079" t="s">
        <v>262</v>
      </c>
      <c r="AD29" s="1081">
        <v>0</v>
      </c>
      <c r="AE29" s="1081">
        <v>2150</v>
      </c>
      <c r="AF29" s="1081">
        <v>2250</v>
      </c>
      <c r="AG29" s="1081">
        <v>0</v>
      </c>
      <c r="AH29" s="1081">
        <v>100</v>
      </c>
      <c r="AI29" s="1081">
        <v>100</v>
      </c>
      <c r="AJ29" s="1083">
        <v>1000</v>
      </c>
      <c r="AK29" s="1084">
        <v>1000</v>
      </c>
      <c r="AL29" s="1081">
        <v>0</v>
      </c>
      <c r="AM29" s="1082">
        <v>1000</v>
      </c>
      <c r="AN29" s="1082">
        <v>500</v>
      </c>
      <c r="AO29" s="1082">
        <v>500</v>
      </c>
      <c r="AP29" s="1082">
        <v>500</v>
      </c>
      <c r="AQ29" s="1082">
        <v>0</v>
      </c>
      <c r="AR29" s="1085">
        <v>0</v>
      </c>
      <c r="AS29" s="1086">
        <v>500</v>
      </c>
      <c r="AT29" s="1085">
        <v>0</v>
      </c>
      <c r="AU29" s="1085">
        <v>0</v>
      </c>
      <c r="AV29" s="1082">
        <v>0</v>
      </c>
      <c r="AW29" s="1082">
        <v>0</v>
      </c>
      <c r="AX29" s="1077">
        <v>0</v>
      </c>
      <c r="AY29" s="1077">
        <v>0</v>
      </c>
      <c r="AZ29" s="1077">
        <v>0</v>
      </c>
      <c r="BA29" s="1077">
        <v>20</v>
      </c>
      <c r="BB29" s="1077">
        <v>20</v>
      </c>
      <c r="BC29" s="1077">
        <v>1000</v>
      </c>
      <c r="BD29" s="1078">
        <v>1000</v>
      </c>
      <c r="BE29" s="1079" t="s">
        <v>262</v>
      </c>
      <c r="BF29" s="1399">
        <v>0</v>
      </c>
      <c r="BG29" s="1077">
        <v>0</v>
      </c>
      <c r="BH29" s="1077">
        <v>0</v>
      </c>
      <c r="BI29" s="1077">
        <v>0</v>
      </c>
      <c r="BJ29" s="1077">
        <v>0</v>
      </c>
      <c r="BK29" s="1077">
        <v>0</v>
      </c>
      <c r="BL29" s="1077">
        <v>0</v>
      </c>
      <c r="BM29" s="1077">
        <v>0</v>
      </c>
      <c r="BN29" s="1077">
        <v>0</v>
      </c>
      <c r="BO29" s="1077">
        <v>0</v>
      </c>
      <c r="BP29" s="1077">
        <v>0</v>
      </c>
      <c r="BQ29" s="1077">
        <v>10.804</v>
      </c>
      <c r="BR29" s="1077">
        <v>0</v>
      </c>
      <c r="BS29" s="1077">
        <v>0</v>
      </c>
      <c r="BT29" s="1077">
        <v>0</v>
      </c>
      <c r="BU29" s="1077">
        <v>0</v>
      </c>
      <c r="BV29" s="1077">
        <v>0</v>
      </c>
      <c r="BW29" s="1077">
        <v>0</v>
      </c>
      <c r="BX29" s="1085">
        <v>0</v>
      </c>
      <c r="BY29" s="1077">
        <v>0</v>
      </c>
      <c r="BZ29" s="1077">
        <v>0</v>
      </c>
      <c r="CA29" s="1077">
        <v>0</v>
      </c>
      <c r="CB29" s="1077">
        <v>0</v>
      </c>
      <c r="CC29" s="1077">
        <v>0</v>
      </c>
      <c r="CD29" s="1077">
        <v>0</v>
      </c>
      <c r="CE29" s="1077">
        <v>0</v>
      </c>
      <c r="CF29" s="1077">
        <v>0</v>
      </c>
      <c r="CG29" s="1077">
        <v>0</v>
      </c>
      <c r="CH29" s="1077">
        <v>0</v>
      </c>
      <c r="CI29" s="1077">
        <v>0</v>
      </c>
      <c r="CJ29" s="1078">
        <v>0</v>
      </c>
      <c r="CK29" s="1230" t="s">
        <v>723</v>
      </c>
      <c r="CL29" s="1421">
        <v>0</v>
      </c>
      <c r="CM29" s="1422">
        <v>0</v>
      </c>
      <c r="CN29" s="1422">
        <v>0</v>
      </c>
      <c r="CO29" s="1422">
        <v>0</v>
      </c>
      <c r="CP29" s="1422">
        <v>0</v>
      </c>
      <c r="CQ29" s="1422">
        <v>0</v>
      </c>
      <c r="CR29" s="1422">
        <v>0</v>
      </c>
      <c r="CS29" s="1422">
        <v>0</v>
      </c>
      <c r="CT29" s="1423">
        <v>0</v>
      </c>
    </row>
    <row r="30" spans="1:98" ht="15.75" customHeight="1">
      <c r="A30" s="1079" t="s">
        <v>263</v>
      </c>
      <c r="B30" s="1410">
        <v>46987.440999999999</v>
      </c>
      <c r="C30" s="1080">
        <v>90032.156000000003</v>
      </c>
      <c r="D30" s="1080">
        <v>178140.05499999999</v>
      </c>
      <c r="E30" s="1080">
        <v>214397.3</v>
      </c>
      <c r="F30" s="1080">
        <v>69248.760999999999</v>
      </c>
      <c r="G30" s="1080">
        <v>224289.70800000001</v>
      </c>
      <c r="H30" s="1080">
        <v>132680.476</v>
      </c>
      <c r="I30" s="1080">
        <v>136609.57500000001</v>
      </c>
      <c r="J30" s="1080">
        <v>99128.035999999993</v>
      </c>
      <c r="K30" s="1080">
        <v>51125.504000000001</v>
      </c>
      <c r="L30" s="1080">
        <v>118921.3</v>
      </c>
      <c r="M30" s="1080">
        <v>129764.682</v>
      </c>
      <c r="N30" s="1081">
        <v>184990.46100000001</v>
      </c>
      <c r="O30" s="1081">
        <v>267023.065</v>
      </c>
      <c r="P30" s="1081">
        <v>112227.571</v>
      </c>
      <c r="Q30" s="1082">
        <v>127557.73</v>
      </c>
      <c r="R30" s="1081">
        <v>22466.297999999999</v>
      </c>
      <c r="S30" s="1081">
        <v>33169.828999999998</v>
      </c>
      <c r="T30" s="1081">
        <v>37153.832000000002</v>
      </c>
      <c r="U30" s="1081">
        <v>38162.256999999998</v>
      </c>
      <c r="V30" s="1081">
        <v>16398.116999999998</v>
      </c>
      <c r="W30" s="1081">
        <v>14981.335999999999</v>
      </c>
      <c r="X30" s="1081">
        <v>4469.2489999999998</v>
      </c>
      <c r="Y30" s="1081">
        <v>2150.39</v>
      </c>
      <c r="Z30" s="1081">
        <v>9741.5650106400008</v>
      </c>
      <c r="AA30" s="1081">
        <v>5867.7860000000001</v>
      </c>
      <c r="AB30" s="1083">
        <v>2250.9349999999999</v>
      </c>
      <c r="AC30" s="1079" t="s">
        <v>263</v>
      </c>
      <c r="AD30" s="1081">
        <v>4449.902</v>
      </c>
      <c r="AE30" s="1081">
        <v>5279.1869999999999</v>
      </c>
      <c r="AF30" s="1081">
        <v>811.82600000000002</v>
      </c>
      <c r="AG30" s="1081">
        <v>410.613134</v>
      </c>
      <c r="AH30" s="1081">
        <v>2532.2379999999998</v>
      </c>
      <c r="AI30" s="1081">
        <v>23.041</v>
      </c>
      <c r="AJ30" s="1083">
        <v>4584.4229999999998</v>
      </c>
      <c r="AK30" s="1084">
        <v>6544.8969999999999</v>
      </c>
      <c r="AL30" s="1081">
        <v>2150.39</v>
      </c>
      <c r="AM30" s="1082">
        <v>4780.4120000000003</v>
      </c>
      <c r="AN30" s="1082">
        <v>5756.78</v>
      </c>
      <c r="AO30" s="1082">
        <v>11356.22</v>
      </c>
      <c r="AP30" s="1082">
        <v>12326.14</v>
      </c>
      <c r="AQ30" s="1082">
        <v>17967.71</v>
      </c>
      <c r="AR30" s="1085">
        <v>20521.29</v>
      </c>
      <c r="AS30" s="1086">
        <v>10181.629999999999</v>
      </c>
      <c r="AT30" s="1085">
        <v>18847.61</v>
      </c>
      <c r="AU30" s="1085">
        <v>6559.4</v>
      </c>
      <c r="AV30" s="1082">
        <v>14754.08</v>
      </c>
      <c r="AW30" s="1082">
        <v>0</v>
      </c>
      <c r="AX30" s="1077">
        <v>0</v>
      </c>
      <c r="AY30" s="1077">
        <v>3000</v>
      </c>
      <c r="AZ30" s="1077">
        <v>10.31</v>
      </c>
      <c r="BA30" s="1077">
        <v>1076.9000000000001</v>
      </c>
      <c r="BB30" s="1077">
        <v>1000.88</v>
      </c>
      <c r="BC30" s="1077">
        <v>3830.4</v>
      </c>
      <c r="BD30" s="1078">
        <v>9017.2510000000002</v>
      </c>
      <c r="BE30" s="1079" t="s">
        <v>263</v>
      </c>
      <c r="BF30" s="1399">
        <v>2100.15</v>
      </c>
      <c r="BG30" s="1077">
        <v>1296.82</v>
      </c>
      <c r="BH30" s="1077">
        <v>73.78</v>
      </c>
      <c r="BI30" s="1077">
        <v>7512.6620000000003</v>
      </c>
      <c r="BJ30" s="1077">
        <v>767.2</v>
      </c>
      <c r="BK30" s="1077">
        <v>1523.778</v>
      </c>
      <c r="BL30" s="1077">
        <v>0</v>
      </c>
      <c r="BM30" s="1077">
        <v>0</v>
      </c>
      <c r="BN30" s="1077">
        <v>0</v>
      </c>
      <c r="BO30" s="1077">
        <v>0</v>
      </c>
      <c r="BP30" s="1077">
        <v>0</v>
      </c>
      <c r="BQ30" s="1077">
        <v>0</v>
      </c>
      <c r="BR30" s="1077">
        <v>0</v>
      </c>
      <c r="BS30" s="1077">
        <v>0</v>
      </c>
      <c r="BT30" s="1077">
        <v>0</v>
      </c>
      <c r="BU30" s="1077">
        <v>0</v>
      </c>
      <c r="BV30" s="1077">
        <v>0</v>
      </c>
      <c r="BW30" s="1077">
        <v>0</v>
      </c>
      <c r="BX30" s="1085">
        <v>0</v>
      </c>
      <c r="BY30" s="1077">
        <v>0</v>
      </c>
      <c r="BZ30" s="1077">
        <v>0</v>
      </c>
      <c r="CA30" s="1077">
        <v>0</v>
      </c>
      <c r="CB30" s="1077">
        <v>0</v>
      </c>
      <c r="CC30" s="1077">
        <v>0</v>
      </c>
      <c r="CD30" s="1077">
        <v>265.14999999999998</v>
      </c>
      <c r="CE30" s="1077">
        <v>3529.45</v>
      </c>
      <c r="CF30" s="1077">
        <v>265.14999999999998</v>
      </c>
      <c r="CG30" s="1077">
        <v>996.48</v>
      </c>
      <c r="CH30" s="1077">
        <v>996.48</v>
      </c>
      <c r="CI30" s="1077">
        <v>0</v>
      </c>
      <c r="CJ30" s="1078">
        <v>0</v>
      </c>
      <c r="CK30" s="1230" t="s">
        <v>721</v>
      </c>
      <c r="CL30" s="1421">
        <v>0</v>
      </c>
      <c r="CM30" s="1422">
        <v>0</v>
      </c>
      <c r="CN30" s="1422">
        <v>0</v>
      </c>
      <c r="CO30" s="1422">
        <v>0</v>
      </c>
      <c r="CP30" s="1422">
        <v>0</v>
      </c>
      <c r="CQ30" s="1422">
        <v>0</v>
      </c>
      <c r="CR30" s="1422">
        <v>0</v>
      </c>
      <c r="CS30" s="1422">
        <v>0</v>
      </c>
      <c r="CT30" s="1423">
        <v>0</v>
      </c>
    </row>
    <row r="31" spans="1:98" ht="15.75" customHeight="1">
      <c r="A31" s="1079" t="s">
        <v>264</v>
      </c>
      <c r="B31" s="1410">
        <v>0</v>
      </c>
      <c r="C31" s="1080">
        <v>0</v>
      </c>
      <c r="D31" s="1080">
        <v>0</v>
      </c>
      <c r="E31" s="1080">
        <v>0</v>
      </c>
      <c r="F31" s="1080">
        <v>0</v>
      </c>
      <c r="G31" s="1080">
        <v>0</v>
      </c>
      <c r="H31" s="1080">
        <v>0</v>
      </c>
      <c r="I31" s="1080">
        <v>0</v>
      </c>
      <c r="J31" s="1080">
        <v>0</v>
      </c>
      <c r="K31" s="1080">
        <v>0</v>
      </c>
      <c r="L31" s="1080">
        <v>0</v>
      </c>
      <c r="M31" s="1080">
        <v>0</v>
      </c>
      <c r="N31" s="1081">
        <v>0</v>
      </c>
      <c r="O31" s="1081">
        <v>0</v>
      </c>
      <c r="P31" s="1081">
        <v>0</v>
      </c>
      <c r="Q31" s="1082">
        <v>0</v>
      </c>
      <c r="R31" s="1081">
        <v>0</v>
      </c>
      <c r="S31" s="1081">
        <v>0</v>
      </c>
      <c r="T31" s="1081">
        <v>0</v>
      </c>
      <c r="U31" s="1081">
        <v>0</v>
      </c>
      <c r="V31" s="1081">
        <v>0</v>
      </c>
      <c r="W31" s="1081">
        <v>0</v>
      </c>
      <c r="X31" s="1081">
        <v>0</v>
      </c>
      <c r="Y31" s="1081">
        <v>0</v>
      </c>
      <c r="Z31" s="1081">
        <v>0</v>
      </c>
      <c r="AA31" s="1081">
        <v>0</v>
      </c>
      <c r="AB31" s="1083">
        <v>0</v>
      </c>
      <c r="AC31" s="1079" t="s">
        <v>264</v>
      </c>
      <c r="AD31" s="1081">
        <v>0</v>
      </c>
      <c r="AE31" s="1081">
        <v>0</v>
      </c>
      <c r="AF31" s="1081">
        <v>0</v>
      </c>
      <c r="AG31" s="1081">
        <v>0</v>
      </c>
      <c r="AH31" s="1081">
        <v>0</v>
      </c>
      <c r="AI31" s="1081">
        <v>0</v>
      </c>
      <c r="AJ31" s="1083">
        <v>0</v>
      </c>
      <c r="AK31" s="1084">
        <v>0</v>
      </c>
      <c r="AL31" s="1081">
        <v>0</v>
      </c>
      <c r="AM31" s="1082">
        <v>0</v>
      </c>
      <c r="AN31" s="1082">
        <v>0</v>
      </c>
      <c r="AO31" s="1082">
        <v>0</v>
      </c>
      <c r="AP31" s="1082">
        <v>0</v>
      </c>
      <c r="AQ31" s="1082">
        <v>0</v>
      </c>
      <c r="AR31" s="1085">
        <v>0</v>
      </c>
      <c r="AS31" s="1086">
        <v>0</v>
      </c>
      <c r="AT31" s="1085">
        <v>0</v>
      </c>
      <c r="AU31" s="1085">
        <v>0</v>
      </c>
      <c r="AV31" s="1082">
        <v>0</v>
      </c>
      <c r="AW31" s="1082">
        <v>0</v>
      </c>
      <c r="AX31" s="1077">
        <v>0</v>
      </c>
      <c r="AY31" s="1077">
        <v>0</v>
      </c>
      <c r="AZ31" s="1077">
        <v>0</v>
      </c>
      <c r="BA31" s="1077">
        <v>0</v>
      </c>
      <c r="BB31" s="1077">
        <v>0</v>
      </c>
      <c r="BC31" s="1077">
        <v>0</v>
      </c>
      <c r="BD31" s="1078">
        <v>0</v>
      </c>
      <c r="BE31" s="1079" t="s">
        <v>264</v>
      </c>
      <c r="BF31" s="1399">
        <v>0</v>
      </c>
      <c r="BG31" s="1077">
        <v>0</v>
      </c>
      <c r="BH31" s="1077">
        <v>0</v>
      </c>
      <c r="BI31" s="1077">
        <v>0</v>
      </c>
      <c r="BJ31" s="1077">
        <v>0</v>
      </c>
      <c r="BK31" s="1077">
        <v>0</v>
      </c>
      <c r="BL31" s="1077">
        <v>0</v>
      </c>
      <c r="BM31" s="1077">
        <v>0</v>
      </c>
      <c r="BN31" s="1077">
        <v>0</v>
      </c>
      <c r="BO31" s="1077">
        <v>0</v>
      </c>
      <c r="BP31" s="1077">
        <v>0</v>
      </c>
      <c r="BQ31" s="1077">
        <v>0</v>
      </c>
      <c r="BR31" s="1077">
        <v>0</v>
      </c>
      <c r="BS31" s="1077">
        <v>0</v>
      </c>
      <c r="BT31" s="1077">
        <v>0</v>
      </c>
      <c r="BU31" s="1077">
        <v>0</v>
      </c>
      <c r="BV31" s="1077">
        <v>0</v>
      </c>
      <c r="BW31" s="1077">
        <v>0</v>
      </c>
      <c r="BX31" s="1085">
        <v>0</v>
      </c>
      <c r="BY31" s="1077">
        <v>0</v>
      </c>
      <c r="BZ31" s="1077">
        <v>0</v>
      </c>
      <c r="CA31" s="1077">
        <v>0</v>
      </c>
      <c r="CB31" s="1077">
        <v>0</v>
      </c>
      <c r="CC31" s="1077">
        <v>0</v>
      </c>
      <c r="CD31" s="1077">
        <v>0</v>
      </c>
      <c r="CE31" s="1077">
        <v>0</v>
      </c>
      <c r="CF31" s="1077">
        <v>0</v>
      </c>
      <c r="CG31" s="1077">
        <v>0</v>
      </c>
      <c r="CH31" s="1077">
        <v>0</v>
      </c>
      <c r="CI31" s="1077">
        <v>0</v>
      </c>
      <c r="CJ31" s="1078">
        <v>0</v>
      </c>
      <c r="CK31" s="1229" t="s">
        <v>724</v>
      </c>
      <c r="CL31" s="1418">
        <v>2341.96467252</v>
      </c>
      <c r="CM31" s="1419">
        <v>2125.41483819</v>
      </c>
      <c r="CN31" s="1419">
        <v>7275.4148381899995</v>
      </c>
      <c r="CO31" s="1419">
        <v>7284.2175781899996</v>
      </c>
      <c r="CP31" s="1419">
        <v>7184.2175781899996</v>
      </c>
      <c r="CQ31" s="1419">
        <v>7011.9611395800002</v>
      </c>
      <c r="CR31" s="1419">
        <v>7011.9611395800002</v>
      </c>
      <c r="CS31" s="1419">
        <v>7544.1588377600001</v>
      </c>
      <c r="CT31" s="1420">
        <v>7544.1588377600001</v>
      </c>
    </row>
    <row r="32" spans="1:98" ht="15.75" customHeight="1">
      <c r="A32" s="1079" t="s">
        <v>265</v>
      </c>
      <c r="B32" s="1410">
        <v>0</v>
      </c>
      <c r="C32" s="1080">
        <v>0</v>
      </c>
      <c r="D32" s="1080">
        <v>0</v>
      </c>
      <c r="E32" s="1080">
        <v>0</v>
      </c>
      <c r="F32" s="1080">
        <v>0</v>
      </c>
      <c r="G32" s="1080">
        <v>0</v>
      </c>
      <c r="H32" s="1080">
        <v>0</v>
      </c>
      <c r="I32" s="1080">
        <v>0</v>
      </c>
      <c r="J32" s="1080">
        <v>0</v>
      </c>
      <c r="K32" s="1080">
        <v>0</v>
      </c>
      <c r="L32" s="1080">
        <v>0</v>
      </c>
      <c r="M32" s="1080">
        <v>0</v>
      </c>
      <c r="N32" s="1081">
        <v>0</v>
      </c>
      <c r="O32" s="1081">
        <v>0</v>
      </c>
      <c r="P32" s="1081">
        <v>0</v>
      </c>
      <c r="Q32" s="1082">
        <v>0</v>
      </c>
      <c r="R32" s="1081">
        <v>0</v>
      </c>
      <c r="S32" s="1081">
        <v>0</v>
      </c>
      <c r="T32" s="1081">
        <v>0</v>
      </c>
      <c r="U32" s="1081">
        <v>0</v>
      </c>
      <c r="V32" s="1081">
        <v>0</v>
      </c>
      <c r="W32" s="1081">
        <v>0</v>
      </c>
      <c r="X32" s="1081">
        <v>0</v>
      </c>
      <c r="Y32" s="1081">
        <v>0</v>
      </c>
      <c r="Z32" s="1081">
        <v>0</v>
      </c>
      <c r="AA32" s="1081">
        <v>0</v>
      </c>
      <c r="AB32" s="1083">
        <v>0</v>
      </c>
      <c r="AC32" s="1079" t="s">
        <v>265</v>
      </c>
      <c r="AD32" s="1081">
        <v>0</v>
      </c>
      <c r="AE32" s="1081">
        <v>0</v>
      </c>
      <c r="AF32" s="1081">
        <v>0</v>
      </c>
      <c r="AG32" s="1081">
        <v>0</v>
      </c>
      <c r="AH32" s="1081">
        <v>0</v>
      </c>
      <c r="AI32" s="1081">
        <v>0</v>
      </c>
      <c r="AJ32" s="1083">
        <v>0</v>
      </c>
      <c r="AK32" s="1084">
        <v>0</v>
      </c>
      <c r="AL32" s="1081">
        <v>0</v>
      </c>
      <c r="AM32" s="1082">
        <v>0</v>
      </c>
      <c r="AN32" s="1082">
        <v>0</v>
      </c>
      <c r="AO32" s="1082">
        <v>0</v>
      </c>
      <c r="AP32" s="1082">
        <v>0</v>
      </c>
      <c r="AQ32" s="1082">
        <v>0</v>
      </c>
      <c r="AR32" s="1085">
        <v>0</v>
      </c>
      <c r="AS32" s="1086">
        <v>0</v>
      </c>
      <c r="AT32" s="1085">
        <v>0</v>
      </c>
      <c r="AU32" s="1085">
        <v>0</v>
      </c>
      <c r="AV32" s="1082">
        <v>0</v>
      </c>
      <c r="AW32" s="1082">
        <v>0</v>
      </c>
      <c r="AX32" s="1077">
        <v>0</v>
      </c>
      <c r="AY32" s="1077">
        <v>0</v>
      </c>
      <c r="AZ32" s="1077">
        <v>0</v>
      </c>
      <c r="BA32" s="1077">
        <v>0</v>
      </c>
      <c r="BB32" s="1077">
        <v>0</v>
      </c>
      <c r="BC32" s="1077">
        <v>0</v>
      </c>
      <c r="BD32" s="1078">
        <v>0</v>
      </c>
      <c r="BE32" s="1079" t="s">
        <v>265</v>
      </c>
      <c r="BF32" s="1399">
        <v>0</v>
      </c>
      <c r="BG32" s="1077">
        <v>0</v>
      </c>
      <c r="BH32" s="1077">
        <v>0</v>
      </c>
      <c r="BI32" s="1077">
        <v>0</v>
      </c>
      <c r="BJ32" s="1077">
        <v>0</v>
      </c>
      <c r="BK32" s="1077">
        <v>0</v>
      </c>
      <c r="BL32" s="1077">
        <v>0</v>
      </c>
      <c r="BM32" s="1077">
        <v>0</v>
      </c>
      <c r="BN32" s="1077">
        <v>0</v>
      </c>
      <c r="BO32" s="1077">
        <v>0</v>
      </c>
      <c r="BP32" s="1077">
        <v>0</v>
      </c>
      <c r="BQ32" s="1077">
        <v>0</v>
      </c>
      <c r="BR32" s="1077">
        <v>0</v>
      </c>
      <c r="BS32" s="1077">
        <v>0</v>
      </c>
      <c r="BT32" s="1077">
        <v>0</v>
      </c>
      <c r="BU32" s="1077">
        <v>0</v>
      </c>
      <c r="BV32" s="1077">
        <v>0</v>
      </c>
      <c r="BW32" s="1077">
        <v>0</v>
      </c>
      <c r="BX32" s="1085">
        <v>0</v>
      </c>
      <c r="BY32" s="1077">
        <v>0</v>
      </c>
      <c r="BZ32" s="1077">
        <v>0</v>
      </c>
      <c r="CA32" s="1077">
        <v>0</v>
      </c>
      <c r="CB32" s="1077">
        <v>0</v>
      </c>
      <c r="CC32" s="1077">
        <v>0</v>
      </c>
      <c r="CD32" s="1077">
        <v>0</v>
      </c>
      <c r="CE32" s="1077">
        <v>0</v>
      </c>
      <c r="CF32" s="1077">
        <v>0</v>
      </c>
      <c r="CG32" s="1077">
        <v>0</v>
      </c>
      <c r="CH32" s="1077">
        <v>0</v>
      </c>
      <c r="CI32" s="1077">
        <v>0</v>
      </c>
      <c r="CJ32" s="1078">
        <v>0</v>
      </c>
      <c r="CK32" s="1230" t="s">
        <v>723</v>
      </c>
      <c r="CL32" s="1421">
        <v>0</v>
      </c>
      <c r="CM32" s="1422">
        <v>0</v>
      </c>
      <c r="CN32" s="1422">
        <v>0</v>
      </c>
      <c r="CO32" s="1422">
        <v>0</v>
      </c>
      <c r="CP32" s="1422">
        <v>0</v>
      </c>
      <c r="CQ32" s="1422">
        <v>0</v>
      </c>
      <c r="CR32" s="1422">
        <v>0</v>
      </c>
      <c r="CS32" s="1422">
        <v>0</v>
      </c>
      <c r="CT32" s="1423">
        <v>0</v>
      </c>
    </row>
    <row r="33" spans="1:98" ht="15.75" customHeight="1">
      <c r="A33" s="1079" t="s">
        <v>266</v>
      </c>
      <c r="B33" s="1410">
        <v>0</v>
      </c>
      <c r="C33" s="1080">
        <v>0</v>
      </c>
      <c r="D33" s="1080">
        <v>0</v>
      </c>
      <c r="E33" s="1080">
        <v>0</v>
      </c>
      <c r="F33" s="1080">
        <v>0</v>
      </c>
      <c r="G33" s="1080">
        <v>0</v>
      </c>
      <c r="H33" s="1080">
        <v>0</v>
      </c>
      <c r="I33" s="1080">
        <v>0</v>
      </c>
      <c r="J33" s="1080">
        <v>0</v>
      </c>
      <c r="K33" s="1080">
        <v>0</v>
      </c>
      <c r="L33" s="1080">
        <v>0</v>
      </c>
      <c r="M33" s="1080">
        <v>0</v>
      </c>
      <c r="N33" s="1081">
        <v>0</v>
      </c>
      <c r="O33" s="1081">
        <v>0</v>
      </c>
      <c r="P33" s="1081">
        <v>0</v>
      </c>
      <c r="Q33" s="1082">
        <v>0</v>
      </c>
      <c r="R33" s="1081">
        <v>0</v>
      </c>
      <c r="S33" s="1081">
        <v>0</v>
      </c>
      <c r="T33" s="1081">
        <v>0</v>
      </c>
      <c r="U33" s="1081">
        <v>0</v>
      </c>
      <c r="V33" s="1081">
        <v>0</v>
      </c>
      <c r="W33" s="1081">
        <v>0</v>
      </c>
      <c r="X33" s="1081">
        <v>0</v>
      </c>
      <c r="Y33" s="1081">
        <v>0</v>
      </c>
      <c r="Z33" s="1081">
        <v>0</v>
      </c>
      <c r="AA33" s="1081">
        <v>0</v>
      </c>
      <c r="AB33" s="1083">
        <v>0</v>
      </c>
      <c r="AC33" s="1079" t="s">
        <v>266</v>
      </c>
      <c r="AD33" s="1081">
        <v>0</v>
      </c>
      <c r="AE33" s="1081">
        <v>0</v>
      </c>
      <c r="AF33" s="1081">
        <v>0</v>
      </c>
      <c r="AG33" s="1081">
        <v>0</v>
      </c>
      <c r="AH33" s="1081">
        <v>0</v>
      </c>
      <c r="AI33" s="1081">
        <v>0</v>
      </c>
      <c r="AJ33" s="1083">
        <v>0</v>
      </c>
      <c r="AK33" s="1084">
        <v>0</v>
      </c>
      <c r="AL33" s="1081">
        <v>0</v>
      </c>
      <c r="AM33" s="1082">
        <v>0</v>
      </c>
      <c r="AN33" s="1082">
        <v>0</v>
      </c>
      <c r="AO33" s="1082">
        <v>0</v>
      </c>
      <c r="AP33" s="1082">
        <v>0</v>
      </c>
      <c r="AQ33" s="1082">
        <v>0</v>
      </c>
      <c r="AR33" s="1085">
        <v>0</v>
      </c>
      <c r="AS33" s="1086">
        <v>0</v>
      </c>
      <c r="AT33" s="1085">
        <v>0</v>
      </c>
      <c r="AU33" s="1085">
        <v>0</v>
      </c>
      <c r="AV33" s="1082">
        <v>0</v>
      </c>
      <c r="AW33" s="1082">
        <v>0</v>
      </c>
      <c r="AX33" s="1077">
        <v>0</v>
      </c>
      <c r="AY33" s="1077">
        <v>0</v>
      </c>
      <c r="AZ33" s="1077">
        <v>0</v>
      </c>
      <c r="BA33" s="1077">
        <v>0</v>
      </c>
      <c r="BB33" s="1077">
        <v>0</v>
      </c>
      <c r="BC33" s="1077">
        <v>0</v>
      </c>
      <c r="BD33" s="1078">
        <v>0</v>
      </c>
      <c r="BE33" s="1079" t="s">
        <v>266</v>
      </c>
      <c r="BF33" s="1399">
        <v>0</v>
      </c>
      <c r="BG33" s="1077">
        <v>0</v>
      </c>
      <c r="BH33" s="1077">
        <v>0</v>
      </c>
      <c r="BI33" s="1077">
        <v>0</v>
      </c>
      <c r="BJ33" s="1077">
        <v>0</v>
      </c>
      <c r="BK33" s="1077">
        <v>0</v>
      </c>
      <c r="BL33" s="1077">
        <v>0</v>
      </c>
      <c r="BM33" s="1077">
        <v>0</v>
      </c>
      <c r="BN33" s="1077">
        <v>0</v>
      </c>
      <c r="BO33" s="1077">
        <v>0</v>
      </c>
      <c r="BP33" s="1077">
        <v>0</v>
      </c>
      <c r="BQ33" s="1077">
        <v>0</v>
      </c>
      <c r="BR33" s="1077">
        <v>0</v>
      </c>
      <c r="BS33" s="1077">
        <v>0</v>
      </c>
      <c r="BT33" s="1077">
        <v>0</v>
      </c>
      <c r="BU33" s="1077">
        <v>0</v>
      </c>
      <c r="BV33" s="1077">
        <v>0</v>
      </c>
      <c r="BW33" s="1077">
        <v>0</v>
      </c>
      <c r="BX33" s="1085">
        <v>0</v>
      </c>
      <c r="BY33" s="1077">
        <v>0</v>
      </c>
      <c r="BZ33" s="1077">
        <v>0</v>
      </c>
      <c r="CA33" s="1077">
        <v>0</v>
      </c>
      <c r="CB33" s="1077">
        <v>0</v>
      </c>
      <c r="CC33" s="1077">
        <v>0</v>
      </c>
      <c r="CD33" s="1077">
        <v>0</v>
      </c>
      <c r="CE33" s="1077">
        <v>0</v>
      </c>
      <c r="CF33" s="1077">
        <v>0</v>
      </c>
      <c r="CG33" s="1077">
        <v>0</v>
      </c>
      <c r="CH33" s="1077">
        <v>0</v>
      </c>
      <c r="CI33" s="1077">
        <v>0</v>
      </c>
      <c r="CJ33" s="1078">
        <v>0</v>
      </c>
      <c r="CK33" s="1230" t="s">
        <v>721</v>
      </c>
      <c r="CL33" s="1421">
        <v>2341.96467252</v>
      </c>
      <c r="CM33" s="1422">
        <v>2125.41483819</v>
      </c>
      <c r="CN33" s="1422">
        <v>7275.4148381899995</v>
      </c>
      <c r="CO33" s="1422">
        <v>7284.2175781899996</v>
      </c>
      <c r="CP33" s="1422">
        <v>7184.2175781899996</v>
      </c>
      <c r="CQ33" s="1422">
        <v>7011.9611395800002</v>
      </c>
      <c r="CR33" s="1422">
        <v>7011.9611395800002</v>
      </c>
      <c r="CS33" s="1422">
        <v>7544.1588377600001</v>
      </c>
      <c r="CT33" s="1423">
        <v>7544.1588377600001</v>
      </c>
    </row>
    <row r="34" spans="1:98" ht="15.75" customHeight="1">
      <c r="A34" s="1079" t="s">
        <v>267</v>
      </c>
      <c r="B34" s="1410">
        <v>0</v>
      </c>
      <c r="C34" s="1080">
        <v>0</v>
      </c>
      <c r="D34" s="1080">
        <v>0</v>
      </c>
      <c r="E34" s="1080">
        <v>0</v>
      </c>
      <c r="F34" s="1080">
        <v>0</v>
      </c>
      <c r="G34" s="1080">
        <v>0</v>
      </c>
      <c r="H34" s="1080">
        <v>0</v>
      </c>
      <c r="I34" s="1080">
        <v>0</v>
      </c>
      <c r="J34" s="1080">
        <v>0</v>
      </c>
      <c r="K34" s="1080">
        <v>0</v>
      </c>
      <c r="L34" s="1080">
        <v>0</v>
      </c>
      <c r="M34" s="1080">
        <v>0</v>
      </c>
      <c r="N34" s="1081">
        <v>0</v>
      </c>
      <c r="O34" s="1081">
        <v>0</v>
      </c>
      <c r="P34" s="1081">
        <v>0</v>
      </c>
      <c r="Q34" s="1082">
        <v>0</v>
      </c>
      <c r="R34" s="1081">
        <v>0</v>
      </c>
      <c r="S34" s="1081">
        <v>0</v>
      </c>
      <c r="T34" s="1081">
        <v>0</v>
      </c>
      <c r="U34" s="1081">
        <v>0</v>
      </c>
      <c r="V34" s="1081">
        <v>0</v>
      </c>
      <c r="W34" s="1081">
        <v>0</v>
      </c>
      <c r="X34" s="1081">
        <v>0</v>
      </c>
      <c r="Y34" s="1081">
        <v>0</v>
      </c>
      <c r="Z34" s="1081">
        <v>0</v>
      </c>
      <c r="AA34" s="1081">
        <v>0</v>
      </c>
      <c r="AB34" s="1083">
        <v>0</v>
      </c>
      <c r="AC34" s="1079" t="s">
        <v>267</v>
      </c>
      <c r="AD34" s="1081">
        <v>0</v>
      </c>
      <c r="AE34" s="1081">
        <v>0</v>
      </c>
      <c r="AF34" s="1081">
        <v>0</v>
      </c>
      <c r="AG34" s="1081">
        <v>0</v>
      </c>
      <c r="AH34" s="1081">
        <v>0</v>
      </c>
      <c r="AI34" s="1081">
        <v>0</v>
      </c>
      <c r="AJ34" s="1083">
        <v>0</v>
      </c>
      <c r="AK34" s="1084">
        <v>0</v>
      </c>
      <c r="AL34" s="1081">
        <v>0</v>
      </c>
      <c r="AM34" s="1082">
        <v>0</v>
      </c>
      <c r="AN34" s="1082">
        <v>0</v>
      </c>
      <c r="AO34" s="1082">
        <v>0</v>
      </c>
      <c r="AP34" s="1082">
        <v>0</v>
      </c>
      <c r="AQ34" s="1082">
        <v>0</v>
      </c>
      <c r="AR34" s="1085">
        <v>0</v>
      </c>
      <c r="AS34" s="1086">
        <v>0</v>
      </c>
      <c r="AT34" s="1085">
        <v>0</v>
      </c>
      <c r="AU34" s="1085">
        <v>0</v>
      </c>
      <c r="AV34" s="1082">
        <v>0</v>
      </c>
      <c r="AW34" s="1082">
        <v>0</v>
      </c>
      <c r="AX34" s="1077">
        <v>0</v>
      </c>
      <c r="AY34" s="1077">
        <v>0</v>
      </c>
      <c r="AZ34" s="1077">
        <v>0</v>
      </c>
      <c r="BA34" s="1077">
        <v>0</v>
      </c>
      <c r="BB34" s="1077">
        <v>0</v>
      </c>
      <c r="BC34" s="1077">
        <v>0</v>
      </c>
      <c r="BD34" s="1078">
        <v>0</v>
      </c>
      <c r="BE34" s="1079" t="s">
        <v>267</v>
      </c>
      <c r="BF34" s="1399">
        <v>0</v>
      </c>
      <c r="BG34" s="1077">
        <v>0</v>
      </c>
      <c r="BH34" s="1077">
        <v>0</v>
      </c>
      <c r="BI34" s="1077">
        <v>0</v>
      </c>
      <c r="BJ34" s="1077">
        <v>0</v>
      </c>
      <c r="BK34" s="1077">
        <v>0</v>
      </c>
      <c r="BL34" s="1077">
        <v>0</v>
      </c>
      <c r="BM34" s="1077">
        <v>0</v>
      </c>
      <c r="BN34" s="1077">
        <v>0</v>
      </c>
      <c r="BO34" s="1077">
        <v>0</v>
      </c>
      <c r="BP34" s="1077">
        <v>0</v>
      </c>
      <c r="BQ34" s="1077">
        <v>0</v>
      </c>
      <c r="BR34" s="1077">
        <v>0</v>
      </c>
      <c r="BS34" s="1077">
        <v>0</v>
      </c>
      <c r="BT34" s="1077">
        <v>0</v>
      </c>
      <c r="BU34" s="1077">
        <v>0</v>
      </c>
      <c r="BV34" s="1077">
        <v>0</v>
      </c>
      <c r="BW34" s="1077">
        <v>0</v>
      </c>
      <c r="BX34" s="1085">
        <v>0</v>
      </c>
      <c r="BY34" s="1077">
        <v>0</v>
      </c>
      <c r="BZ34" s="1077">
        <v>0</v>
      </c>
      <c r="CA34" s="1077">
        <v>0</v>
      </c>
      <c r="CB34" s="1077">
        <v>0</v>
      </c>
      <c r="CC34" s="1077">
        <v>0</v>
      </c>
      <c r="CD34" s="1077">
        <v>0</v>
      </c>
      <c r="CE34" s="1077">
        <v>0</v>
      </c>
      <c r="CF34" s="1077">
        <v>0</v>
      </c>
      <c r="CG34" s="1077">
        <v>0</v>
      </c>
      <c r="CH34" s="1077">
        <v>0</v>
      </c>
      <c r="CI34" s="1077">
        <v>0</v>
      </c>
      <c r="CJ34" s="1078">
        <v>0</v>
      </c>
      <c r="CK34" s="1229" t="s">
        <v>244</v>
      </c>
      <c r="CL34" s="1418" t="s">
        <v>244</v>
      </c>
      <c r="CM34" s="1419" t="s">
        <v>244</v>
      </c>
      <c r="CN34" s="1419" t="s">
        <v>244</v>
      </c>
      <c r="CO34" s="1419" t="s">
        <v>244</v>
      </c>
      <c r="CP34" s="1419" t="s">
        <v>244</v>
      </c>
      <c r="CQ34" s="1419" t="s">
        <v>244</v>
      </c>
      <c r="CR34" s="1419" t="s">
        <v>244</v>
      </c>
      <c r="CS34" s="1419" t="s">
        <v>244</v>
      </c>
      <c r="CT34" s="1420" t="s">
        <v>244</v>
      </c>
    </row>
    <row r="35" spans="1:98" ht="15.75" customHeight="1">
      <c r="A35" s="1079" t="s">
        <v>268</v>
      </c>
      <c r="B35" s="1400">
        <v>-1095.4069999999999</v>
      </c>
      <c r="C35" s="1092">
        <v>-1350.2719999999999</v>
      </c>
      <c r="D35" s="1092">
        <v>-1401.2560000000001</v>
      </c>
      <c r="E35" s="1092">
        <v>0</v>
      </c>
      <c r="F35" s="1092">
        <v>0</v>
      </c>
      <c r="G35" s="1092">
        <v>-550.1</v>
      </c>
      <c r="H35" s="1092">
        <v>-1546.1849999999999</v>
      </c>
      <c r="I35" s="1092">
        <v>-1191</v>
      </c>
      <c r="J35" s="1092">
        <v>0</v>
      </c>
      <c r="K35" s="1092">
        <v>0</v>
      </c>
      <c r="L35" s="1092">
        <v>0</v>
      </c>
      <c r="M35" s="1092">
        <v>0</v>
      </c>
      <c r="N35" s="1092">
        <v>0</v>
      </c>
      <c r="O35" s="1092">
        <v>-946.43499999999995</v>
      </c>
      <c r="P35" s="1092">
        <v>-576.82000000000005</v>
      </c>
      <c r="Q35" s="1092">
        <v>-774.29</v>
      </c>
      <c r="R35" s="1092">
        <v>-2164.56</v>
      </c>
      <c r="S35" s="1092">
        <v>-109</v>
      </c>
      <c r="T35" s="1092">
        <v>-482.89299999999997</v>
      </c>
      <c r="U35" s="1092">
        <v>-482.89299999999997</v>
      </c>
      <c r="V35" s="1092">
        <v>-294.13799999999998</v>
      </c>
      <c r="W35" s="1092">
        <v>0</v>
      </c>
      <c r="X35" s="1092">
        <v>0</v>
      </c>
      <c r="Y35" s="1092">
        <v>0</v>
      </c>
      <c r="Z35" s="1092">
        <v>-45</v>
      </c>
      <c r="AA35" s="1092">
        <v>-40</v>
      </c>
      <c r="AB35" s="1401">
        <v>1435.4780000000001</v>
      </c>
      <c r="AC35" s="1079" t="s">
        <v>268</v>
      </c>
      <c r="AD35" s="1092">
        <v>1415.4780000000001</v>
      </c>
      <c r="AE35" s="1092">
        <v>325.47800000000001</v>
      </c>
      <c r="AF35" s="1092">
        <v>416.26400000000001</v>
      </c>
      <c r="AG35" s="1092">
        <v>936.68111499999998</v>
      </c>
      <c r="AH35" s="1092">
        <v>1427.143</v>
      </c>
      <c r="AI35" s="1092">
        <v>852.65</v>
      </c>
      <c r="AJ35" s="1092">
        <v>695.47799999999995</v>
      </c>
      <c r="AK35" s="1092">
        <v>550.22799999999995</v>
      </c>
      <c r="AL35" s="1092">
        <v>0</v>
      </c>
      <c r="AM35" s="1092">
        <v>617.37599999999998</v>
      </c>
      <c r="AN35" s="1092">
        <v>889.6</v>
      </c>
      <c r="AO35" s="1092">
        <v>138.28</v>
      </c>
      <c r="AP35" s="1092">
        <v>196.82</v>
      </c>
      <c r="AQ35" s="1092">
        <v>483.32000000000005</v>
      </c>
      <c r="AR35" s="1092">
        <v>47.540000000000006</v>
      </c>
      <c r="AS35" s="1092">
        <v>196.21</v>
      </c>
      <c r="AT35" s="1092">
        <v>395.3</v>
      </c>
      <c r="AU35" s="1092">
        <v>3390.26</v>
      </c>
      <c r="AV35" s="1092">
        <v>962.92</v>
      </c>
      <c r="AW35" s="1092">
        <v>150.13999999999999</v>
      </c>
      <c r="AX35" s="1092">
        <v>55.47</v>
      </c>
      <c r="AY35" s="1092">
        <v>461.32</v>
      </c>
      <c r="AZ35" s="1092">
        <v>415.27</v>
      </c>
      <c r="BA35" s="1092">
        <v>101.45</v>
      </c>
      <c r="BB35" s="1092">
        <v>275.02999999999997</v>
      </c>
      <c r="BC35" s="1092">
        <v>526.29</v>
      </c>
      <c r="BD35" s="1401">
        <v>1298.355</v>
      </c>
      <c r="BE35" s="1079" t="s">
        <v>268</v>
      </c>
      <c r="BF35" s="1400">
        <v>1309.9000000000001</v>
      </c>
      <c r="BG35" s="1092">
        <v>440.57</v>
      </c>
      <c r="BH35" s="1092">
        <v>299.55</v>
      </c>
      <c r="BI35" s="1092">
        <v>1309.7</v>
      </c>
      <c r="BJ35" s="1092">
        <v>801.1</v>
      </c>
      <c r="BK35" s="1092">
        <v>775.67399999999998</v>
      </c>
      <c r="BL35" s="1092">
        <v>0</v>
      </c>
      <c r="BM35" s="1092">
        <v>0</v>
      </c>
      <c r="BN35" s="1092">
        <v>0</v>
      </c>
      <c r="BO35" s="1092">
        <v>0</v>
      </c>
      <c r="BP35" s="1092">
        <v>0</v>
      </c>
      <c r="BQ35" s="1092">
        <v>0</v>
      </c>
      <c r="BR35" s="1092">
        <v>0</v>
      </c>
      <c r="BS35" s="1092">
        <v>0</v>
      </c>
      <c r="BT35" s="1092">
        <v>0</v>
      </c>
      <c r="BU35" s="1092">
        <v>0</v>
      </c>
      <c r="BV35" s="1092">
        <v>0</v>
      </c>
      <c r="BW35" s="1092">
        <v>0</v>
      </c>
      <c r="BX35" s="882">
        <v>0</v>
      </c>
      <c r="BY35" s="1092">
        <v>0</v>
      </c>
      <c r="BZ35" s="1092">
        <v>0</v>
      </c>
      <c r="CA35" s="1092">
        <v>0</v>
      </c>
      <c r="CB35" s="1092">
        <v>0</v>
      </c>
      <c r="CC35" s="1092">
        <v>0</v>
      </c>
      <c r="CD35" s="1092">
        <v>0</v>
      </c>
      <c r="CE35" s="1092">
        <v>0</v>
      </c>
      <c r="CF35" s="1092">
        <v>0</v>
      </c>
      <c r="CG35" s="1092">
        <v>0</v>
      </c>
      <c r="CH35" s="1092">
        <v>0</v>
      </c>
      <c r="CI35" s="1092">
        <v>265.14999999999998</v>
      </c>
      <c r="CJ35" s="1401">
        <v>265.14999999999998</v>
      </c>
      <c r="CK35" s="1229" t="s">
        <v>259</v>
      </c>
      <c r="CL35" s="1418">
        <v>38515.832082009998</v>
      </c>
      <c r="CM35" s="1419">
        <v>27347.538541500002</v>
      </c>
      <c r="CN35" s="1419">
        <v>30333.623610980001</v>
      </c>
      <c r="CO35" s="1419">
        <v>37352.701965979999</v>
      </c>
      <c r="CP35" s="1419">
        <v>43419.415642439999</v>
      </c>
      <c r="CQ35" s="1419">
        <v>32813.384733840001</v>
      </c>
      <c r="CR35" s="1419">
        <v>30337.47944273</v>
      </c>
      <c r="CS35" s="1419">
        <v>30540.535384549999</v>
      </c>
      <c r="CT35" s="1420">
        <v>39455.704720850001</v>
      </c>
    </row>
    <row r="36" spans="1:98" ht="15.75" customHeight="1">
      <c r="A36" s="1068" t="s">
        <v>244</v>
      </c>
      <c r="B36" s="1409"/>
      <c r="C36" s="1069"/>
      <c r="D36" s="1069"/>
      <c r="E36" s="1069"/>
      <c r="F36" s="1069"/>
      <c r="G36" s="1069"/>
      <c r="H36" s="1069"/>
      <c r="I36" s="1069"/>
      <c r="J36" s="1069"/>
      <c r="K36" s="1069"/>
      <c r="L36" s="1069"/>
      <c r="M36" s="1069"/>
      <c r="N36" s="1070"/>
      <c r="O36" s="1070"/>
      <c r="P36" s="1070"/>
      <c r="Q36" s="1082"/>
      <c r="R36" s="1070"/>
      <c r="S36" s="1070"/>
      <c r="T36" s="1070"/>
      <c r="U36" s="1070"/>
      <c r="V36" s="1070"/>
      <c r="W36" s="1070"/>
      <c r="X36" s="1070"/>
      <c r="Y36" s="1070"/>
      <c r="Z36" s="1070"/>
      <c r="AA36" s="1070"/>
      <c r="AB36" s="1072"/>
      <c r="AC36" s="1068" t="s">
        <v>244</v>
      </c>
      <c r="AD36" s="1070"/>
      <c r="AE36" s="1070"/>
      <c r="AF36" s="1070"/>
      <c r="AG36" s="1070"/>
      <c r="AH36" s="1070"/>
      <c r="AI36" s="1070"/>
      <c r="AJ36" s="1072"/>
      <c r="AK36" s="1073"/>
      <c r="AL36" s="1070"/>
      <c r="AM36" s="1071"/>
      <c r="AN36" s="1071"/>
      <c r="AO36" s="1071"/>
      <c r="AP36" s="1071"/>
      <c r="AQ36" s="1071"/>
      <c r="AR36" s="1074"/>
      <c r="AS36" s="1075"/>
      <c r="AT36" s="1074"/>
      <c r="AU36" s="1074"/>
      <c r="AV36" s="1082"/>
      <c r="AW36" s="1082"/>
      <c r="AX36" s="1077"/>
      <c r="AY36" s="1077"/>
      <c r="AZ36" s="1077"/>
      <c r="BA36" s="1077"/>
      <c r="BB36" s="1077"/>
      <c r="BC36" s="1077"/>
      <c r="BD36" s="1078"/>
      <c r="BE36" s="1068" t="s">
        <v>244</v>
      </c>
      <c r="BF36" s="1399"/>
      <c r="BG36" s="1077"/>
      <c r="BH36" s="1077"/>
      <c r="BI36" s="1077"/>
      <c r="BJ36" s="1077"/>
      <c r="BK36" s="1077"/>
      <c r="BL36" s="1077"/>
      <c r="BM36" s="1077"/>
      <c r="BN36" s="1077"/>
      <c r="BO36" s="1077"/>
      <c r="BP36" s="1077"/>
      <c r="BQ36" s="1077"/>
      <c r="BR36" s="1077"/>
      <c r="BS36" s="1077"/>
      <c r="BT36" s="1077"/>
      <c r="BU36" s="1077"/>
      <c r="BV36" s="1077"/>
      <c r="BW36" s="1077"/>
      <c r="BX36" s="1085"/>
      <c r="BY36" s="1077"/>
      <c r="BZ36" s="1077"/>
      <c r="CA36" s="1077"/>
      <c r="CB36" s="1077"/>
      <c r="CC36" s="1077"/>
      <c r="CD36" s="1077"/>
      <c r="CE36" s="1077"/>
      <c r="CF36" s="1077"/>
      <c r="CG36" s="1077"/>
      <c r="CH36" s="1077"/>
      <c r="CI36" s="1077"/>
      <c r="CJ36" s="1078"/>
      <c r="CK36" s="1230" t="s">
        <v>261</v>
      </c>
      <c r="CL36" s="1421">
        <v>0</v>
      </c>
      <c r="CM36" s="1422">
        <v>0</v>
      </c>
      <c r="CN36" s="1422">
        <v>0</v>
      </c>
      <c r="CO36" s="1422">
        <v>0</v>
      </c>
      <c r="CP36" s="1422">
        <v>0</v>
      </c>
      <c r="CQ36" s="1422">
        <v>0</v>
      </c>
      <c r="CR36" s="1422">
        <v>0</v>
      </c>
      <c r="CS36" s="1422">
        <v>0</v>
      </c>
      <c r="CT36" s="1423">
        <v>0</v>
      </c>
    </row>
    <row r="37" spans="1:98" ht="15.75" customHeight="1">
      <c r="A37" s="1068" t="s">
        <v>269</v>
      </c>
      <c r="B37" s="1409">
        <v>2487.2199999999998</v>
      </c>
      <c r="C37" s="1069">
        <v>2183.5439999999999</v>
      </c>
      <c r="D37" s="1069">
        <v>2133.8139999999999</v>
      </c>
      <c r="E37" s="1069">
        <v>1976.3</v>
      </c>
      <c r="F37" s="1069">
        <v>1892.9970000000001</v>
      </c>
      <c r="G37" s="1069">
        <v>0</v>
      </c>
      <c r="H37" s="1069">
        <v>0</v>
      </c>
      <c r="I37" s="1069">
        <v>0</v>
      </c>
      <c r="J37" s="1069">
        <v>0</v>
      </c>
      <c r="K37" s="1069">
        <v>0</v>
      </c>
      <c r="L37" s="1069">
        <v>0</v>
      </c>
      <c r="M37" s="1069">
        <v>0</v>
      </c>
      <c r="N37" s="1070">
        <v>0</v>
      </c>
      <c r="O37" s="1070">
        <v>0</v>
      </c>
      <c r="P37" s="1070">
        <v>0</v>
      </c>
      <c r="Q37" s="1082">
        <v>0</v>
      </c>
      <c r="R37" s="1070">
        <v>0</v>
      </c>
      <c r="S37" s="1070">
        <v>0</v>
      </c>
      <c r="T37" s="1070">
        <v>0</v>
      </c>
      <c r="U37" s="1070">
        <v>0</v>
      </c>
      <c r="V37" s="1070">
        <v>0</v>
      </c>
      <c r="W37" s="1070">
        <v>0</v>
      </c>
      <c r="X37" s="1070">
        <v>0</v>
      </c>
      <c r="Y37" s="1070">
        <v>0</v>
      </c>
      <c r="Z37" s="1070">
        <v>0</v>
      </c>
      <c r="AA37" s="1070">
        <v>0</v>
      </c>
      <c r="AB37" s="1072">
        <v>0</v>
      </c>
      <c r="AC37" s="1068" t="s">
        <v>269</v>
      </c>
      <c r="AD37" s="1070">
        <v>0</v>
      </c>
      <c r="AE37" s="1070">
        <v>0</v>
      </c>
      <c r="AF37" s="1070">
        <v>0</v>
      </c>
      <c r="AG37" s="1070">
        <v>0</v>
      </c>
      <c r="AH37" s="1070">
        <v>0</v>
      </c>
      <c r="AI37" s="1070">
        <v>0</v>
      </c>
      <c r="AJ37" s="1072">
        <v>0</v>
      </c>
      <c r="AK37" s="1073">
        <v>0</v>
      </c>
      <c r="AL37" s="1070">
        <v>0</v>
      </c>
      <c r="AM37" s="1071">
        <v>0</v>
      </c>
      <c r="AN37" s="1071">
        <v>0</v>
      </c>
      <c r="AO37" s="1071">
        <v>0</v>
      </c>
      <c r="AP37" s="1071">
        <v>0</v>
      </c>
      <c r="AQ37" s="1071">
        <v>0</v>
      </c>
      <c r="AR37" s="1074">
        <v>0</v>
      </c>
      <c r="AS37" s="1075">
        <v>0</v>
      </c>
      <c r="AT37" s="1074">
        <v>0</v>
      </c>
      <c r="AU37" s="1074">
        <v>0</v>
      </c>
      <c r="AV37" s="1082">
        <v>0</v>
      </c>
      <c r="AW37" s="1082">
        <v>0</v>
      </c>
      <c r="AX37" s="1077">
        <v>0</v>
      </c>
      <c r="AY37" s="1077">
        <v>0</v>
      </c>
      <c r="AZ37" s="1077">
        <v>0</v>
      </c>
      <c r="BA37" s="1077">
        <v>0</v>
      </c>
      <c r="BB37" s="1077">
        <v>0</v>
      </c>
      <c r="BC37" s="1077">
        <v>0</v>
      </c>
      <c r="BD37" s="1078">
        <v>0</v>
      </c>
      <c r="BE37" s="1068" t="s">
        <v>269</v>
      </c>
      <c r="BF37" s="1399">
        <v>0</v>
      </c>
      <c r="BG37" s="1077">
        <v>0</v>
      </c>
      <c r="BH37" s="1077">
        <v>20000</v>
      </c>
      <c r="BI37" s="1077">
        <v>0</v>
      </c>
      <c r="BJ37" s="1077">
        <v>0</v>
      </c>
      <c r="BK37" s="1077">
        <v>0</v>
      </c>
      <c r="BL37" s="1077">
        <v>0</v>
      </c>
      <c r="BM37" s="1077">
        <v>0</v>
      </c>
      <c r="BN37" s="1077">
        <v>0</v>
      </c>
      <c r="BO37" s="1077">
        <v>0</v>
      </c>
      <c r="BP37" s="1077">
        <v>0</v>
      </c>
      <c r="BQ37" s="1077">
        <v>0</v>
      </c>
      <c r="BR37" s="1077">
        <v>0</v>
      </c>
      <c r="BS37" s="1077">
        <v>0</v>
      </c>
      <c r="BT37" s="1077">
        <v>0</v>
      </c>
      <c r="BU37" s="1077">
        <v>0</v>
      </c>
      <c r="BV37" s="1077">
        <v>0</v>
      </c>
      <c r="BW37" s="1077">
        <v>0</v>
      </c>
      <c r="BX37" s="1085">
        <v>0</v>
      </c>
      <c r="BY37" s="1077">
        <v>0</v>
      </c>
      <c r="BZ37" s="1077">
        <v>0</v>
      </c>
      <c r="CA37" s="1077">
        <v>0</v>
      </c>
      <c r="CB37" s="1077">
        <v>0</v>
      </c>
      <c r="CC37" s="1077">
        <v>0</v>
      </c>
      <c r="CD37" s="1077">
        <v>0</v>
      </c>
      <c r="CE37" s="1077">
        <v>0</v>
      </c>
      <c r="CF37" s="1077">
        <v>0</v>
      </c>
      <c r="CG37" s="1077">
        <v>0</v>
      </c>
      <c r="CH37" s="1077">
        <v>0</v>
      </c>
      <c r="CI37" s="1077">
        <v>0</v>
      </c>
      <c r="CJ37" s="1078">
        <v>0</v>
      </c>
      <c r="CK37" s="1230" t="s">
        <v>725</v>
      </c>
      <c r="CL37" s="1421">
        <v>24889.013332009999</v>
      </c>
      <c r="CM37" s="1422">
        <v>25810.4822915</v>
      </c>
      <c r="CN37" s="1422">
        <v>20555.837453979999</v>
      </c>
      <c r="CO37" s="1422">
        <v>27037.82649498</v>
      </c>
      <c r="CP37" s="1422">
        <v>33929.152671439995</v>
      </c>
      <c r="CQ37" s="1422">
        <v>31063.384733840001</v>
      </c>
      <c r="CR37" s="1422">
        <v>29462.47944273</v>
      </c>
      <c r="CS37" s="1422">
        <v>29680.535384549999</v>
      </c>
      <c r="CT37" s="1423">
        <v>38595.704720850001</v>
      </c>
    </row>
    <row r="38" spans="1:98" ht="15.75" customHeight="1">
      <c r="A38" s="1079" t="s">
        <v>270</v>
      </c>
      <c r="B38" s="1410">
        <v>0</v>
      </c>
      <c r="C38" s="1080">
        <v>0</v>
      </c>
      <c r="D38" s="1080">
        <v>0</v>
      </c>
      <c r="E38" s="1080">
        <v>0</v>
      </c>
      <c r="F38" s="1080">
        <v>0</v>
      </c>
      <c r="G38" s="1080">
        <v>0</v>
      </c>
      <c r="H38" s="1080">
        <v>0</v>
      </c>
      <c r="I38" s="1080">
        <v>0</v>
      </c>
      <c r="J38" s="1080">
        <v>0</v>
      </c>
      <c r="K38" s="1080">
        <v>0</v>
      </c>
      <c r="L38" s="1080">
        <v>0</v>
      </c>
      <c r="M38" s="1080">
        <v>0</v>
      </c>
      <c r="N38" s="1081">
        <v>0</v>
      </c>
      <c r="O38" s="1081">
        <v>0</v>
      </c>
      <c r="P38" s="1081">
        <v>0</v>
      </c>
      <c r="Q38" s="1082">
        <v>0</v>
      </c>
      <c r="R38" s="1081">
        <v>0</v>
      </c>
      <c r="S38" s="1081">
        <v>0</v>
      </c>
      <c r="T38" s="1081">
        <v>0</v>
      </c>
      <c r="U38" s="1081">
        <v>0</v>
      </c>
      <c r="V38" s="1081">
        <v>0</v>
      </c>
      <c r="W38" s="1081">
        <v>0</v>
      </c>
      <c r="X38" s="1081">
        <v>0</v>
      </c>
      <c r="Y38" s="1081">
        <v>0</v>
      </c>
      <c r="Z38" s="1081">
        <v>0</v>
      </c>
      <c r="AA38" s="1081">
        <v>0</v>
      </c>
      <c r="AB38" s="1083">
        <v>0</v>
      </c>
      <c r="AC38" s="1079" t="s">
        <v>270</v>
      </c>
      <c r="AD38" s="1081">
        <v>0</v>
      </c>
      <c r="AE38" s="1081">
        <v>0</v>
      </c>
      <c r="AF38" s="1081">
        <v>0</v>
      </c>
      <c r="AG38" s="1081">
        <v>0</v>
      </c>
      <c r="AH38" s="1081">
        <v>0</v>
      </c>
      <c r="AI38" s="1081">
        <v>0</v>
      </c>
      <c r="AJ38" s="1083">
        <v>0</v>
      </c>
      <c r="AK38" s="1084">
        <v>0</v>
      </c>
      <c r="AL38" s="1081">
        <v>0</v>
      </c>
      <c r="AM38" s="1082">
        <v>0</v>
      </c>
      <c r="AN38" s="1082">
        <v>0</v>
      </c>
      <c r="AO38" s="1082">
        <v>0</v>
      </c>
      <c r="AP38" s="1082">
        <v>0</v>
      </c>
      <c r="AQ38" s="1082">
        <v>0</v>
      </c>
      <c r="AR38" s="1085">
        <v>0</v>
      </c>
      <c r="AS38" s="1086">
        <v>0</v>
      </c>
      <c r="AT38" s="1085">
        <v>0</v>
      </c>
      <c r="AU38" s="1085">
        <v>0</v>
      </c>
      <c r="AV38" s="1082">
        <v>0</v>
      </c>
      <c r="AW38" s="1082">
        <v>0</v>
      </c>
      <c r="AX38" s="1077">
        <v>0</v>
      </c>
      <c r="AY38" s="1077">
        <v>0</v>
      </c>
      <c r="AZ38" s="1077">
        <v>0</v>
      </c>
      <c r="BA38" s="1077">
        <v>0</v>
      </c>
      <c r="BB38" s="1077">
        <v>0</v>
      </c>
      <c r="BC38" s="1077">
        <v>0</v>
      </c>
      <c r="BD38" s="1078">
        <v>0</v>
      </c>
      <c r="BE38" s="1079" t="s">
        <v>270</v>
      </c>
      <c r="BF38" s="1399">
        <v>0</v>
      </c>
      <c r="BG38" s="1077">
        <v>0</v>
      </c>
      <c r="BH38" s="1077">
        <v>0</v>
      </c>
      <c r="BI38" s="1077">
        <v>0</v>
      </c>
      <c r="BJ38" s="1077">
        <v>0</v>
      </c>
      <c r="BK38" s="1077">
        <v>0</v>
      </c>
      <c r="BL38" s="1077">
        <v>0</v>
      </c>
      <c r="BM38" s="1077">
        <v>0</v>
      </c>
      <c r="BN38" s="1077">
        <v>0</v>
      </c>
      <c r="BO38" s="1077">
        <v>0</v>
      </c>
      <c r="BP38" s="1077">
        <v>0</v>
      </c>
      <c r="BQ38" s="1077">
        <v>0</v>
      </c>
      <c r="BR38" s="1077">
        <v>0</v>
      </c>
      <c r="BS38" s="1077">
        <v>0</v>
      </c>
      <c r="BT38" s="1077">
        <v>0</v>
      </c>
      <c r="BU38" s="1077">
        <v>0</v>
      </c>
      <c r="BV38" s="1077">
        <v>0</v>
      </c>
      <c r="BW38" s="1077">
        <v>0</v>
      </c>
      <c r="BX38" s="1085">
        <v>0</v>
      </c>
      <c r="BY38" s="1077">
        <v>0</v>
      </c>
      <c r="BZ38" s="1077">
        <v>0</v>
      </c>
      <c r="CA38" s="1077">
        <v>0</v>
      </c>
      <c r="CB38" s="1077">
        <v>0</v>
      </c>
      <c r="CC38" s="1077">
        <v>0</v>
      </c>
      <c r="CD38" s="1077">
        <v>0</v>
      </c>
      <c r="CE38" s="1077">
        <v>0</v>
      </c>
      <c r="CF38" s="1077">
        <v>0</v>
      </c>
      <c r="CG38" s="1077">
        <v>0</v>
      </c>
      <c r="CH38" s="1077">
        <v>0</v>
      </c>
      <c r="CI38" s="1077">
        <v>0</v>
      </c>
      <c r="CJ38" s="1078">
        <v>0</v>
      </c>
      <c r="CK38" s="1230" t="s">
        <v>263</v>
      </c>
      <c r="CL38" s="1421">
        <v>0</v>
      </c>
      <c r="CM38" s="1422">
        <v>0</v>
      </c>
      <c r="CN38" s="1422">
        <v>0</v>
      </c>
      <c r="CO38" s="1422">
        <v>0</v>
      </c>
      <c r="CP38" s="1422">
        <v>0</v>
      </c>
      <c r="CQ38" s="1422">
        <v>0</v>
      </c>
      <c r="CR38" s="1422">
        <v>0</v>
      </c>
      <c r="CS38" s="1422">
        <v>0</v>
      </c>
      <c r="CT38" s="1423">
        <v>0</v>
      </c>
    </row>
    <row r="39" spans="1:98" ht="15.75" customHeight="1">
      <c r="A39" s="1079" t="s">
        <v>271</v>
      </c>
      <c r="B39" s="1410">
        <v>0</v>
      </c>
      <c r="C39" s="1080">
        <v>0</v>
      </c>
      <c r="D39" s="1080">
        <v>0</v>
      </c>
      <c r="E39" s="1080">
        <v>0</v>
      </c>
      <c r="F39" s="1080">
        <v>0</v>
      </c>
      <c r="G39" s="1080">
        <v>0</v>
      </c>
      <c r="H39" s="1080">
        <v>0</v>
      </c>
      <c r="I39" s="1080">
        <v>0</v>
      </c>
      <c r="J39" s="1080">
        <v>0</v>
      </c>
      <c r="K39" s="1080">
        <v>0</v>
      </c>
      <c r="L39" s="1080">
        <v>0</v>
      </c>
      <c r="M39" s="1080">
        <v>0</v>
      </c>
      <c r="N39" s="1081">
        <v>0</v>
      </c>
      <c r="O39" s="1081">
        <v>0</v>
      </c>
      <c r="P39" s="1081">
        <v>0</v>
      </c>
      <c r="Q39" s="1082">
        <v>0</v>
      </c>
      <c r="R39" s="1081">
        <v>0</v>
      </c>
      <c r="S39" s="1081">
        <v>0</v>
      </c>
      <c r="T39" s="1081">
        <v>0</v>
      </c>
      <c r="U39" s="1081">
        <v>0</v>
      </c>
      <c r="V39" s="1081">
        <v>0</v>
      </c>
      <c r="W39" s="1081">
        <v>0</v>
      </c>
      <c r="X39" s="1081">
        <v>0</v>
      </c>
      <c r="Y39" s="1081">
        <v>0</v>
      </c>
      <c r="Z39" s="1081">
        <v>0</v>
      </c>
      <c r="AA39" s="1081">
        <v>0</v>
      </c>
      <c r="AB39" s="1083">
        <v>0</v>
      </c>
      <c r="AC39" s="1079" t="s">
        <v>271</v>
      </c>
      <c r="AD39" s="1081">
        <v>0</v>
      </c>
      <c r="AE39" s="1081">
        <v>0</v>
      </c>
      <c r="AF39" s="1081">
        <v>0</v>
      </c>
      <c r="AG39" s="1081">
        <v>0</v>
      </c>
      <c r="AH39" s="1081">
        <v>0</v>
      </c>
      <c r="AI39" s="1081">
        <v>0</v>
      </c>
      <c r="AJ39" s="1083">
        <v>0</v>
      </c>
      <c r="AK39" s="1084">
        <v>0</v>
      </c>
      <c r="AL39" s="1081">
        <v>0</v>
      </c>
      <c r="AM39" s="1082">
        <v>0</v>
      </c>
      <c r="AN39" s="1082">
        <v>0</v>
      </c>
      <c r="AO39" s="1082">
        <v>0</v>
      </c>
      <c r="AP39" s="1082">
        <v>0</v>
      </c>
      <c r="AQ39" s="1082">
        <v>0</v>
      </c>
      <c r="AR39" s="1085">
        <v>0</v>
      </c>
      <c r="AS39" s="1086">
        <v>0</v>
      </c>
      <c r="AT39" s="1085">
        <v>0</v>
      </c>
      <c r="AU39" s="1085">
        <v>0</v>
      </c>
      <c r="AV39" s="1082">
        <v>0</v>
      </c>
      <c r="AW39" s="1082">
        <v>0</v>
      </c>
      <c r="AX39" s="1077">
        <v>0</v>
      </c>
      <c r="AY39" s="1077">
        <v>0</v>
      </c>
      <c r="AZ39" s="1077">
        <v>0</v>
      </c>
      <c r="BA39" s="1077">
        <v>0</v>
      </c>
      <c r="BB39" s="1077">
        <v>0</v>
      </c>
      <c r="BC39" s="1077">
        <v>0</v>
      </c>
      <c r="BD39" s="1078">
        <v>0</v>
      </c>
      <c r="BE39" s="1079" t="s">
        <v>271</v>
      </c>
      <c r="BF39" s="1399">
        <v>0</v>
      </c>
      <c r="BG39" s="1077">
        <v>0</v>
      </c>
      <c r="BH39" s="1077">
        <v>0</v>
      </c>
      <c r="BI39" s="1077">
        <v>0</v>
      </c>
      <c r="BJ39" s="1077">
        <v>0</v>
      </c>
      <c r="BK39" s="1077">
        <v>0</v>
      </c>
      <c r="BL39" s="1077">
        <v>0</v>
      </c>
      <c r="BM39" s="1077">
        <v>0</v>
      </c>
      <c r="BN39" s="1077">
        <v>0</v>
      </c>
      <c r="BO39" s="1077">
        <v>0</v>
      </c>
      <c r="BP39" s="1077">
        <v>0</v>
      </c>
      <c r="BQ39" s="1077">
        <v>0</v>
      </c>
      <c r="BR39" s="1077">
        <v>0</v>
      </c>
      <c r="BS39" s="1077">
        <v>0</v>
      </c>
      <c r="BT39" s="1077">
        <v>0</v>
      </c>
      <c r="BU39" s="1077">
        <v>0</v>
      </c>
      <c r="BV39" s="1077">
        <v>0</v>
      </c>
      <c r="BW39" s="1077">
        <v>0</v>
      </c>
      <c r="BX39" s="1085">
        <v>0</v>
      </c>
      <c r="BY39" s="1077">
        <v>0</v>
      </c>
      <c r="BZ39" s="1077">
        <v>0</v>
      </c>
      <c r="CA39" s="1077">
        <v>0</v>
      </c>
      <c r="CB39" s="1077">
        <v>0</v>
      </c>
      <c r="CC39" s="1077">
        <v>0</v>
      </c>
      <c r="CD39" s="1077">
        <v>0</v>
      </c>
      <c r="CE39" s="1077">
        <v>0</v>
      </c>
      <c r="CF39" s="1077">
        <v>0</v>
      </c>
      <c r="CG39" s="1077">
        <v>0</v>
      </c>
      <c r="CH39" s="1077">
        <v>0</v>
      </c>
      <c r="CI39" s="1077">
        <v>0</v>
      </c>
      <c r="CJ39" s="1078">
        <v>0</v>
      </c>
      <c r="CK39" s="1230" t="s">
        <v>726</v>
      </c>
      <c r="CL39" s="1421">
        <v>13626.81875</v>
      </c>
      <c r="CM39" s="1422">
        <v>1537.0562500000001</v>
      </c>
      <c r="CN39" s="1422">
        <v>9777.7861570000005</v>
      </c>
      <c r="CO39" s="1422">
        <v>10314.875470999999</v>
      </c>
      <c r="CP39" s="1422">
        <v>9490.2629710000001</v>
      </c>
      <c r="CQ39" s="1422">
        <v>1750</v>
      </c>
      <c r="CR39" s="1422">
        <v>875</v>
      </c>
      <c r="CS39" s="1422">
        <v>860</v>
      </c>
      <c r="CT39" s="1423">
        <v>860</v>
      </c>
    </row>
    <row r="40" spans="1:98" ht="15.75" customHeight="1">
      <c r="A40" s="1079" t="s">
        <v>272</v>
      </c>
      <c r="B40" s="1410">
        <v>0</v>
      </c>
      <c r="C40" s="1080">
        <v>0</v>
      </c>
      <c r="D40" s="1080">
        <v>0</v>
      </c>
      <c r="E40" s="1080">
        <v>0</v>
      </c>
      <c r="F40" s="1080">
        <v>1892.9970000000001</v>
      </c>
      <c r="G40" s="1080">
        <v>0</v>
      </c>
      <c r="H40" s="1080">
        <v>0</v>
      </c>
      <c r="I40" s="1080">
        <v>0</v>
      </c>
      <c r="J40" s="1080">
        <v>0</v>
      </c>
      <c r="K40" s="1080">
        <v>0</v>
      </c>
      <c r="L40" s="1080">
        <v>0</v>
      </c>
      <c r="M40" s="1080">
        <v>0</v>
      </c>
      <c r="N40" s="1081">
        <v>0</v>
      </c>
      <c r="O40" s="1081">
        <v>0</v>
      </c>
      <c r="P40" s="1081">
        <v>0</v>
      </c>
      <c r="Q40" s="1082">
        <v>0</v>
      </c>
      <c r="R40" s="1081">
        <v>0</v>
      </c>
      <c r="S40" s="1081">
        <v>0</v>
      </c>
      <c r="T40" s="1081">
        <v>0</v>
      </c>
      <c r="U40" s="1081">
        <v>0</v>
      </c>
      <c r="V40" s="1081">
        <v>0</v>
      </c>
      <c r="W40" s="1081">
        <v>0</v>
      </c>
      <c r="X40" s="1081">
        <v>0</v>
      </c>
      <c r="Y40" s="1081">
        <v>0</v>
      </c>
      <c r="Z40" s="1081">
        <v>0</v>
      </c>
      <c r="AA40" s="1081">
        <v>0</v>
      </c>
      <c r="AB40" s="1083">
        <v>0</v>
      </c>
      <c r="AC40" s="1079" t="s">
        <v>272</v>
      </c>
      <c r="AD40" s="1081">
        <v>0</v>
      </c>
      <c r="AE40" s="1081">
        <v>0</v>
      </c>
      <c r="AF40" s="1081">
        <v>0</v>
      </c>
      <c r="AG40" s="1081">
        <v>0</v>
      </c>
      <c r="AH40" s="1081">
        <v>0</v>
      </c>
      <c r="AI40" s="1081">
        <v>0</v>
      </c>
      <c r="AJ40" s="1083">
        <v>0</v>
      </c>
      <c r="AK40" s="1084">
        <v>0</v>
      </c>
      <c r="AL40" s="1081">
        <v>0</v>
      </c>
      <c r="AM40" s="1082">
        <v>0</v>
      </c>
      <c r="AN40" s="1082">
        <v>0</v>
      </c>
      <c r="AO40" s="1082">
        <v>0</v>
      </c>
      <c r="AP40" s="1082">
        <v>0</v>
      </c>
      <c r="AQ40" s="1082">
        <v>0</v>
      </c>
      <c r="AR40" s="1085">
        <v>0</v>
      </c>
      <c r="AS40" s="1086">
        <v>0</v>
      </c>
      <c r="AT40" s="1085">
        <v>0</v>
      </c>
      <c r="AU40" s="1085">
        <v>0</v>
      </c>
      <c r="AV40" s="1082">
        <v>0</v>
      </c>
      <c r="AW40" s="1082">
        <v>0</v>
      </c>
      <c r="AX40" s="1077">
        <v>0</v>
      </c>
      <c r="AY40" s="1077">
        <v>0</v>
      </c>
      <c r="AZ40" s="1077">
        <v>0</v>
      </c>
      <c r="BA40" s="1077">
        <v>0</v>
      </c>
      <c r="BB40" s="1077">
        <v>0</v>
      </c>
      <c r="BC40" s="1077">
        <v>0</v>
      </c>
      <c r="BD40" s="1078">
        <v>0</v>
      </c>
      <c r="BE40" s="1079" t="s">
        <v>272</v>
      </c>
      <c r="BF40" s="1399">
        <v>0</v>
      </c>
      <c r="BG40" s="1077">
        <v>0</v>
      </c>
      <c r="BH40" s="1077">
        <v>0</v>
      </c>
      <c r="BI40" s="1077">
        <v>0</v>
      </c>
      <c r="BJ40" s="1077">
        <v>0</v>
      </c>
      <c r="BK40" s="1077">
        <v>0</v>
      </c>
      <c r="BL40" s="1077">
        <v>0</v>
      </c>
      <c r="BM40" s="1077">
        <v>0</v>
      </c>
      <c r="BN40" s="1077">
        <v>0</v>
      </c>
      <c r="BO40" s="1077">
        <v>0</v>
      </c>
      <c r="BP40" s="1077">
        <v>0</v>
      </c>
      <c r="BQ40" s="1077">
        <v>0</v>
      </c>
      <c r="BR40" s="1077">
        <v>0</v>
      </c>
      <c r="BS40" s="1077">
        <v>0</v>
      </c>
      <c r="BT40" s="1077">
        <v>0</v>
      </c>
      <c r="BU40" s="1077">
        <v>0</v>
      </c>
      <c r="BV40" s="1077">
        <v>0</v>
      </c>
      <c r="BW40" s="1077">
        <v>0</v>
      </c>
      <c r="BX40" s="1085">
        <v>0</v>
      </c>
      <c r="BY40" s="1077">
        <v>0</v>
      </c>
      <c r="BZ40" s="1077">
        <v>0</v>
      </c>
      <c r="CA40" s="1077">
        <v>0</v>
      </c>
      <c r="CB40" s="1077">
        <v>0</v>
      </c>
      <c r="CC40" s="1077">
        <v>0</v>
      </c>
      <c r="CD40" s="1077">
        <v>0</v>
      </c>
      <c r="CE40" s="1077">
        <v>0</v>
      </c>
      <c r="CF40" s="1077">
        <v>0</v>
      </c>
      <c r="CG40" s="1077">
        <v>0</v>
      </c>
      <c r="CH40" s="1077">
        <v>0</v>
      </c>
      <c r="CI40" s="1077">
        <v>0</v>
      </c>
      <c r="CJ40" s="1078">
        <v>0</v>
      </c>
      <c r="CK40" s="1230" t="s">
        <v>268</v>
      </c>
      <c r="CL40" s="1421">
        <v>0</v>
      </c>
      <c r="CM40" s="1422">
        <v>0</v>
      </c>
      <c r="CN40" s="1422">
        <v>0</v>
      </c>
      <c r="CO40" s="1422">
        <v>0</v>
      </c>
      <c r="CP40" s="1422">
        <v>0</v>
      </c>
      <c r="CQ40" s="1422">
        <v>0</v>
      </c>
      <c r="CR40" s="1422">
        <v>0</v>
      </c>
      <c r="CS40" s="1422">
        <v>0</v>
      </c>
      <c r="CT40" s="1423">
        <v>0</v>
      </c>
    </row>
    <row r="41" spans="1:98" ht="15.75" customHeight="1">
      <c r="A41" s="1079" t="s">
        <v>273</v>
      </c>
      <c r="B41" s="1410">
        <v>0</v>
      </c>
      <c r="C41" s="1080">
        <v>0</v>
      </c>
      <c r="D41" s="1080">
        <v>0</v>
      </c>
      <c r="E41" s="1080">
        <v>0</v>
      </c>
      <c r="F41" s="1080">
        <v>0</v>
      </c>
      <c r="G41" s="1080">
        <v>0</v>
      </c>
      <c r="H41" s="1080">
        <v>0</v>
      </c>
      <c r="I41" s="1080">
        <v>0</v>
      </c>
      <c r="J41" s="1080">
        <v>0</v>
      </c>
      <c r="K41" s="1080">
        <v>0</v>
      </c>
      <c r="L41" s="1080">
        <v>0</v>
      </c>
      <c r="M41" s="1080">
        <v>0</v>
      </c>
      <c r="N41" s="1081">
        <v>0</v>
      </c>
      <c r="O41" s="1081">
        <v>0</v>
      </c>
      <c r="P41" s="1081">
        <v>0</v>
      </c>
      <c r="Q41" s="1082">
        <v>0</v>
      </c>
      <c r="R41" s="1081">
        <v>0</v>
      </c>
      <c r="S41" s="1081">
        <v>0</v>
      </c>
      <c r="T41" s="1081">
        <v>0</v>
      </c>
      <c r="U41" s="1081">
        <v>0</v>
      </c>
      <c r="V41" s="1081">
        <v>0</v>
      </c>
      <c r="W41" s="1081">
        <v>0</v>
      </c>
      <c r="X41" s="1081">
        <v>0</v>
      </c>
      <c r="Y41" s="1081">
        <v>0</v>
      </c>
      <c r="Z41" s="1081">
        <v>0</v>
      </c>
      <c r="AA41" s="1081">
        <v>0</v>
      </c>
      <c r="AB41" s="1083">
        <v>0</v>
      </c>
      <c r="AC41" s="1079" t="s">
        <v>273</v>
      </c>
      <c r="AD41" s="1081">
        <v>0</v>
      </c>
      <c r="AE41" s="1081">
        <v>0</v>
      </c>
      <c r="AF41" s="1081">
        <v>0</v>
      </c>
      <c r="AG41" s="1081">
        <v>0</v>
      </c>
      <c r="AH41" s="1081">
        <v>0</v>
      </c>
      <c r="AI41" s="1081">
        <v>0</v>
      </c>
      <c r="AJ41" s="1083">
        <v>0</v>
      </c>
      <c r="AK41" s="1084">
        <v>0</v>
      </c>
      <c r="AL41" s="1081">
        <v>0</v>
      </c>
      <c r="AM41" s="1082">
        <v>0</v>
      </c>
      <c r="AN41" s="1082">
        <v>0</v>
      </c>
      <c r="AO41" s="1082">
        <v>0</v>
      </c>
      <c r="AP41" s="1082">
        <v>0</v>
      </c>
      <c r="AQ41" s="1082">
        <v>0</v>
      </c>
      <c r="AR41" s="1085">
        <v>0</v>
      </c>
      <c r="AS41" s="1086">
        <v>0</v>
      </c>
      <c r="AT41" s="1085">
        <v>0</v>
      </c>
      <c r="AU41" s="1085">
        <v>0</v>
      </c>
      <c r="AV41" s="1082">
        <v>0</v>
      </c>
      <c r="AW41" s="1082">
        <v>0</v>
      </c>
      <c r="AX41" s="1077">
        <v>0</v>
      </c>
      <c r="AY41" s="1077">
        <v>0</v>
      </c>
      <c r="AZ41" s="1077">
        <v>0</v>
      </c>
      <c r="BA41" s="1077">
        <v>0</v>
      </c>
      <c r="BB41" s="1077">
        <v>0</v>
      </c>
      <c r="BC41" s="1077">
        <v>0</v>
      </c>
      <c r="BD41" s="1078">
        <v>0</v>
      </c>
      <c r="BE41" s="1079" t="s">
        <v>273</v>
      </c>
      <c r="BF41" s="1399">
        <v>0</v>
      </c>
      <c r="BG41" s="1077">
        <v>0</v>
      </c>
      <c r="BH41" s="1077">
        <v>0</v>
      </c>
      <c r="BI41" s="1077">
        <v>0</v>
      </c>
      <c r="BJ41" s="1077">
        <v>0</v>
      </c>
      <c r="BK41" s="1077">
        <v>0</v>
      </c>
      <c r="BL41" s="1077">
        <v>0</v>
      </c>
      <c r="BM41" s="1077">
        <v>0</v>
      </c>
      <c r="BN41" s="1077">
        <v>0</v>
      </c>
      <c r="BO41" s="1077">
        <v>0</v>
      </c>
      <c r="BP41" s="1077">
        <v>0</v>
      </c>
      <c r="BQ41" s="1077">
        <v>0</v>
      </c>
      <c r="BR41" s="1077">
        <v>0</v>
      </c>
      <c r="BS41" s="1077">
        <v>0</v>
      </c>
      <c r="BT41" s="1077">
        <v>0</v>
      </c>
      <c r="BU41" s="1077">
        <v>0</v>
      </c>
      <c r="BV41" s="1077">
        <v>0</v>
      </c>
      <c r="BW41" s="1077">
        <v>0</v>
      </c>
      <c r="BX41" s="1085">
        <v>0</v>
      </c>
      <c r="BY41" s="1077">
        <v>0</v>
      </c>
      <c r="BZ41" s="1077">
        <v>0</v>
      </c>
      <c r="CA41" s="1077">
        <v>0</v>
      </c>
      <c r="CB41" s="1077">
        <v>0</v>
      </c>
      <c r="CC41" s="1077">
        <v>0</v>
      </c>
      <c r="CD41" s="1077">
        <v>0</v>
      </c>
      <c r="CE41" s="1077">
        <v>0</v>
      </c>
      <c r="CF41" s="1077">
        <v>0</v>
      </c>
      <c r="CG41" s="1077">
        <v>0</v>
      </c>
      <c r="CH41" s="1077">
        <v>0</v>
      </c>
      <c r="CI41" s="1077">
        <v>0</v>
      </c>
      <c r="CJ41" s="1078">
        <v>0</v>
      </c>
      <c r="CK41" s="1229" t="s">
        <v>244</v>
      </c>
      <c r="CL41" s="1418"/>
      <c r="CM41" s="1419"/>
      <c r="CN41" s="1419"/>
      <c r="CO41" s="1419"/>
      <c r="CP41" s="1419"/>
      <c r="CQ41" s="1419"/>
      <c r="CR41" s="1419"/>
      <c r="CS41" s="1419"/>
      <c r="CT41" s="1420"/>
    </row>
    <row r="42" spans="1:98" ht="15.75" customHeight="1">
      <c r="A42" s="1079" t="s">
        <v>274</v>
      </c>
      <c r="B42" s="1410">
        <v>0</v>
      </c>
      <c r="C42" s="1080">
        <v>0</v>
      </c>
      <c r="D42" s="1080">
        <v>0</v>
      </c>
      <c r="E42" s="1080">
        <v>0</v>
      </c>
      <c r="F42" s="1080">
        <v>0</v>
      </c>
      <c r="G42" s="1080">
        <v>0</v>
      </c>
      <c r="H42" s="1080">
        <v>0</v>
      </c>
      <c r="I42" s="1080">
        <v>0</v>
      </c>
      <c r="J42" s="1080">
        <v>0</v>
      </c>
      <c r="K42" s="1080">
        <v>0</v>
      </c>
      <c r="L42" s="1080">
        <v>0</v>
      </c>
      <c r="M42" s="1080">
        <v>0</v>
      </c>
      <c r="N42" s="1081">
        <v>0</v>
      </c>
      <c r="O42" s="1081">
        <v>0</v>
      </c>
      <c r="P42" s="1081">
        <v>0</v>
      </c>
      <c r="Q42" s="1082">
        <v>0</v>
      </c>
      <c r="R42" s="1081">
        <v>0</v>
      </c>
      <c r="S42" s="1081">
        <v>0</v>
      </c>
      <c r="T42" s="1081">
        <v>0</v>
      </c>
      <c r="U42" s="1081">
        <v>0</v>
      </c>
      <c r="V42" s="1081">
        <v>0</v>
      </c>
      <c r="W42" s="1081">
        <v>0</v>
      </c>
      <c r="X42" s="1081">
        <v>0</v>
      </c>
      <c r="Y42" s="1081">
        <v>0</v>
      </c>
      <c r="Z42" s="1081">
        <v>0</v>
      </c>
      <c r="AA42" s="1081">
        <v>0</v>
      </c>
      <c r="AB42" s="1083">
        <v>0</v>
      </c>
      <c r="AC42" s="1079" t="s">
        <v>274</v>
      </c>
      <c r="AD42" s="1081">
        <v>0</v>
      </c>
      <c r="AE42" s="1081">
        <v>0</v>
      </c>
      <c r="AF42" s="1081">
        <v>0</v>
      </c>
      <c r="AG42" s="1081">
        <v>0</v>
      </c>
      <c r="AH42" s="1081">
        <v>0</v>
      </c>
      <c r="AI42" s="1081">
        <v>0</v>
      </c>
      <c r="AJ42" s="1083">
        <v>0</v>
      </c>
      <c r="AK42" s="1084">
        <v>0</v>
      </c>
      <c r="AL42" s="1081">
        <v>0</v>
      </c>
      <c r="AM42" s="1082">
        <v>0</v>
      </c>
      <c r="AN42" s="1082">
        <v>0</v>
      </c>
      <c r="AO42" s="1082">
        <v>0</v>
      </c>
      <c r="AP42" s="1082">
        <v>0</v>
      </c>
      <c r="AQ42" s="1082">
        <v>0</v>
      </c>
      <c r="AR42" s="1085">
        <v>0</v>
      </c>
      <c r="AS42" s="1086">
        <v>0</v>
      </c>
      <c r="AT42" s="1085">
        <v>0</v>
      </c>
      <c r="AU42" s="1085">
        <v>0</v>
      </c>
      <c r="AV42" s="1082">
        <v>0</v>
      </c>
      <c r="AW42" s="1082">
        <v>0</v>
      </c>
      <c r="AX42" s="1077">
        <v>0</v>
      </c>
      <c r="AY42" s="1077">
        <v>0</v>
      </c>
      <c r="AZ42" s="1077">
        <v>0</v>
      </c>
      <c r="BA42" s="1077">
        <v>0</v>
      </c>
      <c r="BB42" s="1077">
        <v>0</v>
      </c>
      <c r="BC42" s="1077">
        <v>0</v>
      </c>
      <c r="BD42" s="1078">
        <v>0</v>
      </c>
      <c r="BE42" s="1079" t="s">
        <v>274</v>
      </c>
      <c r="BF42" s="1399">
        <v>0</v>
      </c>
      <c r="BG42" s="1077">
        <v>0</v>
      </c>
      <c r="BH42" s="1077">
        <v>0</v>
      </c>
      <c r="BI42" s="1077">
        <v>0</v>
      </c>
      <c r="BJ42" s="1077">
        <v>0</v>
      </c>
      <c r="BK42" s="1077">
        <v>0</v>
      </c>
      <c r="BL42" s="1077">
        <v>0</v>
      </c>
      <c r="BM42" s="1077">
        <v>0</v>
      </c>
      <c r="BN42" s="1077">
        <v>0</v>
      </c>
      <c r="BO42" s="1077">
        <v>0</v>
      </c>
      <c r="BP42" s="1077">
        <v>0</v>
      </c>
      <c r="BQ42" s="1077">
        <v>0</v>
      </c>
      <c r="BR42" s="1077">
        <v>0</v>
      </c>
      <c r="BS42" s="1077">
        <v>0</v>
      </c>
      <c r="BT42" s="1077">
        <v>0</v>
      </c>
      <c r="BU42" s="1077">
        <v>0</v>
      </c>
      <c r="BV42" s="1077">
        <v>0</v>
      </c>
      <c r="BW42" s="1077">
        <v>0</v>
      </c>
      <c r="BX42" s="1085">
        <v>0</v>
      </c>
      <c r="BY42" s="1077">
        <v>0</v>
      </c>
      <c r="BZ42" s="1077">
        <v>0</v>
      </c>
      <c r="CA42" s="1077">
        <v>0</v>
      </c>
      <c r="CB42" s="1077">
        <v>0</v>
      </c>
      <c r="CC42" s="1077">
        <v>0</v>
      </c>
      <c r="CD42" s="1077">
        <v>0</v>
      </c>
      <c r="CE42" s="1077">
        <v>0</v>
      </c>
      <c r="CF42" s="1077">
        <v>0</v>
      </c>
      <c r="CG42" s="1077">
        <v>0</v>
      </c>
      <c r="CH42" s="1077">
        <v>0</v>
      </c>
      <c r="CI42" s="1077">
        <v>0</v>
      </c>
      <c r="CJ42" s="1078">
        <v>0</v>
      </c>
      <c r="CK42" s="1229" t="s">
        <v>269</v>
      </c>
      <c r="CL42" s="1418">
        <v>0</v>
      </c>
      <c r="CM42" s="1419">
        <v>0</v>
      </c>
      <c r="CN42" s="1419">
        <v>0</v>
      </c>
      <c r="CO42" s="1419">
        <v>0</v>
      </c>
      <c r="CP42" s="1419">
        <v>0</v>
      </c>
      <c r="CQ42" s="1419">
        <v>0</v>
      </c>
      <c r="CR42" s="1419">
        <v>0</v>
      </c>
      <c r="CS42" s="1419">
        <v>0</v>
      </c>
      <c r="CT42" s="1420">
        <v>0</v>
      </c>
    </row>
    <row r="43" spans="1:98" ht="15.75" customHeight="1">
      <c r="A43" s="1079" t="s">
        <v>275</v>
      </c>
      <c r="B43" s="1410">
        <v>2487.2199999999998</v>
      </c>
      <c r="C43" s="1080">
        <v>2183.5439999999999</v>
      </c>
      <c r="D43" s="1080">
        <v>2133.8139999999999</v>
      </c>
      <c r="E43" s="1080">
        <v>1976.3</v>
      </c>
      <c r="F43" s="1080">
        <v>1892.9970000000001</v>
      </c>
      <c r="G43" s="1080">
        <v>0</v>
      </c>
      <c r="H43" s="1080">
        <v>0</v>
      </c>
      <c r="I43" s="1080">
        <v>0</v>
      </c>
      <c r="J43" s="1080">
        <v>0</v>
      </c>
      <c r="K43" s="1080">
        <v>0</v>
      </c>
      <c r="L43" s="1080">
        <v>0</v>
      </c>
      <c r="M43" s="1080">
        <v>0</v>
      </c>
      <c r="N43" s="1081">
        <v>0</v>
      </c>
      <c r="O43" s="1081">
        <v>0</v>
      </c>
      <c r="P43" s="1081">
        <v>0</v>
      </c>
      <c r="Q43" s="1082">
        <v>0</v>
      </c>
      <c r="R43" s="1081">
        <v>0</v>
      </c>
      <c r="S43" s="1081">
        <v>0</v>
      </c>
      <c r="T43" s="1081">
        <v>0</v>
      </c>
      <c r="U43" s="1081">
        <v>0</v>
      </c>
      <c r="V43" s="1081">
        <v>0</v>
      </c>
      <c r="W43" s="1081">
        <v>0</v>
      </c>
      <c r="X43" s="1081">
        <v>0</v>
      </c>
      <c r="Y43" s="1081">
        <v>0</v>
      </c>
      <c r="Z43" s="1081">
        <v>0</v>
      </c>
      <c r="AA43" s="1081">
        <v>0</v>
      </c>
      <c r="AB43" s="1083">
        <v>0</v>
      </c>
      <c r="AC43" s="1079" t="s">
        <v>275</v>
      </c>
      <c r="AD43" s="1081">
        <v>0</v>
      </c>
      <c r="AE43" s="1081">
        <v>0</v>
      </c>
      <c r="AF43" s="1081">
        <v>0</v>
      </c>
      <c r="AG43" s="1081">
        <v>0</v>
      </c>
      <c r="AH43" s="1081">
        <v>0</v>
      </c>
      <c r="AI43" s="1081">
        <v>0</v>
      </c>
      <c r="AJ43" s="1083">
        <v>0</v>
      </c>
      <c r="AK43" s="1084">
        <v>0</v>
      </c>
      <c r="AL43" s="1081">
        <v>0</v>
      </c>
      <c r="AM43" s="1082">
        <v>0</v>
      </c>
      <c r="AN43" s="1082">
        <v>0</v>
      </c>
      <c r="AO43" s="1082">
        <v>0</v>
      </c>
      <c r="AP43" s="1082">
        <v>0</v>
      </c>
      <c r="AQ43" s="1082">
        <v>0</v>
      </c>
      <c r="AR43" s="1085">
        <v>0</v>
      </c>
      <c r="AS43" s="1086">
        <v>0</v>
      </c>
      <c r="AT43" s="1085">
        <v>0</v>
      </c>
      <c r="AU43" s="1085">
        <v>0</v>
      </c>
      <c r="AV43" s="1082">
        <v>0</v>
      </c>
      <c r="AW43" s="1082">
        <v>0</v>
      </c>
      <c r="AX43" s="1077">
        <v>0</v>
      </c>
      <c r="AY43" s="1077">
        <v>0</v>
      </c>
      <c r="AZ43" s="1077">
        <v>0</v>
      </c>
      <c r="BA43" s="1077">
        <v>0</v>
      </c>
      <c r="BB43" s="1077">
        <v>0</v>
      </c>
      <c r="BC43" s="1077">
        <v>0</v>
      </c>
      <c r="BD43" s="1078">
        <v>0</v>
      </c>
      <c r="BE43" s="1079" t="s">
        <v>275</v>
      </c>
      <c r="BF43" s="1399">
        <v>0</v>
      </c>
      <c r="BG43" s="1077">
        <v>0</v>
      </c>
      <c r="BH43" s="1077">
        <v>20000</v>
      </c>
      <c r="BI43" s="1077">
        <v>0</v>
      </c>
      <c r="BJ43" s="1077">
        <v>0</v>
      </c>
      <c r="BK43" s="1077">
        <v>0</v>
      </c>
      <c r="BL43" s="1077">
        <v>0</v>
      </c>
      <c r="BM43" s="1077">
        <v>0</v>
      </c>
      <c r="BN43" s="1077">
        <v>0</v>
      </c>
      <c r="BO43" s="1077">
        <v>0</v>
      </c>
      <c r="BP43" s="1077">
        <v>0</v>
      </c>
      <c r="BQ43" s="1077">
        <v>0</v>
      </c>
      <c r="BR43" s="1077">
        <v>0</v>
      </c>
      <c r="BS43" s="1077">
        <v>0</v>
      </c>
      <c r="BT43" s="1077">
        <v>0</v>
      </c>
      <c r="BU43" s="1077">
        <v>0</v>
      </c>
      <c r="BV43" s="1077">
        <v>0</v>
      </c>
      <c r="BW43" s="1077">
        <v>0</v>
      </c>
      <c r="BX43" s="1085">
        <v>0</v>
      </c>
      <c r="BY43" s="1077">
        <v>0</v>
      </c>
      <c r="BZ43" s="1077">
        <v>0</v>
      </c>
      <c r="CA43" s="1077">
        <v>0</v>
      </c>
      <c r="CB43" s="1077">
        <v>0</v>
      </c>
      <c r="CC43" s="1077">
        <v>0</v>
      </c>
      <c r="CD43" s="1077">
        <v>0</v>
      </c>
      <c r="CE43" s="1077">
        <v>0</v>
      </c>
      <c r="CF43" s="1077">
        <v>0</v>
      </c>
      <c r="CG43" s="1077">
        <v>0</v>
      </c>
      <c r="CH43" s="1077">
        <v>0</v>
      </c>
      <c r="CI43" s="1077">
        <v>0</v>
      </c>
      <c r="CJ43" s="1078">
        <v>0</v>
      </c>
      <c r="CK43" s="1230" t="s">
        <v>270</v>
      </c>
      <c r="CL43" s="1421">
        <v>0</v>
      </c>
      <c r="CM43" s="1422">
        <v>0</v>
      </c>
      <c r="CN43" s="1422">
        <v>0</v>
      </c>
      <c r="CO43" s="1422">
        <v>0</v>
      </c>
      <c r="CP43" s="1422">
        <v>0</v>
      </c>
      <c r="CQ43" s="1422">
        <v>0</v>
      </c>
      <c r="CR43" s="1422">
        <v>0</v>
      </c>
      <c r="CS43" s="1422">
        <v>0</v>
      </c>
      <c r="CT43" s="1423">
        <v>0</v>
      </c>
    </row>
    <row r="44" spans="1:98" ht="15.75" customHeight="1">
      <c r="A44" s="1068"/>
      <c r="B44" s="1409" t="s">
        <v>244</v>
      </c>
      <c r="C44" s="1069" t="s">
        <v>244</v>
      </c>
      <c r="D44" s="1069" t="s">
        <v>244</v>
      </c>
      <c r="E44" s="1069" t="s">
        <v>244</v>
      </c>
      <c r="F44" s="1069" t="s">
        <v>244</v>
      </c>
      <c r="G44" s="1069" t="s">
        <v>244</v>
      </c>
      <c r="H44" s="1069" t="s">
        <v>244</v>
      </c>
      <c r="I44" s="1069" t="s">
        <v>244</v>
      </c>
      <c r="J44" s="1069" t="s">
        <v>244</v>
      </c>
      <c r="K44" s="1069" t="s">
        <v>244</v>
      </c>
      <c r="L44" s="1069" t="s">
        <v>244</v>
      </c>
      <c r="M44" s="1069" t="s">
        <v>244</v>
      </c>
      <c r="N44" s="1070" t="s">
        <v>244</v>
      </c>
      <c r="O44" s="1070" t="s">
        <v>244</v>
      </c>
      <c r="P44" s="1070" t="s">
        <v>244</v>
      </c>
      <c r="Q44" s="1082" t="s">
        <v>244</v>
      </c>
      <c r="R44" s="1070" t="s">
        <v>244</v>
      </c>
      <c r="S44" s="1070" t="s">
        <v>244</v>
      </c>
      <c r="T44" s="1070" t="s">
        <v>244</v>
      </c>
      <c r="U44" s="1070" t="s">
        <v>244</v>
      </c>
      <c r="V44" s="1070" t="s">
        <v>244</v>
      </c>
      <c r="W44" s="1070" t="s">
        <v>244</v>
      </c>
      <c r="X44" s="1070" t="s">
        <v>244</v>
      </c>
      <c r="Y44" s="1070" t="s">
        <v>244</v>
      </c>
      <c r="Z44" s="1070" t="s">
        <v>244</v>
      </c>
      <c r="AA44" s="1070" t="s">
        <v>244</v>
      </c>
      <c r="AB44" s="1072" t="s">
        <v>244</v>
      </c>
      <c r="AC44" s="1068"/>
      <c r="AD44" s="1070" t="s">
        <v>244</v>
      </c>
      <c r="AE44" s="1070" t="s">
        <v>244</v>
      </c>
      <c r="AF44" s="1070" t="s">
        <v>244</v>
      </c>
      <c r="AG44" s="1070" t="s">
        <v>244</v>
      </c>
      <c r="AH44" s="1070" t="s">
        <v>244</v>
      </c>
      <c r="AI44" s="1070" t="s">
        <v>244</v>
      </c>
      <c r="AJ44" s="1072" t="s">
        <v>244</v>
      </c>
      <c r="AK44" s="1073" t="s">
        <v>244</v>
      </c>
      <c r="AL44" s="1070" t="s">
        <v>244</v>
      </c>
      <c r="AM44" s="1071" t="s">
        <v>244</v>
      </c>
      <c r="AN44" s="1071" t="s">
        <v>244</v>
      </c>
      <c r="AO44" s="1071" t="s">
        <v>244</v>
      </c>
      <c r="AP44" s="1071" t="s">
        <v>244</v>
      </c>
      <c r="AQ44" s="1071" t="s">
        <v>244</v>
      </c>
      <c r="AR44" s="1074" t="s">
        <v>244</v>
      </c>
      <c r="AS44" s="1075" t="s">
        <v>244</v>
      </c>
      <c r="AT44" s="1074" t="s">
        <v>244</v>
      </c>
      <c r="AU44" s="1074" t="s">
        <v>244</v>
      </c>
      <c r="AV44" s="1082" t="s">
        <v>244</v>
      </c>
      <c r="AW44" s="1082" t="s">
        <v>244</v>
      </c>
      <c r="AX44" s="1077" t="s">
        <v>244</v>
      </c>
      <c r="AY44" s="1077" t="s">
        <v>244</v>
      </c>
      <c r="AZ44" s="1077" t="s">
        <v>244</v>
      </c>
      <c r="BA44" s="1077" t="s">
        <v>244</v>
      </c>
      <c r="BB44" s="1077" t="s">
        <v>244</v>
      </c>
      <c r="BC44" s="1077" t="s">
        <v>244</v>
      </c>
      <c r="BD44" s="1078" t="s">
        <v>244</v>
      </c>
      <c r="BE44" s="1068"/>
      <c r="BF44" s="1399" t="s">
        <v>244</v>
      </c>
      <c r="BG44" s="1077" t="s">
        <v>244</v>
      </c>
      <c r="BH44" s="1077" t="s">
        <v>244</v>
      </c>
      <c r="BI44" s="1077" t="s">
        <v>244</v>
      </c>
      <c r="BJ44" s="1077" t="s">
        <v>244</v>
      </c>
      <c r="BK44" s="1077" t="s">
        <v>244</v>
      </c>
      <c r="BL44" s="1077" t="s">
        <v>244</v>
      </c>
      <c r="BM44" s="1077" t="s">
        <v>244</v>
      </c>
      <c r="BN44" s="1077" t="s">
        <v>244</v>
      </c>
      <c r="BO44" s="1077" t="s">
        <v>244</v>
      </c>
      <c r="BP44" s="1077" t="s">
        <v>244</v>
      </c>
      <c r="BQ44" s="1077" t="s">
        <v>244</v>
      </c>
      <c r="BR44" s="1077" t="s">
        <v>244</v>
      </c>
      <c r="BS44" s="1077" t="s">
        <v>244</v>
      </c>
      <c r="BT44" s="1077" t="s">
        <v>244</v>
      </c>
      <c r="BU44" s="1077" t="s">
        <v>244</v>
      </c>
      <c r="BV44" s="1077" t="s">
        <v>244</v>
      </c>
      <c r="BW44" s="1077" t="s">
        <v>244</v>
      </c>
      <c r="BX44" s="1085"/>
      <c r="BY44" s="1077"/>
      <c r="BZ44" s="1077"/>
      <c r="CA44" s="1077"/>
      <c r="CB44" s="1077"/>
      <c r="CC44" s="1077"/>
      <c r="CD44" s="1077"/>
      <c r="CE44" s="1077"/>
      <c r="CF44" s="1077"/>
      <c r="CG44" s="1077"/>
      <c r="CH44" s="1077"/>
      <c r="CI44" s="1077"/>
      <c r="CJ44" s="1078"/>
      <c r="CK44" s="1230" t="s">
        <v>727</v>
      </c>
      <c r="CL44" s="1421">
        <v>0</v>
      </c>
      <c r="CM44" s="1422">
        <v>0</v>
      </c>
      <c r="CN44" s="1422">
        <v>0</v>
      </c>
      <c r="CO44" s="1422">
        <v>0</v>
      </c>
      <c r="CP44" s="1422">
        <v>0</v>
      </c>
      <c r="CQ44" s="1422">
        <v>0</v>
      </c>
      <c r="CR44" s="1422">
        <v>0</v>
      </c>
      <c r="CS44" s="1422">
        <v>0</v>
      </c>
      <c r="CT44" s="1423">
        <v>0</v>
      </c>
    </row>
    <row r="45" spans="1:98" ht="15.75" customHeight="1">
      <c r="A45" s="1068" t="s">
        <v>276</v>
      </c>
      <c r="B45" s="1409">
        <v>23095.8089</v>
      </c>
      <c r="C45" s="1069">
        <v>45373.023999999998</v>
      </c>
      <c r="D45" s="1069">
        <v>24610.030999999999</v>
      </c>
      <c r="E45" s="1069">
        <v>35071.199999999997</v>
      </c>
      <c r="F45" s="1069">
        <v>23807.102000000003</v>
      </c>
      <c r="G45" s="1069">
        <v>31864.357999999997</v>
      </c>
      <c r="H45" s="1069">
        <v>16039.495999999999</v>
      </c>
      <c r="I45" s="1069">
        <v>22118.832000000002</v>
      </c>
      <c r="J45" s="1069">
        <v>66091.192999999999</v>
      </c>
      <c r="K45" s="1069">
        <v>69200.985000000015</v>
      </c>
      <c r="L45" s="1069">
        <v>50713</v>
      </c>
      <c r="M45" s="1069">
        <v>23057.707999999999</v>
      </c>
      <c r="N45" s="1070">
        <v>30280.305999999997</v>
      </c>
      <c r="O45" s="1070">
        <v>82407.241999999998</v>
      </c>
      <c r="P45" s="1070">
        <v>106554.83499999999</v>
      </c>
      <c r="Q45" s="1071">
        <v>65493.82</v>
      </c>
      <c r="R45" s="1070">
        <v>87433.80799999999</v>
      </c>
      <c r="S45" s="1070">
        <v>110558.33099999999</v>
      </c>
      <c r="T45" s="1070">
        <v>139510.53200000001</v>
      </c>
      <c r="U45" s="1070">
        <v>101153.70399999998</v>
      </c>
      <c r="V45" s="1070">
        <v>51888.216999999997</v>
      </c>
      <c r="W45" s="1070">
        <v>71216.550999999992</v>
      </c>
      <c r="X45" s="1070">
        <v>69094.95199999999</v>
      </c>
      <c r="Y45" s="1070">
        <v>68825.495695050005</v>
      </c>
      <c r="Z45" s="1070">
        <v>95484.632656689981</v>
      </c>
      <c r="AA45" s="1070">
        <v>99850.835999999996</v>
      </c>
      <c r="AB45" s="1072">
        <v>97171.565000000017</v>
      </c>
      <c r="AC45" s="1068" t="s">
        <v>276</v>
      </c>
      <c r="AD45" s="1070">
        <v>89281.05</v>
      </c>
      <c r="AE45" s="1070">
        <v>109346.689</v>
      </c>
      <c r="AF45" s="1070">
        <v>111079.04700000001</v>
      </c>
      <c r="AG45" s="1070">
        <v>91221.887585000004</v>
      </c>
      <c r="AH45" s="1070">
        <v>83183.277900999994</v>
      </c>
      <c r="AI45" s="1070">
        <v>90758.721999999994</v>
      </c>
      <c r="AJ45" s="1072">
        <v>91338.945600000006</v>
      </c>
      <c r="AK45" s="1073">
        <v>91097.93</v>
      </c>
      <c r="AL45" s="1070">
        <v>68825.495695050005</v>
      </c>
      <c r="AM45" s="1071">
        <v>68010.585999999996</v>
      </c>
      <c r="AN45" s="1071">
        <v>72859.626999999993</v>
      </c>
      <c r="AO45" s="1071">
        <v>66413.959999999992</v>
      </c>
      <c r="AP45" s="1071">
        <v>62261.840000000004</v>
      </c>
      <c r="AQ45" s="1071">
        <v>71915.540000000008</v>
      </c>
      <c r="AR45" s="1074">
        <v>77536.95</v>
      </c>
      <c r="AS45" s="1075">
        <v>64975.869999999995</v>
      </c>
      <c r="AT45" s="1074">
        <v>55438.46</v>
      </c>
      <c r="AU45" s="1074">
        <v>81623.92</v>
      </c>
      <c r="AV45" s="1071">
        <v>65413.13</v>
      </c>
      <c r="AW45" s="1071">
        <v>64298.34</v>
      </c>
      <c r="AX45" s="1077">
        <v>35048.36</v>
      </c>
      <c r="AY45" s="1077">
        <v>30707.879999999997</v>
      </c>
      <c r="AZ45" s="1077">
        <v>37363.57</v>
      </c>
      <c r="BA45" s="1077">
        <v>37522.370000000003</v>
      </c>
      <c r="BB45" s="1077">
        <v>39689.630000000005</v>
      </c>
      <c r="BC45" s="1077">
        <v>36062.080000000002</v>
      </c>
      <c r="BD45" s="1078">
        <v>40798.278000000006</v>
      </c>
      <c r="BE45" s="1068" t="s">
        <v>276</v>
      </c>
      <c r="BF45" s="1399">
        <v>55426.68</v>
      </c>
      <c r="BG45" s="1077">
        <v>51008.44</v>
      </c>
      <c r="BH45" s="1077">
        <v>52863.33</v>
      </c>
      <c r="BI45" s="1077">
        <v>43461.354000000007</v>
      </c>
      <c r="BJ45" s="1077">
        <v>41566.1</v>
      </c>
      <c r="BK45" s="1077">
        <v>35834.555</v>
      </c>
      <c r="BL45" s="1077">
        <v>40912.159</v>
      </c>
      <c r="BM45" s="1077">
        <v>42422.895000000004</v>
      </c>
      <c r="BN45" s="1077">
        <v>50435.849999999991</v>
      </c>
      <c r="BO45" s="1077">
        <v>51885.305</v>
      </c>
      <c r="BP45" s="1077">
        <v>60992.668000000005</v>
      </c>
      <c r="BQ45" s="1077">
        <v>48696.019</v>
      </c>
      <c r="BR45" s="1077">
        <v>34436.68</v>
      </c>
      <c r="BS45" s="1077">
        <v>50559.933000000005</v>
      </c>
      <c r="BT45" s="1077">
        <v>23443.266</v>
      </c>
      <c r="BU45" s="1077">
        <v>14791.704</v>
      </c>
      <c r="BV45" s="1077">
        <v>14930.33</v>
      </c>
      <c r="BW45" s="1077">
        <v>12276.58</v>
      </c>
      <c r="BX45" s="1085">
        <v>7892.5</v>
      </c>
      <c r="BY45" s="1077">
        <v>4236</v>
      </c>
      <c r="BZ45" s="1077">
        <v>14941.7</v>
      </c>
      <c r="CA45" s="1077">
        <v>24160.400000000001</v>
      </c>
      <c r="CB45" s="1077">
        <v>24992.080000000002</v>
      </c>
      <c r="CC45" s="1077">
        <v>31124.38</v>
      </c>
      <c r="CD45" s="1077">
        <v>21671.67</v>
      </c>
      <c r="CE45" s="1077">
        <v>17975.919999999998</v>
      </c>
      <c r="CF45" s="1077">
        <v>17530.18</v>
      </c>
      <c r="CG45" s="1077">
        <v>14826.61</v>
      </c>
      <c r="CH45" s="1077">
        <v>18094.28</v>
      </c>
      <c r="CI45" s="1077">
        <v>19037.099670330004</v>
      </c>
      <c r="CJ45" s="1078">
        <v>22101.383115229997</v>
      </c>
      <c r="CK45" s="1230" t="s">
        <v>272</v>
      </c>
      <c r="CL45" s="1421">
        <v>0</v>
      </c>
      <c r="CM45" s="1422">
        <v>0</v>
      </c>
      <c r="CN45" s="1422">
        <v>0</v>
      </c>
      <c r="CO45" s="1422">
        <v>0</v>
      </c>
      <c r="CP45" s="1422">
        <v>0</v>
      </c>
      <c r="CQ45" s="1422">
        <v>0</v>
      </c>
      <c r="CR45" s="1422">
        <v>0</v>
      </c>
      <c r="CS45" s="1422">
        <v>0</v>
      </c>
      <c r="CT45" s="1423">
        <v>0</v>
      </c>
    </row>
    <row r="46" spans="1:98" ht="15.75" customHeight="1">
      <c r="A46" s="1079" t="s">
        <v>278</v>
      </c>
      <c r="B46" s="1410">
        <v>15125.2109</v>
      </c>
      <c r="C46" s="1080">
        <v>36390.309000000001</v>
      </c>
      <c r="D46" s="1080">
        <v>11824.995000000001</v>
      </c>
      <c r="E46" s="1080">
        <v>24602.2</v>
      </c>
      <c r="F46" s="1080">
        <v>11436.433999999999</v>
      </c>
      <c r="G46" s="1080">
        <v>19547.742999999999</v>
      </c>
      <c r="H46" s="1080">
        <v>5178.6469999999999</v>
      </c>
      <c r="I46" s="1080">
        <v>15430.14</v>
      </c>
      <c r="J46" s="1080">
        <v>58542.483</v>
      </c>
      <c r="K46" s="1080">
        <v>63665.948000000004</v>
      </c>
      <c r="L46" s="1080">
        <v>47255.7</v>
      </c>
      <c r="M46" s="1080">
        <v>17529.317999999999</v>
      </c>
      <c r="N46" s="1081">
        <v>19621.276999999998</v>
      </c>
      <c r="O46" s="1081">
        <v>66845.724000000002</v>
      </c>
      <c r="P46" s="1081">
        <v>90084.510999999999</v>
      </c>
      <c r="Q46" s="1082">
        <v>58352.55</v>
      </c>
      <c r="R46" s="1081">
        <v>65616.895999999993</v>
      </c>
      <c r="S46" s="1081">
        <v>76922.259999999995</v>
      </c>
      <c r="T46" s="1081">
        <v>91060.608999999997</v>
      </c>
      <c r="U46" s="1081">
        <v>64133.006999999998</v>
      </c>
      <c r="V46" s="1081">
        <v>14867.52</v>
      </c>
      <c r="W46" s="1081">
        <v>42028.444000000003</v>
      </c>
      <c r="X46" s="1081">
        <v>41530.034</v>
      </c>
      <c r="Y46" s="1081">
        <v>48026.678467750004</v>
      </c>
      <c r="Z46" s="1081">
        <v>73844.285943819996</v>
      </c>
      <c r="AA46" s="1081">
        <v>65193.758999999998</v>
      </c>
      <c r="AB46" s="1083">
        <v>62428.938000000002</v>
      </c>
      <c r="AC46" s="1079" t="s">
        <v>278</v>
      </c>
      <c r="AD46" s="1081">
        <v>56815.817999999999</v>
      </c>
      <c r="AE46" s="1081">
        <v>74567.835999999996</v>
      </c>
      <c r="AF46" s="1081">
        <v>76249.888000000006</v>
      </c>
      <c r="AG46" s="1081">
        <v>67260.239302999995</v>
      </c>
      <c r="AH46" s="1081">
        <v>60711.672489999997</v>
      </c>
      <c r="AI46" s="1081">
        <v>67959.774999999994</v>
      </c>
      <c r="AJ46" s="1083">
        <v>68864.7546</v>
      </c>
      <c r="AK46" s="1084">
        <v>70969.210999999996</v>
      </c>
      <c r="AL46" s="1081">
        <v>48026.678467750004</v>
      </c>
      <c r="AM46" s="1082">
        <v>46792.625999999997</v>
      </c>
      <c r="AN46" s="1082">
        <v>49062.764999999999</v>
      </c>
      <c r="AO46" s="1082">
        <v>43514.52</v>
      </c>
      <c r="AP46" s="1082">
        <v>38242.239999999998</v>
      </c>
      <c r="AQ46" s="1082">
        <v>48707.95</v>
      </c>
      <c r="AR46" s="1085">
        <v>54370.36</v>
      </c>
      <c r="AS46" s="1086">
        <v>42700.69</v>
      </c>
      <c r="AT46" s="1085">
        <v>33399.9</v>
      </c>
      <c r="AU46" s="1085">
        <v>56853.120000000003</v>
      </c>
      <c r="AV46" s="1082">
        <v>43392.31</v>
      </c>
      <c r="AW46" s="1082">
        <v>37098.160000000003</v>
      </c>
      <c r="AX46" s="1077">
        <v>12553.22</v>
      </c>
      <c r="AY46" s="1077">
        <v>8394.34</v>
      </c>
      <c r="AZ46" s="1077">
        <v>11527.93</v>
      </c>
      <c r="BA46" s="1077">
        <v>11647.11</v>
      </c>
      <c r="BB46" s="1077">
        <v>11235.5</v>
      </c>
      <c r="BC46" s="1077">
        <v>7731.62</v>
      </c>
      <c r="BD46" s="1078">
        <v>13899.909</v>
      </c>
      <c r="BE46" s="1079" t="s">
        <v>278</v>
      </c>
      <c r="BF46" s="1399">
        <v>27114.28</v>
      </c>
      <c r="BG46" s="1077">
        <v>25782.19</v>
      </c>
      <c r="BH46" s="1077">
        <v>27742.95</v>
      </c>
      <c r="BI46" s="1077">
        <v>16595.973000000002</v>
      </c>
      <c r="BJ46" s="1077">
        <v>19603.3</v>
      </c>
      <c r="BK46" s="1077">
        <v>12992.436</v>
      </c>
      <c r="BL46" s="1077">
        <v>14651.737999999999</v>
      </c>
      <c r="BM46" s="1077">
        <v>16443.412</v>
      </c>
      <c r="BN46" s="1077">
        <v>24808.17</v>
      </c>
      <c r="BO46" s="1077">
        <v>26290.182000000001</v>
      </c>
      <c r="BP46" s="1077">
        <v>36144.707999999999</v>
      </c>
      <c r="BQ46" s="1077">
        <v>23976.719000000001</v>
      </c>
      <c r="BR46" s="1077">
        <v>24339.96</v>
      </c>
      <c r="BS46" s="1077">
        <v>40463.214</v>
      </c>
      <c r="BT46" s="1077">
        <v>15485.576999999999</v>
      </c>
      <c r="BU46" s="1077">
        <v>11869.97</v>
      </c>
      <c r="BV46" s="1077">
        <v>12008.6</v>
      </c>
      <c r="BW46" s="1077">
        <v>9363.4699999999993</v>
      </c>
      <c r="BX46" s="1085">
        <v>4979.3999999999996</v>
      </c>
      <c r="BY46" s="1077">
        <v>1342.4</v>
      </c>
      <c r="BZ46" s="1077">
        <v>12053.5</v>
      </c>
      <c r="CA46" s="1077">
        <v>21265.06</v>
      </c>
      <c r="CB46" s="1077">
        <v>22098.78</v>
      </c>
      <c r="CC46" s="1077">
        <v>29531.02</v>
      </c>
      <c r="CD46" s="1077">
        <v>21279.57</v>
      </c>
      <c r="CE46" s="1077">
        <v>17583.88</v>
      </c>
      <c r="CF46" s="1077">
        <v>17158.13</v>
      </c>
      <c r="CG46" s="1077">
        <v>14454.65</v>
      </c>
      <c r="CH46" s="1077">
        <v>17722.330000000002</v>
      </c>
      <c r="CI46" s="1077">
        <v>18665.383078330004</v>
      </c>
      <c r="CJ46" s="1078">
        <v>19729.681702229998</v>
      </c>
      <c r="CK46" s="1229"/>
      <c r="CL46" s="1418" t="s">
        <v>244</v>
      </c>
      <c r="CM46" s="1419" t="s">
        <v>244</v>
      </c>
      <c r="CN46" s="1419" t="s">
        <v>244</v>
      </c>
      <c r="CO46" s="1419" t="s">
        <v>244</v>
      </c>
      <c r="CP46" s="1419" t="s">
        <v>244</v>
      </c>
      <c r="CQ46" s="1419" t="s">
        <v>244</v>
      </c>
      <c r="CR46" s="1419" t="s">
        <v>244</v>
      </c>
      <c r="CS46" s="1419" t="s">
        <v>244</v>
      </c>
      <c r="CT46" s="1420" t="s">
        <v>244</v>
      </c>
    </row>
    <row r="47" spans="1:98" ht="15.75" customHeight="1">
      <c r="A47" s="1079" t="s">
        <v>280</v>
      </c>
      <c r="B47" s="1410">
        <v>7270.4660000000003</v>
      </c>
      <c r="C47" s="1080">
        <v>8282.5830000000005</v>
      </c>
      <c r="D47" s="1080">
        <v>12084.936</v>
      </c>
      <c r="E47" s="1080">
        <v>9768.7999999999993</v>
      </c>
      <c r="F47" s="1080">
        <v>11670.536</v>
      </c>
      <c r="G47" s="1080">
        <v>9605.3719999999994</v>
      </c>
      <c r="H47" s="1080">
        <v>8152.5839999999998</v>
      </c>
      <c r="I47" s="1080">
        <v>5954.5940000000001</v>
      </c>
      <c r="J47" s="1080">
        <v>6698.5119999999997</v>
      </c>
      <c r="K47" s="1080">
        <v>4684.8389999999999</v>
      </c>
      <c r="L47" s="1080">
        <v>2607.1</v>
      </c>
      <c r="M47" s="1080">
        <v>4794.2920000000004</v>
      </c>
      <c r="N47" s="1081">
        <v>7736.6139999999996</v>
      </c>
      <c r="O47" s="1081">
        <v>12639.102999999999</v>
      </c>
      <c r="P47" s="1081">
        <v>13547.909</v>
      </c>
      <c r="Q47" s="1082">
        <v>4218.8500000000004</v>
      </c>
      <c r="R47" s="1081">
        <v>18894.496999999999</v>
      </c>
      <c r="S47" s="1081">
        <v>30713.655999999999</v>
      </c>
      <c r="T47" s="1081">
        <v>45577.508000000002</v>
      </c>
      <c r="U47" s="1081">
        <v>34148.281999999999</v>
      </c>
      <c r="V47" s="1081">
        <v>34148.281999999999</v>
      </c>
      <c r="W47" s="1081">
        <v>26315.691999999999</v>
      </c>
      <c r="X47" s="1081">
        <v>24992.503000000001</v>
      </c>
      <c r="Y47" s="1081">
        <v>20863.865834830001</v>
      </c>
      <c r="Z47" s="1081">
        <v>21205.394637869998</v>
      </c>
      <c r="AA47" s="1081">
        <v>34222.125</v>
      </c>
      <c r="AB47" s="1083">
        <v>34287.675000000003</v>
      </c>
      <c r="AC47" s="1079" t="s">
        <v>280</v>
      </c>
      <c r="AD47" s="1081">
        <v>34328.663</v>
      </c>
      <c r="AE47" s="1081">
        <v>34313.900999999998</v>
      </c>
      <c r="AF47" s="1081">
        <v>34274.207000000002</v>
      </c>
      <c r="AG47" s="1081">
        <v>23411.696282000001</v>
      </c>
      <c r="AH47" s="1081">
        <v>21901.654018000001</v>
      </c>
      <c r="AI47" s="1081">
        <v>22248.994999999999</v>
      </c>
      <c r="AJ47" s="1083">
        <v>21993.544000000002</v>
      </c>
      <c r="AK47" s="1084">
        <v>19197.759999999998</v>
      </c>
      <c r="AL47" s="1081">
        <v>20863.865834830001</v>
      </c>
      <c r="AM47" s="1082">
        <v>19936.009999999998</v>
      </c>
      <c r="AN47" s="1082">
        <v>21439.772000000001</v>
      </c>
      <c r="AO47" s="1082">
        <v>21040.49</v>
      </c>
      <c r="AP47" s="1082">
        <v>20945.560000000001</v>
      </c>
      <c r="AQ47" s="1082">
        <v>20943.88</v>
      </c>
      <c r="AR47" s="1085">
        <v>21167.75</v>
      </c>
      <c r="AS47" s="1086">
        <v>20862.12</v>
      </c>
      <c r="AT47" s="1085">
        <v>20393.27</v>
      </c>
      <c r="AU47" s="1085">
        <v>20550.66</v>
      </c>
      <c r="AV47" s="1082">
        <v>17820.439999999999</v>
      </c>
      <c r="AW47" s="1082">
        <v>22898.98</v>
      </c>
      <c r="AX47" s="1077">
        <v>17898.97</v>
      </c>
      <c r="AY47" s="1077">
        <v>17719.3</v>
      </c>
      <c r="AZ47" s="1077">
        <v>17668.73</v>
      </c>
      <c r="BA47" s="1077">
        <v>17655.84</v>
      </c>
      <c r="BB47" s="1077">
        <v>18035.29</v>
      </c>
      <c r="BC47" s="1077">
        <v>17977.560000000001</v>
      </c>
      <c r="BD47" s="1078">
        <v>16977.562000000002</v>
      </c>
      <c r="BE47" s="1079" t="s">
        <v>280</v>
      </c>
      <c r="BF47" s="1399">
        <v>18099.8</v>
      </c>
      <c r="BG47" s="1077">
        <v>15134.37</v>
      </c>
      <c r="BH47" s="1077">
        <v>15138.27</v>
      </c>
      <c r="BI47" s="1077">
        <v>14907.598</v>
      </c>
      <c r="BJ47" s="1077">
        <v>14858.2</v>
      </c>
      <c r="BK47" s="1077">
        <v>14685.803</v>
      </c>
      <c r="BL47" s="1077">
        <v>14538.014999999999</v>
      </c>
      <c r="BM47" s="1077">
        <v>14283.195</v>
      </c>
      <c r="BN47" s="1077">
        <v>14148.23</v>
      </c>
      <c r="BO47" s="1077">
        <v>14125.462</v>
      </c>
      <c r="BP47" s="1077">
        <v>14121.12</v>
      </c>
      <c r="BQ47" s="1077">
        <v>14106.692999999999</v>
      </c>
      <c r="BR47" s="1077">
        <v>0</v>
      </c>
      <c r="BS47" s="1077">
        <v>0</v>
      </c>
      <c r="BT47" s="1077">
        <v>0</v>
      </c>
      <c r="BU47" s="1077">
        <v>0</v>
      </c>
      <c r="BV47" s="1077">
        <v>0</v>
      </c>
      <c r="BW47" s="1077">
        <v>0</v>
      </c>
      <c r="BX47" s="1085">
        <v>0</v>
      </c>
      <c r="BY47" s="1077">
        <v>0</v>
      </c>
      <c r="BZ47" s="1077">
        <v>0</v>
      </c>
      <c r="CA47" s="1077">
        <v>0</v>
      </c>
      <c r="CB47" s="1077">
        <v>0</v>
      </c>
      <c r="CC47" s="1077">
        <v>0</v>
      </c>
      <c r="CD47" s="1077">
        <v>0</v>
      </c>
      <c r="CE47" s="1077">
        <v>0</v>
      </c>
      <c r="CF47" s="1077">
        <v>0</v>
      </c>
      <c r="CG47" s="1077">
        <v>0</v>
      </c>
      <c r="CH47" s="1077">
        <v>0</v>
      </c>
      <c r="CI47" s="1077">
        <v>0</v>
      </c>
      <c r="CJ47" s="1078">
        <v>0</v>
      </c>
      <c r="CK47" s="1229" t="s">
        <v>728</v>
      </c>
      <c r="CL47" s="1418">
        <v>0</v>
      </c>
      <c r="CM47" s="1419">
        <v>0</v>
      </c>
      <c r="CN47" s="1419">
        <v>5140.8728199999996</v>
      </c>
      <c r="CO47" s="1419">
        <v>0</v>
      </c>
      <c r="CP47" s="1419">
        <v>0</v>
      </c>
      <c r="CQ47" s="1419">
        <v>0</v>
      </c>
      <c r="CR47" s="1419">
        <v>0</v>
      </c>
      <c r="CS47" s="1419">
        <v>0</v>
      </c>
      <c r="CT47" s="1420">
        <v>0</v>
      </c>
    </row>
    <row r="48" spans="1:98" ht="15.75" customHeight="1">
      <c r="A48" s="1068" t="s">
        <v>281</v>
      </c>
      <c r="B48" s="1409">
        <v>700.13199999999995</v>
      </c>
      <c r="C48" s="1069">
        <v>700.13199999999995</v>
      </c>
      <c r="D48" s="1069">
        <v>700.1</v>
      </c>
      <c r="E48" s="1069">
        <v>700.2</v>
      </c>
      <c r="F48" s="1069">
        <v>700.13199999999995</v>
      </c>
      <c r="G48" s="1069">
        <v>2743.1950000000002</v>
      </c>
      <c r="H48" s="1069">
        <v>2824.3649999999998</v>
      </c>
      <c r="I48" s="1069">
        <v>734.09799999999996</v>
      </c>
      <c r="J48" s="1069">
        <v>850.19799999999998</v>
      </c>
      <c r="K48" s="1069">
        <v>850.19799999999998</v>
      </c>
      <c r="L48" s="1069">
        <v>850.2</v>
      </c>
      <c r="M48" s="1069">
        <v>734.09799999999996</v>
      </c>
      <c r="N48" s="1070">
        <v>2922.415</v>
      </c>
      <c r="O48" s="1070">
        <v>2922.415</v>
      </c>
      <c r="P48" s="1070">
        <v>2922.415</v>
      </c>
      <c r="Q48" s="1071">
        <v>2922.42</v>
      </c>
      <c r="R48" s="1070">
        <v>2922.415</v>
      </c>
      <c r="S48" s="1070">
        <v>2922.415</v>
      </c>
      <c r="T48" s="1070">
        <v>2872.415</v>
      </c>
      <c r="U48" s="1070">
        <v>2872.415</v>
      </c>
      <c r="V48" s="1070">
        <v>2872.415</v>
      </c>
      <c r="W48" s="1070">
        <v>2872.415</v>
      </c>
      <c r="X48" s="1070">
        <v>2572.415</v>
      </c>
      <c r="Y48" s="1070">
        <v>-65.048607529999913</v>
      </c>
      <c r="Z48" s="1070">
        <v>434.95207499999981</v>
      </c>
      <c r="AA48" s="1070">
        <v>434.95199999999988</v>
      </c>
      <c r="AB48" s="1072">
        <v>454.95199999999988</v>
      </c>
      <c r="AC48" s="1068" t="s">
        <v>281</v>
      </c>
      <c r="AD48" s="1070">
        <v>-1863.431</v>
      </c>
      <c r="AE48" s="1070">
        <v>464.95199999999977</v>
      </c>
      <c r="AF48" s="1070">
        <v>554.95199999999977</v>
      </c>
      <c r="AG48" s="1070">
        <v>549.95199999999988</v>
      </c>
      <c r="AH48" s="1070">
        <v>569.95139299999994</v>
      </c>
      <c r="AI48" s="1070">
        <v>549.95199999999988</v>
      </c>
      <c r="AJ48" s="1072">
        <v>480.64700000000005</v>
      </c>
      <c r="AK48" s="1073">
        <v>930.95899999999983</v>
      </c>
      <c r="AL48" s="1070">
        <v>-65.048607529999913</v>
      </c>
      <c r="AM48" s="1071">
        <v>1281.95</v>
      </c>
      <c r="AN48" s="1071">
        <v>2357.09</v>
      </c>
      <c r="AO48" s="1071">
        <v>1858.95</v>
      </c>
      <c r="AP48" s="1071">
        <v>3074.0400000000009</v>
      </c>
      <c r="AQ48" s="1071">
        <v>2263.71</v>
      </c>
      <c r="AR48" s="1074">
        <v>1998.84</v>
      </c>
      <c r="AS48" s="1075">
        <v>1413.0599999999997</v>
      </c>
      <c r="AT48" s="1074">
        <v>1645.29</v>
      </c>
      <c r="AU48" s="1074">
        <v>4220.1399999999994</v>
      </c>
      <c r="AV48" s="1071">
        <v>4200.3799999999992</v>
      </c>
      <c r="AW48" s="1071">
        <v>4301.2000000000007</v>
      </c>
      <c r="AX48" s="1077">
        <v>4596.17</v>
      </c>
      <c r="AY48" s="1077">
        <v>4594.24</v>
      </c>
      <c r="AZ48" s="1077">
        <v>8166.91</v>
      </c>
      <c r="BA48" s="1077">
        <v>8219.42</v>
      </c>
      <c r="BB48" s="1077">
        <v>10418.84</v>
      </c>
      <c r="BC48" s="1077">
        <v>10352.900000000001</v>
      </c>
      <c r="BD48" s="1078">
        <v>9920.8070000000007</v>
      </c>
      <c r="BE48" s="1068" t="s">
        <v>281</v>
      </c>
      <c r="BF48" s="1399">
        <v>10212.599999999999</v>
      </c>
      <c r="BG48" s="1077">
        <v>10091.880000000001</v>
      </c>
      <c r="BH48" s="1077">
        <v>9982.11</v>
      </c>
      <c r="BI48" s="1077">
        <v>11957.782999999999</v>
      </c>
      <c r="BJ48" s="1077">
        <v>7104.6</v>
      </c>
      <c r="BK48" s="1077">
        <v>8156.3159999999998</v>
      </c>
      <c r="BL48" s="1077">
        <v>11722.406000000001</v>
      </c>
      <c r="BM48" s="1077">
        <v>11696.288</v>
      </c>
      <c r="BN48" s="1077">
        <v>11479.45</v>
      </c>
      <c r="BO48" s="1077">
        <v>11469.661</v>
      </c>
      <c r="BP48" s="1077">
        <v>10726.84</v>
      </c>
      <c r="BQ48" s="1077">
        <v>10612.607000000002</v>
      </c>
      <c r="BR48" s="1077">
        <v>10096.720000000001</v>
      </c>
      <c r="BS48" s="1077">
        <v>10096.719000000001</v>
      </c>
      <c r="BT48" s="1077">
        <v>7957.6889999999994</v>
      </c>
      <c r="BU48" s="1077">
        <v>2921.7339999999999</v>
      </c>
      <c r="BV48" s="1077">
        <v>2921.73</v>
      </c>
      <c r="BW48" s="1077">
        <v>2913.11</v>
      </c>
      <c r="BX48" s="1085">
        <v>2913.1</v>
      </c>
      <c r="BY48" s="1077">
        <v>2893.5</v>
      </c>
      <c r="BZ48" s="1077">
        <v>2888.1</v>
      </c>
      <c r="CA48" s="1077">
        <v>2895.33</v>
      </c>
      <c r="CB48" s="1077">
        <v>2893.3</v>
      </c>
      <c r="CC48" s="1077">
        <v>1593.36</v>
      </c>
      <c r="CD48" s="1077">
        <v>392.1</v>
      </c>
      <c r="CE48" s="1077">
        <v>392.04</v>
      </c>
      <c r="CF48" s="1077">
        <v>372.05</v>
      </c>
      <c r="CG48" s="1077">
        <v>371.96</v>
      </c>
      <c r="CH48" s="1077">
        <v>371.95</v>
      </c>
      <c r="CI48" s="1077">
        <v>371.71659199999999</v>
      </c>
      <c r="CJ48" s="1078">
        <v>2371.7014129999998</v>
      </c>
      <c r="CK48" s="1230" t="s">
        <v>278</v>
      </c>
      <c r="CL48" s="1421">
        <v>0</v>
      </c>
      <c r="CM48" s="1422">
        <v>0</v>
      </c>
      <c r="CN48" s="1422">
        <v>0</v>
      </c>
      <c r="CO48" s="1422">
        <v>0</v>
      </c>
      <c r="CP48" s="1422">
        <v>0</v>
      </c>
      <c r="CQ48" s="1422">
        <v>0</v>
      </c>
      <c r="CR48" s="1422">
        <v>0</v>
      </c>
      <c r="CS48" s="1422">
        <v>0</v>
      </c>
      <c r="CT48" s="1423">
        <v>0</v>
      </c>
    </row>
    <row r="49" spans="1:98" ht="15.75" customHeight="1">
      <c r="A49" s="1068" t="s">
        <v>282</v>
      </c>
      <c r="B49" s="1409">
        <v>0</v>
      </c>
      <c r="C49" s="1069">
        <v>0</v>
      </c>
      <c r="D49" s="1069">
        <v>0</v>
      </c>
      <c r="E49" s="1069">
        <v>0</v>
      </c>
      <c r="F49" s="1069">
        <v>0</v>
      </c>
      <c r="G49" s="1093">
        <v>-31.952000000000002</v>
      </c>
      <c r="H49" s="1093">
        <v>-116.1</v>
      </c>
      <c r="I49" s="1093">
        <v>0</v>
      </c>
      <c r="J49" s="1093">
        <v>0</v>
      </c>
      <c r="K49" s="1093">
        <v>0</v>
      </c>
      <c r="L49" s="1093">
        <v>0</v>
      </c>
      <c r="M49" s="1093">
        <v>0</v>
      </c>
      <c r="N49" s="1093">
        <v>0</v>
      </c>
      <c r="O49" s="1093">
        <v>0</v>
      </c>
      <c r="P49" s="1093">
        <v>0</v>
      </c>
      <c r="Q49" s="1093">
        <v>0</v>
      </c>
      <c r="R49" s="1093">
        <v>0</v>
      </c>
      <c r="S49" s="1093">
        <v>0</v>
      </c>
      <c r="T49" s="1093">
        <v>0</v>
      </c>
      <c r="U49" s="1093">
        <v>0</v>
      </c>
      <c r="V49" s="1093">
        <v>0</v>
      </c>
      <c r="W49" s="1093">
        <v>0</v>
      </c>
      <c r="X49" s="1093">
        <v>0</v>
      </c>
      <c r="Y49" s="1093">
        <v>0</v>
      </c>
      <c r="Z49" s="1093">
        <v>0</v>
      </c>
      <c r="AA49" s="1093">
        <v>0</v>
      </c>
      <c r="AB49" s="1403">
        <v>0</v>
      </c>
      <c r="AC49" s="1068" t="s">
        <v>282</v>
      </c>
      <c r="AD49" s="1093">
        <v>0</v>
      </c>
      <c r="AE49" s="1093">
        <v>0</v>
      </c>
      <c r="AF49" s="1093">
        <v>0</v>
      </c>
      <c r="AG49" s="1093">
        <v>0</v>
      </c>
      <c r="AH49" s="1093">
        <v>0</v>
      </c>
      <c r="AI49" s="1093">
        <v>0</v>
      </c>
      <c r="AJ49" s="1093">
        <v>0</v>
      </c>
      <c r="AK49" s="1093">
        <v>0</v>
      </c>
      <c r="AL49" s="1093">
        <v>0</v>
      </c>
      <c r="AM49" s="1093">
        <v>0</v>
      </c>
      <c r="AN49" s="1093">
        <v>0</v>
      </c>
      <c r="AO49" s="1093">
        <v>0</v>
      </c>
      <c r="AP49" s="1093">
        <v>0</v>
      </c>
      <c r="AQ49" s="1093">
        <v>0</v>
      </c>
      <c r="AR49" s="1093">
        <v>0</v>
      </c>
      <c r="AS49" s="1093">
        <v>0</v>
      </c>
      <c r="AT49" s="1093">
        <v>0</v>
      </c>
      <c r="AU49" s="1093">
        <v>0</v>
      </c>
      <c r="AV49" s="1093">
        <v>0</v>
      </c>
      <c r="AW49" s="1093">
        <v>0</v>
      </c>
      <c r="AX49" s="1093">
        <v>0</v>
      </c>
      <c r="AY49" s="1093">
        <v>0</v>
      </c>
      <c r="AZ49" s="1093">
        <v>0</v>
      </c>
      <c r="BA49" s="1093">
        <v>0</v>
      </c>
      <c r="BB49" s="1093">
        <v>0</v>
      </c>
      <c r="BC49" s="1093">
        <v>0</v>
      </c>
      <c r="BD49" s="1403">
        <v>0</v>
      </c>
      <c r="BE49" s="1068" t="s">
        <v>282</v>
      </c>
      <c r="BF49" s="1402">
        <v>0</v>
      </c>
      <c r="BG49" s="1093">
        <v>0</v>
      </c>
      <c r="BH49" s="1093">
        <v>0</v>
      </c>
      <c r="BI49" s="1093">
        <v>0</v>
      </c>
      <c r="BJ49" s="1093">
        <v>0</v>
      </c>
      <c r="BK49" s="1093">
        <v>0</v>
      </c>
      <c r="BL49" s="1093">
        <v>0</v>
      </c>
      <c r="BM49" s="1093">
        <v>0</v>
      </c>
      <c r="BN49" s="1093">
        <v>0</v>
      </c>
      <c r="BO49" s="1093">
        <v>0</v>
      </c>
      <c r="BP49" s="1093">
        <v>0</v>
      </c>
      <c r="BQ49" s="1093">
        <v>0</v>
      </c>
      <c r="BR49" s="1093">
        <v>0</v>
      </c>
      <c r="BS49" s="1093">
        <v>0</v>
      </c>
      <c r="BT49" s="1093">
        <v>0</v>
      </c>
      <c r="BU49" s="1093">
        <v>0</v>
      </c>
      <c r="BV49" s="1093">
        <v>0</v>
      </c>
      <c r="BW49" s="1093">
        <v>0</v>
      </c>
      <c r="BX49" s="1149">
        <v>0</v>
      </c>
      <c r="BY49" s="1093">
        <v>0</v>
      </c>
      <c r="BZ49" s="1093">
        <v>0</v>
      </c>
      <c r="CA49" s="1093">
        <v>0</v>
      </c>
      <c r="CB49" s="1093">
        <v>0</v>
      </c>
      <c r="CC49" s="1093">
        <v>0</v>
      </c>
      <c r="CD49" s="1093">
        <v>0</v>
      </c>
      <c r="CE49" s="1093">
        <v>0</v>
      </c>
      <c r="CF49" s="1093">
        <v>0</v>
      </c>
      <c r="CG49" s="1093">
        <v>0</v>
      </c>
      <c r="CH49" s="1093">
        <v>0</v>
      </c>
      <c r="CI49" s="1093"/>
      <c r="CJ49" s="1403">
        <v>0</v>
      </c>
      <c r="CK49" s="1230" t="s">
        <v>280</v>
      </c>
      <c r="CL49" s="1421">
        <v>0</v>
      </c>
      <c r="CM49" s="1422">
        <v>0</v>
      </c>
      <c r="CN49" s="1422">
        <v>5140.8728199999996</v>
      </c>
      <c r="CO49" s="1422">
        <v>0</v>
      </c>
      <c r="CP49" s="1422">
        <v>0</v>
      </c>
      <c r="CQ49" s="1422">
        <v>0</v>
      </c>
      <c r="CR49" s="1422">
        <v>0</v>
      </c>
      <c r="CS49" s="1422">
        <v>0</v>
      </c>
      <c r="CT49" s="1423">
        <v>0</v>
      </c>
    </row>
    <row r="50" spans="1:98" ht="15.75" customHeight="1">
      <c r="A50" s="1068" t="s">
        <v>283</v>
      </c>
      <c r="B50" s="1409">
        <v>8744.2420000000002</v>
      </c>
      <c r="C50" s="1069">
        <v>9536.2669999999998</v>
      </c>
      <c r="D50" s="1069">
        <v>9979.2049999999999</v>
      </c>
      <c r="E50" s="1069">
        <v>8692.5</v>
      </c>
      <c r="F50" s="1069">
        <v>8810.3430000000008</v>
      </c>
      <c r="G50" s="1069">
        <v>10116.987999999999</v>
      </c>
      <c r="H50" s="1069">
        <v>9061.5319999999992</v>
      </c>
      <c r="I50" s="1069">
        <v>10776.279</v>
      </c>
      <c r="J50" s="1069">
        <v>12160.981</v>
      </c>
      <c r="K50" s="1069">
        <v>11935.054</v>
      </c>
      <c r="L50" s="1069">
        <v>12671.9</v>
      </c>
      <c r="M50" s="1069">
        <v>13400.996999999999</v>
      </c>
      <c r="N50" s="1070">
        <v>10572.708000000001</v>
      </c>
      <c r="O50" s="1070">
        <v>11386.777</v>
      </c>
      <c r="P50" s="1070">
        <v>9489.5560000000005</v>
      </c>
      <c r="Q50" s="1071">
        <v>23623.79</v>
      </c>
      <c r="R50" s="1070">
        <v>12479.517</v>
      </c>
      <c r="S50" s="1070">
        <v>14145.565000000001</v>
      </c>
      <c r="T50" s="1070">
        <v>14373.789000000001</v>
      </c>
      <c r="U50" s="1070">
        <v>16965.740000000002</v>
      </c>
      <c r="V50" s="1070">
        <v>15260.055</v>
      </c>
      <c r="W50" s="1070">
        <v>16307.194</v>
      </c>
      <c r="X50" s="1070">
        <v>20824.099999999999</v>
      </c>
      <c r="Y50" s="1070">
        <v>22138.875510819998</v>
      </c>
      <c r="Z50" s="1070">
        <v>21306.571746909998</v>
      </c>
      <c r="AA50" s="1070">
        <v>18129.259999999998</v>
      </c>
      <c r="AB50" s="1072">
        <v>25935.581999999999</v>
      </c>
      <c r="AC50" s="1068" t="s">
        <v>283</v>
      </c>
      <c r="AD50" s="1070">
        <v>23802.688999999998</v>
      </c>
      <c r="AE50" s="1070">
        <v>27376.323</v>
      </c>
      <c r="AF50" s="1070">
        <v>24417.597000000002</v>
      </c>
      <c r="AG50" s="1070">
        <v>25811.140894</v>
      </c>
      <c r="AH50" s="1070">
        <v>25094.398000000001</v>
      </c>
      <c r="AI50" s="1070">
        <v>25327.825000000001</v>
      </c>
      <c r="AJ50" s="1072">
        <v>24401.541000000001</v>
      </c>
      <c r="AK50" s="1073">
        <v>28279.167000000001</v>
      </c>
      <c r="AL50" s="1070">
        <v>22138.875510819998</v>
      </c>
      <c r="AM50" s="1071">
        <v>24809.162</v>
      </c>
      <c r="AN50" s="1071">
        <v>24622.133000000002</v>
      </c>
      <c r="AO50" s="1071">
        <v>28231.29</v>
      </c>
      <c r="AP50" s="1071">
        <v>28258.639999999999</v>
      </c>
      <c r="AQ50" s="1071">
        <v>30097.119999999999</v>
      </c>
      <c r="AR50" s="1074">
        <v>29745.95</v>
      </c>
      <c r="AS50" s="1075">
        <v>34210.25</v>
      </c>
      <c r="AT50" s="1074">
        <v>42233.03</v>
      </c>
      <c r="AU50" s="1074">
        <v>42591.68</v>
      </c>
      <c r="AV50" s="1071">
        <v>50979.55</v>
      </c>
      <c r="AW50" s="1071">
        <v>52607.95</v>
      </c>
      <c r="AX50" s="1077">
        <v>42436.23</v>
      </c>
      <c r="AY50" s="1077">
        <v>43725.440000000002</v>
      </c>
      <c r="AZ50" s="1077">
        <v>51416.160000000003</v>
      </c>
      <c r="BA50" s="1077">
        <v>69422.89</v>
      </c>
      <c r="BB50" s="1077">
        <v>37714.21</v>
      </c>
      <c r="BC50" s="1077">
        <v>21967.14</v>
      </c>
      <c r="BD50" s="1078">
        <v>23827.363000000001</v>
      </c>
      <c r="BE50" s="1068" t="s">
        <v>283</v>
      </c>
      <c r="BF50" s="1399">
        <v>33416.92</v>
      </c>
      <c r="BG50" s="1077">
        <v>28452.9</v>
      </c>
      <c r="BH50" s="1077">
        <v>28838.46</v>
      </c>
      <c r="BI50" s="1077">
        <v>34254.173000000003</v>
      </c>
      <c r="BJ50" s="1077">
        <v>29134.5</v>
      </c>
      <c r="BK50" s="1077">
        <v>26120.995999999999</v>
      </c>
      <c r="BL50" s="1077">
        <v>23944.665000000001</v>
      </c>
      <c r="BM50" s="1077">
        <v>25463.006000000001</v>
      </c>
      <c r="BN50" s="1077">
        <v>28085.96</v>
      </c>
      <c r="BO50" s="1077">
        <v>27145.261999999999</v>
      </c>
      <c r="BP50" s="1077">
        <v>26512.38</v>
      </c>
      <c r="BQ50" s="1077">
        <v>28897.359</v>
      </c>
      <c r="BR50" s="1077">
        <v>16946.04</v>
      </c>
      <c r="BS50" s="1077">
        <v>17923.141</v>
      </c>
      <c r="BT50" s="1077">
        <v>10060.696</v>
      </c>
      <c r="BU50" s="1077">
        <v>10110.147000000001</v>
      </c>
      <c r="BV50" s="1077">
        <v>10882.79</v>
      </c>
      <c r="BW50" s="1077">
        <v>12053.75</v>
      </c>
      <c r="BX50" s="1085">
        <v>12426.3</v>
      </c>
      <c r="BY50" s="1077">
        <v>8786.6</v>
      </c>
      <c r="BZ50" s="1077">
        <v>13506.3</v>
      </c>
      <c r="CA50" s="1077">
        <v>12873.15</v>
      </c>
      <c r="CB50" s="1077">
        <v>12257.11</v>
      </c>
      <c r="CC50" s="1077">
        <v>12100.45</v>
      </c>
      <c r="CD50" s="1077">
        <v>11865.69</v>
      </c>
      <c r="CE50" s="1077">
        <v>13709.63</v>
      </c>
      <c r="CF50" s="1077">
        <v>12698.61</v>
      </c>
      <c r="CG50" s="1077">
        <v>12196.48</v>
      </c>
      <c r="CH50" s="1077">
        <v>12213.16</v>
      </c>
      <c r="CI50" s="1077">
        <v>10069.513252159999</v>
      </c>
      <c r="CJ50" s="1078">
        <v>11454.514276600001</v>
      </c>
      <c r="CK50" s="1229"/>
      <c r="CL50" s="1418"/>
      <c r="CM50" s="1419"/>
      <c r="CN50" s="1419"/>
      <c r="CO50" s="1419"/>
      <c r="CP50" s="1419"/>
      <c r="CQ50" s="1419"/>
      <c r="CR50" s="1419"/>
      <c r="CS50" s="1419"/>
      <c r="CT50" s="1420"/>
    </row>
    <row r="51" spans="1:98" ht="15.75" customHeight="1">
      <c r="A51" s="1068"/>
      <c r="B51" s="1409" t="s">
        <v>244</v>
      </c>
      <c r="C51" s="1069" t="s">
        <v>244</v>
      </c>
      <c r="D51" s="1069" t="s">
        <v>244</v>
      </c>
      <c r="E51" s="1069" t="s">
        <v>244</v>
      </c>
      <c r="F51" s="1069" t="s">
        <v>244</v>
      </c>
      <c r="G51" s="1069" t="s">
        <v>244</v>
      </c>
      <c r="H51" s="1069" t="s">
        <v>244</v>
      </c>
      <c r="I51" s="1069" t="s">
        <v>244</v>
      </c>
      <c r="J51" s="1069" t="s">
        <v>244</v>
      </c>
      <c r="K51" s="1069" t="s">
        <v>244</v>
      </c>
      <c r="L51" s="1069" t="s">
        <v>244</v>
      </c>
      <c r="M51" s="1069" t="s">
        <v>244</v>
      </c>
      <c r="N51" s="1070" t="s">
        <v>244</v>
      </c>
      <c r="O51" s="1070" t="s">
        <v>244</v>
      </c>
      <c r="P51" s="1070" t="s">
        <v>244</v>
      </c>
      <c r="Q51" s="1082" t="s">
        <v>244</v>
      </c>
      <c r="R51" s="1070" t="s">
        <v>244</v>
      </c>
      <c r="S51" s="1070" t="s">
        <v>244</v>
      </c>
      <c r="T51" s="1070" t="s">
        <v>244</v>
      </c>
      <c r="U51" s="1070" t="s">
        <v>244</v>
      </c>
      <c r="V51" s="1070" t="s">
        <v>244</v>
      </c>
      <c r="W51" s="1070" t="s">
        <v>244</v>
      </c>
      <c r="X51" s="1070" t="s">
        <v>244</v>
      </c>
      <c r="Y51" s="1070" t="s">
        <v>244</v>
      </c>
      <c r="Z51" s="1070" t="s">
        <v>244</v>
      </c>
      <c r="AA51" s="1070" t="s">
        <v>244</v>
      </c>
      <c r="AB51" s="1072" t="s">
        <v>244</v>
      </c>
      <c r="AC51" s="1068"/>
      <c r="AD51" s="1070" t="s">
        <v>244</v>
      </c>
      <c r="AE51" s="1070" t="s">
        <v>244</v>
      </c>
      <c r="AF51" s="1070" t="s">
        <v>244</v>
      </c>
      <c r="AG51" s="1070" t="s">
        <v>244</v>
      </c>
      <c r="AH51" s="1070" t="s">
        <v>244</v>
      </c>
      <c r="AI51" s="1070" t="s">
        <v>244</v>
      </c>
      <c r="AJ51" s="1072" t="s">
        <v>244</v>
      </c>
      <c r="AK51" s="1073" t="s">
        <v>244</v>
      </c>
      <c r="AL51" s="1070" t="s">
        <v>244</v>
      </c>
      <c r="AM51" s="1071" t="s">
        <v>244</v>
      </c>
      <c r="AN51" s="1071" t="s">
        <v>244</v>
      </c>
      <c r="AO51" s="1071" t="s">
        <v>244</v>
      </c>
      <c r="AP51" s="1071" t="s">
        <v>244</v>
      </c>
      <c r="AQ51" s="1071" t="s">
        <v>244</v>
      </c>
      <c r="AR51" s="1074" t="s">
        <v>244</v>
      </c>
      <c r="AS51" s="1075" t="s">
        <v>244</v>
      </c>
      <c r="AT51" s="1074" t="s">
        <v>244</v>
      </c>
      <c r="AU51" s="1074" t="s">
        <v>244</v>
      </c>
      <c r="AV51" s="1082" t="s">
        <v>244</v>
      </c>
      <c r="AW51" s="1082" t="s">
        <v>244</v>
      </c>
      <c r="AX51" s="1077" t="s">
        <v>244</v>
      </c>
      <c r="AY51" s="1077" t="s">
        <v>244</v>
      </c>
      <c r="AZ51" s="1077" t="s">
        <v>244</v>
      </c>
      <c r="BA51" s="1077" t="s">
        <v>244</v>
      </c>
      <c r="BB51" s="1077" t="s">
        <v>244</v>
      </c>
      <c r="BC51" s="1077" t="s">
        <v>244</v>
      </c>
      <c r="BD51" s="1078" t="s">
        <v>244</v>
      </c>
      <c r="BE51" s="1068"/>
      <c r="BF51" s="1399" t="s">
        <v>244</v>
      </c>
      <c r="BG51" s="1077" t="s">
        <v>244</v>
      </c>
      <c r="BH51" s="1077" t="s">
        <v>244</v>
      </c>
      <c r="BI51" s="1077" t="s">
        <v>244</v>
      </c>
      <c r="BJ51" s="1077" t="s">
        <v>244</v>
      </c>
      <c r="BK51" s="1077" t="s">
        <v>244</v>
      </c>
      <c r="BL51" s="1077" t="s">
        <v>244</v>
      </c>
      <c r="BM51" s="1077" t="s">
        <v>244</v>
      </c>
      <c r="BN51" s="1077" t="s">
        <v>244</v>
      </c>
      <c r="BO51" s="1077" t="s">
        <v>244</v>
      </c>
      <c r="BP51" s="1077" t="s">
        <v>244</v>
      </c>
      <c r="BQ51" s="1077" t="s">
        <v>244</v>
      </c>
      <c r="BR51" s="1077" t="s">
        <v>244</v>
      </c>
      <c r="BS51" s="1077" t="s">
        <v>244</v>
      </c>
      <c r="BT51" s="1077" t="s">
        <v>244</v>
      </c>
      <c r="BU51" s="1077" t="s">
        <v>244</v>
      </c>
      <c r="BV51" s="1077" t="s">
        <v>244</v>
      </c>
      <c r="BW51" s="1077" t="s">
        <v>244</v>
      </c>
      <c r="BX51" s="1085"/>
      <c r="BY51" s="1077"/>
      <c r="BZ51" s="1077"/>
      <c r="CA51" s="1077"/>
      <c r="CB51" s="1077"/>
      <c r="CC51" s="1077"/>
      <c r="CD51" s="1077"/>
      <c r="CE51" s="1077"/>
      <c r="CF51" s="1077"/>
      <c r="CG51" s="1077"/>
      <c r="CH51" s="1077"/>
      <c r="CI51" s="1077"/>
      <c r="CJ51" s="1078"/>
      <c r="CK51" s="1229" t="s">
        <v>748</v>
      </c>
      <c r="CL51" s="1418">
        <v>2918.3755214599996</v>
      </c>
      <c r="CM51" s="1419">
        <v>296.69442329999998</v>
      </c>
      <c r="CN51" s="1419">
        <v>2893.8210049199997</v>
      </c>
      <c r="CO51" s="1419">
        <v>2923.3814949399998</v>
      </c>
      <c r="CP51" s="1419">
        <v>2936.0883602899999</v>
      </c>
      <c r="CQ51" s="1419">
        <v>357.22486041000002</v>
      </c>
      <c r="CR51" s="1419">
        <v>362.00352574999999</v>
      </c>
      <c r="CS51" s="1419">
        <v>364.87119109999998</v>
      </c>
      <c r="CT51" s="1420">
        <v>337.92831554999998</v>
      </c>
    </row>
    <row r="52" spans="1:98" ht="15.75" customHeight="1">
      <c r="A52" s="1068" t="s">
        <v>284</v>
      </c>
      <c r="B52" s="1409">
        <v>624.14700000000005</v>
      </c>
      <c r="C52" s="1069">
        <v>611.07299999999998</v>
      </c>
      <c r="D52" s="1069">
        <v>587.30899999999997</v>
      </c>
      <c r="E52" s="1069">
        <v>577.20000000000005</v>
      </c>
      <c r="F52" s="1069">
        <v>537.94899999999996</v>
      </c>
      <c r="G52" s="1069">
        <v>609.14</v>
      </c>
      <c r="H52" s="1069">
        <v>583.25</v>
      </c>
      <c r="I52" s="1069">
        <v>586.97199999999998</v>
      </c>
      <c r="J52" s="1069">
        <v>583.26900000000001</v>
      </c>
      <c r="K52" s="1069">
        <v>615.17100000000005</v>
      </c>
      <c r="L52" s="1069">
        <v>640.70000000000005</v>
      </c>
      <c r="M52" s="1069">
        <v>665.03899999999999</v>
      </c>
      <c r="N52" s="1070">
        <v>642.22799999999995</v>
      </c>
      <c r="O52" s="1070">
        <v>638.53700000000003</v>
      </c>
      <c r="P52" s="1070">
        <v>620.35</v>
      </c>
      <c r="Q52" s="1071">
        <v>622.19000000000005</v>
      </c>
      <c r="R52" s="1070">
        <v>629.08199999999999</v>
      </c>
      <c r="S52" s="1070">
        <v>640.36</v>
      </c>
      <c r="T52" s="1070">
        <v>622.673</v>
      </c>
      <c r="U52" s="1070">
        <v>642.31100000000004</v>
      </c>
      <c r="V52" s="1070">
        <v>648.09299999999996</v>
      </c>
      <c r="W52" s="1070">
        <v>634.226</v>
      </c>
      <c r="X52" s="1070">
        <v>631.78099999999995</v>
      </c>
      <c r="Y52" s="1070">
        <v>765.26157981999995</v>
      </c>
      <c r="Z52" s="1070">
        <v>738.18361445999994</v>
      </c>
      <c r="AA52" s="1070">
        <v>714.65300000000002</v>
      </c>
      <c r="AB52" s="1072">
        <v>701.72400000000005</v>
      </c>
      <c r="AC52" s="1068" t="s">
        <v>284</v>
      </c>
      <c r="AD52" s="1070">
        <v>507.99700000000001</v>
      </c>
      <c r="AE52" s="1070">
        <v>668.51</v>
      </c>
      <c r="AF52" s="1070">
        <v>653.86500000000001</v>
      </c>
      <c r="AG52" s="1070">
        <v>645.80535699999996</v>
      </c>
      <c r="AH52" s="1070">
        <v>646.57399999999996</v>
      </c>
      <c r="AI52" s="1070">
        <v>893.72</v>
      </c>
      <c r="AJ52" s="1072">
        <v>965.06399999999996</v>
      </c>
      <c r="AK52" s="1073">
        <v>1173.712</v>
      </c>
      <c r="AL52" s="1070">
        <v>765.26157981999995</v>
      </c>
      <c r="AM52" s="1071">
        <v>1179.124</v>
      </c>
      <c r="AN52" s="1071">
        <v>1166.4559999999999</v>
      </c>
      <c r="AO52" s="1071">
        <v>1190.49</v>
      </c>
      <c r="AP52" s="1071">
        <v>2986.65</v>
      </c>
      <c r="AQ52" s="1071">
        <v>1157.26</v>
      </c>
      <c r="AR52" s="1074">
        <v>1188.17</v>
      </c>
      <c r="AS52" s="1075">
        <v>1244.5899999999999</v>
      </c>
      <c r="AT52" s="1074">
        <v>1335.79</v>
      </c>
      <c r="AU52" s="1074">
        <v>1371.62</v>
      </c>
      <c r="AV52" s="1071">
        <v>1743.25</v>
      </c>
      <c r="AW52" s="1071">
        <v>1708.16</v>
      </c>
      <c r="AX52" s="1077">
        <v>1581.32</v>
      </c>
      <c r="AY52" s="1077">
        <v>1552.03</v>
      </c>
      <c r="AZ52" s="1077">
        <v>1520.05</v>
      </c>
      <c r="BA52" s="1077">
        <v>1483.64</v>
      </c>
      <c r="BB52" s="1077">
        <v>1452.16</v>
      </c>
      <c r="BC52" s="1077">
        <v>1412.89</v>
      </c>
      <c r="BD52" s="1078">
        <v>1451.6030000000001</v>
      </c>
      <c r="BE52" s="1068" t="s">
        <v>284</v>
      </c>
      <c r="BF52" s="1399">
        <v>1430.19</v>
      </c>
      <c r="BG52" s="1077">
        <v>1544.94</v>
      </c>
      <c r="BH52" s="1077">
        <v>1633.7</v>
      </c>
      <c r="BI52" s="1077">
        <v>1642.7159999999999</v>
      </c>
      <c r="BJ52" s="1077">
        <v>1742.2</v>
      </c>
      <c r="BK52" s="1077">
        <v>3378.6660000000002</v>
      </c>
      <c r="BL52" s="1077">
        <v>3509.308</v>
      </c>
      <c r="BM52" s="1077">
        <v>3452.4470000000001</v>
      </c>
      <c r="BN52" s="1077">
        <v>3398.98</v>
      </c>
      <c r="BO52" s="1077">
        <v>3464.9169999999999</v>
      </c>
      <c r="BP52" s="1077">
        <v>3480.8890000000001</v>
      </c>
      <c r="BQ52" s="1077">
        <v>3519.9009999999998</v>
      </c>
      <c r="BR52" s="1077">
        <v>3527.91</v>
      </c>
      <c r="BS52" s="1077">
        <v>3519.4960000000001</v>
      </c>
      <c r="BT52" s="1077">
        <v>1262.8879999999999</v>
      </c>
      <c r="BU52" s="1077">
        <v>1258.431</v>
      </c>
      <c r="BV52" s="1077">
        <v>1272.57</v>
      </c>
      <c r="BW52" s="1077">
        <v>1274.1400000000001</v>
      </c>
      <c r="BX52" s="1085">
        <v>1266</v>
      </c>
      <c r="BY52" s="1077">
        <v>178.2</v>
      </c>
      <c r="BZ52" s="1077">
        <v>1250</v>
      </c>
      <c r="CA52" s="1077">
        <v>1235.99</v>
      </c>
      <c r="CB52" s="1077">
        <v>1241.43</v>
      </c>
      <c r="CC52" s="1077">
        <v>1224.52</v>
      </c>
      <c r="CD52" s="1077">
        <v>1207.7</v>
      </c>
      <c r="CE52" s="1077">
        <v>1204.3599999999999</v>
      </c>
      <c r="CF52" s="1077">
        <v>1200.6199999999999</v>
      </c>
      <c r="CG52" s="1077">
        <v>1179.8599999999999</v>
      </c>
      <c r="CH52" s="1077">
        <v>1193.07</v>
      </c>
      <c r="CI52" s="1077">
        <v>1237.75819512</v>
      </c>
      <c r="CJ52" s="1078">
        <v>1227.8154112499999</v>
      </c>
      <c r="CK52" s="1230" t="s">
        <v>729</v>
      </c>
      <c r="CL52" s="1421">
        <v>2371.7014129999998</v>
      </c>
      <c r="CM52" s="1422">
        <v>15.066000000000001</v>
      </c>
      <c r="CN52" s="1422">
        <v>2351.951634</v>
      </c>
      <c r="CO52" s="1422">
        <v>2503.9778809999998</v>
      </c>
      <c r="CP52" s="1422">
        <v>2503.9778809999998</v>
      </c>
      <c r="CQ52" s="1422">
        <v>15.066000000000001</v>
      </c>
      <c r="CR52" s="1422">
        <v>15.066000000000001</v>
      </c>
      <c r="CS52" s="1422">
        <v>15.066000000000001</v>
      </c>
      <c r="CT52" s="1423">
        <v>15.066000000000001</v>
      </c>
    </row>
    <row r="53" spans="1:98" ht="15.75" customHeight="1">
      <c r="A53" s="1094"/>
      <c r="B53" s="1411" t="s">
        <v>244</v>
      </c>
      <c r="C53" s="1085" t="s">
        <v>244</v>
      </c>
      <c r="D53" s="1085" t="s">
        <v>244</v>
      </c>
      <c r="E53" s="1085" t="s">
        <v>244</v>
      </c>
      <c r="F53" s="1085" t="s">
        <v>244</v>
      </c>
      <c r="G53" s="1085" t="s">
        <v>244</v>
      </c>
      <c r="H53" s="1085" t="s">
        <v>244</v>
      </c>
      <c r="I53" s="1085" t="s">
        <v>244</v>
      </c>
      <c r="J53" s="1085" t="s">
        <v>244</v>
      </c>
      <c r="K53" s="1085" t="s">
        <v>244</v>
      </c>
      <c r="L53" s="1085" t="s">
        <v>244</v>
      </c>
      <c r="M53" s="1085" t="s">
        <v>244</v>
      </c>
      <c r="N53" s="1095" t="s">
        <v>244</v>
      </c>
      <c r="O53" s="1095" t="s">
        <v>244</v>
      </c>
      <c r="P53" s="1095" t="s">
        <v>244</v>
      </c>
      <c r="Q53" s="1082"/>
      <c r="R53" s="1095" t="s">
        <v>244</v>
      </c>
      <c r="S53" s="1095" t="s">
        <v>244</v>
      </c>
      <c r="T53" s="1095" t="s">
        <v>244</v>
      </c>
      <c r="U53" s="1095" t="s">
        <v>244</v>
      </c>
      <c r="V53" s="1095" t="s">
        <v>244</v>
      </c>
      <c r="W53" s="1095" t="s">
        <v>244</v>
      </c>
      <c r="X53" s="1095" t="s">
        <v>244</v>
      </c>
      <c r="Y53" s="1096" t="s">
        <v>244</v>
      </c>
      <c r="Z53" s="1096" t="s">
        <v>244</v>
      </c>
      <c r="AA53" s="1096" t="s">
        <v>244</v>
      </c>
      <c r="AB53" s="1097" t="s">
        <v>244</v>
      </c>
      <c r="AC53" s="1094"/>
      <c r="AD53" s="1096" t="s">
        <v>244</v>
      </c>
      <c r="AE53" s="1096" t="s">
        <v>244</v>
      </c>
      <c r="AF53" s="1096" t="s">
        <v>244</v>
      </c>
      <c r="AG53" s="1096" t="s">
        <v>244</v>
      </c>
      <c r="AH53" s="1096" t="s">
        <v>244</v>
      </c>
      <c r="AI53" s="1096" t="s">
        <v>244</v>
      </c>
      <c r="AJ53" s="1097" t="s">
        <v>244</v>
      </c>
      <c r="AK53" s="1098" t="s">
        <v>244</v>
      </c>
      <c r="AL53" s="1070" t="s">
        <v>244</v>
      </c>
      <c r="AM53" s="1071"/>
      <c r="AN53" s="1071"/>
      <c r="AO53" s="1071"/>
      <c r="AP53" s="1071"/>
      <c r="AQ53" s="1071"/>
      <c r="AR53" s="1074"/>
      <c r="AS53" s="1075"/>
      <c r="AT53" s="1074"/>
      <c r="AU53" s="1074"/>
      <c r="AV53" s="1082"/>
      <c r="AW53" s="1082"/>
      <c r="AX53" s="1077"/>
      <c r="AY53" s="1077"/>
      <c r="AZ53" s="1077"/>
      <c r="BA53" s="1077"/>
      <c r="BB53" s="1077"/>
      <c r="BC53" s="1077"/>
      <c r="BD53" s="1078"/>
      <c r="BE53" s="1094"/>
      <c r="BF53" s="1399"/>
      <c r="BG53" s="1077"/>
      <c r="BH53" s="1077"/>
      <c r="BI53" s="1077"/>
      <c r="BJ53" s="1077"/>
      <c r="BK53" s="1077"/>
      <c r="BL53" s="1077"/>
      <c r="BM53" s="1077"/>
      <c r="BN53" s="1077"/>
      <c r="BO53" s="1077"/>
      <c r="BP53" s="1077"/>
      <c r="BQ53" s="1077"/>
      <c r="BR53" s="1077"/>
      <c r="BS53" s="1077"/>
      <c r="BT53" s="1077"/>
      <c r="BU53" s="1077"/>
      <c r="BV53" s="1077"/>
      <c r="BW53" s="1077"/>
      <c r="BX53" s="1085"/>
      <c r="BY53" s="1077"/>
      <c r="BZ53" s="1077"/>
      <c r="CA53" s="1077"/>
      <c r="CB53" s="1077"/>
      <c r="CC53" s="1077"/>
      <c r="CD53" s="1077"/>
      <c r="CE53" s="1077"/>
      <c r="CF53" s="1077"/>
      <c r="CG53" s="1077"/>
      <c r="CH53" s="1077"/>
      <c r="CI53" s="1077"/>
      <c r="CJ53" s="1078"/>
      <c r="CK53" s="1230" t="s">
        <v>730</v>
      </c>
      <c r="CL53" s="1421">
        <v>546.67410846000007</v>
      </c>
      <c r="CM53" s="1422">
        <v>281.62842330000001</v>
      </c>
      <c r="CN53" s="1422">
        <v>541.86937091999994</v>
      </c>
      <c r="CO53" s="1422">
        <v>419.40361394000001</v>
      </c>
      <c r="CP53" s="1422">
        <v>432.11047929</v>
      </c>
      <c r="CQ53" s="1422">
        <v>342.15886041000005</v>
      </c>
      <c r="CR53" s="1422">
        <v>346.93752575000002</v>
      </c>
      <c r="CS53" s="1422">
        <v>349.8051911</v>
      </c>
      <c r="CT53" s="1423">
        <v>322.86231555000001</v>
      </c>
    </row>
    <row r="54" spans="1:98" ht="16.5" customHeight="1">
      <c r="A54" s="1068" t="s">
        <v>285</v>
      </c>
      <c r="B54" s="1412">
        <v>259901.86089999997</v>
      </c>
      <c r="C54" s="1099">
        <v>407559.25099999993</v>
      </c>
      <c r="D54" s="1099">
        <v>437828.02100000007</v>
      </c>
      <c r="E54" s="1099">
        <v>486478</v>
      </c>
      <c r="F54" s="1099">
        <v>403759.74599999998</v>
      </c>
      <c r="G54" s="1099">
        <v>510259.99300000002</v>
      </c>
      <c r="H54" s="1099">
        <v>288900.033</v>
      </c>
      <c r="I54" s="1099">
        <v>314700.82899999997</v>
      </c>
      <c r="J54" s="1099">
        <v>384647.69699999993</v>
      </c>
      <c r="K54" s="1099">
        <v>296490.50899999996</v>
      </c>
      <c r="L54" s="1099">
        <v>411035.5</v>
      </c>
      <c r="M54" s="1099">
        <v>417154.60299999989</v>
      </c>
      <c r="N54" s="1100">
        <v>369458.95199999999</v>
      </c>
      <c r="O54" s="1100">
        <v>558172.97100000002</v>
      </c>
      <c r="P54" s="1100">
        <v>375821.32899999991</v>
      </c>
      <c r="Q54" s="1101">
        <v>387937.12999999995</v>
      </c>
      <c r="R54" s="1100">
        <v>322687.56199999998</v>
      </c>
      <c r="S54" s="1100">
        <v>466025.32</v>
      </c>
      <c r="T54" s="1100">
        <v>471541.90800000005</v>
      </c>
      <c r="U54" s="1100">
        <v>382019.864</v>
      </c>
      <c r="V54" s="1100">
        <v>329330.92899999995</v>
      </c>
      <c r="W54" s="1100">
        <v>308818.58400000003</v>
      </c>
      <c r="X54" s="1100">
        <v>321024.76499999996</v>
      </c>
      <c r="Y54" s="1100">
        <v>309402.99934201001</v>
      </c>
      <c r="Z54" s="1100">
        <v>367912.31139643997</v>
      </c>
      <c r="AA54" s="1100">
        <v>350305.16899999999</v>
      </c>
      <c r="AB54" s="1102">
        <v>359074.51620000001</v>
      </c>
      <c r="AC54" s="1068" t="s">
        <v>285</v>
      </c>
      <c r="AD54" s="1100">
        <v>326228.685</v>
      </c>
      <c r="AE54" s="1100">
        <v>378203.516</v>
      </c>
      <c r="AF54" s="1100">
        <v>368643.38099999999</v>
      </c>
      <c r="AG54" s="1100">
        <v>345252.45509351999</v>
      </c>
      <c r="AH54" s="1100">
        <v>333789.56690099998</v>
      </c>
      <c r="AI54" s="1100">
        <v>318912.82699999999</v>
      </c>
      <c r="AJ54" s="1102">
        <v>363522.91860000003</v>
      </c>
      <c r="AK54" s="1103">
        <v>390504.09499999997</v>
      </c>
      <c r="AL54" s="1100">
        <v>309402.99934201001</v>
      </c>
      <c r="AM54" s="1101">
        <v>275728.38</v>
      </c>
      <c r="AN54" s="1101">
        <v>255620.834</v>
      </c>
      <c r="AO54" s="1101">
        <v>269854.32</v>
      </c>
      <c r="AP54" s="1101">
        <v>262201.01</v>
      </c>
      <c r="AQ54" s="1101">
        <v>266191.33</v>
      </c>
      <c r="AR54" s="1104">
        <v>276218.95</v>
      </c>
      <c r="AS54" s="1105">
        <v>295639.42600000004</v>
      </c>
      <c r="AT54" s="1104">
        <v>317124.43</v>
      </c>
      <c r="AU54" s="1104">
        <v>333831.69</v>
      </c>
      <c r="AV54" s="1101">
        <v>335914.69</v>
      </c>
      <c r="AW54" s="1101">
        <v>331169.45999999996</v>
      </c>
      <c r="AX54" s="1106">
        <v>320753.08999999997</v>
      </c>
      <c r="AY54" s="1106">
        <v>306819.87000000005</v>
      </c>
      <c r="AZ54" s="1106">
        <v>300597.73</v>
      </c>
      <c r="BA54" s="1106">
        <v>349377.18000000005</v>
      </c>
      <c r="BB54" s="1106">
        <v>297477.45</v>
      </c>
      <c r="BC54" s="1106">
        <v>381833.00000000006</v>
      </c>
      <c r="BD54" s="1107">
        <v>361036.85800000001</v>
      </c>
      <c r="BE54" s="1068" t="s">
        <v>285</v>
      </c>
      <c r="BF54" s="1404">
        <v>320668.40999999997</v>
      </c>
      <c r="BG54" s="1106">
        <v>282017.36000000004</v>
      </c>
      <c r="BH54" s="1106">
        <v>291016.38</v>
      </c>
      <c r="BI54" s="1106">
        <v>325595.59899999999</v>
      </c>
      <c r="BJ54" s="1106">
        <v>324800</v>
      </c>
      <c r="BK54" s="1106">
        <v>344718.82900000003</v>
      </c>
      <c r="BL54" s="1106">
        <v>362879.59600000002</v>
      </c>
      <c r="BM54" s="1106">
        <v>340044.31900000002</v>
      </c>
      <c r="BN54" s="1106">
        <v>359388.06999999995</v>
      </c>
      <c r="BO54" s="1106">
        <v>346251.47600000002</v>
      </c>
      <c r="BP54" s="1106">
        <v>326372.54900000006</v>
      </c>
      <c r="BQ54" s="1106">
        <v>344238.076</v>
      </c>
      <c r="BR54" s="1106">
        <v>255308.62</v>
      </c>
      <c r="BS54" s="1106">
        <v>260800.92900000003</v>
      </c>
      <c r="BT54" s="1106">
        <v>155618.23199999999</v>
      </c>
      <c r="BU54" s="1106">
        <v>117311.61500000001</v>
      </c>
      <c r="BV54" s="1106">
        <v>130957.016</v>
      </c>
      <c r="BW54" s="1106">
        <v>133762.88</v>
      </c>
      <c r="BX54" s="1405">
        <v>119645.7</v>
      </c>
      <c r="BY54" s="1106">
        <v>112879.1</v>
      </c>
      <c r="BZ54" s="1106">
        <v>139633.20000000001</v>
      </c>
      <c r="CA54" s="1106">
        <v>141603.57</v>
      </c>
      <c r="CB54" s="1106">
        <v>187949.08</v>
      </c>
      <c r="CC54" s="1106">
        <v>173146.63</v>
      </c>
      <c r="CD54" s="1106">
        <v>158086.66</v>
      </c>
      <c r="CE54" s="1106">
        <v>189292.19</v>
      </c>
      <c r="CF54" s="1106">
        <v>155339.1</v>
      </c>
      <c r="CG54" s="1106">
        <v>186954.45</v>
      </c>
      <c r="CH54" s="1106">
        <v>177065.9</v>
      </c>
      <c r="CI54" s="1106">
        <v>131229.57387163001</v>
      </c>
      <c r="CJ54" s="1107">
        <v>169893.35688147999</v>
      </c>
      <c r="CK54" s="1229"/>
      <c r="CL54" s="1418"/>
      <c r="CM54" s="1419"/>
      <c r="CN54" s="1419"/>
      <c r="CO54" s="1419"/>
      <c r="CP54" s="1419"/>
      <c r="CQ54" s="1419"/>
      <c r="CR54" s="1419"/>
      <c r="CS54" s="1419"/>
      <c r="CT54" s="1420"/>
    </row>
    <row r="55" spans="1:98" ht="15.75" customHeight="1">
      <c r="A55" s="1068"/>
      <c r="B55" s="1409"/>
      <c r="C55" s="1069"/>
      <c r="D55" s="1069"/>
      <c r="E55" s="1069"/>
      <c r="F55" s="1069"/>
      <c r="G55" s="1069"/>
      <c r="H55" s="1069"/>
      <c r="I55" s="1069"/>
      <c r="J55" s="1069"/>
      <c r="K55" s="1069"/>
      <c r="L55" s="1069"/>
      <c r="M55" s="1069"/>
      <c r="N55" s="1065"/>
      <c r="O55" s="1065"/>
      <c r="P55" s="1065"/>
      <c r="Q55" s="1065"/>
      <c r="R55" s="1065"/>
      <c r="S55" s="1065"/>
      <c r="T55" s="1065"/>
      <c r="U55" s="1065"/>
      <c r="V55" s="1065"/>
      <c r="W55" s="1065"/>
      <c r="X55" s="1065"/>
      <c r="Y55" s="1070"/>
      <c r="Z55" s="1070"/>
      <c r="AA55" s="1070"/>
      <c r="AB55" s="1072"/>
      <c r="AC55" s="1068"/>
      <c r="AD55" s="1070"/>
      <c r="AE55" s="1070"/>
      <c r="AF55" s="1070"/>
      <c r="AG55" s="1070"/>
      <c r="AH55" s="1070"/>
      <c r="AI55" s="1070"/>
      <c r="AJ55" s="1072"/>
      <c r="AK55" s="1073"/>
      <c r="AL55" s="1070"/>
      <c r="AM55" s="1071"/>
      <c r="AN55" s="1071"/>
      <c r="AO55" s="1071"/>
      <c r="AP55" s="1071"/>
      <c r="AQ55" s="1071"/>
      <c r="AR55" s="1074"/>
      <c r="AS55" s="1075"/>
      <c r="AT55" s="1074"/>
      <c r="AU55" s="1074"/>
      <c r="AV55" s="1082"/>
      <c r="AW55" s="1082"/>
      <c r="AX55" s="1077"/>
      <c r="AY55" s="1077"/>
      <c r="AZ55" s="1077"/>
      <c r="BA55" s="1077"/>
      <c r="BB55" s="1077"/>
      <c r="BC55" s="1077"/>
      <c r="BD55" s="1078"/>
      <c r="BE55" s="1068"/>
      <c r="BF55" s="1399"/>
      <c r="BG55" s="1077"/>
      <c r="BH55" s="1077"/>
      <c r="BI55" s="1077"/>
      <c r="BJ55" s="1077"/>
      <c r="BK55" s="1077"/>
      <c r="BL55" s="1077"/>
      <c r="BM55" s="1077"/>
      <c r="BN55" s="1077"/>
      <c r="BO55" s="1077"/>
      <c r="BP55" s="1077"/>
      <c r="BQ55" s="1077"/>
      <c r="BR55" s="1406"/>
      <c r="BS55" s="1077"/>
      <c r="BT55" s="1077"/>
      <c r="BU55" s="1077"/>
      <c r="BV55" s="1077"/>
      <c r="BW55" s="1077"/>
      <c r="BX55" s="1085"/>
      <c r="BY55" s="1077"/>
      <c r="BZ55" s="1077"/>
      <c r="CA55" s="1077"/>
      <c r="CB55" s="1077"/>
      <c r="CC55" s="1077"/>
      <c r="CD55" s="1077"/>
      <c r="CE55" s="1077"/>
      <c r="CF55" s="1077"/>
      <c r="CG55" s="1077"/>
      <c r="CH55" s="1077"/>
      <c r="CI55" s="1077"/>
      <c r="CJ55" s="1078"/>
      <c r="CK55" s="1229" t="s">
        <v>283</v>
      </c>
      <c r="CL55" s="1418">
        <v>12331.864716419999</v>
      </c>
      <c r="CM55" s="1419">
        <v>9292.7333258600011</v>
      </c>
      <c r="CN55" s="1419">
        <v>19177.439656900002</v>
      </c>
      <c r="CO55" s="1419">
        <v>18146.867446610002</v>
      </c>
      <c r="CP55" s="1419">
        <v>17148.70015149</v>
      </c>
      <c r="CQ55" s="1419">
        <v>12024.67545158</v>
      </c>
      <c r="CR55" s="1419">
        <v>12557.808281320002</v>
      </c>
      <c r="CS55" s="1419">
        <v>11947.80766291</v>
      </c>
      <c r="CT55" s="1420">
        <v>10155.143089220001</v>
      </c>
    </row>
    <row r="56" spans="1:98" ht="15.75" customHeight="1">
      <c r="A56" s="1068" t="s">
        <v>286</v>
      </c>
      <c r="B56" s="1409">
        <v>286124.58899999998</v>
      </c>
      <c r="C56" s="1069">
        <v>424448.96100000001</v>
      </c>
      <c r="D56" s="1069">
        <v>478837.7</v>
      </c>
      <c r="E56" s="1069">
        <v>409995</v>
      </c>
      <c r="F56" s="1069">
        <v>213073.02299999999</v>
      </c>
      <c r="G56" s="1069">
        <v>267831.05100000004</v>
      </c>
      <c r="H56" s="1069">
        <v>402881.53600000002</v>
      </c>
      <c r="I56" s="1069">
        <v>414737.29500000004</v>
      </c>
      <c r="J56" s="1069">
        <v>363006.58900000004</v>
      </c>
      <c r="K56" s="1069">
        <v>341834.74699999997</v>
      </c>
      <c r="L56" s="1069">
        <v>288919</v>
      </c>
      <c r="M56" s="1069">
        <v>465618.09600000002</v>
      </c>
      <c r="N56" s="1070">
        <v>402937.011</v>
      </c>
      <c r="O56" s="1070">
        <v>383087.53599999996</v>
      </c>
      <c r="P56" s="1070">
        <v>386615.20400000003</v>
      </c>
      <c r="Q56" s="1071">
        <v>330939.65000000002</v>
      </c>
      <c r="R56" s="1070">
        <v>197116.921</v>
      </c>
      <c r="S56" s="1070">
        <v>140580.16</v>
      </c>
      <c r="T56" s="1070">
        <v>101883.93299999999</v>
      </c>
      <c r="U56" s="1070">
        <v>73548.035999999993</v>
      </c>
      <c r="V56" s="1070">
        <v>103507.50599999999</v>
      </c>
      <c r="W56" s="1070">
        <v>100039.046</v>
      </c>
      <c r="X56" s="1070">
        <v>118076.304</v>
      </c>
      <c r="Y56" s="1070">
        <v>109863.978</v>
      </c>
      <c r="Z56" s="1070">
        <v>114161.92727974</v>
      </c>
      <c r="AA56" s="1070">
        <v>134626.22</v>
      </c>
      <c r="AB56" s="1072">
        <v>111975.269</v>
      </c>
      <c r="AC56" s="1068" t="s">
        <v>286</v>
      </c>
      <c r="AD56" s="1070">
        <v>87894.714000000007</v>
      </c>
      <c r="AE56" s="1070">
        <v>67183.288</v>
      </c>
      <c r="AF56" s="1070">
        <v>101479.34699999999</v>
      </c>
      <c r="AG56" s="1070">
        <v>72738.956124999997</v>
      </c>
      <c r="AH56" s="1070">
        <v>79314.932000000001</v>
      </c>
      <c r="AI56" s="1070">
        <v>84663.67</v>
      </c>
      <c r="AJ56" s="1072">
        <v>99954.156000000003</v>
      </c>
      <c r="AK56" s="1073">
        <v>49276.596000000005</v>
      </c>
      <c r="AL56" s="1070">
        <v>109863.978</v>
      </c>
      <c r="AM56" s="1071">
        <v>32729.93</v>
      </c>
      <c r="AN56" s="1071">
        <v>55246.842000000004</v>
      </c>
      <c r="AO56" s="1071">
        <v>63926.569999999992</v>
      </c>
      <c r="AP56" s="1071">
        <v>73925.17</v>
      </c>
      <c r="AQ56" s="1071">
        <v>91889.62</v>
      </c>
      <c r="AR56" s="1074">
        <v>89945.06</v>
      </c>
      <c r="AS56" s="1075">
        <v>71168.66</v>
      </c>
      <c r="AT56" s="1074">
        <v>68935.070000000007</v>
      </c>
      <c r="AU56" s="1074">
        <v>74205.66</v>
      </c>
      <c r="AV56" s="1071">
        <v>158126.97</v>
      </c>
      <c r="AW56" s="1071">
        <v>166590.14000000001</v>
      </c>
      <c r="AX56" s="1077">
        <v>106713.15000000001</v>
      </c>
      <c r="AY56" s="1077">
        <v>75754.41</v>
      </c>
      <c r="AZ56" s="1077">
        <v>84656.95</v>
      </c>
      <c r="BA56" s="1077">
        <v>105370.95000000001</v>
      </c>
      <c r="BB56" s="1077">
        <v>99605.56</v>
      </c>
      <c r="BC56" s="1077">
        <v>65817.17</v>
      </c>
      <c r="BD56" s="1078">
        <v>166579.54200000002</v>
      </c>
      <c r="BE56" s="1068" t="s">
        <v>286</v>
      </c>
      <c r="BF56" s="1399">
        <v>141337.18</v>
      </c>
      <c r="BG56" s="1077">
        <v>82266.31</v>
      </c>
      <c r="BH56" s="1077">
        <v>89768.97</v>
      </c>
      <c r="BI56" s="1077">
        <v>82516.574999999997</v>
      </c>
      <c r="BJ56" s="1077">
        <v>88062.7</v>
      </c>
      <c r="BK56" s="1077">
        <v>87326.462</v>
      </c>
      <c r="BL56" s="1077">
        <v>34728.902000000002</v>
      </c>
      <c r="BM56" s="1077">
        <v>31620.687999999998</v>
      </c>
      <c r="BN56" s="1077">
        <v>22044.71</v>
      </c>
      <c r="BO56" s="1077">
        <v>21558.46</v>
      </c>
      <c r="BP56" s="1077">
        <v>17659.762999999999</v>
      </c>
      <c r="BQ56" s="1077">
        <v>19786.617999999999</v>
      </c>
      <c r="BR56" s="1077">
        <v>71527.23</v>
      </c>
      <c r="BS56" s="1077">
        <v>66764.106</v>
      </c>
      <c r="BT56" s="1077">
        <v>18776.237000000001</v>
      </c>
      <c r="BU56" s="1077">
        <v>25895.762999999999</v>
      </c>
      <c r="BV56" s="1077">
        <v>32166.260000000002</v>
      </c>
      <c r="BW56" s="1077">
        <v>27658.27</v>
      </c>
      <c r="BX56" s="1085">
        <v>23433.1</v>
      </c>
      <c r="BY56" s="1077">
        <v>0</v>
      </c>
      <c r="BZ56" s="1077">
        <v>14939.6</v>
      </c>
      <c r="CA56" s="1077">
        <v>8262.06</v>
      </c>
      <c r="CB56" s="1077">
        <v>12168.78</v>
      </c>
      <c r="CC56" s="1077">
        <v>7737.14</v>
      </c>
      <c r="CD56" s="1077">
        <v>9059.06</v>
      </c>
      <c r="CE56" s="1077">
        <v>12468.45</v>
      </c>
      <c r="CF56" s="1077">
        <v>7354.34</v>
      </c>
      <c r="CG56" s="1077">
        <v>5068.78</v>
      </c>
      <c r="CH56" s="1077">
        <v>4748.32</v>
      </c>
      <c r="CI56" s="1077">
        <v>3163.0004931900003</v>
      </c>
      <c r="CJ56" s="1078">
        <v>13464.767629779999</v>
      </c>
      <c r="CK56" s="1229"/>
      <c r="CL56" s="1418" t="s">
        <v>244</v>
      </c>
      <c r="CM56" s="1419" t="s">
        <v>244</v>
      </c>
      <c r="CN56" s="1419" t="s">
        <v>244</v>
      </c>
      <c r="CO56" s="1419" t="s">
        <v>244</v>
      </c>
      <c r="CP56" s="1419" t="s">
        <v>244</v>
      </c>
      <c r="CQ56" s="1419" t="s">
        <v>244</v>
      </c>
      <c r="CR56" s="1419" t="s">
        <v>244</v>
      </c>
      <c r="CS56" s="1419" t="s">
        <v>244</v>
      </c>
      <c r="CT56" s="1420" t="s">
        <v>244</v>
      </c>
    </row>
    <row r="57" spans="1:98" ht="15.75" customHeight="1">
      <c r="A57" s="1079" t="s">
        <v>287</v>
      </c>
      <c r="B57" s="1410">
        <v>113790</v>
      </c>
      <c r="C57" s="1080">
        <v>171921.552</v>
      </c>
      <c r="D57" s="1080">
        <v>256327.4</v>
      </c>
      <c r="E57" s="1080">
        <v>208104</v>
      </c>
      <c r="F57" s="1080">
        <v>52625</v>
      </c>
      <c r="G57" s="1080">
        <v>246895</v>
      </c>
      <c r="H57" s="1080">
        <v>240830</v>
      </c>
      <c r="I57" s="1080">
        <v>216982</v>
      </c>
      <c r="J57" s="1080">
        <v>107675</v>
      </c>
      <c r="K57" s="1080">
        <v>124458</v>
      </c>
      <c r="L57" s="1080">
        <v>123401</v>
      </c>
      <c r="M57" s="1080">
        <v>159023</v>
      </c>
      <c r="N57" s="1081">
        <v>161299.93599999999</v>
      </c>
      <c r="O57" s="1081">
        <v>138715</v>
      </c>
      <c r="P57" s="1081">
        <v>210090.902</v>
      </c>
      <c r="Q57" s="1082">
        <v>190863.19</v>
      </c>
      <c r="R57" s="1081">
        <v>104212.678</v>
      </c>
      <c r="S57" s="1081">
        <v>107676.174</v>
      </c>
      <c r="T57" s="1081">
        <v>39954.423000000003</v>
      </c>
      <c r="U57" s="1081">
        <v>8904.6869999999999</v>
      </c>
      <c r="V57" s="1081">
        <v>42362</v>
      </c>
      <c r="W57" s="1081">
        <v>42400.474000000002</v>
      </c>
      <c r="X57" s="1081">
        <v>42585</v>
      </c>
      <c r="Y57" s="1081">
        <v>64755</v>
      </c>
      <c r="Z57" s="1081">
        <v>69400</v>
      </c>
      <c r="AA57" s="1081">
        <v>88137.812999999995</v>
      </c>
      <c r="AB57" s="1083">
        <v>74327.356</v>
      </c>
      <c r="AC57" s="1079" t="s">
        <v>287</v>
      </c>
      <c r="AD57" s="1081">
        <v>57393.764000000003</v>
      </c>
      <c r="AE57" s="1081">
        <v>40505.25</v>
      </c>
      <c r="AF57" s="1081">
        <v>72423.182000000001</v>
      </c>
      <c r="AG57" s="1081">
        <v>55950.486833000003</v>
      </c>
      <c r="AH57" s="1081">
        <v>54823.05</v>
      </c>
      <c r="AI57" s="1081">
        <v>55908.858999999997</v>
      </c>
      <c r="AJ57" s="1083">
        <v>59611.173000000003</v>
      </c>
      <c r="AK57" s="1084">
        <v>24814.768</v>
      </c>
      <c r="AL57" s="1081">
        <v>64755</v>
      </c>
      <c r="AM57" s="1082">
        <v>3781.482</v>
      </c>
      <c r="AN57" s="1082">
        <v>24217.882000000001</v>
      </c>
      <c r="AO57" s="1082">
        <v>14862.88</v>
      </c>
      <c r="AP57" s="1082">
        <v>23726.5</v>
      </c>
      <c r="AQ57" s="1082">
        <v>18269</v>
      </c>
      <c r="AR57" s="1085">
        <v>19551</v>
      </c>
      <c r="AS57" s="1086">
        <v>7</v>
      </c>
      <c r="AT57" s="1085">
        <v>5461</v>
      </c>
      <c r="AU57" s="1085">
        <v>10737</v>
      </c>
      <c r="AV57" s="1082">
        <v>79436</v>
      </c>
      <c r="AW57" s="1082">
        <v>102182</v>
      </c>
      <c r="AX57" s="1077">
        <v>71025</v>
      </c>
      <c r="AY57" s="1077">
        <v>27500</v>
      </c>
      <c r="AZ57" s="1077">
        <v>28316</v>
      </c>
      <c r="BA57" s="1077">
        <v>59511.77</v>
      </c>
      <c r="BB57" s="1077">
        <v>47594.89</v>
      </c>
      <c r="BC57" s="1077">
        <v>22883.37</v>
      </c>
      <c r="BD57" s="1078">
        <v>93930</v>
      </c>
      <c r="BE57" s="1079" t="s">
        <v>287</v>
      </c>
      <c r="BF57" s="1399">
        <v>58080</v>
      </c>
      <c r="BG57" s="1077">
        <v>34731</v>
      </c>
      <c r="BH57" s="1077">
        <v>27558</v>
      </c>
      <c r="BI57" s="1077">
        <v>27353.149000000001</v>
      </c>
      <c r="BJ57" s="1077">
        <v>28017</v>
      </c>
      <c r="BK57" s="1077">
        <v>33578.482000000004</v>
      </c>
      <c r="BL57" s="1077">
        <v>14854</v>
      </c>
      <c r="BM57" s="1077">
        <v>14943</v>
      </c>
      <c r="BN57" s="1077">
        <v>4662</v>
      </c>
      <c r="BO57" s="1077">
        <v>4000</v>
      </c>
      <c r="BP57" s="1077">
        <v>250</v>
      </c>
      <c r="BQ57" s="1077">
        <v>2000</v>
      </c>
      <c r="BR57" s="1077">
        <v>21577</v>
      </c>
      <c r="BS57" s="1077">
        <v>34510</v>
      </c>
      <c r="BT57" s="1077">
        <v>11917</v>
      </c>
      <c r="BU57" s="1077">
        <v>15972</v>
      </c>
      <c r="BV57" s="1077">
        <v>22536</v>
      </c>
      <c r="BW57" s="1077">
        <v>20570</v>
      </c>
      <c r="BX57" s="1085">
        <v>12094</v>
      </c>
      <c r="BY57" s="1077">
        <v>0</v>
      </c>
      <c r="BZ57" s="1077">
        <v>9113</v>
      </c>
      <c r="CA57" s="1077">
        <v>2180.3000000000002</v>
      </c>
      <c r="CB57" s="1077">
        <v>6812</v>
      </c>
      <c r="CC57" s="1077">
        <v>5811</v>
      </c>
      <c r="CD57" s="1077">
        <v>3000</v>
      </c>
      <c r="CE57" s="1077">
        <v>4075</v>
      </c>
      <c r="CF57" s="1077">
        <v>6865</v>
      </c>
      <c r="CG57" s="1077">
        <v>0</v>
      </c>
      <c r="CH57" s="1077">
        <v>1774.42</v>
      </c>
      <c r="CI57" s="1077">
        <v>0</v>
      </c>
      <c r="CJ57" s="1078">
        <v>5006.4359999999997</v>
      </c>
      <c r="CK57" s="1229" t="s">
        <v>284</v>
      </c>
      <c r="CL57" s="1418">
        <v>980.61514534000014</v>
      </c>
      <c r="CM57" s="1419">
        <v>794.02833214000009</v>
      </c>
      <c r="CN57" s="1419">
        <v>2287.1958599600002</v>
      </c>
      <c r="CO57" s="1419">
        <v>2434.7618380599997</v>
      </c>
      <c r="CP57" s="1419">
        <v>2424.4174495500001</v>
      </c>
      <c r="CQ57" s="1419">
        <v>791.0787100199999</v>
      </c>
      <c r="CR57" s="1419">
        <v>796.8062597899999</v>
      </c>
      <c r="CS57" s="1419">
        <v>786.38628711999991</v>
      </c>
      <c r="CT57" s="1420">
        <v>775.92877540999984</v>
      </c>
    </row>
    <row r="58" spans="1:98" ht="15.75" customHeight="1">
      <c r="A58" s="1079" t="s">
        <v>288</v>
      </c>
      <c r="B58" s="1410">
        <v>114403.91899999999</v>
      </c>
      <c r="C58" s="1080">
        <v>0</v>
      </c>
      <c r="D58" s="1080">
        <v>0</v>
      </c>
      <c r="E58" s="1080">
        <v>0</v>
      </c>
      <c r="F58" s="1080">
        <v>0</v>
      </c>
      <c r="G58" s="1080">
        <v>0</v>
      </c>
      <c r="H58" s="1080">
        <v>0</v>
      </c>
      <c r="I58" s="1080">
        <v>0</v>
      </c>
      <c r="J58" s="1080">
        <v>0</v>
      </c>
      <c r="K58" s="1080">
        <v>0</v>
      </c>
      <c r="L58" s="1080">
        <v>0</v>
      </c>
      <c r="M58" s="1080">
        <v>0</v>
      </c>
      <c r="N58" s="1081">
        <v>0</v>
      </c>
      <c r="O58" s="1081">
        <v>0</v>
      </c>
      <c r="P58" s="1081">
        <v>0</v>
      </c>
      <c r="Q58" s="1082">
        <v>0</v>
      </c>
      <c r="R58" s="1081">
        <v>0</v>
      </c>
      <c r="S58" s="1081">
        <v>0</v>
      </c>
      <c r="T58" s="1081">
        <v>0</v>
      </c>
      <c r="U58" s="1081">
        <v>0</v>
      </c>
      <c r="V58" s="1081">
        <v>0</v>
      </c>
      <c r="W58" s="1081">
        <v>0</v>
      </c>
      <c r="X58" s="1081">
        <v>0</v>
      </c>
      <c r="Y58" s="1081">
        <v>0</v>
      </c>
      <c r="Z58" s="1081">
        <v>0</v>
      </c>
      <c r="AA58" s="1081">
        <v>0</v>
      </c>
      <c r="AB58" s="1083">
        <v>0</v>
      </c>
      <c r="AC58" s="1079" t="s">
        <v>288</v>
      </c>
      <c r="AD58" s="1081">
        <v>0</v>
      </c>
      <c r="AE58" s="1081">
        <v>0</v>
      </c>
      <c r="AF58" s="1081">
        <v>0</v>
      </c>
      <c r="AG58" s="1081">
        <v>0</v>
      </c>
      <c r="AH58" s="1081">
        <v>0</v>
      </c>
      <c r="AI58" s="1081">
        <v>0</v>
      </c>
      <c r="AJ58" s="1083">
        <v>0</v>
      </c>
      <c r="AK58" s="1084">
        <v>0</v>
      </c>
      <c r="AL58" s="1081">
        <v>0</v>
      </c>
      <c r="AM58" s="1082">
        <v>0</v>
      </c>
      <c r="AN58" s="1082">
        <v>0</v>
      </c>
      <c r="AO58" s="1082">
        <v>0</v>
      </c>
      <c r="AP58" s="1082">
        <v>0</v>
      </c>
      <c r="AQ58" s="1082">
        <v>0</v>
      </c>
      <c r="AR58" s="1085">
        <v>0</v>
      </c>
      <c r="AS58" s="1086">
        <v>0</v>
      </c>
      <c r="AT58" s="1085">
        <v>0</v>
      </c>
      <c r="AU58" s="1085">
        <v>0</v>
      </c>
      <c r="AV58" s="1082">
        <v>0</v>
      </c>
      <c r="AW58" s="1082">
        <v>0</v>
      </c>
      <c r="AX58" s="1077">
        <v>0</v>
      </c>
      <c r="AY58" s="1077">
        <v>0</v>
      </c>
      <c r="AZ58" s="1077">
        <v>0</v>
      </c>
      <c r="BA58" s="1077">
        <v>0</v>
      </c>
      <c r="BB58" s="1077">
        <v>0</v>
      </c>
      <c r="BC58" s="1077">
        <v>0</v>
      </c>
      <c r="BD58" s="1078">
        <v>0</v>
      </c>
      <c r="BE58" s="1079" t="s">
        <v>288</v>
      </c>
      <c r="BF58" s="1399">
        <v>0</v>
      </c>
      <c r="BG58" s="1077">
        <v>0</v>
      </c>
      <c r="BH58" s="1077">
        <v>0</v>
      </c>
      <c r="BI58" s="1077">
        <v>0</v>
      </c>
      <c r="BJ58" s="1077">
        <v>0</v>
      </c>
      <c r="BK58" s="1077">
        <v>0</v>
      </c>
      <c r="BL58" s="1077">
        <v>0</v>
      </c>
      <c r="BM58" s="1077">
        <v>0</v>
      </c>
      <c r="BN58" s="1077">
        <v>0</v>
      </c>
      <c r="BO58" s="1077">
        <v>0</v>
      </c>
      <c r="BP58" s="1077">
        <v>0</v>
      </c>
      <c r="BQ58" s="1077">
        <v>0</v>
      </c>
      <c r="BR58" s="1077">
        <v>0</v>
      </c>
      <c r="BS58" s="1077">
        <v>0</v>
      </c>
      <c r="BT58" s="1077">
        <v>0</v>
      </c>
      <c r="BU58" s="1077">
        <v>0</v>
      </c>
      <c r="BV58" s="1077">
        <v>0</v>
      </c>
      <c r="BW58" s="1077">
        <v>0</v>
      </c>
      <c r="BX58" s="1085">
        <v>0</v>
      </c>
      <c r="BY58" s="1077">
        <v>0</v>
      </c>
      <c r="BZ58" s="1077">
        <v>0</v>
      </c>
      <c r="CA58" s="1077">
        <v>0</v>
      </c>
      <c r="CB58" s="1077">
        <v>0</v>
      </c>
      <c r="CC58" s="1077">
        <v>0</v>
      </c>
      <c r="CD58" s="1077">
        <v>0</v>
      </c>
      <c r="CE58" s="1077">
        <v>0</v>
      </c>
      <c r="CF58" s="1077">
        <v>0</v>
      </c>
      <c r="CG58" s="1077">
        <v>0</v>
      </c>
      <c r="CH58" s="1077">
        <v>0</v>
      </c>
      <c r="CI58" s="1077"/>
      <c r="CJ58" s="1078">
        <v>0</v>
      </c>
      <c r="CK58" s="1229" t="s">
        <v>285</v>
      </c>
      <c r="CL58" s="1424">
        <v>154363.22607897001</v>
      </c>
      <c r="CM58" s="1425">
        <v>109418.79009033</v>
      </c>
      <c r="CN58" s="1425">
        <v>153295.07824703</v>
      </c>
      <c r="CO58" s="1425">
        <v>163800.47567173999</v>
      </c>
      <c r="CP58" s="1425">
        <v>175410.02714809001</v>
      </c>
      <c r="CQ58" s="1425">
        <v>116232.19426679998</v>
      </c>
      <c r="CR58" s="1425">
        <v>114504.69975068</v>
      </c>
      <c r="CS58" s="1425">
        <v>104027.10944777999</v>
      </c>
      <c r="CT58" s="1426">
        <v>110269.44187525001</v>
      </c>
    </row>
    <row r="59" spans="1:98" ht="15.75" customHeight="1">
      <c r="A59" s="1079" t="s">
        <v>289</v>
      </c>
      <c r="B59" s="1410">
        <v>0</v>
      </c>
      <c r="C59" s="1080">
        <v>0</v>
      </c>
      <c r="D59" s="1080">
        <v>0</v>
      </c>
      <c r="E59" s="1080">
        <v>0</v>
      </c>
      <c r="F59" s="1080">
        <v>0</v>
      </c>
      <c r="G59" s="1080">
        <v>0</v>
      </c>
      <c r="H59" s="1080">
        <v>0</v>
      </c>
      <c r="I59" s="1080">
        <v>0</v>
      </c>
      <c r="J59" s="1080">
        <v>0</v>
      </c>
      <c r="K59" s="1080">
        <v>0</v>
      </c>
      <c r="L59" s="1080">
        <v>0</v>
      </c>
      <c r="M59" s="1080">
        <v>0</v>
      </c>
      <c r="N59" s="1081">
        <v>0</v>
      </c>
      <c r="O59" s="1081">
        <v>0</v>
      </c>
      <c r="P59" s="1081">
        <v>0</v>
      </c>
      <c r="Q59" s="1082">
        <v>0</v>
      </c>
      <c r="R59" s="1081">
        <v>0</v>
      </c>
      <c r="S59" s="1081">
        <v>0</v>
      </c>
      <c r="T59" s="1081">
        <v>0</v>
      </c>
      <c r="U59" s="1081">
        <v>0</v>
      </c>
      <c r="V59" s="1081">
        <v>0</v>
      </c>
      <c r="W59" s="1081">
        <v>0</v>
      </c>
      <c r="X59" s="1081">
        <v>0</v>
      </c>
      <c r="Y59" s="1081">
        <v>0</v>
      </c>
      <c r="Z59" s="1081">
        <v>0</v>
      </c>
      <c r="AA59" s="1081">
        <v>0</v>
      </c>
      <c r="AB59" s="1083">
        <v>0</v>
      </c>
      <c r="AC59" s="1079" t="s">
        <v>289</v>
      </c>
      <c r="AD59" s="1081">
        <v>0</v>
      </c>
      <c r="AE59" s="1081">
        <v>0</v>
      </c>
      <c r="AF59" s="1081">
        <v>0</v>
      </c>
      <c r="AG59" s="1081">
        <v>0</v>
      </c>
      <c r="AH59" s="1081">
        <v>0</v>
      </c>
      <c r="AI59" s="1081">
        <v>0</v>
      </c>
      <c r="AJ59" s="1083">
        <v>0</v>
      </c>
      <c r="AK59" s="1084">
        <v>0</v>
      </c>
      <c r="AL59" s="1081">
        <v>0</v>
      </c>
      <c r="AM59" s="1082">
        <v>0</v>
      </c>
      <c r="AN59" s="1082">
        <v>0</v>
      </c>
      <c r="AO59" s="1082">
        <v>0</v>
      </c>
      <c r="AP59" s="1082">
        <v>0</v>
      </c>
      <c r="AQ59" s="1082">
        <v>0</v>
      </c>
      <c r="AR59" s="1085">
        <v>0</v>
      </c>
      <c r="AS59" s="1086">
        <v>0</v>
      </c>
      <c r="AT59" s="1085">
        <v>0</v>
      </c>
      <c r="AU59" s="1085">
        <v>0</v>
      </c>
      <c r="AV59" s="1082">
        <v>0</v>
      </c>
      <c r="AW59" s="1082">
        <v>0</v>
      </c>
      <c r="AX59" s="1077">
        <v>0</v>
      </c>
      <c r="AY59" s="1077">
        <v>0</v>
      </c>
      <c r="AZ59" s="1077">
        <v>0</v>
      </c>
      <c r="BA59" s="1077">
        <v>0</v>
      </c>
      <c r="BB59" s="1077">
        <v>0</v>
      </c>
      <c r="BC59" s="1077">
        <v>0</v>
      </c>
      <c r="BD59" s="1078">
        <v>0</v>
      </c>
      <c r="BE59" s="1079" t="s">
        <v>289</v>
      </c>
      <c r="BF59" s="1399">
        <v>0</v>
      </c>
      <c r="BG59" s="1077">
        <v>0</v>
      </c>
      <c r="BH59" s="1077">
        <v>0</v>
      </c>
      <c r="BI59" s="1077">
        <v>0</v>
      </c>
      <c r="BJ59" s="1077">
        <v>0</v>
      </c>
      <c r="BK59" s="1077">
        <v>0</v>
      </c>
      <c r="BL59" s="1077">
        <v>0</v>
      </c>
      <c r="BM59" s="1077">
        <v>0</v>
      </c>
      <c r="BN59" s="1077">
        <v>0</v>
      </c>
      <c r="BO59" s="1077">
        <v>0</v>
      </c>
      <c r="BP59" s="1077">
        <v>0</v>
      </c>
      <c r="BQ59" s="1077">
        <v>0</v>
      </c>
      <c r="BR59" s="1077">
        <v>0</v>
      </c>
      <c r="BS59" s="1077">
        <v>0</v>
      </c>
      <c r="BT59" s="1077">
        <v>0</v>
      </c>
      <c r="BU59" s="1077">
        <v>0</v>
      </c>
      <c r="BV59" s="1077">
        <v>0</v>
      </c>
      <c r="BW59" s="1077">
        <v>0</v>
      </c>
      <c r="BX59" s="1085">
        <v>0</v>
      </c>
      <c r="BY59" s="1077">
        <v>0</v>
      </c>
      <c r="BZ59" s="1077">
        <v>0</v>
      </c>
      <c r="CA59" s="1077">
        <v>0</v>
      </c>
      <c r="CB59" s="1077">
        <v>0</v>
      </c>
      <c r="CC59" s="1077">
        <v>0</v>
      </c>
      <c r="CD59" s="1077">
        <v>0</v>
      </c>
      <c r="CE59" s="1077">
        <v>0</v>
      </c>
      <c r="CF59" s="1077">
        <v>0</v>
      </c>
      <c r="CG59" s="1077">
        <v>0</v>
      </c>
      <c r="CH59" s="1077">
        <v>0</v>
      </c>
      <c r="CI59" s="1077"/>
      <c r="CJ59" s="1078">
        <v>0</v>
      </c>
      <c r="CK59" s="1229" t="s">
        <v>286</v>
      </c>
      <c r="CL59" s="1418">
        <v>0</v>
      </c>
      <c r="CM59" s="1419">
        <v>0</v>
      </c>
      <c r="CN59" s="1419">
        <v>0</v>
      </c>
      <c r="CO59" s="1419">
        <v>0</v>
      </c>
      <c r="CP59" s="1419">
        <v>0</v>
      </c>
      <c r="CQ59" s="1419">
        <v>0</v>
      </c>
      <c r="CR59" s="1419">
        <v>0</v>
      </c>
      <c r="CS59" s="1419">
        <v>0</v>
      </c>
      <c r="CT59" s="1420">
        <v>0</v>
      </c>
    </row>
    <row r="60" spans="1:98" ht="15.75" customHeight="1">
      <c r="A60" s="1079" t="s">
        <v>290</v>
      </c>
      <c r="B60" s="1410">
        <v>57930.67</v>
      </c>
      <c r="C60" s="1080">
        <v>141217.66500000001</v>
      </c>
      <c r="D60" s="1080">
        <v>85785.2</v>
      </c>
      <c r="E60" s="1080">
        <v>83578.600000000006</v>
      </c>
      <c r="F60" s="1080">
        <v>37074.998</v>
      </c>
      <c r="G60" s="1080">
        <v>10773.39</v>
      </c>
      <c r="H60" s="1080">
        <v>44857.646000000001</v>
      </c>
      <c r="I60" s="1080">
        <v>43657.491999999998</v>
      </c>
      <c r="J60" s="1080">
        <v>52681.928</v>
      </c>
      <c r="K60" s="1080">
        <v>44982.13</v>
      </c>
      <c r="L60" s="1080">
        <v>33703</v>
      </c>
      <c r="M60" s="1080">
        <v>60401.587</v>
      </c>
      <c r="N60" s="1081">
        <v>29080.731</v>
      </c>
      <c r="O60" s="1081">
        <v>16482.275000000001</v>
      </c>
      <c r="P60" s="1081">
        <v>37679.902000000002</v>
      </c>
      <c r="Q60" s="1082">
        <v>20193.93</v>
      </c>
      <c r="R60" s="1081">
        <v>21478.632000000001</v>
      </c>
      <c r="S60" s="1081">
        <v>16258.817999999999</v>
      </c>
      <c r="T60" s="1081">
        <v>14407.308000000001</v>
      </c>
      <c r="U60" s="1081">
        <v>17974.830000000002</v>
      </c>
      <c r="V60" s="1081">
        <v>16047.463</v>
      </c>
      <c r="W60" s="1081">
        <v>9151.4089999999997</v>
      </c>
      <c r="X60" s="1081">
        <v>19142.987000000001</v>
      </c>
      <c r="Y60" s="1081">
        <v>26777.850999999999</v>
      </c>
      <c r="Z60" s="1081">
        <v>21102.13705601</v>
      </c>
      <c r="AA60" s="1081">
        <v>15636.493</v>
      </c>
      <c r="AB60" s="1083">
        <v>12705.263000000001</v>
      </c>
      <c r="AC60" s="1079" t="s">
        <v>290</v>
      </c>
      <c r="AD60" s="1081">
        <v>11975.17</v>
      </c>
      <c r="AE60" s="1081">
        <v>7905.73</v>
      </c>
      <c r="AF60" s="1081">
        <v>7682.34</v>
      </c>
      <c r="AG60" s="1081">
        <v>5511.1545679999999</v>
      </c>
      <c r="AH60" s="1081">
        <v>11152.53</v>
      </c>
      <c r="AI60" s="1081">
        <v>21504.811000000002</v>
      </c>
      <c r="AJ60" s="1083">
        <v>28342.983</v>
      </c>
      <c r="AK60" s="1084">
        <v>21961.828000000001</v>
      </c>
      <c r="AL60" s="1081">
        <v>26777.850999999999</v>
      </c>
      <c r="AM60" s="1082">
        <v>28948.448</v>
      </c>
      <c r="AN60" s="1082">
        <v>27028.959999999999</v>
      </c>
      <c r="AO60" s="1082">
        <v>41103.35</v>
      </c>
      <c r="AP60" s="1082">
        <v>38698.67</v>
      </c>
      <c r="AQ60" s="1082">
        <v>57420.62</v>
      </c>
      <c r="AR60" s="1085">
        <v>64394.06</v>
      </c>
      <c r="AS60" s="1086">
        <v>68661.66</v>
      </c>
      <c r="AT60" s="1085">
        <v>58974.07</v>
      </c>
      <c r="AU60" s="1085">
        <v>55118.66</v>
      </c>
      <c r="AV60" s="1082">
        <v>52490.97</v>
      </c>
      <c r="AW60" s="1082">
        <v>44508.14</v>
      </c>
      <c r="AX60" s="1077">
        <v>23039.07</v>
      </c>
      <c r="AY60" s="1077">
        <v>23302.07</v>
      </c>
      <c r="AZ60" s="1077">
        <v>21362.67</v>
      </c>
      <c r="BA60" s="1077">
        <v>15785.53</v>
      </c>
      <c r="BB60" s="1077">
        <v>20312.560000000001</v>
      </c>
      <c r="BC60" s="1077">
        <v>16789.169999999998</v>
      </c>
      <c r="BD60" s="1078">
        <v>34089.345000000001</v>
      </c>
      <c r="BE60" s="1079" t="s">
        <v>290</v>
      </c>
      <c r="BF60" s="1399">
        <v>19167.939999999999</v>
      </c>
      <c r="BG60" s="1077">
        <v>26791.53</v>
      </c>
      <c r="BH60" s="1077">
        <v>26123.45</v>
      </c>
      <c r="BI60" s="1077">
        <v>29966.975999999999</v>
      </c>
      <c r="BJ60" s="1077">
        <v>40280.699999999997</v>
      </c>
      <c r="BK60" s="1077">
        <v>35334.436999999998</v>
      </c>
      <c r="BL60" s="1077">
        <v>19874.901999999998</v>
      </c>
      <c r="BM60" s="1077">
        <v>16677.687999999998</v>
      </c>
      <c r="BN60" s="1077">
        <v>17382.71</v>
      </c>
      <c r="BO60" s="1077">
        <v>17558.46</v>
      </c>
      <c r="BP60" s="1077">
        <v>17409.762999999999</v>
      </c>
      <c r="BQ60" s="1077">
        <v>17786.617999999999</v>
      </c>
      <c r="BR60" s="1077">
        <v>16150.23</v>
      </c>
      <c r="BS60" s="1077">
        <v>4439.1059999999998</v>
      </c>
      <c r="BT60" s="1077">
        <v>6859.2370000000001</v>
      </c>
      <c r="BU60" s="1077">
        <v>9923.7630000000008</v>
      </c>
      <c r="BV60" s="1077">
        <v>9630.26</v>
      </c>
      <c r="BW60" s="1077">
        <v>7088.27</v>
      </c>
      <c r="BX60" s="1085">
        <v>11339.1</v>
      </c>
      <c r="BY60" s="1077">
        <v>0</v>
      </c>
      <c r="BZ60" s="1077">
        <v>5826.6</v>
      </c>
      <c r="CA60" s="1077">
        <v>6081.77</v>
      </c>
      <c r="CB60" s="1077">
        <v>5356.78</v>
      </c>
      <c r="CC60" s="1077">
        <v>1926.14</v>
      </c>
      <c r="CD60" s="1077">
        <v>6059.06</v>
      </c>
      <c r="CE60" s="1077">
        <v>8393.4500000000007</v>
      </c>
      <c r="CF60" s="1077">
        <v>489.34</v>
      </c>
      <c r="CG60" s="1077">
        <v>5068.78</v>
      </c>
      <c r="CH60" s="1077">
        <v>2973.9</v>
      </c>
      <c r="CI60" s="1077">
        <v>3163.0004931900003</v>
      </c>
      <c r="CJ60" s="1078">
        <v>8458.3316297799993</v>
      </c>
      <c r="CK60" s="1230" t="s">
        <v>287</v>
      </c>
      <c r="CL60" s="1421">
        <v>0</v>
      </c>
      <c r="CM60" s="1422">
        <v>0</v>
      </c>
      <c r="CN60" s="1422">
        <v>0</v>
      </c>
      <c r="CO60" s="1422">
        <v>0</v>
      </c>
      <c r="CP60" s="1422">
        <v>0</v>
      </c>
      <c r="CQ60" s="1422">
        <v>0</v>
      </c>
      <c r="CR60" s="1422">
        <v>0</v>
      </c>
      <c r="CS60" s="1422">
        <v>0</v>
      </c>
      <c r="CT60" s="1423">
        <v>0</v>
      </c>
    </row>
    <row r="61" spans="1:98" ht="15.75" customHeight="1">
      <c r="A61" s="1079" t="s">
        <v>291</v>
      </c>
      <c r="B61" s="1410">
        <v>0</v>
      </c>
      <c r="C61" s="1080">
        <v>0</v>
      </c>
      <c r="D61" s="1080">
        <v>0</v>
      </c>
      <c r="E61" s="1080">
        <v>0</v>
      </c>
      <c r="F61" s="1080">
        <v>0</v>
      </c>
      <c r="G61" s="1080">
        <v>0</v>
      </c>
      <c r="H61" s="1080">
        <v>0</v>
      </c>
      <c r="I61" s="1080">
        <v>0</v>
      </c>
      <c r="J61" s="1080">
        <v>0</v>
      </c>
      <c r="K61" s="1080">
        <v>0</v>
      </c>
      <c r="L61" s="1080">
        <v>0</v>
      </c>
      <c r="M61" s="1080">
        <v>0</v>
      </c>
      <c r="N61" s="1081">
        <v>0</v>
      </c>
      <c r="O61" s="1081">
        <v>0</v>
      </c>
      <c r="P61" s="1081">
        <v>0</v>
      </c>
      <c r="Q61" s="1082">
        <v>0</v>
      </c>
      <c r="R61" s="1081">
        <v>0</v>
      </c>
      <c r="S61" s="1081">
        <v>0</v>
      </c>
      <c r="T61" s="1081">
        <v>0</v>
      </c>
      <c r="U61" s="1081">
        <v>0</v>
      </c>
      <c r="V61" s="1081">
        <v>0</v>
      </c>
      <c r="W61" s="1081">
        <v>0</v>
      </c>
      <c r="X61" s="1081">
        <v>0</v>
      </c>
      <c r="Y61" s="1081">
        <v>0</v>
      </c>
      <c r="Z61" s="1081">
        <v>0</v>
      </c>
      <c r="AA61" s="1081">
        <v>0</v>
      </c>
      <c r="AB61" s="1083">
        <v>0</v>
      </c>
      <c r="AC61" s="1079" t="s">
        <v>291</v>
      </c>
      <c r="AD61" s="1081">
        <v>0</v>
      </c>
      <c r="AE61" s="1081">
        <v>0</v>
      </c>
      <c r="AF61" s="1081">
        <v>0</v>
      </c>
      <c r="AG61" s="1081">
        <v>0</v>
      </c>
      <c r="AH61" s="1081">
        <v>0</v>
      </c>
      <c r="AI61" s="1081">
        <v>0</v>
      </c>
      <c r="AJ61" s="1083">
        <v>0</v>
      </c>
      <c r="AK61" s="1084">
        <v>0</v>
      </c>
      <c r="AL61" s="1081">
        <v>0</v>
      </c>
      <c r="AM61" s="1082">
        <v>0</v>
      </c>
      <c r="AN61" s="1082">
        <v>0</v>
      </c>
      <c r="AO61" s="1082">
        <v>0</v>
      </c>
      <c r="AP61" s="1082">
        <v>0</v>
      </c>
      <c r="AQ61" s="1082">
        <v>0</v>
      </c>
      <c r="AR61" s="1085">
        <v>0</v>
      </c>
      <c r="AS61" s="1086">
        <v>0</v>
      </c>
      <c r="AT61" s="1085">
        <v>0</v>
      </c>
      <c r="AU61" s="1085">
        <v>0</v>
      </c>
      <c r="AV61" s="1082">
        <v>0</v>
      </c>
      <c r="AW61" s="1082">
        <v>0</v>
      </c>
      <c r="AX61" s="1077">
        <v>0</v>
      </c>
      <c r="AY61" s="1077">
        <v>0</v>
      </c>
      <c r="AZ61" s="1077">
        <v>0</v>
      </c>
      <c r="BA61" s="1077">
        <v>0</v>
      </c>
      <c r="BB61" s="1077">
        <v>0</v>
      </c>
      <c r="BC61" s="1077">
        <v>0</v>
      </c>
      <c r="BD61" s="1078">
        <v>0</v>
      </c>
      <c r="BE61" s="1079" t="s">
        <v>291</v>
      </c>
      <c r="BF61" s="1399">
        <v>0</v>
      </c>
      <c r="BG61" s="1077">
        <v>0</v>
      </c>
      <c r="BH61" s="1077">
        <v>0</v>
      </c>
      <c r="BI61" s="1077">
        <v>0</v>
      </c>
      <c r="BJ61" s="1077">
        <v>0</v>
      </c>
      <c r="BK61" s="1077">
        <v>0</v>
      </c>
      <c r="BL61" s="1077">
        <v>0</v>
      </c>
      <c r="BM61" s="1077">
        <v>0</v>
      </c>
      <c r="BN61" s="1077">
        <v>0</v>
      </c>
      <c r="BO61" s="1077">
        <v>0</v>
      </c>
      <c r="BP61" s="1077">
        <v>0</v>
      </c>
      <c r="BQ61" s="1077">
        <v>0</v>
      </c>
      <c r="BR61" s="1077">
        <v>0</v>
      </c>
      <c r="BS61" s="1077">
        <v>0</v>
      </c>
      <c r="BT61" s="1077">
        <v>0</v>
      </c>
      <c r="BU61" s="1077">
        <v>0</v>
      </c>
      <c r="BV61" s="1077">
        <v>0</v>
      </c>
      <c r="BW61" s="1077">
        <v>0</v>
      </c>
      <c r="BX61" s="1085">
        <v>0</v>
      </c>
      <c r="BY61" s="1077">
        <v>0</v>
      </c>
      <c r="BZ61" s="1077">
        <v>0</v>
      </c>
      <c r="CA61" s="1077">
        <v>0</v>
      </c>
      <c r="CB61" s="1077">
        <v>0</v>
      </c>
      <c r="CC61" s="1077">
        <v>0</v>
      </c>
      <c r="CD61" s="1077">
        <v>0</v>
      </c>
      <c r="CE61" s="1077">
        <v>0</v>
      </c>
      <c r="CF61" s="1077">
        <v>0</v>
      </c>
      <c r="CG61" s="1077">
        <v>0</v>
      </c>
      <c r="CH61" s="1077">
        <v>0</v>
      </c>
      <c r="CI61" s="1077"/>
      <c r="CJ61" s="1078">
        <v>0</v>
      </c>
      <c r="CK61" s="1230" t="s">
        <v>288</v>
      </c>
      <c r="CL61" s="1421">
        <v>0</v>
      </c>
      <c r="CM61" s="1422">
        <v>0</v>
      </c>
      <c r="CN61" s="1422">
        <v>0</v>
      </c>
      <c r="CO61" s="1422">
        <v>0</v>
      </c>
      <c r="CP61" s="1422">
        <v>0</v>
      </c>
      <c r="CQ61" s="1422">
        <v>0</v>
      </c>
      <c r="CR61" s="1422">
        <v>0</v>
      </c>
      <c r="CS61" s="1422">
        <v>0</v>
      </c>
      <c r="CT61" s="1423">
        <v>0</v>
      </c>
    </row>
    <row r="62" spans="1:98" ht="15.75" customHeight="1">
      <c r="A62" s="1068" t="s">
        <v>292</v>
      </c>
      <c r="B62" s="1409">
        <v>0</v>
      </c>
      <c r="C62" s="1069">
        <v>111309.74400000001</v>
      </c>
      <c r="D62" s="1069">
        <v>136725.1</v>
      </c>
      <c r="E62" s="1069">
        <v>118312.4</v>
      </c>
      <c r="F62" s="1069">
        <v>123373.02499999999</v>
      </c>
      <c r="G62" s="1069">
        <v>10162.661</v>
      </c>
      <c r="H62" s="1069">
        <v>117193.89</v>
      </c>
      <c r="I62" s="1069">
        <v>154097.80300000001</v>
      </c>
      <c r="J62" s="1069">
        <v>202649.66099999999</v>
      </c>
      <c r="K62" s="1069">
        <v>172394.617</v>
      </c>
      <c r="L62" s="1069">
        <v>131815</v>
      </c>
      <c r="M62" s="1069">
        <v>246193.50899999999</v>
      </c>
      <c r="N62" s="1108">
        <v>212556.34400000001</v>
      </c>
      <c r="O62" s="1108">
        <v>227890.261</v>
      </c>
      <c r="P62" s="1108">
        <v>138844.4</v>
      </c>
      <c r="Q62" s="1071">
        <v>119882.53</v>
      </c>
      <c r="R62" s="1108">
        <v>71425.611000000004</v>
      </c>
      <c r="S62" s="1108">
        <v>16645.168000000001</v>
      </c>
      <c r="T62" s="1108">
        <v>47522.201999999997</v>
      </c>
      <c r="U62" s="1108">
        <v>46668.519</v>
      </c>
      <c r="V62" s="1108">
        <v>45098.042999999998</v>
      </c>
      <c r="W62" s="1108">
        <v>48487.163</v>
      </c>
      <c r="X62" s="1108">
        <v>56348.317000000003</v>
      </c>
      <c r="Y62" s="1108">
        <v>18331.127</v>
      </c>
      <c r="Z62" s="1108">
        <v>23659.79022373</v>
      </c>
      <c r="AA62" s="1108">
        <v>30851.914000000001</v>
      </c>
      <c r="AB62" s="1072">
        <v>24942.65</v>
      </c>
      <c r="AC62" s="1068" t="s">
        <v>292</v>
      </c>
      <c r="AD62" s="1108">
        <v>18525.78</v>
      </c>
      <c r="AE62" s="1108">
        <v>18772.308000000001</v>
      </c>
      <c r="AF62" s="1108">
        <v>21373.825000000001</v>
      </c>
      <c r="AG62" s="1108">
        <v>11277.314724</v>
      </c>
      <c r="AH62" s="1108">
        <v>13339.352000000001</v>
      </c>
      <c r="AI62" s="1108">
        <v>7250</v>
      </c>
      <c r="AJ62" s="1109">
        <v>12000</v>
      </c>
      <c r="AK62" s="1110">
        <v>2500</v>
      </c>
      <c r="AL62" s="1070">
        <v>18331.127</v>
      </c>
      <c r="AM62" s="1071">
        <v>0</v>
      </c>
      <c r="AN62" s="1071">
        <v>4000</v>
      </c>
      <c r="AO62" s="1071">
        <v>7960.34</v>
      </c>
      <c r="AP62" s="1071">
        <v>11500</v>
      </c>
      <c r="AQ62" s="1071">
        <v>16200</v>
      </c>
      <c r="AR62" s="1074">
        <v>6000</v>
      </c>
      <c r="AS62" s="1075">
        <v>2500</v>
      </c>
      <c r="AT62" s="1074">
        <v>4500</v>
      </c>
      <c r="AU62" s="1074">
        <v>8350</v>
      </c>
      <c r="AV62" s="1071">
        <v>26200</v>
      </c>
      <c r="AW62" s="1071">
        <v>19900</v>
      </c>
      <c r="AX62" s="1077">
        <v>12649.08</v>
      </c>
      <c r="AY62" s="1077">
        <v>24952.34</v>
      </c>
      <c r="AZ62" s="1077">
        <v>34978.28</v>
      </c>
      <c r="BA62" s="1077">
        <v>30073.65</v>
      </c>
      <c r="BB62" s="1077">
        <v>31698.11</v>
      </c>
      <c r="BC62" s="1065">
        <v>26144.63</v>
      </c>
      <c r="BD62" s="1078">
        <v>38560.197</v>
      </c>
      <c r="BE62" s="1068" t="s">
        <v>292</v>
      </c>
      <c r="BF62" s="1399">
        <v>64089.24</v>
      </c>
      <c r="BG62" s="1065">
        <v>20743.78</v>
      </c>
      <c r="BH62" s="1077">
        <v>36087.519999999997</v>
      </c>
      <c r="BI62" s="1077">
        <v>25196.45</v>
      </c>
      <c r="BJ62" s="1065">
        <v>19765</v>
      </c>
      <c r="BK62" s="1077">
        <v>18413.543000000001</v>
      </c>
      <c r="BL62" s="1077">
        <v>0</v>
      </c>
      <c r="BM62" s="1065">
        <v>0</v>
      </c>
      <c r="BN62" s="1065">
        <v>0</v>
      </c>
      <c r="BO62" s="1077">
        <v>0</v>
      </c>
      <c r="BP62" s="1111">
        <v>0</v>
      </c>
      <c r="BQ62" s="1111">
        <v>0</v>
      </c>
      <c r="BR62" s="1077">
        <v>33800</v>
      </c>
      <c r="BS62" s="1111">
        <v>27815</v>
      </c>
      <c r="BT62" s="1077">
        <v>0</v>
      </c>
      <c r="BU62" s="1077">
        <v>0</v>
      </c>
      <c r="BV62" s="1077">
        <v>0</v>
      </c>
      <c r="BW62" s="1077">
        <v>0</v>
      </c>
      <c r="BX62" s="1085">
        <v>0</v>
      </c>
      <c r="BY62" s="1077">
        <v>0</v>
      </c>
      <c r="BZ62" s="1077">
        <v>0</v>
      </c>
      <c r="CA62" s="1077">
        <v>0</v>
      </c>
      <c r="CB62" s="1077">
        <v>0</v>
      </c>
      <c r="CC62" s="1077">
        <v>0</v>
      </c>
      <c r="CD62" s="1077">
        <v>0</v>
      </c>
      <c r="CE62" s="1077">
        <v>0</v>
      </c>
      <c r="CF62" s="1077">
        <v>0</v>
      </c>
      <c r="CG62" s="1077">
        <v>0</v>
      </c>
      <c r="CH62" s="1077">
        <v>0</v>
      </c>
      <c r="CI62" s="1077">
        <v>0</v>
      </c>
      <c r="CJ62" s="1078">
        <v>0</v>
      </c>
      <c r="CK62" s="1230" t="s">
        <v>289</v>
      </c>
      <c r="CL62" s="1421">
        <v>0</v>
      </c>
      <c r="CM62" s="1422">
        <v>0</v>
      </c>
      <c r="CN62" s="1422">
        <v>0</v>
      </c>
      <c r="CO62" s="1422">
        <v>0</v>
      </c>
      <c r="CP62" s="1422">
        <v>0</v>
      </c>
      <c r="CQ62" s="1422">
        <v>0</v>
      </c>
      <c r="CR62" s="1422">
        <v>0</v>
      </c>
      <c r="CS62" s="1422">
        <v>0</v>
      </c>
      <c r="CT62" s="1423">
        <v>0</v>
      </c>
    </row>
    <row r="63" spans="1:98" ht="15.75" customHeight="1">
      <c r="A63" s="1112"/>
      <c r="B63" s="1413" t="s">
        <v>244</v>
      </c>
      <c r="C63" s="1113" t="s">
        <v>244</v>
      </c>
      <c r="D63" s="1113" t="s">
        <v>244</v>
      </c>
      <c r="E63" s="1113" t="s">
        <v>244</v>
      </c>
      <c r="F63" s="1113" t="s">
        <v>244</v>
      </c>
      <c r="G63" s="1113" t="s">
        <v>244</v>
      </c>
      <c r="H63" s="1113" t="s">
        <v>244</v>
      </c>
      <c r="I63" s="1113" t="s">
        <v>244</v>
      </c>
      <c r="J63" s="1113" t="s">
        <v>244</v>
      </c>
      <c r="K63" s="1113" t="s">
        <v>244</v>
      </c>
      <c r="L63" s="1113" t="s">
        <v>244</v>
      </c>
      <c r="M63" s="1113" t="s">
        <v>244</v>
      </c>
      <c r="N63" s="1065"/>
      <c r="O63" s="1065"/>
      <c r="P63" s="1065"/>
      <c r="Q63" s="1082"/>
      <c r="R63" s="1065"/>
      <c r="S63" s="1065"/>
      <c r="T63" s="1065"/>
      <c r="U63" s="1065"/>
      <c r="V63" s="1065"/>
      <c r="W63" s="1065"/>
      <c r="X63" s="1065"/>
      <c r="Y63" s="1114"/>
      <c r="Z63" s="1114"/>
      <c r="AA63" s="1114"/>
      <c r="AB63" s="1115"/>
      <c r="AC63" s="1112"/>
      <c r="AD63" s="1114"/>
      <c r="AE63" s="1114"/>
      <c r="AF63" s="1114"/>
      <c r="AG63" s="1114"/>
      <c r="AH63" s="1114"/>
      <c r="AI63" s="1114"/>
      <c r="AJ63" s="1115"/>
      <c r="AK63" s="1116"/>
      <c r="AL63" s="1114"/>
      <c r="AM63" s="1071"/>
      <c r="AN63" s="1071"/>
      <c r="AO63" s="1071"/>
      <c r="AP63" s="1071"/>
      <c r="AQ63" s="1071"/>
      <c r="AR63" s="1074"/>
      <c r="AS63" s="1075"/>
      <c r="AT63" s="1074"/>
      <c r="AU63" s="1074"/>
      <c r="AV63" s="1082"/>
      <c r="AW63" s="1082"/>
      <c r="AX63" s="1077"/>
      <c r="AY63" s="1077"/>
      <c r="AZ63" s="1077"/>
      <c r="BA63" s="1065"/>
      <c r="BB63" s="1065"/>
      <c r="BC63" s="1065"/>
      <c r="BD63" s="1078"/>
      <c r="BE63" s="1112"/>
      <c r="BF63" s="1398"/>
      <c r="BG63" s="1065"/>
      <c r="BH63" s="1077"/>
      <c r="BI63" s="1065"/>
      <c r="BJ63" s="1065"/>
      <c r="BK63" s="1077"/>
      <c r="BL63" s="1065"/>
      <c r="BM63" s="1065"/>
      <c r="BN63" s="1065"/>
      <c r="BO63" s="1077"/>
      <c r="BP63" s="1111"/>
      <c r="BQ63" s="1111"/>
      <c r="BR63" s="1077"/>
      <c r="BS63" s="1111"/>
      <c r="BT63" s="1077"/>
      <c r="BU63" s="1077"/>
      <c r="BV63" s="1077"/>
      <c r="BW63" s="1077"/>
      <c r="BX63" s="1085"/>
      <c r="BY63" s="1077"/>
      <c r="BZ63" s="1077"/>
      <c r="CA63" s="1077"/>
      <c r="CB63" s="1077"/>
      <c r="CC63" s="1077"/>
      <c r="CD63" s="1077"/>
      <c r="CE63" s="1077"/>
      <c r="CF63" s="1077"/>
      <c r="CG63" s="1077"/>
      <c r="CH63" s="1077"/>
      <c r="CI63" s="1077"/>
      <c r="CJ63" s="1078"/>
      <c r="CK63" s="1230" t="s">
        <v>290</v>
      </c>
      <c r="CL63" s="1421">
        <v>0</v>
      </c>
      <c r="CM63" s="1422">
        <v>0</v>
      </c>
      <c r="CN63" s="1422">
        <v>0</v>
      </c>
      <c r="CO63" s="1422">
        <v>0</v>
      </c>
      <c r="CP63" s="1422">
        <v>0</v>
      </c>
      <c r="CQ63" s="1422">
        <v>0</v>
      </c>
      <c r="CR63" s="1422">
        <v>0</v>
      </c>
      <c r="CS63" s="1422">
        <v>0</v>
      </c>
      <c r="CT63" s="1423">
        <v>0</v>
      </c>
    </row>
    <row r="64" spans="1:98" ht="15.75" customHeight="1">
      <c r="A64" s="1068" t="s">
        <v>150</v>
      </c>
      <c r="B64" s="1409"/>
      <c r="C64" s="1069"/>
      <c r="D64" s="1069"/>
      <c r="E64" s="1069"/>
      <c r="F64" s="1069"/>
      <c r="G64" s="1069"/>
      <c r="H64" s="1069"/>
      <c r="I64" s="1069"/>
      <c r="J64" s="1069"/>
      <c r="K64" s="1069"/>
      <c r="L64" s="1069"/>
      <c r="M64" s="1069"/>
      <c r="N64" s="1070"/>
      <c r="O64" s="1070"/>
      <c r="P64" s="1070"/>
      <c r="Q64" s="1082"/>
      <c r="R64" s="1070"/>
      <c r="S64" s="1070"/>
      <c r="T64" s="1070"/>
      <c r="U64" s="1070"/>
      <c r="V64" s="1070"/>
      <c r="W64" s="1070"/>
      <c r="X64" s="1070"/>
      <c r="Y64" s="1070"/>
      <c r="Z64" s="1070"/>
      <c r="AA64" s="1070"/>
      <c r="AB64" s="1072" t="s">
        <v>244</v>
      </c>
      <c r="AC64" s="1068" t="s">
        <v>150</v>
      </c>
      <c r="AD64" s="1070"/>
      <c r="AE64" s="1070"/>
      <c r="AF64" s="1070"/>
      <c r="AG64" s="1070"/>
      <c r="AH64" s="1070"/>
      <c r="AI64" s="1070"/>
      <c r="AJ64" s="1072"/>
      <c r="AK64" s="1073"/>
      <c r="AL64" s="1070"/>
      <c r="AM64" s="1071" t="s">
        <v>244</v>
      </c>
      <c r="AN64" s="1071" t="s">
        <v>244</v>
      </c>
      <c r="AO64" s="1071" t="s">
        <v>244</v>
      </c>
      <c r="AP64" s="1071" t="s">
        <v>244</v>
      </c>
      <c r="AQ64" s="1071" t="s">
        <v>244</v>
      </c>
      <c r="AR64" s="1074"/>
      <c r="AS64" s="1075"/>
      <c r="AT64" s="1074"/>
      <c r="AU64" s="1074"/>
      <c r="AV64" s="1082"/>
      <c r="AW64" s="1082"/>
      <c r="AX64" s="1077"/>
      <c r="AY64" s="1077"/>
      <c r="AZ64" s="1077"/>
      <c r="BA64" s="1065"/>
      <c r="BB64" s="1077"/>
      <c r="BC64" s="1077"/>
      <c r="BD64" s="1078"/>
      <c r="BE64" s="1068" t="s">
        <v>150</v>
      </c>
      <c r="BF64" s="1399"/>
      <c r="BG64" s="1077"/>
      <c r="BH64" s="1077"/>
      <c r="BI64" s="1077"/>
      <c r="BJ64" s="1077"/>
      <c r="BK64" s="1077"/>
      <c r="BL64" s="1077"/>
      <c r="BM64" s="1077"/>
      <c r="BN64" s="1077"/>
      <c r="BO64" s="1077"/>
      <c r="BP64" s="1077"/>
      <c r="BQ64" s="1077"/>
      <c r="BR64" s="1077"/>
      <c r="BS64" s="1077"/>
      <c r="BT64" s="1077"/>
      <c r="BU64" s="1077"/>
      <c r="BV64" s="1077"/>
      <c r="BW64" s="1077"/>
      <c r="BX64" s="1085"/>
      <c r="BY64" s="1077"/>
      <c r="BZ64" s="1077"/>
      <c r="CA64" s="1077"/>
      <c r="CB64" s="1077"/>
      <c r="CC64" s="1077"/>
      <c r="CD64" s="1077"/>
      <c r="CE64" s="1077"/>
      <c r="CF64" s="1077"/>
      <c r="CG64" s="1077"/>
      <c r="CH64" s="1077"/>
      <c r="CI64" s="1077"/>
      <c r="CJ64" s="1078"/>
      <c r="CK64" s="1230" t="s">
        <v>291</v>
      </c>
      <c r="CL64" s="1421">
        <v>0</v>
      </c>
      <c r="CM64" s="1422">
        <v>0</v>
      </c>
      <c r="CN64" s="1422">
        <v>0</v>
      </c>
      <c r="CO64" s="1422">
        <v>0</v>
      </c>
      <c r="CP64" s="1422">
        <v>0</v>
      </c>
      <c r="CQ64" s="1422">
        <v>0</v>
      </c>
      <c r="CR64" s="1422">
        <v>0</v>
      </c>
      <c r="CS64" s="1422">
        <v>0</v>
      </c>
      <c r="CT64" s="1423">
        <v>0</v>
      </c>
    </row>
    <row r="65" spans="1:98" ht="15.75" customHeight="1">
      <c r="A65" s="1068" t="s">
        <v>293</v>
      </c>
      <c r="B65" s="1409">
        <v>23822.127</v>
      </c>
      <c r="C65" s="1069">
        <v>24038.872000000003</v>
      </c>
      <c r="D65" s="1069">
        <v>24038.872000000003</v>
      </c>
      <c r="E65" s="1069">
        <v>24038.9</v>
      </c>
      <c r="F65" s="1069">
        <v>24038.869000000002</v>
      </c>
      <c r="G65" s="1069">
        <v>25776.405000000006</v>
      </c>
      <c r="H65" s="1069">
        <v>29005.083000000002</v>
      </c>
      <c r="I65" s="1069">
        <v>30855.083000000002</v>
      </c>
      <c r="J65" s="1069">
        <v>30473.277999999998</v>
      </c>
      <c r="K65" s="1069">
        <v>29694.295999999998</v>
      </c>
      <c r="L65" s="1069">
        <v>33559.300000000003</v>
      </c>
      <c r="M65" s="1069">
        <v>33684.284</v>
      </c>
      <c r="N65" s="1070">
        <v>34047.845000000001</v>
      </c>
      <c r="O65" s="1070">
        <v>34047.845000000001</v>
      </c>
      <c r="P65" s="1070">
        <v>34047.845000000001</v>
      </c>
      <c r="Q65" s="1071">
        <v>33847.86</v>
      </c>
      <c r="R65" s="1070">
        <v>36863.241000000002</v>
      </c>
      <c r="S65" s="1070">
        <v>39454.431999999993</v>
      </c>
      <c r="T65" s="1070">
        <v>44238.936999999998</v>
      </c>
      <c r="U65" s="1070">
        <v>41817.847999999998</v>
      </c>
      <c r="V65" s="1070">
        <v>41817.847999999998</v>
      </c>
      <c r="W65" s="1070">
        <v>41530.143000000004</v>
      </c>
      <c r="X65" s="1070">
        <v>44215.118000000002</v>
      </c>
      <c r="Y65" s="1070">
        <v>41997.323685000003</v>
      </c>
      <c r="Z65" s="1070">
        <v>41553.687937000002</v>
      </c>
      <c r="AA65" s="1070">
        <v>41553.686000000002</v>
      </c>
      <c r="AB65" s="1072">
        <v>41826.86</v>
      </c>
      <c r="AC65" s="1068" t="s">
        <v>293</v>
      </c>
      <c r="AD65" s="1070">
        <v>35611.966</v>
      </c>
      <c r="AE65" s="1070">
        <v>43662.671000000002</v>
      </c>
      <c r="AF65" s="1070">
        <v>43662.671000000002</v>
      </c>
      <c r="AG65" s="1070">
        <v>43312.674702999997</v>
      </c>
      <c r="AH65" s="1070">
        <v>43312.671000000002</v>
      </c>
      <c r="AI65" s="1070">
        <v>43312.671000000002</v>
      </c>
      <c r="AJ65" s="1072">
        <v>43312.671000000002</v>
      </c>
      <c r="AK65" s="1073">
        <v>43312.671000000002</v>
      </c>
      <c r="AL65" s="1070">
        <v>41997.323685000003</v>
      </c>
      <c r="AM65" s="1071">
        <v>45990.942999999992</v>
      </c>
      <c r="AN65" s="1071">
        <v>45990.942999999992</v>
      </c>
      <c r="AO65" s="1071">
        <v>52790.319999999992</v>
      </c>
      <c r="AP65" s="1071">
        <v>53737.899999999994</v>
      </c>
      <c r="AQ65" s="1071">
        <v>53737.899999999994</v>
      </c>
      <c r="AR65" s="1074">
        <v>53281.380000000005</v>
      </c>
      <c r="AS65" s="1075">
        <v>53280.270000000004</v>
      </c>
      <c r="AT65" s="1074">
        <v>49850.5</v>
      </c>
      <c r="AU65" s="1074">
        <v>49840.41</v>
      </c>
      <c r="AV65" s="1071">
        <v>49610.239999999998</v>
      </c>
      <c r="AW65" s="1071">
        <v>49638.47</v>
      </c>
      <c r="AX65" s="1077">
        <v>49612.149999999994</v>
      </c>
      <c r="AY65" s="1077">
        <v>38707.310000000005</v>
      </c>
      <c r="AZ65" s="1077">
        <v>41051.420000000006</v>
      </c>
      <c r="BA65" s="1077">
        <v>41818.58</v>
      </c>
      <c r="BB65" s="1077">
        <v>41791.409999999996</v>
      </c>
      <c r="BC65" s="1077">
        <v>36843.909999999996</v>
      </c>
      <c r="BD65" s="1078">
        <v>34895.882000000005</v>
      </c>
      <c r="BE65" s="1068" t="s">
        <v>293</v>
      </c>
      <c r="BF65" s="1399">
        <v>34568.67</v>
      </c>
      <c r="BG65" s="1077">
        <v>34568.67</v>
      </c>
      <c r="BH65" s="1077">
        <v>34568.67</v>
      </c>
      <c r="BI65" s="1077">
        <v>34367.412000000004</v>
      </c>
      <c r="BJ65" s="1077">
        <v>35099.053000000007</v>
      </c>
      <c r="BK65" s="1077">
        <v>34970.524000000005</v>
      </c>
      <c r="BL65" s="1077">
        <v>16897.348999999998</v>
      </c>
      <c r="BM65" s="1077">
        <v>16897.348999999998</v>
      </c>
      <c r="BN65" s="1077">
        <v>17559.2</v>
      </c>
      <c r="BO65" s="1077">
        <v>21780.319000000003</v>
      </c>
      <c r="BP65" s="1077">
        <v>23337.618999999999</v>
      </c>
      <c r="BQ65" s="1077">
        <v>19454.768</v>
      </c>
      <c r="BR65" s="1077">
        <v>41148.04</v>
      </c>
      <c r="BS65" s="1077">
        <v>40828.04</v>
      </c>
      <c r="BT65" s="1077">
        <v>19265.571</v>
      </c>
      <c r="BU65" s="1077">
        <v>19270.333000000002</v>
      </c>
      <c r="BV65" s="1077">
        <v>18397.940000000002</v>
      </c>
      <c r="BW65" s="1077">
        <v>18044.500000000004</v>
      </c>
      <c r="BX65" s="1085">
        <v>20033.468100919999</v>
      </c>
      <c r="BY65" s="1077">
        <v>10055.299999999999</v>
      </c>
      <c r="BZ65" s="1077">
        <v>22980.400000000001</v>
      </c>
      <c r="CA65" s="1077">
        <v>29539.51</v>
      </c>
      <c r="CB65" s="1077">
        <v>30998.34</v>
      </c>
      <c r="CC65" s="1077">
        <v>31851.49</v>
      </c>
      <c r="CD65" s="1077">
        <v>30741.85</v>
      </c>
      <c r="CE65" s="1077">
        <v>30174.58</v>
      </c>
      <c r="CF65" s="1077">
        <v>29871.26</v>
      </c>
      <c r="CG65" s="1077">
        <v>28558.94</v>
      </c>
      <c r="CH65" s="1077">
        <v>28132.61</v>
      </c>
      <c r="CI65" s="1077"/>
      <c r="CJ65" s="1078"/>
      <c r="CK65" s="1230" t="s">
        <v>292</v>
      </c>
      <c r="CL65" s="1421">
        <v>0</v>
      </c>
      <c r="CM65" s="1422">
        <v>0</v>
      </c>
      <c r="CN65" s="1422">
        <v>0</v>
      </c>
      <c r="CO65" s="1422">
        <v>0</v>
      </c>
      <c r="CP65" s="1422">
        <v>0</v>
      </c>
      <c r="CQ65" s="1422">
        <v>0</v>
      </c>
      <c r="CR65" s="1422">
        <v>0</v>
      </c>
      <c r="CS65" s="1422">
        <v>0</v>
      </c>
      <c r="CT65" s="1423">
        <v>0</v>
      </c>
    </row>
    <row r="66" spans="1:98" ht="15.75" customHeight="1">
      <c r="A66" s="1079" t="s">
        <v>294</v>
      </c>
      <c r="B66" s="1410">
        <v>11450.511</v>
      </c>
      <c r="C66" s="1080">
        <v>11544.627</v>
      </c>
      <c r="D66" s="1080">
        <v>11544.627</v>
      </c>
      <c r="E66" s="1080">
        <v>11544.627</v>
      </c>
      <c r="F66" s="1080">
        <v>11544.627</v>
      </c>
      <c r="G66" s="1080">
        <v>11544.627</v>
      </c>
      <c r="H66" s="1080">
        <v>11544.627</v>
      </c>
      <c r="I66" s="1080">
        <v>11544.627</v>
      </c>
      <c r="J66" s="1080">
        <v>11544.627</v>
      </c>
      <c r="K66" s="1080">
        <v>11544.627</v>
      </c>
      <c r="L66" s="1080">
        <v>11544.6</v>
      </c>
      <c r="M66" s="1080">
        <v>11544.627</v>
      </c>
      <c r="N66" s="1081">
        <v>11544.627</v>
      </c>
      <c r="O66" s="1081">
        <v>11544.627</v>
      </c>
      <c r="P66" s="1081">
        <v>11544.627</v>
      </c>
      <c r="Q66" s="1082">
        <v>12044.63</v>
      </c>
      <c r="R66" s="1081">
        <v>14590.627</v>
      </c>
      <c r="S66" s="1081">
        <v>14590.627</v>
      </c>
      <c r="T66" s="1081">
        <v>14590.627</v>
      </c>
      <c r="U66" s="1081">
        <v>14590.627</v>
      </c>
      <c r="V66" s="1081">
        <v>14590.627</v>
      </c>
      <c r="W66" s="1081">
        <v>14590.627</v>
      </c>
      <c r="X66" s="1081">
        <v>14590.627</v>
      </c>
      <c r="Y66" s="1081">
        <v>14590.627684999999</v>
      </c>
      <c r="Z66" s="1081">
        <v>14590.627684999999</v>
      </c>
      <c r="AA66" s="1081">
        <v>15090.627</v>
      </c>
      <c r="AB66" s="1083">
        <v>15090.627</v>
      </c>
      <c r="AC66" s="1079" t="s">
        <v>294</v>
      </c>
      <c r="AD66" s="1081">
        <v>12360.627</v>
      </c>
      <c r="AE66" s="1081">
        <v>15090.627</v>
      </c>
      <c r="AF66" s="1081">
        <v>15090.627</v>
      </c>
      <c r="AG66" s="1081">
        <v>15090.627684999999</v>
      </c>
      <c r="AH66" s="1081">
        <v>15090.627</v>
      </c>
      <c r="AI66" s="1081">
        <v>15590.627</v>
      </c>
      <c r="AJ66" s="1083">
        <v>15590.627</v>
      </c>
      <c r="AK66" s="1084">
        <v>15590.627</v>
      </c>
      <c r="AL66" s="1081">
        <v>14590.627684999999</v>
      </c>
      <c r="AM66" s="1082">
        <v>15590.627</v>
      </c>
      <c r="AN66" s="1082">
        <v>15590.627</v>
      </c>
      <c r="AO66" s="1082">
        <v>15645.23</v>
      </c>
      <c r="AP66" s="1082">
        <v>15646.34</v>
      </c>
      <c r="AQ66" s="1082">
        <v>15646.34</v>
      </c>
      <c r="AR66" s="1085">
        <v>15646.34</v>
      </c>
      <c r="AS66" s="1086">
        <v>15645.23</v>
      </c>
      <c r="AT66" s="1085">
        <v>15645.23</v>
      </c>
      <c r="AU66" s="1085">
        <v>15645.23</v>
      </c>
      <c r="AV66" s="1082">
        <v>15645.23</v>
      </c>
      <c r="AW66" s="1082">
        <v>15645.23</v>
      </c>
      <c r="AX66" s="1077">
        <v>15645.23</v>
      </c>
      <c r="AY66" s="1077">
        <v>15645.23</v>
      </c>
      <c r="AZ66" s="1077">
        <v>15645.23</v>
      </c>
      <c r="BA66" s="1077">
        <v>15645.23</v>
      </c>
      <c r="BB66" s="1077">
        <v>15645.23</v>
      </c>
      <c r="BC66" s="1077">
        <v>15645.23</v>
      </c>
      <c r="BD66" s="1078">
        <v>15645.227000000001</v>
      </c>
      <c r="BE66" s="1079" t="s">
        <v>294</v>
      </c>
      <c r="BF66" s="1399">
        <v>15645.23</v>
      </c>
      <c r="BG66" s="1077">
        <v>15645.23</v>
      </c>
      <c r="BH66" s="1077">
        <v>15645.23</v>
      </c>
      <c r="BI66" s="1077">
        <v>15645.227000000001</v>
      </c>
      <c r="BJ66" s="1077">
        <v>15645.2</v>
      </c>
      <c r="BK66" s="1077">
        <v>15479.992</v>
      </c>
      <c r="BL66" s="1077">
        <v>12685.198</v>
      </c>
      <c r="BM66" s="1077">
        <v>12685.198</v>
      </c>
      <c r="BN66" s="1077">
        <v>12850.43</v>
      </c>
      <c r="BO66" s="1077">
        <v>12850.43</v>
      </c>
      <c r="BP66" s="1077">
        <v>12850.43</v>
      </c>
      <c r="BQ66" s="1077">
        <v>12850.433000000001</v>
      </c>
      <c r="BR66" s="1077">
        <v>10784.6</v>
      </c>
      <c r="BS66" s="1077">
        <v>10784.599</v>
      </c>
      <c r="BT66" s="1077">
        <v>6784.5990000000002</v>
      </c>
      <c r="BU66" s="1077">
        <v>6784.5990000000002</v>
      </c>
      <c r="BV66" s="1077">
        <v>6784.6</v>
      </c>
      <c r="BW66" s="1077">
        <v>6784.6</v>
      </c>
      <c r="BX66" s="1085">
        <v>6784.5999979999997</v>
      </c>
      <c r="BY66" s="1077">
        <v>2784.6</v>
      </c>
      <c r="BZ66" s="1077">
        <v>6784.6</v>
      </c>
      <c r="CA66" s="1077">
        <v>8854.1200000000008</v>
      </c>
      <c r="CB66" s="1077">
        <v>8854.1200000000008</v>
      </c>
      <c r="CC66" s="1077">
        <v>8854.1200000000008</v>
      </c>
      <c r="CD66" s="1077">
        <v>8854.1200000000008</v>
      </c>
      <c r="CE66" s="1077">
        <v>8854.1200000000008</v>
      </c>
      <c r="CF66" s="1077">
        <v>8854.19</v>
      </c>
      <c r="CG66" s="1077">
        <v>8854.1200000000008</v>
      </c>
      <c r="CH66" s="1077">
        <v>8854.1200000000008</v>
      </c>
      <c r="CI66" s="1077">
        <v>29753.40875422</v>
      </c>
      <c r="CJ66" s="1078">
        <v>29070.235833409999</v>
      </c>
      <c r="CK66" s="1230"/>
      <c r="CL66" s="1421"/>
      <c r="CM66" s="1422"/>
      <c r="CN66" s="1422"/>
      <c r="CO66" s="1422"/>
      <c r="CP66" s="1422"/>
      <c r="CQ66" s="1422"/>
      <c r="CR66" s="1422"/>
      <c r="CS66" s="1422"/>
      <c r="CT66" s="1423"/>
    </row>
    <row r="67" spans="1:98" ht="15.75" customHeight="1">
      <c r="A67" s="1079" t="s">
        <v>295</v>
      </c>
      <c r="B67" s="1410">
        <v>4424.7719999999999</v>
      </c>
      <c r="C67" s="1080">
        <v>4424.7719999999999</v>
      </c>
      <c r="D67" s="1080">
        <v>4424.7719999999999</v>
      </c>
      <c r="E67" s="1080">
        <v>4424.8</v>
      </c>
      <c r="F67" s="1080">
        <v>4424.7719999999999</v>
      </c>
      <c r="G67" s="1080">
        <v>4644.1710000000003</v>
      </c>
      <c r="H67" s="1080">
        <v>4887.9740000000002</v>
      </c>
      <c r="I67" s="1080">
        <v>4887.9740000000002</v>
      </c>
      <c r="J67" s="1080">
        <v>5127.0889999999999</v>
      </c>
      <c r="K67" s="1080">
        <v>5390.0839999999998</v>
      </c>
      <c r="L67" s="1080">
        <v>5828.8</v>
      </c>
      <c r="M67" s="1080">
        <v>5828.8050000000003</v>
      </c>
      <c r="N67" s="1081">
        <v>5828.8050000000003</v>
      </c>
      <c r="O67" s="1081">
        <v>5828.8050000000003</v>
      </c>
      <c r="P67" s="1081">
        <v>5828.8050000000003</v>
      </c>
      <c r="Q67" s="1082">
        <v>5828.81</v>
      </c>
      <c r="R67" s="1081">
        <v>6273.1559999999999</v>
      </c>
      <c r="S67" s="1081">
        <v>6273.1559999999999</v>
      </c>
      <c r="T67" s="1081">
        <v>6273.1559999999999</v>
      </c>
      <c r="U67" s="1081">
        <v>7322.6270000000004</v>
      </c>
      <c r="V67" s="1081">
        <v>7322.6270000000004</v>
      </c>
      <c r="W67" s="1081">
        <v>7426.1980000000003</v>
      </c>
      <c r="X67" s="1081">
        <v>7873.9449999999997</v>
      </c>
      <c r="Y67" s="1081">
        <v>7873.9449999999997</v>
      </c>
      <c r="Z67" s="1081">
        <v>7873.9449999999997</v>
      </c>
      <c r="AA67" s="1081">
        <v>7873.9449999999997</v>
      </c>
      <c r="AB67" s="1083">
        <v>8259.2759999999998</v>
      </c>
      <c r="AC67" s="1079" t="s">
        <v>295</v>
      </c>
      <c r="AD67" s="1081">
        <v>6733.1549999999997</v>
      </c>
      <c r="AE67" s="1081">
        <v>8553.2080000000005</v>
      </c>
      <c r="AF67" s="1081">
        <v>8553.2080000000005</v>
      </c>
      <c r="AG67" s="1081">
        <v>8553.2088619999995</v>
      </c>
      <c r="AH67" s="1081">
        <v>8553.2080000000005</v>
      </c>
      <c r="AI67" s="1081">
        <v>8553.2080000000005</v>
      </c>
      <c r="AJ67" s="1083">
        <v>8553.2080000000005</v>
      </c>
      <c r="AK67" s="1084">
        <v>8553.2080000000005</v>
      </c>
      <c r="AL67" s="1081">
        <v>7873.9449999999997</v>
      </c>
      <c r="AM67" s="1082">
        <v>8553.2080000000005</v>
      </c>
      <c r="AN67" s="1082">
        <v>8553.2080000000005</v>
      </c>
      <c r="AO67" s="1082">
        <v>9489.2999999999993</v>
      </c>
      <c r="AP67" s="1082">
        <v>10535.84</v>
      </c>
      <c r="AQ67" s="1082">
        <v>10535.84</v>
      </c>
      <c r="AR67" s="1085">
        <v>10535.84</v>
      </c>
      <c r="AS67" s="1086">
        <v>10535.84</v>
      </c>
      <c r="AT67" s="1085">
        <v>10535.84</v>
      </c>
      <c r="AU67" s="1085">
        <v>10535.84</v>
      </c>
      <c r="AV67" s="1082">
        <v>10535.84</v>
      </c>
      <c r="AW67" s="1082">
        <v>10535.84</v>
      </c>
      <c r="AX67" s="1077">
        <v>10535.84</v>
      </c>
      <c r="AY67" s="1077">
        <v>10867.7</v>
      </c>
      <c r="AZ67" s="1077">
        <v>10867.7</v>
      </c>
      <c r="BA67" s="1077">
        <v>11243.02</v>
      </c>
      <c r="BB67" s="1077">
        <v>11358.3</v>
      </c>
      <c r="BC67" s="1077">
        <v>12141.57</v>
      </c>
      <c r="BD67" s="1078">
        <v>12141.571</v>
      </c>
      <c r="BE67" s="1079" t="s">
        <v>295</v>
      </c>
      <c r="BF67" s="1399">
        <v>12141.57</v>
      </c>
      <c r="BG67" s="1077">
        <v>12141.57</v>
      </c>
      <c r="BH67" s="1077">
        <v>12141.57</v>
      </c>
      <c r="BI67" s="1077">
        <v>12141.571</v>
      </c>
      <c r="BJ67" s="1077">
        <v>12141.6</v>
      </c>
      <c r="BK67" s="1077">
        <v>12141.6</v>
      </c>
      <c r="BL67" s="1077">
        <v>8956.6689999999999</v>
      </c>
      <c r="BM67" s="1077">
        <v>8956.6689999999999</v>
      </c>
      <c r="BN67" s="1077">
        <v>8956.67</v>
      </c>
      <c r="BO67" s="1077">
        <v>9580.7090000000007</v>
      </c>
      <c r="BP67" s="1077">
        <v>10276.481</v>
      </c>
      <c r="BQ67" s="1077">
        <v>10276.481</v>
      </c>
      <c r="BR67" s="1077">
        <v>9398.3700000000008</v>
      </c>
      <c r="BS67" s="1077">
        <v>9398.366</v>
      </c>
      <c r="BT67" s="1077">
        <v>5090.1880000000001</v>
      </c>
      <c r="BU67" s="1077">
        <v>5090.1880000000001</v>
      </c>
      <c r="BV67" s="1077">
        <v>5090.1899999999996</v>
      </c>
      <c r="BW67" s="1077">
        <v>5090.1899999999996</v>
      </c>
      <c r="BX67" s="1085">
        <v>5090.1886590000004</v>
      </c>
      <c r="BY67" s="1077">
        <v>2760.5</v>
      </c>
      <c r="BZ67" s="1077">
        <v>5558.5</v>
      </c>
      <c r="CA67" s="1077">
        <v>5558.53</v>
      </c>
      <c r="CB67" s="1077">
        <v>5959.39</v>
      </c>
      <c r="CC67" s="1077">
        <v>5959.39</v>
      </c>
      <c r="CD67" s="1077">
        <v>5959.39</v>
      </c>
      <c r="CE67" s="1077">
        <v>5959.39</v>
      </c>
      <c r="CF67" s="1077">
        <v>5959.39</v>
      </c>
      <c r="CG67" s="1077">
        <v>5959.39</v>
      </c>
      <c r="CH67" s="1077">
        <v>5959.39</v>
      </c>
      <c r="CI67" s="1077">
        <v>8854.1179229999998</v>
      </c>
      <c r="CJ67" s="1078">
        <v>8854.1179229999998</v>
      </c>
      <c r="CK67" s="1068" t="s">
        <v>150</v>
      </c>
      <c r="CL67" s="1421"/>
      <c r="CM67" s="1422"/>
      <c r="CN67" s="1422"/>
      <c r="CO67" s="1422"/>
      <c r="CP67" s="1422"/>
      <c r="CQ67" s="1422"/>
      <c r="CR67" s="1422"/>
      <c r="CS67" s="1422"/>
      <c r="CT67" s="1423"/>
    </row>
    <row r="68" spans="1:98" ht="15.75" customHeight="1">
      <c r="A68" s="1079" t="s">
        <v>296</v>
      </c>
      <c r="B68" s="1410">
        <v>1614.6210000000001</v>
      </c>
      <c r="C68" s="1080">
        <v>1737.25</v>
      </c>
      <c r="D68" s="1080">
        <v>1737.25</v>
      </c>
      <c r="E68" s="1080">
        <v>1737.25</v>
      </c>
      <c r="F68" s="1080">
        <v>1737.25</v>
      </c>
      <c r="G68" s="1080">
        <v>1737.25</v>
      </c>
      <c r="H68" s="1080">
        <v>1737.25</v>
      </c>
      <c r="I68" s="1080">
        <v>1737.25</v>
      </c>
      <c r="J68" s="1080">
        <v>1737.25</v>
      </c>
      <c r="K68" s="1080">
        <v>1737.25</v>
      </c>
      <c r="L68" s="1080">
        <v>1737.3</v>
      </c>
      <c r="M68" s="1080">
        <v>1737.25</v>
      </c>
      <c r="N68" s="1081">
        <v>1737.25</v>
      </c>
      <c r="O68" s="1081">
        <v>1737.25</v>
      </c>
      <c r="P68" s="1081">
        <v>1737.25</v>
      </c>
      <c r="Q68" s="1082">
        <v>1737.25</v>
      </c>
      <c r="R68" s="1081">
        <v>4737.25</v>
      </c>
      <c r="S68" s="1081">
        <v>1737.25</v>
      </c>
      <c r="T68" s="1081">
        <v>4737.25</v>
      </c>
      <c r="U68" s="1081">
        <v>4737.25</v>
      </c>
      <c r="V68" s="1081">
        <v>4737.25</v>
      </c>
      <c r="W68" s="1081">
        <v>4737.25</v>
      </c>
      <c r="X68" s="1081">
        <v>4737.25</v>
      </c>
      <c r="Y68" s="1081">
        <v>4737.25</v>
      </c>
      <c r="Z68" s="1081">
        <v>4737.25</v>
      </c>
      <c r="AA68" s="1081">
        <v>4737.25</v>
      </c>
      <c r="AB68" s="1083">
        <v>4737.25</v>
      </c>
      <c r="AC68" s="1079" t="s">
        <v>296</v>
      </c>
      <c r="AD68" s="1081">
        <v>4646.9690000000001</v>
      </c>
      <c r="AE68" s="1081">
        <v>4737.25</v>
      </c>
      <c r="AF68" s="1081">
        <v>4737.25</v>
      </c>
      <c r="AG68" s="1081">
        <v>4737.2504239999998</v>
      </c>
      <c r="AH68" s="1081">
        <v>4737.25</v>
      </c>
      <c r="AI68" s="1081">
        <v>4737.25</v>
      </c>
      <c r="AJ68" s="1083">
        <v>4737.25</v>
      </c>
      <c r="AK68" s="1084">
        <v>4737.25</v>
      </c>
      <c r="AL68" s="1081">
        <v>4737.25</v>
      </c>
      <c r="AM68" s="1082">
        <v>4737.25</v>
      </c>
      <c r="AN68" s="1082">
        <v>4737.25</v>
      </c>
      <c r="AO68" s="1082">
        <v>4737.25</v>
      </c>
      <c r="AP68" s="1082">
        <v>4737.25</v>
      </c>
      <c r="AQ68" s="1082">
        <v>4737.25</v>
      </c>
      <c r="AR68" s="1085">
        <v>4737.25</v>
      </c>
      <c r="AS68" s="1086">
        <v>4737.25</v>
      </c>
      <c r="AT68" s="1085">
        <v>4737.25</v>
      </c>
      <c r="AU68" s="1085">
        <v>4737.25</v>
      </c>
      <c r="AV68" s="1082">
        <v>4737.25</v>
      </c>
      <c r="AW68" s="1082">
        <v>4737.25</v>
      </c>
      <c r="AX68" s="1077">
        <v>4737.25</v>
      </c>
      <c r="AY68" s="1077">
        <v>4737.25</v>
      </c>
      <c r="AZ68" s="1077">
        <v>4737.25</v>
      </c>
      <c r="BA68" s="1077">
        <v>4737.25</v>
      </c>
      <c r="BB68" s="1077">
        <v>4737.25</v>
      </c>
      <c r="BC68" s="1077">
        <v>4737.25</v>
      </c>
      <c r="BD68" s="1078">
        <v>4737.25</v>
      </c>
      <c r="BE68" s="1079" t="s">
        <v>296</v>
      </c>
      <c r="BF68" s="1399">
        <v>4737.25</v>
      </c>
      <c r="BG68" s="1077">
        <v>4737.25</v>
      </c>
      <c r="BH68" s="1077">
        <v>4737.25</v>
      </c>
      <c r="BI68" s="1077">
        <v>4737.25</v>
      </c>
      <c r="BJ68" s="1077">
        <v>4737.3</v>
      </c>
      <c r="BK68" s="1077">
        <v>4737.3</v>
      </c>
      <c r="BL68" s="1077">
        <v>3197.6619999999998</v>
      </c>
      <c r="BM68" s="1077">
        <v>3197.6619999999998</v>
      </c>
      <c r="BN68" s="1077">
        <v>3197.66</v>
      </c>
      <c r="BO68" s="1077">
        <v>197.66</v>
      </c>
      <c r="BP68" s="1077">
        <v>3197.6619999999998</v>
      </c>
      <c r="BQ68" s="1077">
        <v>3197.6619999999998</v>
      </c>
      <c r="BR68" s="1077">
        <v>3090.28</v>
      </c>
      <c r="BS68" s="1077">
        <v>3090.2809999999999</v>
      </c>
      <c r="BT68" s="1077">
        <v>3090.2809999999999</v>
      </c>
      <c r="BU68" s="1077">
        <v>3090.2809999999999</v>
      </c>
      <c r="BV68" s="1077">
        <v>3090.28</v>
      </c>
      <c r="BW68" s="1077">
        <v>3090.28</v>
      </c>
      <c r="BX68" s="1085">
        <v>3090.2813599999999</v>
      </c>
      <c r="BY68" s="1077">
        <v>90.3</v>
      </c>
      <c r="BZ68" s="1077">
        <v>3090.3</v>
      </c>
      <c r="CA68" s="1077">
        <v>6418.61</v>
      </c>
      <c r="CB68" s="1077">
        <v>6418.61</v>
      </c>
      <c r="CC68" s="1077">
        <v>6418.61</v>
      </c>
      <c r="CD68" s="1077">
        <v>6418.61</v>
      </c>
      <c r="CE68" s="1077">
        <v>6418.61</v>
      </c>
      <c r="CF68" s="1077">
        <v>6418.61</v>
      </c>
      <c r="CG68" s="1077">
        <v>3331.24</v>
      </c>
      <c r="CH68" s="1077">
        <v>6331.24</v>
      </c>
      <c r="CI68" s="1077">
        <v>5959.3943280000003</v>
      </c>
      <c r="CJ68" s="1078">
        <v>5959.3943280000003</v>
      </c>
      <c r="CK68" s="1229" t="s">
        <v>749</v>
      </c>
      <c r="CL68" s="1418">
        <v>28399.672556009999</v>
      </c>
      <c r="CM68" s="1419">
        <v>13376.093173560002</v>
      </c>
      <c r="CN68" s="1419">
        <v>33911.124144339999</v>
      </c>
      <c r="CO68" s="1419">
        <v>34063.17927914</v>
      </c>
      <c r="CP68" s="1419">
        <v>35026.45813164</v>
      </c>
      <c r="CQ68" s="1419">
        <v>18029.58765184</v>
      </c>
      <c r="CR68" s="1419">
        <v>18425.633158820001</v>
      </c>
      <c r="CS68" s="1419">
        <v>19174.75005812</v>
      </c>
      <c r="CT68" s="1420">
        <v>18330.318013690001</v>
      </c>
    </row>
    <row r="69" spans="1:98" ht="15.75" customHeight="1">
      <c r="A69" s="1079" t="s">
        <v>297</v>
      </c>
      <c r="B69" s="1410">
        <v>3983.6260000000002</v>
      </c>
      <c r="C69" s="1080">
        <v>3983.6260000000002</v>
      </c>
      <c r="D69" s="1080">
        <v>3983.6260000000002</v>
      </c>
      <c r="E69" s="1080">
        <v>3983.6</v>
      </c>
      <c r="F69" s="1080">
        <v>3983.623</v>
      </c>
      <c r="G69" s="1080">
        <v>5501.76</v>
      </c>
      <c r="H69" s="1080">
        <v>7662.8620000000001</v>
      </c>
      <c r="I69" s="1080">
        <v>9512.8619999999992</v>
      </c>
      <c r="J69" s="1080">
        <v>8891.9419999999991</v>
      </c>
      <c r="K69" s="1080">
        <v>7849.9650000000001</v>
      </c>
      <c r="L69" s="1080">
        <v>9540.1</v>
      </c>
      <c r="M69" s="1080">
        <v>9665.1460000000006</v>
      </c>
      <c r="N69" s="1081">
        <v>10028.707</v>
      </c>
      <c r="O69" s="1081">
        <v>10028.707</v>
      </c>
      <c r="P69" s="1081">
        <v>10028.707</v>
      </c>
      <c r="Q69" s="1082">
        <v>9528.7099999999991</v>
      </c>
      <c r="R69" s="1081">
        <v>6553.7520000000004</v>
      </c>
      <c r="S69" s="1081">
        <v>12144.942999999999</v>
      </c>
      <c r="T69" s="1081">
        <v>13929.448</v>
      </c>
      <c r="U69" s="1081">
        <v>10458.888000000001</v>
      </c>
      <c r="V69" s="1081">
        <v>10458.888000000001</v>
      </c>
      <c r="W69" s="1081">
        <v>9480.7099999999991</v>
      </c>
      <c r="X69" s="1081">
        <v>9980.7099999999991</v>
      </c>
      <c r="Y69" s="1081">
        <v>7762.915</v>
      </c>
      <c r="Z69" s="1081">
        <v>10517.804690090001</v>
      </c>
      <c r="AA69" s="1081">
        <v>10017.804</v>
      </c>
      <c r="AB69" s="1083">
        <v>9446.6959999999999</v>
      </c>
      <c r="AC69" s="1079" t="s">
        <v>297</v>
      </c>
      <c r="AD69" s="1081">
        <v>7578.2039999999997</v>
      </c>
      <c r="AE69" s="1081">
        <v>9016.9240000000009</v>
      </c>
      <c r="AF69" s="1081">
        <v>9016.9240000000009</v>
      </c>
      <c r="AG69" s="1081">
        <v>9016.924857</v>
      </c>
      <c r="AH69" s="1081">
        <v>9016.9240000000009</v>
      </c>
      <c r="AI69" s="1081">
        <v>8516.9240000000009</v>
      </c>
      <c r="AJ69" s="1083">
        <v>8516.9240000000009</v>
      </c>
      <c r="AK69" s="1084">
        <v>8516.9240000000009</v>
      </c>
      <c r="AL69" s="1081">
        <v>7762.915</v>
      </c>
      <c r="AM69" s="1082">
        <v>9703.6749999999993</v>
      </c>
      <c r="AN69" s="1082">
        <v>9703.6749999999993</v>
      </c>
      <c r="AO69" s="1082">
        <v>9883.7000000000007</v>
      </c>
      <c r="AP69" s="1082">
        <v>11314.67</v>
      </c>
      <c r="AQ69" s="1082">
        <v>11314.67</v>
      </c>
      <c r="AR69" s="1085">
        <v>11258.150000000001</v>
      </c>
      <c r="AS69" s="1086">
        <v>11258.150000000001</v>
      </c>
      <c r="AT69" s="1085">
        <v>11258.150000000001</v>
      </c>
      <c r="AU69" s="1085">
        <v>11248.060000000001</v>
      </c>
      <c r="AV69" s="1082">
        <v>11017.89</v>
      </c>
      <c r="AW69" s="1082">
        <v>11046.12</v>
      </c>
      <c r="AX69" s="1077">
        <v>11019.8</v>
      </c>
      <c r="AY69" s="1077">
        <v>12900.2</v>
      </c>
      <c r="AZ69" s="1077">
        <v>15244.310000000001</v>
      </c>
      <c r="BA69" s="1077">
        <v>12064.16</v>
      </c>
      <c r="BB69" s="1077">
        <v>11899.619999999999</v>
      </c>
      <c r="BC69" s="1077">
        <v>11801.44</v>
      </c>
      <c r="BD69" s="1078">
        <v>10853.411</v>
      </c>
      <c r="BE69" s="1079" t="s">
        <v>297</v>
      </c>
      <c r="BF69" s="1399">
        <v>10853.41</v>
      </c>
      <c r="BG69" s="1077">
        <v>10853.41</v>
      </c>
      <c r="BH69" s="1077">
        <v>10853.41</v>
      </c>
      <c r="BI69" s="1077">
        <v>10853.411</v>
      </c>
      <c r="BJ69" s="1077">
        <v>11585</v>
      </c>
      <c r="BK69" s="1077">
        <v>11099.071</v>
      </c>
      <c r="BL69" s="1077">
        <v>3752.567</v>
      </c>
      <c r="BM69" s="1077">
        <v>3752.567</v>
      </c>
      <c r="BN69" s="1077">
        <v>3413.9</v>
      </c>
      <c r="BO69" s="1077">
        <v>3758.2379999999998</v>
      </c>
      <c r="BP69" s="1077">
        <v>3816.817</v>
      </c>
      <c r="BQ69" s="1077">
        <v>2031.105</v>
      </c>
      <c r="BR69" s="1077">
        <v>1846.54</v>
      </c>
      <c r="BS69" s="1077">
        <v>1526.5409999999999</v>
      </c>
      <c r="BT69" s="1077">
        <v>2567.3539999999998</v>
      </c>
      <c r="BU69" s="1077">
        <v>2572.116</v>
      </c>
      <c r="BV69" s="1077">
        <v>1699.72</v>
      </c>
      <c r="BW69" s="1077">
        <v>1346.28</v>
      </c>
      <c r="BX69" s="1085">
        <v>3335.2483499200002</v>
      </c>
      <c r="BY69" s="1077">
        <v>36.200000000000003</v>
      </c>
      <c r="BZ69" s="1077">
        <v>3163.2</v>
      </c>
      <c r="CA69" s="1077">
        <v>4324.4799999999996</v>
      </c>
      <c r="CB69" s="1077">
        <v>5382.44</v>
      </c>
      <c r="CC69" s="1077">
        <v>6235.59</v>
      </c>
      <c r="CD69" s="1077">
        <v>5125.95</v>
      </c>
      <c r="CE69" s="1077">
        <v>4558.68</v>
      </c>
      <c r="CF69" s="1077">
        <v>4255.29</v>
      </c>
      <c r="CG69" s="1077">
        <v>6030.4</v>
      </c>
      <c r="CH69" s="1077">
        <v>2604.08</v>
      </c>
      <c r="CI69" s="1077">
        <v>6331.2413319999996</v>
      </c>
      <c r="CJ69" s="1078">
        <v>6331.2413319999996</v>
      </c>
      <c r="CK69" s="1230" t="s">
        <v>294</v>
      </c>
      <c r="CL69" s="1421">
        <v>8854.1179229999998</v>
      </c>
      <c r="CM69" s="1422">
        <v>4000</v>
      </c>
      <c r="CN69" s="1422">
        <v>8854.1179229999998</v>
      </c>
      <c r="CO69" s="1422">
        <v>8854.3597109999992</v>
      </c>
      <c r="CP69" s="1422">
        <v>9155.9367110000003</v>
      </c>
      <c r="CQ69" s="1422">
        <v>4301.5770000000002</v>
      </c>
      <c r="CR69" s="1422">
        <v>4301.5770000000002</v>
      </c>
      <c r="CS69" s="1422">
        <v>4301.5770000000002</v>
      </c>
      <c r="CT69" s="1423">
        <v>4301.5770000000002</v>
      </c>
    </row>
    <row r="70" spans="1:98" ht="15.75" customHeight="1">
      <c r="A70" s="1079" t="s">
        <v>298</v>
      </c>
      <c r="B70" s="1410">
        <v>2348.5970000000002</v>
      </c>
      <c r="C70" s="1080">
        <v>2348.5970000000002</v>
      </c>
      <c r="D70" s="1080">
        <v>2348.5970000000002</v>
      </c>
      <c r="E70" s="1080">
        <v>2348.6</v>
      </c>
      <c r="F70" s="1080">
        <v>2348.5970000000002</v>
      </c>
      <c r="G70" s="1080">
        <v>2348.5970000000002</v>
      </c>
      <c r="H70" s="1080">
        <v>3172.37</v>
      </c>
      <c r="I70" s="1080">
        <v>3172.37</v>
      </c>
      <c r="J70" s="1080">
        <v>3172.37</v>
      </c>
      <c r="K70" s="1080">
        <v>3172.37</v>
      </c>
      <c r="L70" s="1080">
        <v>4908.5</v>
      </c>
      <c r="M70" s="1080">
        <v>4908.4560000000001</v>
      </c>
      <c r="N70" s="1081">
        <v>4908.4560000000001</v>
      </c>
      <c r="O70" s="1081">
        <v>4908.4560000000001</v>
      </c>
      <c r="P70" s="1081">
        <v>4908.4560000000001</v>
      </c>
      <c r="Q70" s="1082">
        <v>4708.46</v>
      </c>
      <c r="R70" s="1081">
        <v>4708.4560000000001</v>
      </c>
      <c r="S70" s="1081">
        <v>4708.4560000000001</v>
      </c>
      <c r="T70" s="1081">
        <v>4708.4560000000001</v>
      </c>
      <c r="U70" s="1081">
        <v>4708.4560000000001</v>
      </c>
      <c r="V70" s="1081">
        <v>4708.4560000000001</v>
      </c>
      <c r="W70" s="1081">
        <v>5295.3580000000002</v>
      </c>
      <c r="X70" s="1081">
        <v>7032.5860000000002</v>
      </c>
      <c r="Y70" s="1081">
        <v>7032.5860000000002</v>
      </c>
      <c r="Z70" s="1081">
        <v>3834.0605619100002</v>
      </c>
      <c r="AA70" s="1081">
        <v>3834.06</v>
      </c>
      <c r="AB70" s="1083">
        <v>4293.0110000000004</v>
      </c>
      <c r="AC70" s="1079" t="s">
        <v>298</v>
      </c>
      <c r="AD70" s="1081">
        <v>4293.0110000000004</v>
      </c>
      <c r="AE70" s="1081">
        <v>6264.6620000000003</v>
      </c>
      <c r="AF70" s="1081">
        <v>6264.6620000000003</v>
      </c>
      <c r="AG70" s="1081">
        <v>5914.662875</v>
      </c>
      <c r="AH70" s="1081">
        <v>5914.6620000000003</v>
      </c>
      <c r="AI70" s="1081">
        <v>5914.6620000000003</v>
      </c>
      <c r="AJ70" s="1083">
        <v>5914.6620000000003</v>
      </c>
      <c r="AK70" s="1084">
        <v>5914.6620000000003</v>
      </c>
      <c r="AL70" s="1081">
        <v>7032.5860000000002</v>
      </c>
      <c r="AM70" s="1082">
        <v>7406.183</v>
      </c>
      <c r="AN70" s="1082">
        <v>7406.183</v>
      </c>
      <c r="AO70" s="1082">
        <v>13034.84</v>
      </c>
      <c r="AP70" s="1082">
        <v>11503.8</v>
      </c>
      <c r="AQ70" s="1082">
        <v>11503.8</v>
      </c>
      <c r="AR70" s="1085">
        <v>11103.8</v>
      </c>
      <c r="AS70" s="1086">
        <v>11103.8</v>
      </c>
      <c r="AT70" s="1085">
        <v>7674.03</v>
      </c>
      <c r="AU70" s="1085">
        <v>7674.03</v>
      </c>
      <c r="AV70" s="1082">
        <v>7674.03</v>
      </c>
      <c r="AW70" s="1082">
        <v>7674.03</v>
      </c>
      <c r="AX70" s="1077">
        <v>7674.03</v>
      </c>
      <c r="AY70" s="1077">
        <v>-5443.07</v>
      </c>
      <c r="AZ70" s="1077">
        <v>-5443.07</v>
      </c>
      <c r="BA70" s="1077">
        <v>-1871.08</v>
      </c>
      <c r="BB70" s="1077">
        <v>-1848.99</v>
      </c>
      <c r="BC70" s="1077">
        <v>-7481.58</v>
      </c>
      <c r="BD70" s="1078">
        <v>-8481.5769999999993</v>
      </c>
      <c r="BE70" s="1079" t="s">
        <v>298</v>
      </c>
      <c r="BF70" s="1399">
        <v>-8808.7900000000009</v>
      </c>
      <c r="BG70" s="1077">
        <v>-8808.7900000000009</v>
      </c>
      <c r="BH70" s="1077">
        <v>-8808.7900000000009</v>
      </c>
      <c r="BI70" s="1077">
        <v>-9010.0470000000005</v>
      </c>
      <c r="BJ70" s="1077">
        <v>-9010.0470000000005</v>
      </c>
      <c r="BK70" s="1077">
        <v>-8487.4390000000003</v>
      </c>
      <c r="BL70" s="1077">
        <v>-11694.746999999999</v>
      </c>
      <c r="BM70" s="1077">
        <v>-11694.746999999999</v>
      </c>
      <c r="BN70" s="1077">
        <v>-10859.46</v>
      </c>
      <c r="BO70" s="1077">
        <v>-4606.7179999999998</v>
      </c>
      <c r="BP70" s="1077">
        <v>-6803.7709999999997</v>
      </c>
      <c r="BQ70" s="1077">
        <v>-8900.9130000000005</v>
      </c>
      <c r="BR70" s="1077">
        <v>16028.25</v>
      </c>
      <c r="BS70" s="1077">
        <v>16028.253000000001</v>
      </c>
      <c r="BT70" s="1077">
        <v>1733.1489999999999</v>
      </c>
      <c r="BU70" s="1077">
        <v>1733.1489999999999</v>
      </c>
      <c r="BV70" s="1077">
        <v>1733.15</v>
      </c>
      <c r="BW70" s="1077">
        <v>1733.15</v>
      </c>
      <c r="BX70" s="1085">
        <v>1733.1497340000001</v>
      </c>
      <c r="BY70" s="1077">
        <v>4383.8</v>
      </c>
      <c r="BZ70" s="1077">
        <v>4383.8</v>
      </c>
      <c r="CA70" s="1077">
        <v>4383.78</v>
      </c>
      <c r="CB70" s="1077">
        <v>4383.78</v>
      </c>
      <c r="CC70" s="1077">
        <v>4383.78</v>
      </c>
      <c r="CD70" s="1077">
        <v>4383.78</v>
      </c>
      <c r="CE70" s="1077">
        <v>4383.78</v>
      </c>
      <c r="CF70" s="1077">
        <v>4383.78</v>
      </c>
      <c r="CG70" s="1077">
        <v>4383.78</v>
      </c>
      <c r="CH70" s="1077">
        <v>4383.78</v>
      </c>
      <c r="CI70" s="1077">
        <v>4224.8755962199994</v>
      </c>
      <c r="CJ70" s="1078">
        <v>3541.7026754099998</v>
      </c>
      <c r="CK70" s="1230" t="s">
        <v>295</v>
      </c>
      <c r="CL70" s="1421">
        <v>5959.3943280000003</v>
      </c>
      <c r="CM70" s="1422">
        <v>3856.8676420000002</v>
      </c>
      <c r="CN70" s="1422">
        <v>6858.9293390000003</v>
      </c>
      <c r="CO70" s="1422">
        <v>6858.9293390000003</v>
      </c>
      <c r="CP70" s="1422">
        <v>6858.9293390000003</v>
      </c>
      <c r="CQ70" s="1422">
        <v>3856.8676420000002</v>
      </c>
      <c r="CR70" s="1422">
        <v>3856.8676420000002</v>
      </c>
      <c r="CS70" s="1422">
        <v>3856.8676420000002</v>
      </c>
      <c r="CT70" s="1423">
        <v>3856.8676420000002</v>
      </c>
    </row>
    <row r="71" spans="1:98" ht="15.75" customHeight="1">
      <c r="A71" s="1068"/>
      <c r="B71" s="1409" t="s">
        <v>244</v>
      </c>
      <c r="C71" s="1069" t="s">
        <v>244</v>
      </c>
      <c r="D71" s="1069" t="s">
        <v>244</v>
      </c>
      <c r="E71" s="1069" t="s">
        <v>244</v>
      </c>
      <c r="F71" s="1069" t="s">
        <v>244</v>
      </c>
      <c r="G71" s="1069" t="s">
        <v>244</v>
      </c>
      <c r="H71" s="1069" t="s">
        <v>244</v>
      </c>
      <c r="I71" s="1069" t="s">
        <v>244</v>
      </c>
      <c r="J71" s="1069" t="s">
        <v>244</v>
      </c>
      <c r="K71" s="1069" t="s">
        <v>244</v>
      </c>
      <c r="L71" s="1069" t="s">
        <v>244</v>
      </c>
      <c r="M71" s="1069" t="s">
        <v>244</v>
      </c>
      <c r="N71" s="1070" t="s">
        <v>244</v>
      </c>
      <c r="O71" s="1070" t="s">
        <v>244</v>
      </c>
      <c r="P71" s="1070" t="s">
        <v>244</v>
      </c>
      <c r="Q71" s="1082" t="s">
        <v>244</v>
      </c>
      <c r="R71" s="1070" t="s">
        <v>244</v>
      </c>
      <c r="S71" s="1070" t="s">
        <v>244</v>
      </c>
      <c r="T71" s="1070" t="s">
        <v>244</v>
      </c>
      <c r="U71" s="1070" t="s">
        <v>244</v>
      </c>
      <c r="V71" s="1070" t="s">
        <v>244</v>
      </c>
      <c r="W71" s="1070" t="s">
        <v>244</v>
      </c>
      <c r="X71" s="1070" t="s">
        <v>244</v>
      </c>
      <c r="Y71" s="1114"/>
      <c r="Z71" s="1114"/>
      <c r="AA71" s="1114"/>
      <c r="AB71" s="1115"/>
      <c r="AC71" s="1068"/>
      <c r="AD71" s="1114"/>
      <c r="AE71" s="1114"/>
      <c r="AF71" s="1114"/>
      <c r="AG71" s="1114"/>
      <c r="AH71" s="1114"/>
      <c r="AI71" s="1114"/>
      <c r="AJ71" s="1115"/>
      <c r="AK71" s="1116"/>
      <c r="AL71" s="1114"/>
      <c r="AM71" s="1114"/>
      <c r="AN71" s="1114"/>
      <c r="AO71" s="1114"/>
      <c r="AP71" s="1114"/>
      <c r="AQ71" s="1114"/>
      <c r="AR71" s="1074" t="s">
        <v>244</v>
      </c>
      <c r="AS71" s="1075" t="s">
        <v>244</v>
      </c>
      <c r="AT71" s="1074" t="s">
        <v>244</v>
      </c>
      <c r="AU71" s="1074" t="s">
        <v>244</v>
      </c>
      <c r="AV71" s="1082" t="s">
        <v>244</v>
      </c>
      <c r="AW71" s="1082" t="s">
        <v>244</v>
      </c>
      <c r="AX71" s="1077" t="s">
        <v>244</v>
      </c>
      <c r="AY71" s="1077" t="s">
        <v>244</v>
      </c>
      <c r="AZ71" s="1077" t="s">
        <v>244</v>
      </c>
      <c r="BA71" s="1077" t="s">
        <v>244</v>
      </c>
      <c r="BB71" s="1077" t="s">
        <v>244</v>
      </c>
      <c r="BC71" s="1077" t="s">
        <v>244</v>
      </c>
      <c r="BD71" s="1078" t="s">
        <v>244</v>
      </c>
      <c r="BE71" s="1068"/>
      <c r="BF71" s="1399" t="s">
        <v>244</v>
      </c>
      <c r="BG71" s="1077" t="s">
        <v>244</v>
      </c>
      <c r="BH71" s="1077" t="s">
        <v>244</v>
      </c>
      <c r="BI71" s="1077" t="s">
        <v>244</v>
      </c>
      <c r="BJ71" s="1077" t="s">
        <v>244</v>
      </c>
      <c r="BK71" s="1077" t="s">
        <v>244</v>
      </c>
      <c r="BL71" s="1077" t="s">
        <v>244</v>
      </c>
      <c r="BM71" s="1077" t="s">
        <v>244</v>
      </c>
      <c r="BN71" s="1077" t="s">
        <v>244</v>
      </c>
      <c r="BO71" s="1077" t="s">
        <v>244</v>
      </c>
      <c r="BP71" s="1077" t="s">
        <v>244</v>
      </c>
      <c r="BQ71" s="1077" t="s">
        <v>244</v>
      </c>
      <c r="BR71" s="1077" t="s">
        <v>244</v>
      </c>
      <c r="BS71" s="1077" t="s">
        <v>244</v>
      </c>
      <c r="BT71" s="1077" t="s">
        <v>244</v>
      </c>
      <c r="BU71" s="1077" t="s">
        <v>244</v>
      </c>
      <c r="BV71" s="1077" t="s">
        <v>244</v>
      </c>
      <c r="BW71" s="1077" t="s">
        <v>244</v>
      </c>
      <c r="BX71" s="1085" t="s">
        <v>244</v>
      </c>
      <c r="BY71" s="1077"/>
      <c r="BZ71" s="1077"/>
      <c r="CA71" s="1077"/>
      <c r="CB71" s="1077"/>
      <c r="CC71" s="1077"/>
      <c r="CD71" s="1077"/>
      <c r="CE71" s="1077"/>
      <c r="CF71" s="1077"/>
      <c r="CG71" s="1077"/>
      <c r="CH71" s="1077"/>
      <c r="CI71" s="1077">
        <v>4383.7795749999996</v>
      </c>
      <c r="CJ71" s="1078">
        <v>4383.7795749999996</v>
      </c>
      <c r="CK71" s="1230" t="s">
        <v>731</v>
      </c>
      <c r="CL71" s="1421">
        <v>6331.2413319999996</v>
      </c>
      <c r="CM71" s="1422">
        <v>3000</v>
      </c>
      <c r="CN71" s="1422">
        <v>6331.2413319999996</v>
      </c>
      <c r="CO71" s="1422">
        <v>6331.2413319999996</v>
      </c>
      <c r="CP71" s="1422">
        <v>7235.9723320000003</v>
      </c>
      <c r="CQ71" s="1422">
        <v>3904.7310000000002</v>
      </c>
      <c r="CR71" s="1422">
        <v>3904.7310000000002</v>
      </c>
      <c r="CS71" s="1422">
        <v>3904.7310000000002</v>
      </c>
      <c r="CT71" s="1423">
        <v>3904.7310000000002</v>
      </c>
    </row>
    <row r="72" spans="1:98" ht="15.75" customHeight="1">
      <c r="A72" s="1068" t="s">
        <v>299</v>
      </c>
      <c r="B72" s="1409">
        <v>25499.710999999999</v>
      </c>
      <c r="C72" s="1069">
        <v>150187.535</v>
      </c>
      <c r="D72" s="1069">
        <v>115285.59299999999</v>
      </c>
      <c r="E72" s="1069">
        <v>138042.5</v>
      </c>
      <c r="F72" s="1069">
        <v>190800.59899999999</v>
      </c>
      <c r="G72" s="1069">
        <v>146954.435</v>
      </c>
      <c r="H72" s="1069">
        <v>60687.398000000001</v>
      </c>
      <c r="I72" s="1069">
        <v>56488.33</v>
      </c>
      <c r="J72" s="1069">
        <v>105626.765</v>
      </c>
      <c r="K72" s="1069">
        <v>45159.985000000001</v>
      </c>
      <c r="L72" s="1069">
        <v>81152.5</v>
      </c>
      <c r="M72" s="1069">
        <v>195900.997</v>
      </c>
      <c r="N72" s="1070">
        <v>95634.14</v>
      </c>
      <c r="O72" s="1070">
        <v>96553.938999999998</v>
      </c>
      <c r="P72" s="1070">
        <v>101900.091</v>
      </c>
      <c r="Q72" s="1071">
        <v>82957.720000000016</v>
      </c>
      <c r="R72" s="1070">
        <v>134549.65100000001</v>
      </c>
      <c r="S72" s="1070">
        <v>196468.47200000001</v>
      </c>
      <c r="T72" s="1070">
        <v>201229.625</v>
      </c>
      <c r="U72" s="1070">
        <v>173929.864</v>
      </c>
      <c r="V72" s="1070">
        <v>163429.83899999998</v>
      </c>
      <c r="W72" s="1070">
        <v>131833.33100000001</v>
      </c>
      <c r="X72" s="1070">
        <v>159360.16899999999</v>
      </c>
      <c r="Y72" s="1070">
        <v>216713.22816884003</v>
      </c>
      <c r="Z72" s="1070">
        <v>224331.99191973</v>
      </c>
      <c r="AA72" s="1070">
        <v>223930.18400000001</v>
      </c>
      <c r="AB72" s="1072">
        <v>211032.25400000002</v>
      </c>
      <c r="AC72" s="1068" t="s">
        <v>299</v>
      </c>
      <c r="AD72" s="1070">
        <v>233701.88200000001</v>
      </c>
      <c r="AE72" s="1070">
        <v>210888.14300000001</v>
      </c>
      <c r="AF72" s="1070">
        <v>216387.58799999999</v>
      </c>
      <c r="AG72" s="1070">
        <v>193689.662602</v>
      </c>
      <c r="AH72" s="1070">
        <v>181197.73199999999</v>
      </c>
      <c r="AI72" s="1070">
        <v>175350.93012899999</v>
      </c>
      <c r="AJ72" s="1072">
        <v>234692.861</v>
      </c>
      <c r="AK72" s="1073">
        <v>251858</v>
      </c>
      <c r="AL72" s="1070">
        <v>216713.22816884003</v>
      </c>
      <c r="AM72" s="1071">
        <v>155479.76300000001</v>
      </c>
      <c r="AN72" s="1071">
        <v>129355.878</v>
      </c>
      <c r="AO72" s="1071">
        <v>136741.53</v>
      </c>
      <c r="AP72" s="1071">
        <v>130520.05</v>
      </c>
      <c r="AQ72" s="1071">
        <v>133413.95000000001</v>
      </c>
      <c r="AR72" s="1074">
        <v>145142.22</v>
      </c>
      <c r="AS72" s="1075">
        <v>168684.58000000002</v>
      </c>
      <c r="AT72" s="1074">
        <v>182531.87</v>
      </c>
      <c r="AU72" s="1074">
        <v>189588.66999999998</v>
      </c>
      <c r="AV72" s="1071">
        <v>168925.38</v>
      </c>
      <c r="AW72" s="1071">
        <v>116184.38</v>
      </c>
      <c r="AX72" s="1077">
        <v>152927.70000000001</v>
      </c>
      <c r="AY72" s="1077">
        <v>147868.73000000001</v>
      </c>
      <c r="AZ72" s="1077">
        <v>127999.5</v>
      </c>
      <c r="BA72" s="1077">
        <v>109965.88</v>
      </c>
      <c r="BB72" s="1077">
        <v>138386.29999999999</v>
      </c>
      <c r="BC72" s="1077">
        <v>185981.90000000002</v>
      </c>
      <c r="BD72" s="1078">
        <v>163377.81599999999</v>
      </c>
      <c r="BE72" s="1068" t="s">
        <v>299</v>
      </c>
      <c r="BF72" s="1399">
        <v>145991.51</v>
      </c>
      <c r="BG72" s="1077">
        <v>137959.59</v>
      </c>
      <c r="BH72" s="1077">
        <v>151407.18</v>
      </c>
      <c r="BI72" s="1077">
        <v>184765.31699999998</v>
      </c>
      <c r="BJ72" s="1077">
        <v>191734.69999999998</v>
      </c>
      <c r="BK72" s="1077">
        <v>206301.853</v>
      </c>
      <c r="BL72" s="1077">
        <v>237878.49</v>
      </c>
      <c r="BM72" s="1077">
        <v>207666.50400000002</v>
      </c>
      <c r="BN72" s="1077">
        <v>204530.62</v>
      </c>
      <c r="BO72" s="1077">
        <v>203738.03399999999</v>
      </c>
      <c r="BP72" s="1077">
        <v>189633.37</v>
      </c>
      <c r="BQ72" s="1077">
        <v>203558.13800000001</v>
      </c>
      <c r="BR72" s="1077">
        <v>77696.62</v>
      </c>
      <c r="BS72" s="1077">
        <v>119070.47</v>
      </c>
      <c r="BT72" s="1077">
        <v>85979.53899999999</v>
      </c>
      <c r="BU72" s="1077">
        <v>43536.092000000004</v>
      </c>
      <c r="BV72" s="1077">
        <v>57694</v>
      </c>
      <c r="BW72" s="1077">
        <v>62559.149999999994</v>
      </c>
      <c r="BX72" s="1085">
        <v>46754.73094899</v>
      </c>
      <c r="BY72" s="1077">
        <v>54324.7</v>
      </c>
      <c r="BZ72" s="1077">
        <v>57136.7</v>
      </c>
      <c r="CA72" s="1077">
        <v>54124.49</v>
      </c>
      <c r="CB72" s="1077">
        <v>60185.38</v>
      </c>
      <c r="CC72" s="1077">
        <v>59990.17</v>
      </c>
      <c r="CD72" s="1077">
        <v>66775.13</v>
      </c>
      <c r="CE72" s="1077">
        <v>94491</v>
      </c>
      <c r="CF72" s="1077">
        <v>71547.009999999995</v>
      </c>
      <c r="CG72" s="1077">
        <v>92625.05</v>
      </c>
      <c r="CH72" s="1077">
        <v>82551.94</v>
      </c>
      <c r="CI72" s="1077"/>
      <c r="CJ72" s="1078"/>
      <c r="CK72" s="1230" t="s">
        <v>297</v>
      </c>
      <c r="CL72" s="1421">
        <v>1242.663976</v>
      </c>
      <c r="CM72" s="1422">
        <v>1206.308</v>
      </c>
      <c r="CN72" s="1422">
        <v>1317.2904370000001</v>
      </c>
      <c r="CO72" s="1422">
        <v>1317.2322489999999</v>
      </c>
      <c r="CP72" s="1422">
        <v>110.924249</v>
      </c>
      <c r="CQ72" s="1422">
        <v>0</v>
      </c>
      <c r="CR72" s="1422">
        <v>0</v>
      </c>
      <c r="CS72" s="1422">
        <v>0</v>
      </c>
      <c r="CT72" s="1423">
        <v>0</v>
      </c>
    </row>
    <row r="73" spans="1:98" ht="15.75" customHeight="1">
      <c r="A73" s="1079" t="s">
        <v>300</v>
      </c>
      <c r="B73" s="1410">
        <v>22915</v>
      </c>
      <c r="C73" s="1080">
        <v>132808.372</v>
      </c>
      <c r="D73" s="1080">
        <v>94140.718999999997</v>
      </c>
      <c r="E73" s="1080">
        <v>125456.9</v>
      </c>
      <c r="F73" s="1080">
        <v>160310.11900000001</v>
      </c>
      <c r="G73" s="1080">
        <v>133629.644</v>
      </c>
      <c r="H73" s="1080">
        <v>54560.205999999998</v>
      </c>
      <c r="I73" s="1080">
        <v>53050</v>
      </c>
      <c r="J73" s="1080">
        <v>100830</v>
      </c>
      <c r="K73" s="1080">
        <v>42705.167000000001</v>
      </c>
      <c r="L73" s="1080">
        <v>78430</v>
      </c>
      <c r="M73" s="1080">
        <v>192751.46</v>
      </c>
      <c r="N73" s="1081">
        <v>93240</v>
      </c>
      <c r="O73" s="1081">
        <v>93347</v>
      </c>
      <c r="P73" s="1081">
        <v>87295</v>
      </c>
      <c r="Q73" s="1082">
        <v>80322.390000000014</v>
      </c>
      <c r="R73" s="1081">
        <v>120210.81</v>
      </c>
      <c r="S73" s="1081">
        <v>184829.37400000001</v>
      </c>
      <c r="T73" s="1081">
        <v>190770.44899999999</v>
      </c>
      <c r="U73" s="1081">
        <v>165356.55799999999</v>
      </c>
      <c r="V73" s="1081">
        <v>161206.55799999999</v>
      </c>
      <c r="W73" s="1081">
        <v>128972.6</v>
      </c>
      <c r="X73" s="1081">
        <v>136130.94199999998</v>
      </c>
      <c r="Y73" s="1081">
        <v>190874.07334240002</v>
      </c>
      <c r="Z73" s="1081">
        <v>200093.03825360001</v>
      </c>
      <c r="AA73" s="1081">
        <v>191921.66800000001</v>
      </c>
      <c r="AB73" s="1083">
        <v>185547.02100000001</v>
      </c>
      <c r="AC73" s="1079" t="s">
        <v>300</v>
      </c>
      <c r="AD73" s="1081">
        <v>208754.03400000001</v>
      </c>
      <c r="AE73" s="1081">
        <v>183621</v>
      </c>
      <c r="AF73" s="1081">
        <v>188314.57399999999</v>
      </c>
      <c r="AG73" s="1081">
        <v>169495.74099999998</v>
      </c>
      <c r="AH73" s="1081">
        <v>158808.72399999999</v>
      </c>
      <c r="AI73" s="1081">
        <v>153985</v>
      </c>
      <c r="AJ73" s="1083">
        <v>212167.68799999999</v>
      </c>
      <c r="AK73" s="1084">
        <v>229759.74299999999</v>
      </c>
      <c r="AL73" s="1081">
        <v>190874.07334240002</v>
      </c>
      <c r="AM73" s="1082">
        <v>125488.817</v>
      </c>
      <c r="AN73" s="1082">
        <v>111351.81</v>
      </c>
      <c r="AO73" s="1082">
        <v>110764.79</v>
      </c>
      <c r="AP73" s="1082">
        <v>108384.69</v>
      </c>
      <c r="AQ73" s="1082">
        <v>109080.69</v>
      </c>
      <c r="AR73" s="1085">
        <v>114900.89</v>
      </c>
      <c r="AS73" s="1086">
        <v>133859.71000000002</v>
      </c>
      <c r="AT73" s="1085">
        <v>127891.79</v>
      </c>
      <c r="AU73" s="1085">
        <v>145448.35999999999</v>
      </c>
      <c r="AV73" s="1082">
        <v>138273.41</v>
      </c>
      <c r="AW73" s="1082">
        <v>69451.39</v>
      </c>
      <c r="AX73" s="1077">
        <v>127372.78</v>
      </c>
      <c r="AY73" s="1077">
        <v>124685.88</v>
      </c>
      <c r="AZ73" s="1077">
        <v>111976.85</v>
      </c>
      <c r="BA73" s="1077">
        <v>105991.78</v>
      </c>
      <c r="BB73" s="1077">
        <v>122341.5</v>
      </c>
      <c r="BC73" s="1077">
        <v>181107.89</v>
      </c>
      <c r="BD73" s="1078">
        <v>158539.932</v>
      </c>
      <c r="BE73" s="1079" t="s">
        <v>300</v>
      </c>
      <c r="BF73" s="1399">
        <v>123386.68000000001</v>
      </c>
      <c r="BG73" s="1077">
        <v>117671.15</v>
      </c>
      <c r="BH73" s="1077">
        <v>129129.2</v>
      </c>
      <c r="BI73" s="1077">
        <v>166084.74</v>
      </c>
      <c r="BJ73" s="1077">
        <v>167652.9</v>
      </c>
      <c r="BK73" s="1077">
        <v>191790.663</v>
      </c>
      <c r="BL73" s="1077">
        <v>192112.74900000001</v>
      </c>
      <c r="BM73" s="1077">
        <v>174196.72700000001</v>
      </c>
      <c r="BN73" s="1077">
        <v>167406.12</v>
      </c>
      <c r="BO73" s="1077">
        <v>172185.253</v>
      </c>
      <c r="BP73" s="1077">
        <v>162794.46299999999</v>
      </c>
      <c r="BQ73" s="1077">
        <v>135386.78</v>
      </c>
      <c r="BR73" s="1077">
        <v>15182.7</v>
      </c>
      <c r="BS73" s="1077">
        <v>42348</v>
      </c>
      <c r="BT73" s="1077">
        <v>34021.78</v>
      </c>
      <c r="BU73" s="1077">
        <v>0</v>
      </c>
      <c r="BV73" s="1077">
        <v>17521.78</v>
      </c>
      <c r="BW73" s="1077">
        <v>17521.78</v>
      </c>
      <c r="BX73" s="1085">
        <v>0</v>
      </c>
      <c r="BY73" s="1077">
        <v>54324.7</v>
      </c>
      <c r="BZ73" s="1077">
        <v>5515</v>
      </c>
      <c r="CA73" s="1077">
        <v>0</v>
      </c>
      <c r="CB73" s="1077">
        <v>0</v>
      </c>
      <c r="CC73" s="1077">
        <v>0</v>
      </c>
      <c r="CD73" s="1077">
        <v>10000</v>
      </c>
      <c r="CE73" s="1077">
        <v>31695.4</v>
      </c>
      <c r="CF73" s="1077">
        <v>5000</v>
      </c>
      <c r="CG73" s="1077">
        <v>0</v>
      </c>
      <c r="CH73" s="1077">
        <v>17229.2</v>
      </c>
      <c r="CI73" s="1077">
        <v>71692.048270550004</v>
      </c>
      <c r="CJ73" s="1078">
        <v>80596.71323696</v>
      </c>
      <c r="CK73" s="1230" t="s">
        <v>732</v>
      </c>
      <c r="CL73" s="1421">
        <v>0</v>
      </c>
      <c r="CM73" s="1422">
        <v>0</v>
      </c>
      <c r="CN73" s="1422">
        <v>0</v>
      </c>
      <c r="CO73" s="1422">
        <v>0</v>
      </c>
      <c r="CP73" s="1422">
        <v>0</v>
      </c>
      <c r="CQ73" s="1422">
        <v>0</v>
      </c>
      <c r="CR73" s="1422">
        <v>0</v>
      </c>
      <c r="CS73" s="1422">
        <v>127.43291024</v>
      </c>
      <c r="CT73" s="1423">
        <v>0</v>
      </c>
    </row>
    <row r="74" spans="1:98" ht="15.75" customHeight="1">
      <c r="A74" s="1079" t="s">
        <v>301</v>
      </c>
      <c r="B74" s="1410">
        <v>0</v>
      </c>
      <c r="C74" s="1080">
        <v>0</v>
      </c>
      <c r="D74" s="1080">
        <v>0</v>
      </c>
      <c r="E74" s="1080">
        <v>0</v>
      </c>
      <c r="F74" s="1080">
        <v>0</v>
      </c>
      <c r="G74" s="1080">
        <v>0</v>
      </c>
      <c r="H74" s="1080">
        <v>0</v>
      </c>
      <c r="I74" s="1080">
        <v>0</v>
      </c>
      <c r="J74" s="1080">
        <v>0</v>
      </c>
      <c r="K74" s="1080">
        <v>0</v>
      </c>
      <c r="L74" s="1080">
        <v>0</v>
      </c>
      <c r="M74" s="1080">
        <v>0</v>
      </c>
      <c r="N74" s="1081">
        <v>0</v>
      </c>
      <c r="O74" s="1081">
        <v>0</v>
      </c>
      <c r="P74" s="1081">
        <v>0</v>
      </c>
      <c r="Q74" s="1082">
        <v>0</v>
      </c>
      <c r="R74" s="1081">
        <v>0</v>
      </c>
      <c r="S74" s="1081">
        <v>0</v>
      </c>
      <c r="T74" s="1081">
        <v>0</v>
      </c>
      <c r="U74" s="1081">
        <v>0</v>
      </c>
      <c r="V74" s="1081">
        <v>0</v>
      </c>
      <c r="W74" s="1081">
        <v>0</v>
      </c>
      <c r="X74" s="1081">
        <v>0</v>
      </c>
      <c r="Y74" s="1081">
        <v>0</v>
      </c>
      <c r="Z74" s="1081">
        <v>0</v>
      </c>
      <c r="AA74" s="1081">
        <v>0</v>
      </c>
      <c r="AB74" s="1083">
        <v>0</v>
      </c>
      <c r="AC74" s="1079" t="s">
        <v>301</v>
      </c>
      <c r="AD74" s="1081">
        <v>0</v>
      </c>
      <c r="AE74" s="1081">
        <v>0</v>
      </c>
      <c r="AF74" s="1081">
        <v>0</v>
      </c>
      <c r="AG74" s="1081">
        <v>0</v>
      </c>
      <c r="AH74" s="1081">
        <v>0</v>
      </c>
      <c r="AI74" s="1081">
        <v>0</v>
      </c>
      <c r="AJ74" s="1083">
        <v>0</v>
      </c>
      <c r="AK74" s="1084">
        <v>0</v>
      </c>
      <c r="AL74" s="1081">
        <v>0</v>
      </c>
      <c r="AM74" s="1082">
        <v>0</v>
      </c>
      <c r="AN74" s="1082">
        <v>0</v>
      </c>
      <c r="AO74" s="1082">
        <v>0</v>
      </c>
      <c r="AP74" s="1082">
        <v>0</v>
      </c>
      <c r="AQ74" s="1082">
        <v>0</v>
      </c>
      <c r="AR74" s="1085">
        <v>0</v>
      </c>
      <c r="AS74" s="1086">
        <v>0</v>
      </c>
      <c r="AT74" s="1085">
        <v>0</v>
      </c>
      <c r="AU74" s="1085">
        <v>0</v>
      </c>
      <c r="AV74" s="1082">
        <v>0</v>
      </c>
      <c r="AW74" s="1082">
        <v>0</v>
      </c>
      <c r="AX74" s="1077">
        <v>0</v>
      </c>
      <c r="AY74" s="1077">
        <v>0</v>
      </c>
      <c r="AZ74" s="1077">
        <v>0</v>
      </c>
      <c r="BA74" s="1077">
        <v>0</v>
      </c>
      <c r="BB74" s="1077">
        <v>0</v>
      </c>
      <c r="BC74" s="1077">
        <v>0</v>
      </c>
      <c r="BD74" s="1078">
        <v>0</v>
      </c>
      <c r="BE74" s="1079" t="s">
        <v>301</v>
      </c>
      <c r="BF74" s="1399">
        <v>0</v>
      </c>
      <c r="BG74" s="1077">
        <v>0</v>
      </c>
      <c r="BH74" s="1077">
        <v>0</v>
      </c>
      <c r="BI74" s="1077">
        <v>0</v>
      </c>
      <c r="BJ74" s="1077">
        <v>0</v>
      </c>
      <c r="BK74" s="1077">
        <v>0</v>
      </c>
      <c r="BL74" s="1077">
        <v>0</v>
      </c>
      <c r="BM74" s="1077">
        <v>0</v>
      </c>
      <c r="BN74" s="1077">
        <v>0</v>
      </c>
      <c r="BO74" s="1077">
        <v>0</v>
      </c>
      <c r="BP74" s="1077">
        <v>0</v>
      </c>
      <c r="BQ74" s="1077">
        <v>0</v>
      </c>
      <c r="BR74" s="1077">
        <v>0</v>
      </c>
      <c r="BS74" s="1077">
        <v>0</v>
      </c>
      <c r="BT74" s="1077">
        <v>0</v>
      </c>
      <c r="BU74" s="1077">
        <v>0</v>
      </c>
      <c r="BV74" s="1077">
        <v>0</v>
      </c>
      <c r="BW74" s="1077">
        <v>0</v>
      </c>
      <c r="BX74" s="1085">
        <v>0</v>
      </c>
      <c r="BY74" s="1077">
        <v>0</v>
      </c>
      <c r="BZ74" s="1077">
        <v>0</v>
      </c>
      <c r="CA74" s="1077">
        <v>0</v>
      </c>
      <c r="CB74" s="1077">
        <v>0</v>
      </c>
      <c r="CC74" s="1077">
        <v>0</v>
      </c>
      <c r="CD74" s="1077">
        <v>0</v>
      </c>
      <c r="CE74" s="1077">
        <v>0</v>
      </c>
      <c r="CF74" s="1077">
        <v>0</v>
      </c>
      <c r="CG74" s="1077">
        <v>0</v>
      </c>
      <c r="CH74" s="1077">
        <v>0</v>
      </c>
      <c r="CI74" s="1077">
        <v>16592.608709120002</v>
      </c>
      <c r="CJ74" s="1078">
        <v>26945.64721997</v>
      </c>
      <c r="CK74" s="1230" t="s">
        <v>733</v>
      </c>
      <c r="CL74" s="1421">
        <v>6012.2549970099999</v>
      </c>
      <c r="CM74" s="1422">
        <v>1312.9175315599998</v>
      </c>
      <c r="CN74" s="1422">
        <v>10549.54511334</v>
      </c>
      <c r="CO74" s="1422">
        <v>10701.416648140003</v>
      </c>
      <c r="CP74" s="1422">
        <v>11664.695500640002</v>
      </c>
      <c r="CQ74" s="1422">
        <v>5966.4120098399999</v>
      </c>
      <c r="CR74" s="1422">
        <v>6362.4575168199999</v>
      </c>
      <c r="CS74" s="1422">
        <v>6984.1415058800003</v>
      </c>
      <c r="CT74" s="1423">
        <v>6267.1423716899999</v>
      </c>
    </row>
    <row r="75" spans="1:98" ht="15.75" customHeight="1">
      <c r="A75" s="1079" t="s">
        <v>302</v>
      </c>
      <c r="B75" s="1410">
        <v>0</v>
      </c>
      <c r="C75" s="1080">
        <v>1000</v>
      </c>
      <c r="D75" s="1080">
        <v>4397.299</v>
      </c>
      <c r="E75" s="1080">
        <v>3395</v>
      </c>
      <c r="F75" s="1080">
        <v>9997.5110000000004</v>
      </c>
      <c r="G75" s="1080">
        <v>0</v>
      </c>
      <c r="H75" s="1080">
        <v>0</v>
      </c>
      <c r="I75" s="1080">
        <v>0</v>
      </c>
      <c r="J75" s="1080">
        <v>0</v>
      </c>
      <c r="K75" s="1080">
        <v>0</v>
      </c>
      <c r="L75" s="1080">
        <v>0</v>
      </c>
      <c r="M75" s="1080">
        <v>0</v>
      </c>
      <c r="N75" s="1081">
        <v>0</v>
      </c>
      <c r="O75" s="1081">
        <v>1000</v>
      </c>
      <c r="P75" s="1081">
        <v>0</v>
      </c>
      <c r="Q75" s="1082">
        <v>0</v>
      </c>
      <c r="R75" s="1081">
        <v>0</v>
      </c>
      <c r="S75" s="1081">
        <v>0</v>
      </c>
      <c r="T75" s="1081">
        <v>6436</v>
      </c>
      <c r="U75" s="1081">
        <v>6436</v>
      </c>
      <c r="V75" s="1081">
        <v>0</v>
      </c>
      <c r="W75" s="1081">
        <v>0</v>
      </c>
      <c r="X75" s="1081">
        <v>23229.226999999999</v>
      </c>
      <c r="Y75" s="1081">
        <v>0</v>
      </c>
      <c r="Z75" s="1081">
        <v>0</v>
      </c>
      <c r="AA75" s="1081">
        <v>0</v>
      </c>
      <c r="AB75" s="1083">
        <v>0</v>
      </c>
      <c r="AC75" s="1079" t="s">
        <v>302</v>
      </c>
      <c r="AD75" s="1081">
        <v>0</v>
      </c>
      <c r="AE75" s="1081">
        <v>0</v>
      </c>
      <c r="AF75" s="1081">
        <v>0</v>
      </c>
      <c r="AG75" s="1081">
        <v>0</v>
      </c>
      <c r="AH75" s="1081">
        <v>0</v>
      </c>
      <c r="AI75" s="1081">
        <v>3740.2191779999998</v>
      </c>
      <c r="AJ75" s="1083">
        <v>7190.2190000000001</v>
      </c>
      <c r="AK75" s="1084">
        <v>7078.8149999999996</v>
      </c>
      <c r="AL75" s="1081">
        <v>0</v>
      </c>
      <c r="AM75" s="1082">
        <v>0</v>
      </c>
      <c r="AN75" s="1082">
        <v>0</v>
      </c>
      <c r="AO75" s="1082">
        <v>6065</v>
      </c>
      <c r="AP75" s="1082">
        <v>6065</v>
      </c>
      <c r="AQ75" s="1082">
        <v>8065</v>
      </c>
      <c r="AR75" s="1085">
        <v>3500</v>
      </c>
      <c r="AS75" s="1086">
        <v>0</v>
      </c>
      <c r="AT75" s="1085">
        <v>647.91999999999996</v>
      </c>
      <c r="AU75" s="1085">
        <v>0</v>
      </c>
      <c r="AV75" s="1082">
        <v>2000</v>
      </c>
      <c r="AW75" s="1082">
        <v>0</v>
      </c>
      <c r="AX75" s="1077">
        <v>0</v>
      </c>
      <c r="AY75" s="1077">
        <v>0</v>
      </c>
      <c r="AZ75" s="1077">
        <v>0</v>
      </c>
      <c r="BA75" s="1077">
        <v>0</v>
      </c>
      <c r="BB75" s="1077">
        <v>0</v>
      </c>
      <c r="BC75" s="1077">
        <v>0</v>
      </c>
      <c r="BD75" s="1078">
        <v>0</v>
      </c>
      <c r="BE75" s="1079" t="s">
        <v>302</v>
      </c>
      <c r="BF75" s="1399">
        <v>0</v>
      </c>
      <c r="BG75" s="1077">
        <v>0</v>
      </c>
      <c r="BH75" s="1077">
        <v>0</v>
      </c>
      <c r="BI75" s="1077">
        <v>0</v>
      </c>
      <c r="BJ75" s="1077">
        <v>0</v>
      </c>
      <c r="BK75" s="1077">
        <v>0</v>
      </c>
      <c r="BL75" s="1077">
        <v>0</v>
      </c>
      <c r="BM75" s="1077">
        <v>0</v>
      </c>
      <c r="BN75" s="1077">
        <v>0</v>
      </c>
      <c r="BO75" s="1077">
        <v>0</v>
      </c>
      <c r="BP75" s="1077">
        <v>0</v>
      </c>
      <c r="BQ75" s="1077">
        <v>0</v>
      </c>
      <c r="BR75" s="1077">
        <v>0</v>
      </c>
      <c r="BS75" s="1077">
        <v>0</v>
      </c>
      <c r="BT75" s="1077">
        <v>0</v>
      </c>
      <c r="BU75" s="1077">
        <v>0</v>
      </c>
      <c r="BV75" s="1077">
        <v>0</v>
      </c>
      <c r="BW75" s="1077">
        <v>0</v>
      </c>
      <c r="BX75" s="1085">
        <v>0</v>
      </c>
      <c r="BY75" s="1077">
        <v>0</v>
      </c>
      <c r="BZ75" s="1077">
        <v>48687.7</v>
      </c>
      <c r="CA75" s="1077">
        <v>50440.18</v>
      </c>
      <c r="CB75" s="1077">
        <v>55866.54</v>
      </c>
      <c r="CC75" s="1077">
        <v>55568.73</v>
      </c>
      <c r="CD75" s="1077">
        <v>53477.83</v>
      </c>
      <c r="CE75" s="1077">
        <v>59535.5</v>
      </c>
      <c r="CF75" s="1077">
        <v>62336.65</v>
      </c>
      <c r="CG75" s="1077">
        <v>85305.86</v>
      </c>
      <c r="CH75" s="1077">
        <v>60131.47</v>
      </c>
      <c r="CI75" s="1077"/>
      <c r="CJ75" s="1078">
        <v>0</v>
      </c>
      <c r="CK75" s="1229"/>
      <c r="CL75" s="1418" t="s">
        <v>244</v>
      </c>
      <c r="CM75" s="1419" t="s">
        <v>244</v>
      </c>
      <c r="CN75" s="1419" t="s">
        <v>244</v>
      </c>
      <c r="CO75" s="1419" t="s">
        <v>244</v>
      </c>
      <c r="CP75" s="1419" t="s">
        <v>244</v>
      </c>
      <c r="CQ75" s="1419" t="s">
        <v>244</v>
      </c>
      <c r="CR75" s="1419" t="s">
        <v>244</v>
      </c>
      <c r="CS75" s="1419" t="s">
        <v>244</v>
      </c>
      <c r="CT75" s="1420" t="s">
        <v>244</v>
      </c>
    </row>
    <row r="76" spans="1:98" ht="15.75" customHeight="1">
      <c r="A76" s="1079" t="s">
        <v>303</v>
      </c>
      <c r="B76" s="1410">
        <v>2584.7109999999998</v>
      </c>
      <c r="C76" s="1080">
        <v>16379.163</v>
      </c>
      <c r="D76" s="1080">
        <v>16747.575000000001</v>
      </c>
      <c r="E76" s="1080">
        <v>9190.6</v>
      </c>
      <c r="F76" s="1080">
        <v>20492.968999999997</v>
      </c>
      <c r="G76" s="1080">
        <v>13324.790999999999</v>
      </c>
      <c r="H76" s="1080">
        <v>6127.1919999999991</v>
      </c>
      <c r="I76" s="1080">
        <v>3438.33</v>
      </c>
      <c r="J76" s="1080">
        <v>4796.7650000000003</v>
      </c>
      <c r="K76" s="1080">
        <v>2454.8180000000002</v>
      </c>
      <c r="L76" s="1080">
        <v>2722.5</v>
      </c>
      <c r="M76" s="1080">
        <v>3149.5370000000003</v>
      </c>
      <c r="N76" s="1081">
        <v>2394.1400000000003</v>
      </c>
      <c r="O76" s="1081">
        <v>2206.9390000000003</v>
      </c>
      <c r="P76" s="1081">
        <v>14605.091</v>
      </c>
      <c r="Q76" s="1082">
        <v>2635.33</v>
      </c>
      <c r="R76" s="1081">
        <v>14338.841</v>
      </c>
      <c r="S76" s="1081">
        <v>11639.098</v>
      </c>
      <c r="T76" s="1081">
        <v>4023.1759999999999</v>
      </c>
      <c r="U76" s="1081">
        <v>2137.306</v>
      </c>
      <c r="V76" s="1081">
        <v>2223.2809999999999</v>
      </c>
      <c r="W76" s="1081">
        <v>2860.7309999999998</v>
      </c>
      <c r="X76" s="1081">
        <v>0</v>
      </c>
      <c r="Y76" s="1081">
        <v>25839.154826440001</v>
      </c>
      <c r="Z76" s="1081">
        <v>24238.953666129997</v>
      </c>
      <c r="AA76" s="1081">
        <v>32008.516</v>
      </c>
      <c r="AB76" s="1083">
        <v>25485.232999999997</v>
      </c>
      <c r="AC76" s="1079" t="s">
        <v>303</v>
      </c>
      <c r="AD76" s="1081">
        <v>24947.848000000002</v>
      </c>
      <c r="AE76" s="1081">
        <v>27267.143</v>
      </c>
      <c r="AF76" s="1081">
        <v>28073.013999999999</v>
      </c>
      <c r="AG76" s="1081">
        <v>24193.921602000002</v>
      </c>
      <c r="AH76" s="1081">
        <v>22389.008000000002</v>
      </c>
      <c r="AI76" s="1081">
        <v>17625.710951000001</v>
      </c>
      <c r="AJ76" s="1083">
        <v>15334.954</v>
      </c>
      <c r="AK76" s="1084">
        <v>15019.441999999999</v>
      </c>
      <c r="AL76" s="1081">
        <v>25839.154826440001</v>
      </c>
      <c r="AM76" s="1082">
        <v>29990.946</v>
      </c>
      <c r="AN76" s="1082">
        <v>18004.067999999999</v>
      </c>
      <c r="AO76" s="1082">
        <v>19911.740000000002</v>
      </c>
      <c r="AP76" s="1082">
        <v>16070.36</v>
      </c>
      <c r="AQ76" s="1082">
        <v>16268.26</v>
      </c>
      <c r="AR76" s="1085">
        <v>26741.329999999998</v>
      </c>
      <c r="AS76" s="1086">
        <v>34824.870000000003</v>
      </c>
      <c r="AT76" s="1085">
        <v>53992.159999999996</v>
      </c>
      <c r="AU76" s="1085">
        <v>44140.310000000005</v>
      </c>
      <c r="AV76" s="1082">
        <v>28651.97</v>
      </c>
      <c r="AW76" s="1082">
        <v>46732.99</v>
      </c>
      <c r="AX76" s="1077">
        <v>25554.92</v>
      </c>
      <c r="AY76" s="1077">
        <v>23182.850000000002</v>
      </c>
      <c r="AZ76" s="1077">
        <v>16022.65</v>
      </c>
      <c r="BA76" s="1077">
        <v>3974.1</v>
      </c>
      <c r="BB76" s="1077">
        <v>16044.800000000001</v>
      </c>
      <c r="BC76" s="1077">
        <v>4874.01</v>
      </c>
      <c r="BD76" s="1078">
        <v>4837.884</v>
      </c>
      <c r="BE76" s="1079" t="s">
        <v>303</v>
      </c>
      <c r="BF76" s="1399">
        <v>22604.829999999998</v>
      </c>
      <c r="BG76" s="1077">
        <v>20288.440000000002</v>
      </c>
      <c r="BH76" s="1077">
        <v>22277.98</v>
      </c>
      <c r="BI76" s="1077">
        <v>18680.577000000001</v>
      </c>
      <c r="BJ76" s="1077">
        <v>24081.8</v>
      </c>
      <c r="BK76" s="1077">
        <v>14511.19</v>
      </c>
      <c r="BL76" s="1077">
        <v>45765.740999999995</v>
      </c>
      <c r="BM76" s="1077">
        <v>33469.777000000002</v>
      </c>
      <c r="BN76" s="1077">
        <v>37124.5</v>
      </c>
      <c r="BO76" s="1077">
        <v>31552.780999999999</v>
      </c>
      <c r="BP76" s="1077">
        <v>26838.906999999999</v>
      </c>
      <c r="BQ76" s="1077">
        <v>68171.358000000007</v>
      </c>
      <c r="BR76" s="1077">
        <v>62513.919999999998</v>
      </c>
      <c r="BS76" s="1077">
        <v>76722.47</v>
      </c>
      <c r="BT76" s="1077">
        <v>51957.758999999998</v>
      </c>
      <c r="BU76" s="1077">
        <v>43536.092000000004</v>
      </c>
      <c r="BV76" s="1077">
        <v>40172.22</v>
      </c>
      <c r="BW76" s="1077">
        <v>45037.369999999995</v>
      </c>
      <c r="BX76" s="1085">
        <v>46754.73094899</v>
      </c>
      <c r="BY76" s="1077">
        <v>0</v>
      </c>
      <c r="BZ76" s="1077">
        <v>2934.1</v>
      </c>
      <c r="CA76" s="1077">
        <v>3684.32</v>
      </c>
      <c r="CB76" s="1077">
        <v>4318.84</v>
      </c>
      <c r="CC76" s="1077">
        <v>4421.4399999999996</v>
      </c>
      <c r="CD76" s="1077">
        <v>3297.3</v>
      </c>
      <c r="CE76" s="1077">
        <v>3260.1</v>
      </c>
      <c r="CF76" s="1077">
        <v>4210.3599999999997</v>
      </c>
      <c r="CG76" s="1077">
        <v>7319.19</v>
      </c>
      <c r="CH76" s="1077">
        <v>5191.26</v>
      </c>
      <c r="CI76" s="1077">
        <v>49024.545207269999</v>
      </c>
      <c r="CJ76" s="1078">
        <v>47651.89181031</v>
      </c>
      <c r="CK76" s="1229" t="s">
        <v>299</v>
      </c>
      <c r="CL76" s="1418">
        <v>51775.516967569987</v>
      </c>
      <c r="CM76" s="1419">
        <v>51537.394336299963</v>
      </c>
      <c r="CN76" s="1419">
        <v>51753.089619819999</v>
      </c>
      <c r="CO76" s="1419">
        <v>53260.33879781</v>
      </c>
      <c r="CP76" s="1419">
        <v>52510.815183089995</v>
      </c>
      <c r="CQ76" s="1419">
        <v>56528.618885609882</v>
      </c>
      <c r="CR76" s="1419">
        <v>57182.960554020014</v>
      </c>
      <c r="CS76" s="1419">
        <v>58412.323402189824</v>
      </c>
      <c r="CT76" s="1420">
        <v>55970.786206370009</v>
      </c>
    </row>
    <row r="77" spans="1:98" ht="15.75" customHeight="1">
      <c r="A77" s="1079" t="s">
        <v>304</v>
      </c>
      <c r="B77" s="1410">
        <v>0</v>
      </c>
      <c r="C77" s="1080">
        <v>0</v>
      </c>
      <c r="D77" s="1080">
        <v>0</v>
      </c>
      <c r="E77" s="1080">
        <v>0</v>
      </c>
      <c r="F77" s="1080">
        <v>0</v>
      </c>
      <c r="G77" s="1080">
        <v>0</v>
      </c>
      <c r="H77" s="1080">
        <v>0</v>
      </c>
      <c r="I77" s="1080">
        <v>0</v>
      </c>
      <c r="J77" s="1080">
        <v>0</v>
      </c>
      <c r="K77" s="1080">
        <v>0</v>
      </c>
      <c r="L77" s="1080">
        <v>0</v>
      </c>
      <c r="M77" s="1080">
        <v>0</v>
      </c>
      <c r="N77" s="1081">
        <v>0</v>
      </c>
      <c r="O77" s="1081">
        <v>0</v>
      </c>
      <c r="P77" s="1081">
        <v>0</v>
      </c>
      <c r="Q77" s="1082">
        <v>0</v>
      </c>
      <c r="R77" s="1081">
        <v>0</v>
      </c>
      <c r="S77" s="1081">
        <v>0</v>
      </c>
      <c r="T77" s="1081">
        <v>0</v>
      </c>
      <c r="U77" s="1081">
        <v>0</v>
      </c>
      <c r="V77" s="1081">
        <v>0</v>
      </c>
      <c r="W77" s="1081">
        <v>0</v>
      </c>
      <c r="X77" s="1081">
        <v>0</v>
      </c>
      <c r="Y77" s="1081">
        <v>0</v>
      </c>
      <c r="Z77" s="1081">
        <v>0</v>
      </c>
      <c r="AA77" s="1081">
        <v>0</v>
      </c>
      <c r="AB77" s="1083">
        <v>0</v>
      </c>
      <c r="AC77" s="1079" t="s">
        <v>304</v>
      </c>
      <c r="AD77" s="1081">
        <v>0</v>
      </c>
      <c r="AE77" s="1081">
        <v>0</v>
      </c>
      <c r="AF77" s="1081">
        <v>0</v>
      </c>
      <c r="AG77" s="1081">
        <v>0</v>
      </c>
      <c r="AH77" s="1081">
        <v>0</v>
      </c>
      <c r="AI77" s="1081">
        <v>0</v>
      </c>
      <c r="AJ77" s="1083">
        <v>0</v>
      </c>
      <c r="AK77" s="1084">
        <v>0</v>
      </c>
      <c r="AL77" s="1081">
        <v>0</v>
      </c>
      <c r="AM77" s="1082">
        <v>0</v>
      </c>
      <c r="AN77" s="1082">
        <v>0</v>
      </c>
      <c r="AO77" s="1082">
        <v>0</v>
      </c>
      <c r="AP77" s="1082">
        <v>0</v>
      </c>
      <c r="AQ77" s="1082">
        <v>0</v>
      </c>
      <c r="AR77" s="1085">
        <v>0</v>
      </c>
      <c r="AS77" s="1086">
        <v>0</v>
      </c>
      <c r="AT77" s="1085">
        <v>0</v>
      </c>
      <c r="AU77" s="1085">
        <v>0</v>
      </c>
      <c r="AV77" s="1082">
        <v>0</v>
      </c>
      <c r="AW77" s="1082">
        <v>0</v>
      </c>
      <c r="AX77" s="1077">
        <v>0</v>
      </c>
      <c r="AY77" s="1077">
        <v>0</v>
      </c>
      <c r="AZ77" s="1077">
        <v>0</v>
      </c>
      <c r="BA77" s="1077">
        <v>0</v>
      </c>
      <c r="BB77" s="1077">
        <v>0</v>
      </c>
      <c r="BC77" s="1077">
        <v>0</v>
      </c>
      <c r="BD77" s="1078">
        <v>0</v>
      </c>
      <c r="BE77" s="1079" t="s">
        <v>304</v>
      </c>
      <c r="BF77" s="1399">
        <v>0</v>
      </c>
      <c r="BG77" s="1077">
        <v>0</v>
      </c>
      <c r="BH77" s="1077">
        <v>0</v>
      </c>
      <c r="BI77" s="1077">
        <v>0</v>
      </c>
      <c r="BJ77" s="1077">
        <v>0</v>
      </c>
      <c r="BK77" s="1077">
        <v>0</v>
      </c>
      <c r="BL77" s="1077">
        <v>0</v>
      </c>
      <c r="BM77" s="1077">
        <v>0</v>
      </c>
      <c r="BN77" s="1077">
        <v>0</v>
      </c>
      <c r="BO77" s="1077">
        <v>0</v>
      </c>
      <c r="BP77" s="1077">
        <v>0</v>
      </c>
      <c r="BQ77" s="1077">
        <v>0</v>
      </c>
      <c r="BR77" s="1077">
        <v>0</v>
      </c>
      <c r="BS77" s="1077">
        <v>0</v>
      </c>
      <c r="BT77" s="1077">
        <v>0</v>
      </c>
      <c r="BU77" s="1077">
        <v>0</v>
      </c>
      <c r="BV77" s="1077">
        <v>0</v>
      </c>
      <c r="BW77" s="1077">
        <v>0</v>
      </c>
      <c r="BX77" s="1085">
        <v>0</v>
      </c>
      <c r="BY77" s="1077">
        <v>0</v>
      </c>
      <c r="BZ77" s="1077">
        <v>0</v>
      </c>
      <c r="CA77" s="1077">
        <v>0</v>
      </c>
      <c r="CB77" s="1077">
        <v>0</v>
      </c>
      <c r="CC77" s="1077">
        <v>0</v>
      </c>
      <c r="CD77" s="1077">
        <v>0</v>
      </c>
      <c r="CE77" s="1077">
        <v>0</v>
      </c>
      <c r="CF77" s="1077">
        <v>0</v>
      </c>
      <c r="CG77" s="1077">
        <v>0</v>
      </c>
      <c r="CH77" s="1077">
        <v>0</v>
      </c>
      <c r="CI77" s="1077">
        <v>6074.8943541600001</v>
      </c>
      <c r="CJ77" s="1078">
        <v>5999.1742066800007</v>
      </c>
      <c r="CK77" s="1230" t="s">
        <v>300</v>
      </c>
      <c r="CL77" s="1421">
        <v>0</v>
      </c>
      <c r="CM77" s="1422">
        <v>0</v>
      </c>
      <c r="CN77" s="1422">
        <v>0</v>
      </c>
      <c r="CO77" s="1422">
        <v>0</v>
      </c>
      <c r="CP77" s="1422">
        <v>0</v>
      </c>
      <c r="CQ77" s="1422">
        <v>0</v>
      </c>
      <c r="CR77" s="1422">
        <v>0</v>
      </c>
      <c r="CS77" s="1422">
        <v>0</v>
      </c>
      <c r="CT77" s="1423">
        <v>0</v>
      </c>
    </row>
    <row r="78" spans="1:98" ht="15.75" customHeight="1">
      <c r="A78" s="1068"/>
      <c r="B78" s="1409" t="s">
        <v>244</v>
      </c>
      <c r="C78" s="1069" t="s">
        <v>244</v>
      </c>
      <c r="D78" s="1069" t="s">
        <v>244</v>
      </c>
      <c r="E78" s="1069" t="s">
        <v>244</v>
      </c>
      <c r="F78" s="1069" t="s">
        <v>244</v>
      </c>
      <c r="G78" s="1069" t="s">
        <v>244</v>
      </c>
      <c r="H78" s="1069" t="s">
        <v>244</v>
      </c>
      <c r="I78" s="1069" t="s">
        <v>244</v>
      </c>
      <c r="J78" s="1069" t="s">
        <v>244</v>
      </c>
      <c r="K78" s="1069" t="s">
        <v>244</v>
      </c>
      <c r="L78" s="1069" t="s">
        <v>244</v>
      </c>
      <c r="M78" s="1069" t="s">
        <v>244</v>
      </c>
      <c r="N78" s="1070" t="s">
        <v>244</v>
      </c>
      <c r="O78" s="1070" t="s">
        <v>244</v>
      </c>
      <c r="P78" s="1070" t="s">
        <v>244</v>
      </c>
      <c r="Q78" s="1082" t="s">
        <v>244</v>
      </c>
      <c r="R78" s="1065"/>
      <c r="S78" s="1065"/>
      <c r="T78" s="1065"/>
      <c r="U78" s="1065"/>
      <c r="V78" s="1065"/>
      <c r="W78" s="1065"/>
      <c r="X78" s="1065"/>
      <c r="Y78" s="1114"/>
      <c r="Z78" s="1114"/>
      <c r="AA78" s="1114"/>
      <c r="AB78" s="1115"/>
      <c r="AC78" s="1068"/>
      <c r="AD78" s="1114"/>
      <c r="AE78" s="1114"/>
      <c r="AF78" s="1114"/>
      <c r="AG78" s="1114"/>
      <c r="AH78" s="1114"/>
      <c r="AI78" s="1114"/>
      <c r="AJ78" s="1115"/>
      <c r="AK78" s="1116"/>
      <c r="AL78" s="1114"/>
      <c r="AM78" s="1114"/>
      <c r="AN78" s="1114"/>
      <c r="AO78" s="1114"/>
      <c r="AP78" s="1114"/>
      <c r="AQ78" s="1114"/>
      <c r="AR78" s="1074" t="s">
        <v>244</v>
      </c>
      <c r="AS78" s="1075" t="s">
        <v>244</v>
      </c>
      <c r="AT78" s="1074" t="s">
        <v>244</v>
      </c>
      <c r="AU78" s="1074" t="s">
        <v>244</v>
      </c>
      <c r="AV78" s="1082" t="s">
        <v>244</v>
      </c>
      <c r="AW78" s="1082" t="s">
        <v>244</v>
      </c>
      <c r="AX78" s="1077" t="s">
        <v>244</v>
      </c>
      <c r="AY78" s="1077" t="s">
        <v>244</v>
      </c>
      <c r="AZ78" s="1077" t="s">
        <v>244</v>
      </c>
      <c r="BA78" s="1077" t="s">
        <v>244</v>
      </c>
      <c r="BB78" s="1077" t="s">
        <v>244</v>
      </c>
      <c r="BC78" s="1077" t="s">
        <v>244</v>
      </c>
      <c r="BD78" s="1078" t="s">
        <v>244</v>
      </c>
      <c r="BE78" s="1068"/>
      <c r="BF78" s="1399" t="s">
        <v>244</v>
      </c>
      <c r="BG78" s="1077" t="s">
        <v>244</v>
      </c>
      <c r="BH78" s="1077" t="s">
        <v>244</v>
      </c>
      <c r="BI78" s="1077" t="s">
        <v>244</v>
      </c>
      <c r="BJ78" s="1077" t="s">
        <v>244</v>
      </c>
      <c r="BK78" s="1077" t="s">
        <v>244</v>
      </c>
      <c r="BL78" s="1077" t="s">
        <v>244</v>
      </c>
      <c r="BM78" s="1077" t="s">
        <v>244</v>
      </c>
      <c r="BN78" s="1077" t="s">
        <v>244</v>
      </c>
      <c r="BO78" s="1077" t="s">
        <v>244</v>
      </c>
      <c r="BP78" s="1077" t="s">
        <v>244</v>
      </c>
      <c r="BQ78" s="1077" t="s">
        <v>244</v>
      </c>
      <c r="BR78" s="1077" t="s">
        <v>244</v>
      </c>
      <c r="BS78" s="1077" t="s">
        <v>244</v>
      </c>
      <c r="BT78" s="1077" t="s">
        <v>244</v>
      </c>
      <c r="BU78" s="1077" t="s">
        <v>244</v>
      </c>
      <c r="BV78" s="1077" t="s">
        <v>244</v>
      </c>
      <c r="BW78" s="1077" t="s">
        <v>244</v>
      </c>
      <c r="BX78" s="1085" t="s">
        <v>244</v>
      </c>
      <c r="BY78" s="1077"/>
      <c r="BZ78" s="1077"/>
      <c r="CA78" s="1077"/>
      <c r="CB78" s="1077"/>
      <c r="CC78" s="1077"/>
      <c r="CD78" s="1077"/>
      <c r="CE78" s="1077"/>
      <c r="CF78" s="1077"/>
      <c r="CG78" s="1077"/>
      <c r="CH78" s="1077"/>
      <c r="CI78" s="1077">
        <v>0</v>
      </c>
      <c r="CJ78" s="1078">
        <v>0</v>
      </c>
      <c r="CK78" s="1230" t="s">
        <v>301</v>
      </c>
      <c r="CL78" s="1421">
        <v>0</v>
      </c>
      <c r="CM78" s="1422">
        <v>0</v>
      </c>
      <c r="CN78" s="1422">
        <v>0</v>
      </c>
      <c r="CO78" s="1422">
        <v>0</v>
      </c>
      <c r="CP78" s="1422">
        <v>0</v>
      </c>
      <c r="CQ78" s="1422">
        <v>0</v>
      </c>
      <c r="CR78" s="1422">
        <v>0</v>
      </c>
      <c r="CS78" s="1422">
        <v>0</v>
      </c>
      <c r="CT78" s="1423">
        <v>0</v>
      </c>
    </row>
    <row r="79" spans="1:98" ht="15.75" customHeight="1">
      <c r="A79" s="1068" t="s">
        <v>305</v>
      </c>
      <c r="B79" s="1409">
        <v>139832.25300000003</v>
      </c>
      <c r="C79" s="1069">
        <v>210496.66800000001</v>
      </c>
      <c r="D79" s="1069">
        <v>169317.01799999998</v>
      </c>
      <c r="E79" s="1069">
        <v>169723.4</v>
      </c>
      <c r="F79" s="1069">
        <v>161958.12900000002</v>
      </c>
      <c r="G79" s="1069">
        <v>158922.66</v>
      </c>
      <c r="H79" s="1069">
        <v>57825.953999999998</v>
      </c>
      <c r="I79" s="1069">
        <v>104136.75099999999</v>
      </c>
      <c r="J79" s="1069">
        <v>171508.704</v>
      </c>
      <c r="K79" s="1069">
        <v>157960.845</v>
      </c>
      <c r="L79" s="1069">
        <v>217875</v>
      </c>
      <c r="M79" s="1069">
        <v>42145.946000000004</v>
      </c>
      <c r="N79" s="1070">
        <v>50648.878000000004</v>
      </c>
      <c r="O79" s="1070">
        <v>177993.095</v>
      </c>
      <c r="P79" s="1070">
        <v>106319.72199999999</v>
      </c>
      <c r="Q79" s="1082">
        <v>129825.98</v>
      </c>
      <c r="R79" s="1070">
        <v>124090.537</v>
      </c>
      <c r="S79" s="1070">
        <v>136835.91400000002</v>
      </c>
      <c r="T79" s="1070">
        <v>173962.23799999998</v>
      </c>
      <c r="U79" s="1070">
        <v>104057.06299999999</v>
      </c>
      <c r="V79" s="1070">
        <v>79524.160000000003</v>
      </c>
      <c r="W79" s="1070">
        <v>77315.967999999993</v>
      </c>
      <c r="X79" s="1070">
        <v>69558.463000000003</v>
      </c>
      <c r="Y79" s="1070">
        <v>22805.576334470003</v>
      </c>
      <c r="Z79" s="1070">
        <v>45366.632561090002</v>
      </c>
      <c r="AA79" s="1070">
        <v>27655.657999999999</v>
      </c>
      <c r="AB79" s="1072">
        <v>31067.882999999998</v>
      </c>
      <c r="AC79" s="1068" t="s">
        <v>305</v>
      </c>
      <c r="AD79" s="1070">
        <v>27.145</v>
      </c>
      <c r="AE79" s="1070">
        <v>57587.688999999998</v>
      </c>
      <c r="AF79" s="1070">
        <v>35879.684999999998</v>
      </c>
      <c r="AG79" s="1070">
        <v>33202.288840000001</v>
      </c>
      <c r="AH79" s="1070">
        <v>35284.737000000001</v>
      </c>
      <c r="AI79" s="1070">
        <v>28574.563611000001</v>
      </c>
      <c r="AJ79" s="1072">
        <v>20775.028000000002</v>
      </c>
      <c r="AK79" s="1073">
        <v>21274.417000000001</v>
      </c>
      <c r="AL79" s="1070">
        <v>22805.576334470003</v>
      </c>
      <c r="AM79" s="1071">
        <v>14277.866</v>
      </c>
      <c r="AN79" s="1071">
        <v>15279.588</v>
      </c>
      <c r="AO79" s="1071">
        <v>30331.03</v>
      </c>
      <c r="AP79" s="1071">
        <v>26549.61</v>
      </c>
      <c r="AQ79" s="1071">
        <v>42191.619999999995</v>
      </c>
      <c r="AR79" s="1074">
        <v>42134.36</v>
      </c>
      <c r="AS79" s="1075">
        <v>38340.35</v>
      </c>
      <c r="AT79" s="1074">
        <v>37275.160000000003</v>
      </c>
      <c r="AU79" s="1074">
        <v>46813</v>
      </c>
      <c r="AV79" s="1071">
        <v>25526.489999999998</v>
      </c>
      <c r="AW79" s="1071">
        <v>62404.76</v>
      </c>
      <c r="AX79" s="1077">
        <v>54242.5</v>
      </c>
      <c r="AY79" s="1077">
        <v>54289.71</v>
      </c>
      <c r="AZ79" s="1077">
        <v>42590.8</v>
      </c>
      <c r="BA79" s="1077">
        <v>95100.01999999999</v>
      </c>
      <c r="BB79" s="1077">
        <v>53256.46</v>
      </c>
      <c r="BC79" s="1077">
        <v>72734.149999999994</v>
      </c>
      <c r="BD79" s="1078">
        <v>68653.307000000001</v>
      </c>
      <c r="BE79" s="1068" t="s">
        <v>305</v>
      </c>
      <c r="BF79" s="1399">
        <v>63124.590999999993</v>
      </c>
      <c r="BG79" s="1077">
        <v>56058.06</v>
      </c>
      <c r="BH79" s="1077">
        <v>69806.929999999993</v>
      </c>
      <c r="BI79" s="1077">
        <v>52873.880000000005</v>
      </c>
      <c r="BJ79" s="1077">
        <v>53271.5</v>
      </c>
      <c r="BK79" s="1077">
        <v>56458.803</v>
      </c>
      <c r="BL79" s="1077">
        <v>64568.569000000003</v>
      </c>
      <c r="BM79" s="1077">
        <v>72746.165000000008</v>
      </c>
      <c r="BN79" s="1077">
        <v>77441.5</v>
      </c>
      <c r="BO79" s="1077">
        <v>78815.209999999992</v>
      </c>
      <c r="BP79" s="1077">
        <v>72771.124000000011</v>
      </c>
      <c r="BQ79" s="1077">
        <v>78903.766000000003</v>
      </c>
      <c r="BR79" s="1077">
        <v>72722.759999999995</v>
      </c>
      <c r="BS79" s="1077">
        <v>59028.095999999998</v>
      </c>
      <c r="BT79" s="1077">
        <v>41675.512999999999</v>
      </c>
      <c r="BU79" s="1077">
        <v>44841.322</v>
      </c>
      <c r="BV79" s="1077">
        <v>44816.42</v>
      </c>
      <c r="BW79" s="1077">
        <v>40018.54</v>
      </c>
      <c r="BX79" s="1085">
        <v>40454.055233769999</v>
      </c>
      <c r="BY79" s="1077">
        <v>42344.1</v>
      </c>
      <c r="BZ79" s="1077">
        <v>45715.4</v>
      </c>
      <c r="CA79" s="1077">
        <v>50126.3</v>
      </c>
      <c r="CB79" s="1077">
        <v>53953.599999999999</v>
      </c>
      <c r="CC79" s="1077">
        <v>46261.14</v>
      </c>
      <c r="CD79" s="1077">
        <v>32817.64</v>
      </c>
      <c r="CE79" s="1077">
        <v>40577.440000000002</v>
      </c>
      <c r="CF79" s="1077">
        <v>29591.55</v>
      </c>
      <c r="CG79" s="1077">
        <v>31427.52</v>
      </c>
      <c r="CH79" s="1077">
        <v>28622.880000000001</v>
      </c>
      <c r="CI79" s="1077">
        <v>23495.389332999999</v>
      </c>
      <c r="CJ79" s="1078">
        <v>25599.841785000001</v>
      </c>
      <c r="CK79" s="1230" t="s">
        <v>302</v>
      </c>
      <c r="CL79" s="1421">
        <v>51775.516967569987</v>
      </c>
      <c r="CM79" s="1422">
        <v>51537.394336299963</v>
      </c>
      <c r="CN79" s="1422">
        <v>51753.089619819999</v>
      </c>
      <c r="CO79" s="1422">
        <v>53260.33879781</v>
      </c>
      <c r="CP79" s="1422">
        <v>52510.815183089995</v>
      </c>
      <c r="CQ79" s="1422">
        <v>56528.618885609882</v>
      </c>
      <c r="CR79" s="1422">
        <v>57182.960554020014</v>
      </c>
      <c r="CS79" s="1422">
        <v>58412.323402189824</v>
      </c>
      <c r="CT79" s="1423">
        <v>55970.786206370009</v>
      </c>
    </row>
    <row r="80" spans="1:98" ht="15.75" customHeight="1">
      <c r="A80" s="1079" t="s">
        <v>300</v>
      </c>
      <c r="B80" s="1410">
        <v>139810.21900000001</v>
      </c>
      <c r="C80" s="1080">
        <v>210478.20699999999</v>
      </c>
      <c r="D80" s="1080">
        <v>169273.04699999999</v>
      </c>
      <c r="E80" s="1080">
        <v>169709.7</v>
      </c>
      <c r="F80" s="1080">
        <v>161957.57</v>
      </c>
      <c r="G80" s="1080">
        <v>158866.62299999999</v>
      </c>
      <c r="H80" s="1080">
        <v>43589.044999999998</v>
      </c>
      <c r="I80" s="1080">
        <v>103902.54</v>
      </c>
      <c r="J80" s="1080">
        <v>171287.95699999999</v>
      </c>
      <c r="K80" s="1080">
        <v>157745.91399999999</v>
      </c>
      <c r="L80" s="1080">
        <v>217767.6</v>
      </c>
      <c r="M80" s="1080">
        <v>30830.505000000001</v>
      </c>
      <c r="N80" s="1081">
        <v>50520.546000000002</v>
      </c>
      <c r="O80" s="1081">
        <v>177868.326</v>
      </c>
      <c r="P80" s="1081">
        <v>106187.098</v>
      </c>
      <c r="Q80" s="1082">
        <v>129652.89</v>
      </c>
      <c r="R80" s="1081">
        <v>123905.89</v>
      </c>
      <c r="S80" s="1081">
        <v>136647.91500000001</v>
      </c>
      <c r="T80" s="1081">
        <v>165626.96599999999</v>
      </c>
      <c r="U80" s="1081">
        <v>92246.748999999996</v>
      </c>
      <c r="V80" s="1081">
        <v>74438.028000000006</v>
      </c>
      <c r="W80" s="1081">
        <v>71686.298999999999</v>
      </c>
      <c r="X80" s="1081">
        <v>63509.983</v>
      </c>
      <c r="Y80" s="1081">
        <v>11569.391236470001</v>
      </c>
      <c r="Z80" s="1081">
        <v>39565.165591090001</v>
      </c>
      <c r="AA80" s="1081">
        <v>24583.039000000001</v>
      </c>
      <c r="AB80" s="1083">
        <v>28865.495999999999</v>
      </c>
      <c r="AC80" s="1079" t="s">
        <v>300</v>
      </c>
      <c r="AD80" s="1081">
        <v>27.145</v>
      </c>
      <c r="AE80" s="1081">
        <v>52778.92</v>
      </c>
      <c r="AF80" s="1081">
        <v>32991.527999999998</v>
      </c>
      <c r="AG80" s="1081">
        <v>25219.002497000001</v>
      </c>
      <c r="AH80" s="1081">
        <v>29718.884999999998</v>
      </c>
      <c r="AI80" s="1081">
        <v>25809.700118000001</v>
      </c>
      <c r="AJ80" s="1083">
        <v>18881.455000000002</v>
      </c>
      <c r="AK80" s="1084">
        <v>19375.741000000002</v>
      </c>
      <c r="AL80" s="1081">
        <v>11569.391236470001</v>
      </c>
      <c r="AM80" s="1082">
        <v>12517.803</v>
      </c>
      <c r="AN80" s="1082">
        <v>13229.25</v>
      </c>
      <c r="AO80" s="1082">
        <v>29089.16</v>
      </c>
      <c r="AP80" s="1082">
        <v>18719.439999999999</v>
      </c>
      <c r="AQ80" s="1082">
        <v>22065.599999999999</v>
      </c>
      <c r="AR80" s="1085">
        <v>22008.34</v>
      </c>
      <c r="AS80" s="1086">
        <v>25342.5</v>
      </c>
      <c r="AT80" s="1085">
        <v>25012.63</v>
      </c>
      <c r="AU80" s="1085">
        <v>25908.7</v>
      </c>
      <c r="AV80" s="1082">
        <v>18319</v>
      </c>
      <c r="AW80" s="1082">
        <v>62345.48</v>
      </c>
      <c r="AX80" s="1077">
        <v>40672.6</v>
      </c>
      <c r="AY80" s="1077">
        <v>40719.81</v>
      </c>
      <c r="AZ80" s="1077">
        <v>31579.01</v>
      </c>
      <c r="BA80" s="1077">
        <v>71183.899999999994</v>
      </c>
      <c r="BB80" s="1077">
        <v>27231.43</v>
      </c>
      <c r="BC80" s="1077">
        <v>38311.78</v>
      </c>
      <c r="BD80" s="1078">
        <v>30589.870999999999</v>
      </c>
      <c r="BE80" s="1079" t="s">
        <v>300</v>
      </c>
      <c r="BF80" s="1399">
        <v>45.88</v>
      </c>
      <c r="BG80" s="1077">
        <v>25859.56</v>
      </c>
      <c r="BH80" s="1077">
        <v>48071.81</v>
      </c>
      <c r="BI80" s="1077">
        <v>31009.08</v>
      </c>
      <c r="BJ80" s="1077">
        <v>12953.2</v>
      </c>
      <c r="BK80" s="1077">
        <v>14908.959000000001</v>
      </c>
      <c r="BL80" s="1077">
        <v>13311.268</v>
      </c>
      <c r="BM80" s="1077">
        <v>11037.983</v>
      </c>
      <c r="BN80" s="1077">
        <v>19273.87</v>
      </c>
      <c r="BO80" s="1077">
        <v>24793.65</v>
      </c>
      <c r="BP80" s="1077">
        <v>18634.989000000001</v>
      </c>
      <c r="BQ80" s="1077">
        <v>29753.053</v>
      </c>
      <c r="BR80" s="1077">
        <v>15580.55</v>
      </c>
      <c r="BS80" s="1077">
        <v>3044.7359999999999</v>
      </c>
      <c r="BT80" s="1077">
        <v>3.9470000000000001</v>
      </c>
      <c r="BU80" s="1077">
        <v>45.927999999999997</v>
      </c>
      <c r="BV80" s="1077">
        <v>21.03</v>
      </c>
      <c r="BW80" s="1077">
        <v>73.55</v>
      </c>
      <c r="BX80" s="1085">
        <v>6.1061637699999993</v>
      </c>
      <c r="BY80" s="1077">
        <v>0</v>
      </c>
      <c r="BZ80" s="1077">
        <v>5425.1</v>
      </c>
      <c r="CA80" s="1077">
        <v>9667.4599999999991</v>
      </c>
      <c r="CB80" s="1077">
        <v>14295.92</v>
      </c>
      <c r="CC80" s="1077">
        <v>14259.57</v>
      </c>
      <c r="CD80" s="1077">
        <v>6.07</v>
      </c>
      <c r="CE80" s="1077">
        <v>6677.88</v>
      </c>
      <c r="CF80" s="1077">
        <v>3901.13</v>
      </c>
      <c r="CG80" s="1077">
        <v>0.74</v>
      </c>
      <c r="CH80" s="1077">
        <v>2670.75</v>
      </c>
      <c r="CI80" s="1077">
        <v>3000</v>
      </c>
      <c r="CJ80" s="1078">
        <v>1.6760569999999999</v>
      </c>
      <c r="CK80" s="1230" t="s">
        <v>734</v>
      </c>
      <c r="CL80" s="1421">
        <v>0</v>
      </c>
      <c r="CM80" s="1422">
        <v>0</v>
      </c>
      <c r="CN80" s="1422">
        <v>0</v>
      </c>
      <c r="CO80" s="1422">
        <v>0</v>
      </c>
      <c r="CP80" s="1422">
        <v>0</v>
      </c>
      <c r="CQ80" s="1422">
        <v>0</v>
      </c>
      <c r="CR80" s="1422">
        <v>0</v>
      </c>
      <c r="CS80" s="1422">
        <v>0</v>
      </c>
      <c r="CT80" s="1423">
        <v>0</v>
      </c>
    </row>
    <row r="81" spans="1:98" ht="15.75" customHeight="1">
      <c r="A81" s="1079" t="s">
        <v>301</v>
      </c>
      <c r="B81" s="1410">
        <v>0</v>
      </c>
      <c r="C81" s="1080">
        <v>0</v>
      </c>
      <c r="D81" s="1080">
        <v>0</v>
      </c>
      <c r="E81" s="1080">
        <v>0</v>
      </c>
      <c r="F81" s="1080">
        <v>0</v>
      </c>
      <c r="G81" s="1080">
        <v>0</v>
      </c>
      <c r="H81" s="1080">
        <v>0</v>
      </c>
      <c r="I81" s="1080">
        <v>0</v>
      </c>
      <c r="J81" s="1080">
        <v>0</v>
      </c>
      <c r="K81" s="1080">
        <v>0</v>
      </c>
      <c r="L81" s="1080">
        <v>0</v>
      </c>
      <c r="M81" s="1080">
        <v>0</v>
      </c>
      <c r="N81" s="1081">
        <v>0</v>
      </c>
      <c r="O81" s="1081">
        <v>0</v>
      </c>
      <c r="P81" s="1081">
        <v>0</v>
      </c>
      <c r="Q81" s="1082">
        <v>0</v>
      </c>
      <c r="R81" s="1081">
        <v>0</v>
      </c>
      <c r="S81" s="1081">
        <v>0</v>
      </c>
      <c r="T81" s="1081">
        <v>0</v>
      </c>
      <c r="U81" s="1081">
        <v>0</v>
      </c>
      <c r="V81" s="1081">
        <v>0</v>
      </c>
      <c r="W81" s="1081">
        <v>0</v>
      </c>
      <c r="X81" s="1081">
        <v>0</v>
      </c>
      <c r="Y81" s="1081">
        <v>0</v>
      </c>
      <c r="Z81" s="1081">
        <v>0</v>
      </c>
      <c r="AA81" s="1081">
        <v>0</v>
      </c>
      <c r="AB81" s="1083">
        <v>0</v>
      </c>
      <c r="AC81" s="1079" t="s">
        <v>301</v>
      </c>
      <c r="AD81" s="1081">
        <v>0</v>
      </c>
      <c r="AE81" s="1081">
        <v>0</v>
      </c>
      <c r="AF81" s="1081">
        <v>0</v>
      </c>
      <c r="AG81" s="1081">
        <v>0</v>
      </c>
      <c r="AH81" s="1081">
        <v>0</v>
      </c>
      <c r="AI81" s="1081">
        <v>0</v>
      </c>
      <c r="AJ81" s="1083">
        <v>0</v>
      </c>
      <c r="AK81" s="1084">
        <v>0</v>
      </c>
      <c r="AL81" s="1081">
        <v>0</v>
      </c>
      <c r="AM81" s="1082">
        <v>0</v>
      </c>
      <c r="AN81" s="1082">
        <v>0</v>
      </c>
      <c r="AO81" s="1082">
        <v>0</v>
      </c>
      <c r="AP81" s="1082">
        <v>0</v>
      </c>
      <c r="AQ81" s="1082">
        <v>0</v>
      </c>
      <c r="AR81" s="1085">
        <v>0</v>
      </c>
      <c r="AS81" s="1086">
        <v>0</v>
      </c>
      <c r="AT81" s="1085">
        <v>0</v>
      </c>
      <c r="AU81" s="1085">
        <v>0</v>
      </c>
      <c r="AV81" s="1082">
        <v>0</v>
      </c>
      <c r="AW81" s="1082">
        <v>0</v>
      </c>
      <c r="AX81" s="1077">
        <v>0</v>
      </c>
      <c r="AY81" s="1077">
        <v>0</v>
      </c>
      <c r="AZ81" s="1077">
        <v>0</v>
      </c>
      <c r="BA81" s="1077">
        <v>0</v>
      </c>
      <c r="BB81" s="1077">
        <v>0</v>
      </c>
      <c r="BC81" s="1077">
        <v>0</v>
      </c>
      <c r="BD81" s="1078">
        <v>0</v>
      </c>
      <c r="BE81" s="1079" t="s">
        <v>301</v>
      </c>
      <c r="BF81" s="1399">
        <v>0</v>
      </c>
      <c r="BG81" s="1077">
        <v>0</v>
      </c>
      <c r="BH81" s="1077">
        <v>0</v>
      </c>
      <c r="BI81" s="1077">
        <v>0</v>
      </c>
      <c r="BJ81" s="1077">
        <v>0</v>
      </c>
      <c r="BK81" s="1077">
        <v>0</v>
      </c>
      <c r="BL81" s="1077">
        <v>0</v>
      </c>
      <c r="BM81" s="1077">
        <v>0</v>
      </c>
      <c r="BN81" s="1077">
        <v>0</v>
      </c>
      <c r="BO81" s="1077">
        <v>0</v>
      </c>
      <c r="BP81" s="1077">
        <v>0</v>
      </c>
      <c r="BQ81" s="1077">
        <v>0</v>
      </c>
      <c r="BR81" s="1077">
        <v>0</v>
      </c>
      <c r="BS81" s="1077">
        <v>0</v>
      </c>
      <c r="BT81" s="1077">
        <v>0</v>
      </c>
      <c r="BU81" s="1077">
        <v>0</v>
      </c>
      <c r="BV81" s="1077">
        <v>0</v>
      </c>
      <c r="BW81" s="1077">
        <v>0</v>
      </c>
      <c r="BX81" s="1085">
        <v>0</v>
      </c>
      <c r="BY81" s="1077">
        <v>0</v>
      </c>
      <c r="BZ81" s="1077">
        <v>0</v>
      </c>
      <c r="CA81" s="1077">
        <v>0</v>
      </c>
      <c r="CB81" s="1077">
        <v>0</v>
      </c>
      <c r="CC81" s="1077">
        <v>0</v>
      </c>
      <c r="CD81" s="1077">
        <v>0</v>
      </c>
      <c r="CE81" s="1077">
        <v>0</v>
      </c>
      <c r="CF81" s="1077">
        <v>0</v>
      </c>
      <c r="CG81" s="1077">
        <v>0</v>
      </c>
      <c r="CH81" s="1077">
        <v>0</v>
      </c>
      <c r="CI81" s="1077"/>
      <c r="CJ81" s="1078">
        <v>0</v>
      </c>
      <c r="CK81" s="1229"/>
      <c r="CL81" s="1418" t="s">
        <v>244</v>
      </c>
      <c r="CM81" s="1419" t="s">
        <v>244</v>
      </c>
      <c r="CN81" s="1419" t="s">
        <v>244</v>
      </c>
      <c r="CO81" s="1419" t="s">
        <v>244</v>
      </c>
      <c r="CP81" s="1419" t="s">
        <v>244</v>
      </c>
      <c r="CQ81" s="1419" t="s">
        <v>244</v>
      </c>
      <c r="CR81" s="1419" t="s">
        <v>244</v>
      </c>
      <c r="CS81" s="1419" t="s">
        <v>244</v>
      </c>
      <c r="CT81" s="1420" t="s">
        <v>244</v>
      </c>
    </row>
    <row r="82" spans="1:98" ht="15.75" customHeight="1">
      <c r="A82" s="1079" t="s">
        <v>302</v>
      </c>
      <c r="B82" s="1410">
        <v>0</v>
      </c>
      <c r="C82" s="1080">
        <v>0</v>
      </c>
      <c r="D82" s="1080">
        <v>0</v>
      </c>
      <c r="E82" s="1080">
        <v>0</v>
      </c>
      <c r="F82" s="1080">
        <v>0</v>
      </c>
      <c r="G82" s="1080">
        <v>0</v>
      </c>
      <c r="H82" s="1080">
        <v>0</v>
      </c>
      <c r="I82" s="1080">
        <v>0</v>
      </c>
      <c r="J82" s="1080">
        <v>0</v>
      </c>
      <c r="K82" s="1080">
        <v>0</v>
      </c>
      <c r="L82" s="1080">
        <v>0</v>
      </c>
      <c r="M82" s="1080">
        <v>0</v>
      </c>
      <c r="N82" s="1081">
        <v>0</v>
      </c>
      <c r="O82" s="1081">
        <v>0</v>
      </c>
      <c r="P82" s="1081">
        <v>0</v>
      </c>
      <c r="Q82" s="1082">
        <v>0</v>
      </c>
      <c r="R82" s="1081">
        <v>0</v>
      </c>
      <c r="S82" s="1081">
        <v>0</v>
      </c>
      <c r="T82" s="1081">
        <v>0</v>
      </c>
      <c r="U82" s="1081">
        <v>0</v>
      </c>
      <c r="V82" s="1081">
        <v>0</v>
      </c>
      <c r="W82" s="1081">
        <v>0</v>
      </c>
      <c r="X82" s="1081">
        <v>0</v>
      </c>
      <c r="Y82" s="1081">
        <v>0</v>
      </c>
      <c r="Z82" s="1081">
        <v>0</v>
      </c>
      <c r="AA82" s="1081">
        <v>0</v>
      </c>
      <c r="AB82" s="1083">
        <v>0</v>
      </c>
      <c r="AC82" s="1079" t="s">
        <v>302</v>
      </c>
      <c r="AD82" s="1081">
        <v>0</v>
      </c>
      <c r="AE82" s="1081">
        <v>0</v>
      </c>
      <c r="AF82" s="1081">
        <v>0</v>
      </c>
      <c r="AG82" s="1081">
        <v>4802</v>
      </c>
      <c r="AH82" s="1081">
        <v>2088</v>
      </c>
      <c r="AI82" s="1081">
        <v>0</v>
      </c>
      <c r="AJ82" s="1083">
        <v>0</v>
      </c>
      <c r="AK82" s="1084">
        <v>0</v>
      </c>
      <c r="AL82" s="1081">
        <v>0</v>
      </c>
      <c r="AM82" s="1082">
        <v>0</v>
      </c>
      <c r="AN82" s="1082">
        <v>0</v>
      </c>
      <c r="AO82" s="1082">
        <v>0</v>
      </c>
      <c r="AP82" s="1082">
        <v>0</v>
      </c>
      <c r="AQ82" s="1082">
        <v>0</v>
      </c>
      <c r="AR82" s="1085">
        <v>0</v>
      </c>
      <c r="AS82" s="1086">
        <v>0</v>
      </c>
      <c r="AT82" s="1085">
        <v>0</v>
      </c>
      <c r="AU82" s="1085">
        <v>0</v>
      </c>
      <c r="AV82" s="1082">
        <v>0</v>
      </c>
      <c r="AW82" s="1082">
        <v>0</v>
      </c>
      <c r="AX82" s="1077">
        <v>0</v>
      </c>
      <c r="AY82" s="1077">
        <v>0</v>
      </c>
      <c r="AZ82" s="1077">
        <v>0</v>
      </c>
      <c r="BA82" s="1077">
        <v>0</v>
      </c>
      <c r="BB82" s="1077">
        <v>0</v>
      </c>
      <c r="BC82" s="1077">
        <v>0</v>
      </c>
      <c r="BD82" s="1078">
        <v>0</v>
      </c>
      <c r="BE82" s="1079" t="s">
        <v>302</v>
      </c>
      <c r="BF82" s="1399">
        <v>0</v>
      </c>
      <c r="BG82" s="1077">
        <v>0</v>
      </c>
      <c r="BH82" s="1077">
        <v>0</v>
      </c>
      <c r="BI82" s="1077">
        <v>0</v>
      </c>
      <c r="BJ82" s="1077">
        <v>0</v>
      </c>
      <c r="BK82" s="1077">
        <v>0</v>
      </c>
      <c r="BL82" s="1077">
        <v>0</v>
      </c>
      <c r="BM82" s="1077">
        <v>0</v>
      </c>
      <c r="BN82" s="1077">
        <v>0</v>
      </c>
      <c r="BO82" s="1077">
        <v>0</v>
      </c>
      <c r="BP82" s="1077">
        <v>0</v>
      </c>
      <c r="BQ82" s="1077">
        <v>0</v>
      </c>
      <c r="BR82" s="1077">
        <v>0</v>
      </c>
      <c r="BS82" s="1077">
        <v>0</v>
      </c>
      <c r="BT82" s="1077">
        <v>0</v>
      </c>
      <c r="BU82" s="1077">
        <v>0</v>
      </c>
      <c r="BV82" s="1077">
        <v>0</v>
      </c>
      <c r="BW82" s="1077">
        <v>0</v>
      </c>
      <c r="BX82" s="1085">
        <v>0</v>
      </c>
      <c r="BY82" s="1077">
        <v>0</v>
      </c>
      <c r="BZ82" s="1077">
        <v>0</v>
      </c>
      <c r="CA82" s="1077">
        <v>0</v>
      </c>
      <c r="CB82" s="1077">
        <v>0</v>
      </c>
      <c r="CC82" s="1077">
        <v>0</v>
      </c>
      <c r="CD82" s="1077">
        <v>0</v>
      </c>
      <c r="CE82" s="1077">
        <v>0</v>
      </c>
      <c r="CF82" s="1077">
        <v>0</v>
      </c>
      <c r="CG82" s="1077">
        <v>0</v>
      </c>
      <c r="CH82" s="1077">
        <v>0</v>
      </c>
      <c r="CI82" s="1077">
        <v>0</v>
      </c>
      <c r="CJ82" s="1078">
        <v>0</v>
      </c>
      <c r="CK82" s="1229" t="s">
        <v>735</v>
      </c>
      <c r="CL82" s="1418">
        <v>6647.4052334000016</v>
      </c>
      <c r="CM82" s="1419">
        <v>5613.14328621</v>
      </c>
      <c r="CN82" s="1419">
        <v>5609.4871871400001</v>
      </c>
      <c r="CO82" s="1419">
        <v>33893.336282960001</v>
      </c>
      <c r="CP82" s="1419">
        <v>33895.135513040004</v>
      </c>
      <c r="CQ82" s="1419">
        <v>5599.1786913900005</v>
      </c>
      <c r="CR82" s="1419">
        <v>5598.7969559200001</v>
      </c>
      <c r="CS82" s="1419">
        <v>1084.22020505</v>
      </c>
      <c r="CT82" s="1420">
        <v>93.676578800000001</v>
      </c>
    </row>
    <row r="83" spans="1:98" ht="15.75" customHeight="1">
      <c r="A83" s="1079" t="s">
        <v>303</v>
      </c>
      <c r="B83" s="1410">
        <v>22.033999999999999</v>
      </c>
      <c r="C83" s="1080">
        <v>18.460999999999999</v>
      </c>
      <c r="D83" s="1080">
        <v>43.970999999999997</v>
      </c>
      <c r="E83" s="1080">
        <v>13.7</v>
      </c>
      <c r="F83" s="1080">
        <v>0.55900000000000005</v>
      </c>
      <c r="G83" s="1080">
        <v>56.036999999999999</v>
      </c>
      <c r="H83" s="1080">
        <v>14236.909</v>
      </c>
      <c r="I83" s="1080">
        <v>234.21100000000001</v>
      </c>
      <c r="J83" s="1080">
        <v>220.74700000000001</v>
      </c>
      <c r="K83" s="1080">
        <v>214.93100000000001</v>
      </c>
      <c r="L83" s="1080">
        <v>107.4</v>
      </c>
      <c r="M83" s="1080">
        <v>11315.441000000001</v>
      </c>
      <c r="N83" s="1081">
        <v>128.33199999999999</v>
      </c>
      <c r="O83" s="1081">
        <v>124.76900000000001</v>
      </c>
      <c r="P83" s="1081">
        <v>132.624</v>
      </c>
      <c r="Q83" s="1082">
        <v>173.09</v>
      </c>
      <c r="R83" s="1081">
        <v>184.64699999999999</v>
      </c>
      <c r="S83" s="1081">
        <v>187.999</v>
      </c>
      <c r="T83" s="1081">
        <v>8335.2720000000008</v>
      </c>
      <c r="U83" s="1081">
        <v>11810.314</v>
      </c>
      <c r="V83" s="1081">
        <v>5086.1319999999996</v>
      </c>
      <c r="W83" s="1081">
        <v>5629.6689999999999</v>
      </c>
      <c r="X83" s="1081">
        <v>6048.48</v>
      </c>
      <c r="Y83" s="1081">
        <v>11236.185098</v>
      </c>
      <c r="Z83" s="1081">
        <v>5801.4669700000004</v>
      </c>
      <c r="AA83" s="1081">
        <v>3072.6190000000001</v>
      </c>
      <c r="AB83" s="1083">
        <v>2202.3870000000002</v>
      </c>
      <c r="AC83" s="1079" t="s">
        <v>303</v>
      </c>
      <c r="AD83" s="1081">
        <v>0</v>
      </c>
      <c r="AE83" s="1081">
        <v>4808.7690000000002</v>
      </c>
      <c r="AF83" s="1081">
        <v>2888.1570000000002</v>
      </c>
      <c r="AG83" s="1081">
        <v>3181.2863430000002</v>
      </c>
      <c r="AH83" s="1081">
        <v>3477.8519999999999</v>
      </c>
      <c r="AI83" s="1081">
        <v>2764.8634929999998</v>
      </c>
      <c r="AJ83" s="1083">
        <v>1893.5730000000001</v>
      </c>
      <c r="AK83" s="1084">
        <v>1898.6759999999999</v>
      </c>
      <c r="AL83" s="1081">
        <v>11236.185098</v>
      </c>
      <c r="AM83" s="1082">
        <v>1760.0630000000001</v>
      </c>
      <c r="AN83" s="1082">
        <v>2050.3380000000002</v>
      </c>
      <c r="AO83" s="1082">
        <v>1241.8699999999999</v>
      </c>
      <c r="AP83" s="1082">
        <v>7830.17</v>
      </c>
      <c r="AQ83" s="1082">
        <v>20126.02</v>
      </c>
      <c r="AR83" s="1085">
        <v>20126.02</v>
      </c>
      <c r="AS83" s="1086">
        <v>12997.85</v>
      </c>
      <c r="AT83" s="1085">
        <v>12262.53</v>
      </c>
      <c r="AU83" s="1085">
        <v>20904.3</v>
      </c>
      <c r="AV83" s="1082">
        <v>7207.49</v>
      </c>
      <c r="AW83" s="1082">
        <v>59.28</v>
      </c>
      <c r="AX83" s="1077">
        <v>13569.9</v>
      </c>
      <c r="AY83" s="1077">
        <v>13569.9</v>
      </c>
      <c r="AZ83" s="1077">
        <v>11011.79</v>
      </c>
      <c r="BA83" s="1077">
        <v>23916.12</v>
      </c>
      <c r="BB83" s="1077">
        <v>26025.03</v>
      </c>
      <c r="BC83" s="1077">
        <v>34422.370000000003</v>
      </c>
      <c r="BD83" s="1078">
        <v>38063.436000000002</v>
      </c>
      <c r="BE83" s="1079" t="s">
        <v>303</v>
      </c>
      <c r="BF83" s="1399">
        <v>63078.710999999996</v>
      </c>
      <c r="BG83" s="1077">
        <v>30198.5</v>
      </c>
      <c r="BH83" s="1077">
        <v>21735.119999999999</v>
      </c>
      <c r="BI83" s="1077">
        <v>21864.799999999999</v>
      </c>
      <c r="BJ83" s="1077">
        <v>40318.300000000003</v>
      </c>
      <c r="BK83" s="1077">
        <v>41549.843999999997</v>
      </c>
      <c r="BL83" s="1077">
        <v>51257.300999999999</v>
      </c>
      <c r="BM83" s="1077">
        <v>61708.182000000001</v>
      </c>
      <c r="BN83" s="1077">
        <v>58167.63</v>
      </c>
      <c r="BO83" s="1077">
        <v>54021.56</v>
      </c>
      <c r="BP83" s="1077">
        <v>54136.135000000002</v>
      </c>
      <c r="BQ83" s="1077">
        <v>49150.713000000003</v>
      </c>
      <c r="BR83" s="1077">
        <v>57142.21</v>
      </c>
      <c r="BS83" s="1077">
        <v>55983.360000000001</v>
      </c>
      <c r="BT83" s="1077">
        <v>41671.565999999999</v>
      </c>
      <c r="BU83" s="1077">
        <v>44795.394</v>
      </c>
      <c r="BV83" s="1077">
        <v>44795.39</v>
      </c>
      <c r="BW83" s="1077">
        <v>39944.99</v>
      </c>
      <c r="BX83" s="1085">
        <v>40447.949070000002</v>
      </c>
      <c r="BY83" s="1077">
        <v>42344.1</v>
      </c>
      <c r="BZ83" s="1077">
        <v>40290.300000000003</v>
      </c>
      <c r="CA83" s="1077">
        <v>40458.839999999997</v>
      </c>
      <c r="CB83" s="1077">
        <v>39657.68</v>
      </c>
      <c r="CC83" s="1077">
        <v>32001.57</v>
      </c>
      <c r="CD83" s="1077">
        <v>32811.58</v>
      </c>
      <c r="CE83" s="1077">
        <v>33899.56</v>
      </c>
      <c r="CF83" s="1077">
        <v>25690.42</v>
      </c>
      <c r="CG83" s="1077">
        <v>31426.79</v>
      </c>
      <c r="CH83" s="1077">
        <v>25952.13</v>
      </c>
      <c r="CI83" s="1077">
        <v>20495.389332999999</v>
      </c>
      <c r="CJ83" s="1078">
        <v>25598.165728</v>
      </c>
      <c r="CK83" s="1230" t="s">
        <v>300</v>
      </c>
      <c r="CL83" s="1421">
        <v>0</v>
      </c>
      <c r="CM83" s="1422">
        <v>0</v>
      </c>
      <c r="CN83" s="1422">
        <v>0</v>
      </c>
      <c r="CO83" s="1422">
        <v>0</v>
      </c>
      <c r="CP83" s="1422">
        <v>0</v>
      </c>
      <c r="CQ83" s="1422">
        <v>0</v>
      </c>
      <c r="CR83" s="1422">
        <v>0</v>
      </c>
      <c r="CS83" s="1422">
        <v>0</v>
      </c>
      <c r="CT83" s="1423">
        <v>0</v>
      </c>
    </row>
    <row r="84" spans="1:98" ht="15.75" customHeight="1">
      <c r="A84" s="1068"/>
      <c r="B84" s="1409" t="s">
        <v>244</v>
      </c>
      <c r="C84" s="1069" t="s">
        <v>244</v>
      </c>
      <c r="D84" s="1069" t="s">
        <v>244</v>
      </c>
      <c r="E84" s="1069" t="s">
        <v>244</v>
      </c>
      <c r="F84" s="1069" t="s">
        <v>244</v>
      </c>
      <c r="G84" s="1069" t="s">
        <v>244</v>
      </c>
      <c r="H84" s="1069" t="s">
        <v>244</v>
      </c>
      <c r="I84" s="1069" t="s">
        <v>244</v>
      </c>
      <c r="J84" s="1069" t="s">
        <v>244</v>
      </c>
      <c r="K84" s="1069" t="s">
        <v>244</v>
      </c>
      <c r="L84" s="1069" t="s">
        <v>244</v>
      </c>
      <c r="M84" s="1069" t="s">
        <v>244</v>
      </c>
      <c r="N84" s="1070" t="s">
        <v>244</v>
      </c>
      <c r="O84" s="1070" t="s">
        <v>244</v>
      </c>
      <c r="P84" s="1070" t="s">
        <v>244</v>
      </c>
      <c r="Q84" s="1082" t="s">
        <v>244</v>
      </c>
      <c r="R84" s="1070" t="s">
        <v>244</v>
      </c>
      <c r="S84" s="1070" t="s">
        <v>244</v>
      </c>
      <c r="T84" s="1070" t="s">
        <v>244</v>
      </c>
      <c r="U84" s="1070" t="s">
        <v>244</v>
      </c>
      <c r="V84" s="1070" t="s">
        <v>244</v>
      </c>
      <c r="W84" s="1070" t="s">
        <v>244</v>
      </c>
      <c r="X84" s="1070" t="s">
        <v>244</v>
      </c>
      <c r="Y84" s="1114"/>
      <c r="Z84" s="1114"/>
      <c r="AA84" s="1114"/>
      <c r="AB84" s="1115"/>
      <c r="AC84" s="1068"/>
      <c r="AD84" s="1114"/>
      <c r="AE84" s="1114"/>
      <c r="AF84" s="1114"/>
      <c r="AG84" s="1114"/>
      <c r="AH84" s="1114"/>
      <c r="AI84" s="1114"/>
      <c r="AJ84" s="1115"/>
      <c r="AK84" s="1116"/>
      <c r="AL84" s="1114"/>
      <c r="AM84" s="1114"/>
      <c r="AN84" s="1114"/>
      <c r="AO84" s="1114"/>
      <c r="AP84" s="1114"/>
      <c r="AQ84" s="1114"/>
      <c r="AR84" s="1074" t="s">
        <v>244</v>
      </c>
      <c r="AS84" s="1075" t="s">
        <v>244</v>
      </c>
      <c r="AT84" s="1074" t="s">
        <v>244</v>
      </c>
      <c r="AU84" s="1074" t="s">
        <v>244</v>
      </c>
      <c r="AV84" s="1082" t="s">
        <v>244</v>
      </c>
      <c r="AW84" s="1082" t="s">
        <v>244</v>
      </c>
      <c r="AX84" s="1077" t="s">
        <v>244</v>
      </c>
      <c r="AY84" s="1077" t="s">
        <v>244</v>
      </c>
      <c r="AZ84" s="1077" t="s">
        <v>244</v>
      </c>
      <c r="BA84" s="1077" t="s">
        <v>244</v>
      </c>
      <c r="BB84" s="1077" t="s">
        <v>244</v>
      </c>
      <c r="BC84" s="1077" t="s">
        <v>244</v>
      </c>
      <c r="BD84" s="1078" t="s">
        <v>244</v>
      </c>
      <c r="BE84" s="1068"/>
      <c r="BF84" s="1399" t="s">
        <v>244</v>
      </c>
      <c r="BG84" s="1077" t="s">
        <v>244</v>
      </c>
      <c r="BH84" s="1077" t="s">
        <v>244</v>
      </c>
      <c r="BI84" s="1077" t="s">
        <v>244</v>
      </c>
      <c r="BJ84" s="1077" t="s">
        <v>244</v>
      </c>
      <c r="BK84" s="1077" t="s">
        <v>244</v>
      </c>
      <c r="BL84" s="1077" t="s">
        <v>244</v>
      </c>
      <c r="BM84" s="1077" t="s">
        <v>244</v>
      </c>
      <c r="BN84" s="1077" t="s">
        <v>244</v>
      </c>
      <c r="BO84" s="1077" t="s">
        <v>244</v>
      </c>
      <c r="BP84" s="1077" t="s">
        <v>244</v>
      </c>
      <c r="BQ84" s="1077" t="s">
        <v>244</v>
      </c>
      <c r="BR84" s="1077" t="s">
        <v>244</v>
      </c>
      <c r="BS84" s="1077" t="s">
        <v>244</v>
      </c>
      <c r="BT84" s="1077" t="s">
        <v>244</v>
      </c>
      <c r="BU84" s="1077" t="s">
        <v>244</v>
      </c>
      <c r="BV84" s="1077" t="s">
        <v>244</v>
      </c>
      <c r="BW84" s="1077" t="s">
        <v>244</v>
      </c>
      <c r="BX84" s="1085" t="s">
        <v>244</v>
      </c>
      <c r="BY84" s="1077"/>
      <c r="BZ84" s="1077"/>
      <c r="CA84" s="1077"/>
      <c r="CB84" s="1077"/>
      <c r="CC84" s="1077"/>
      <c r="CD84" s="1077"/>
      <c r="CE84" s="1077"/>
      <c r="CF84" s="1077"/>
      <c r="CG84" s="1077"/>
      <c r="CH84" s="1077"/>
      <c r="CI84" s="1077"/>
      <c r="CJ84" s="1078"/>
      <c r="CK84" s="1230" t="s">
        <v>736</v>
      </c>
      <c r="CL84" s="1421">
        <v>0</v>
      </c>
      <c r="CM84" s="1422">
        <v>0</v>
      </c>
      <c r="CN84" s="1422">
        <v>0</v>
      </c>
      <c r="CO84" s="1422">
        <v>0</v>
      </c>
      <c r="CP84" s="1422">
        <v>0</v>
      </c>
      <c r="CQ84" s="1422">
        <v>0</v>
      </c>
      <c r="CR84" s="1422">
        <v>0</v>
      </c>
      <c r="CS84" s="1422">
        <v>0</v>
      </c>
      <c r="CT84" s="1423">
        <v>0</v>
      </c>
    </row>
    <row r="85" spans="1:98" ht="15.75" customHeight="1">
      <c r="A85" s="1068" t="s">
        <v>306</v>
      </c>
      <c r="B85" s="1409">
        <v>3041.9270000000001</v>
      </c>
      <c r="C85" s="1069">
        <v>2185.232</v>
      </c>
      <c r="D85" s="1069">
        <v>106136.73700000001</v>
      </c>
      <c r="E85" s="1069">
        <v>131494.39999999999</v>
      </c>
      <c r="F85" s="1069">
        <v>4026.221</v>
      </c>
      <c r="G85" s="1069">
        <v>155616.33199999999</v>
      </c>
      <c r="H85" s="1069">
        <v>122493.861</v>
      </c>
      <c r="I85" s="1069">
        <v>103000</v>
      </c>
      <c r="J85" s="1069">
        <v>53339.85</v>
      </c>
      <c r="K85" s="1069">
        <v>40974.991999999998</v>
      </c>
      <c r="L85" s="1069">
        <v>52971.199999999997</v>
      </c>
      <c r="M85" s="1069">
        <v>118200.99</v>
      </c>
      <c r="N85" s="1070">
        <v>158666.97500000001</v>
      </c>
      <c r="O85" s="1070">
        <v>216957.766</v>
      </c>
      <c r="P85" s="1070">
        <v>102723.655</v>
      </c>
      <c r="Q85" s="1071">
        <v>109896.20999999999</v>
      </c>
      <c r="R85" s="1070">
        <v>4.2480000000000002</v>
      </c>
      <c r="S85" s="1070">
        <v>65097.675999999999</v>
      </c>
      <c r="T85" s="1070">
        <v>29126.973000000002</v>
      </c>
      <c r="U85" s="1070">
        <v>36200</v>
      </c>
      <c r="V85" s="1070">
        <v>24650.962</v>
      </c>
      <c r="W85" s="1070">
        <v>36087.756000000001</v>
      </c>
      <c r="X85" s="1070">
        <v>20884.91</v>
      </c>
      <c r="Y85" s="1070">
        <v>16.89586692</v>
      </c>
      <c r="Z85" s="1070">
        <v>29214.860420419998</v>
      </c>
      <c r="AA85" s="1070">
        <v>36016.841999999997</v>
      </c>
      <c r="AB85" s="1072">
        <v>47408.399000000005</v>
      </c>
      <c r="AC85" s="1068" t="s">
        <v>306</v>
      </c>
      <c r="AD85" s="1070">
        <v>33800</v>
      </c>
      <c r="AE85" s="1070">
        <v>28624.073</v>
      </c>
      <c r="AF85" s="1070">
        <v>37435.022999999994</v>
      </c>
      <c r="AG85" s="1070">
        <v>39606.209558000002</v>
      </c>
      <c r="AH85" s="1070">
        <v>38431.881000000001</v>
      </c>
      <c r="AI85" s="1070">
        <v>34285.141609999999</v>
      </c>
      <c r="AJ85" s="1072">
        <v>25431.881000000001</v>
      </c>
      <c r="AK85" s="1073">
        <v>32700.853999999999</v>
      </c>
      <c r="AL85" s="1070">
        <v>16.89586692</v>
      </c>
      <c r="AM85" s="1071">
        <v>20599.999</v>
      </c>
      <c r="AN85" s="1071">
        <v>24589.949000000001</v>
      </c>
      <c r="AO85" s="1071">
        <v>14800</v>
      </c>
      <c r="AP85" s="1071">
        <v>19910</v>
      </c>
      <c r="AQ85" s="1071">
        <v>6000</v>
      </c>
      <c r="AR85" s="1074">
        <v>4200</v>
      </c>
      <c r="AS85" s="1075">
        <v>0</v>
      </c>
      <c r="AT85" s="1074">
        <v>3481.51</v>
      </c>
      <c r="AU85" s="1074">
        <v>0</v>
      </c>
      <c r="AV85" s="1071">
        <v>34479.050000000003</v>
      </c>
      <c r="AW85" s="1071">
        <v>48000</v>
      </c>
      <c r="AX85" s="1077">
        <v>3000</v>
      </c>
      <c r="AY85" s="1077">
        <v>0</v>
      </c>
      <c r="AZ85" s="1077">
        <v>20397.52</v>
      </c>
      <c r="BA85" s="1077">
        <v>24657.75</v>
      </c>
      <c r="BB85" s="1077">
        <v>20011.23</v>
      </c>
      <c r="BC85" s="1077">
        <v>41500</v>
      </c>
      <c r="BD85" s="1078">
        <v>45000</v>
      </c>
      <c r="BE85" s="1068" t="s">
        <v>306</v>
      </c>
      <c r="BF85" s="1399">
        <v>33650</v>
      </c>
      <c r="BG85" s="1077">
        <v>15437.78</v>
      </c>
      <c r="BH85" s="1077">
        <v>0</v>
      </c>
      <c r="BI85" s="1077">
        <v>2863.1570000000002</v>
      </c>
      <c r="BJ85" s="1077">
        <v>322.90000000000003</v>
      </c>
      <c r="BK85" s="1077">
        <v>0</v>
      </c>
      <c r="BL85" s="1077">
        <v>0</v>
      </c>
      <c r="BM85" s="1077">
        <v>2999.585</v>
      </c>
      <c r="BN85" s="1077">
        <v>2000</v>
      </c>
      <c r="BO85" s="1077">
        <v>0</v>
      </c>
      <c r="BP85" s="1077">
        <v>300.524</v>
      </c>
      <c r="BQ85" s="1077">
        <v>0</v>
      </c>
      <c r="BR85" s="1077">
        <v>40560.26</v>
      </c>
      <c r="BS85" s="1077">
        <v>26569.006000000001</v>
      </c>
      <c r="BT85" s="1077">
        <v>0</v>
      </c>
      <c r="BU85" s="1077">
        <v>257.88200000000001</v>
      </c>
      <c r="BV85" s="1077">
        <v>257.88</v>
      </c>
      <c r="BW85" s="1077">
        <v>0</v>
      </c>
      <c r="BX85" s="1085">
        <v>199.239946</v>
      </c>
      <c r="BY85" s="1077">
        <v>0</v>
      </c>
      <c r="BZ85" s="1077">
        <v>0</v>
      </c>
      <c r="CA85" s="1077">
        <v>0</v>
      </c>
      <c r="CB85" s="1077">
        <v>30001.03</v>
      </c>
      <c r="CC85" s="1077">
        <v>21000</v>
      </c>
      <c r="CD85" s="1077">
        <v>16657.599999999999</v>
      </c>
      <c r="CE85" s="1077">
        <v>15229.2</v>
      </c>
      <c r="CF85" s="1077">
        <v>16229.2</v>
      </c>
      <c r="CG85" s="1077">
        <v>27000</v>
      </c>
      <c r="CH85" s="1077">
        <v>29027.4</v>
      </c>
      <c r="CI85" s="1077">
        <v>63.780379000000003</v>
      </c>
      <c r="CJ85" s="1078">
        <v>26013.866999999998</v>
      </c>
      <c r="CK85" s="1230" t="s">
        <v>302</v>
      </c>
      <c r="CL85" s="1421">
        <v>6647.4052334000016</v>
      </c>
      <c r="CM85" s="1422">
        <v>5613.14328621</v>
      </c>
      <c r="CN85" s="1422">
        <v>5609.4871871400001</v>
      </c>
      <c r="CO85" s="1422">
        <v>33893.336282960001</v>
      </c>
      <c r="CP85" s="1422">
        <v>33895.135513040004</v>
      </c>
      <c r="CQ85" s="1422">
        <v>5599.1786913900005</v>
      </c>
      <c r="CR85" s="1422">
        <v>5598.7969559200001</v>
      </c>
      <c r="CS85" s="1422">
        <v>1084.22020505</v>
      </c>
      <c r="CT85" s="1423">
        <v>93.676578800000001</v>
      </c>
    </row>
    <row r="86" spans="1:98" ht="15.75" customHeight="1">
      <c r="A86" s="1079" t="s">
        <v>307</v>
      </c>
      <c r="B86" s="1410">
        <v>0</v>
      </c>
      <c r="C86" s="1080">
        <v>0</v>
      </c>
      <c r="D86" s="1080">
        <v>0</v>
      </c>
      <c r="E86" s="1080">
        <v>0</v>
      </c>
      <c r="F86" s="1080">
        <v>0</v>
      </c>
      <c r="G86" s="1080">
        <v>0</v>
      </c>
      <c r="H86" s="1080">
        <v>0</v>
      </c>
      <c r="I86" s="1080">
        <v>0</v>
      </c>
      <c r="J86" s="1080">
        <v>0</v>
      </c>
      <c r="K86" s="1080">
        <v>0</v>
      </c>
      <c r="L86" s="1080">
        <v>0</v>
      </c>
      <c r="M86" s="1080">
        <v>0</v>
      </c>
      <c r="N86" s="1081">
        <v>0</v>
      </c>
      <c r="O86" s="1081">
        <v>0</v>
      </c>
      <c r="P86" s="1081">
        <v>0</v>
      </c>
      <c r="Q86" s="1082">
        <v>0</v>
      </c>
      <c r="R86" s="1081">
        <v>0</v>
      </c>
      <c r="S86" s="1081">
        <v>0</v>
      </c>
      <c r="T86" s="1081">
        <v>0</v>
      </c>
      <c r="U86" s="1081">
        <v>0</v>
      </c>
      <c r="V86" s="1081">
        <v>0</v>
      </c>
      <c r="W86" s="1081">
        <v>0</v>
      </c>
      <c r="X86" s="1081">
        <v>0</v>
      </c>
      <c r="Y86" s="1081">
        <v>0</v>
      </c>
      <c r="Z86" s="1081">
        <v>0</v>
      </c>
      <c r="AA86" s="1081">
        <v>0</v>
      </c>
      <c r="AB86" s="1083">
        <v>0</v>
      </c>
      <c r="AC86" s="1079" t="s">
        <v>307</v>
      </c>
      <c r="AD86" s="1081">
        <v>0</v>
      </c>
      <c r="AE86" s="1081">
        <v>0</v>
      </c>
      <c r="AF86" s="1081">
        <v>0</v>
      </c>
      <c r="AG86" s="1081">
        <v>0</v>
      </c>
      <c r="AH86" s="1081">
        <v>0</v>
      </c>
      <c r="AI86" s="1081">
        <v>0</v>
      </c>
      <c r="AJ86" s="1083">
        <v>0</v>
      </c>
      <c r="AK86" s="1084">
        <v>0</v>
      </c>
      <c r="AL86" s="1081">
        <v>0</v>
      </c>
      <c r="AM86" s="1082">
        <v>0</v>
      </c>
      <c r="AN86" s="1082">
        <v>0</v>
      </c>
      <c r="AO86" s="1082">
        <v>0</v>
      </c>
      <c r="AP86" s="1082">
        <v>0</v>
      </c>
      <c r="AQ86" s="1082">
        <v>0</v>
      </c>
      <c r="AR86" s="1085">
        <v>0</v>
      </c>
      <c r="AS86" s="1086">
        <v>0</v>
      </c>
      <c r="AT86" s="1085">
        <v>0</v>
      </c>
      <c r="AU86" s="1085">
        <v>0</v>
      </c>
      <c r="AV86" s="1082">
        <v>478.4</v>
      </c>
      <c r="AW86" s="1082">
        <v>0</v>
      </c>
      <c r="AX86" s="1077">
        <v>0</v>
      </c>
      <c r="AY86" s="1077">
        <v>0</v>
      </c>
      <c r="AZ86" s="1077">
        <v>0</v>
      </c>
      <c r="BA86" s="1077">
        <v>7.05</v>
      </c>
      <c r="BB86" s="1077">
        <v>0</v>
      </c>
      <c r="BC86" s="1077">
        <v>0</v>
      </c>
      <c r="BD86" s="1078">
        <v>0</v>
      </c>
      <c r="BE86" s="1079" t="s">
        <v>307</v>
      </c>
      <c r="BF86" s="1399">
        <v>0</v>
      </c>
      <c r="BG86" s="1077">
        <v>0</v>
      </c>
      <c r="BH86" s="1077">
        <v>0</v>
      </c>
      <c r="BI86" s="1077">
        <v>2863.1570000000002</v>
      </c>
      <c r="BJ86" s="1077">
        <v>314.60000000000002</v>
      </c>
      <c r="BK86" s="1077">
        <v>0</v>
      </c>
      <c r="BL86" s="1077">
        <v>0</v>
      </c>
      <c r="BM86" s="1077">
        <v>2999.585</v>
      </c>
      <c r="BN86" s="1077">
        <v>0</v>
      </c>
      <c r="BO86" s="1077">
        <v>0</v>
      </c>
      <c r="BP86" s="1077">
        <v>300.524</v>
      </c>
      <c r="BQ86" s="1077">
        <v>0</v>
      </c>
      <c r="BR86" s="1077">
        <v>279.61</v>
      </c>
      <c r="BS86" s="1077">
        <v>577.226</v>
      </c>
      <c r="BT86" s="1077">
        <v>0</v>
      </c>
      <c r="BU86" s="1077">
        <v>200.351</v>
      </c>
      <c r="BV86" s="1077">
        <v>200.35</v>
      </c>
      <c r="BW86" s="1077">
        <v>0</v>
      </c>
      <c r="BX86" s="1085">
        <v>0</v>
      </c>
      <c r="BY86" s="1077">
        <v>0</v>
      </c>
      <c r="BZ86" s="1077">
        <v>0</v>
      </c>
      <c r="CA86" s="1077">
        <v>0</v>
      </c>
      <c r="CB86" s="1077">
        <v>0</v>
      </c>
      <c r="CC86" s="1077">
        <v>0</v>
      </c>
      <c r="CD86" s="1077">
        <v>425.24</v>
      </c>
      <c r="CE86" s="1077">
        <v>0</v>
      </c>
      <c r="CF86" s="1077">
        <v>0</v>
      </c>
      <c r="CG86" s="1077">
        <v>0</v>
      </c>
      <c r="CH86" s="1077">
        <v>0</v>
      </c>
      <c r="CI86" s="1077">
        <v>0</v>
      </c>
      <c r="CJ86" s="1078">
        <v>0</v>
      </c>
      <c r="CK86" s="1229"/>
      <c r="CL86" s="1418" t="s">
        <v>244</v>
      </c>
      <c r="CM86" s="1419" t="s">
        <v>244</v>
      </c>
      <c r="CN86" s="1419" t="s">
        <v>244</v>
      </c>
      <c r="CO86" s="1419" t="s">
        <v>244</v>
      </c>
      <c r="CP86" s="1419" t="s">
        <v>244</v>
      </c>
      <c r="CQ86" s="1419" t="s">
        <v>244</v>
      </c>
      <c r="CR86" s="1419" t="s">
        <v>244</v>
      </c>
      <c r="CS86" s="1419" t="s">
        <v>244</v>
      </c>
      <c r="CT86" s="1420" t="s">
        <v>244</v>
      </c>
    </row>
    <row r="87" spans="1:98" ht="15.75" customHeight="1">
      <c r="A87" s="1079" t="s">
        <v>308</v>
      </c>
      <c r="B87" s="1410">
        <v>0</v>
      </c>
      <c r="C87" s="1080">
        <v>1.0629999999999999</v>
      </c>
      <c r="D87" s="1080">
        <v>22.137</v>
      </c>
      <c r="E87" s="1080">
        <v>8.4</v>
      </c>
      <c r="F87" s="1080">
        <v>24.356000000000002</v>
      </c>
      <c r="G87" s="1080">
        <v>0</v>
      </c>
      <c r="H87" s="1080">
        <v>13.385999999999999</v>
      </c>
      <c r="I87" s="1080">
        <v>0</v>
      </c>
      <c r="J87" s="1080">
        <v>0.42499999999999999</v>
      </c>
      <c r="K87" s="1080">
        <v>124.992</v>
      </c>
      <c r="L87" s="1080">
        <v>21.2</v>
      </c>
      <c r="M87" s="1080">
        <v>85.436000000000007</v>
      </c>
      <c r="N87" s="1081">
        <v>52.671999999999997</v>
      </c>
      <c r="O87" s="1081">
        <v>107.468</v>
      </c>
      <c r="P87" s="1081">
        <v>3.3000000000000002E-2</v>
      </c>
      <c r="Q87" s="1082">
        <v>7.01</v>
      </c>
      <c r="R87" s="1081">
        <v>4.2480000000000002</v>
      </c>
      <c r="S87" s="1081">
        <v>8.7479999999999993</v>
      </c>
      <c r="T87" s="1081">
        <v>26.972999999999999</v>
      </c>
      <c r="U87" s="1081">
        <v>0</v>
      </c>
      <c r="V87" s="1081">
        <v>3.274</v>
      </c>
      <c r="W87" s="1081">
        <v>2.71</v>
      </c>
      <c r="X87" s="1081">
        <v>168.27199999999999</v>
      </c>
      <c r="Y87" s="1081">
        <v>16.89586692</v>
      </c>
      <c r="Z87" s="1081">
        <v>29214.860420419998</v>
      </c>
      <c r="AA87" s="1081">
        <v>16.841999999999999</v>
      </c>
      <c r="AB87" s="1083">
        <v>8.4</v>
      </c>
      <c r="AC87" s="1079" t="s">
        <v>308</v>
      </c>
      <c r="AD87" s="1081">
        <v>0</v>
      </c>
      <c r="AE87" s="1081">
        <v>23.972999999999999</v>
      </c>
      <c r="AF87" s="1081">
        <v>3.1429999999999998</v>
      </c>
      <c r="AG87" s="1081">
        <v>0.25921899999999998</v>
      </c>
      <c r="AH87" s="1081">
        <v>0</v>
      </c>
      <c r="AI87" s="1081">
        <v>53.26</v>
      </c>
      <c r="AJ87" s="1083">
        <v>0</v>
      </c>
      <c r="AK87" s="1084">
        <v>0.85399999999999998</v>
      </c>
      <c r="AL87" s="1081">
        <v>16.89586692</v>
      </c>
      <c r="AM87" s="1082">
        <v>0</v>
      </c>
      <c r="AN87" s="1082">
        <v>0</v>
      </c>
      <c r="AO87" s="1082">
        <v>0</v>
      </c>
      <c r="AP87" s="1082">
        <v>0</v>
      </c>
      <c r="AQ87" s="1082">
        <v>0</v>
      </c>
      <c r="AR87" s="1085">
        <v>0</v>
      </c>
      <c r="AS87" s="1086">
        <v>0</v>
      </c>
      <c r="AT87" s="1085">
        <v>9.8000000000000007</v>
      </c>
      <c r="AU87" s="1085">
        <v>0</v>
      </c>
      <c r="AV87" s="1082">
        <v>2.21</v>
      </c>
      <c r="AW87" s="1082">
        <v>0</v>
      </c>
      <c r="AX87" s="1077">
        <v>0</v>
      </c>
      <c r="AY87" s="1077">
        <v>0</v>
      </c>
      <c r="AZ87" s="1077">
        <v>0</v>
      </c>
      <c r="BA87" s="1077">
        <v>0.69</v>
      </c>
      <c r="BB87" s="1077">
        <v>11.23</v>
      </c>
      <c r="BC87" s="1077">
        <v>0</v>
      </c>
      <c r="BD87" s="1078">
        <v>0</v>
      </c>
      <c r="BE87" s="1079" t="s">
        <v>308</v>
      </c>
      <c r="BF87" s="1399">
        <v>0</v>
      </c>
      <c r="BG87" s="1077">
        <v>0</v>
      </c>
      <c r="BH87" s="1077">
        <v>0</v>
      </c>
      <c r="BI87" s="1077">
        <v>0</v>
      </c>
      <c r="BJ87" s="1077">
        <v>8.3000000000000007</v>
      </c>
      <c r="BK87" s="1077">
        <v>0</v>
      </c>
      <c r="BL87" s="1077">
        <v>0</v>
      </c>
      <c r="BM87" s="1077">
        <v>0</v>
      </c>
      <c r="BN87" s="1077">
        <v>0</v>
      </c>
      <c r="BO87" s="1077">
        <v>0</v>
      </c>
      <c r="BP87" s="1077">
        <v>0</v>
      </c>
      <c r="BQ87" s="1077">
        <v>0</v>
      </c>
      <c r="BR87" s="1077">
        <v>10.65</v>
      </c>
      <c r="BS87" s="1077">
        <v>0</v>
      </c>
      <c r="BT87" s="1077">
        <v>0</v>
      </c>
      <c r="BU87" s="1077">
        <v>57.530999999999999</v>
      </c>
      <c r="BV87" s="1077">
        <v>57.53</v>
      </c>
      <c r="BW87" s="1077">
        <v>0</v>
      </c>
      <c r="BX87" s="1085">
        <v>199.239946</v>
      </c>
      <c r="BY87" s="1077">
        <v>0</v>
      </c>
      <c r="BZ87" s="1077">
        <v>0</v>
      </c>
      <c r="CA87" s="1077">
        <v>0</v>
      </c>
      <c r="CB87" s="1077">
        <v>1.03</v>
      </c>
      <c r="CC87" s="1077">
        <v>0</v>
      </c>
      <c r="CD87" s="1077">
        <v>3.16</v>
      </c>
      <c r="CE87" s="1077">
        <v>0</v>
      </c>
      <c r="CF87" s="1077">
        <v>0</v>
      </c>
      <c r="CG87" s="1077">
        <v>0</v>
      </c>
      <c r="CH87" s="1077">
        <v>27.4</v>
      </c>
      <c r="CI87" s="1077">
        <v>63.780379000000003</v>
      </c>
      <c r="CJ87" s="1078">
        <v>13.867000000000001</v>
      </c>
      <c r="CK87" s="1229" t="s">
        <v>306</v>
      </c>
      <c r="CL87" s="1418">
        <v>47086.925075739986</v>
      </c>
      <c r="CM87" s="1419">
        <v>21768.035206999994</v>
      </c>
      <c r="CN87" s="1419">
        <v>46666.211743149994</v>
      </c>
      <c r="CO87" s="1419">
        <v>25971.679007429997</v>
      </c>
      <c r="CP87" s="1419">
        <v>27125.457715009998</v>
      </c>
      <c r="CQ87" s="1419">
        <v>19573.202206010003</v>
      </c>
      <c r="CR87" s="1419">
        <v>19946.776696180004</v>
      </c>
      <c r="CS87" s="1419">
        <v>20588.747057200002</v>
      </c>
      <c r="CT87" s="1420">
        <v>20642.973905150015</v>
      </c>
    </row>
    <row r="88" spans="1:98" ht="15.75" customHeight="1">
      <c r="A88" s="1079" t="s">
        <v>309</v>
      </c>
      <c r="B88" s="1410">
        <v>3041.9270000000001</v>
      </c>
      <c r="C88" s="1080">
        <v>2184.1689999999999</v>
      </c>
      <c r="D88" s="1080">
        <v>106114.6</v>
      </c>
      <c r="E88" s="1080">
        <v>131486</v>
      </c>
      <c r="F88" s="1080">
        <v>4001.8649999999998</v>
      </c>
      <c r="G88" s="1080">
        <v>155616.33199999999</v>
      </c>
      <c r="H88" s="1080">
        <v>122480.47500000001</v>
      </c>
      <c r="I88" s="1080">
        <v>103000</v>
      </c>
      <c r="J88" s="1080">
        <v>53339.425000000003</v>
      </c>
      <c r="K88" s="1080">
        <v>40850</v>
      </c>
      <c r="L88" s="1080">
        <v>52950</v>
      </c>
      <c r="M88" s="1080">
        <v>118115.554</v>
      </c>
      <c r="N88" s="1081">
        <v>158614.30300000001</v>
      </c>
      <c r="O88" s="1081">
        <v>216850.29800000001</v>
      </c>
      <c r="P88" s="1081">
        <v>102723.622</v>
      </c>
      <c r="Q88" s="1082">
        <v>109889.2</v>
      </c>
      <c r="R88" s="1081">
        <v>0</v>
      </c>
      <c r="S88" s="1081">
        <v>65088.928</v>
      </c>
      <c r="T88" s="1081">
        <v>29100</v>
      </c>
      <c r="U88" s="1081">
        <v>36200</v>
      </c>
      <c r="V88" s="1081">
        <v>24647.687999999998</v>
      </c>
      <c r="W88" s="1081">
        <v>36085.046000000002</v>
      </c>
      <c r="X88" s="1081">
        <v>20716.637999999999</v>
      </c>
      <c r="Y88" s="1081">
        <v>0</v>
      </c>
      <c r="Z88" s="1081">
        <v>0</v>
      </c>
      <c r="AA88" s="1081">
        <v>36000</v>
      </c>
      <c r="AB88" s="1083">
        <v>47399.999000000003</v>
      </c>
      <c r="AC88" s="1079" t="s">
        <v>309</v>
      </c>
      <c r="AD88" s="1081">
        <v>33800</v>
      </c>
      <c r="AE88" s="1081">
        <v>28600.1</v>
      </c>
      <c r="AF88" s="1081">
        <v>37431.879999999997</v>
      </c>
      <c r="AG88" s="1081">
        <v>39605.950339000003</v>
      </c>
      <c r="AH88" s="1081">
        <v>38431.881000000001</v>
      </c>
      <c r="AI88" s="1081">
        <v>34231.881609999997</v>
      </c>
      <c r="AJ88" s="1083">
        <v>25431.881000000001</v>
      </c>
      <c r="AK88" s="1084">
        <v>32700</v>
      </c>
      <c r="AL88" s="1081">
        <v>0</v>
      </c>
      <c r="AM88" s="1082">
        <v>20599.999</v>
      </c>
      <c r="AN88" s="1082">
        <v>24589.949000000001</v>
      </c>
      <c r="AO88" s="1082">
        <v>14800</v>
      </c>
      <c r="AP88" s="1082">
        <v>19910</v>
      </c>
      <c r="AQ88" s="1082">
        <v>6000</v>
      </c>
      <c r="AR88" s="1085">
        <v>4200</v>
      </c>
      <c r="AS88" s="1086">
        <v>0</v>
      </c>
      <c r="AT88" s="1085">
        <v>3471.71</v>
      </c>
      <c r="AU88" s="1085">
        <v>0</v>
      </c>
      <c r="AV88" s="1082">
        <v>33998.44</v>
      </c>
      <c r="AW88" s="1082">
        <v>48000</v>
      </c>
      <c r="AX88" s="1077">
        <v>3000</v>
      </c>
      <c r="AY88" s="1077">
        <v>0</v>
      </c>
      <c r="AZ88" s="1077">
        <v>0</v>
      </c>
      <c r="BA88" s="1077">
        <v>24650</v>
      </c>
      <c r="BB88" s="1077">
        <v>20000</v>
      </c>
      <c r="BC88" s="1077">
        <v>41500</v>
      </c>
      <c r="BD88" s="1078">
        <v>45000</v>
      </c>
      <c r="BE88" s="1079" t="s">
        <v>309</v>
      </c>
      <c r="BF88" s="1399">
        <v>33650</v>
      </c>
      <c r="BG88" s="1077">
        <v>15437.78</v>
      </c>
      <c r="BH88" s="1077">
        <v>0</v>
      </c>
      <c r="BI88" s="1077">
        <v>0</v>
      </c>
      <c r="BJ88" s="1077">
        <v>0</v>
      </c>
      <c r="BK88" s="1077">
        <v>0</v>
      </c>
      <c r="BL88" s="1077">
        <v>0</v>
      </c>
      <c r="BM88" s="1077">
        <v>0</v>
      </c>
      <c r="BN88" s="1077">
        <v>2000</v>
      </c>
      <c r="BO88" s="1077">
        <v>0</v>
      </c>
      <c r="BP88" s="1077">
        <v>0</v>
      </c>
      <c r="BQ88" s="1077">
        <v>0</v>
      </c>
      <c r="BR88" s="1077">
        <v>40270</v>
      </c>
      <c r="BS88" s="1077">
        <v>25991.78</v>
      </c>
      <c r="BT88" s="1077">
        <v>0</v>
      </c>
      <c r="BU88" s="1077">
        <v>0</v>
      </c>
      <c r="BV88" s="1077">
        <v>0</v>
      </c>
      <c r="BW88" s="1077">
        <v>0</v>
      </c>
      <c r="BX88" s="1085">
        <v>0</v>
      </c>
      <c r="BY88" s="1077">
        <v>0</v>
      </c>
      <c r="BZ88" s="1077">
        <v>0</v>
      </c>
      <c r="CA88" s="1077">
        <v>0</v>
      </c>
      <c r="CB88" s="1077">
        <v>30000</v>
      </c>
      <c r="CC88" s="1077">
        <v>21000</v>
      </c>
      <c r="CD88" s="1077">
        <v>16229.2</v>
      </c>
      <c r="CE88" s="1077">
        <v>15229.2</v>
      </c>
      <c r="CF88" s="1077">
        <v>16229.2</v>
      </c>
      <c r="CG88" s="1077">
        <v>27000</v>
      </c>
      <c r="CH88" s="1077">
        <v>29000</v>
      </c>
      <c r="CI88" s="1077">
        <v>0</v>
      </c>
      <c r="CJ88" s="1078">
        <v>26000</v>
      </c>
      <c r="CK88" s="1230" t="s">
        <v>307</v>
      </c>
      <c r="CL88" s="1421">
        <v>13.867000000000001</v>
      </c>
      <c r="CM88" s="1422">
        <v>0</v>
      </c>
      <c r="CN88" s="1422">
        <v>0</v>
      </c>
      <c r="CO88" s="1422">
        <v>4605.7758789999998</v>
      </c>
      <c r="CP88" s="1422">
        <v>4605.7758789999998</v>
      </c>
      <c r="CQ88" s="1422">
        <v>0</v>
      </c>
      <c r="CR88" s="1422">
        <v>0</v>
      </c>
      <c r="CS88" s="1422">
        <v>0</v>
      </c>
      <c r="CT88" s="1423">
        <v>0</v>
      </c>
    </row>
    <row r="89" spans="1:98" ht="15.75" customHeight="1">
      <c r="A89" s="1079"/>
      <c r="B89" s="1410" t="s">
        <v>244</v>
      </c>
      <c r="C89" s="1080" t="s">
        <v>244</v>
      </c>
      <c r="D89" s="1080" t="s">
        <v>244</v>
      </c>
      <c r="E89" s="1080" t="s">
        <v>244</v>
      </c>
      <c r="F89" s="1080" t="s">
        <v>244</v>
      </c>
      <c r="G89" s="1080" t="s">
        <v>244</v>
      </c>
      <c r="H89" s="1080" t="s">
        <v>244</v>
      </c>
      <c r="I89" s="1080" t="s">
        <v>244</v>
      </c>
      <c r="J89" s="1080" t="s">
        <v>244</v>
      </c>
      <c r="K89" s="1080" t="s">
        <v>244</v>
      </c>
      <c r="L89" s="1080" t="s">
        <v>244</v>
      </c>
      <c r="M89" s="1080" t="s">
        <v>244</v>
      </c>
      <c r="N89" s="1081" t="s">
        <v>244</v>
      </c>
      <c r="O89" s="1081" t="s">
        <v>244</v>
      </c>
      <c r="P89" s="1081" t="s">
        <v>244</v>
      </c>
      <c r="Q89" s="1082" t="s">
        <v>244</v>
      </c>
      <c r="R89" s="1081" t="s">
        <v>244</v>
      </c>
      <c r="S89" s="1081" t="s">
        <v>244</v>
      </c>
      <c r="T89" s="1081" t="s">
        <v>244</v>
      </c>
      <c r="U89" s="1081" t="s">
        <v>244</v>
      </c>
      <c r="V89" s="1081" t="s">
        <v>244</v>
      </c>
      <c r="W89" s="1081" t="s">
        <v>244</v>
      </c>
      <c r="X89" s="1081" t="s">
        <v>244</v>
      </c>
      <c r="Y89" s="1081" t="s">
        <v>244</v>
      </c>
      <c r="Z89" s="1081" t="s">
        <v>244</v>
      </c>
      <c r="AA89" s="1081" t="s">
        <v>244</v>
      </c>
      <c r="AB89" s="1067"/>
      <c r="AC89" s="1079"/>
      <c r="AD89" s="1081" t="s">
        <v>244</v>
      </c>
      <c r="AE89" s="1081" t="s">
        <v>244</v>
      </c>
      <c r="AF89" s="1081" t="s">
        <v>244</v>
      </c>
      <c r="AG89" s="1081" t="s">
        <v>244</v>
      </c>
      <c r="AH89" s="1081" t="s">
        <v>244</v>
      </c>
      <c r="AI89" s="1081" t="s">
        <v>244</v>
      </c>
      <c r="AJ89" s="1083" t="s">
        <v>244</v>
      </c>
      <c r="AK89" s="1084" t="s">
        <v>244</v>
      </c>
      <c r="AL89" s="1081" t="s">
        <v>244</v>
      </c>
      <c r="AM89" s="1082" t="s">
        <v>244</v>
      </c>
      <c r="AN89" s="1082" t="s">
        <v>244</v>
      </c>
      <c r="AO89" s="1082" t="s">
        <v>244</v>
      </c>
      <c r="AP89" s="1082" t="s">
        <v>244</v>
      </c>
      <c r="AQ89" s="1082" t="s">
        <v>244</v>
      </c>
      <c r="AR89" s="1085" t="s">
        <v>244</v>
      </c>
      <c r="AS89" s="1086" t="s">
        <v>244</v>
      </c>
      <c r="AT89" s="1085" t="s">
        <v>244</v>
      </c>
      <c r="AU89" s="1085" t="s">
        <v>244</v>
      </c>
      <c r="AV89" s="1082" t="s">
        <v>244</v>
      </c>
      <c r="AW89" s="1082" t="s">
        <v>244</v>
      </c>
      <c r="AX89" s="1077" t="s">
        <v>244</v>
      </c>
      <c r="AY89" s="1077" t="s">
        <v>244</v>
      </c>
      <c r="AZ89" s="1077" t="s">
        <v>244</v>
      </c>
      <c r="BA89" s="1077" t="s">
        <v>244</v>
      </c>
      <c r="BB89" s="1077" t="s">
        <v>244</v>
      </c>
      <c r="BC89" s="1077" t="s">
        <v>244</v>
      </c>
      <c r="BD89" s="1078" t="s">
        <v>244</v>
      </c>
      <c r="BE89" s="1079"/>
      <c r="BF89" s="1399" t="s">
        <v>244</v>
      </c>
      <c r="BG89" s="1077" t="s">
        <v>244</v>
      </c>
      <c r="BH89" s="1077" t="s">
        <v>244</v>
      </c>
      <c r="BI89" s="1077" t="s">
        <v>244</v>
      </c>
      <c r="BJ89" s="1077" t="s">
        <v>244</v>
      </c>
      <c r="BK89" s="1077" t="s">
        <v>244</v>
      </c>
      <c r="BL89" s="1077" t="s">
        <v>244</v>
      </c>
      <c r="BM89" s="1077" t="s">
        <v>244</v>
      </c>
      <c r="BN89" s="1077" t="s">
        <v>244</v>
      </c>
      <c r="BO89" s="1077" t="s">
        <v>244</v>
      </c>
      <c r="BP89" s="1077" t="s">
        <v>244</v>
      </c>
      <c r="BQ89" s="1077" t="s">
        <v>244</v>
      </c>
      <c r="BR89" s="1077" t="s">
        <v>244</v>
      </c>
      <c r="BS89" s="1077" t="s">
        <v>244</v>
      </c>
      <c r="BT89" s="1077" t="s">
        <v>244</v>
      </c>
      <c r="BU89" s="1077" t="s">
        <v>244</v>
      </c>
      <c r="BV89" s="1077" t="s">
        <v>244</v>
      </c>
      <c r="BW89" s="1077" t="s">
        <v>244</v>
      </c>
      <c r="BX89" s="1085" t="s">
        <v>244</v>
      </c>
      <c r="BY89" s="1077"/>
      <c r="BZ89" s="1077"/>
      <c r="CA89" s="1077"/>
      <c r="CB89" s="1077"/>
      <c r="CC89" s="1077"/>
      <c r="CD89" s="1077"/>
      <c r="CE89" s="1077"/>
      <c r="CF89" s="1077"/>
      <c r="CG89" s="1077"/>
      <c r="CH89" s="1077"/>
      <c r="CI89" s="1077"/>
      <c r="CJ89" s="1078"/>
      <c r="CK89" s="1230" t="s">
        <v>737</v>
      </c>
      <c r="CL89" s="1421">
        <v>6229.2</v>
      </c>
      <c r="CM89" s="1422">
        <v>6229.2</v>
      </c>
      <c r="CN89" s="1422">
        <v>3940</v>
      </c>
      <c r="CO89" s="1422">
        <v>3940</v>
      </c>
      <c r="CP89" s="1422">
        <v>3940</v>
      </c>
      <c r="CQ89" s="1422">
        <v>0</v>
      </c>
      <c r="CR89" s="1422">
        <v>0</v>
      </c>
      <c r="CS89" s="1422">
        <v>0</v>
      </c>
      <c r="CT89" s="1423">
        <v>0</v>
      </c>
    </row>
    <row r="90" spans="1:98" ht="15.75" customHeight="1">
      <c r="A90" s="1068" t="s">
        <v>310</v>
      </c>
      <c r="B90" s="1409">
        <v>67705.849000000002</v>
      </c>
      <c r="C90" s="1069">
        <v>20650.942999999999</v>
      </c>
      <c r="D90" s="1069">
        <v>23049.787</v>
      </c>
      <c r="E90" s="1069">
        <v>23178.799999999999</v>
      </c>
      <c r="F90" s="1069">
        <v>22935.927</v>
      </c>
      <c r="G90" s="1069">
        <v>22990.16</v>
      </c>
      <c r="H90" s="1069">
        <v>18887.736000000001</v>
      </c>
      <c r="I90" s="1069">
        <v>20220.663</v>
      </c>
      <c r="J90" s="1069">
        <v>23699.100999999999</v>
      </c>
      <c r="K90" s="1069">
        <v>22700.392</v>
      </c>
      <c r="L90" s="1069">
        <v>25477.5</v>
      </c>
      <c r="M90" s="1069">
        <v>27222.386999999999</v>
      </c>
      <c r="N90" s="1096">
        <v>30461.113000000001</v>
      </c>
      <c r="O90" s="1096">
        <v>32620.332999999999</v>
      </c>
      <c r="P90" s="1096">
        <v>30830.016</v>
      </c>
      <c r="Q90" s="1071">
        <v>31409.38</v>
      </c>
      <c r="R90" s="1096">
        <v>27179.882000000001</v>
      </c>
      <c r="S90" s="1096">
        <v>28168.826000000001</v>
      </c>
      <c r="T90" s="1096">
        <v>22984.133000000002</v>
      </c>
      <c r="U90" s="1096">
        <v>26015.087</v>
      </c>
      <c r="V90" s="1096">
        <v>19908.118999999999</v>
      </c>
      <c r="W90" s="1096">
        <v>22051.428</v>
      </c>
      <c r="X90" s="1096">
        <v>27006.105</v>
      </c>
      <c r="Y90" s="1096">
        <v>27869.974119999999</v>
      </c>
      <c r="Z90" s="1096">
        <v>27445.137445479999</v>
      </c>
      <c r="AA90" s="1096">
        <v>21148.796999999999</v>
      </c>
      <c r="AB90" s="1097">
        <v>27739.115000000002</v>
      </c>
      <c r="AC90" s="1068" t="s">
        <v>310</v>
      </c>
      <c r="AD90" s="1096">
        <v>23087.687000000002</v>
      </c>
      <c r="AE90" s="1096">
        <v>37440.938999999998</v>
      </c>
      <c r="AF90" s="1096">
        <v>35278.413</v>
      </c>
      <c r="AG90" s="1096">
        <v>35441.619121999996</v>
      </c>
      <c r="AH90" s="1096">
        <v>35562.542999999998</v>
      </c>
      <c r="AI90" s="1096">
        <v>37389.523000000001</v>
      </c>
      <c r="AJ90" s="1097">
        <v>39310.476999999999</v>
      </c>
      <c r="AK90" s="1098">
        <v>41358.148999999998</v>
      </c>
      <c r="AL90" s="1096">
        <v>27869.974119999999</v>
      </c>
      <c r="AM90" s="1071">
        <v>39379.809000000001</v>
      </c>
      <c r="AN90" s="1071">
        <v>40404.478000000003</v>
      </c>
      <c r="AO90" s="1071">
        <v>35191.440000000002</v>
      </c>
      <c r="AP90" s="1071">
        <v>31483.5</v>
      </c>
      <c r="AQ90" s="1071">
        <v>30847.86</v>
      </c>
      <c r="AR90" s="1074">
        <v>31461.01</v>
      </c>
      <c r="AS90" s="1075">
        <v>35334.26</v>
      </c>
      <c r="AT90" s="1074">
        <v>43985.4</v>
      </c>
      <c r="AU90" s="1074">
        <v>47589.59</v>
      </c>
      <c r="AV90" s="1071">
        <v>57373.51</v>
      </c>
      <c r="AW90" s="1071">
        <v>54941.86</v>
      </c>
      <c r="AX90" s="1077">
        <v>60970.74</v>
      </c>
      <c r="AY90" s="1077">
        <v>65954.13</v>
      </c>
      <c r="AZ90" s="1077">
        <v>68558.52</v>
      </c>
      <c r="BA90" s="1077">
        <v>77834.95</v>
      </c>
      <c r="BB90" s="1077">
        <v>44032.08</v>
      </c>
      <c r="BC90" s="1077">
        <v>44773.05</v>
      </c>
      <c r="BD90" s="1078">
        <v>49109.857000000004</v>
      </c>
      <c r="BE90" s="1068" t="s">
        <v>310</v>
      </c>
      <c r="BF90" s="1399">
        <v>43333.61</v>
      </c>
      <c r="BG90" s="1077">
        <v>37993.26</v>
      </c>
      <c r="BH90" s="1077">
        <v>35233.589999999997</v>
      </c>
      <c r="BI90" s="1077">
        <v>50725.834000000003</v>
      </c>
      <c r="BJ90" s="1077">
        <v>44371.8</v>
      </c>
      <c r="BK90" s="1077">
        <v>46987.631000000001</v>
      </c>
      <c r="BL90" s="1077">
        <v>43535.188999999998</v>
      </c>
      <c r="BM90" s="1077">
        <v>39734.718000000001</v>
      </c>
      <c r="BN90" s="1077">
        <v>57856.75</v>
      </c>
      <c r="BO90" s="1077">
        <v>41917.885000000002</v>
      </c>
      <c r="BP90" s="1077">
        <v>40329.906000000003</v>
      </c>
      <c r="BQ90" s="1077">
        <v>42321.402000000002</v>
      </c>
      <c r="BR90" s="1077">
        <v>23180.95</v>
      </c>
      <c r="BS90" s="1077">
        <v>15305.317999999999</v>
      </c>
      <c r="BT90" s="1077">
        <v>8697.607</v>
      </c>
      <c r="BU90" s="1077">
        <v>9405.9850000000006</v>
      </c>
      <c r="BV90" s="1077">
        <v>9790.81</v>
      </c>
      <c r="BW90" s="1077">
        <v>13140.7</v>
      </c>
      <c r="BX90" s="1085">
        <v>12204.169134459999</v>
      </c>
      <c r="BY90" s="1077">
        <v>6155</v>
      </c>
      <c r="BZ90" s="1077">
        <v>13800.6</v>
      </c>
      <c r="CA90" s="1077">
        <v>7813.26</v>
      </c>
      <c r="CB90" s="1077">
        <v>12810.73</v>
      </c>
      <c r="CC90" s="1077">
        <v>14043.84</v>
      </c>
      <c r="CD90" s="1077">
        <v>11094.44</v>
      </c>
      <c r="CE90" s="1077">
        <v>8819.9599999999991</v>
      </c>
      <c r="CF90" s="1077">
        <v>8100.09</v>
      </c>
      <c r="CG90" s="1077">
        <v>7342.94</v>
      </c>
      <c r="CH90" s="1077">
        <v>8731.07</v>
      </c>
      <c r="CI90" s="1077">
        <v>6224.94713486</v>
      </c>
      <c r="CJ90" s="1078">
        <v>8612.69902611</v>
      </c>
      <c r="CK90" s="1230" t="s">
        <v>738</v>
      </c>
      <c r="CL90" s="1421">
        <v>0</v>
      </c>
      <c r="CM90" s="1422">
        <v>0</v>
      </c>
      <c r="CN90" s="1422">
        <v>0</v>
      </c>
      <c r="CO90" s="1422">
        <v>0</v>
      </c>
      <c r="CP90" s="1422">
        <v>0</v>
      </c>
      <c r="CQ90" s="1422">
        <v>0</v>
      </c>
      <c r="CR90" s="1422">
        <v>0</v>
      </c>
      <c r="CS90" s="1422">
        <v>0</v>
      </c>
      <c r="CT90" s="1423">
        <v>0</v>
      </c>
    </row>
    <row r="91" spans="1:98" ht="15.75" customHeight="1">
      <c r="A91" s="1068"/>
      <c r="B91" s="1409" t="s">
        <v>244</v>
      </c>
      <c r="C91" s="1069" t="s">
        <v>244</v>
      </c>
      <c r="D91" s="1069" t="s">
        <v>244</v>
      </c>
      <c r="E91" s="1069" t="s">
        <v>244</v>
      </c>
      <c r="F91" s="1069" t="s">
        <v>244</v>
      </c>
      <c r="G91" s="1069" t="s">
        <v>244</v>
      </c>
      <c r="H91" s="1069" t="s">
        <v>244</v>
      </c>
      <c r="I91" s="1069" t="s">
        <v>244</v>
      </c>
      <c r="J91" s="1069" t="s">
        <v>244</v>
      </c>
      <c r="K91" s="1069" t="s">
        <v>244</v>
      </c>
      <c r="L91" s="1069" t="s">
        <v>244</v>
      </c>
      <c r="M91" s="1069" t="s">
        <v>244</v>
      </c>
      <c r="N91" s="1065"/>
      <c r="O91" s="1065"/>
      <c r="P91" s="1065"/>
      <c r="Q91" s="1082"/>
      <c r="R91" s="1065"/>
      <c r="S91" s="1065"/>
      <c r="T91" s="1065"/>
      <c r="U91" s="1065"/>
      <c r="V91" s="1065"/>
      <c r="W91" s="1065"/>
      <c r="X91" s="1065"/>
      <c r="Y91" s="1114"/>
      <c r="Z91" s="1114"/>
      <c r="AA91" s="1114"/>
      <c r="AB91" s="1115"/>
      <c r="AC91" s="1068"/>
      <c r="AD91" s="1114"/>
      <c r="AE91" s="1114"/>
      <c r="AF91" s="1114"/>
      <c r="AG91" s="1114"/>
      <c r="AH91" s="1114"/>
      <c r="AI91" s="1114"/>
      <c r="AJ91" s="1115"/>
      <c r="AK91" s="1116"/>
      <c r="AL91" s="1114"/>
      <c r="AM91" s="1114"/>
      <c r="AN91" s="1114"/>
      <c r="AO91" s="1114"/>
      <c r="AP91" s="1114"/>
      <c r="AQ91" s="1114"/>
      <c r="AR91" s="1074" t="s">
        <v>244</v>
      </c>
      <c r="AS91" s="1075" t="s">
        <v>244</v>
      </c>
      <c r="AT91" s="1074" t="s">
        <v>244</v>
      </c>
      <c r="AU91" s="1074" t="s">
        <v>244</v>
      </c>
      <c r="AV91" s="1082"/>
      <c r="AW91" s="1082" t="s">
        <v>244</v>
      </c>
      <c r="AX91" s="1077" t="s">
        <v>244</v>
      </c>
      <c r="AY91" s="1077" t="s">
        <v>244</v>
      </c>
      <c r="AZ91" s="1077" t="s">
        <v>244</v>
      </c>
      <c r="BA91" s="1077" t="s">
        <v>244</v>
      </c>
      <c r="BB91" s="1077" t="s">
        <v>244</v>
      </c>
      <c r="BC91" s="1077"/>
      <c r="BD91" s="1078" t="s">
        <v>244</v>
      </c>
      <c r="BE91" s="1068"/>
      <c r="BF91" s="1399" t="s">
        <v>244</v>
      </c>
      <c r="BG91" s="1077" t="s">
        <v>244</v>
      </c>
      <c r="BH91" s="1077" t="s">
        <v>244</v>
      </c>
      <c r="BI91" s="1077" t="s">
        <v>244</v>
      </c>
      <c r="BJ91" s="1077" t="s">
        <v>244</v>
      </c>
      <c r="BK91" s="1077" t="s">
        <v>244</v>
      </c>
      <c r="BL91" s="1077" t="s">
        <v>244</v>
      </c>
      <c r="BM91" s="1077" t="s">
        <v>244</v>
      </c>
      <c r="BN91" s="1077" t="s">
        <v>244</v>
      </c>
      <c r="BO91" s="1077" t="s">
        <v>244</v>
      </c>
      <c r="BP91" s="1077" t="s">
        <v>244</v>
      </c>
      <c r="BQ91" s="1077" t="s">
        <v>244</v>
      </c>
      <c r="BR91" s="1077" t="s">
        <v>244</v>
      </c>
      <c r="BS91" s="1077" t="s">
        <v>244</v>
      </c>
      <c r="BT91" s="1077" t="s">
        <v>244</v>
      </c>
      <c r="BU91" s="1077" t="s">
        <v>244</v>
      </c>
      <c r="BV91" s="1077" t="s">
        <v>244</v>
      </c>
      <c r="BW91" s="1077" t="s">
        <v>244</v>
      </c>
      <c r="BX91" s="1085" t="s">
        <v>244</v>
      </c>
      <c r="BY91" s="1077"/>
      <c r="BZ91" s="1077"/>
      <c r="CA91" s="1077"/>
      <c r="CB91" s="1077"/>
      <c r="CC91" s="1077"/>
      <c r="CD91" s="1077"/>
      <c r="CE91" s="1077"/>
      <c r="CF91" s="1077"/>
      <c r="CG91" s="1077"/>
      <c r="CH91" s="1077"/>
      <c r="CI91" s="1077"/>
      <c r="CJ91" s="1078"/>
      <c r="CK91" s="1230" t="s">
        <v>739</v>
      </c>
      <c r="CL91" s="1421">
        <v>0</v>
      </c>
      <c r="CM91" s="1422">
        <v>0</v>
      </c>
      <c r="CN91" s="1422">
        <v>0</v>
      </c>
      <c r="CO91" s="1422">
        <v>0</v>
      </c>
      <c r="CP91" s="1422">
        <v>0</v>
      </c>
      <c r="CQ91" s="1422">
        <v>0</v>
      </c>
      <c r="CR91" s="1422">
        <v>0</v>
      </c>
      <c r="CS91" s="1422">
        <v>0</v>
      </c>
      <c r="CT91" s="1423">
        <v>0</v>
      </c>
    </row>
    <row r="92" spans="1:98" ht="16.5" customHeight="1">
      <c r="A92" s="1068" t="s">
        <v>311</v>
      </c>
      <c r="B92" s="1412">
        <v>259901.86700000003</v>
      </c>
      <c r="C92" s="1099">
        <v>407559.25</v>
      </c>
      <c r="D92" s="1099">
        <v>437828.00700000004</v>
      </c>
      <c r="E92" s="1099">
        <v>486478</v>
      </c>
      <c r="F92" s="1099">
        <v>403759.74500000005</v>
      </c>
      <c r="G92" s="1099">
        <v>510259.99199999997</v>
      </c>
      <c r="H92" s="1099">
        <v>288900.03199999995</v>
      </c>
      <c r="I92" s="1099">
        <v>314700.82699999999</v>
      </c>
      <c r="J92" s="1099">
        <v>384647.69799999997</v>
      </c>
      <c r="K92" s="1099">
        <v>296490.51</v>
      </c>
      <c r="L92" s="1099">
        <v>411035.5</v>
      </c>
      <c r="M92" s="1099">
        <v>417154.60399999999</v>
      </c>
      <c r="N92" s="1100">
        <v>369458.951</v>
      </c>
      <c r="O92" s="1100">
        <v>558172.978</v>
      </c>
      <c r="P92" s="1100">
        <v>375821.32899999997</v>
      </c>
      <c r="Q92" s="1101">
        <v>387937.15</v>
      </c>
      <c r="R92" s="1100">
        <v>322687.55900000001</v>
      </c>
      <c r="S92" s="1100">
        <v>466025.32</v>
      </c>
      <c r="T92" s="1100">
        <v>471541.90599999996</v>
      </c>
      <c r="U92" s="1100">
        <v>382019.86200000002</v>
      </c>
      <c r="V92" s="1100">
        <v>329330.92799999996</v>
      </c>
      <c r="W92" s="1100">
        <v>308818.62600000005</v>
      </c>
      <c r="X92" s="1100">
        <v>321024.76499999996</v>
      </c>
      <c r="Y92" s="1100">
        <v>309402.99817522999</v>
      </c>
      <c r="Z92" s="1100">
        <v>367912.31028371997</v>
      </c>
      <c r="AA92" s="1100">
        <v>350305.16700000002</v>
      </c>
      <c r="AB92" s="1102">
        <v>359074.51099999994</v>
      </c>
      <c r="AC92" s="1068" t="s">
        <v>311</v>
      </c>
      <c r="AD92" s="1100">
        <v>326228.68</v>
      </c>
      <c r="AE92" s="1100">
        <v>378203.51500000001</v>
      </c>
      <c r="AF92" s="1100">
        <v>368643.38</v>
      </c>
      <c r="AG92" s="1100">
        <v>345252.45482499996</v>
      </c>
      <c r="AH92" s="1100">
        <v>333789.56400000001</v>
      </c>
      <c r="AI92" s="1100">
        <v>318912.82934999996</v>
      </c>
      <c r="AJ92" s="1102">
        <v>363522.91800000001</v>
      </c>
      <c r="AK92" s="1103">
        <v>390504.09099999996</v>
      </c>
      <c r="AL92" s="1100">
        <v>309402.99817522999</v>
      </c>
      <c r="AM92" s="1101">
        <v>275728.38</v>
      </c>
      <c r="AN92" s="1101">
        <v>255620.83599999998</v>
      </c>
      <c r="AO92" s="1101">
        <v>269854.31999999995</v>
      </c>
      <c r="AP92" s="1101">
        <v>262201.06</v>
      </c>
      <c r="AQ92" s="1101">
        <v>266191.33</v>
      </c>
      <c r="AR92" s="1104">
        <v>276218.97000000003</v>
      </c>
      <c r="AS92" s="1105">
        <v>295639.46000000002</v>
      </c>
      <c r="AT92" s="1104">
        <v>317124.44000000006</v>
      </c>
      <c r="AU92" s="1104">
        <v>333831.66999999993</v>
      </c>
      <c r="AV92" s="1101">
        <v>335914.67</v>
      </c>
      <c r="AW92" s="1101">
        <v>331169.46999999997</v>
      </c>
      <c r="AX92" s="1106">
        <v>320753.09000000003</v>
      </c>
      <c r="AY92" s="1106">
        <v>306819.88</v>
      </c>
      <c r="AZ92" s="1106">
        <v>300597.76000000001</v>
      </c>
      <c r="BA92" s="1106">
        <v>349377.18</v>
      </c>
      <c r="BB92" s="1106">
        <v>297477.48</v>
      </c>
      <c r="BC92" s="1106">
        <v>381833.01</v>
      </c>
      <c r="BD92" s="1107">
        <v>361036.86200000002</v>
      </c>
      <c r="BE92" s="1068" t="s">
        <v>311</v>
      </c>
      <c r="BF92" s="1404">
        <v>320668.38099999994</v>
      </c>
      <c r="BG92" s="1106">
        <v>282017.36</v>
      </c>
      <c r="BH92" s="1106">
        <v>291016.37</v>
      </c>
      <c r="BI92" s="1106">
        <v>325595.59999999998</v>
      </c>
      <c r="BJ92" s="1106">
        <v>324799.95300000004</v>
      </c>
      <c r="BK92" s="1106">
        <v>344718.81099999999</v>
      </c>
      <c r="BL92" s="1106">
        <v>362879.59700000001</v>
      </c>
      <c r="BM92" s="1106">
        <v>340044.32100000005</v>
      </c>
      <c r="BN92" s="1106">
        <v>359388.07</v>
      </c>
      <c r="BO92" s="1106">
        <v>346251.47600000002</v>
      </c>
      <c r="BP92" s="1106">
        <v>326372.54300000001</v>
      </c>
      <c r="BQ92" s="1106">
        <v>344238.07400000002</v>
      </c>
      <c r="BR92" s="1106">
        <v>255308.63</v>
      </c>
      <c r="BS92" s="1106">
        <v>260800.93</v>
      </c>
      <c r="BT92" s="1106">
        <v>155618.22999999998</v>
      </c>
      <c r="BU92" s="1106">
        <v>117311.614</v>
      </c>
      <c r="BV92" s="1106">
        <v>130957.05</v>
      </c>
      <c r="BW92" s="1106">
        <v>133762.89000000001</v>
      </c>
      <c r="BX92" s="1405">
        <v>119645.66336414</v>
      </c>
      <c r="BY92" s="1106">
        <v>112879.1</v>
      </c>
      <c r="BZ92" s="1106">
        <v>139633.20000000001</v>
      </c>
      <c r="CA92" s="1106">
        <v>141603.57</v>
      </c>
      <c r="CB92" s="1106">
        <v>187949.08</v>
      </c>
      <c r="CC92" s="1106">
        <v>173146.63</v>
      </c>
      <c r="CD92" s="1106">
        <v>158086.66</v>
      </c>
      <c r="CE92" s="1106">
        <v>189292.19</v>
      </c>
      <c r="CF92" s="1106">
        <v>155339.1</v>
      </c>
      <c r="CG92" s="1106">
        <v>186954.45</v>
      </c>
      <c r="CH92" s="1106">
        <v>177065.9</v>
      </c>
      <c r="CI92" s="1106">
        <v>131229.57387163001</v>
      </c>
      <c r="CJ92" s="1107">
        <v>169893.35688147999</v>
      </c>
      <c r="CK92" s="1230" t="s">
        <v>740</v>
      </c>
      <c r="CL92" s="1421">
        <v>25309.165728</v>
      </c>
      <c r="CM92" s="1422">
        <v>0</v>
      </c>
      <c r="CN92" s="1422">
        <v>26069.545655999998</v>
      </c>
      <c r="CO92" s="1422">
        <v>0</v>
      </c>
      <c r="CP92" s="1422">
        <v>0</v>
      </c>
      <c r="CQ92" s="1422">
        <v>0</v>
      </c>
      <c r="CR92" s="1422">
        <v>0</v>
      </c>
      <c r="CS92" s="1422">
        <v>0</v>
      </c>
      <c r="CT92" s="1423">
        <v>0</v>
      </c>
    </row>
    <row r="93" spans="1:98" ht="16.5" customHeight="1">
      <c r="A93" s="1068"/>
      <c r="B93" s="1409"/>
      <c r="C93" s="1069"/>
      <c r="D93" s="1069"/>
      <c r="E93" s="1069"/>
      <c r="F93" s="1069"/>
      <c r="G93" s="1069"/>
      <c r="H93" s="1069"/>
      <c r="I93" s="1069"/>
      <c r="J93" s="1069"/>
      <c r="K93" s="1069"/>
      <c r="L93" s="1069"/>
      <c r="M93" s="1069"/>
      <c r="N93" s="1070"/>
      <c r="O93" s="1070"/>
      <c r="P93" s="1070"/>
      <c r="Q93" s="1071"/>
      <c r="R93" s="1070"/>
      <c r="S93" s="1070"/>
      <c r="T93" s="1070"/>
      <c r="U93" s="1070"/>
      <c r="V93" s="1070"/>
      <c r="W93" s="1070"/>
      <c r="X93" s="1070"/>
      <c r="Y93" s="1070"/>
      <c r="Z93" s="1070"/>
      <c r="AA93" s="1070"/>
      <c r="AB93" s="1072"/>
      <c r="AC93" s="1068"/>
      <c r="AD93" s="1070"/>
      <c r="AE93" s="1070"/>
      <c r="AF93" s="1070"/>
      <c r="AG93" s="1070"/>
      <c r="AH93" s="1070"/>
      <c r="AI93" s="1070"/>
      <c r="AJ93" s="1072"/>
      <c r="AK93" s="1073"/>
      <c r="AL93" s="1070"/>
      <c r="AM93" s="1071"/>
      <c r="AN93" s="1071"/>
      <c r="AO93" s="1071"/>
      <c r="AP93" s="1071"/>
      <c r="AQ93" s="1071"/>
      <c r="AR93" s="1074"/>
      <c r="AS93" s="1075"/>
      <c r="AT93" s="1074"/>
      <c r="AU93" s="1074"/>
      <c r="AV93" s="1071"/>
      <c r="AW93" s="1071"/>
      <c r="AX93" s="1077"/>
      <c r="AY93" s="1077"/>
      <c r="AZ93" s="1077"/>
      <c r="BA93" s="1077"/>
      <c r="BB93" s="1077" t="s">
        <v>244</v>
      </c>
      <c r="BC93" s="1065"/>
      <c r="BD93" s="1078" t="s">
        <v>244</v>
      </c>
      <c r="BE93" s="1068"/>
      <c r="BF93" s="1399"/>
      <c r="BG93" s="1065" t="s">
        <v>244</v>
      </c>
      <c r="BH93" s="1077" t="s">
        <v>244</v>
      </c>
      <c r="BI93" s="1077" t="s">
        <v>244</v>
      </c>
      <c r="BJ93" s="1065" t="s">
        <v>244</v>
      </c>
      <c r="BK93" s="1077" t="s">
        <v>244</v>
      </c>
      <c r="BL93" s="1077" t="s">
        <v>244</v>
      </c>
      <c r="BM93" s="1065" t="s">
        <v>244</v>
      </c>
      <c r="BN93" s="1077" t="s">
        <v>244</v>
      </c>
      <c r="BO93" s="1077"/>
      <c r="BP93" s="1077"/>
      <c r="BQ93" s="1077"/>
      <c r="BR93" s="1077" t="s">
        <v>244</v>
      </c>
      <c r="BS93" s="1077" t="s">
        <v>244</v>
      </c>
      <c r="BT93" s="1077" t="s">
        <v>244</v>
      </c>
      <c r="BU93" s="1077"/>
      <c r="BV93" s="1077"/>
      <c r="BW93" s="1077"/>
      <c r="BX93" s="1085"/>
      <c r="BY93" s="1077"/>
      <c r="BZ93" s="1077"/>
      <c r="CA93" s="1077"/>
      <c r="CB93" s="1077"/>
      <c r="CC93" s="1077"/>
      <c r="CD93" s="1077"/>
      <c r="CE93" s="1077"/>
      <c r="CF93" s="1077"/>
      <c r="CG93" s="1077"/>
      <c r="CH93" s="1077"/>
      <c r="CI93" s="1077"/>
      <c r="CJ93" s="1078"/>
      <c r="CK93" s="1230" t="s">
        <v>741</v>
      </c>
      <c r="CL93" s="1421">
        <v>15534.692347739991</v>
      </c>
      <c r="CM93" s="1422">
        <v>15538.835206999995</v>
      </c>
      <c r="CN93" s="1422">
        <v>16656.666087149999</v>
      </c>
      <c r="CO93" s="1422">
        <v>17425.903128429996</v>
      </c>
      <c r="CP93" s="1422">
        <v>18579.681836009997</v>
      </c>
      <c r="CQ93" s="1422">
        <v>19573.202206010003</v>
      </c>
      <c r="CR93" s="1422">
        <v>19946.776696180004</v>
      </c>
      <c r="CS93" s="1422">
        <v>20588.747057200002</v>
      </c>
      <c r="CT93" s="1423">
        <v>20642.973905150015</v>
      </c>
    </row>
    <row r="94" spans="1:98" ht="30.75" customHeight="1">
      <c r="A94" s="1117" t="s">
        <v>688</v>
      </c>
      <c r="B94" s="1409">
        <v>286124.59000000003</v>
      </c>
      <c r="C94" s="1069">
        <v>424448.96100000001</v>
      </c>
      <c r="D94" s="1069">
        <v>478837.74599999998</v>
      </c>
      <c r="E94" s="1069">
        <v>409989.9</v>
      </c>
      <c r="F94" s="1069">
        <v>213073.02299999999</v>
      </c>
      <c r="G94" s="1069">
        <v>267831.05099999998</v>
      </c>
      <c r="H94" s="1069">
        <v>402881.53700000001</v>
      </c>
      <c r="I94" s="1069">
        <v>414737.29599999997</v>
      </c>
      <c r="J94" s="1069">
        <v>363006.58899999998</v>
      </c>
      <c r="K94" s="1069">
        <v>341834.74800000002</v>
      </c>
      <c r="L94" s="1069">
        <v>112876.3</v>
      </c>
      <c r="M94" s="1069">
        <v>465618.09600000002</v>
      </c>
      <c r="N94" s="1070">
        <v>402937.011</v>
      </c>
      <c r="O94" s="1070">
        <v>383087.53600000002</v>
      </c>
      <c r="P94" s="1070">
        <v>386615.27600000001</v>
      </c>
      <c r="Q94" s="1071">
        <v>330939.63999999996</v>
      </c>
      <c r="R94" s="1070">
        <v>197116.92200000002</v>
      </c>
      <c r="S94" s="1070">
        <v>140580.16099999999</v>
      </c>
      <c r="T94" s="1070">
        <v>101883.697</v>
      </c>
      <c r="U94" s="1070">
        <v>73548.036999999997</v>
      </c>
      <c r="V94" s="1070">
        <v>103507.50599999999</v>
      </c>
      <c r="W94" s="1070">
        <v>100039.046</v>
      </c>
      <c r="X94" s="1070">
        <v>118076.304</v>
      </c>
      <c r="Y94" s="1070">
        <v>109863.97899999999</v>
      </c>
      <c r="Z94" s="1070">
        <v>114161.92727973999</v>
      </c>
      <c r="AA94" s="1070">
        <v>134626.22099999999</v>
      </c>
      <c r="AB94" s="1072">
        <v>111975.27</v>
      </c>
      <c r="AC94" s="1117" t="s">
        <v>688</v>
      </c>
      <c r="AD94" s="1070">
        <v>87894.716</v>
      </c>
      <c r="AE94" s="1070">
        <v>67183.289000000004</v>
      </c>
      <c r="AF94" s="1070">
        <v>101479.348</v>
      </c>
      <c r="AG94" s="1070">
        <v>72738.956126000005</v>
      </c>
      <c r="AH94" s="1070">
        <v>79314.932000000001</v>
      </c>
      <c r="AI94" s="1070">
        <v>84663.67</v>
      </c>
      <c r="AJ94" s="1072">
        <v>99954.155999999988</v>
      </c>
      <c r="AK94" s="1073">
        <v>49276.596000000005</v>
      </c>
      <c r="AL94" s="1070">
        <v>109863.97899999999</v>
      </c>
      <c r="AM94" s="1071">
        <v>32729.93</v>
      </c>
      <c r="AN94" s="1071">
        <v>55246.842000000004</v>
      </c>
      <c r="AO94" s="1071">
        <v>63926.57</v>
      </c>
      <c r="AP94" s="1071">
        <v>73925.17</v>
      </c>
      <c r="AQ94" s="1071">
        <v>91889.62</v>
      </c>
      <c r="AR94" s="1074">
        <v>89945.06</v>
      </c>
      <c r="AS94" s="1075">
        <v>71168.649999999994</v>
      </c>
      <c r="AT94" s="1074">
        <v>68935.070000000007</v>
      </c>
      <c r="AU94" s="1074">
        <v>74205.66</v>
      </c>
      <c r="AV94" s="1071">
        <v>158126.97</v>
      </c>
      <c r="AW94" s="1071">
        <v>166590.14000000001</v>
      </c>
      <c r="AX94" s="1077">
        <v>106713.15</v>
      </c>
      <c r="AY94" s="1077">
        <v>75754.41</v>
      </c>
      <c r="AZ94" s="1077">
        <v>84656.94</v>
      </c>
      <c r="BA94" s="1077">
        <v>105370.95</v>
      </c>
      <c r="BB94" s="1077">
        <v>99605.56</v>
      </c>
      <c r="BC94" s="1077">
        <v>65817.16</v>
      </c>
      <c r="BD94" s="1078">
        <v>166579.54300000001</v>
      </c>
      <c r="BE94" s="1117" t="s">
        <v>688</v>
      </c>
      <c r="BF94" s="1399">
        <v>141337.179</v>
      </c>
      <c r="BG94" s="1077">
        <v>82266.320000000007</v>
      </c>
      <c r="BH94" s="1077">
        <v>89768.97</v>
      </c>
      <c r="BI94" s="1077">
        <v>82516.576000000001</v>
      </c>
      <c r="BJ94" s="1077">
        <v>88062.7</v>
      </c>
      <c r="BK94" s="1077">
        <v>87326.463000000003</v>
      </c>
      <c r="BL94" s="1077">
        <v>34728.902000000002</v>
      </c>
      <c r="BM94" s="1077">
        <v>31620.687999999998</v>
      </c>
      <c r="BN94" s="1077">
        <v>22044.71</v>
      </c>
      <c r="BO94" s="1077">
        <v>21558.46</v>
      </c>
      <c r="BP94" s="1077">
        <v>17659.762999999999</v>
      </c>
      <c r="BQ94" s="1077">
        <v>19786.617999999999</v>
      </c>
      <c r="BR94" s="1077">
        <v>71527.23000000001</v>
      </c>
      <c r="BS94" s="1077">
        <v>66764.106</v>
      </c>
      <c r="BT94" s="1077">
        <v>18776.237000000001</v>
      </c>
      <c r="BU94" s="1077">
        <v>25895.762999999999</v>
      </c>
      <c r="BV94" s="1077">
        <v>32166.260000000002</v>
      </c>
      <c r="BW94" s="1077">
        <v>27658.27</v>
      </c>
      <c r="BX94" s="1085">
        <v>23433.1</v>
      </c>
      <c r="BY94" s="1077">
        <v>0</v>
      </c>
      <c r="BZ94" s="1077">
        <v>14939.6</v>
      </c>
      <c r="CA94" s="1077">
        <v>8262.06</v>
      </c>
      <c r="CB94" s="1077">
        <v>12168.78</v>
      </c>
      <c r="CC94" s="1077">
        <v>7737.14</v>
      </c>
      <c r="CD94" s="1077">
        <v>9059.06</v>
      </c>
      <c r="CE94" s="1077">
        <v>12468.45</v>
      </c>
      <c r="CF94" s="1077">
        <v>7354.34</v>
      </c>
      <c r="CG94" s="1077">
        <v>5068.78</v>
      </c>
      <c r="CH94" s="1077">
        <v>4748.32</v>
      </c>
      <c r="CI94" s="1077">
        <v>3163.0004931900003</v>
      </c>
      <c r="CJ94" s="1078">
        <v>13464.767629779999</v>
      </c>
      <c r="CK94" s="1229"/>
      <c r="CL94" s="1418" t="s">
        <v>244</v>
      </c>
      <c r="CM94" s="1419" t="s">
        <v>244</v>
      </c>
      <c r="CN94" s="1419" t="s">
        <v>244</v>
      </c>
      <c r="CO94" s="1419" t="s">
        <v>244</v>
      </c>
      <c r="CP94" s="1419" t="s">
        <v>244</v>
      </c>
      <c r="CQ94" s="1419" t="s">
        <v>244</v>
      </c>
      <c r="CR94" s="1419" t="s">
        <v>244</v>
      </c>
      <c r="CS94" s="1419" t="s">
        <v>244</v>
      </c>
      <c r="CT94" s="1420" t="s">
        <v>244</v>
      </c>
    </row>
    <row r="95" spans="1:98" ht="15.75" customHeight="1">
      <c r="A95" s="1079" t="s">
        <v>314</v>
      </c>
      <c r="B95" s="1410">
        <v>0</v>
      </c>
      <c r="C95" s="1080">
        <v>0</v>
      </c>
      <c r="D95" s="1080">
        <v>0</v>
      </c>
      <c r="E95" s="1080">
        <v>0</v>
      </c>
      <c r="F95" s="1080">
        <v>0</v>
      </c>
      <c r="G95" s="1080">
        <v>0</v>
      </c>
      <c r="H95" s="1080">
        <v>31850</v>
      </c>
      <c r="I95" s="1080">
        <v>43250</v>
      </c>
      <c r="J95" s="1080">
        <v>0</v>
      </c>
      <c r="K95" s="1080">
        <v>17450</v>
      </c>
      <c r="L95" s="1080">
        <v>20391.8</v>
      </c>
      <c r="M95" s="1080">
        <v>10500</v>
      </c>
      <c r="N95" s="1081">
        <v>25250</v>
      </c>
      <c r="O95" s="1081">
        <v>13000</v>
      </c>
      <c r="P95" s="1081">
        <v>6300</v>
      </c>
      <c r="Q95" s="1082">
        <v>0</v>
      </c>
      <c r="R95" s="1081">
        <v>0</v>
      </c>
      <c r="S95" s="1081">
        <v>0</v>
      </c>
      <c r="T95" s="1081">
        <v>8850</v>
      </c>
      <c r="U95" s="1081">
        <v>0</v>
      </c>
      <c r="V95" s="1081">
        <v>15100</v>
      </c>
      <c r="W95" s="1081">
        <v>250</v>
      </c>
      <c r="X95" s="1081">
        <v>0</v>
      </c>
      <c r="Y95" s="1081">
        <v>0</v>
      </c>
      <c r="Z95" s="1081">
        <v>0</v>
      </c>
      <c r="AA95" s="1081">
        <v>0</v>
      </c>
      <c r="AB95" s="1083">
        <v>0</v>
      </c>
      <c r="AC95" s="1079" t="s">
        <v>314</v>
      </c>
      <c r="AD95" s="1081">
        <v>0</v>
      </c>
      <c r="AE95" s="1081">
        <v>0</v>
      </c>
      <c r="AF95" s="1081">
        <v>0</v>
      </c>
      <c r="AG95" s="1081">
        <v>0</v>
      </c>
      <c r="AH95" s="1081">
        <v>0</v>
      </c>
      <c r="AI95" s="1081">
        <v>0</v>
      </c>
      <c r="AJ95" s="1083">
        <v>0</v>
      </c>
      <c r="AK95" s="1084">
        <v>0</v>
      </c>
      <c r="AL95" s="1081">
        <v>0</v>
      </c>
      <c r="AM95" s="1082">
        <v>0</v>
      </c>
      <c r="AN95" s="1082">
        <v>0</v>
      </c>
      <c r="AO95" s="1082">
        <v>0</v>
      </c>
      <c r="AP95" s="1082">
        <v>9600</v>
      </c>
      <c r="AQ95" s="1082">
        <v>6700</v>
      </c>
      <c r="AR95" s="1085">
        <v>0</v>
      </c>
      <c r="AS95" s="1086">
        <v>0</v>
      </c>
      <c r="AT95" s="1085">
        <v>0</v>
      </c>
      <c r="AU95" s="1085">
        <v>5850</v>
      </c>
      <c r="AV95" s="1082">
        <v>34100</v>
      </c>
      <c r="AW95" s="1082">
        <v>63700</v>
      </c>
      <c r="AX95" s="1077">
        <v>6600</v>
      </c>
      <c r="AY95" s="1077">
        <v>0</v>
      </c>
      <c r="AZ95" s="1077">
        <v>0</v>
      </c>
      <c r="BA95" s="1077">
        <v>9400</v>
      </c>
      <c r="BB95" s="1077">
        <v>0</v>
      </c>
      <c r="BC95" s="1077">
        <v>0</v>
      </c>
      <c r="BD95" s="1078">
        <v>19550</v>
      </c>
      <c r="BE95" s="1079" t="s">
        <v>314</v>
      </c>
      <c r="BF95" s="1399">
        <v>50000</v>
      </c>
      <c r="BG95" s="1077">
        <v>0</v>
      </c>
      <c r="BH95" s="1077">
        <v>0</v>
      </c>
      <c r="BI95" s="1077">
        <v>0</v>
      </c>
      <c r="BJ95" s="1077">
        <v>0</v>
      </c>
      <c r="BK95" s="1077">
        <v>0</v>
      </c>
      <c r="BL95" s="1077">
        <v>0</v>
      </c>
      <c r="BM95" s="1077">
        <v>0</v>
      </c>
      <c r="BN95" s="1077">
        <v>0</v>
      </c>
      <c r="BO95" s="1077">
        <v>0</v>
      </c>
      <c r="BP95" s="1077">
        <v>0</v>
      </c>
      <c r="BQ95" s="1077">
        <v>0</v>
      </c>
      <c r="BR95" s="1077">
        <v>0</v>
      </c>
      <c r="BS95" s="1077">
        <v>0</v>
      </c>
      <c r="BT95" s="1077">
        <v>0</v>
      </c>
      <c r="BU95" s="1077">
        <v>0</v>
      </c>
      <c r="BV95" s="1077">
        <v>0</v>
      </c>
      <c r="BW95" s="1077">
        <v>0</v>
      </c>
      <c r="BX95" s="1085">
        <v>0</v>
      </c>
      <c r="BY95" s="1077">
        <v>0</v>
      </c>
      <c r="BZ95" s="1077">
        <v>0</v>
      </c>
      <c r="CA95" s="1077">
        <v>0</v>
      </c>
      <c r="CB95" s="1077">
        <v>0</v>
      </c>
      <c r="CC95" s="1077">
        <v>0</v>
      </c>
      <c r="CD95" s="1077">
        <v>0</v>
      </c>
      <c r="CE95" s="1077">
        <v>0</v>
      </c>
      <c r="CF95" s="1077">
        <v>0</v>
      </c>
      <c r="CG95" s="1077">
        <v>0</v>
      </c>
      <c r="CH95" s="1077">
        <v>0</v>
      </c>
      <c r="CI95" s="1077">
        <v>0</v>
      </c>
      <c r="CJ95" s="1078">
        <v>0</v>
      </c>
      <c r="CK95" s="1229" t="s">
        <v>310</v>
      </c>
      <c r="CL95" s="1418">
        <v>20453.70624625</v>
      </c>
      <c r="CM95" s="1419">
        <v>17124.124087259999</v>
      </c>
      <c r="CN95" s="1419">
        <v>15355.16555258</v>
      </c>
      <c r="CO95" s="1419">
        <v>16611.898104399999</v>
      </c>
      <c r="CP95" s="1419">
        <v>26852.11640531</v>
      </c>
      <c r="CQ95" s="1419">
        <v>16501.606831950001</v>
      </c>
      <c r="CR95" s="1419">
        <v>13350.53238574</v>
      </c>
      <c r="CS95" s="1419">
        <v>4767.0687252200005</v>
      </c>
      <c r="CT95" s="1420">
        <v>15231.687171239999</v>
      </c>
    </row>
    <row r="96" spans="1:98" ht="15.75" customHeight="1">
      <c r="A96" s="1079" t="s">
        <v>315</v>
      </c>
      <c r="B96" s="1410">
        <v>185681</v>
      </c>
      <c r="C96" s="1080">
        <v>281376.55200000003</v>
      </c>
      <c r="D96" s="1080">
        <v>408147.39199999999</v>
      </c>
      <c r="E96" s="1080">
        <v>344874</v>
      </c>
      <c r="F96" s="1080">
        <v>193280</v>
      </c>
      <c r="G96" s="1080">
        <v>248200</v>
      </c>
      <c r="H96" s="1080">
        <v>338850</v>
      </c>
      <c r="I96" s="1080">
        <v>346100</v>
      </c>
      <c r="J96" s="1080">
        <v>333466</v>
      </c>
      <c r="K96" s="1080">
        <v>291150</v>
      </c>
      <c r="L96" s="1080">
        <v>56438.9</v>
      </c>
      <c r="M96" s="1080">
        <v>0</v>
      </c>
      <c r="N96" s="1081">
        <v>348334.93599999999</v>
      </c>
      <c r="O96" s="1081">
        <v>346244.9</v>
      </c>
      <c r="P96" s="1081">
        <v>335920</v>
      </c>
      <c r="Q96" s="1082">
        <v>299180.40999999997</v>
      </c>
      <c r="R96" s="1081">
        <v>157849.49100000001</v>
      </c>
      <c r="S96" s="1081">
        <v>107901.98699999999</v>
      </c>
      <c r="T96" s="1081">
        <v>59530</v>
      </c>
      <c r="U96" s="1081">
        <v>37330.5</v>
      </c>
      <c r="V96" s="1081">
        <v>42820.5</v>
      </c>
      <c r="W96" s="1081">
        <v>73095.474000000002</v>
      </c>
      <c r="X96" s="1081">
        <v>67628.642999999996</v>
      </c>
      <c r="Y96" s="1081">
        <v>64750</v>
      </c>
      <c r="Z96" s="1081">
        <v>77200</v>
      </c>
      <c r="AA96" s="1081">
        <v>101132.81299999999</v>
      </c>
      <c r="AB96" s="1083">
        <v>79820</v>
      </c>
      <c r="AC96" s="1079" t="s">
        <v>315</v>
      </c>
      <c r="AD96" s="1081">
        <v>56773</v>
      </c>
      <c r="AE96" s="1081">
        <v>39000</v>
      </c>
      <c r="AF96" s="1081">
        <v>75748</v>
      </c>
      <c r="AG96" s="1081">
        <v>49500</v>
      </c>
      <c r="AH96" s="1081">
        <v>56358.976000000002</v>
      </c>
      <c r="AI96" s="1081">
        <v>63151.091999999997</v>
      </c>
      <c r="AJ96" s="1083">
        <v>71099.922999999995</v>
      </c>
      <c r="AK96" s="1084">
        <v>25647.418000000001</v>
      </c>
      <c r="AL96" s="1081">
        <v>64750</v>
      </c>
      <c r="AM96" s="1082">
        <v>3000</v>
      </c>
      <c r="AN96" s="1082">
        <v>27469</v>
      </c>
      <c r="AO96" s="1082">
        <v>20324</v>
      </c>
      <c r="AP96" s="1082">
        <v>25193</v>
      </c>
      <c r="AQ96" s="1082">
        <v>27762</v>
      </c>
      <c r="AR96" s="1085">
        <v>25544</v>
      </c>
      <c r="AS96" s="1086">
        <v>2500</v>
      </c>
      <c r="AT96" s="1085">
        <v>9954</v>
      </c>
      <c r="AU96" s="1085">
        <v>13230</v>
      </c>
      <c r="AV96" s="1082">
        <v>71529</v>
      </c>
      <c r="AW96" s="1082">
        <v>58382</v>
      </c>
      <c r="AX96" s="1077">
        <v>66425</v>
      </c>
      <c r="AY96" s="1077">
        <v>36450</v>
      </c>
      <c r="AZ96" s="1077">
        <v>37266</v>
      </c>
      <c r="BA96" s="1077">
        <v>53580</v>
      </c>
      <c r="BB96" s="1077">
        <v>52871</v>
      </c>
      <c r="BC96" s="1077">
        <v>22572</v>
      </c>
      <c r="BD96" s="1078">
        <v>75270</v>
      </c>
      <c r="BE96" s="1079" t="s">
        <v>315</v>
      </c>
      <c r="BF96" s="1399">
        <v>31060</v>
      </c>
      <c r="BG96" s="1077">
        <v>36500</v>
      </c>
      <c r="BH96" s="1077">
        <v>41110</v>
      </c>
      <c r="BI96" s="1077">
        <v>30970</v>
      </c>
      <c r="BJ96" s="1077">
        <v>36719</v>
      </c>
      <c r="BK96" s="1077">
        <v>38686</v>
      </c>
      <c r="BL96" s="1077">
        <v>14854</v>
      </c>
      <c r="BM96" s="1077">
        <v>14943</v>
      </c>
      <c r="BN96" s="1077">
        <v>4662</v>
      </c>
      <c r="BO96" s="1077">
        <v>4000</v>
      </c>
      <c r="BP96" s="1077">
        <v>250</v>
      </c>
      <c r="BQ96" s="1077">
        <v>2000</v>
      </c>
      <c r="BR96" s="1077">
        <v>21577</v>
      </c>
      <c r="BS96" s="1077">
        <v>34510</v>
      </c>
      <c r="BT96" s="1077">
        <v>11917</v>
      </c>
      <c r="BU96" s="1077">
        <v>15972</v>
      </c>
      <c r="BV96" s="1077">
        <v>22536</v>
      </c>
      <c r="BW96" s="1077">
        <v>20570</v>
      </c>
      <c r="BX96" s="1085">
        <v>12094</v>
      </c>
      <c r="BY96" s="1077">
        <v>0</v>
      </c>
      <c r="BZ96" s="1077">
        <v>9113</v>
      </c>
      <c r="CA96" s="1077">
        <v>2180.3000000000002</v>
      </c>
      <c r="CB96" s="1077">
        <v>6812</v>
      </c>
      <c r="CC96" s="1077">
        <v>5811</v>
      </c>
      <c r="CD96" s="1077">
        <v>3000</v>
      </c>
      <c r="CE96" s="1077">
        <v>4075</v>
      </c>
      <c r="CF96" s="1077">
        <v>6865</v>
      </c>
      <c r="CG96" s="1077">
        <v>0</v>
      </c>
      <c r="CH96" s="1077">
        <v>1774.42</v>
      </c>
      <c r="CI96" s="1077">
        <v>0</v>
      </c>
      <c r="CJ96" s="1078">
        <v>5006.4359999999997</v>
      </c>
      <c r="CK96" s="1229" t="s">
        <v>311</v>
      </c>
      <c r="CL96" s="1424">
        <v>154363.22607896998</v>
      </c>
      <c r="CM96" s="1425">
        <v>109418.79009032996</v>
      </c>
      <c r="CN96" s="1425">
        <v>153295.07824703</v>
      </c>
      <c r="CO96" s="1425">
        <v>163800.43147174001</v>
      </c>
      <c r="CP96" s="1425">
        <v>175409.98294809001</v>
      </c>
      <c r="CQ96" s="1425">
        <v>116232.19426679988</v>
      </c>
      <c r="CR96" s="1425">
        <v>114504.69975068001</v>
      </c>
      <c r="CS96" s="1425">
        <v>104027.10944777983</v>
      </c>
      <c r="CT96" s="1426">
        <v>110269.44187525004</v>
      </c>
    </row>
    <row r="97" spans="1:98" ht="15.75" customHeight="1">
      <c r="A97" s="1079" t="s">
        <v>316</v>
      </c>
      <c r="B97" s="1410">
        <v>0</v>
      </c>
      <c r="C97" s="1080">
        <v>0</v>
      </c>
      <c r="D97" s="1080">
        <v>0</v>
      </c>
      <c r="E97" s="1080">
        <v>0</v>
      </c>
      <c r="F97" s="1080">
        <v>0</v>
      </c>
      <c r="G97" s="1080">
        <v>0</v>
      </c>
      <c r="H97" s="1080">
        <v>0</v>
      </c>
      <c r="I97" s="1080">
        <v>0</v>
      </c>
      <c r="J97" s="1080">
        <v>0</v>
      </c>
      <c r="K97" s="1080">
        <v>0</v>
      </c>
      <c r="L97" s="1080">
        <v>0</v>
      </c>
      <c r="M97" s="1080">
        <v>0</v>
      </c>
      <c r="N97" s="1081">
        <v>0</v>
      </c>
      <c r="O97" s="1081">
        <v>0</v>
      </c>
      <c r="P97" s="1081">
        <v>0</v>
      </c>
      <c r="Q97" s="1082">
        <v>0</v>
      </c>
      <c r="R97" s="1081">
        <v>0</v>
      </c>
      <c r="S97" s="1081">
        <v>0</v>
      </c>
      <c r="T97" s="1081">
        <v>0</v>
      </c>
      <c r="U97" s="1081">
        <v>0</v>
      </c>
      <c r="V97" s="1081">
        <v>0</v>
      </c>
      <c r="W97" s="1081">
        <v>0</v>
      </c>
      <c r="X97" s="1081">
        <v>0</v>
      </c>
      <c r="Y97" s="1081">
        <v>0</v>
      </c>
      <c r="Z97" s="1081">
        <v>0</v>
      </c>
      <c r="AA97" s="1081">
        <v>0</v>
      </c>
      <c r="AB97" s="1083">
        <v>0</v>
      </c>
      <c r="AC97" s="1079" t="s">
        <v>316</v>
      </c>
      <c r="AD97" s="1081">
        <v>0</v>
      </c>
      <c r="AE97" s="1081">
        <v>0</v>
      </c>
      <c r="AF97" s="1081">
        <v>0</v>
      </c>
      <c r="AG97" s="1081">
        <v>0</v>
      </c>
      <c r="AH97" s="1081">
        <v>0</v>
      </c>
      <c r="AI97" s="1081">
        <v>0</v>
      </c>
      <c r="AJ97" s="1083">
        <v>0</v>
      </c>
      <c r="AK97" s="1084">
        <v>0</v>
      </c>
      <c r="AL97" s="1081">
        <v>0</v>
      </c>
      <c r="AM97" s="1082">
        <v>0</v>
      </c>
      <c r="AN97" s="1082">
        <v>0</v>
      </c>
      <c r="AO97" s="1082">
        <v>0</v>
      </c>
      <c r="AP97" s="1082">
        <v>0</v>
      </c>
      <c r="AQ97" s="1082">
        <v>0</v>
      </c>
      <c r="AR97" s="1085">
        <v>0</v>
      </c>
      <c r="AS97" s="1086">
        <v>0</v>
      </c>
      <c r="AT97" s="1085">
        <v>0</v>
      </c>
      <c r="AU97" s="1085">
        <v>0</v>
      </c>
      <c r="AV97" s="1082">
        <v>0</v>
      </c>
      <c r="AW97" s="1082">
        <v>0</v>
      </c>
      <c r="AX97" s="1077">
        <v>0</v>
      </c>
      <c r="AY97" s="1077">
        <v>0</v>
      </c>
      <c r="AZ97" s="1077">
        <v>0</v>
      </c>
      <c r="BA97" s="1077">
        <v>0</v>
      </c>
      <c r="BB97" s="1077">
        <v>0</v>
      </c>
      <c r="BC97" s="1077">
        <v>0</v>
      </c>
      <c r="BD97" s="1078">
        <v>0</v>
      </c>
      <c r="BE97" s="1079" t="s">
        <v>316</v>
      </c>
      <c r="BF97" s="1399">
        <v>0</v>
      </c>
      <c r="BG97" s="1077">
        <v>0</v>
      </c>
      <c r="BH97" s="1077">
        <v>0</v>
      </c>
      <c r="BI97" s="1077">
        <v>0</v>
      </c>
      <c r="BJ97" s="1077">
        <v>0</v>
      </c>
      <c r="BK97" s="1077">
        <v>0</v>
      </c>
      <c r="BL97" s="1077">
        <v>0</v>
      </c>
      <c r="BM97" s="1077">
        <v>0</v>
      </c>
      <c r="BN97" s="1077">
        <v>0</v>
      </c>
      <c r="BO97" s="1077">
        <v>0</v>
      </c>
      <c r="BP97" s="1077">
        <v>0</v>
      </c>
      <c r="BQ97" s="1077">
        <v>0</v>
      </c>
      <c r="BR97" s="1077">
        <v>0</v>
      </c>
      <c r="BS97" s="1077">
        <v>0</v>
      </c>
      <c r="BT97" s="1077">
        <v>0</v>
      </c>
      <c r="BU97" s="1077">
        <v>0</v>
      </c>
      <c r="BV97" s="1077">
        <v>0</v>
      </c>
      <c r="BW97" s="1077">
        <v>0</v>
      </c>
      <c r="BX97" s="1085">
        <v>0</v>
      </c>
      <c r="BY97" s="1077">
        <v>0</v>
      </c>
      <c r="BZ97" s="1077">
        <v>0</v>
      </c>
      <c r="CA97" s="1077">
        <v>0</v>
      </c>
      <c r="CB97" s="1077">
        <v>0</v>
      </c>
      <c r="CC97" s="1077">
        <v>0</v>
      </c>
      <c r="CD97" s="1077">
        <v>0</v>
      </c>
      <c r="CE97" s="1077">
        <v>0</v>
      </c>
      <c r="CF97" s="1077">
        <v>0</v>
      </c>
      <c r="CG97" s="1077">
        <v>0</v>
      </c>
      <c r="CH97" s="1077">
        <v>0</v>
      </c>
      <c r="CI97" s="1077"/>
      <c r="CJ97" s="1078">
        <v>0</v>
      </c>
      <c r="CK97" s="1232"/>
      <c r="CL97" s="1427"/>
      <c r="CM97" s="1428"/>
      <c r="CN97" s="1428"/>
      <c r="CO97" s="1428"/>
      <c r="CP97" s="1428"/>
      <c r="CQ97" s="1428"/>
      <c r="CR97" s="1428"/>
      <c r="CS97" s="1428"/>
      <c r="CT97" s="1429"/>
    </row>
    <row r="98" spans="1:98" ht="15.75" customHeight="1">
      <c r="A98" s="1079" t="s">
        <v>317</v>
      </c>
      <c r="B98" s="1410">
        <v>0</v>
      </c>
      <c r="C98" s="1080">
        <v>0</v>
      </c>
      <c r="D98" s="1080">
        <v>0</v>
      </c>
      <c r="E98" s="1080">
        <v>0</v>
      </c>
      <c r="F98" s="1080">
        <v>4000</v>
      </c>
      <c r="G98" s="1080">
        <v>0</v>
      </c>
      <c r="H98" s="1080">
        <v>0</v>
      </c>
      <c r="I98" s="1080">
        <v>0</v>
      </c>
      <c r="J98" s="1080">
        <v>0</v>
      </c>
      <c r="K98" s="1080">
        <v>0</v>
      </c>
      <c r="L98" s="1080">
        <v>10000</v>
      </c>
      <c r="M98" s="1080">
        <v>414525</v>
      </c>
      <c r="N98" s="1082">
        <v>0</v>
      </c>
      <c r="O98" s="1082">
        <v>0</v>
      </c>
      <c r="P98" s="1082">
        <v>0</v>
      </c>
      <c r="Q98" s="1082">
        <v>0</v>
      </c>
      <c r="R98" s="1082">
        <v>0</v>
      </c>
      <c r="S98" s="1082">
        <v>32678.173999999999</v>
      </c>
      <c r="T98" s="1082">
        <v>0</v>
      </c>
      <c r="U98" s="1082">
        <v>0</v>
      </c>
      <c r="V98" s="1082">
        <v>0</v>
      </c>
      <c r="W98" s="1082">
        <v>26693.572</v>
      </c>
      <c r="X98" s="1082">
        <v>0</v>
      </c>
      <c r="Y98" s="1082">
        <v>0</v>
      </c>
      <c r="Z98" s="1082">
        <v>0</v>
      </c>
      <c r="AA98" s="1082">
        <v>0</v>
      </c>
      <c r="AB98" s="1083">
        <v>0</v>
      </c>
      <c r="AC98" s="1079" t="s">
        <v>317</v>
      </c>
      <c r="AD98" s="1082">
        <v>0</v>
      </c>
      <c r="AE98" s="1082">
        <v>0</v>
      </c>
      <c r="AF98" s="1082">
        <v>0</v>
      </c>
      <c r="AG98" s="1082">
        <v>0</v>
      </c>
      <c r="AH98" s="1082">
        <v>0</v>
      </c>
      <c r="AI98" s="1082">
        <v>0</v>
      </c>
      <c r="AJ98" s="1118">
        <v>0</v>
      </c>
      <c r="AK98" s="1119">
        <v>0</v>
      </c>
      <c r="AL98" s="1082">
        <v>0</v>
      </c>
      <c r="AM98" s="1082">
        <v>0</v>
      </c>
      <c r="AN98" s="1082">
        <v>0</v>
      </c>
      <c r="AO98" s="1082">
        <v>0</v>
      </c>
      <c r="AP98" s="1082">
        <v>0</v>
      </c>
      <c r="AQ98" s="1082">
        <v>0</v>
      </c>
      <c r="AR98" s="1085">
        <v>0</v>
      </c>
      <c r="AS98" s="1086">
        <v>0</v>
      </c>
      <c r="AT98" s="1085">
        <v>0</v>
      </c>
      <c r="AU98" s="1085">
        <v>0</v>
      </c>
      <c r="AV98" s="1082">
        <v>0</v>
      </c>
      <c r="AW98" s="1082">
        <v>0</v>
      </c>
      <c r="AX98" s="1077">
        <v>0</v>
      </c>
      <c r="AY98" s="1077">
        <v>0</v>
      </c>
      <c r="AZ98" s="1077">
        <v>0</v>
      </c>
      <c r="BA98" s="1077">
        <v>0</v>
      </c>
      <c r="BB98" s="1077">
        <v>0</v>
      </c>
      <c r="BC98" s="1077">
        <v>0</v>
      </c>
      <c r="BD98" s="1078">
        <v>0</v>
      </c>
      <c r="BE98" s="1079" t="s">
        <v>317</v>
      </c>
      <c r="BF98" s="1399">
        <v>0</v>
      </c>
      <c r="BG98" s="1077">
        <v>0</v>
      </c>
      <c r="BH98" s="1077">
        <v>0</v>
      </c>
      <c r="BI98" s="1077">
        <v>0</v>
      </c>
      <c r="BJ98" s="1077">
        <v>0</v>
      </c>
      <c r="BK98" s="1077">
        <v>0</v>
      </c>
      <c r="BL98" s="1077">
        <v>0</v>
      </c>
      <c r="BM98" s="1077">
        <v>0</v>
      </c>
      <c r="BN98" s="1077">
        <v>0</v>
      </c>
      <c r="BO98" s="1077">
        <v>0</v>
      </c>
      <c r="BP98" s="1077">
        <v>0</v>
      </c>
      <c r="BQ98" s="1077">
        <v>0</v>
      </c>
      <c r="BR98" s="1077">
        <v>0</v>
      </c>
      <c r="BS98" s="1077">
        <v>0</v>
      </c>
      <c r="BT98" s="1077">
        <v>0</v>
      </c>
      <c r="BU98" s="1077">
        <v>0</v>
      </c>
      <c r="BV98" s="1077">
        <v>0</v>
      </c>
      <c r="BW98" s="1077">
        <v>0</v>
      </c>
      <c r="BX98" s="1085">
        <v>0</v>
      </c>
      <c r="BY98" s="1077">
        <v>0</v>
      </c>
      <c r="BZ98" s="1077">
        <v>0</v>
      </c>
      <c r="CA98" s="1077">
        <v>0</v>
      </c>
      <c r="CB98" s="1077">
        <v>0</v>
      </c>
      <c r="CC98" s="1077">
        <v>0</v>
      </c>
      <c r="CD98" s="1077">
        <v>0</v>
      </c>
      <c r="CE98" s="1077">
        <v>0</v>
      </c>
      <c r="CF98" s="1077">
        <v>0</v>
      </c>
      <c r="CG98" s="1077">
        <v>0</v>
      </c>
      <c r="CH98" s="1077">
        <v>0</v>
      </c>
      <c r="CI98" s="1077">
        <v>0</v>
      </c>
      <c r="CJ98" s="1078">
        <v>0</v>
      </c>
      <c r="CK98" s="1229" t="s">
        <v>312</v>
      </c>
      <c r="CL98" s="1430"/>
      <c r="CM98" s="1431"/>
      <c r="CN98" s="1431" t="s">
        <v>244</v>
      </c>
      <c r="CO98" s="1431" t="s">
        <v>244</v>
      </c>
      <c r="CP98" s="1431" t="s">
        <v>244</v>
      </c>
      <c r="CQ98" s="1431" t="s">
        <v>244</v>
      </c>
      <c r="CR98" s="1431" t="s">
        <v>244</v>
      </c>
      <c r="CS98" s="1431" t="s">
        <v>244</v>
      </c>
      <c r="CT98" s="1432" t="s">
        <v>244</v>
      </c>
    </row>
    <row r="99" spans="1:98" ht="15.75" customHeight="1" thickBot="1">
      <c r="A99" s="1120" t="s">
        <v>318</v>
      </c>
      <c r="B99" s="1414">
        <v>100443.59</v>
      </c>
      <c r="C99" s="1121">
        <v>143072.40900000001</v>
      </c>
      <c r="D99" s="1121">
        <v>70690.354000000007</v>
      </c>
      <c r="E99" s="1121">
        <v>65115.9</v>
      </c>
      <c r="F99" s="1121">
        <v>15793.022999999999</v>
      </c>
      <c r="G99" s="1121">
        <v>19631.050999999999</v>
      </c>
      <c r="H99" s="1121">
        <v>32181.537</v>
      </c>
      <c r="I99" s="1121">
        <v>25387.295999999998</v>
      </c>
      <c r="J99" s="1121">
        <v>29540.589</v>
      </c>
      <c r="K99" s="1121">
        <v>33234.748</v>
      </c>
      <c r="L99" s="1121">
        <v>26045.599999999999</v>
      </c>
      <c r="M99" s="1121">
        <v>40593.095999999998</v>
      </c>
      <c r="N99" s="1122">
        <v>29352.075000000001</v>
      </c>
      <c r="O99" s="1122">
        <v>23842.635999999999</v>
      </c>
      <c r="P99" s="1122">
        <v>44395.275999999998</v>
      </c>
      <c r="Q99" s="1122">
        <v>31759.23</v>
      </c>
      <c r="R99" s="1122">
        <v>39267.430999999997</v>
      </c>
      <c r="S99" s="1122">
        <v>0</v>
      </c>
      <c r="T99" s="1122">
        <v>33503.697</v>
      </c>
      <c r="U99" s="1122">
        <v>36217.536999999997</v>
      </c>
      <c r="V99" s="1122">
        <v>45587.006000000001</v>
      </c>
      <c r="W99" s="1122">
        <v>0</v>
      </c>
      <c r="X99" s="1122">
        <v>50447.661</v>
      </c>
      <c r="Y99" s="1122">
        <v>45113.978999999999</v>
      </c>
      <c r="Z99" s="1122">
        <v>36961.927279739997</v>
      </c>
      <c r="AA99" s="1122">
        <v>33493.408000000003</v>
      </c>
      <c r="AB99" s="1123">
        <v>32155.27</v>
      </c>
      <c r="AC99" s="1120" t="s">
        <v>318</v>
      </c>
      <c r="AD99" s="1122">
        <v>31121.716</v>
      </c>
      <c r="AE99" s="1122">
        <v>28183.289000000001</v>
      </c>
      <c r="AF99" s="1122">
        <v>25731.348000000002</v>
      </c>
      <c r="AG99" s="1122">
        <v>23238.956126000001</v>
      </c>
      <c r="AH99" s="1122">
        <v>22955.955999999998</v>
      </c>
      <c r="AI99" s="1122">
        <v>21512.578000000001</v>
      </c>
      <c r="AJ99" s="1123">
        <v>28854.233</v>
      </c>
      <c r="AK99" s="1124">
        <v>23629.178</v>
      </c>
      <c r="AL99" s="1122">
        <v>45113.978999999999</v>
      </c>
      <c r="AM99" s="1122">
        <v>29729.93</v>
      </c>
      <c r="AN99" s="1122">
        <v>27777.842000000001</v>
      </c>
      <c r="AO99" s="1122">
        <v>43602.57</v>
      </c>
      <c r="AP99" s="1122">
        <v>39132.17</v>
      </c>
      <c r="AQ99" s="1122">
        <v>57427.62</v>
      </c>
      <c r="AR99" s="1125">
        <v>64401.06</v>
      </c>
      <c r="AS99" s="1126">
        <v>68668.649999999994</v>
      </c>
      <c r="AT99" s="1125">
        <v>58981.07</v>
      </c>
      <c r="AU99" s="1125">
        <v>55125.66</v>
      </c>
      <c r="AV99" s="1122">
        <v>52497.97</v>
      </c>
      <c r="AW99" s="1122">
        <v>44508.14</v>
      </c>
      <c r="AX99" s="1127">
        <v>33688.15</v>
      </c>
      <c r="AY99" s="1127">
        <v>39304.410000000003</v>
      </c>
      <c r="AZ99" s="1127">
        <v>47390.94</v>
      </c>
      <c r="BA99" s="1127">
        <v>42390.95</v>
      </c>
      <c r="BB99" s="1127">
        <v>46734.559999999998</v>
      </c>
      <c r="BC99" s="1127">
        <v>43245.16</v>
      </c>
      <c r="BD99" s="1128">
        <v>71759.543000000005</v>
      </c>
      <c r="BE99" s="1120" t="s">
        <v>318</v>
      </c>
      <c r="BF99" s="1407">
        <v>60277.179000000004</v>
      </c>
      <c r="BG99" s="1127">
        <v>45766.32</v>
      </c>
      <c r="BH99" s="1127">
        <v>48658.97</v>
      </c>
      <c r="BI99" s="1127">
        <v>51546.576000000001</v>
      </c>
      <c r="BJ99" s="1127">
        <v>51343.7</v>
      </c>
      <c r="BK99" s="1127">
        <v>48640.463000000003</v>
      </c>
      <c r="BL99" s="1127">
        <v>19874.901999999998</v>
      </c>
      <c r="BM99" s="1127">
        <v>16677.687999999998</v>
      </c>
      <c r="BN99" s="1127">
        <v>17382.71</v>
      </c>
      <c r="BO99" s="1127">
        <v>17558.46</v>
      </c>
      <c r="BP99" s="1127">
        <v>17409.762999999999</v>
      </c>
      <c r="BQ99" s="1127">
        <v>17786.617999999999</v>
      </c>
      <c r="BR99" s="1127">
        <v>49950.23</v>
      </c>
      <c r="BS99" s="1127">
        <v>32254.106</v>
      </c>
      <c r="BT99" s="1127">
        <v>6859.2370000000001</v>
      </c>
      <c r="BU99" s="1127">
        <v>9923.7630000000008</v>
      </c>
      <c r="BV99" s="1127">
        <v>9630.26</v>
      </c>
      <c r="BW99" s="1127">
        <v>7088.27</v>
      </c>
      <c r="BX99" s="1125">
        <v>11339.1</v>
      </c>
      <c r="BY99" s="1127">
        <v>0</v>
      </c>
      <c r="BZ99" s="1127">
        <v>5826.6</v>
      </c>
      <c r="CA99" s="1127">
        <v>6081.77</v>
      </c>
      <c r="CB99" s="1127">
        <v>5356.78</v>
      </c>
      <c r="CC99" s="1127">
        <v>1926.14</v>
      </c>
      <c r="CD99" s="1127">
        <v>6059.06</v>
      </c>
      <c r="CE99" s="1127">
        <v>8393.4500000000007</v>
      </c>
      <c r="CF99" s="1127">
        <v>489.34</v>
      </c>
      <c r="CG99" s="1127">
        <v>5068.78</v>
      </c>
      <c r="CH99" s="1127">
        <v>2973.9</v>
      </c>
      <c r="CI99" s="1127">
        <v>3163.0004931900003</v>
      </c>
      <c r="CJ99" s="1128">
        <v>8458.3316297799993</v>
      </c>
      <c r="CK99" s="1229" t="s">
        <v>313</v>
      </c>
      <c r="CL99" s="1418">
        <v>11290.416999999999</v>
      </c>
      <c r="CM99" s="1419">
        <v>11563</v>
      </c>
      <c r="CN99" s="1419">
        <v>3000</v>
      </c>
      <c r="CO99" s="1419">
        <v>9000</v>
      </c>
      <c r="CP99" s="1419">
        <v>18995</v>
      </c>
      <c r="CQ99" s="1419">
        <v>10500</v>
      </c>
      <c r="CR99" s="1419">
        <v>7502</v>
      </c>
      <c r="CS99" s="1419">
        <v>130</v>
      </c>
      <c r="CT99" s="1420">
        <v>9500</v>
      </c>
    </row>
    <row r="100" spans="1:98" ht="24" customHeight="1" thickTop="1">
      <c r="A100" s="1059"/>
      <c r="B100" s="1005"/>
      <c r="C100" s="1005"/>
      <c r="D100" s="1005"/>
      <c r="E100" s="1005"/>
      <c r="F100" s="1005"/>
      <c r="G100" s="1005"/>
      <c r="H100" s="1005"/>
      <c r="I100" s="1005"/>
      <c r="J100" s="1005"/>
      <c r="K100" s="1005"/>
      <c r="L100" s="1005"/>
      <c r="M100" s="1005"/>
      <c r="N100" s="1005"/>
      <c r="O100" s="1005"/>
      <c r="P100" s="1005"/>
      <c r="Q100" s="1129"/>
      <c r="R100" s="1005"/>
      <c r="S100" s="1005"/>
      <c r="T100" s="1005"/>
      <c r="U100" s="1005"/>
      <c r="V100" s="1005"/>
      <c r="W100" s="1005"/>
      <c r="X100" s="1005"/>
      <c r="Y100" s="1005"/>
      <c r="Z100" s="1005"/>
      <c r="AA100" s="1005"/>
      <c r="AB100" s="1005"/>
      <c r="AC100" s="1059"/>
      <c r="AD100" s="1005"/>
      <c r="AE100" s="1005"/>
      <c r="AF100" s="1005"/>
      <c r="AG100" s="1005"/>
      <c r="AH100" s="1005"/>
      <c r="AI100" s="1005"/>
      <c r="AJ100" s="1005"/>
      <c r="AK100" s="1005"/>
      <c r="AL100" s="1005"/>
      <c r="AR100" s="1130"/>
      <c r="AT100" s="1005"/>
      <c r="AU100" s="1130"/>
      <c r="BE100" s="1059"/>
      <c r="CK100" s="1229" t="s">
        <v>314</v>
      </c>
      <c r="CL100" s="1418">
        <v>0</v>
      </c>
      <c r="CM100" s="1419">
        <v>0</v>
      </c>
      <c r="CN100" s="1419">
        <v>0</v>
      </c>
      <c r="CO100" s="1419">
        <v>0</v>
      </c>
      <c r="CP100" s="1419">
        <v>0</v>
      </c>
      <c r="CQ100" s="1419">
        <v>0</v>
      </c>
      <c r="CR100" s="1419">
        <v>0</v>
      </c>
      <c r="CS100" s="1419">
        <v>0</v>
      </c>
      <c r="CT100" s="1420">
        <v>0</v>
      </c>
    </row>
    <row r="101" spans="1:98" ht="13.5" customHeight="1">
      <c r="A101" s="1131" t="s">
        <v>369</v>
      </c>
      <c r="B101" s="1132"/>
      <c r="C101" s="1132"/>
      <c r="D101" s="1132"/>
      <c r="E101" s="1132"/>
      <c r="F101" s="1132"/>
      <c r="G101" s="1132"/>
      <c r="H101" s="1132"/>
      <c r="I101" s="1132"/>
      <c r="J101" s="1132"/>
      <c r="K101" s="1132"/>
      <c r="L101" s="1132"/>
      <c r="M101" s="1132"/>
      <c r="N101" s="1132"/>
      <c r="O101" s="1132"/>
      <c r="P101" s="1132"/>
      <c r="Q101" s="1132"/>
      <c r="R101" s="1132"/>
      <c r="S101" s="1132"/>
      <c r="T101" s="1132"/>
      <c r="U101" s="1132"/>
      <c r="V101" s="1132"/>
      <c r="W101" s="1132"/>
      <c r="X101" s="1132"/>
      <c r="Y101" s="1132"/>
      <c r="Z101" s="1132"/>
      <c r="AA101" s="1132"/>
      <c r="AB101" s="1132"/>
      <c r="AC101" s="1131" t="s">
        <v>369</v>
      </c>
      <c r="AD101" s="1132"/>
      <c r="AE101" s="1132"/>
      <c r="AF101" s="1132"/>
      <c r="AG101" s="1132"/>
      <c r="AH101" s="1132"/>
      <c r="AI101" s="1132"/>
      <c r="AJ101" s="1132"/>
      <c r="AK101" s="1132"/>
      <c r="AL101" s="1132"/>
      <c r="AM101" s="1132"/>
      <c r="AN101" s="1132"/>
      <c r="AO101" s="1132"/>
      <c r="AP101" s="1132"/>
      <c r="AQ101" s="1132"/>
      <c r="AR101" s="1132"/>
      <c r="AS101" s="1132"/>
      <c r="AT101" s="1132"/>
      <c r="AU101" s="1132"/>
      <c r="AV101" s="1132"/>
      <c r="AW101" s="1132"/>
      <c r="AX101" s="1132"/>
      <c r="AY101" s="1132"/>
      <c r="AZ101" s="1132"/>
      <c r="BA101" s="1132"/>
      <c r="BB101" s="1132"/>
      <c r="BC101" s="1132"/>
      <c r="BD101" s="1132"/>
      <c r="BE101" s="1131" t="s">
        <v>369</v>
      </c>
      <c r="BF101" s="1132"/>
      <c r="BG101" s="1132"/>
      <c r="BH101" s="1132"/>
      <c r="BI101" s="1132"/>
      <c r="BJ101" s="1132"/>
      <c r="BK101" s="1132"/>
      <c r="BL101" s="1132"/>
      <c r="BM101" s="1132"/>
      <c r="BN101" s="1132"/>
      <c r="BO101" s="1132"/>
      <c r="BP101" s="1132"/>
      <c r="BQ101" s="1132"/>
      <c r="BR101" s="1132"/>
      <c r="BS101" s="1132"/>
      <c r="BT101" s="1132"/>
      <c r="BU101" s="1132"/>
      <c r="BV101" s="1132"/>
      <c r="BW101" s="1132"/>
      <c r="BX101" s="1150"/>
      <c r="BY101" s="1132"/>
      <c r="BZ101" s="1132"/>
      <c r="CA101" s="1132"/>
      <c r="CB101" s="1132"/>
      <c r="CC101" s="1132"/>
      <c r="CD101" s="1132"/>
      <c r="CE101" s="1132"/>
      <c r="CF101" s="1132"/>
      <c r="CG101" s="1132"/>
      <c r="CH101" s="1132"/>
      <c r="CI101" s="1132"/>
      <c r="CJ101" s="1132"/>
      <c r="CK101" s="1229" t="s">
        <v>765</v>
      </c>
      <c r="CL101" s="1418">
        <v>11290.416999999999</v>
      </c>
      <c r="CM101" s="1419">
        <v>11563</v>
      </c>
      <c r="CN101" s="1419">
        <v>3000</v>
      </c>
      <c r="CO101" s="1419">
        <v>9000</v>
      </c>
      <c r="CP101" s="1419">
        <v>18995</v>
      </c>
      <c r="CQ101" s="1419">
        <v>10500</v>
      </c>
      <c r="CR101" s="1419">
        <v>7502</v>
      </c>
      <c r="CS101" s="1419">
        <v>130</v>
      </c>
      <c r="CT101" s="1420">
        <v>9500</v>
      </c>
    </row>
    <row r="102" spans="1:98">
      <c r="BE102" s="1133"/>
      <c r="CK102" s="1229" t="s">
        <v>766</v>
      </c>
      <c r="CL102" s="1418"/>
      <c r="CM102" s="1419"/>
      <c r="CN102" s="1419">
        <v>0</v>
      </c>
      <c r="CO102" s="1419">
        <v>0</v>
      </c>
      <c r="CP102" s="1419">
        <v>0</v>
      </c>
      <c r="CQ102" s="1419">
        <v>0</v>
      </c>
      <c r="CR102" s="1419">
        <v>0</v>
      </c>
      <c r="CS102" s="1419">
        <v>0</v>
      </c>
      <c r="CT102" s="1420">
        <v>0</v>
      </c>
    </row>
    <row r="103" spans="1:98">
      <c r="BE103" s="1133"/>
      <c r="CK103" s="1229" t="s">
        <v>767</v>
      </c>
      <c r="CL103" s="1418">
        <v>0</v>
      </c>
      <c r="CM103" s="1419">
        <v>0</v>
      </c>
      <c r="CN103" s="1419">
        <v>0</v>
      </c>
      <c r="CO103" s="1419">
        <v>0</v>
      </c>
      <c r="CP103" s="1419">
        <v>0</v>
      </c>
      <c r="CQ103" s="1419">
        <v>0</v>
      </c>
      <c r="CR103" s="1419">
        <v>0</v>
      </c>
      <c r="CS103" s="1419">
        <v>0</v>
      </c>
      <c r="CT103" s="1420">
        <v>0</v>
      </c>
    </row>
    <row r="104" spans="1:98">
      <c r="CK104" s="1229" t="s">
        <v>768</v>
      </c>
      <c r="CL104" s="1418">
        <v>0</v>
      </c>
      <c r="CM104" s="1419">
        <v>0</v>
      </c>
      <c r="CN104" s="1419">
        <v>0</v>
      </c>
      <c r="CO104" s="1419">
        <v>0</v>
      </c>
      <c r="CP104" s="1419">
        <v>0</v>
      </c>
      <c r="CQ104" s="1419">
        <v>0</v>
      </c>
      <c r="CR104" s="1419">
        <v>0</v>
      </c>
      <c r="CS104" s="1419">
        <v>0</v>
      </c>
      <c r="CT104" s="1420">
        <v>0</v>
      </c>
    </row>
    <row r="105" spans="1:98" ht="15.75" customHeight="1">
      <c r="A105" s="1005"/>
      <c r="B105" s="1005"/>
      <c r="C105" s="1005"/>
      <c r="D105" s="1005"/>
      <c r="E105" s="1005"/>
      <c r="F105" s="1005"/>
      <c r="G105" s="1005"/>
      <c r="H105" s="1005"/>
      <c r="I105" s="1005"/>
      <c r="J105" s="1005"/>
      <c r="K105" s="1005"/>
      <c r="L105" s="1005"/>
      <c r="M105" s="1005"/>
      <c r="N105" s="1005"/>
      <c r="O105" s="1005"/>
      <c r="P105" s="1005"/>
      <c r="Q105" s="1005"/>
      <c r="R105" s="1005"/>
      <c r="S105" s="1005"/>
      <c r="T105" s="1005"/>
      <c r="U105" s="1005"/>
      <c r="V105" s="1005"/>
      <c r="W105" s="1005"/>
      <c r="X105" s="1005"/>
      <c r="Y105" s="1005"/>
      <c r="Z105" s="1005"/>
      <c r="AA105" s="1005"/>
      <c r="AB105" s="1005"/>
      <c r="AC105" s="1005"/>
      <c r="AD105" s="1005"/>
      <c r="AE105" s="1005"/>
      <c r="AF105" s="1005"/>
      <c r="AG105" s="1005"/>
      <c r="AH105" s="1005"/>
      <c r="AI105" s="1005"/>
      <c r="AJ105" s="1005"/>
      <c r="AK105" s="1005"/>
      <c r="AL105" s="1005"/>
      <c r="AR105" s="1005"/>
      <c r="AT105" s="1005"/>
      <c r="AU105" s="1005"/>
      <c r="BX105" s="1005"/>
    </row>
    <row r="106" spans="1:98" ht="16.5" customHeight="1">
      <c r="A106" s="1005"/>
      <c r="B106" s="1005"/>
      <c r="C106" s="1005"/>
      <c r="D106" s="1005"/>
      <c r="E106" s="1005"/>
      <c r="F106" s="1005"/>
      <c r="G106" s="1005"/>
      <c r="H106" s="1005"/>
      <c r="I106" s="1005"/>
      <c r="J106" s="1005"/>
      <c r="K106" s="1005"/>
      <c r="L106" s="1005"/>
      <c r="M106" s="1005"/>
      <c r="N106" s="1005"/>
      <c r="O106" s="1005"/>
      <c r="P106" s="1005"/>
      <c r="Q106" s="1005"/>
      <c r="R106" s="1005"/>
      <c r="S106" s="1005"/>
      <c r="T106" s="1005"/>
      <c r="U106" s="1005"/>
      <c r="V106" s="1005"/>
      <c r="W106" s="1005"/>
      <c r="X106" s="1005"/>
      <c r="Y106" s="1005"/>
      <c r="Z106" s="1005"/>
      <c r="AA106" s="1005"/>
      <c r="AB106" s="1005"/>
      <c r="AC106" s="1005"/>
      <c r="AD106" s="1005"/>
      <c r="AE106" s="1005"/>
      <c r="AF106" s="1005"/>
      <c r="AG106" s="1005"/>
      <c r="AH106" s="1005"/>
      <c r="AI106" s="1005"/>
      <c r="AJ106" s="1005"/>
      <c r="AK106" s="1005"/>
      <c r="AL106" s="1005"/>
      <c r="AR106" s="1005"/>
      <c r="AT106" s="1005"/>
      <c r="AU106" s="1005"/>
      <c r="BX106" s="1005"/>
    </row>
    <row r="110" spans="1:98" ht="15.75" customHeight="1"/>
    <row r="111" spans="1:98" ht="16.5" customHeight="1"/>
  </sheetData>
  <hyperlinks>
    <hyperlink ref="A1" location="Menu!A1" display="Return to Menu"/>
  </hyperlinks>
  <pageMargins left="0.35433070866141703" right="0.118110236220472" top="0.1" bottom="0.196850393700787" header="0.23622047244094499" footer="0.511811023622047"/>
  <pageSetup paperSize="9" scale="34" firstPageNumber="211" fitToWidth="6" fitToHeight="6" orientation="landscape" useFirstPageNumber="1" r:id="rId1"/>
  <headerFooter alignWithMargins="0"/>
  <colBreaks count="2" manualBreakCount="2">
    <brk id="28" max="103" man="1"/>
    <brk id="56" max="103"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G125"/>
  <sheetViews>
    <sheetView view="pageBreakPreview" zoomScaleSheetLayoutView="100" workbookViewId="0">
      <pane xSplit="1" ySplit="4" topLeftCell="B5" activePane="bottomRight" state="frozen"/>
      <selection activeCell="B12" sqref="B12"/>
      <selection pane="topRight" activeCell="B12" sqref="B12"/>
      <selection pane="bottomLeft" activeCell="B12" sqref="B12"/>
      <selection pane="bottomRight"/>
    </sheetView>
  </sheetViews>
  <sheetFormatPr defaultRowHeight="14.25"/>
  <cols>
    <col min="1" max="1" width="41.42578125" style="1004" customWidth="1"/>
    <col min="2" max="3" width="36.140625" style="1004" customWidth="1"/>
    <col min="4" max="6" width="16.5703125" style="1004" customWidth="1"/>
    <col min="7" max="7" width="14.42578125" style="1004" bestFit="1" customWidth="1"/>
    <col min="8" max="8" width="9.140625" style="1004"/>
    <col min="9" max="9" width="11.5703125" style="1004" bestFit="1" customWidth="1"/>
    <col min="10" max="256" width="9.140625" style="1004"/>
    <col min="257" max="257" width="21" style="1004" customWidth="1"/>
    <col min="258" max="259" width="36.140625" style="1004" customWidth="1"/>
    <col min="260" max="262" width="16.5703125" style="1004" customWidth="1"/>
    <col min="263" max="263" width="14.42578125" style="1004" bestFit="1" customWidth="1"/>
    <col min="264" max="264" width="9.140625" style="1004"/>
    <col min="265" max="265" width="11.5703125" style="1004" bestFit="1" customWidth="1"/>
    <col min="266" max="512" width="9.140625" style="1004"/>
    <col min="513" max="513" width="21" style="1004" customWidth="1"/>
    <col min="514" max="515" width="36.140625" style="1004" customWidth="1"/>
    <col min="516" max="518" width="16.5703125" style="1004" customWidth="1"/>
    <col min="519" max="519" width="14.42578125" style="1004" bestFit="1" customWidth="1"/>
    <col min="520" max="520" width="9.140625" style="1004"/>
    <col min="521" max="521" width="11.5703125" style="1004" bestFit="1" customWidth="1"/>
    <col min="522" max="768" width="9.140625" style="1004"/>
    <col min="769" max="769" width="21" style="1004" customWidth="1"/>
    <col min="770" max="771" width="36.140625" style="1004" customWidth="1"/>
    <col min="772" max="774" width="16.5703125" style="1004" customWidth="1"/>
    <col min="775" max="775" width="14.42578125" style="1004" bestFit="1" customWidth="1"/>
    <col min="776" max="776" width="9.140625" style="1004"/>
    <col min="777" max="777" width="11.5703125" style="1004" bestFit="1" customWidth="1"/>
    <col min="778" max="1024" width="9.140625" style="1004"/>
    <col min="1025" max="1025" width="21" style="1004" customWidth="1"/>
    <col min="1026" max="1027" width="36.140625" style="1004" customWidth="1"/>
    <col min="1028" max="1030" width="16.5703125" style="1004" customWidth="1"/>
    <col min="1031" max="1031" width="14.42578125" style="1004" bestFit="1" customWidth="1"/>
    <col min="1032" max="1032" width="9.140625" style="1004"/>
    <col min="1033" max="1033" width="11.5703125" style="1004" bestFit="1" customWidth="1"/>
    <col min="1034" max="1280" width="9.140625" style="1004"/>
    <col min="1281" max="1281" width="21" style="1004" customWidth="1"/>
    <col min="1282" max="1283" width="36.140625" style="1004" customWidth="1"/>
    <col min="1284" max="1286" width="16.5703125" style="1004" customWidth="1"/>
    <col min="1287" max="1287" width="14.42578125" style="1004" bestFit="1" customWidth="1"/>
    <col min="1288" max="1288" width="9.140625" style="1004"/>
    <col min="1289" max="1289" width="11.5703125" style="1004" bestFit="1" customWidth="1"/>
    <col min="1290" max="1536" width="9.140625" style="1004"/>
    <col min="1537" max="1537" width="21" style="1004" customWidth="1"/>
    <col min="1538" max="1539" width="36.140625" style="1004" customWidth="1"/>
    <col min="1540" max="1542" width="16.5703125" style="1004" customWidth="1"/>
    <col min="1543" max="1543" width="14.42578125" style="1004" bestFit="1" customWidth="1"/>
    <col min="1544" max="1544" width="9.140625" style="1004"/>
    <col min="1545" max="1545" width="11.5703125" style="1004" bestFit="1" customWidth="1"/>
    <col min="1546" max="1792" width="9.140625" style="1004"/>
    <col min="1793" max="1793" width="21" style="1004" customWidth="1"/>
    <col min="1794" max="1795" width="36.140625" style="1004" customWidth="1"/>
    <col min="1796" max="1798" width="16.5703125" style="1004" customWidth="1"/>
    <col min="1799" max="1799" width="14.42578125" style="1004" bestFit="1" customWidth="1"/>
    <col min="1800" max="1800" width="9.140625" style="1004"/>
    <col min="1801" max="1801" width="11.5703125" style="1004" bestFit="1" customWidth="1"/>
    <col min="1802" max="2048" width="9.140625" style="1004"/>
    <col min="2049" max="2049" width="21" style="1004" customWidth="1"/>
    <col min="2050" max="2051" width="36.140625" style="1004" customWidth="1"/>
    <col min="2052" max="2054" width="16.5703125" style="1004" customWidth="1"/>
    <col min="2055" max="2055" width="14.42578125" style="1004" bestFit="1" customWidth="1"/>
    <col min="2056" max="2056" width="9.140625" style="1004"/>
    <col min="2057" max="2057" width="11.5703125" style="1004" bestFit="1" customWidth="1"/>
    <col min="2058" max="2304" width="9.140625" style="1004"/>
    <col min="2305" max="2305" width="21" style="1004" customWidth="1"/>
    <col min="2306" max="2307" width="36.140625" style="1004" customWidth="1"/>
    <col min="2308" max="2310" width="16.5703125" style="1004" customWidth="1"/>
    <col min="2311" max="2311" width="14.42578125" style="1004" bestFit="1" customWidth="1"/>
    <col min="2312" max="2312" width="9.140625" style="1004"/>
    <col min="2313" max="2313" width="11.5703125" style="1004" bestFit="1" customWidth="1"/>
    <col min="2314" max="2560" width="9.140625" style="1004"/>
    <col min="2561" max="2561" width="21" style="1004" customWidth="1"/>
    <col min="2562" max="2563" width="36.140625" style="1004" customWidth="1"/>
    <col min="2564" max="2566" width="16.5703125" style="1004" customWidth="1"/>
    <col min="2567" max="2567" width="14.42578125" style="1004" bestFit="1" customWidth="1"/>
    <col min="2568" max="2568" width="9.140625" style="1004"/>
    <col min="2569" max="2569" width="11.5703125" style="1004" bestFit="1" customWidth="1"/>
    <col min="2570" max="2816" width="9.140625" style="1004"/>
    <col min="2817" max="2817" width="21" style="1004" customWidth="1"/>
    <col min="2818" max="2819" width="36.140625" style="1004" customWidth="1"/>
    <col min="2820" max="2822" width="16.5703125" style="1004" customWidth="1"/>
    <col min="2823" max="2823" width="14.42578125" style="1004" bestFit="1" customWidth="1"/>
    <col min="2824" max="2824" width="9.140625" style="1004"/>
    <col min="2825" max="2825" width="11.5703125" style="1004" bestFit="1" customWidth="1"/>
    <col min="2826" max="3072" width="9.140625" style="1004"/>
    <col min="3073" max="3073" width="21" style="1004" customWidth="1"/>
    <col min="3074" max="3075" width="36.140625" style="1004" customWidth="1"/>
    <col min="3076" max="3078" width="16.5703125" style="1004" customWidth="1"/>
    <col min="3079" max="3079" width="14.42578125" style="1004" bestFit="1" customWidth="1"/>
    <col min="3080" max="3080" width="9.140625" style="1004"/>
    <col min="3081" max="3081" width="11.5703125" style="1004" bestFit="1" customWidth="1"/>
    <col min="3082" max="3328" width="9.140625" style="1004"/>
    <col min="3329" max="3329" width="21" style="1004" customWidth="1"/>
    <col min="3330" max="3331" width="36.140625" style="1004" customWidth="1"/>
    <col min="3332" max="3334" width="16.5703125" style="1004" customWidth="1"/>
    <col min="3335" max="3335" width="14.42578125" style="1004" bestFit="1" customWidth="1"/>
    <col min="3336" max="3336" width="9.140625" style="1004"/>
    <col min="3337" max="3337" width="11.5703125" style="1004" bestFit="1" customWidth="1"/>
    <col min="3338" max="3584" width="9.140625" style="1004"/>
    <col min="3585" max="3585" width="21" style="1004" customWidth="1"/>
    <col min="3586" max="3587" width="36.140625" style="1004" customWidth="1"/>
    <col min="3588" max="3590" width="16.5703125" style="1004" customWidth="1"/>
    <col min="3591" max="3591" width="14.42578125" style="1004" bestFit="1" customWidth="1"/>
    <col min="3592" max="3592" width="9.140625" style="1004"/>
    <col min="3593" max="3593" width="11.5703125" style="1004" bestFit="1" customWidth="1"/>
    <col min="3594" max="3840" width="9.140625" style="1004"/>
    <col min="3841" max="3841" width="21" style="1004" customWidth="1"/>
    <col min="3842" max="3843" width="36.140625" style="1004" customWidth="1"/>
    <col min="3844" max="3846" width="16.5703125" style="1004" customWidth="1"/>
    <col min="3847" max="3847" width="14.42578125" style="1004" bestFit="1" customWidth="1"/>
    <col min="3848" max="3848" width="9.140625" style="1004"/>
    <col min="3849" max="3849" width="11.5703125" style="1004" bestFit="1" customWidth="1"/>
    <col min="3850" max="4096" width="9.140625" style="1004"/>
    <col min="4097" max="4097" width="21" style="1004" customWidth="1"/>
    <col min="4098" max="4099" width="36.140625" style="1004" customWidth="1"/>
    <col min="4100" max="4102" width="16.5703125" style="1004" customWidth="1"/>
    <col min="4103" max="4103" width="14.42578125" style="1004" bestFit="1" customWidth="1"/>
    <col min="4104" max="4104" width="9.140625" style="1004"/>
    <col min="4105" max="4105" width="11.5703125" style="1004" bestFit="1" customWidth="1"/>
    <col min="4106" max="4352" width="9.140625" style="1004"/>
    <col min="4353" max="4353" width="21" style="1004" customWidth="1"/>
    <col min="4354" max="4355" width="36.140625" style="1004" customWidth="1"/>
    <col min="4356" max="4358" width="16.5703125" style="1004" customWidth="1"/>
    <col min="4359" max="4359" width="14.42578125" style="1004" bestFit="1" customWidth="1"/>
    <col min="4360" max="4360" width="9.140625" style="1004"/>
    <col min="4361" max="4361" width="11.5703125" style="1004" bestFit="1" customWidth="1"/>
    <col min="4362" max="4608" width="9.140625" style="1004"/>
    <col min="4609" max="4609" width="21" style="1004" customWidth="1"/>
    <col min="4610" max="4611" width="36.140625" style="1004" customWidth="1"/>
    <col min="4612" max="4614" width="16.5703125" style="1004" customWidth="1"/>
    <col min="4615" max="4615" width="14.42578125" style="1004" bestFit="1" customWidth="1"/>
    <col min="4616" max="4616" width="9.140625" style="1004"/>
    <col min="4617" max="4617" width="11.5703125" style="1004" bestFit="1" customWidth="1"/>
    <col min="4618" max="4864" width="9.140625" style="1004"/>
    <col min="4865" max="4865" width="21" style="1004" customWidth="1"/>
    <col min="4866" max="4867" width="36.140625" style="1004" customWidth="1"/>
    <col min="4868" max="4870" width="16.5703125" style="1004" customWidth="1"/>
    <col min="4871" max="4871" width="14.42578125" style="1004" bestFit="1" customWidth="1"/>
    <col min="4872" max="4872" width="9.140625" style="1004"/>
    <col min="4873" max="4873" width="11.5703125" style="1004" bestFit="1" customWidth="1"/>
    <col min="4874" max="5120" width="9.140625" style="1004"/>
    <col min="5121" max="5121" width="21" style="1004" customWidth="1"/>
    <col min="5122" max="5123" width="36.140625" style="1004" customWidth="1"/>
    <col min="5124" max="5126" width="16.5703125" style="1004" customWidth="1"/>
    <col min="5127" max="5127" width="14.42578125" style="1004" bestFit="1" customWidth="1"/>
    <col min="5128" max="5128" width="9.140625" style="1004"/>
    <col min="5129" max="5129" width="11.5703125" style="1004" bestFit="1" customWidth="1"/>
    <col min="5130" max="5376" width="9.140625" style="1004"/>
    <col min="5377" max="5377" width="21" style="1004" customWidth="1"/>
    <col min="5378" max="5379" width="36.140625" style="1004" customWidth="1"/>
    <col min="5380" max="5382" width="16.5703125" style="1004" customWidth="1"/>
    <col min="5383" max="5383" width="14.42578125" style="1004" bestFit="1" customWidth="1"/>
    <col min="5384" max="5384" width="9.140625" style="1004"/>
    <col min="5385" max="5385" width="11.5703125" style="1004" bestFit="1" customWidth="1"/>
    <col min="5386" max="5632" width="9.140625" style="1004"/>
    <col min="5633" max="5633" width="21" style="1004" customWidth="1"/>
    <col min="5634" max="5635" width="36.140625" style="1004" customWidth="1"/>
    <col min="5636" max="5638" width="16.5703125" style="1004" customWidth="1"/>
    <col min="5639" max="5639" width="14.42578125" style="1004" bestFit="1" customWidth="1"/>
    <col min="5640" max="5640" width="9.140625" style="1004"/>
    <col min="5641" max="5641" width="11.5703125" style="1004" bestFit="1" customWidth="1"/>
    <col min="5642" max="5888" width="9.140625" style="1004"/>
    <col min="5889" max="5889" width="21" style="1004" customWidth="1"/>
    <col min="5890" max="5891" width="36.140625" style="1004" customWidth="1"/>
    <col min="5892" max="5894" width="16.5703125" style="1004" customWidth="1"/>
    <col min="5895" max="5895" width="14.42578125" style="1004" bestFit="1" customWidth="1"/>
    <col min="5896" max="5896" width="9.140625" style="1004"/>
    <col min="5897" max="5897" width="11.5703125" style="1004" bestFit="1" customWidth="1"/>
    <col min="5898" max="6144" width="9.140625" style="1004"/>
    <col min="6145" max="6145" width="21" style="1004" customWidth="1"/>
    <col min="6146" max="6147" width="36.140625" style="1004" customWidth="1"/>
    <col min="6148" max="6150" width="16.5703125" style="1004" customWidth="1"/>
    <col min="6151" max="6151" width="14.42578125" style="1004" bestFit="1" customWidth="1"/>
    <col min="6152" max="6152" width="9.140625" style="1004"/>
    <col min="6153" max="6153" width="11.5703125" style="1004" bestFit="1" customWidth="1"/>
    <col min="6154" max="6400" width="9.140625" style="1004"/>
    <col min="6401" max="6401" width="21" style="1004" customWidth="1"/>
    <col min="6402" max="6403" width="36.140625" style="1004" customWidth="1"/>
    <col min="6404" max="6406" width="16.5703125" style="1004" customWidth="1"/>
    <col min="6407" max="6407" width="14.42578125" style="1004" bestFit="1" customWidth="1"/>
    <col min="6408" max="6408" width="9.140625" style="1004"/>
    <col min="6409" max="6409" width="11.5703125" style="1004" bestFit="1" customWidth="1"/>
    <col min="6410" max="6656" width="9.140625" style="1004"/>
    <col min="6657" max="6657" width="21" style="1004" customWidth="1"/>
    <col min="6658" max="6659" width="36.140625" style="1004" customWidth="1"/>
    <col min="6660" max="6662" width="16.5703125" style="1004" customWidth="1"/>
    <col min="6663" max="6663" width="14.42578125" style="1004" bestFit="1" customWidth="1"/>
    <col min="6664" max="6664" width="9.140625" style="1004"/>
    <col min="6665" max="6665" width="11.5703125" style="1004" bestFit="1" customWidth="1"/>
    <col min="6666" max="6912" width="9.140625" style="1004"/>
    <col min="6913" max="6913" width="21" style="1004" customWidth="1"/>
    <col min="6914" max="6915" width="36.140625" style="1004" customWidth="1"/>
    <col min="6916" max="6918" width="16.5703125" style="1004" customWidth="1"/>
    <col min="6919" max="6919" width="14.42578125" style="1004" bestFit="1" customWidth="1"/>
    <col min="6920" max="6920" width="9.140625" style="1004"/>
    <col min="6921" max="6921" width="11.5703125" style="1004" bestFit="1" customWidth="1"/>
    <col min="6922" max="7168" width="9.140625" style="1004"/>
    <col min="7169" max="7169" width="21" style="1004" customWidth="1"/>
    <col min="7170" max="7171" width="36.140625" style="1004" customWidth="1"/>
    <col min="7172" max="7174" width="16.5703125" style="1004" customWidth="1"/>
    <col min="7175" max="7175" width="14.42578125" style="1004" bestFit="1" customWidth="1"/>
    <col min="7176" max="7176" width="9.140625" style="1004"/>
    <col min="7177" max="7177" width="11.5703125" style="1004" bestFit="1" customWidth="1"/>
    <col min="7178" max="7424" width="9.140625" style="1004"/>
    <col min="7425" max="7425" width="21" style="1004" customWidth="1"/>
    <col min="7426" max="7427" width="36.140625" style="1004" customWidth="1"/>
    <col min="7428" max="7430" width="16.5703125" style="1004" customWidth="1"/>
    <col min="7431" max="7431" width="14.42578125" style="1004" bestFit="1" customWidth="1"/>
    <col min="7432" max="7432" width="9.140625" style="1004"/>
    <col min="7433" max="7433" width="11.5703125" style="1004" bestFit="1" customWidth="1"/>
    <col min="7434" max="7680" width="9.140625" style="1004"/>
    <col min="7681" max="7681" width="21" style="1004" customWidth="1"/>
    <col min="7682" max="7683" width="36.140625" style="1004" customWidth="1"/>
    <col min="7684" max="7686" width="16.5703125" style="1004" customWidth="1"/>
    <col min="7687" max="7687" width="14.42578125" style="1004" bestFit="1" customWidth="1"/>
    <col min="7688" max="7688" width="9.140625" style="1004"/>
    <col min="7689" max="7689" width="11.5703125" style="1004" bestFit="1" customWidth="1"/>
    <col min="7690" max="7936" width="9.140625" style="1004"/>
    <col min="7937" max="7937" width="21" style="1004" customWidth="1"/>
    <col min="7938" max="7939" width="36.140625" style="1004" customWidth="1"/>
    <col min="7940" max="7942" width="16.5703125" style="1004" customWidth="1"/>
    <col min="7943" max="7943" width="14.42578125" style="1004" bestFit="1" customWidth="1"/>
    <col min="7944" max="7944" width="9.140625" style="1004"/>
    <col min="7945" max="7945" width="11.5703125" style="1004" bestFit="1" customWidth="1"/>
    <col min="7946" max="8192" width="9.140625" style="1004"/>
    <col min="8193" max="8193" width="21" style="1004" customWidth="1"/>
    <col min="8194" max="8195" width="36.140625" style="1004" customWidth="1"/>
    <col min="8196" max="8198" width="16.5703125" style="1004" customWidth="1"/>
    <col min="8199" max="8199" width="14.42578125" style="1004" bestFit="1" customWidth="1"/>
    <col min="8200" max="8200" width="9.140625" style="1004"/>
    <col min="8201" max="8201" width="11.5703125" style="1004" bestFit="1" customWidth="1"/>
    <col min="8202" max="8448" width="9.140625" style="1004"/>
    <col min="8449" max="8449" width="21" style="1004" customWidth="1"/>
    <col min="8450" max="8451" width="36.140625" style="1004" customWidth="1"/>
    <col min="8452" max="8454" width="16.5703125" style="1004" customWidth="1"/>
    <col min="8455" max="8455" width="14.42578125" style="1004" bestFit="1" customWidth="1"/>
    <col min="8456" max="8456" width="9.140625" style="1004"/>
    <col min="8457" max="8457" width="11.5703125" style="1004" bestFit="1" customWidth="1"/>
    <col min="8458" max="8704" width="9.140625" style="1004"/>
    <col min="8705" max="8705" width="21" style="1004" customWidth="1"/>
    <col min="8706" max="8707" width="36.140625" style="1004" customWidth="1"/>
    <col min="8708" max="8710" width="16.5703125" style="1004" customWidth="1"/>
    <col min="8711" max="8711" width="14.42578125" style="1004" bestFit="1" customWidth="1"/>
    <col min="8712" max="8712" width="9.140625" style="1004"/>
    <col min="8713" max="8713" width="11.5703125" style="1004" bestFit="1" customWidth="1"/>
    <col min="8714" max="8960" width="9.140625" style="1004"/>
    <col min="8961" max="8961" width="21" style="1004" customWidth="1"/>
    <col min="8962" max="8963" width="36.140625" style="1004" customWidth="1"/>
    <col min="8964" max="8966" width="16.5703125" style="1004" customWidth="1"/>
    <col min="8967" max="8967" width="14.42578125" style="1004" bestFit="1" customWidth="1"/>
    <col min="8968" max="8968" width="9.140625" style="1004"/>
    <col min="8969" max="8969" width="11.5703125" style="1004" bestFit="1" customWidth="1"/>
    <col min="8970" max="9216" width="9.140625" style="1004"/>
    <col min="9217" max="9217" width="21" style="1004" customWidth="1"/>
    <col min="9218" max="9219" width="36.140625" style="1004" customWidth="1"/>
    <col min="9220" max="9222" width="16.5703125" style="1004" customWidth="1"/>
    <col min="9223" max="9223" width="14.42578125" style="1004" bestFit="1" customWidth="1"/>
    <col min="9224" max="9224" width="9.140625" style="1004"/>
    <col min="9225" max="9225" width="11.5703125" style="1004" bestFit="1" customWidth="1"/>
    <col min="9226" max="9472" width="9.140625" style="1004"/>
    <col min="9473" max="9473" width="21" style="1004" customWidth="1"/>
    <col min="9474" max="9475" width="36.140625" style="1004" customWidth="1"/>
    <col min="9476" max="9478" width="16.5703125" style="1004" customWidth="1"/>
    <col min="9479" max="9479" width="14.42578125" style="1004" bestFit="1" customWidth="1"/>
    <col min="9480" max="9480" width="9.140625" style="1004"/>
    <col min="9481" max="9481" width="11.5703125" style="1004" bestFit="1" customWidth="1"/>
    <col min="9482" max="9728" width="9.140625" style="1004"/>
    <col min="9729" max="9729" width="21" style="1004" customWidth="1"/>
    <col min="9730" max="9731" width="36.140625" style="1004" customWidth="1"/>
    <col min="9732" max="9734" width="16.5703125" style="1004" customWidth="1"/>
    <col min="9735" max="9735" width="14.42578125" style="1004" bestFit="1" customWidth="1"/>
    <col min="9736" max="9736" width="9.140625" style="1004"/>
    <col min="9737" max="9737" width="11.5703125" style="1004" bestFit="1" customWidth="1"/>
    <col min="9738" max="9984" width="9.140625" style="1004"/>
    <col min="9985" max="9985" width="21" style="1004" customWidth="1"/>
    <col min="9986" max="9987" width="36.140625" style="1004" customWidth="1"/>
    <col min="9988" max="9990" width="16.5703125" style="1004" customWidth="1"/>
    <col min="9991" max="9991" width="14.42578125" style="1004" bestFit="1" customWidth="1"/>
    <col min="9992" max="9992" width="9.140625" style="1004"/>
    <col min="9993" max="9993" width="11.5703125" style="1004" bestFit="1" customWidth="1"/>
    <col min="9994" max="10240" width="9.140625" style="1004"/>
    <col min="10241" max="10241" width="21" style="1004" customWidth="1"/>
    <col min="10242" max="10243" width="36.140625" style="1004" customWidth="1"/>
    <col min="10244" max="10246" width="16.5703125" style="1004" customWidth="1"/>
    <col min="10247" max="10247" width="14.42578125" style="1004" bestFit="1" customWidth="1"/>
    <col min="10248" max="10248" width="9.140625" style="1004"/>
    <col min="10249" max="10249" width="11.5703125" style="1004" bestFit="1" customWidth="1"/>
    <col min="10250" max="10496" width="9.140625" style="1004"/>
    <col min="10497" max="10497" width="21" style="1004" customWidth="1"/>
    <col min="10498" max="10499" width="36.140625" style="1004" customWidth="1"/>
    <col min="10500" max="10502" width="16.5703125" style="1004" customWidth="1"/>
    <col min="10503" max="10503" width="14.42578125" style="1004" bestFit="1" customWidth="1"/>
    <col min="10504" max="10504" width="9.140625" style="1004"/>
    <col min="10505" max="10505" width="11.5703125" style="1004" bestFit="1" customWidth="1"/>
    <col min="10506" max="10752" width="9.140625" style="1004"/>
    <col min="10753" max="10753" width="21" style="1004" customWidth="1"/>
    <col min="10754" max="10755" width="36.140625" style="1004" customWidth="1"/>
    <col min="10756" max="10758" width="16.5703125" style="1004" customWidth="1"/>
    <col min="10759" max="10759" width="14.42578125" style="1004" bestFit="1" customWidth="1"/>
    <col min="10760" max="10760" width="9.140625" style="1004"/>
    <col min="10761" max="10761" width="11.5703125" style="1004" bestFit="1" customWidth="1"/>
    <col min="10762" max="11008" width="9.140625" style="1004"/>
    <col min="11009" max="11009" width="21" style="1004" customWidth="1"/>
    <col min="11010" max="11011" width="36.140625" style="1004" customWidth="1"/>
    <col min="11012" max="11014" width="16.5703125" style="1004" customWidth="1"/>
    <col min="11015" max="11015" width="14.42578125" style="1004" bestFit="1" customWidth="1"/>
    <col min="11016" max="11016" width="9.140625" style="1004"/>
    <col min="11017" max="11017" width="11.5703125" style="1004" bestFit="1" customWidth="1"/>
    <col min="11018" max="11264" width="9.140625" style="1004"/>
    <col min="11265" max="11265" width="21" style="1004" customWidth="1"/>
    <col min="11266" max="11267" width="36.140625" style="1004" customWidth="1"/>
    <col min="11268" max="11270" width="16.5703125" style="1004" customWidth="1"/>
    <col min="11271" max="11271" width="14.42578125" style="1004" bestFit="1" customWidth="1"/>
    <col min="11272" max="11272" width="9.140625" style="1004"/>
    <col min="11273" max="11273" width="11.5703125" style="1004" bestFit="1" customWidth="1"/>
    <col min="11274" max="11520" width="9.140625" style="1004"/>
    <col min="11521" max="11521" width="21" style="1004" customWidth="1"/>
    <col min="11522" max="11523" width="36.140625" style="1004" customWidth="1"/>
    <col min="11524" max="11526" width="16.5703125" style="1004" customWidth="1"/>
    <col min="11527" max="11527" width="14.42578125" style="1004" bestFit="1" customWidth="1"/>
    <col min="11528" max="11528" width="9.140625" style="1004"/>
    <col min="11529" max="11529" width="11.5703125" style="1004" bestFit="1" customWidth="1"/>
    <col min="11530" max="11776" width="9.140625" style="1004"/>
    <col min="11777" max="11777" width="21" style="1004" customWidth="1"/>
    <col min="11778" max="11779" width="36.140625" style="1004" customWidth="1"/>
    <col min="11780" max="11782" width="16.5703125" style="1004" customWidth="1"/>
    <col min="11783" max="11783" width="14.42578125" style="1004" bestFit="1" customWidth="1"/>
    <col min="11784" max="11784" width="9.140625" style="1004"/>
    <col min="11785" max="11785" width="11.5703125" style="1004" bestFit="1" customWidth="1"/>
    <col min="11786" max="12032" width="9.140625" style="1004"/>
    <col min="12033" max="12033" width="21" style="1004" customWidth="1"/>
    <col min="12034" max="12035" width="36.140625" style="1004" customWidth="1"/>
    <col min="12036" max="12038" width="16.5703125" style="1004" customWidth="1"/>
    <col min="12039" max="12039" width="14.42578125" style="1004" bestFit="1" customWidth="1"/>
    <col min="12040" max="12040" width="9.140625" style="1004"/>
    <col min="12041" max="12041" width="11.5703125" style="1004" bestFit="1" customWidth="1"/>
    <col min="12042" max="12288" width="9.140625" style="1004"/>
    <col min="12289" max="12289" width="21" style="1004" customWidth="1"/>
    <col min="12290" max="12291" width="36.140625" style="1004" customWidth="1"/>
    <col min="12292" max="12294" width="16.5703125" style="1004" customWidth="1"/>
    <col min="12295" max="12295" width="14.42578125" style="1004" bestFit="1" customWidth="1"/>
    <col min="12296" max="12296" width="9.140625" style="1004"/>
    <col min="12297" max="12297" width="11.5703125" style="1004" bestFit="1" customWidth="1"/>
    <col min="12298" max="12544" width="9.140625" style="1004"/>
    <col min="12545" max="12545" width="21" style="1004" customWidth="1"/>
    <col min="12546" max="12547" width="36.140625" style="1004" customWidth="1"/>
    <col min="12548" max="12550" width="16.5703125" style="1004" customWidth="1"/>
    <col min="12551" max="12551" width="14.42578125" style="1004" bestFit="1" customWidth="1"/>
    <col min="12552" max="12552" width="9.140625" style="1004"/>
    <col min="12553" max="12553" width="11.5703125" style="1004" bestFit="1" customWidth="1"/>
    <col min="12554" max="12800" width="9.140625" style="1004"/>
    <col min="12801" max="12801" width="21" style="1004" customWidth="1"/>
    <col min="12802" max="12803" width="36.140625" style="1004" customWidth="1"/>
    <col min="12804" max="12806" width="16.5703125" style="1004" customWidth="1"/>
    <col min="12807" max="12807" width="14.42578125" style="1004" bestFit="1" customWidth="1"/>
    <col min="12808" max="12808" width="9.140625" style="1004"/>
    <col min="12809" max="12809" width="11.5703125" style="1004" bestFit="1" customWidth="1"/>
    <col min="12810" max="13056" width="9.140625" style="1004"/>
    <col min="13057" max="13057" width="21" style="1004" customWidth="1"/>
    <col min="13058" max="13059" width="36.140625" style="1004" customWidth="1"/>
    <col min="13060" max="13062" width="16.5703125" style="1004" customWidth="1"/>
    <col min="13063" max="13063" width="14.42578125" style="1004" bestFit="1" customWidth="1"/>
    <col min="13064" max="13064" width="9.140625" style="1004"/>
    <col min="13065" max="13065" width="11.5703125" style="1004" bestFit="1" customWidth="1"/>
    <col min="13066" max="13312" width="9.140625" style="1004"/>
    <col min="13313" max="13313" width="21" style="1004" customWidth="1"/>
    <col min="13314" max="13315" width="36.140625" style="1004" customWidth="1"/>
    <col min="13316" max="13318" width="16.5703125" style="1004" customWidth="1"/>
    <col min="13319" max="13319" width="14.42578125" style="1004" bestFit="1" customWidth="1"/>
    <col min="13320" max="13320" width="9.140625" style="1004"/>
    <col min="13321" max="13321" width="11.5703125" style="1004" bestFit="1" customWidth="1"/>
    <col min="13322" max="13568" width="9.140625" style="1004"/>
    <col min="13569" max="13569" width="21" style="1004" customWidth="1"/>
    <col min="13570" max="13571" width="36.140625" style="1004" customWidth="1"/>
    <col min="13572" max="13574" width="16.5703125" style="1004" customWidth="1"/>
    <col min="13575" max="13575" width="14.42578125" style="1004" bestFit="1" customWidth="1"/>
    <col min="13576" max="13576" width="9.140625" style="1004"/>
    <col min="13577" max="13577" width="11.5703125" style="1004" bestFit="1" customWidth="1"/>
    <col min="13578" max="13824" width="9.140625" style="1004"/>
    <col min="13825" max="13825" width="21" style="1004" customWidth="1"/>
    <col min="13826" max="13827" width="36.140625" style="1004" customWidth="1"/>
    <col min="13828" max="13830" width="16.5703125" style="1004" customWidth="1"/>
    <col min="13831" max="13831" width="14.42578125" style="1004" bestFit="1" customWidth="1"/>
    <col min="13832" max="13832" width="9.140625" style="1004"/>
    <col min="13833" max="13833" width="11.5703125" style="1004" bestFit="1" customWidth="1"/>
    <col min="13834" max="14080" width="9.140625" style="1004"/>
    <col min="14081" max="14081" width="21" style="1004" customWidth="1"/>
    <col min="14082" max="14083" width="36.140625" style="1004" customWidth="1"/>
    <col min="14084" max="14086" width="16.5703125" style="1004" customWidth="1"/>
    <col min="14087" max="14087" width="14.42578125" style="1004" bestFit="1" customWidth="1"/>
    <col min="14088" max="14088" width="9.140625" style="1004"/>
    <col min="14089" max="14089" width="11.5703125" style="1004" bestFit="1" customWidth="1"/>
    <col min="14090" max="14336" width="9.140625" style="1004"/>
    <col min="14337" max="14337" width="21" style="1004" customWidth="1"/>
    <col min="14338" max="14339" width="36.140625" style="1004" customWidth="1"/>
    <col min="14340" max="14342" width="16.5703125" style="1004" customWidth="1"/>
    <col min="14343" max="14343" width="14.42578125" style="1004" bestFit="1" customWidth="1"/>
    <col min="14344" max="14344" width="9.140625" style="1004"/>
    <col min="14345" max="14345" width="11.5703125" style="1004" bestFit="1" customWidth="1"/>
    <col min="14346" max="14592" width="9.140625" style="1004"/>
    <col min="14593" max="14593" width="21" style="1004" customWidth="1"/>
    <col min="14594" max="14595" width="36.140625" style="1004" customWidth="1"/>
    <col min="14596" max="14598" width="16.5703125" style="1004" customWidth="1"/>
    <col min="14599" max="14599" width="14.42578125" style="1004" bestFit="1" customWidth="1"/>
    <col min="14600" max="14600" width="9.140625" style="1004"/>
    <col min="14601" max="14601" width="11.5703125" style="1004" bestFit="1" customWidth="1"/>
    <col min="14602" max="14848" width="9.140625" style="1004"/>
    <col min="14849" max="14849" width="21" style="1004" customWidth="1"/>
    <col min="14850" max="14851" width="36.140625" style="1004" customWidth="1"/>
    <col min="14852" max="14854" width="16.5703125" style="1004" customWidth="1"/>
    <col min="14855" max="14855" width="14.42578125" style="1004" bestFit="1" customWidth="1"/>
    <col min="14856" max="14856" width="9.140625" style="1004"/>
    <col min="14857" max="14857" width="11.5703125" style="1004" bestFit="1" customWidth="1"/>
    <col min="14858" max="15104" width="9.140625" style="1004"/>
    <col min="15105" max="15105" width="21" style="1004" customWidth="1"/>
    <col min="15106" max="15107" width="36.140625" style="1004" customWidth="1"/>
    <col min="15108" max="15110" width="16.5703125" style="1004" customWidth="1"/>
    <col min="15111" max="15111" width="14.42578125" style="1004" bestFit="1" customWidth="1"/>
    <col min="15112" max="15112" width="9.140625" style="1004"/>
    <col min="15113" max="15113" width="11.5703125" style="1004" bestFit="1" customWidth="1"/>
    <col min="15114" max="15360" width="9.140625" style="1004"/>
    <col min="15361" max="15361" width="21" style="1004" customWidth="1"/>
    <col min="15362" max="15363" width="36.140625" style="1004" customWidth="1"/>
    <col min="15364" max="15366" width="16.5703125" style="1004" customWidth="1"/>
    <col min="15367" max="15367" width="14.42578125" style="1004" bestFit="1" customWidth="1"/>
    <col min="15368" max="15368" width="9.140625" style="1004"/>
    <col min="15369" max="15369" width="11.5703125" style="1004" bestFit="1" customWidth="1"/>
    <col min="15370" max="15616" width="9.140625" style="1004"/>
    <col min="15617" max="15617" width="21" style="1004" customWidth="1"/>
    <col min="15618" max="15619" width="36.140625" style="1004" customWidth="1"/>
    <col min="15620" max="15622" width="16.5703125" style="1004" customWidth="1"/>
    <col min="15623" max="15623" width="14.42578125" style="1004" bestFit="1" customWidth="1"/>
    <col min="15624" max="15624" width="9.140625" style="1004"/>
    <col min="15625" max="15625" width="11.5703125" style="1004" bestFit="1" customWidth="1"/>
    <col min="15626" max="15872" width="9.140625" style="1004"/>
    <col min="15873" max="15873" width="21" style="1004" customWidth="1"/>
    <col min="15874" max="15875" width="36.140625" style="1004" customWidth="1"/>
    <col min="15876" max="15878" width="16.5703125" style="1004" customWidth="1"/>
    <col min="15879" max="15879" width="14.42578125" style="1004" bestFit="1" customWidth="1"/>
    <col min="15880" max="15880" width="9.140625" style="1004"/>
    <col min="15881" max="15881" width="11.5703125" style="1004" bestFit="1" customWidth="1"/>
    <col min="15882" max="16128" width="9.140625" style="1004"/>
    <col min="16129" max="16129" width="21" style="1004" customWidth="1"/>
    <col min="16130" max="16131" width="36.140625" style="1004" customWidth="1"/>
    <col min="16132" max="16134" width="16.5703125" style="1004" customWidth="1"/>
    <col min="16135" max="16135" width="14.42578125" style="1004" bestFit="1" customWidth="1"/>
    <col min="16136" max="16136" width="9.140625" style="1004"/>
    <col min="16137" max="16137" width="11.5703125" style="1004" bestFit="1" customWidth="1"/>
    <col min="16138" max="16384" width="9.140625" style="1004"/>
  </cols>
  <sheetData>
    <row r="1" spans="1:3" ht="25.5">
      <c r="A1" s="1172" t="s">
        <v>322</v>
      </c>
      <c r="B1" s="1247"/>
    </row>
    <row r="2" spans="1:3" s="1134" customFormat="1" ht="18.75" thickBot="1">
      <c r="A2" s="3187" t="s">
        <v>874</v>
      </c>
      <c r="B2" s="3187"/>
      <c r="C2" s="3187"/>
    </row>
    <row r="3" spans="1:3">
      <c r="A3" s="3188" t="s">
        <v>689</v>
      </c>
      <c r="B3" s="1298" t="s">
        <v>690</v>
      </c>
      <c r="C3" s="1135" t="s">
        <v>691</v>
      </c>
    </row>
    <row r="4" spans="1:3" ht="15.75" customHeight="1" thickBot="1">
      <c r="A4" s="3189"/>
      <c r="B4" s="1299" t="s">
        <v>692</v>
      </c>
      <c r="C4" s="1136" t="s">
        <v>693</v>
      </c>
    </row>
    <row r="5" spans="1:3" ht="15.75" customHeight="1">
      <c r="A5" s="1168">
        <v>2008</v>
      </c>
      <c r="B5" s="1300"/>
      <c r="C5" s="1137"/>
    </row>
    <row r="6" spans="1:3">
      <c r="A6" s="1138">
        <v>39448</v>
      </c>
      <c r="B6" s="1144">
        <v>54189.919999999998</v>
      </c>
      <c r="C6" s="1139">
        <v>10692.74</v>
      </c>
    </row>
    <row r="7" spans="1:3">
      <c r="A7" s="1138">
        <v>39479</v>
      </c>
      <c r="B7" s="1144">
        <v>65652.38</v>
      </c>
      <c r="C7" s="1139">
        <v>12503.2</v>
      </c>
    </row>
    <row r="8" spans="1:3">
      <c r="A8" s="1138">
        <v>39508</v>
      </c>
      <c r="B8" s="1144">
        <v>63016.56</v>
      </c>
      <c r="C8" s="1139">
        <v>12125.9</v>
      </c>
    </row>
    <row r="9" spans="1:3">
      <c r="A9" s="1138">
        <v>39539</v>
      </c>
      <c r="B9" s="1144">
        <v>59440.91</v>
      </c>
      <c r="C9" s="1139">
        <v>11491.25</v>
      </c>
    </row>
    <row r="10" spans="1:3">
      <c r="A10" s="1138">
        <v>39569</v>
      </c>
      <c r="B10" s="1144">
        <v>58929.02</v>
      </c>
      <c r="C10" s="1139">
        <v>11614.46</v>
      </c>
    </row>
    <row r="11" spans="1:3">
      <c r="A11" s="1138">
        <v>39600</v>
      </c>
      <c r="B11" s="1144">
        <v>55949</v>
      </c>
      <c r="C11" s="1139">
        <v>10920.32</v>
      </c>
    </row>
    <row r="12" spans="1:3">
      <c r="A12" s="1138">
        <v>39630</v>
      </c>
      <c r="B12" s="1144">
        <v>53110.91</v>
      </c>
      <c r="C12" s="1139">
        <v>10640.65</v>
      </c>
    </row>
    <row r="13" spans="1:3">
      <c r="A13" s="1138">
        <v>39661</v>
      </c>
      <c r="B13" s="1144">
        <v>47789.2</v>
      </c>
      <c r="C13" s="1139">
        <v>9744.4599999999991</v>
      </c>
    </row>
    <row r="14" spans="1:3">
      <c r="A14" s="1138">
        <v>39692</v>
      </c>
      <c r="B14" s="1144">
        <v>46216.13</v>
      </c>
      <c r="C14" s="1139">
        <v>9836.91</v>
      </c>
    </row>
    <row r="15" spans="1:3">
      <c r="A15" s="1138">
        <v>39722</v>
      </c>
      <c r="B15" s="1144">
        <v>36325.86</v>
      </c>
      <c r="C15" s="1139">
        <v>7969.05</v>
      </c>
    </row>
    <row r="16" spans="1:3">
      <c r="A16" s="1138">
        <v>39753</v>
      </c>
      <c r="B16" s="1144">
        <v>33025.75</v>
      </c>
      <c r="C16" s="1139">
        <v>7305.86</v>
      </c>
    </row>
    <row r="17" spans="1:3">
      <c r="A17" s="1138">
        <v>39783</v>
      </c>
      <c r="B17" s="1144">
        <v>31450.78</v>
      </c>
      <c r="C17" s="1139">
        <v>6957.45</v>
      </c>
    </row>
    <row r="18" spans="1:3">
      <c r="A18" s="1140">
        <v>2009</v>
      </c>
      <c r="B18" s="1144"/>
      <c r="C18" s="1139"/>
    </row>
    <row r="19" spans="1:3">
      <c r="A19" s="1138">
        <v>39814</v>
      </c>
      <c r="B19" s="1144">
        <v>21813.759999999998</v>
      </c>
      <c r="C19" s="1139">
        <v>4879.1000000000004</v>
      </c>
    </row>
    <row r="20" spans="1:3">
      <c r="A20" s="1138">
        <v>39845</v>
      </c>
      <c r="B20" s="1144">
        <v>23377.14</v>
      </c>
      <c r="C20" s="1139">
        <v>5231.8999999999996</v>
      </c>
    </row>
    <row r="21" spans="1:3">
      <c r="A21" s="1138">
        <v>39873</v>
      </c>
      <c r="B21" s="1144">
        <v>19851.89</v>
      </c>
      <c r="C21" s="1139">
        <v>4483.5</v>
      </c>
    </row>
    <row r="22" spans="1:3">
      <c r="A22" s="1138">
        <v>39904</v>
      </c>
      <c r="B22" s="1144">
        <v>21491.11</v>
      </c>
      <c r="C22" s="1139">
        <v>4883.3</v>
      </c>
    </row>
    <row r="23" spans="1:3">
      <c r="A23" s="1138">
        <v>39934</v>
      </c>
      <c r="B23" s="1144">
        <v>29700.240000000002</v>
      </c>
      <c r="C23" s="1139">
        <v>6759.64</v>
      </c>
    </row>
    <row r="24" spans="1:3">
      <c r="A24" s="1138">
        <v>39965</v>
      </c>
      <c r="B24" s="1144">
        <v>26861.55</v>
      </c>
      <c r="C24" s="1139">
        <v>5986.3</v>
      </c>
    </row>
    <row r="25" spans="1:3">
      <c r="A25" s="1138">
        <v>39995</v>
      </c>
      <c r="B25" s="1144">
        <v>25286.61</v>
      </c>
      <c r="C25" s="1139">
        <v>5796.5</v>
      </c>
    </row>
    <row r="26" spans="1:3">
      <c r="A26" s="1138">
        <v>40026</v>
      </c>
      <c r="B26" s="1144">
        <v>23009.1</v>
      </c>
      <c r="C26" s="1139">
        <v>5274.42</v>
      </c>
    </row>
    <row r="27" spans="1:3">
      <c r="A27" s="1138">
        <v>40057</v>
      </c>
      <c r="B27" s="1144">
        <v>22065</v>
      </c>
      <c r="C27" s="1139">
        <v>5130.25</v>
      </c>
    </row>
    <row r="28" spans="1:3">
      <c r="A28" s="1138">
        <v>40087</v>
      </c>
      <c r="B28" s="1144">
        <v>21804.69</v>
      </c>
      <c r="C28" s="1139">
        <v>5144</v>
      </c>
    </row>
    <row r="29" spans="1:3">
      <c r="A29" s="1138">
        <v>40118</v>
      </c>
      <c r="B29" s="1144">
        <v>21010.29</v>
      </c>
      <c r="C29" s="1139">
        <v>4998.12</v>
      </c>
    </row>
    <row r="30" spans="1:3">
      <c r="A30" s="1138">
        <v>40148</v>
      </c>
      <c r="B30" s="1144">
        <v>20827.169999999998</v>
      </c>
      <c r="C30" s="1139">
        <v>4989.3900000000003</v>
      </c>
    </row>
    <row r="31" spans="1:3">
      <c r="A31" s="1140">
        <v>2010</v>
      </c>
      <c r="B31" s="1144"/>
      <c r="C31" s="1139"/>
    </row>
    <row r="32" spans="1:3">
      <c r="A32" s="1138">
        <v>40179</v>
      </c>
      <c r="B32" s="1144">
        <v>22594.9</v>
      </c>
      <c r="C32" s="1139">
        <v>5441.59</v>
      </c>
    </row>
    <row r="33" spans="1:3">
      <c r="A33" s="1138">
        <v>40210</v>
      </c>
      <c r="B33" s="1144">
        <v>22985</v>
      </c>
      <c r="C33" s="1139">
        <v>5535.75</v>
      </c>
    </row>
    <row r="34" spans="1:3">
      <c r="A34" s="1138">
        <v>40238</v>
      </c>
      <c r="B34" s="1144">
        <v>25966.25</v>
      </c>
      <c r="C34" s="1139">
        <v>6280.6</v>
      </c>
    </row>
    <row r="35" spans="1:3">
      <c r="A35" s="1138">
        <v>40269</v>
      </c>
      <c r="B35" s="1144">
        <v>26453.200000000001</v>
      </c>
      <c r="C35" s="1139">
        <v>6398.38</v>
      </c>
    </row>
    <row r="36" spans="1:3">
      <c r="A36" s="1138">
        <v>40299</v>
      </c>
      <c r="B36" s="1144">
        <v>26183.21</v>
      </c>
      <c r="C36" s="1139">
        <v>6368.78</v>
      </c>
    </row>
    <row r="37" spans="1:3">
      <c r="A37" s="1138">
        <v>40330</v>
      </c>
      <c r="B37" s="1144">
        <v>25384.14</v>
      </c>
      <c r="C37" s="1139">
        <v>6174.42</v>
      </c>
    </row>
    <row r="38" spans="1:3">
      <c r="A38" s="1138">
        <v>40360</v>
      </c>
      <c r="B38" s="1144">
        <v>25844.2</v>
      </c>
      <c r="C38" s="1139">
        <v>6320.56</v>
      </c>
    </row>
    <row r="39" spans="1:3">
      <c r="A39" s="1138">
        <v>40391</v>
      </c>
      <c r="B39" s="1144">
        <v>24268.2</v>
      </c>
      <c r="C39" s="1139">
        <v>5946.77</v>
      </c>
    </row>
    <row r="40" spans="1:3">
      <c r="A40" s="1138">
        <v>40422</v>
      </c>
      <c r="B40" s="1144">
        <v>23050.6</v>
      </c>
      <c r="C40" s="1139">
        <v>5648.28</v>
      </c>
    </row>
    <row r="41" spans="1:3">
      <c r="A41" s="1138">
        <v>40452</v>
      </c>
      <c r="B41" s="1144">
        <v>25042.2</v>
      </c>
      <c r="C41" s="1139">
        <v>7982.47</v>
      </c>
    </row>
    <row r="42" spans="1:3">
      <c r="A42" s="1138">
        <v>40483</v>
      </c>
      <c r="B42" s="1144">
        <v>24764.7</v>
      </c>
      <c r="C42" s="1139">
        <v>7908.3</v>
      </c>
    </row>
    <row r="43" spans="1:3">
      <c r="A43" s="1138">
        <v>40513</v>
      </c>
      <c r="B43" s="1144">
        <v>24770.52</v>
      </c>
      <c r="C43" s="1139">
        <v>7913.75</v>
      </c>
    </row>
    <row r="44" spans="1:3">
      <c r="A44" s="1140">
        <v>2011</v>
      </c>
      <c r="B44" s="1144"/>
      <c r="C44" s="1139"/>
    </row>
    <row r="45" spans="1:3">
      <c r="A45" s="1138">
        <v>40544</v>
      </c>
      <c r="B45" s="1144">
        <v>26830.7</v>
      </c>
      <c r="C45" s="1139">
        <v>8744.2000000000007</v>
      </c>
    </row>
    <row r="46" spans="1:3">
      <c r="A46" s="1138">
        <v>40575</v>
      </c>
      <c r="B46" s="1144">
        <v>26016.799999999999</v>
      </c>
      <c r="C46" s="1139">
        <v>8315.6</v>
      </c>
    </row>
    <row r="47" spans="1:3">
      <c r="A47" s="1138">
        <v>40603</v>
      </c>
      <c r="B47" s="1144">
        <v>24621.21</v>
      </c>
      <c r="C47" s="1139">
        <v>7866.7</v>
      </c>
    </row>
    <row r="48" spans="1:3">
      <c r="A48" s="1138">
        <v>40634</v>
      </c>
      <c r="B48" s="1144">
        <v>25041.68</v>
      </c>
      <c r="C48" s="1139">
        <v>8009.9</v>
      </c>
    </row>
    <row r="49" spans="1:3">
      <c r="A49" s="1138">
        <v>40664</v>
      </c>
      <c r="B49" s="1144">
        <v>25866.62</v>
      </c>
      <c r="C49" s="1139">
        <v>8270.5</v>
      </c>
    </row>
    <row r="50" spans="1:3">
      <c r="A50" s="1138">
        <v>40695</v>
      </c>
      <c r="B50" s="1144">
        <v>24980.2</v>
      </c>
      <c r="C50" s="1139">
        <v>7987.1</v>
      </c>
    </row>
    <row r="51" spans="1:3">
      <c r="A51" s="1138">
        <v>40725</v>
      </c>
      <c r="B51" s="1144">
        <v>23826.99</v>
      </c>
      <c r="C51" s="1139">
        <v>7626.1</v>
      </c>
    </row>
    <row r="52" spans="1:3">
      <c r="A52" s="1138">
        <v>40756</v>
      </c>
      <c r="B52" s="1144">
        <v>21497.61</v>
      </c>
      <c r="C52" s="1139">
        <v>6876.7</v>
      </c>
    </row>
    <row r="53" spans="1:3">
      <c r="A53" s="1138">
        <v>40787</v>
      </c>
      <c r="B53" s="1144">
        <v>20373</v>
      </c>
      <c r="C53" s="1139">
        <v>6496.7</v>
      </c>
    </row>
    <row r="54" spans="1:3">
      <c r="A54" s="1138">
        <v>40817</v>
      </c>
      <c r="B54" s="1144">
        <v>20934.96</v>
      </c>
      <c r="C54" s="1139">
        <v>6626.8</v>
      </c>
    </row>
    <row r="55" spans="1:3">
      <c r="A55" s="1138">
        <v>40848</v>
      </c>
      <c r="B55" s="1144">
        <v>20003.36</v>
      </c>
      <c r="C55" s="1139">
        <v>6294.9</v>
      </c>
    </row>
    <row r="56" spans="1:3">
      <c r="A56" s="1138">
        <v>40878</v>
      </c>
      <c r="B56" s="1144">
        <v>20730.63</v>
      </c>
      <c r="C56" s="1139">
        <v>6532.6</v>
      </c>
    </row>
    <row r="57" spans="1:3">
      <c r="A57" s="1140">
        <v>2012</v>
      </c>
      <c r="B57" s="1144"/>
      <c r="C57" s="1139"/>
    </row>
    <row r="58" spans="1:3">
      <c r="A58" s="1138">
        <v>40909</v>
      </c>
      <c r="B58" s="1144">
        <v>20875.830000000002</v>
      </c>
      <c r="C58" s="1139">
        <v>6579.1059100000002</v>
      </c>
    </row>
    <row r="59" spans="1:3">
      <c r="A59" s="1138">
        <v>40940</v>
      </c>
      <c r="B59" s="1144">
        <v>20123.509999999998</v>
      </c>
      <c r="C59" s="1139">
        <v>6348.0889999999999</v>
      </c>
    </row>
    <row r="60" spans="1:3">
      <c r="A60" s="1138">
        <v>40969</v>
      </c>
      <c r="B60" s="1144">
        <v>20652.47</v>
      </c>
      <c r="C60" s="1139">
        <v>6549.8420999999998</v>
      </c>
    </row>
    <row r="61" spans="1:3">
      <c r="A61" s="1138">
        <v>41000</v>
      </c>
      <c r="B61" s="1144">
        <v>22045.66</v>
      </c>
      <c r="C61" s="1139">
        <v>7030.6176999999998</v>
      </c>
    </row>
    <row r="62" spans="1:3">
      <c r="A62" s="1138">
        <v>41030</v>
      </c>
      <c r="B62" s="1144">
        <v>22066.400000000001</v>
      </c>
      <c r="C62" s="1139">
        <v>7037.232</v>
      </c>
    </row>
    <row r="63" spans="1:3">
      <c r="A63" s="1138">
        <v>41061</v>
      </c>
      <c r="B63" s="1144">
        <v>21599.57</v>
      </c>
      <c r="C63" s="1139">
        <v>6895.2944419999994</v>
      </c>
    </row>
    <row r="64" spans="1:3">
      <c r="A64" s="1138">
        <v>41091</v>
      </c>
      <c r="B64" s="1144">
        <v>23061.38</v>
      </c>
      <c r="C64" s="1139">
        <v>7340.06</v>
      </c>
    </row>
    <row r="65" spans="1:6">
      <c r="A65" s="1138">
        <v>41122</v>
      </c>
      <c r="B65" s="1144">
        <v>23750.82</v>
      </c>
      <c r="C65" s="1139">
        <v>7560.06</v>
      </c>
    </row>
    <row r="66" spans="1:6">
      <c r="A66" s="1138">
        <v>41153</v>
      </c>
      <c r="B66" s="1144">
        <v>26011.64</v>
      </c>
      <c r="C66" s="1139">
        <v>8282.2800000000007</v>
      </c>
    </row>
    <row r="67" spans="1:6">
      <c r="A67" s="1138">
        <v>41183</v>
      </c>
      <c r="B67" s="1144">
        <v>26430.92</v>
      </c>
      <c r="C67" s="1139">
        <v>8422.7439859999995</v>
      </c>
    </row>
    <row r="68" spans="1:6">
      <c r="A68" s="1138">
        <v>41214</v>
      </c>
      <c r="B68" s="1144">
        <v>26494.44</v>
      </c>
      <c r="C68" s="1139">
        <v>8465.5949999999993</v>
      </c>
    </row>
    <row r="69" spans="1:6">
      <c r="A69" s="1138">
        <v>41244</v>
      </c>
      <c r="B69" s="1144">
        <v>28078.81</v>
      </c>
      <c r="C69" s="1139">
        <v>8974.4485199999999</v>
      </c>
    </row>
    <row r="70" spans="1:6">
      <c r="A70" s="1140">
        <v>2013</v>
      </c>
      <c r="B70" s="1144"/>
      <c r="C70" s="1139"/>
    </row>
    <row r="71" spans="1:6">
      <c r="A71" s="1138">
        <v>41275</v>
      </c>
      <c r="B71" s="1144">
        <v>31853.19</v>
      </c>
      <c r="C71" s="1139">
        <v>10191.3156</v>
      </c>
    </row>
    <row r="72" spans="1:6">
      <c r="A72" s="1138">
        <v>41306</v>
      </c>
      <c r="B72" s="1144">
        <v>33075.14</v>
      </c>
      <c r="C72" s="1139">
        <v>10583.806413451961</v>
      </c>
    </row>
    <row r="73" spans="1:6">
      <c r="A73" s="1146">
        <v>41334</v>
      </c>
      <c r="B73" s="1144">
        <v>33536.25</v>
      </c>
      <c r="C73" s="1139">
        <v>10733.286294</v>
      </c>
      <c r="D73" s="1141"/>
      <c r="E73" s="1142"/>
      <c r="F73" s="1143"/>
    </row>
    <row r="74" spans="1:6">
      <c r="A74" s="1138">
        <v>41365</v>
      </c>
      <c r="B74" s="1144">
        <v>33440.57</v>
      </c>
      <c r="C74" s="1139">
        <v>10691.689789999999</v>
      </c>
      <c r="D74" s="1141"/>
      <c r="E74" s="1142"/>
    </row>
    <row r="75" spans="1:6">
      <c r="A75" s="1138">
        <v>41395</v>
      </c>
      <c r="B75" s="1144">
        <v>37794.75</v>
      </c>
      <c r="C75" s="1139">
        <v>12075.225694462801</v>
      </c>
      <c r="D75" s="1142"/>
      <c r="E75" s="1142"/>
    </row>
    <row r="76" spans="1:6">
      <c r="A76" s="1138">
        <v>41426</v>
      </c>
      <c r="B76" s="1144">
        <v>36164.31</v>
      </c>
      <c r="C76" s="1139">
        <v>11426.252504888</v>
      </c>
      <c r="D76" s="1179"/>
      <c r="E76" s="1142"/>
    </row>
    <row r="77" spans="1:6">
      <c r="A77" s="1138">
        <v>41456</v>
      </c>
      <c r="B77" s="1144">
        <v>37914.33</v>
      </c>
      <c r="C77" s="1139">
        <v>12007.166156655199</v>
      </c>
      <c r="D77" s="1179"/>
      <c r="E77" s="1142"/>
    </row>
    <row r="78" spans="1:6">
      <c r="A78" s="1138">
        <v>41487</v>
      </c>
      <c r="B78" s="1144">
        <v>36248.53</v>
      </c>
      <c r="C78" s="1139">
        <v>11496.60767564064</v>
      </c>
      <c r="D78" s="1179"/>
      <c r="E78" s="1142"/>
    </row>
    <row r="79" spans="1:6">
      <c r="A79" s="1138">
        <v>41518</v>
      </c>
      <c r="B79" s="1144">
        <v>36585.08</v>
      </c>
      <c r="C79" s="1139">
        <v>11652.874043</v>
      </c>
      <c r="D79" s="1179"/>
      <c r="E79" s="1142"/>
    </row>
    <row r="80" spans="1:6">
      <c r="A80" s="1138">
        <v>41548</v>
      </c>
      <c r="B80" s="1144">
        <v>37622.74</v>
      </c>
      <c r="C80" s="1139">
        <v>12020.861002</v>
      </c>
      <c r="D80" s="1179"/>
      <c r="E80" s="1142"/>
    </row>
    <row r="81" spans="1:6">
      <c r="A81" s="1138">
        <v>41579</v>
      </c>
      <c r="B81" s="1144">
        <v>38920.85</v>
      </c>
      <c r="C81" s="1139">
        <v>12448.878000000001</v>
      </c>
      <c r="D81" s="1179"/>
      <c r="E81" s="1142"/>
    </row>
    <row r="82" spans="1:6">
      <c r="A82" s="1138">
        <v>41609</v>
      </c>
      <c r="B82" s="1144">
        <v>41329.19</v>
      </c>
      <c r="C82" s="1139">
        <v>13226</v>
      </c>
      <c r="D82" s="1179"/>
      <c r="E82" s="1142"/>
    </row>
    <row r="83" spans="1:6" ht="15.75">
      <c r="A83" s="1018">
        <v>2014</v>
      </c>
      <c r="B83" s="1144"/>
      <c r="C83" s="1139"/>
      <c r="D83" s="1179"/>
      <c r="E83" s="1142"/>
    </row>
    <row r="84" spans="1:6" ht="15.75">
      <c r="A84" s="1024">
        <v>41653</v>
      </c>
      <c r="B84" s="1144">
        <v>40571.620000000003</v>
      </c>
      <c r="C84" s="1139">
        <v>13005.471532105003</v>
      </c>
      <c r="D84" s="1179"/>
      <c r="E84" s="1142"/>
    </row>
    <row r="85" spans="1:6" ht="15.75">
      <c r="A85" s="1024">
        <v>41684</v>
      </c>
      <c r="B85" s="1144">
        <v>39558.89</v>
      </c>
      <c r="C85" s="1139">
        <v>12706.756641282851</v>
      </c>
      <c r="D85" s="1179"/>
      <c r="E85" s="1142"/>
    </row>
    <row r="86" spans="1:6" ht="15.75">
      <c r="A86" s="1024">
        <v>41712</v>
      </c>
      <c r="B86" s="1144">
        <v>38748.01</v>
      </c>
      <c r="C86" s="1139">
        <v>12445.691016787399</v>
      </c>
      <c r="D86" s="1179"/>
      <c r="E86" s="1142"/>
    </row>
    <row r="87" spans="1:6" ht="15.75">
      <c r="A87" s="1024">
        <v>41743</v>
      </c>
      <c r="B87" s="1144">
        <v>38492.129999999997</v>
      </c>
      <c r="C87" s="1139">
        <v>12671.639675196569</v>
      </c>
      <c r="D87" s="1180"/>
      <c r="E87" s="1142"/>
      <c r="F87" s="1143"/>
    </row>
    <row r="88" spans="1:6" ht="15.75">
      <c r="A88" s="1024">
        <v>41773</v>
      </c>
      <c r="B88" s="1144">
        <v>41474.400000000001</v>
      </c>
      <c r="C88" s="1139">
        <v>13694.732531903552</v>
      </c>
      <c r="D88" s="1180"/>
      <c r="E88" s="1142"/>
      <c r="F88" s="1143"/>
    </row>
    <row r="89" spans="1:6" ht="15.75">
      <c r="A89" s="1024">
        <v>41804</v>
      </c>
      <c r="B89" s="1144">
        <v>42482.48</v>
      </c>
      <c r="C89" s="1139">
        <v>14027.706317873952</v>
      </c>
      <c r="D89" s="1180"/>
      <c r="E89" s="1142"/>
      <c r="F89" s="1143"/>
    </row>
    <row r="90" spans="1:6" ht="15.75">
      <c r="A90" s="1024">
        <v>41834</v>
      </c>
      <c r="B90" s="1144">
        <v>42097.5</v>
      </c>
      <c r="C90" s="1139">
        <v>13900.46</v>
      </c>
      <c r="D90" s="1180"/>
      <c r="E90" s="1142"/>
      <c r="F90" s="1143"/>
    </row>
    <row r="91" spans="1:6" ht="15.75">
      <c r="A91" s="1024">
        <v>41865</v>
      </c>
      <c r="B91" s="1144">
        <v>41532.31</v>
      </c>
      <c r="C91" s="1139">
        <v>13713.86</v>
      </c>
      <c r="D91" s="1180"/>
      <c r="E91" s="1142"/>
      <c r="F91" s="1143"/>
    </row>
    <row r="92" spans="1:6" ht="15.75">
      <c r="A92" s="1024">
        <v>41896</v>
      </c>
      <c r="B92" s="1144">
        <v>41210.1</v>
      </c>
      <c r="C92" s="1139">
        <v>13607.4</v>
      </c>
      <c r="D92" s="1180"/>
      <c r="E92" s="1142"/>
      <c r="F92" s="1143"/>
    </row>
    <row r="93" spans="1:6" ht="15.75">
      <c r="A93" s="1024">
        <v>41926</v>
      </c>
      <c r="B93" s="1144">
        <v>37550.239999999998</v>
      </c>
      <c r="C93" s="1139">
        <v>12436.97</v>
      </c>
      <c r="D93" s="1180"/>
      <c r="E93" s="1142"/>
      <c r="F93" s="1143"/>
    </row>
    <row r="94" spans="1:6" ht="15.75" customHeight="1">
      <c r="A94" s="1024">
        <v>41957</v>
      </c>
      <c r="B94" s="1144">
        <v>34543.050000000003</v>
      </c>
      <c r="C94" s="1139">
        <v>11404.3</v>
      </c>
      <c r="D94" s="1180"/>
      <c r="E94" s="1142"/>
      <c r="F94" s="1143"/>
    </row>
    <row r="95" spans="1:6" ht="15.75" customHeight="1">
      <c r="A95" s="1024">
        <v>41987</v>
      </c>
      <c r="B95" s="1144">
        <v>34657.15</v>
      </c>
      <c r="C95" s="1139">
        <v>11477.66</v>
      </c>
      <c r="D95" s="1180"/>
      <c r="E95" s="1142"/>
      <c r="F95" s="1143"/>
    </row>
    <row r="96" spans="1:6" ht="15.75" customHeight="1">
      <c r="A96" s="1018">
        <v>2015</v>
      </c>
      <c r="B96" s="1144"/>
      <c r="C96" s="1139"/>
      <c r="D96" s="1180"/>
      <c r="E96" s="1142"/>
      <c r="F96" s="1143"/>
    </row>
    <row r="97" spans="1:6" ht="15.75" customHeight="1">
      <c r="A97" s="1024">
        <v>42018</v>
      </c>
      <c r="B97" s="1144">
        <v>29562.07</v>
      </c>
      <c r="C97" s="1139">
        <v>9846.6290294482296</v>
      </c>
      <c r="D97" s="1180"/>
      <c r="E97" s="1142"/>
      <c r="F97" s="1143"/>
    </row>
    <row r="98" spans="1:6" ht="15.75" customHeight="1">
      <c r="A98" s="1024">
        <v>42049</v>
      </c>
      <c r="B98" s="1144">
        <v>30103.81</v>
      </c>
      <c r="C98" s="1139">
        <v>10044.551396100302</v>
      </c>
      <c r="D98" s="1180"/>
      <c r="E98" s="1142"/>
      <c r="F98" s="1143"/>
    </row>
    <row r="99" spans="1:6" ht="15.75" customHeight="1">
      <c r="A99" s="1024">
        <v>42077</v>
      </c>
      <c r="B99" s="1144">
        <v>31744.82</v>
      </c>
      <c r="C99" s="1139">
        <v>10717.529112552</v>
      </c>
      <c r="D99" s="1180"/>
      <c r="E99" s="1142"/>
      <c r="F99" s="1143"/>
    </row>
    <row r="100" spans="1:6" ht="15.75" customHeight="1">
      <c r="A100" s="1024">
        <v>42108</v>
      </c>
      <c r="B100" s="1144">
        <v>34683.800000000003</v>
      </c>
      <c r="C100" s="1139">
        <v>11801.57324</v>
      </c>
      <c r="D100" s="1180"/>
      <c r="E100" s="1142"/>
      <c r="F100" s="1143"/>
    </row>
    <row r="101" spans="1:6" ht="15.75" customHeight="1">
      <c r="A101" s="1024">
        <v>42138</v>
      </c>
      <c r="B101" s="1144">
        <v>34310.370000000003</v>
      </c>
      <c r="C101" s="1139">
        <v>11658.810917164401</v>
      </c>
      <c r="D101" s="1180"/>
      <c r="E101" s="1142"/>
      <c r="F101" s="1143"/>
    </row>
    <row r="102" spans="1:6" ht="15.75" customHeight="1">
      <c r="A102" s="1024">
        <v>42169</v>
      </c>
      <c r="B102" s="1144">
        <v>33456.83</v>
      </c>
      <c r="C102" s="1139">
        <v>11421.022446748599</v>
      </c>
      <c r="D102" s="1180"/>
      <c r="E102" s="1142"/>
      <c r="F102" s="1143"/>
    </row>
    <row r="103" spans="1:6" ht="15.75" customHeight="1">
      <c r="A103" s="1024">
        <v>42199</v>
      </c>
      <c r="B103" s="1144">
        <v>30180.3</v>
      </c>
      <c r="C103" s="1139">
        <v>10344.416800000001</v>
      </c>
      <c r="D103" s="1180"/>
      <c r="E103" s="1142"/>
      <c r="F103" s="1143"/>
    </row>
    <row r="104" spans="1:6" ht="15.75" customHeight="1">
      <c r="A104" s="1024">
        <v>42230</v>
      </c>
      <c r="B104" s="1144">
        <v>30138.080000000002</v>
      </c>
      <c r="C104" s="1139">
        <v>10336.86</v>
      </c>
      <c r="D104" s="1180"/>
      <c r="E104" s="1142"/>
      <c r="F104" s="1143"/>
    </row>
    <row r="105" spans="1:6" ht="15.75" customHeight="1">
      <c r="A105" s="1024">
        <v>42261</v>
      </c>
      <c r="B105" s="1144">
        <v>31217.77</v>
      </c>
      <c r="C105" s="1139">
        <v>10728.899628011501</v>
      </c>
      <c r="D105" s="1180"/>
      <c r="E105" s="1142"/>
      <c r="F105" s="1143"/>
    </row>
    <row r="106" spans="1:6" ht="15.75" customHeight="1">
      <c r="A106" s="1024">
        <v>42291</v>
      </c>
      <c r="B106" s="1144">
        <v>29177.72</v>
      </c>
      <c r="C106" s="1139">
        <v>10027.7781086912</v>
      </c>
      <c r="D106" s="1180"/>
      <c r="E106" s="1142"/>
      <c r="F106" s="1143"/>
    </row>
    <row r="107" spans="1:6" ht="15.75" customHeight="1">
      <c r="A107" s="1024">
        <v>42322</v>
      </c>
      <c r="B107" s="1144">
        <v>27617.45</v>
      </c>
      <c r="C107" s="1139">
        <v>9495.499182697009</v>
      </c>
      <c r="D107" s="1180"/>
      <c r="E107" s="1142"/>
      <c r="F107" s="1143"/>
    </row>
    <row r="108" spans="1:6" ht="15.75" customHeight="1">
      <c r="A108" s="1024">
        <v>42352</v>
      </c>
      <c r="B108" s="1144">
        <v>28642.25</v>
      </c>
      <c r="C108" s="1139">
        <v>9850.6055005254202</v>
      </c>
      <c r="D108" s="1180"/>
      <c r="E108" s="1142"/>
      <c r="F108" s="1143"/>
    </row>
    <row r="109" spans="1:6" ht="15.75" customHeight="1">
      <c r="A109" s="1018">
        <v>2016</v>
      </c>
      <c r="B109" s="1144"/>
      <c r="C109" s="1139"/>
      <c r="D109" s="1180"/>
      <c r="E109" s="1142"/>
      <c r="F109" s="1143"/>
    </row>
    <row r="110" spans="1:6" ht="15.75" customHeight="1">
      <c r="A110" s="1024">
        <v>42383</v>
      </c>
      <c r="B110" s="1144">
        <v>23916.15</v>
      </c>
      <c r="C110" s="1139">
        <v>8225.2106289999992</v>
      </c>
      <c r="D110" s="1180"/>
      <c r="E110" s="1142"/>
      <c r="F110" s="1143"/>
    </row>
    <row r="111" spans="1:6" ht="15.75" customHeight="1">
      <c r="A111" s="1024">
        <v>42414</v>
      </c>
      <c r="B111" s="1144">
        <v>24570.73</v>
      </c>
      <c r="C111" s="1139">
        <v>8452.4570546060004</v>
      </c>
      <c r="D111" s="1180"/>
      <c r="E111" s="1142"/>
      <c r="F111" s="1143"/>
    </row>
    <row r="112" spans="1:6" ht="15.75" customHeight="1">
      <c r="A112" s="1024">
        <v>42443</v>
      </c>
      <c r="B112" s="1144">
        <v>25306.22</v>
      </c>
      <c r="C112" s="1139">
        <v>8704.8697223345498</v>
      </c>
      <c r="D112" s="1180"/>
      <c r="E112" s="1142"/>
      <c r="F112" s="1143"/>
    </row>
    <row r="113" spans="1:7" ht="15.75" customHeight="1">
      <c r="A113" s="1024">
        <v>42474</v>
      </c>
      <c r="B113" s="1144">
        <v>25062.41</v>
      </c>
      <c r="C113" s="1139">
        <v>8621.0050692538298</v>
      </c>
      <c r="D113" s="1180"/>
      <c r="E113" s="1142"/>
      <c r="F113" s="1143"/>
    </row>
    <row r="114" spans="1:7" ht="15.75" customHeight="1">
      <c r="A114" s="1024">
        <v>42504</v>
      </c>
      <c r="B114" s="1144">
        <v>27663.16</v>
      </c>
      <c r="C114" s="1139">
        <v>9500.8970989447098</v>
      </c>
      <c r="D114" s="1180"/>
      <c r="E114" s="1142"/>
      <c r="F114" s="1143"/>
    </row>
    <row r="115" spans="1:7" ht="15.75" customHeight="1">
      <c r="A115" s="1024">
        <v>42535</v>
      </c>
      <c r="B115" s="1144">
        <v>29597.79</v>
      </c>
      <c r="C115" s="1139">
        <v>9789.1200000000008</v>
      </c>
      <c r="D115" s="1180"/>
      <c r="E115" s="1142"/>
      <c r="F115" s="1143"/>
    </row>
    <row r="116" spans="1:7" ht="15.75" customHeight="1">
      <c r="A116" s="1024">
        <v>42565</v>
      </c>
      <c r="B116" s="1144">
        <v>28009.93</v>
      </c>
      <c r="C116" s="1139">
        <v>9619.9935967914407</v>
      </c>
      <c r="D116" s="1180"/>
      <c r="E116" s="1142"/>
      <c r="F116" s="1143"/>
    </row>
    <row r="117" spans="1:7" ht="15.75" customHeight="1">
      <c r="A117" s="1024">
        <v>42596</v>
      </c>
      <c r="B117" s="1144">
        <v>27599.03</v>
      </c>
      <c r="C117" s="1139">
        <v>9478.8696473170203</v>
      </c>
      <c r="D117" s="1180"/>
      <c r="E117" s="1142"/>
      <c r="F117" s="1143"/>
    </row>
    <row r="118" spans="1:7" ht="15.75" customHeight="1">
      <c r="A118" s="1024">
        <v>42627</v>
      </c>
      <c r="B118" s="1144">
        <v>28335.4</v>
      </c>
      <c r="C118" s="1139">
        <v>9733.3694320736013</v>
      </c>
      <c r="D118" s="1180"/>
      <c r="E118" s="1142"/>
      <c r="F118" s="1143"/>
      <c r="G118" s="1486"/>
    </row>
    <row r="119" spans="1:7" ht="15.75" customHeight="1">
      <c r="A119" s="1024">
        <v>42657</v>
      </c>
      <c r="B119" s="1144">
        <v>27220.09</v>
      </c>
      <c r="C119" s="1139">
        <v>9349.56</v>
      </c>
      <c r="D119" s="1180"/>
      <c r="E119" s="1142"/>
      <c r="F119" s="1143"/>
    </row>
    <row r="120" spans="1:7" ht="15.75" customHeight="1">
      <c r="A120" s="1024">
        <v>42688</v>
      </c>
      <c r="B120" s="1144">
        <v>25333.39</v>
      </c>
      <c r="C120" s="1139">
        <v>8720.7999999999993</v>
      </c>
      <c r="D120" s="1180"/>
      <c r="E120" s="1142"/>
      <c r="F120" s="1143"/>
      <c r="G120" s="1486"/>
    </row>
    <row r="121" spans="1:7" ht="15.75" customHeight="1" thickBot="1">
      <c r="A121" s="1029">
        <v>42718</v>
      </c>
      <c r="B121" s="1181">
        <v>26874.62</v>
      </c>
      <c r="C121" s="1145">
        <v>9246.92</v>
      </c>
      <c r="D121" s="1180"/>
      <c r="E121" s="1142"/>
      <c r="F121" s="1143"/>
    </row>
    <row r="122" spans="1:7" ht="15.75" customHeight="1">
      <c r="A122" s="1144"/>
      <c r="B122" s="1144"/>
      <c r="C122" s="1248"/>
      <c r="D122" s="1180"/>
      <c r="E122" s="1142"/>
      <c r="F122" s="1143"/>
    </row>
    <row r="123" spans="1:7" ht="15.75" customHeight="1">
      <c r="A123" s="1144"/>
      <c r="B123" s="1144"/>
      <c r="C123" s="1248"/>
      <c r="D123" s="1180"/>
      <c r="E123" s="1142"/>
      <c r="F123" s="1143"/>
    </row>
    <row r="124" spans="1:7" ht="15.75" customHeight="1">
      <c r="A124" s="1144"/>
      <c r="B124" s="1144"/>
      <c r="C124" s="1248"/>
      <c r="D124" s="1180"/>
      <c r="E124" s="1142"/>
      <c r="F124" s="1143"/>
    </row>
    <row r="125" spans="1:7">
      <c r="A125" s="1006" t="s">
        <v>694</v>
      </c>
      <c r="D125" s="1180"/>
    </row>
  </sheetData>
  <mergeCells count="2">
    <mergeCell ref="A2:C2"/>
    <mergeCell ref="A3:A4"/>
  </mergeCells>
  <hyperlinks>
    <hyperlink ref="A1" location="Menu!A1" display="Return to Menu"/>
  </hyperlinks>
  <pageMargins left="0.70866141732283505" right="0.118110236220472" top="0.74803149606299202" bottom="0.74803149606299202" header="0.23622047244094499" footer="0.511811023622047"/>
  <pageSetup paperSize="9" scale="60" firstPageNumber="215" orientation="portrait" useFirstPageNumber="1" r:id="rId1"/>
  <headerFooter alignWithMargins="0"/>
  <rowBreaks count="1" manualBreakCount="1">
    <brk id="69" max="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4"/>
  <sheetViews>
    <sheetView view="pageBreakPreview" zoomScale="90" zoomScaleNormal="100" zoomScaleSheetLayoutView="90" workbookViewId="0">
      <pane xSplit="1" ySplit="4" topLeftCell="B5" activePane="bottomRight" state="frozen"/>
      <selection activeCell="AM21" sqref="AM21"/>
      <selection pane="topRight" activeCell="AM21" sqref="AM21"/>
      <selection pane="bottomLeft" activeCell="AM21" sqref="AM21"/>
      <selection pane="bottomRight"/>
    </sheetView>
  </sheetViews>
  <sheetFormatPr defaultColWidth="13.42578125" defaultRowHeight="12.75"/>
  <cols>
    <col min="1" max="1" width="58" customWidth="1"/>
    <col min="18" max="18" width="53.42578125" customWidth="1"/>
    <col min="255" max="255" width="58" customWidth="1"/>
    <col min="272" max="272" width="53.42578125" customWidth="1"/>
    <col min="511" max="511" width="58" customWidth="1"/>
    <col min="528" max="528" width="53.42578125" customWidth="1"/>
    <col min="767" max="767" width="58" customWidth="1"/>
    <col min="784" max="784" width="53.42578125" customWidth="1"/>
    <col min="1023" max="1023" width="58" customWidth="1"/>
    <col min="1040" max="1040" width="53.42578125" customWidth="1"/>
    <col min="1279" max="1279" width="58" customWidth="1"/>
    <col min="1296" max="1296" width="53.42578125" customWidth="1"/>
    <col min="1535" max="1535" width="58" customWidth="1"/>
    <col min="1552" max="1552" width="53.42578125" customWidth="1"/>
    <col min="1791" max="1791" width="58" customWidth="1"/>
    <col min="1808" max="1808" width="53.42578125" customWidth="1"/>
    <col min="2047" max="2047" width="58" customWidth="1"/>
    <col min="2064" max="2064" width="53.42578125" customWidth="1"/>
    <col min="2303" max="2303" width="58" customWidth="1"/>
    <col min="2320" max="2320" width="53.42578125" customWidth="1"/>
    <col min="2559" max="2559" width="58" customWidth="1"/>
    <col min="2576" max="2576" width="53.42578125" customWidth="1"/>
    <col min="2815" max="2815" width="58" customWidth="1"/>
    <col min="2832" max="2832" width="53.42578125" customWidth="1"/>
    <col min="3071" max="3071" width="58" customWidth="1"/>
    <col min="3088" max="3088" width="53.42578125" customWidth="1"/>
    <col min="3327" max="3327" width="58" customWidth="1"/>
    <col min="3344" max="3344" width="53.42578125" customWidth="1"/>
    <col min="3583" max="3583" width="58" customWidth="1"/>
    <col min="3600" max="3600" width="53.42578125" customWidth="1"/>
    <col min="3839" max="3839" width="58" customWidth="1"/>
    <col min="3856" max="3856" width="53.42578125" customWidth="1"/>
    <col min="4095" max="4095" width="58" customWidth="1"/>
    <col min="4112" max="4112" width="53.42578125" customWidth="1"/>
    <col min="4351" max="4351" width="58" customWidth="1"/>
    <col min="4368" max="4368" width="53.42578125" customWidth="1"/>
    <col min="4607" max="4607" width="58" customWidth="1"/>
    <col min="4624" max="4624" width="53.42578125" customWidth="1"/>
    <col min="4863" max="4863" width="58" customWidth="1"/>
    <col min="4880" max="4880" width="53.42578125" customWidth="1"/>
    <col min="5119" max="5119" width="58" customWidth="1"/>
    <col min="5136" max="5136" width="53.42578125" customWidth="1"/>
    <col min="5375" max="5375" width="58" customWidth="1"/>
    <col min="5392" max="5392" width="53.42578125" customWidth="1"/>
    <col min="5631" max="5631" width="58" customWidth="1"/>
    <col min="5648" max="5648" width="53.42578125" customWidth="1"/>
    <col min="5887" max="5887" width="58" customWidth="1"/>
    <col min="5904" max="5904" width="53.42578125" customWidth="1"/>
    <col min="6143" max="6143" width="58" customWidth="1"/>
    <col min="6160" max="6160" width="53.42578125" customWidth="1"/>
    <col min="6399" max="6399" width="58" customWidth="1"/>
    <col min="6416" max="6416" width="53.42578125" customWidth="1"/>
    <col min="6655" max="6655" width="58" customWidth="1"/>
    <col min="6672" max="6672" width="53.42578125" customWidth="1"/>
    <col min="6911" max="6911" width="58" customWidth="1"/>
    <col min="6928" max="6928" width="53.42578125" customWidth="1"/>
    <col min="7167" max="7167" width="58" customWidth="1"/>
    <col min="7184" max="7184" width="53.42578125" customWidth="1"/>
    <col min="7423" max="7423" width="58" customWidth="1"/>
    <col min="7440" max="7440" width="53.42578125" customWidth="1"/>
    <col min="7679" max="7679" width="58" customWidth="1"/>
    <col min="7696" max="7696" width="53.42578125" customWidth="1"/>
    <col min="7935" max="7935" width="58" customWidth="1"/>
    <col min="7952" max="7952" width="53.42578125" customWidth="1"/>
    <col min="8191" max="8191" width="58" customWidth="1"/>
    <col min="8208" max="8208" width="53.42578125" customWidth="1"/>
    <col min="8447" max="8447" width="58" customWidth="1"/>
    <col min="8464" max="8464" width="53.42578125" customWidth="1"/>
    <col min="8703" max="8703" width="58" customWidth="1"/>
    <col min="8720" max="8720" width="53.42578125" customWidth="1"/>
    <col min="8959" max="8959" width="58" customWidth="1"/>
    <col min="8976" max="8976" width="53.42578125" customWidth="1"/>
    <col min="9215" max="9215" width="58" customWidth="1"/>
    <col min="9232" max="9232" width="53.42578125" customWidth="1"/>
    <col min="9471" max="9471" width="58" customWidth="1"/>
    <col min="9488" max="9488" width="53.42578125" customWidth="1"/>
    <col min="9727" max="9727" width="58" customWidth="1"/>
    <col min="9744" max="9744" width="53.42578125" customWidth="1"/>
    <col min="9983" max="9983" width="58" customWidth="1"/>
    <col min="10000" max="10000" width="53.42578125" customWidth="1"/>
    <col min="10239" max="10239" width="58" customWidth="1"/>
    <col min="10256" max="10256" width="53.42578125" customWidth="1"/>
    <col min="10495" max="10495" width="58" customWidth="1"/>
    <col min="10512" max="10512" width="53.42578125" customWidth="1"/>
    <col min="10751" max="10751" width="58" customWidth="1"/>
    <col min="10768" max="10768" width="53.42578125" customWidth="1"/>
    <col min="11007" max="11007" width="58" customWidth="1"/>
    <col min="11024" max="11024" width="53.42578125" customWidth="1"/>
    <col min="11263" max="11263" width="58" customWidth="1"/>
    <col min="11280" max="11280" width="53.42578125" customWidth="1"/>
    <col min="11519" max="11519" width="58" customWidth="1"/>
    <col min="11536" max="11536" width="53.42578125" customWidth="1"/>
    <col min="11775" max="11775" width="58" customWidth="1"/>
    <col min="11792" max="11792" width="53.42578125" customWidth="1"/>
    <col min="12031" max="12031" width="58" customWidth="1"/>
    <col min="12048" max="12048" width="53.42578125" customWidth="1"/>
    <col min="12287" max="12287" width="58" customWidth="1"/>
    <col min="12304" max="12304" width="53.42578125" customWidth="1"/>
    <col min="12543" max="12543" width="58" customWidth="1"/>
    <col min="12560" max="12560" width="53.42578125" customWidth="1"/>
    <col min="12799" max="12799" width="58" customWidth="1"/>
    <col min="12816" max="12816" width="53.42578125" customWidth="1"/>
    <col min="13055" max="13055" width="58" customWidth="1"/>
    <col min="13072" max="13072" width="53.42578125" customWidth="1"/>
    <col min="13311" max="13311" width="58" customWidth="1"/>
    <col min="13328" max="13328" width="53.42578125" customWidth="1"/>
    <col min="13567" max="13567" width="58" customWidth="1"/>
    <col min="13584" max="13584" width="53.42578125" customWidth="1"/>
    <col min="13823" max="13823" width="58" customWidth="1"/>
    <col min="13840" max="13840" width="53.42578125" customWidth="1"/>
    <col min="14079" max="14079" width="58" customWidth="1"/>
    <col min="14096" max="14096" width="53.42578125" customWidth="1"/>
    <col min="14335" max="14335" width="58" customWidth="1"/>
    <col min="14352" max="14352" width="53.42578125" customWidth="1"/>
    <col min="14591" max="14591" width="58" customWidth="1"/>
    <col min="14608" max="14608" width="53.42578125" customWidth="1"/>
    <col min="14847" max="14847" width="58" customWidth="1"/>
    <col min="14864" max="14864" width="53.42578125" customWidth="1"/>
    <col min="15103" max="15103" width="58" customWidth="1"/>
    <col min="15120" max="15120" width="53.42578125" customWidth="1"/>
    <col min="15359" max="15359" width="58" customWidth="1"/>
    <col min="15376" max="15376" width="53.42578125" customWidth="1"/>
    <col min="15615" max="15615" width="58" customWidth="1"/>
    <col min="15632" max="15632" width="53.42578125" customWidth="1"/>
    <col min="15871" max="15871" width="58" customWidth="1"/>
    <col min="15888" max="15888" width="53.42578125" customWidth="1"/>
    <col min="16127" max="16127" width="58" customWidth="1"/>
    <col min="16144" max="16144" width="53.42578125" customWidth="1"/>
  </cols>
  <sheetData>
    <row r="1" spans="1:38" ht="25.5">
      <c r="A1" s="1172" t="s">
        <v>322</v>
      </c>
    </row>
    <row r="2" spans="1:38" ht="21" thickBot="1">
      <c r="A2" s="1385" t="s">
        <v>875</v>
      </c>
      <c r="B2" s="1386"/>
      <c r="C2" s="1386"/>
      <c r="D2" s="1301"/>
      <c r="E2" s="1301"/>
      <c r="F2" s="1301"/>
      <c r="G2" s="1301"/>
      <c r="H2" s="1301"/>
      <c r="I2" s="1301"/>
      <c r="J2" s="1301"/>
      <c r="K2" s="1301"/>
      <c r="L2" s="1301"/>
      <c r="M2" s="1301"/>
      <c r="N2" s="1301"/>
      <c r="O2" s="1301"/>
      <c r="P2" s="1301"/>
      <c r="Q2" s="1301"/>
      <c r="R2" s="1385" t="s">
        <v>875</v>
      </c>
      <c r="S2" s="1301"/>
      <c r="T2" s="1301"/>
      <c r="U2" s="1301"/>
      <c r="V2" s="1301"/>
      <c r="W2" s="1301"/>
      <c r="X2" s="1301"/>
      <c r="Y2" s="1301"/>
      <c r="Z2" s="1301"/>
      <c r="AA2" s="1301"/>
      <c r="AB2" s="1301"/>
      <c r="AC2" s="1301"/>
      <c r="AD2" s="1301"/>
      <c r="AE2" s="1301"/>
      <c r="AF2" s="1301"/>
      <c r="AG2" s="1301"/>
      <c r="AH2" s="1301"/>
      <c r="AI2" s="1301"/>
      <c r="AJ2" s="1301"/>
    </row>
    <row r="3" spans="1:38" ht="16.5" thickBot="1">
      <c r="A3" s="1302"/>
      <c r="B3" s="3193">
        <v>2008</v>
      </c>
      <c r="C3" s="3194"/>
      <c r="D3" s="3194"/>
      <c r="E3" s="3195"/>
      <c r="F3" s="3190">
        <v>2009</v>
      </c>
      <c r="G3" s="3191"/>
      <c r="H3" s="3191"/>
      <c r="I3" s="3192"/>
      <c r="J3" s="3190">
        <v>2010</v>
      </c>
      <c r="K3" s="3191"/>
      <c r="L3" s="3191"/>
      <c r="M3" s="3192"/>
      <c r="N3" s="3190">
        <v>2011</v>
      </c>
      <c r="O3" s="3191"/>
      <c r="P3" s="3191"/>
      <c r="Q3" s="3192"/>
      <c r="R3" s="1302"/>
      <c r="S3" s="3190">
        <v>2012</v>
      </c>
      <c r="T3" s="3191"/>
      <c r="U3" s="3191"/>
      <c r="V3" s="3191"/>
      <c r="W3" s="3190">
        <v>2013</v>
      </c>
      <c r="X3" s="3191"/>
      <c r="Y3" s="3191"/>
      <c r="Z3" s="3191"/>
      <c r="AA3" s="3190">
        <v>2014</v>
      </c>
      <c r="AB3" s="3191"/>
      <c r="AC3" s="3191"/>
      <c r="AD3" s="3192"/>
      <c r="AE3" s="3190">
        <v>2015</v>
      </c>
      <c r="AF3" s="3191"/>
      <c r="AG3" s="3191"/>
      <c r="AH3" s="3191"/>
      <c r="AI3" s="3190">
        <v>2016</v>
      </c>
      <c r="AJ3" s="3191"/>
      <c r="AK3" s="3191"/>
      <c r="AL3" s="3192"/>
    </row>
    <row r="4" spans="1:38" s="3331" customFormat="1" ht="16.5" thickBot="1">
      <c r="A4" s="3168" t="s">
        <v>4</v>
      </c>
      <c r="B4" s="3171" t="s">
        <v>0</v>
      </c>
      <c r="C4" s="3172" t="s">
        <v>1</v>
      </c>
      <c r="D4" s="3172" t="s">
        <v>2</v>
      </c>
      <c r="E4" s="3172" t="s">
        <v>3</v>
      </c>
      <c r="F4" s="3171" t="s">
        <v>0</v>
      </c>
      <c r="G4" s="3172" t="s">
        <v>1</v>
      </c>
      <c r="H4" s="3172" t="s">
        <v>2</v>
      </c>
      <c r="I4" s="3173" t="s">
        <v>3</v>
      </c>
      <c r="J4" s="3330" t="s">
        <v>0</v>
      </c>
      <c r="K4" s="3330" t="s">
        <v>1</v>
      </c>
      <c r="L4" s="3330" t="s">
        <v>2</v>
      </c>
      <c r="M4" s="3330" t="s">
        <v>3</v>
      </c>
      <c r="N4" s="3171" t="s">
        <v>0</v>
      </c>
      <c r="O4" s="3172" t="s">
        <v>0</v>
      </c>
      <c r="P4" s="3172" t="s">
        <v>2</v>
      </c>
      <c r="Q4" s="3173" t="s">
        <v>3</v>
      </c>
      <c r="R4" s="3168" t="s">
        <v>4</v>
      </c>
      <c r="S4" s="3171" t="s">
        <v>0</v>
      </c>
      <c r="T4" s="3172" t="s">
        <v>1</v>
      </c>
      <c r="U4" s="3172" t="s">
        <v>2</v>
      </c>
      <c r="V4" s="3172" t="s">
        <v>3</v>
      </c>
      <c r="W4" s="3171" t="s">
        <v>0</v>
      </c>
      <c r="X4" s="3172" t="s">
        <v>1</v>
      </c>
      <c r="Y4" s="3172" t="s">
        <v>2</v>
      </c>
      <c r="Z4" s="3173" t="s">
        <v>3</v>
      </c>
      <c r="AA4" s="3171" t="s">
        <v>0</v>
      </c>
      <c r="AB4" s="3172" t="s">
        <v>1</v>
      </c>
      <c r="AC4" s="3172" t="s">
        <v>2</v>
      </c>
      <c r="AD4" s="3173" t="s">
        <v>3</v>
      </c>
      <c r="AE4" s="3171" t="s">
        <v>0</v>
      </c>
      <c r="AF4" s="3172" t="s">
        <v>1</v>
      </c>
      <c r="AG4" s="3172" t="s">
        <v>2</v>
      </c>
      <c r="AH4" s="3173" t="s">
        <v>3</v>
      </c>
      <c r="AI4" s="3171" t="s">
        <v>0</v>
      </c>
      <c r="AJ4" s="3172" t="s">
        <v>1</v>
      </c>
      <c r="AK4" s="3172" t="s">
        <v>2</v>
      </c>
      <c r="AL4" s="3173" t="s">
        <v>3</v>
      </c>
    </row>
    <row r="5" spans="1:38" ht="14.25">
      <c r="A5" s="1303" t="s">
        <v>5</v>
      </c>
      <c r="B5" s="1304">
        <v>33201.820999999996</v>
      </c>
      <c r="C5" s="1305">
        <v>39953.887999999999</v>
      </c>
      <c r="D5" s="1305">
        <v>39767.5</v>
      </c>
      <c r="E5" s="1305">
        <v>45998.3</v>
      </c>
      <c r="F5" s="1304">
        <v>47282.7</v>
      </c>
      <c r="G5" s="1305">
        <v>49239.5</v>
      </c>
      <c r="H5" s="1305">
        <v>47620.3</v>
      </c>
      <c r="I5" s="1305">
        <v>61029.1</v>
      </c>
      <c r="J5" s="1304">
        <v>59571.91</v>
      </c>
      <c r="K5" s="1305">
        <v>75132.5</v>
      </c>
      <c r="L5" s="1305">
        <v>77178.5</v>
      </c>
      <c r="M5" s="1305">
        <v>74909.33</v>
      </c>
      <c r="N5" s="1304">
        <v>78842.8</v>
      </c>
      <c r="O5" s="1305">
        <v>78842.8</v>
      </c>
      <c r="P5" s="1305">
        <v>34048.199999999997</v>
      </c>
      <c r="Q5" s="1306">
        <v>37764.6</v>
      </c>
      <c r="R5" s="1303" t="s">
        <v>5</v>
      </c>
      <c r="S5" s="1304">
        <v>59037.8</v>
      </c>
      <c r="T5" s="1305">
        <v>63123</v>
      </c>
      <c r="U5" s="1305">
        <v>62829.899999999994</v>
      </c>
      <c r="V5" s="1305">
        <v>61968.600000000006</v>
      </c>
      <c r="W5" s="1304">
        <v>73983.399999999994</v>
      </c>
      <c r="X5" s="1305">
        <v>76530.41</v>
      </c>
      <c r="Y5" s="1305">
        <v>77238.7</v>
      </c>
      <c r="Z5" s="1306">
        <v>83242</v>
      </c>
      <c r="AA5" s="1304">
        <v>102199.9</v>
      </c>
      <c r="AB5" s="1305">
        <v>100466</v>
      </c>
      <c r="AC5" s="1305">
        <v>136739.5</v>
      </c>
      <c r="AD5" s="1306">
        <v>80851.899999999994</v>
      </c>
      <c r="AE5" s="1304">
        <v>98302.9</v>
      </c>
      <c r="AF5" s="1305">
        <v>96238.994999999995</v>
      </c>
      <c r="AG5" s="1305">
        <v>134045.65700000001</v>
      </c>
      <c r="AH5" s="1306">
        <v>111207.44231965</v>
      </c>
      <c r="AI5" s="1304">
        <v>142585.89660057001</v>
      </c>
      <c r="AJ5" s="1305">
        <v>103979.15083128001</v>
      </c>
      <c r="AK5" s="1305">
        <v>134045.65700000001</v>
      </c>
      <c r="AL5" s="1306">
        <v>111207.44231965</v>
      </c>
    </row>
    <row r="6" spans="1:38" ht="14.25">
      <c r="A6" s="1307" t="s">
        <v>23</v>
      </c>
      <c r="B6" s="1308">
        <v>1294.7429999999999</v>
      </c>
      <c r="C6" s="1309">
        <v>1883.836</v>
      </c>
      <c r="D6" s="1309">
        <v>3051</v>
      </c>
      <c r="E6" s="1309">
        <v>2292.6</v>
      </c>
      <c r="F6" s="1310">
        <v>2212.6</v>
      </c>
      <c r="G6" s="1311">
        <v>2686.2</v>
      </c>
      <c r="H6" s="1311">
        <v>2816.3</v>
      </c>
      <c r="I6" s="1311">
        <v>2612.1999999999998</v>
      </c>
      <c r="J6" s="1312">
        <v>2487.56</v>
      </c>
      <c r="K6" s="1311">
        <v>3491.5</v>
      </c>
      <c r="L6" s="1313">
        <v>2741</v>
      </c>
      <c r="M6" s="1313">
        <v>2594.4</v>
      </c>
      <c r="N6" s="1308">
        <v>2863.8</v>
      </c>
      <c r="O6" s="1313">
        <v>2863.8</v>
      </c>
      <c r="P6" s="1313">
        <v>1491.2</v>
      </c>
      <c r="Q6" s="1314">
        <v>1717.1</v>
      </c>
      <c r="R6" s="1307" t="s">
        <v>23</v>
      </c>
      <c r="S6" s="1312">
        <v>2529.4</v>
      </c>
      <c r="T6" s="1313">
        <v>2931.6</v>
      </c>
      <c r="U6" s="1313">
        <v>2428.8000000000002</v>
      </c>
      <c r="V6" s="1311">
        <v>2854.2</v>
      </c>
      <c r="W6" s="1310">
        <v>3430.6</v>
      </c>
      <c r="X6" s="1309">
        <v>3263.3150000000001</v>
      </c>
      <c r="Y6" s="1309">
        <v>3156.51</v>
      </c>
      <c r="Z6" s="1315">
        <v>3219.6</v>
      </c>
      <c r="AA6" s="1310">
        <v>5769.1</v>
      </c>
      <c r="AB6" s="1309">
        <v>3838.7</v>
      </c>
      <c r="AC6" s="1309">
        <v>6281</v>
      </c>
      <c r="AD6" s="1315">
        <v>3158.4</v>
      </c>
      <c r="AE6" s="1310">
        <v>3761.7</v>
      </c>
      <c r="AF6" s="1309">
        <v>3498.4270000000001</v>
      </c>
      <c r="AG6" s="1309">
        <v>3833.4839999999999</v>
      </c>
      <c r="AH6" s="1315">
        <v>3360.386</v>
      </c>
      <c r="AI6" s="1310">
        <v>6975.1350000000002</v>
      </c>
      <c r="AJ6" s="1309">
        <v>3088.4395380000001</v>
      </c>
      <c r="AK6" s="1309">
        <v>3833.4839999999999</v>
      </c>
      <c r="AL6" s="1315">
        <v>3360.386</v>
      </c>
    </row>
    <row r="7" spans="1:38" ht="14.25">
      <c r="A7" s="1307" t="s">
        <v>796</v>
      </c>
      <c r="B7" s="1308">
        <v>10412.156999999999</v>
      </c>
      <c r="C7" s="1309">
        <v>13632.853999999999</v>
      </c>
      <c r="D7" s="1309">
        <v>12384.6</v>
      </c>
      <c r="E7" s="1309">
        <v>17458.900000000001</v>
      </c>
      <c r="F7" s="1310">
        <v>14373</v>
      </c>
      <c r="G7" s="1311">
        <v>15938.1</v>
      </c>
      <c r="H7" s="1311">
        <v>14204</v>
      </c>
      <c r="I7" s="1311">
        <v>16156.9</v>
      </c>
      <c r="J7" s="1312">
        <v>15688.27</v>
      </c>
      <c r="K7" s="1311">
        <v>19756.099999999999</v>
      </c>
      <c r="L7" s="1313">
        <v>18767.900000000001</v>
      </c>
      <c r="M7" s="1313">
        <v>18617.48</v>
      </c>
      <c r="N7" s="1308">
        <v>21611.200000000001</v>
      </c>
      <c r="O7" s="1313">
        <v>21611.200000000001</v>
      </c>
      <c r="P7" s="1313">
        <v>12519.8</v>
      </c>
      <c r="Q7" s="1314">
        <v>13684.8</v>
      </c>
      <c r="R7" s="1307" t="s">
        <v>796</v>
      </c>
      <c r="S7" s="1312">
        <v>19111.3</v>
      </c>
      <c r="T7" s="1313">
        <v>20888.3</v>
      </c>
      <c r="U7" s="1313">
        <v>24014.5</v>
      </c>
      <c r="V7" s="1311">
        <v>26189.4</v>
      </c>
      <c r="W7" s="1310">
        <v>24496.2</v>
      </c>
      <c r="X7" s="1309">
        <v>20953.855</v>
      </c>
      <c r="Y7" s="1309">
        <v>21175.49</v>
      </c>
      <c r="Z7" s="1315">
        <v>26505.9</v>
      </c>
      <c r="AA7" s="1310">
        <v>36313.1</v>
      </c>
      <c r="AB7" s="1309">
        <v>36929.699999999997</v>
      </c>
      <c r="AC7" s="1309">
        <v>40104.199999999997</v>
      </c>
      <c r="AD7" s="1315">
        <v>23866.799999999999</v>
      </c>
      <c r="AE7" s="1310">
        <v>34550.199999999997</v>
      </c>
      <c r="AF7" s="1309">
        <v>29284.388999999999</v>
      </c>
      <c r="AG7" s="1309">
        <v>38390.474999999999</v>
      </c>
      <c r="AH7" s="1315">
        <v>72357.102599999998</v>
      </c>
      <c r="AI7" s="1310">
        <v>43420.902330920006</v>
      </c>
      <c r="AJ7" s="1309">
        <v>30769.04729328</v>
      </c>
      <c r="AK7" s="1309">
        <v>38390.474999999999</v>
      </c>
      <c r="AL7" s="1315">
        <v>72357.102599999998</v>
      </c>
    </row>
    <row r="8" spans="1:38" ht="14.25">
      <c r="A8" s="1307" t="s">
        <v>797</v>
      </c>
      <c r="B8" s="1308">
        <v>21494.920999999998</v>
      </c>
      <c r="C8" s="1309">
        <v>24437.198</v>
      </c>
      <c r="D8" s="1309">
        <v>24331.9</v>
      </c>
      <c r="E8" s="1309">
        <v>26246.799999999999</v>
      </c>
      <c r="F8" s="1310">
        <v>30697.1</v>
      </c>
      <c r="G8" s="1311">
        <v>30615.200000000001</v>
      </c>
      <c r="H8" s="1311">
        <v>30600</v>
      </c>
      <c r="I8" s="1311">
        <v>42260</v>
      </c>
      <c r="J8" s="1312">
        <v>41396.080000000002</v>
      </c>
      <c r="K8" s="1311">
        <v>51884.9</v>
      </c>
      <c r="L8" s="1313">
        <v>55669.599999999999</v>
      </c>
      <c r="M8" s="1313">
        <v>53697.45</v>
      </c>
      <c r="N8" s="1308">
        <v>54367.8</v>
      </c>
      <c r="O8" s="1313">
        <v>54367.8</v>
      </c>
      <c r="P8" s="1313">
        <v>20037.2</v>
      </c>
      <c r="Q8" s="1314">
        <v>22362.7</v>
      </c>
      <c r="R8" s="1307" t="s">
        <v>797</v>
      </c>
      <c r="S8" s="1312">
        <v>37397.1</v>
      </c>
      <c r="T8" s="1313">
        <v>39303.1</v>
      </c>
      <c r="U8" s="1313">
        <v>36386.6</v>
      </c>
      <c r="V8" s="1311">
        <v>32925</v>
      </c>
      <c r="W8" s="1310">
        <v>46056.6</v>
      </c>
      <c r="X8" s="1309">
        <v>52313.24</v>
      </c>
      <c r="Y8" s="1309">
        <v>52906.7</v>
      </c>
      <c r="Z8" s="1315">
        <v>53516.5</v>
      </c>
      <c r="AA8" s="1310">
        <v>60117.8</v>
      </c>
      <c r="AB8" s="1309">
        <v>59697.5</v>
      </c>
      <c r="AC8" s="1309">
        <v>90354.3</v>
      </c>
      <c r="AD8" s="1315">
        <v>53826.7</v>
      </c>
      <c r="AE8" s="1310">
        <v>59990.9</v>
      </c>
      <c r="AF8" s="1309">
        <v>63456.178999999996</v>
      </c>
      <c r="AG8" s="1309">
        <v>91821.698000000004</v>
      </c>
      <c r="AH8" s="1315">
        <v>35489.953719650002</v>
      </c>
      <c r="AI8" s="1310">
        <v>92189.859269649998</v>
      </c>
      <c r="AJ8" s="1309">
        <v>70121.664000000004</v>
      </c>
      <c r="AK8" s="1309">
        <v>91821.698000000004</v>
      </c>
      <c r="AL8" s="1315">
        <v>35489.953719650002</v>
      </c>
    </row>
    <row r="9" spans="1:38" ht="14.25">
      <c r="A9" s="1303" t="s">
        <v>9</v>
      </c>
      <c r="B9" s="1316">
        <v>26322.724999999999</v>
      </c>
      <c r="C9" s="1317">
        <v>37077.898000000001</v>
      </c>
      <c r="D9" s="1317">
        <v>43889.179999999993</v>
      </c>
      <c r="E9" s="1317">
        <v>50048.36</v>
      </c>
      <c r="F9" s="1316">
        <v>56162.9</v>
      </c>
      <c r="G9" s="1317">
        <v>62388.5</v>
      </c>
      <c r="H9" s="1317">
        <v>66213.2</v>
      </c>
      <c r="I9" s="1317">
        <v>63572.5</v>
      </c>
      <c r="J9" s="1316">
        <v>63968.99</v>
      </c>
      <c r="K9" s="1317">
        <v>65515.7</v>
      </c>
      <c r="L9" s="1317">
        <v>70336.399999999994</v>
      </c>
      <c r="M9" s="1317">
        <v>61541.680000000008</v>
      </c>
      <c r="N9" s="1316">
        <v>71952.600000000006</v>
      </c>
      <c r="O9" s="1317">
        <v>71952.600000000006</v>
      </c>
      <c r="P9" s="1317">
        <v>57577.100000000006</v>
      </c>
      <c r="Q9" s="1318">
        <v>59888.100000000006</v>
      </c>
      <c r="R9" s="1303" t="s">
        <v>9</v>
      </c>
      <c r="S9" s="1316">
        <v>87808.2</v>
      </c>
      <c r="T9" s="1317">
        <v>103808.40000000001</v>
      </c>
      <c r="U9" s="1317">
        <v>102131.6</v>
      </c>
      <c r="V9" s="1317">
        <v>94206</v>
      </c>
      <c r="W9" s="1316">
        <v>97069.799999999988</v>
      </c>
      <c r="X9" s="1317">
        <v>155961.01</v>
      </c>
      <c r="Y9" s="1317">
        <v>126816.18</v>
      </c>
      <c r="Z9" s="1318">
        <v>128481.8</v>
      </c>
      <c r="AA9" s="1316">
        <v>145009</v>
      </c>
      <c r="AB9" s="1317">
        <v>148580.79999999999</v>
      </c>
      <c r="AC9" s="1317">
        <v>150230.39999999999</v>
      </c>
      <c r="AD9" s="1318">
        <v>114121.5</v>
      </c>
      <c r="AE9" s="1316">
        <v>154936.5</v>
      </c>
      <c r="AF9" s="1317">
        <v>157510.745</v>
      </c>
      <c r="AG9" s="1317">
        <v>160803.166</v>
      </c>
      <c r="AH9" s="1318">
        <v>191410.86237168199</v>
      </c>
      <c r="AI9" s="1316">
        <v>250999.04198748097</v>
      </c>
      <c r="AJ9" s="1317">
        <v>184246.581172965</v>
      </c>
      <c r="AK9" s="1317">
        <v>160803.166</v>
      </c>
      <c r="AL9" s="1318">
        <v>191410.86237168199</v>
      </c>
    </row>
    <row r="10" spans="1:38" ht="14.25">
      <c r="A10" s="1319" t="s">
        <v>24</v>
      </c>
      <c r="B10" s="1308">
        <v>3270.25</v>
      </c>
      <c r="C10" s="1309">
        <v>4541.0730000000003</v>
      </c>
      <c r="D10" s="1309">
        <v>7095.48</v>
      </c>
      <c r="E10" s="1309">
        <v>7295.3</v>
      </c>
      <c r="F10" s="1310">
        <v>7209.3</v>
      </c>
      <c r="G10" s="1311">
        <v>7706.6</v>
      </c>
      <c r="H10" s="1311">
        <v>8023.4000000000005</v>
      </c>
      <c r="I10" s="1311">
        <v>7753.6</v>
      </c>
      <c r="J10" s="1312">
        <v>8149.63</v>
      </c>
      <c r="K10" s="1311">
        <v>8318.2000000000007</v>
      </c>
      <c r="L10" s="1313">
        <v>9202.7999999999993</v>
      </c>
      <c r="M10" s="1309">
        <v>8674.2000000000007</v>
      </c>
      <c r="N10" s="1308">
        <v>9602.6</v>
      </c>
      <c r="O10" s="1313">
        <v>9602.6</v>
      </c>
      <c r="P10" s="1313">
        <v>8507.2000000000007</v>
      </c>
      <c r="Q10" s="1320">
        <v>8959.8000000000029</v>
      </c>
      <c r="R10" s="1319" t="s">
        <v>24</v>
      </c>
      <c r="S10" s="1312">
        <v>15785.5</v>
      </c>
      <c r="T10" s="1313">
        <v>17218.8</v>
      </c>
      <c r="U10" s="1309">
        <v>16203.5</v>
      </c>
      <c r="V10" s="1311">
        <v>14078.3</v>
      </c>
      <c r="W10" s="1310">
        <v>13171.4</v>
      </c>
      <c r="X10" s="1309">
        <v>14288.707</v>
      </c>
      <c r="Y10" s="1309">
        <v>14189.17</v>
      </c>
      <c r="Z10" s="1315">
        <v>14976.6</v>
      </c>
      <c r="AA10" s="1310">
        <v>19922.3</v>
      </c>
      <c r="AB10" s="1309">
        <v>19056.900000000001</v>
      </c>
      <c r="AC10" s="1309">
        <v>30868.899999999998</v>
      </c>
      <c r="AD10" s="1315">
        <v>14898.4</v>
      </c>
      <c r="AE10" s="1310">
        <v>17629.599999999999</v>
      </c>
      <c r="AF10" s="1309">
        <v>20145.465</v>
      </c>
      <c r="AG10" s="1309">
        <v>20113.519</v>
      </c>
      <c r="AH10" s="1315">
        <v>17737.870954999999</v>
      </c>
      <c r="AI10" s="1310">
        <v>18272.24915</v>
      </c>
      <c r="AJ10" s="1309">
        <v>17698.427810269997</v>
      </c>
      <c r="AK10" s="1309">
        <v>20113.519</v>
      </c>
      <c r="AL10" s="1315">
        <v>17737.870954999999</v>
      </c>
    </row>
    <row r="11" spans="1:38" ht="14.25">
      <c r="A11" s="1319" t="s">
        <v>25</v>
      </c>
      <c r="B11" s="1308">
        <v>23052.474999999999</v>
      </c>
      <c r="C11" s="1309">
        <v>32536.825000000001</v>
      </c>
      <c r="D11" s="1309">
        <v>36793.699999999997</v>
      </c>
      <c r="E11" s="1309">
        <v>42753.06</v>
      </c>
      <c r="F11" s="1310">
        <v>48953.599999999999</v>
      </c>
      <c r="G11" s="1311">
        <v>54681.9</v>
      </c>
      <c r="H11" s="1311">
        <v>58189.8</v>
      </c>
      <c r="I11" s="1311">
        <v>55818.9</v>
      </c>
      <c r="J11" s="1312">
        <v>55819.360000000001</v>
      </c>
      <c r="K11" s="1311">
        <v>57197.5</v>
      </c>
      <c r="L11" s="1313">
        <v>61133.599999999999</v>
      </c>
      <c r="M11" s="1313">
        <v>52867.48</v>
      </c>
      <c r="N11" s="1308">
        <v>62350</v>
      </c>
      <c r="O11" s="1313">
        <v>62350</v>
      </c>
      <c r="P11" s="1313">
        <v>49069.9</v>
      </c>
      <c r="Q11" s="1314">
        <v>50928.3</v>
      </c>
      <c r="R11" s="1319" t="s">
        <v>25</v>
      </c>
      <c r="S11" s="1312">
        <v>72022.7</v>
      </c>
      <c r="T11" s="1313">
        <v>86589.6</v>
      </c>
      <c r="U11" s="1313">
        <v>85928.1</v>
      </c>
      <c r="V11" s="1311">
        <v>80127.7</v>
      </c>
      <c r="W11" s="1310">
        <v>83898.4</v>
      </c>
      <c r="X11" s="1309">
        <v>141672.30300000001</v>
      </c>
      <c r="Y11" s="1309">
        <v>112627.01</v>
      </c>
      <c r="Z11" s="1315">
        <v>113505.2</v>
      </c>
      <c r="AA11" s="1310">
        <v>125086.7</v>
      </c>
      <c r="AB11" s="1309">
        <v>129523.9</v>
      </c>
      <c r="AC11" s="1309">
        <v>119361.60000000001</v>
      </c>
      <c r="AD11" s="1315">
        <v>99223.1</v>
      </c>
      <c r="AE11" s="1310">
        <v>137306.9</v>
      </c>
      <c r="AF11" s="1309">
        <v>137365.28</v>
      </c>
      <c r="AG11" s="1309">
        <v>140689.647</v>
      </c>
      <c r="AH11" s="1315">
        <v>173672.99141668199</v>
      </c>
      <c r="AI11" s="1310">
        <v>232726.79283748099</v>
      </c>
      <c r="AJ11" s="1309">
        <v>166548.15336269501</v>
      </c>
      <c r="AK11" s="1309">
        <v>140689.647</v>
      </c>
      <c r="AL11" s="1315">
        <v>173672.99141668199</v>
      </c>
    </row>
    <row r="12" spans="1:38" ht="14.25">
      <c r="A12" s="1303" t="s">
        <v>12</v>
      </c>
      <c r="B12" s="1316">
        <v>8552.0730000000003</v>
      </c>
      <c r="C12" s="1321">
        <v>10356.027</v>
      </c>
      <c r="D12" s="1321">
        <v>12873.5</v>
      </c>
      <c r="E12" s="1321">
        <v>14469.8</v>
      </c>
      <c r="F12" s="1322">
        <v>16420.8</v>
      </c>
      <c r="G12" s="1323">
        <v>18192.5</v>
      </c>
      <c r="H12" s="1323">
        <v>18442.900000000001</v>
      </c>
      <c r="I12" s="1323">
        <v>17456.3</v>
      </c>
      <c r="J12" s="1324">
        <v>17938.439999999999</v>
      </c>
      <c r="K12" s="1323">
        <v>18535</v>
      </c>
      <c r="L12" s="1317">
        <v>20453.5</v>
      </c>
      <c r="M12" s="1317">
        <v>17684.55</v>
      </c>
      <c r="N12" s="1316">
        <v>16573.5</v>
      </c>
      <c r="O12" s="1317">
        <v>16573.5</v>
      </c>
      <c r="P12" s="1317">
        <v>10181.6</v>
      </c>
      <c r="Q12" s="1318">
        <v>10612.8</v>
      </c>
      <c r="R12" s="1303" t="s">
        <v>12</v>
      </c>
      <c r="S12" s="1324">
        <v>14182.4</v>
      </c>
      <c r="T12" s="1317">
        <v>14177.3</v>
      </c>
      <c r="U12" s="1317">
        <v>13559.1</v>
      </c>
      <c r="V12" s="1323">
        <v>20438.8</v>
      </c>
      <c r="W12" s="1322">
        <v>22449.8</v>
      </c>
      <c r="X12" s="1321">
        <v>20013.374</v>
      </c>
      <c r="Y12" s="1321">
        <v>30203.86</v>
      </c>
      <c r="Z12" s="1325">
        <v>13498.8</v>
      </c>
      <c r="AA12" s="1322">
        <v>18132</v>
      </c>
      <c r="AB12" s="1321">
        <v>10175.700000000001</v>
      </c>
      <c r="AC12" s="1321">
        <v>60732.2</v>
      </c>
      <c r="AD12" s="1325">
        <v>14094.1</v>
      </c>
      <c r="AE12" s="1322">
        <v>22438.7</v>
      </c>
      <c r="AF12" s="1321">
        <v>40694.731</v>
      </c>
      <c r="AG12" s="1321">
        <v>49480.743999999999</v>
      </c>
      <c r="AH12" s="1325">
        <v>23595.812489600001</v>
      </c>
      <c r="AI12" s="1322">
        <v>39867.4085262238</v>
      </c>
      <c r="AJ12" s="1321">
        <v>24162.968021950001</v>
      </c>
      <c r="AK12" s="1321">
        <v>49480.743999999999</v>
      </c>
      <c r="AL12" s="1325">
        <v>23595.812489600001</v>
      </c>
    </row>
    <row r="13" spans="1:38" ht="15" thickBot="1">
      <c r="A13" s="1326" t="s">
        <v>13</v>
      </c>
      <c r="B13" s="1327">
        <v>6214.3789999999999</v>
      </c>
      <c r="C13" s="1328">
        <v>9002.7070000000003</v>
      </c>
      <c r="D13" s="1328">
        <v>10488.4</v>
      </c>
      <c r="E13" s="1328">
        <v>12237.3</v>
      </c>
      <c r="F13" s="1329">
        <v>13748.9</v>
      </c>
      <c r="G13" s="1330">
        <v>15033.4</v>
      </c>
      <c r="H13" s="1330">
        <v>15459</v>
      </c>
      <c r="I13" s="1330">
        <v>16738</v>
      </c>
      <c r="J13" s="1331">
        <v>16260.43</v>
      </c>
      <c r="K13" s="1330">
        <v>17294.2</v>
      </c>
      <c r="L13" s="1332">
        <v>17644.2</v>
      </c>
      <c r="M13" s="1332">
        <v>16203.34</v>
      </c>
      <c r="N13" s="1327">
        <v>15798.5</v>
      </c>
      <c r="O13" s="1332">
        <v>15798.5</v>
      </c>
      <c r="P13" s="1332">
        <v>9219.7999999999993</v>
      </c>
      <c r="Q13" s="1333">
        <v>9606.6</v>
      </c>
      <c r="R13" s="1326" t="s">
        <v>13</v>
      </c>
      <c r="S13" s="1331">
        <v>13091.9</v>
      </c>
      <c r="T13" s="1332">
        <v>15359.1</v>
      </c>
      <c r="U13" s="1332">
        <v>24893.7</v>
      </c>
      <c r="V13" s="1330">
        <v>12680</v>
      </c>
      <c r="W13" s="1329">
        <v>22223.3</v>
      </c>
      <c r="X13" s="1328">
        <v>26427.691999999999</v>
      </c>
      <c r="Y13" s="1328">
        <v>25605.19</v>
      </c>
      <c r="Z13" s="1334">
        <v>12615</v>
      </c>
      <c r="AA13" s="1329">
        <v>15399.4</v>
      </c>
      <c r="AB13" s="1328">
        <v>21542</v>
      </c>
      <c r="AC13" s="1328">
        <v>89046.9</v>
      </c>
      <c r="AD13" s="1334">
        <v>12584.9</v>
      </c>
      <c r="AE13" s="1329">
        <v>15041.7</v>
      </c>
      <c r="AF13" s="1328">
        <v>15783.692999999999</v>
      </c>
      <c r="AG13" s="1328">
        <v>17264.243999999999</v>
      </c>
      <c r="AH13" s="1334">
        <v>17668.966428610001</v>
      </c>
      <c r="AI13" s="1329">
        <v>22511.737185440001</v>
      </c>
      <c r="AJ13" s="1328">
        <v>14147.456880999998</v>
      </c>
      <c r="AK13" s="1328">
        <v>17264.243999999999</v>
      </c>
      <c r="AL13" s="1334">
        <v>17668.966428610001</v>
      </c>
    </row>
    <row r="14" spans="1:38" ht="15.75" thickTop="1" thickBot="1">
      <c r="A14" s="1326" t="s">
        <v>14</v>
      </c>
      <c r="B14" s="1335">
        <v>74290.997999999992</v>
      </c>
      <c r="C14" s="1336">
        <v>96390.51999999999</v>
      </c>
      <c r="D14" s="1336">
        <v>107018.57999999999</v>
      </c>
      <c r="E14" s="1336">
        <v>122753.76000000001</v>
      </c>
      <c r="F14" s="1335">
        <v>133615.30000000002</v>
      </c>
      <c r="G14" s="1336">
        <v>144853.9</v>
      </c>
      <c r="H14" s="1336">
        <v>147735.4</v>
      </c>
      <c r="I14" s="1336">
        <v>158795.9</v>
      </c>
      <c r="J14" s="1335">
        <v>157739.76999999999</v>
      </c>
      <c r="K14" s="1336">
        <v>176477.40000000002</v>
      </c>
      <c r="L14" s="1336">
        <v>185612.6</v>
      </c>
      <c r="M14" s="1336">
        <v>170338.9</v>
      </c>
      <c r="N14" s="1335">
        <v>183167.40000000002</v>
      </c>
      <c r="O14" s="1336">
        <v>183167.40000000002</v>
      </c>
      <c r="P14" s="1336">
        <v>111026.70000000001</v>
      </c>
      <c r="Q14" s="1337">
        <v>117872.10000000002</v>
      </c>
      <c r="R14" s="1326" t="s">
        <v>14</v>
      </c>
      <c r="S14" s="1335">
        <v>174120.3</v>
      </c>
      <c r="T14" s="1336">
        <v>196467.80000000002</v>
      </c>
      <c r="U14" s="1336">
        <v>203414.30000000002</v>
      </c>
      <c r="V14" s="1336">
        <v>189293.4</v>
      </c>
      <c r="W14" s="1338">
        <v>215726.29999999996</v>
      </c>
      <c r="X14" s="1339">
        <v>278932.48600000003</v>
      </c>
      <c r="Y14" s="1339">
        <v>259863.93</v>
      </c>
      <c r="Z14" s="1337">
        <v>237837.6</v>
      </c>
      <c r="AA14" s="1338">
        <v>280740.40000000002</v>
      </c>
      <c r="AB14" s="1339">
        <v>280764.5</v>
      </c>
      <c r="AC14" s="1339">
        <v>436749</v>
      </c>
      <c r="AD14" s="1337">
        <v>221652.3</v>
      </c>
      <c r="AE14" s="1338">
        <v>290719.8</v>
      </c>
      <c r="AF14" s="1339">
        <v>310228.16399999999</v>
      </c>
      <c r="AG14" s="1339">
        <v>361593.81099999999</v>
      </c>
      <c r="AH14" s="1337">
        <v>343883.08360954199</v>
      </c>
      <c r="AI14" s="1338">
        <v>455964.08429971483</v>
      </c>
      <c r="AJ14" s="1339">
        <v>326536.15690719505</v>
      </c>
      <c r="AK14" s="1339">
        <v>361593.81099999999</v>
      </c>
      <c r="AL14" s="1337">
        <v>343883.08360954199</v>
      </c>
    </row>
    <row r="15" spans="1:38" ht="15" thickTop="1">
      <c r="A15" s="1303" t="s">
        <v>15</v>
      </c>
      <c r="B15" s="1304">
        <v>23059.731</v>
      </c>
      <c r="C15" s="1305">
        <v>29771.127999999997</v>
      </c>
      <c r="D15" s="1305">
        <v>33779.5</v>
      </c>
      <c r="E15" s="1305">
        <v>37021.800000000003</v>
      </c>
      <c r="F15" s="1304">
        <v>40925.599999999999</v>
      </c>
      <c r="G15" s="1305">
        <v>45577.8</v>
      </c>
      <c r="H15" s="1305">
        <v>45807.680000000008</v>
      </c>
      <c r="I15" s="1305">
        <v>45258.6</v>
      </c>
      <c r="J15" s="1304">
        <v>45426.84</v>
      </c>
      <c r="K15" s="1305">
        <v>45476.799999999996</v>
      </c>
      <c r="L15" s="1305">
        <v>48317.599999999999</v>
      </c>
      <c r="M15" s="1305">
        <v>43997.5</v>
      </c>
      <c r="N15" s="1304">
        <v>46898.700000000004</v>
      </c>
      <c r="O15" s="1305">
        <v>46898.700000000004</v>
      </c>
      <c r="P15" s="1305">
        <v>27382.400000000001</v>
      </c>
      <c r="Q15" s="1306">
        <v>29094.799999999999</v>
      </c>
      <c r="R15" s="1303" t="s">
        <v>15</v>
      </c>
      <c r="S15" s="1304">
        <v>40168.400000000001</v>
      </c>
      <c r="T15" s="1305">
        <v>47580.5</v>
      </c>
      <c r="U15" s="1305">
        <v>62669.200000000004</v>
      </c>
      <c r="V15" s="1306">
        <v>42829.1</v>
      </c>
      <c r="W15" s="1304">
        <v>47866.8</v>
      </c>
      <c r="X15" s="1305">
        <v>74922.691000000006</v>
      </c>
      <c r="Y15" s="1305">
        <v>71800.509999999995</v>
      </c>
      <c r="Z15" s="1306">
        <v>65939</v>
      </c>
      <c r="AA15" s="1304">
        <v>85433.1</v>
      </c>
      <c r="AB15" s="1305">
        <v>84755.8</v>
      </c>
      <c r="AC15" s="1305">
        <v>200514</v>
      </c>
      <c r="AD15" s="1306">
        <v>53039</v>
      </c>
      <c r="AE15" s="1304">
        <v>73255.199999999997</v>
      </c>
      <c r="AF15" s="1305">
        <v>76029.494999999995</v>
      </c>
      <c r="AG15" s="1305">
        <v>97919.766999999993</v>
      </c>
      <c r="AH15" s="1306">
        <v>91376.496356000003</v>
      </c>
      <c r="AI15" s="1304">
        <v>135091.61780560881</v>
      </c>
      <c r="AJ15" s="1305">
        <v>79326.666740000001</v>
      </c>
      <c r="AK15" s="1305">
        <v>97919.766999999993</v>
      </c>
      <c r="AL15" s="1306">
        <v>91376.496356000003</v>
      </c>
    </row>
    <row r="16" spans="1:38" ht="14.25">
      <c r="A16" s="1307" t="s">
        <v>798</v>
      </c>
      <c r="B16" s="1308">
        <v>15839.789000000001</v>
      </c>
      <c r="C16" s="1313">
        <v>20551.190999999999</v>
      </c>
      <c r="D16" s="1313">
        <v>23698.5</v>
      </c>
      <c r="E16" s="1313">
        <v>28340.3</v>
      </c>
      <c r="F16" s="1308">
        <v>31633.8</v>
      </c>
      <c r="G16" s="1340">
        <v>35250.9</v>
      </c>
      <c r="H16" s="1340">
        <v>36650.480000000003</v>
      </c>
      <c r="I16" s="1340">
        <v>38607.699999999997</v>
      </c>
      <c r="J16" s="1341">
        <v>38580.199999999997</v>
      </c>
      <c r="K16" s="1340">
        <v>40861.699999999997</v>
      </c>
      <c r="L16" s="1313">
        <v>44163.7</v>
      </c>
      <c r="M16" s="1313">
        <v>41540.199999999997</v>
      </c>
      <c r="N16" s="1308">
        <v>44557.8</v>
      </c>
      <c r="O16" s="1313">
        <v>44557.8</v>
      </c>
      <c r="P16" s="1313">
        <v>28212.400000000001</v>
      </c>
      <c r="Q16" s="1314">
        <v>30890.2</v>
      </c>
      <c r="R16" s="1307" t="s">
        <v>798</v>
      </c>
      <c r="S16" s="1341">
        <v>38318</v>
      </c>
      <c r="T16" s="1313">
        <v>49136.4</v>
      </c>
      <c r="U16" s="1313">
        <v>62280.9</v>
      </c>
      <c r="V16" s="1342">
        <v>44945.4</v>
      </c>
      <c r="W16" s="1308">
        <v>46661.9</v>
      </c>
      <c r="X16" s="1309">
        <v>69164.989000000001</v>
      </c>
      <c r="Y16" s="1309">
        <v>66357.86</v>
      </c>
      <c r="Z16" s="1342">
        <v>48804</v>
      </c>
      <c r="AA16" s="1310">
        <v>72994.100000000006</v>
      </c>
      <c r="AB16" s="1309">
        <v>72644.600000000006</v>
      </c>
      <c r="AC16" s="1309">
        <v>133407.6</v>
      </c>
      <c r="AD16" s="1342">
        <v>54517.5</v>
      </c>
      <c r="AE16" s="1310">
        <v>57324</v>
      </c>
      <c r="AF16" s="1309">
        <v>62030.83</v>
      </c>
      <c r="AG16" s="1309">
        <v>85650.744999999995</v>
      </c>
      <c r="AH16" s="1342">
        <v>79698.716</v>
      </c>
      <c r="AI16" s="1310">
        <v>112866.83</v>
      </c>
      <c r="AJ16" s="1309">
        <v>57670.667999999998</v>
      </c>
      <c r="AK16" s="1309">
        <v>85650.744999999995</v>
      </c>
      <c r="AL16" s="1342">
        <v>79698.716</v>
      </c>
    </row>
    <row r="17" spans="1:38" ht="14.25">
      <c r="A17" s="1307" t="s">
        <v>799</v>
      </c>
      <c r="B17" s="1308">
        <v>7219.942</v>
      </c>
      <c r="C17" s="1313">
        <v>9219.9369999999999</v>
      </c>
      <c r="D17" s="1313">
        <v>10081</v>
      </c>
      <c r="E17" s="1313">
        <v>8681.5</v>
      </c>
      <c r="F17" s="1308">
        <v>9291.7999999999993</v>
      </c>
      <c r="G17" s="1340">
        <v>10326.9</v>
      </c>
      <c r="H17" s="1340">
        <v>9157.2000000000007</v>
      </c>
      <c r="I17" s="1340">
        <v>6650.9</v>
      </c>
      <c r="J17" s="1341">
        <v>6846.64</v>
      </c>
      <c r="K17" s="1340">
        <v>4615.1000000000004</v>
      </c>
      <c r="L17" s="1313">
        <v>4153.8999999999996</v>
      </c>
      <c r="M17" s="1313">
        <v>2457.3000000000002</v>
      </c>
      <c r="N17" s="1308">
        <v>2340.9</v>
      </c>
      <c r="O17" s="1313">
        <v>2340.9</v>
      </c>
      <c r="P17" s="1170">
        <v>-830</v>
      </c>
      <c r="Q17" s="1343">
        <v>-1795.4</v>
      </c>
      <c r="R17" s="1307" t="s">
        <v>799</v>
      </c>
      <c r="S17" s="1341">
        <v>1850.4</v>
      </c>
      <c r="T17" s="1344">
        <v>-1555.9</v>
      </c>
      <c r="U17" s="1344">
        <v>388.3</v>
      </c>
      <c r="V17" s="1344">
        <v>-2116.3000000000002</v>
      </c>
      <c r="W17" s="1345">
        <v>1204.9000000000001</v>
      </c>
      <c r="X17" s="1309">
        <v>5757.7020000000002</v>
      </c>
      <c r="Y17" s="1309">
        <v>5442.65</v>
      </c>
      <c r="Z17" s="1346">
        <v>16135.1</v>
      </c>
      <c r="AA17" s="1310">
        <v>12439</v>
      </c>
      <c r="AB17" s="1309">
        <v>12111.2</v>
      </c>
      <c r="AC17" s="1309">
        <v>67106.399999999994</v>
      </c>
      <c r="AD17" s="1346">
        <v>-1478.5</v>
      </c>
      <c r="AE17" s="1310">
        <v>15931.2</v>
      </c>
      <c r="AF17" s="1309">
        <v>13998.665000000001</v>
      </c>
      <c r="AG17" s="1309">
        <v>12269.022000000001</v>
      </c>
      <c r="AH17" s="1346">
        <v>11677.780355999999</v>
      </c>
      <c r="AI17" s="1310">
        <v>22224.787805608801</v>
      </c>
      <c r="AJ17" s="1309">
        <v>21655.998739999999</v>
      </c>
      <c r="AK17" s="1309">
        <v>12269.022000000001</v>
      </c>
      <c r="AL17" s="1346">
        <v>11677.780355999999</v>
      </c>
    </row>
    <row r="18" spans="1:38" ht="14.25">
      <c r="A18" s="1303" t="s">
        <v>800</v>
      </c>
      <c r="B18" s="1316">
        <v>549.61599999999999</v>
      </c>
      <c r="C18" s="1317">
        <v>628.03599999999994</v>
      </c>
      <c r="D18" s="1317">
        <v>1401.6</v>
      </c>
      <c r="E18" s="1317">
        <v>2081.65</v>
      </c>
      <c r="F18" s="1316">
        <v>2052.9</v>
      </c>
      <c r="G18" s="1347">
        <v>2537.1</v>
      </c>
      <c r="H18" s="1347">
        <v>2052.1</v>
      </c>
      <c r="I18" s="1347">
        <v>12971.6</v>
      </c>
      <c r="J18" s="1348">
        <v>12263.7</v>
      </c>
      <c r="K18" s="1347">
        <v>21848.799999999999</v>
      </c>
      <c r="L18" s="1317">
        <v>24675.4</v>
      </c>
      <c r="M18" s="1317">
        <v>23969.599999999999</v>
      </c>
      <c r="N18" s="1316">
        <v>23962.1</v>
      </c>
      <c r="O18" s="1317">
        <v>23962.1</v>
      </c>
      <c r="P18" s="1317">
        <v>1504.1</v>
      </c>
      <c r="Q18" s="1318">
        <v>4962</v>
      </c>
      <c r="R18" s="1303" t="s">
        <v>800</v>
      </c>
      <c r="S18" s="1348">
        <v>10153.299999999999</v>
      </c>
      <c r="T18" s="1317">
        <v>6992</v>
      </c>
      <c r="U18" s="1317">
        <v>6279.9000000000005</v>
      </c>
      <c r="V18" s="1349">
        <v>4680.5</v>
      </c>
      <c r="W18" s="1316">
        <v>4813.9000000000005</v>
      </c>
      <c r="X18" s="1317">
        <v>5614.0409999999993</v>
      </c>
      <c r="Y18" s="1317">
        <v>3604.8399999999997</v>
      </c>
      <c r="Z18" s="1349">
        <v>4491.2</v>
      </c>
      <c r="AA18" s="1316">
        <v>4445.3999999999996</v>
      </c>
      <c r="AB18" s="1317">
        <v>4051.3</v>
      </c>
      <c r="AC18" s="1317">
        <v>23513.1</v>
      </c>
      <c r="AD18" s="1349">
        <v>3295.1</v>
      </c>
      <c r="AE18" s="1316">
        <v>4776.6000000000004</v>
      </c>
      <c r="AF18" s="1317">
        <v>6231.1390000000001</v>
      </c>
      <c r="AG18" s="1317">
        <v>7501.41</v>
      </c>
      <c r="AH18" s="1349">
        <v>5822.0356400000001</v>
      </c>
      <c r="AI18" s="1316">
        <v>5100.0877599999994</v>
      </c>
      <c r="AJ18" s="1317">
        <v>6568.2171303799996</v>
      </c>
      <c r="AK18" s="1317">
        <v>7501.41</v>
      </c>
      <c r="AL18" s="1349">
        <v>5822.0356400000001</v>
      </c>
    </row>
    <row r="19" spans="1:38" ht="14.25">
      <c r="A19" s="1303" t="s">
        <v>18</v>
      </c>
      <c r="B19" s="1316">
        <v>38838.79</v>
      </c>
      <c r="C19" s="1317">
        <v>50275.728999999999</v>
      </c>
      <c r="D19" s="1317">
        <v>54431</v>
      </c>
      <c r="E19" s="1317">
        <v>61568.2</v>
      </c>
      <c r="F19" s="1316">
        <v>67132.2</v>
      </c>
      <c r="G19" s="1347">
        <v>72091.8</v>
      </c>
      <c r="H19" s="1347">
        <v>73824.2</v>
      </c>
      <c r="I19" s="1347">
        <v>72750.600000000006</v>
      </c>
      <c r="J19" s="1348">
        <v>72795.490000000005</v>
      </c>
      <c r="K19" s="1347">
        <v>80676.7</v>
      </c>
      <c r="L19" s="1317">
        <v>82831.5</v>
      </c>
      <c r="M19" s="1317">
        <v>75739.600000000006</v>
      </c>
      <c r="N19" s="1316">
        <v>83973.6</v>
      </c>
      <c r="O19" s="1317">
        <v>83973.6</v>
      </c>
      <c r="P19" s="1317">
        <v>57801.3</v>
      </c>
      <c r="Q19" s="1318">
        <v>59375.9</v>
      </c>
      <c r="R19" s="1303" t="s">
        <v>18</v>
      </c>
      <c r="S19" s="1348">
        <v>94690.8</v>
      </c>
      <c r="T19" s="1317">
        <v>104188.9</v>
      </c>
      <c r="U19" s="1317">
        <v>94398.6</v>
      </c>
      <c r="V19" s="1349">
        <v>98789.1</v>
      </c>
      <c r="W19" s="1316">
        <v>132679.5</v>
      </c>
      <c r="X19" s="1317">
        <v>122150.31299999999</v>
      </c>
      <c r="Y19" s="1317">
        <v>137986.49</v>
      </c>
      <c r="Z19" s="1349">
        <v>121787.6</v>
      </c>
      <c r="AA19" s="1316">
        <v>135893.70000000001</v>
      </c>
      <c r="AB19" s="1317">
        <v>144432.79999999999</v>
      </c>
      <c r="AC19" s="1317">
        <v>144574.9</v>
      </c>
      <c r="AD19" s="1349">
        <v>110688.4</v>
      </c>
      <c r="AE19" s="1316">
        <v>148614.70000000001</v>
      </c>
      <c r="AF19" s="1317">
        <v>156997.02299999999</v>
      </c>
      <c r="AG19" s="1317">
        <v>169202.13800000001</v>
      </c>
      <c r="AH19" s="1349">
        <v>159453.52100000001</v>
      </c>
      <c r="AI19" s="1316">
        <v>191248.20303981999</v>
      </c>
      <c r="AJ19" s="1317">
        <v>160929.20699999999</v>
      </c>
      <c r="AK19" s="1317">
        <v>169202.13800000001</v>
      </c>
      <c r="AL19" s="1349">
        <v>159453.52100000001</v>
      </c>
    </row>
    <row r="20" spans="1:38" ht="14.25">
      <c r="A20" s="1303" t="s">
        <v>19</v>
      </c>
      <c r="B20" s="1316">
        <v>1231.2</v>
      </c>
      <c r="C20" s="1317">
        <v>1019.492</v>
      </c>
      <c r="D20" s="1317">
        <v>1470.2</v>
      </c>
      <c r="E20" s="1317">
        <v>3033.97</v>
      </c>
      <c r="F20" s="1316">
        <v>3180.5</v>
      </c>
      <c r="G20" s="1347">
        <v>3427.2</v>
      </c>
      <c r="H20" s="1347">
        <v>3720.9</v>
      </c>
      <c r="I20" s="1347">
        <v>3658.6</v>
      </c>
      <c r="J20" s="1348">
        <v>4312.25</v>
      </c>
      <c r="K20" s="1347">
        <v>4874</v>
      </c>
      <c r="L20" s="1317">
        <v>4458.8999999999996</v>
      </c>
      <c r="M20" s="1317">
        <v>3522.9</v>
      </c>
      <c r="N20" s="1316">
        <v>6575</v>
      </c>
      <c r="O20" s="1317">
        <v>6575</v>
      </c>
      <c r="P20" s="1317">
        <v>5030.3999999999996</v>
      </c>
      <c r="Q20" s="1318">
        <v>4591.9000000000005</v>
      </c>
      <c r="R20" s="1303" t="s">
        <v>19</v>
      </c>
      <c r="S20" s="1348">
        <v>4825.7</v>
      </c>
      <c r="T20" s="1317">
        <v>553.70000000000005</v>
      </c>
      <c r="U20" s="1317">
        <v>7792.2</v>
      </c>
      <c r="V20" s="1349">
        <v>7839.6</v>
      </c>
      <c r="W20" s="1316">
        <v>3935.5</v>
      </c>
      <c r="X20" s="1317">
        <v>8226.7160000000003</v>
      </c>
      <c r="Y20" s="1317">
        <v>9690.1</v>
      </c>
      <c r="Z20" s="1349">
        <v>10272.6</v>
      </c>
      <c r="AA20" s="1316">
        <v>11530.7</v>
      </c>
      <c r="AB20" s="1317">
        <v>12212.5</v>
      </c>
      <c r="AC20" s="1317">
        <v>6707.1</v>
      </c>
      <c r="AD20" s="1349">
        <v>9946.2999999999993</v>
      </c>
      <c r="AE20" s="1316">
        <v>17292.7</v>
      </c>
      <c r="AF20" s="1317">
        <v>22796.483</v>
      </c>
      <c r="AG20" s="1317">
        <v>23321.360000000001</v>
      </c>
      <c r="AH20" s="1349">
        <v>29749.258999999998</v>
      </c>
      <c r="AI20" s="1316">
        <v>32872.182999999997</v>
      </c>
      <c r="AJ20" s="1317">
        <v>35515.95895</v>
      </c>
      <c r="AK20" s="1317">
        <v>23321.360000000001</v>
      </c>
      <c r="AL20" s="1349">
        <v>29749.258999999998</v>
      </c>
    </row>
    <row r="21" spans="1:38" ht="15" thickBot="1">
      <c r="A21" s="1326" t="s">
        <v>20</v>
      </c>
      <c r="B21" s="1327">
        <v>10611.661</v>
      </c>
      <c r="C21" s="1332">
        <v>14696.163999999999</v>
      </c>
      <c r="D21" s="1332">
        <v>15936.300000000001</v>
      </c>
      <c r="E21" s="1332">
        <v>19048.2</v>
      </c>
      <c r="F21" s="1327">
        <v>20324.099999999999</v>
      </c>
      <c r="G21" s="1350">
        <v>21220</v>
      </c>
      <c r="H21" s="1350">
        <v>22330.5</v>
      </c>
      <c r="I21" s="1350">
        <v>24156.5</v>
      </c>
      <c r="J21" s="1351">
        <v>22941.49</v>
      </c>
      <c r="K21" s="1350">
        <v>23601.1</v>
      </c>
      <c r="L21" s="1332">
        <v>25329.200000000001</v>
      </c>
      <c r="M21" s="1332">
        <v>23109.3</v>
      </c>
      <c r="N21" s="1327">
        <v>21758</v>
      </c>
      <c r="O21" s="1332">
        <v>21758</v>
      </c>
      <c r="P21" s="1332">
        <v>19308.5</v>
      </c>
      <c r="Q21" s="1333">
        <v>19847.5</v>
      </c>
      <c r="R21" s="1326" t="s">
        <v>20</v>
      </c>
      <c r="S21" s="1351">
        <v>24282.1</v>
      </c>
      <c r="T21" s="1332">
        <v>37152.699999999997</v>
      </c>
      <c r="U21" s="1332">
        <v>32274.400000000001</v>
      </c>
      <c r="V21" s="1352">
        <v>35155.199999999997</v>
      </c>
      <c r="W21" s="1353">
        <v>26430.6</v>
      </c>
      <c r="X21" s="1354">
        <v>68018.736999999994</v>
      </c>
      <c r="Y21" s="1354">
        <v>36781.99</v>
      </c>
      <c r="Z21" s="1352">
        <v>36347.199999999997</v>
      </c>
      <c r="AA21" s="1353">
        <v>43437.4</v>
      </c>
      <c r="AB21" s="1354">
        <v>35312</v>
      </c>
      <c r="AC21" s="1354">
        <v>61439.9</v>
      </c>
      <c r="AD21" s="1352">
        <v>44683.5</v>
      </c>
      <c r="AE21" s="1353">
        <v>46780.5</v>
      </c>
      <c r="AF21" s="1354">
        <v>48174.025000000001</v>
      </c>
      <c r="AG21" s="1354">
        <v>63649.135999999999</v>
      </c>
      <c r="AH21" s="1352">
        <v>57481.772613540998</v>
      </c>
      <c r="AI21" s="1353">
        <v>91651.992694286004</v>
      </c>
      <c r="AJ21" s="1354">
        <v>44196.115806920003</v>
      </c>
      <c r="AK21" s="1354">
        <v>63649.135999999999</v>
      </c>
      <c r="AL21" s="1352">
        <v>57481.772613540998</v>
      </c>
    </row>
    <row r="22" spans="1:38" ht="15.75" thickTop="1" thickBot="1">
      <c r="A22" s="1355" t="s">
        <v>26</v>
      </c>
      <c r="B22" s="1338">
        <v>74290.997999999992</v>
      </c>
      <c r="C22" s="1339">
        <v>96390.548999999999</v>
      </c>
      <c r="D22" s="1339">
        <v>107018.6</v>
      </c>
      <c r="E22" s="1339">
        <v>122753.81999999999</v>
      </c>
      <c r="F22" s="1338">
        <v>133615.29999999999</v>
      </c>
      <c r="G22" s="1339">
        <v>144853.90000000002</v>
      </c>
      <c r="H22" s="1339">
        <v>147735.38</v>
      </c>
      <c r="I22" s="1339">
        <v>158795.9</v>
      </c>
      <c r="J22" s="1338">
        <v>157739.76999999999</v>
      </c>
      <c r="K22" s="1339">
        <v>176477.4</v>
      </c>
      <c r="L22" s="1339">
        <v>185612.6</v>
      </c>
      <c r="M22" s="1339">
        <v>170338.9</v>
      </c>
      <c r="N22" s="1338">
        <v>183167.40000000002</v>
      </c>
      <c r="O22" s="1339">
        <v>183167.40000000002</v>
      </c>
      <c r="P22" s="1339">
        <v>111026.7</v>
      </c>
      <c r="Q22" s="1356">
        <v>117872.1</v>
      </c>
      <c r="R22" s="1355" t="s">
        <v>26</v>
      </c>
      <c r="S22" s="1338">
        <v>174120.30000000002</v>
      </c>
      <c r="T22" s="1339">
        <v>196467.8</v>
      </c>
      <c r="U22" s="1339">
        <v>203414.30000000002</v>
      </c>
      <c r="V22" s="1356">
        <v>189293.5</v>
      </c>
      <c r="W22" s="1338">
        <v>215726.30000000002</v>
      </c>
      <c r="X22" s="1339">
        <v>278932.49800000002</v>
      </c>
      <c r="Y22" s="1339">
        <v>259863.92999999996</v>
      </c>
      <c r="Z22" s="1356">
        <v>237837.6</v>
      </c>
      <c r="AA22" s="1338">
        <v>280740.40000000002</v>
      </c>
      <c r="AB22" s="1339">
        <v>280764.40000000002</v>
      </c>
      <c r="AC22" s="1339">
        <v>436749</v>
      </c>
      <c r="AD22" s="1356">
        <v>221652.3</v>
      </c>
      <c r="AE22" s="1338">
        <v>290719.8</v>
      </c>
      <c r="AF22" s="1339">
        <v>310228.16499999998</v>
      </c>
      <c r="AG22" s="1339">
        <v>361593.81099999999</v>
      </c>
      <c r="AH22" s="1356">
        <v>343883.08460954099</v>
      </c>
      <c r="AI22" s="1338">
        <v>455964.08429971477</v>
      </c>
      <c r="AJ22" s="1339">
        <v>326536.16562729998</v>
      </c>
      <c r="AK22" s="1339">
        <v>361593.81099999999</v>
      </c>
      <c r="AL22" s="1356">
        <v>343883.08460954099</v>
      </c>
    </row>
    <row r="23" spans="1:38" ht="14.25">
      <c r="A23" s="1357"/>
      <c r="B23" s="1347"/>
      <c r="C23" s="1347"/>
      <c r="D23" s="1347"/>
      <c r="E23" s="1347"/>
      <c r="F23" s="1347"/>
      <c r="G23" s="1347"/>
      <c r="H23" s="1347"/>
      <c r="I23" s="1347"/>
      <c r="J23" s="1347"/>
      <c r="K23" s="1347"/>
      <c r="L23" s="1347"/>
      <c r="M23" s="1347"/>
      <c r="N23" s="1347"/>
      <c r="O23" s="1347"/>
      <c r="P23" s="1347"/>
      <c r="Q23" s="1347"/>
      <c r="R23" s="1357"/>
      <c r="S23" s="1347"/>
      <c r="T23" s="1347"/>
      <c r="U23" s="1347"/>
      <c r="V23" s="1347"/>
      <c r="W23" s="1347"/>
      <c r="X23" s="1347"/>
      <c r="Y23" s="1347"/>
      <c r="Z23" s="1347"/>
      <c r="AA23" s="1358"/>
      <c r="AB23" s="1358"/>
      <c r="AC23" s="1358"/>
      <c r="AD23" s="1358"/>
      <c r="AE23" s="1358"/>
      <c r="AF23" s="1358"/>
      <c r="AG23" s="1358"/>
      <c r="AH23" s="1358"/>
      <c r="AI23" s="1358"/>
      <c r="AJ23" s="1358"/>
    </row>
    <row r="24" spans="1:38" ht="20.25">
      <c r="A24" s="1359" t="s">
        <v>369</v>
      </c>
      <c r="B24" s="1360"/>
      <c r="C24" s="1360"/>
      <c r="D24" s="1360"/>
      <c r="E24" s="1360"/>
      <c r="F24" s="1360"/>
      <c r="G24" s="1360"/>
      <c r="H24" s="1360"/>
      <c r="I24" s="1360"/>
      <c r="J24" s="1360"/>
      <c r="K24" s="1360"/>
      <c r="L24" s="1360"/>
      <c r="M24" s="1360"/>
      <c r="N24" s="1360"/>
      <c r="O24" s="1360"/>
      <c r="P24" s="1360"/>
      <c r="Q24" s="1361"/>
      <c r="R24" s="1359" t="s">
        <v>369</v>
      </c>
      <c r="S24" s="1360"/>
      <c r="T24" s="1360"/>
      <c r="U24" s="1360"/>
      <c r="V24" s="1360"/>
      <c r="W24" s="1360"/>
      <c r="X24" s="1360"/>
      <c r="Y24" s="1360"/>
      <c r="Z24" s="1360"/>
      <c r="AA24" s="1301"/>
      <c r="AB24" s="1301"/>
      <c r="AC24" s="1301"/>
      <c r="AD24" s="1301"/>
      <c r="AE24" s="1301"/>
      <c r="AF24" s="1301"/>
      <c r="AG24" s="1301"/>
      <c r="AH24" s="1301"/>
      <c r="AI24" s="1301"/>
      <c r="AJ24" s="1301"/>
    </row>
  </sheetData>
  <mergeCells count="9">
    <mergeCell ref="AI3:AL3"/>
    <mergeCell ref="AA3:AD3"/>
    <mergeCell ref="AE3:AH3"/>
    <mergeCell ref="B3:E3"/>
    <mergeCell ref="F3:I3"/>
    <mergeCell ref="J3:M3"/>
    <mergeCell ref="N3:Q3"/>
    <mergeCell ref="S3:V3"/>
    <mergeCell ref="W3:Z3"/>
  </mergeCells>
  <hyperlinks>
    <hyperlink ref="A1" location="Menu!A1" display="Return to Menu"/>
  </hyperlinks>
  <pageMargins left="0.45" right="0.2" top="0.75" bottom="0.75" header="0.3" footer="0.3"/>
  <pageSetup scale="41" orientation="landscape" r:id="rId1"/>
  <colBreaks count="1" manualBreakCount="1">
    <brk id="17"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1"/>
  <sheetViews>
    <sheetView view="pageBreakPreview" zoomScale="80" zoomScaleNormal="75" zoomScaleSheetLayoutView="80" workbookViewId="0">
      <pane xSplit="1" ySplit="4" topLeftCell="B13" activePane="bottomRight" state="frozen"/>
      <selection activeCell="AM21" sqref="AM21"/>
      <selection pane="topRight" activeCell="AM21" sqref="AM21"/>
      <selection pane="bottomLeft" activeCell="AM21" sqref="AM21"/>
      <selection pane="bottomRight"/>
    </sheetView>
  </sheetViews>
  <sheetFormatPr defaultRowHeight="15.75"/>
  <cols>
    <col min="1" max="1" width="47.42578125" style="896" customWidth="1"/>
    <col min="2" max="17" width="14.28515625" style="896" bestFit="1" customWidth="1"/>
    <col min="18" max="18" width="38.85546875" style="896" customWidth="1"/>
    <col min="19" max="33" width="14.28515625" style="896" bestFit="1" customWidth="1"/>
    <col min="34" max="36" width="14" style="896" customWidth="1"/>
    <col min="37" max="38" width="18.140625" style="896" customWidth="1"/>
    <col min="39" max="255" width="9.140625" style="896"/>
    <col min="256" max="256" width="47.42578125" style="896" customWidth="1"/>
    <col min="257" max="272" width="14.28515625" style="896" bestFit="1" customWidth="1"/>
    <col min="273" max="273" width="35.140625" style="896" customWidth="1"/>
    <col min="274" max="288" width="14.28515625" style="896" bestFit="1" customWidth="1"/>
    <col min="289" max="292" width="14" style="896" customWidth="1"/>
    <col min="293" max="511" width="9.140625" style="896"/>
    <col min="512" max="512" width="47.42578125" style="896" customWidth="1"/>
    <col min="513" max="528" width="14.28515625" style="896" bestFit="1" customWidth="1"/>
    <col min="529" max="529" width="35.140625" style="896" customWidth="1"/>
    <col min="530" max="544" width="14.28515625" style="896" bestFit="1" customWidth="1"/>
    <col min="545" max="548" width="14" style="896" customWidth="1"/>
    <col min="549" max="767" width="9.140625" style="896"/>
    <col min="768" max="768" width="47.42578125" style="896" customWidth="1"/>
    <col min="769" max="784" width="14.28515625" style="896" bestFit="1" customWidth="1"/>
    <col min="785" max="785" width="35.140625" style="896" customWidth="1"/>
    <col min="786" max="800" width="14.28515625" style="896" bestFit="1" customWidth="1"/>
    <col min="801" max="804" width="14" style="896" customWidth="1"/>
    <col min="805" max="1023" width="9.140625" style="896"/>
    <col min="1024" max="1024" width="47.42578125" style="896" customWidth="1"/>
    <col min="1025" max="1040" width="14.28515625" style="896" bestFit="1" customWidth="1"/>
    <col min="1041" max="1041" width="35.140625" style="896" customWidth="1"/>
    <col min="1042" max="1056" width="14.28515625" style="896" bestFit="1" customWidth="1"/>
    <col min="1057" max="1060" width="14" style="896" customWidth="1"/>
    <col min="1061" max="1279" width="9.140625" style="896"/>
    <col min="1280" max="1280" width="47.42578125" style="896" customWidth="1"/>
    <col min="1281" max="1296" width="14.28515625" style="896" bestFit="1" customWidth="1"/>
    <col min="1297" max="1297" width="35.140625" style="896" customWidth="1"/>
    <col min="1298" max="1312" width="14.28515625" style="896" bestFit="1" customWidth="1"/>
    <col min="1313" max="1316" width="14" style="896" customWidth="1"/>
    <col min="1317" max="1535" width="9.140625" style="896"/>
    <col min="1536" max="1536" width="47.42578125" style="896" customWidth="1"/>
    <col min="1537" max="1552" width="14.28515625" style="896" bestFit="1" customWidth="1"/>
    <col min="1553" max="1553" width="35.140625" style="896" customWidth="1"/>
    <col min="1554" max="1568" width="14.28515625" style="896" bestFit="1" customWidth="1"/>
    <col min="1569" max="1572" width="14" style="896" customWidth="1"/>
    <col min="1573" max="1791" width="9.140625" style="896"/>
    <col min="1792" max="1792" width="47.42578125" style="896" customWidth="1"/>
    <col min="1793" max="1808" width="14.28515625" style="896" bestFit="1" customWidth="1"/>
    <col min="1809" max="1809" width="35.140625" style="896" customWidth="1"/>
    <col min="1810" max="1824" width="14.28515625" style="896" bestFit="1" customWidth="1"/>
    <col min="1825" max="1828" width="14" style="896" customWidth="1"/>
    <col min="1829" max="2047" width="9.140625" style="896"/>
    <col min="2048" max="2048" width="47.42578125" style="896" customWidth="1"/>
    <col min="2049" max="2064" width="14.28515625" style="896" bestFit="1" customWidth="1"/>
    <col min="2065" max="2065" width="35.140625" style="896" customWidth="1"/>
    <col min="2066" max="2080" width="14.28515625" style="896" bestFit="1" customWidth="1"/>
    <col min="2081" max="2084" width="14" style="896" customWidth="1"/>
    <col min="2085" max="2303" width="9.140625" style="896"/>
    <col min="2304" max="2304" width="47.42578125" style="896" customWidth="1"/>
    <col min="2305" max="2320" width="14.28515625" style="896" bestFit="1" customWidth="1"/>
    <col min="2321" max="2321" width="35.140625" style="896" customWidth="1"/>
    <col min="2322" max="2336" width="14.28515625" style="896" bestFit="1" customWidth="1"/>
    <col min="2337" max="2340" width="14" style="896" customWidth="1"/>
    <col min="2341" max="2559" width="9.140625" style="896"/>
    <col min="2560" max="2560" width="47.42578125" style="896" customWidth="1"/>
    <col min="2561" max="2576" width="14.28515625" style="896" bestFit="1" customWidth="1"/>
    <col min="2577" max="2577" width="35.140625" style="896" customWidth="1"/>
    <col min="2578" max="2592" width="14.28515625" style="896" bestFit="1" customWidth="1"/>
    <col min="2593" max="2596" width="14" style="896" customWidth="1"/>
    <col min="2597" max="2815" width="9.140625" style="896"/>
    <col min="2816" max="2816" width="47.42578125" style="896" customWidth="1"/>
    <col min="2817" max="2832" width="14.28515625" style="896" bestFit="1" customWidth="1"/>
    <col min="2833" max="2833" width="35.140625" style="896" customWidth="1"/>
    <col min="2834" max="2848" width="14.28515625" style="896" bestFit="1" customWidth="1"/>
    <col min="2849" max="2852" width="14" style="896" customWidth="1"/>
    <col min="2853" max="3071" width="9.140625" style="896"/>
    <col min="3072" max="3072" width="47.42578125" style="896" customWidth="1"/>
    <col min="3073" max="3088" width="14.28515625" style="896" bestFit="1" customWidth="1"/>
    <col min="3089" max="3089" width="35.140625" style="896" customWidth="1"/>
    <col min="3090" max="3104" width="14.28515625" style="896" bestFit="1" customWidth="1"/>
    <col min="3105" max="3108" width="14" style="896" customWidth="1"/>
    <col min="3109" max="3327" width="9.140625" style="896"/>
    <col min="3328" max="3328" width="47.42578125" style="896" customWidth="1"/>
    <col min="3329" max="3344" width="14.28515625" style="896" bestFit="1" customWidth="1"/>
    <col min="3345" max="3345" width="35.140625" style="896" customWidth="1"/>
    <col min="3346" max="3360" width="14.28515625" style="896" bestFit="1" customWidth="1"/>
    <col min="3361" max="3364" width="14" style="896" customWidth="1"/>
    <col min="3365" max="3583" width="9.140625" style="896"/>
    <col min="3584" max="3584" width="47.42578125" style="896" customWidth="1"/>
    <col min="3585" max="3600" width="14.28515625" style="896" bestFit="1" customWidth="1"/>
    <col min="3601" max="3601" width="35.140625" style="896" customWidth="1"/>
    <col min="3602" max="3616" width="14.28515625" style="896" bestFit="1" customWidth="1"/>
    <col min="3617" max="3620" width="14" style="896" customWidth="1"/>
    <col min="3621" max="3839" width="9.140625" style="896"/>
    <col min="3840" max="3840" width="47.42578125" style="896" customWidth="1"/>
    <col min="3841" max="3856" width="14.28515625" style="896" bestFit="1" customWidth="1"/>
    <col min="3857" max="3857" width="35.140625" style="896" customWidth="1"/>
    <col min="3858" max="3872" width="14.28515625" style="896" bestFit="1" customWidth="1"/>
    <col min="3873" max="3876" width="14" style="896" customWidth="1"/>
    <col min="3877" max="4095" width="9.140625" style="896"/>
    <col min="4096" max="4096" width="47.42578125" style="896" customWidth="1"/>
    <col min="4097" max="4112" width="14.28515625" style="896" bestFit="1" customWidth="1"/>
    <col min="4113" max="4113" width="35.140625" style="896" customWidth="1"/>
    <col min="4114" max="4128" width="14.28515625" style="896" bestFit="1" customWidth="1"/>
    <col min="4129" max="4132" width="14" style="896" customWidth="1"/>
    <col min="4133" max="4351" width="9.140625" style="896"/>
    <col min="4352" max="4352" width="47.42578125" style="896" customWidth="1"/>
    <col min="4353" max="4368" width="14.28515625" style="896" bestFit="1" customWidth="1"/>
    <col min="4369" max="4369" width="35.140625" style="896" customWidth="1"/>
    <col min="4370" max="4384" width="14.28515625" style="896" bestFit="1" customWidth="1"/>
    <col min="4385" max="4388" width="14" style="896" customWidth="1"/>
    <col min="4389" max="4607" width="9.140625" style="896"/>
    <col min="4608" max="4608" width="47.42578125" style="896" customWidth="1"/>
    <col min="4609" max="4624" width="14.28515625" style="896" bestFit="1" customWidth="1"/>
    <col min="4625" max="4625" width="35.140625" style="896" customWidth="1"/>
    <col min="4626" max="4640" width="14.28515625" style="896" bestFit="1" customWidth="1"/>
    <col min="4641" max="4644" width="14" style="896" customWidth="1"/>
    <col min="4645" max="4863" width="9.140625" style="896"/>
    <col min="4864" max="4864" width="47.42578125" style="896" customWidth="1"/>
    <col min="4865" max="4880" width="14.28515625" style="896" bestFit="1" customWidth="1"/>
    <col min="4881" max="4881" width="35.140625" style="896" customWidth="1"/>
    <col min="4882" max="4896" width="14.28515625" style="896" bestFit="1" customWidth="1"/>
    <col min="4897" max="4900" width="14" style="896" customWidth="1"/>
    <col min="4901" max="5119" width="9.140625" style="896"/>
    <col min="5120" max="5120" width="47.42578125" style="896" customWidth="1"/>
    <col min="5121" max="5136" width="14.28515625" style="896" bestFit="1" customWidth="1"/>
    <col min="5137" max="5137" width="35.140625" style="896" customWidth="1"/>
    <col min="5138" max="5152" width="14.28515625" style="896" bestFit="1" customWidth="1"/>
    <col min="5153" max="5156" width="14" style="896" customWidth="1"/>
    <col min="5157" max="5375" width="9.140625" style="896"/>
    <col min="5376" max="5376" width="47.42578125" style="896" customWidth="1"/>
    <col min="5377" max="5392" width="14.28515625" style="896" bestFit="1" customWidth="1"/>
    <col min="5393" max="5393" width="35.140625" style="896" customWidth="1"/>
    <col min="5394" max="5408" width="14.28515625" style="896" bestFit="1" customWidth="1"/>
    <col min="5409" max="5412" width="14" style="896" customWidth="1"/>
    <col min="5413" max="5631" width="9.140625" style="896"/>
    <col min="5632" max="5632" width="47.42578125" style="896" customWidth="1"/>
    <col min="5633" max="5648" width="14.28515625" style="896" bestFit="1" customWidth="1"/>
    <col min="5649" max="5649" width="35.140625" style="896" customWidth="1"/>
    <col min="5650" max="5664" width="14.28515625" style="896" bestFit="1" customWidth="1"/>
    <col min="5665" max="5668" width="14" style="896" customWidth="1"/>
    <col min="5669" max="5887" width="9.140625" style="896"/>
    <col min="5888" max="5888" width="47.42578125" style="896" customWidth="1"/>
    <col min="5889" max="5904" width="14.28515625" style="896" bestFit="1" customWidth="1"/>
    <col min="5905" max="5905" width="35.140625" style="896" customWidth="1"/>
    <col min="5906" max="5920" width="14.28515625" style="896" bestFit="1" customWidth="1"/>
    <col min="5921" max="5924" width="14" style="896" customWidth="1"/>
    <col min="5925" max="6143" width="9.140625" style="896"/>
    <col min="6144" max="6144" width="47.42578125" style="896" customWidth="1"/>
    <col min="6145" max="6160" width="14.28515625" style="896" bestFit="1" customWidth="1"/>
    <col min="6161" max="6161" width="35.140625" style="896" customWidth="1"/>
    <col min="6162" max="6176" width="14.28515625" style="896" bestFit="1" customWidth="1"/>
    <col min="6177" max="6180" width="14" style="896" customWidth="1"/>
    <col min="6181" max="6399" width="9.140625" style="896"/>
    <col min="6400" max="6400" width="47.42578125" style="896" customWidth="1"/>
    <col min="6401" max="6416" width="14.28515625" style="896" bestFit="1" customWidth="1"/>
    <col min="6417" max="6417" width="35.140625" style="896" customWidth="1"/>
    <col min="6418" max="6432" width="14.28515625" style="896" bestFit="1" customWidth="1"/>
    <col min="6433" max="6436" width="14" style="896" customWidth="1"/>
    <col min="6437" max="6655" width="9.140625" style="896"/>
    <col min="6656" max="6656" width="47.42578125" style="896" customWidth="1"/>
    <col min="6657" max="6672" width="14.28515625" style="896" bestFit="1" customWidth="1"/>
    <col min="6673" max="6673" width="35.140625" style="896" customWidth="1"/>
    <col min="6674" max="6688" width="14.28515625" style="896" bestFit="1" customWidth="1"/>
    <col min="6689" max="6692" width="14" style="896" customWidth="1"/>
    <col min="6693" max="6911" width="9.140625" style="896"/>
    <col min="6912" max="6912" width="47.42578125" style="896" customWidth="1"/>
    <col min="6913" max="6928" width="14.28515625" style="896" bestFit="1" customWidth="1"/>
    <col min="6929" max="6929" width="35.140625" style="896" customWidth="1"/>
    <col min="6930" max="6944" width="14.28515625" style="896" bestFit="1" customWidth="1"/>
    <col min="6945" max="6948" width="14" style="896" customWidth="1"/>
    <col min="6949" max="7167" width="9.140625" style="896"/>
    <col min="7168" max="7168" width="47.42578125" style="896" customWidth="1"/>
    <col min="7169" max="7184" width="14.28515625" style="896" bestFit="1" customWidth="1"/>
    <col min="7185" max="7185" width="35.140625" style="896" customWidth="1"/>
    <col min="7186" max="7200" width="14.28515625" style="896" bestFit="1" customWidth="1"/>
    <col min="7201" max="7204" width="14" style="896" customWidth="1"/>
    <col min="7205" max="7423" width="9.140625" style="896"/>
    <col min="7424" max="7424" width="47.42578125" style="896" customWidth="1"/>
    <col min="7425" max="7440" width="14.28515625" style="896" bestFit="1" customWidth="1"/>
    <col min="7441" max="7441" width="35.140625" style="896" customWidth="1"/>
    <col min="7442" max="7456" width="14.28515625" style="896" bestFit="1" customWidth="1"/>
    <col min="7457" max="7460" width="14" style="896" customWidth="1"/>
    <col min="7461" max="7679" width="9.140625" style="896"/>
    <col min="7680" max="7680" width="47.42578125" style="896" customWidth="1"/>
    <col min="7681" max="7696" width="14.28515625" style="896" bestFit="1" customWidth="1"/>
    <col min="7697" max="7697" width="35.140625" style="896" customWidth="1"/>
    <col min="7698" max="7712" width="14.28515625" style="896" bestFit="1" customWidth="1"/>
    <col min="7713" max="7716" width="14" style="896" customWidth="1"/>
    <col min="7717" max="7935" width="9.140625" style="896"/>
    <col min="7936" max="7936" width="47.42578125" style="896" customWidth="1"/>
    <col min="7937" max="7952" width="14.28515625" style="896" bestFit="1" customWidth="1"/>
    <col min="7953" max="7953" width="35.140625" style="896" customWidth="1"/>
    <col min="7954" max="7968" width="14.28515625" style="896" bestFit="1" customWidth="1"/>
    <col min="7969" max="7972" width="14" style="896" customWidth="1"/>
    <col min="7973" max="8191" width="9.140625" style="896"/>
    <col min="8192" max="8192" width="47.42578125" style="896" customWidth="1"/>
    <col min="8193" max="8208" width="14.28515625" style="896" bestFit="1" customWidth="1"/>
    <col min="8209" max="8209" width="35.140625" style="896" customWidth="1"/>
    <col min="8210" max="8224" width="14.28515625" style="896" bestFit="1" customWidth="1"/>
    <col min="8225" max="8228" width="14" style="896" customWidth="1"/>
    <col min="8229" max="8447" width="9.140625" style="896"/>
    <col min="8448" max="8448" width="47.42578125" style="896" customWidth="1"/>
    <col min="8449" max="8464" width="14.28515625" style="896" bestFit="1" customWidth="1"/>
    <col min="8465" max="8465" width="35.140625" style="896" customWidth="1"/>
    <col min="8466" max="8480" width="14.28515625" style="896" bestFit="1" customWidth="1"/>
    <col min="8481" max="8484" width="14" style="896" customWidth="1"/>
    <col min="8485" max="8703" width="9.140625" style="896"/>
    <col min="8704" max="8704" width="47.42578125" style="896" customWidth="1"/>
    <col min="8705" max="8720" width="14.28515625" style="896" bestFit="1" customWidth="1"/>
    <col min="8721" max="8721" width="35.140625" style="896" customWidth="1"/>
    <col min="8722" max="8736" width="14.28515625" style="896" bestFit="1" customWidth="1"/>
    <col min="8737" max="8740" width="14" style="896" customWidth="1"/>
    <col min="8741" max="8959" width="9.140625" style="896"/>
    <col min="8960" max="8960" width="47.42578125" style="896" customWidth="1"/>
    <col min="8961" max="8976" width="14.28515625" style="896" bestFit="1" customWidth="1"/>
    <col min="8977" max="8977" width="35.140625" style="896" customWidth="1"/>
    <col min="8978" max="8992" width="14.28515625" style="896" bestFit="1" customWidth="1"/>
    <col min="8993" max="8996" width="14" style="896" customWidth="1"/>
    <col min="8997" max="9215" width="9.140625" style="896"/>
    <col min="9216" max="9216" width="47.42578125" style="896" customWidth="1"/>
    <col min="9217" max="9232" width="14.28515625" style="896" bestFit="1" customWidth="1"/>
    <col min="9233" max="9233" width="35.140625" style="896" customWidth="1"/>
    <col min="9234" max="9248" width="14.28515625" style="896" bestFit="1" customWidth="1"/>
    <col min="9249" max="9252" width="14" style="896" customWidth="1"/>
    <col min="9253" max="9471" width="9.140625" style="896"/>
    <col min="9472" max="9472" width="47.42578125" style="896" customWidth="1"/>
    <col min="9473" max="9488" width="14.28515625" style="896" bestFit="1" customWidth="1"/>
    <col min="9489" max="9489" width="35.140625" style="896" customWidth="1"/>
    <col min="9490" max="9504" width="14.28515625" style="896" bestFit="1" customWidth="1"/>
    <col min="9505" max="9508" width="14" style="896" customWidth="1"/>
    <col min="9509" max="9727" width="9.140625" style="896"/>
    <col min="9728" max="9728" width="47.42578125" style="896" customWidth="1"/>
    <col min="9729" max="9744" width="14.28515625" style="896" bestFit="1" customWidth="1"/>
    <col min="9745" max="9745" width="35.140625" style="896" customWidth="1"/>
    <col min="9746" max="9760" width="14.28515625" style="896" bestFit="1" customWidth="1"/>
    <col min="9761" max="9764" width="14" style="896" customWidth="1"/>
    <col min="9765" max="9983" width="9.140625" style="896"/>
    <col min="9984" max="9984" width="47.42578125" style="896" customWidth="1"/>
    <col min="9985" max="10000" width="14.28515625" style="896" bestFit="1" customWidth="1"/>
    <col min="10001" max="10001" width="35.140625" style="896" customWidth="1"/>
    <col min="10002" max="10016" width="14.28515625" style="896" bestFit="1" customWidth="1"/>
    <col min="10017" max="10020" width="14" style="896" customWidth="1"/>
    <col min="10021" max="10239" width="9.140625" style="896"/>
    <col min="10240" max="10240" width="47.42578125" style="896" customWidth="1"/>
    <col min="10241" max="10256" width="14.28515625" style="896" bestFit="1" customWidth="1"/>
    <col min="10257" max="10257" width="35.140625" style="896" customWidth="1"/>
    <col min="10258" max="10272" width="14.28515625" style="896" bestFit="1" customWidth="1"/>
    <col min="10273" max="10276" width="14" style="896" customWidth="1"/>
    <col min="10277" max="10495" width="9.140625" style="896"/>
    <col min="10496" max="10496" width="47.42578125" style="896" customWidth="1"/>
    <col min="10497" max="10512" width="14.28515625" style="896" bestFit="1" customWidth="1"/>
    <col min="10513" max="10513" width="35.140625" style="896" customWidth="1"/>
    <col min="10514" max="10528" width="14.28515625" style="896" bestFit="1" customWidth="1"/>
    <col min="10529" max="10532" width="14" style="896" customWidth="1"/>
    <col min="10533" max="10751" width="9.140625" style="896"/>
    <col min="10752" max="10752" width="47.42578125" style="896" customWidth="1"/>
    <col min="10753" max="10768" width="14.28515625" style="896" bestFit="1" customWidth="1"/>
    <col min="10769" max="10769" width="35.140625" style="896" customWidth="1"/>
    <col min="10770" max="10784" width="14.28515625" style="896" bestFit="1" customWidth="1"/>
    <col min="10785" max="10788" width="14" style="896" customWidth="1"/>
    <col min="10789" max="11007" width="9.140625" style="896"/>
    <col min="11008" max="11008" width="47.42578125" style="896" customWidth="1"/>
    <col min="11009" max="11024" width="14.28515625" style="896" bestFit="1" customWidth="1"/>
    <col min="11025" max="11025" width="35.140625" style="896" customWidth="1"/>
    <col min="11026" max="11040" width="14.28515625" style="896" bestFit="1" customWidth="1"/>
    <col min="11041" max="11044" width="14" style="896" customWidth="1"/>
    <col min="11045" max="11263" width="9.140625" style="896"/>
    <col min="11264" max="11264" width="47.42578125" style="896" customWidth="1"/>
    <col min="11265" max="11280" width="14.28515625" style="896" bestFit="1" customWidth="1"/>
    <col min="11281" max="11281" width="35.140625" style="896" customWidth="1"/>
    <col min="11282" max="11296" width="14.28515625" style="896" bestFit="1" customWidth="1"/>
    <col min="11297" max="11300" width="14" style="896" customWidth="1"/>
    <col min="11301" max="11519" width="9.140625" style="896"/>
    <col min="11520" max="11520" width="47.42578125" style="896" customWidth="1"/>
    <col min="11521" max="11536" width="14.28515625" style="896" bestFit="1" customWidth="1"/>
    <col min="11537" max="11537" width="35.140625" style="896" customWidth="1"/>
    <col min="11538" max="11552" width="14.28515625" style="896" bestFit="1" customWidth="1"/>
    <col min="11553" max="11556" width="14" style="896" customWidth="1"/>
    <col min="11557" max="11775" width="9.140625" style="896"/>
    <col min="11776" max="11776" width="47.42578125" style="896" customWidth="1"/>
    <col min="11777" max="11792" width="14.28515625" style="896" bestFit="1" customWidth="1"/>
    <col min="11793" max="11793" width="35.140625" style="896" customWidth="1"/>
    <col min="11794" max="11808" width="14.28515625" style="896" bestFit="1" customWidth="1"/>
    <col min="11809" max="11812" width="14" style="896" customWidth="1"/>
    <col min="11813" max="12031" width="9.140625" style="896"/>
    <col min="12032" max="12032" width="47.42578125" style="896" customWidth="1"/>
    <col min="12033" max="12048" width="14.28515625" style="896" bestFit="1" customWidth="1"/>
    <col min="12049" max="12049" width="35.140625" style="896" customWidth="1"/>
    <col min="12050" max="12064" width="14.28515625" style="896" bestFit="1" customWidth="1"/>
    <col min="12065" max="12068" width="14" style="896" customWidth="1"/>
    <col min="12069" max="12287" width="9.140625" style="896"/>
    <col min="12288" max="12288" width="47.42578125" style="896" customWidth="1"/>
    <col min="12289" max="12304" width="14.28515625" style="896" bestFit="1" customWidth="1"/>
    <col min="12305" max="12305" width="35.140625" style="896" customWidth="1"/>
    <col min="12306" max="12320" width="14.28515625" style="896" bestFit="1" customWidth="1"/>
    <col min="12321" max="12324" width="14" style="896" customWidth="1"/>
    <col min="12325" max="12543" width="9.140625" style="896"/>
    <col min="12544" max="12544" width="47.42578125" style="896" customWidth="1"/>
    <col min="12545" max="12560" width="14.28515625" style="896" bestFit="1" customWidth="1"/>
    <col min="12561" max="12561" width="35.140625" style="896" customWidth="1"/>
    <col min="12562" max="12576" width="14.28515625" style="896" bestFit="1" customWidth="1"/>
    <col min="12577" max="12580" width="14" style="896" customWidth="1"/>
    <col min="12581" max="12799" width="9.140625" style="896"/>
    <col min="12800" max="12800" width="47.42578125" style="896" customWidth="1"/>
    <col min="12801" max="12816" width="14.28515625" style="896" bestFit="1" customWidth="1"/>
    <col min="12817" max="12817" width="35.140625" style="896" customWidth="1"/>
    <col min="12818" max="12832" width="14.28515625" style="896" bestFit="1" customWidth="1"/>
    <col min="12833" max="12836" width="14" style="896" customWidth="1"/>
    <col min="12837" max="13055" width="9.140625" style="896"/>
    <col min="13056" max="13056" width="47.42578125" style="896" customWidth="1"/>
    <col min="13057" max="13072" width="14.28515625" style="896" bestFit="1" customWidth="1"/>
    <col min="13073" max="13073" width="35.140625" style="896" customWidth="1"/>
    <col min="13074" max="13088" width="14.28515625" style="896" bestFit="1" customWidth="1"/>
    <col min="13089" max="13092" width="14" style="896" customWidth="1"/>
    <col min="13093" max="13311" width="9.140625" style="896"/>
    <col min="13312" max="13312" width="47.42578125" style="896" customWidth="1"/>
    <col min="13313" max="13328" width="14.28515625" style="896" bestFit="1" customWidth="1"/>
    <col min="13329" max="13329" width="35.140625" style="896" customWidth="1"/>
    <col min="13330" max="13344" width="14.28515625" style="896" bestFit="1" customWidth="1"/>
    <col min="13345" max="13348" width="14" style="896" customWidth="1"/>
    <col min="13349" max="13567" width="9.140625" style="896"/>
    <col min="13568" max="13568" width="47.42578125" style="896" customWidth="1"/>
    <col min="13569" max="13584" width="14.28515625" style="896" bestFit="1" customWidth="1"/>
    <col min="13585" max="13585" width="35.140625" style="896" customWidth="1"/>
    <col min="13586" max="13600" width="14.28515625" style="896" bestFit="1" customWidth="1"/>
    <col min="13601" max="13604" width="14" style="896" customWidth="1"/>
    <col min="13605" max="13823" width="9.140625" style="896"/>
    <col min="13824" max="13824" width="47.42578125" style="896" customWidth="1"/>
    <col min="13825" max="13840" width="14.28515625" style="896" bestFit="1" customWidth="1"/>
    <col min="13841" max="13841" width="35.140625" style="896" customWidth="1"/>
    <col min="13842" max="13856" width="14.28515625" style="896" bestFit="1" customWidth="1"/>
    <col min="13857" max="13860" width="14" style="896" customWidth="1"/>
    <col min="13861" max="14079" width="9.140625" style="896"/>
    <col min="14080" max="14080" width="47.42578125" style="896" customWidth="1"/>
    <col min="14081" max="14096" width="14.28515625" style="896" bestFit="1" customWidth="1"/>
    <col min="14097" max="14097" width="35.140625" style="896" customWidth="1"/>
    <col min="14098" max="14112" width="14.28515625" style="896" bestFit="1" customWidth="1"/>
    <col min="14113" max="14116" width="14" style="896" customWidth="1"/>
    <col min="14117" max="14335" width="9.140625" style="896"/>
    <col min="14336" max="14336" width="47.42578125" style="896" customWidth="1"/>
    <col min="14337" max="14352" width="14.28515625" style="896" bestFit="1" customWidth="1"/>
    <col min="14353" max="14353" width="35.140625" style="896" customWidth="1"/>
    <col min="14354" max="14368" width="14.28515625" style="896" bestFit="1" customWidth="1"/>
    <col min="14369" max="14372" width="14" style="896" customWidth="1"/>
    <col min="14373" max="14591" width="9.140625" style="896"/>
    <col min="14592" max="14592" width="47.42578125" style="896" customWidth="1"/>
    <col min="14593" max="14608" width="14.28515625" style="896" bestFit="1" customWidth="1"/>
    <col min="14609" max="14609" width="35.140625" style="896" customWidth="1"/>
    <col min="14610" max="14624" width="14.28515625" style="896" bestFit="1" customWidth="1"/>
    <col min="14625" max="14628" width="14" style="896" customWidth="1"/>
    <col min="14629" max="14847" width="9.140625" style="896"/>
    <col min="14848" max="14848" width="47.42578125" style="896" customWidth="1"/>
    <col min="14849" max="14864" width="14.28515625" style="896" bestFit="1" customWidth="1"/>
    <col min="14865" max="14865" width="35.140625" style="896" customWidth="1"/>
    <col min="14866" max="14880" width="14.28515625" style="896" bestFit="1" customWidth="1"/>
    <col min="14881" max="14884" width="14" style="896" customWidth="1"/>
    <col min="14885" max="15103" width="9.140625" style="896"/>
    <col min="15104" max="15104" width="47.42578125" style="896" customWidth="1"/>
    <col min="15105" max="15120" width="14.28515625" style="896" bestFit="1" customWidth="1"/>
    <col min="15121" max="15121" width="35.140625" style="896" customWidth="1"/>
    <col min="15122" max="15136" width="14.28515625" style="896" bestFit="1" customWidth="1"/>
    <col min="15137" max="15140" width="14" style="896" customWidth="1"/>
    <col min="15141" max="15359" width="9.140625" style="896"/>
    <col min="15360" max="15360" width="47.42578125" style="896" customWidth="1"/>
    <col min="15361" max="15376" width="14.28515625" style="896" bestFit="1" customWidth="1"/>
    <col min="15377" max="15377" width="35.140625" style="896" customWidth="1"/>
    <col min="15378" max="15392" width="14.28515625" style="896" bestFit="1" customWidth="1"/>
    <col min="15393" max="15396" width="14" style="896" customWidth="1"/>
    <col min="15397" max="15615" width="9.140625" style="896"/>
    <col min="15616" max="15616" width="47.42578125" style="896" customWidth="1"/>
    <col min="15617" max="15632" width="14.28515625" style="896" bestFit="1" customWidth="1"/>
    <col min="15633" max="15633" width="35.140625" style="896" customWidth="1"/>
    <col min="15634" max="15648" width="14.28515625" style="896" bestFit="1" customWidth="1"/>
    <col min="15649" max="15652" width="14" style="896" customWidth="1"/>
    <col min="15653" max="15871" width="9.140625" style="896"/>
    <col min="15872" max="15872" width="47.42578125" style="896" customWidth="1"/>
    <col min="15873" max="15888" width="14.28515625" style="896" bestFit="1" customWidth="1"/>
    <col min="15889" max="15889" width="35.140625" style="896" customWidth="1"/>
    <col min="15890" max="15904" width="14.28515625" style="896" bestFit="1" customWidth="1"/>
    <col min="15905" max="15908" width="14" style="896" customWidth="1"/>
    <col min="15909" max="16127" width="9.140625" style="896"/>
    <col min="16128" max="16128" width="47.42578125" style="896" customWidth="1"/>
    <col min="16129" max="16144" width="14.28515625" style="896" bestFit="1" customWidth="1"/>
    <col min="16145" max="16145" width="35.140625" style="896" customWidth="1"/>
    <col min="16146" max="16160" width="14.28515625" style="896" bestFit="1" customWidth="1"/>
    <col min="16161" max="16164" width="14" style="896" customWidth="1"/>
    <col min="16165" max="16384" width="9.140625" style="896"/>
  </cols>
  <sheetData>
    <row r="1" spans="1:38" ht="25.5">
      <c r="A1" s="1172" t="s">
        <v>322</v>
      </c>
    </row>
    <row r="2" spans="1:38" ht="72.75" thickBot="1">
      <c r="A2" s="1387" t="s">
        <v>876</v>
      </c>
      <c r="B2" s="1388"/>
      <c r="C2" s="1389"/>
      <c r="D2" s="3196"/>
      <c r="E2" s="3196"/>
      <c r="F2" s="3196"/>
      <c r="G2" s="3196"/>
      <c r="H2" s="3196"/>
      <c r="I2" s="3196"/>
      <c r="J2" s="3196"/>
      <c r="K2" s="3196"/>
      <c r="L2" s="3196"/>
      <c r="M2" s="3196"/>
      <c r="N2" s="3196"/>
      <c r="O2" s="3196"/>
      <c r="P2" s="1390"/>
      <c r="Q2" s="1390"/>
      <c r="R2" s="1387" t="s">
        <v>876</v>
      </c>
      <c r="S2" s="1390"/>
      <c r="T2" s="3196"/>
      <c r="U2" s="3196"/>
      <c r="V2" s="3196"/>
      <c r="W2" s="1391"/>
    </row>
    <row r="3" spans="1:38" ht="16.5"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16.5"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row>
    <row r="5" spans="1:38">
      <c r="A5" s="1186" t="s">
        <v>5</v>
      </c>
      <c r="B5" s="1187">
        <v>124921.5</v>
      </c>
      <c r="C5" s="1175">
        <v>105500.20000000001</v>
      </c>
      <c r="D5" s="1175">
        <v>105715.3</v>
      </c>
      <c r="E5" s="1175">
        <v>114203.8</v>
      </c>
      <c r="F5" s="1188">
        <v>108086.1</v>
      </c>
      <c r="G5" s="1189">
        <v>101853.80000000002</v>
      </c>
      <c r="H5" s="1189">
        <v>82853.899999999994</v>
      </c>
      <c r="I5" s="1190">
        <v>76961.5</v>
      </c>
      <c r="J5" s="1187">
        <v>74475.899999999994</v>
      </c>
      <c r="K5" s="1175">
        <v>76264.899999999994</v>
      </c>
      <c r="L5" s="1175">
        <v>97512.6</v>
      </c>
      <c r="M5" s="1191">
        <v>86901.9</v>
      </c>
      <c r="N5" s="1187">
        <v>83494.23000000001</v>
      </c>
      <c r="O5" s="1175">
        <v>76214.510000000009</v>
      </c>
      <c r="P5" s="1175">
        <v>76801.3</v>
      </c>
      <c r="Q5" s="1191">
        <v>60280.2</v>
      </c>
      <c r="R5" s="1186" t="s">
        <v>5</v>
      </c>
      <c r="S5" s="1187">
        <v>62529.7</v>
      </c>
      <c r="T5" s="1175">
        <v>65089.5</v>
      </c>
      <c r="U5" s="1175">
        <v>59869.845999999998</v>
      </c>
      <c r="V5" s="1191">
        <v>65693.7</v>
      </c>
      <c r="W5" s="1187">
        <v>58431.072999999997</v>
      </c>
      <c r="X5" s="1175">
        <v>66113.2</v>
      </c>
      <c r="Y5" s="1175">
        <v>66452.37</v>
      </c>
      <c r="Z5" s="1191">
        <v>32622.003770679999</v>
      </c>
      <c r="AA5" s="1188">
        <v>43064.665754880007</v>
      </c>
      <c r="AB5" s="1189">
        <v>45868.235604500005</v>
      </c>
      <c r="AC5" s="1189">
        <v>49343.6</v>
      </c>
      <c r="AD5" s="1190">
        <v>39204.5</v>
      </c>
      <c r="AE5" s="1188">
        <v>39004.300000000003</v>
      </c>
      <c r="AF5" s="1189">
        <v>43187.390281059998</v>
      </c>
      <c r="AG5" s="1189">
        <v>46632.379417950004</v>
      </c>
      <c r="AH5" s="1190">
        <v>53547.653982210002</v>
      </c>
      <c r="AI5" s="1188">
        <v>35400.625403899998</v>
      </c>
      <c r="AJ5" s="1189">
        <v>44285.91886369</v>
      </c>
      <c r="AK5" s="1189">
        <v>42857.115363420002</v>
      </c>
      <c r="AL5" s="1190">
        <v>44148.583748380006</v>
      </c>
    </row>
    <row r="6" spans="1:38">
      <c r="A6" s="1192" t="s">
        <v>6</v>
      </c>
      <c r="B6" s="1193">
        <v>585.20000000000005</v>
      </c>
      <c r="C6" s="1194">
        <v>755</v>
      </c>
      <c r="D6" s="1194">
        <v>762.7</v>
      </c>
      <c r="E6" s="1194">
        <v>825.2</v>
      </c>
      <c r="F6" s="1195">
        <v>1098.2</v>
      </c>
      <c r="G6" s="1196">
        <v>918.9</v>
      </c>
      <c r="H6" s="1196">
        <v>909.3</v>
      </c>
      <c r="I6" s="1197">
        <v>970.6</v>
      </c>
      <c r="J6" s="1198">
        <v>994</v>
      </c>
      <c r="K6" s="1196">
        <v>1249.5999999999999</v>
      </c>
      <c r="L6" s="1199">
        <v>1450.7</v>
      </c>
      <c r="M6" s="1200">
        <v>1282.3</v>
      </c>
      <c r="N6" s="1198">
        <v>1453.87</v>
      </c>
      <c r="O6" s="1196">
        <v>1424.18</v>
      </c>
      <c r="P6" s="1199">
        <v>1266</v>
      </c>
      <c r="Q6" s="1197">
        <v>1508.3</v>
      </c>
      <c r="R6" s="1192" t="s">
        <v>6</v>
      </c>
      <c r="S6" s="1198">
        <v>1369.6</v>
      </c>
      <c r="T6" s="1199">
        <v>1688.1</v>
      </c>
      <c r="U6" s="1196">
        <v>833.48</v>
      </c>
      <c r="V6" s="1173">
        <v>1222.2</v>
      </c>
      <c r="W6" s="1198">
        <v>1197</v>
      </c>
      <c r="X6" s="1199">
        <v>1589.5</v>
      </c>
      <c r="Y6" s="1196">
        <v>1388.3409999999999</v>
      </c>
      <c r="Z6" s="1173">
        <v>147.23277228000001</v>
      </c>
      <c r="AA6" s="1193">
        <v>582.48259860000007</v>
      </c>
      <c r="AB6" s="1199">
        <v>719.37824419000003</v>
      </c>
      <c r="AC6" s="1199">
        <v>810.1</v>
      </c>
      <c r="AD6" s="1200">
        <v>286.5</v>
      </c>
      <c r="AE6" s="1193">
        <v>263.2</v>
      </c>
      <c r="AF6" s="1199">
        <v>392.59554044999999</v>
      </c>
      <c r="AG6" s="1199">
        <v>435.79627481</v>
      </c>
      <c r="AH6" s="1200">
        <v>291.02307198</v>
      </c>
      <c r="AI6" s="1193">
        <v>483.65235566000001</v>
      </c>
      <c r="AJ6" s="1199">
        <v>601.43116230999999</v>
      </c>
      <c r="AK6" s="1199">
        <v>473.85366035000004</v>
      </c>
      <c r="AL6" s="1200">
        <v>2139.9230184399999</v>
      </c>
    </row>
    <row r="7" spans="1:38">
      <c r="A7" s="1192" t="s">
        <v>28</v>
      </c>
      <c r="B7" s="1193">
        <v>25701.9</v>
      </c>
      <c r="C7" s="1194">
        <v>23829.599999999999</v>
      </c>
      <c r="D7" s="1194">
        <v>27331.8</v>
      </c>
      <c r="E7" s="1194">
        <v>113378.6</v>
      </c>
      <c r="F7" s="1195">
        <v>25133.9</v>
      </c>
      <c r="G7" s="1196">
        <v>33953.300000000003</v>
      </c>
      <c r="H7" s="1196">
        <v>29849.1</v>
      </c>
      <c r="I7" s="1197">
        <v>30781.5</v>
      </c>
      <c r="J7" s="1198">
        <v>25901.9</v>
      </c>
      <c r="K7" s="1196">
        <v>25054.7</v>
      </c>
      <c r="L7" s="1199">
        <v>27071.4</v>
      </c>
      <c r="M7" s="1200">
        <v>31381.9</v>
      </c>
      <c r="N7" s="1198">
        <v>20306.810000000001</v>
      </c>
      <c r="O7" s="1196">
        <v>22504.47</v>
      </c>
      <c r="P7" s="1199">
        <v>17432.900000000001</v>
      </c>
      <c r="Q7" s="1197">
        <v>16095.3</v>
      </c>
      <c r="R7" s="1192" t="s">
        <v>28</v>
      </c>
      <c r="S7" s="1198">
        <v>16586.5</v>
      </c>
      <c r="T7" s="1199">
        <v>15938.4</v>
      </c>
      <c r="U7" s="1196">
        <v>15459.914000000001</v>
      </c>
      <c r="V7" s="1173">
        <v>12842.3</v>
      </c>
      <c r="W7" s="1198">
        <v>11643.514999999999</v>
      </c>
      <c r="X7" s="1199">
        <v>14582.7</v>
      </c>
      <c r="Y7" s="1196">
        <v>9858.8700000000008</v>
      </c>
      <c r="Z7" s="1173">
        <v>7722.9718524400005</v>
      </c>
      <c r="AA7" s="1193">
        <v>3755.85223666</v>
      </c>
      <c r="AB7" s="1199">
        <v>6699.6695386399997</v>
      </c>
      <c r="AC7" s="1199">
        <v>7566</v>
      </c>
      <c r="AD7" s="1200">
        <v>5760.8</v>
      </c>
      <c r="AE7" s="1193">
        <v>5994.7</v>
      </c>
      <c r="AF7" s="1199">
        <v>5267.9180698200007</v>
      </c>
      <c r="AG7" s="1199">
        <v>4150.9605223200006</v>
      </c>
      <c r="AH7" s="1200">
        <v>14931.81665155</v>
      </c>
      <c r="AI7" s="1193">
        <v>6907.9111889599999</v>
      </c>
      <c r="AJ7" s="1199">
        <v>8168.2938425599996</v>
      </c>
      <c r="AK7" s="1199">
        <v>8676.2035819599987</v>
      </c>
      <c r="AL7" s="1200">
        <v>8699.1466127000003</v>
      </c>
    </row>
    <row r="8" spans="1:38">
      <c r="A8" s="1192" t="s">
        <v>29</v>
      </c>
      <c r="B8" s="1193">
        <v>98634.4</v>
      </c>
      <c r="C8" s="1194">
        <v>80915.600000000006</v>
      </c>
      <c r="D8" s="1194">
        <v>77620.800000000003</v>
      </c>
      <c r="E8" s="1201"/>
      <c r="F8" s="1195">
        <v>81854</v>
      </c>
      <c r="G8" s="1196">
        <v>66981.600000000006</v>
      </c>
      <c r="H8" s="1196">
        <v>52095.5</v>
      </c>
      <c r="I8" s="1197">
        <v>45209.4</v>
      </c>
      <c r="J8" s="1198">
        <v>47580</v>
      </c>
      <c r="K8" s="1196">
        <v>49960.6</v>
      </c>
      <c r="L8" s="1199">
        <v>68990.5</v>
      </c>
      <c r="M8" s="1200">
        <v>54237.7</v>
      </c>
      <c r="N8" s="1198">
        <v>61733.55</v>
      </c>
      <c r="O8" s="1196">
        <v>52285.86</v>
      </c>
      <c r="P8" s="1199">
        <v>58102.400000000001</v>
      </c>
      <c r="Q8" s="1197">
        <v>42676.6</v>
      </c>
      <c r="R8" s="1192" t="s">
        <v>29</v>
      </c>
      <c r="S8" s="1198">
        <v>44573.599999999999</v>
      </c>
      <c r="T8" s="1199">
        <v>47463</v>
      </c>
      <c r="U8" s="1196">
        <v>43576.451999999997</v>
      </c>
      <c r="V8" s="1173">
        <v>51629.2</v>
      </c>
      <c r="W8" s="1198">
        <v>45590.557999999997</v>
      </c>
      <c r="X8" s="1199">
        <v>49941</v>
      </c>
      <c r="Y8" s="1196">
        <v>55205.159</v>
      </c>
      <c r="Z8" s="1173">
        <v>24751.799145959998</v>
      </c>
      <c r="AA8" s="1193">
        <v>38726.330919620006</v>
      </c>
      <c r="AB8" s="1199">
        <v>38449.187821670006</v>
      </c>
      <c r="AC8" s="1199">
        <v>40967</v>
      </c>
      <c r="AD8" s="1200">
        <v>33157.199999999997</v>
      </c>
      <c r="AE8" s="1193">
        <v>32746.3</v>
      </c>
      <c r="AF8" s="1199">
        <v>37526.876670789999</v>
      </c>
      <c r="AG8" s="1199">
        <v>42045.622620820002</v>
      </c>
      <c r="AH8" s="1200">
        <v>38324.814258680002</v>
      </c>
      <c r="AI8" s="1193">
        <v>28009.061859279998</v>
      </c>
      <c r="AJ8" s="1199">
        <v>35516.193858819999</v>
      </c>
      <c r="AK8" s="1199">
        <v>33707.05812111</v>
      </c>
      <c r="AL8" s="1200">
        <v>33309.514117240004</v>
      </c>
    </row>
    <row r="9" spans="1:38">
      <c r="A9" s="1202" t="s">
        <v>9</v>
      </c>
      <c r="B9" s="1187">
        <v>113638.9</v>
      </c>
      <c r="C9" s="1175">
        <v>126457.40000000001</v>
      </c>
      <c r="D9" s="1175">
        <v>146166.70000000001</v>
      </c>
      <c r="E9" s="1175">
        <v>150805.70000000001</v>
      </c>
      <c r="F9" s="1187">
        <v>192937.90000000002</v>
      </c>
      <c r="G9" s="1203">
        <v>178564.09999999998</v>
      </c>
      <c r="H9" s="1203">
        <v>185145</v>
      </c>
      <c r="I9" s="1204">
        <v>179780.1</v>
      </c>
      <c r="J9" s="1205">
        <v>181708.6</v>
      </c>
      <c r="K9" s="1203">
        <v>188616.4</v>
      </c>
      <c r="L9" s="1203">
        <v>192464.19999999998</v>
      </c>
      <c r="M9" s="1204">
        <v>199861.7</v>
      </c>
      <c r="N9" s="1205">
        <v>200966.05</v>
      </c>
      <c r="O9" s="1203">
        <v>204645.86</v>
      </c>
      <c r="P9" s="1203">
        <v>195520.9</v>
      </c>
      <c r="Q9" s="1204">
        <v>212509.40000000002</v>
      </c>
      <c r="R9" s="1202" t="s">
        <v>9</v>
      </c>
      <c r="S9" s="1205">
        <v>219938.09999999998</v>
      </c>
      <c r="T9" s="1203">
        <v>227957</v>
      </c>
      <c r="U9" s="1203">
        <v>222263.25099999999</v>
      </c>
      <c r="V9" s="1204">
        <v>220324.5</v>
      </c>
      <c r="W9" s="1205">
        <v>234442.50200000001</v>
      </c>
      <c r="X9" s="1203">
        <v>214438.7</v>
      </c>
      <c r="Y9" s="1203">
        <v>215633.829</v>
      </c>
      <c r="Z9" s="1204">
        <v>45734.314441669994</v>
      </c>
      <c r="AA9" s="1187">
        <v>110334.98805176999</v>
      </c>
      <c r="AB9" s="1175">
        <v>115160.22803673999</v>
      </c>
      <c r="AC9" s="1175">
        <v>139805.4</v>
      </c>
      <c r="AD9" s="1191">
        <v>79635.7</v>
      </c>
      <c r="AE9" s="1187">
        <v>77875</v>
      </c>
      <c r="AF9" s="1175">
        <v>104316.91074057001</v>
      </c>
      <c r="AG9" s="1175">
        <v>117685.81428967</v>
      </c>
      <c r="AH9" s="1191">
        <v>125999.17115821999</v>
      </c>
      <c r="AI9" s="1187">
        <v>107037.00642039001</v>
      </c>
      <c r="AJ9" s="1175">
        <v>124089.65629215</v>
      </c>
      <c r="AK9" s="1175">
        <v>142928.50472115999</v>
      </c>
      <c r="AL9" s="1191">
        <v>133345.79653284</v>
      </c>
    </row>
    <row r="10" spans="1:38">
      <c r="A10" s="1206" t="s">
        <v>24</v>
      </c>
      <c r="B10" s="1193">
        <v>40596.800000000003</v>
      </c>
      <c r="C10" s="1194">
        <v>43735</v>
      </c>
      <c r="D10" s="1194">
        <v>49016.7</v>
      </c>
      <c r="E10" s="1194">
        <v>52406.9</v>
      </c>
      <c r="F10" s="1195">
        <v>76701.5</v>
      </c>
      <c r="G10" s="1196">
        <v>66063.7</v>
      </c>
      <c r="H10" s="1196">
        <v>63713.4</v>
      </c>
      <c r="I10" s="1197">
        <v>61193.2</v>
      </c>
      <c r="J10" s="1198">
        <v>60845.1</v>
      </c>
      <c r="K10" s="1196">
        <v>64298.6</v>
      </c>
      <c r="L10" s="1199">
        <v>64537.2</v>
      </c>
      <c r="M10" s="1200">
        <v>66985.600000000006</v>
      </c>
      <c r="N10" s="1198">
        <v>70240.92</v>
      </c>
      <c r="O10" s="1196">
        <v>68989.11</v>
      </c>
      <c r="P10" s="1199">
        <v>68924</v>
      </c>
      <c r="Q10" s="1197">
        <v>89696.6</v>
      </c>
      <c r="R10" s="1206" t="s">
        <v>24</v>
      </c>
      <c r="S10" s="1198">
        <v>96136.7</v>
      </c>
      <c r="T10" s="1199">
        <v>89271.9</v>
      </c>
      <c r="U10" s="1196">
        <v>89053.528999999995</v>
      </c>
      <c r="V10" s="1173">
        <v>99419.1</v>
      </c>
      <c r="W10" s="1198">
        <v>101695.88499999999</v>
      </c>
      <c r="X10" s="1199">
        <v>85140.9</v>
      </c>
      <c r="Y10" s="1196">
        <v>83342.112999999998</v>
      </c>
      <c r="Z10" s="1173">
        <v>8662.7798169899997</v>
      </c>
      <c r="AA10" s="1193">
        <v>19110.362295559997</v>
      </c>
      <c r="AB10" s="1199">
        <v>16715.952147570002</v>
      </c>
      <c r="AC10" s="1199">
        <v>22317</v>
      </c>
      <c r="AD10" s="1200">
        <v>17708.7</v>
      </c>
      <c r="AE10" s="1193">
        <v>15594.7</v>
      </c>
      <c r="AF10" s="1199">
        <v>26000.396596990002</v>
      </c>
      <c r="AG10" s="1199">
        <v>29554.536767330002</v>
      </c>
      <c r="AH10" s="1200">
        <v>23992.155068</v>
      </c>
      <c r="AI10" s="1193">
        <v>27679.46775041</v>
      </c>
      <c r="AJ10" s="1199">
        <v>29814.022734999999</v>
      </c>
      <c r="AK10" s="1199">
        <v>30912.197622090003</v>
      </c>
      <c r="AL10" s="1200">
        <v>30437.95313795</v>
      </c>
    </row>
    <row r="11" spans="1:38">
      <c r="A11" s="1206" t="s">
        <v>30</v>
      </c>
      <c r="B11" s="1193">
        <v>40489.1</v>
      </c>
      <c r="C11" s="1194">
        <v>44932.6</v>
      </c>
      <c r="D11" s="1194">
        <v>51850.7</v>
      </c>
      <c r="E11" s="1194">
        <v>98398.8</v>
      </c>
      <c r="F11" s="1195">
        <v>53288.6</v>
      </c>
      <c r="G11" s="1196">
        <v>51816.1</v>
      </c>
      <c r="H11" s="1196">
        <v>58862.7</v>
      </c>
      <c r="I11" s="1197">
        <v>61339</v>
      </c>
      <c r="J11" s="1198">
        <v>57869.4</v>
      </c>
      <c r="K11" s="1196">
        <v>44200.1</v>
      </c>
      <c r="L11" s="1199">
        <v>49018.6</v>
      </c>
      <c r="M11" s="1200">
        <v>52683.8</v>
      </c>
      <c r="N11" s="1198">
        <v>48837.63</v>
      </c>
      <c r="O11" s="1196">
        <v>49301.17</v>
      </c>
      <c r="P11" s="1199">
        <v>45495.5</v>
      </c>
      <c r="Q11" s="1197">
        <v>36015.599999999999</v>
      </c>
      <c r="R11" s="1206" t="s">
        <v>30</v>
      </c>
      <c r="S11" s="1198">
        <v>36085.1</v>
      </c>
      <c r="T11" s="1199">
        <v>42237.4</v>
      </c>
      <c r="U11" s="1196">
        <v>38929.697</v>
      </c>
      <c r="V11" s="1173">
        <v>37277.199999999997</v>
      </c>
      <c r="W11" s="1198">
        <v>39314.06</v>
      </c>
      <c r="X11" s="1199">
        <v>36590.199999999997</v>
      </c>
      <c r="Y11" s="1196">
        <v>36750.108999999997</v>
      </c>
      <c r="Z11" s="1173">
        <v>9093.4891576600003</v>
      </c>
      <c r="AA11" s="1193">
        <v>27788.87602566</v>
      </c>
      <c r="AB11" s="1199">
        <v>26178.212465150002</v>
      </c>
      <c r="AC11" s="1199">
        <v>29480</v>
      </c>
      <c r="AD11" s="1200">
        <v>14242.1</v>
      </c>
      <c r="AE11" s="1193">
        <v>16423.8</v>
      </c>
      <c r="AF11" s="1199">
        <v>21961.797093200003</v>
      </c>
      <c r="AG11" s="1199">
        <v>25775.704161019999</v>
      </c>
      <c r="AH11" s="1200">
        <v>27779.715125349998</v>
      </c>
      <c r="AI11" s="1193">
        <v>22134.099426790002</v>
      </c>
      <c r="AJ11" s="1199">
        <v>21634.052224439998</v>
      </c>
      <c r="AK11" s="1199">
        <v>24998.83742204</v>
      </c>
      <c r="AL11" s="1200">
        <v>21020.25692435</v>
      </c>
    </row>
    <row r="12" spans="1:38">
      <c r="A12" s="1206" t="s">
        <v>31</v>
      </c>
      <c r="B12" s="1193">
        <v>32553</v>
      </c>
      <c r="C12" s="1194">
        <v>37789.800000000003</v>
      </c>
      <c r="D12" s="1194">
        <v>45299.3</v>
      </c>
      <c r="E12" s="1194"/>
      <c r="F12" s="1195">
        <v>62947.8</v>
      </c>
      <c r="G12" s="1196">
        <v>60684.3</v>
      </c>
      <c r="H12" s="1196">
        <v>62568.9</v>
      </c>
      <c r="I12" s="1197">
        <v>57247.9</v>
      </c>
      <c r="J12" s="1198">
        <v>62994.1</v>
      </c>
      <c r="K12" s="1196">
        <v>80117.7</v>
      </c>
      <c r="L12" s="1199">
        <v>78908.399999999994</v>
      </c>
      <c r="M12" s="1200">
        <v>80192.3</v>
      </c>
      <c r="N12" s="1198">
        <v>81887.5</v>
      </c>
      <c r="O12" s="1196">
        <v>86355.58</v>
      </c>
      <c r="P12" s="1199">
        <v>81101.399999999994</v>
      </c>
      <c r="Q12" s="1197">
        <v>86797.2</v>
      </c>
      <c r="R12" s="1206" t="s">
        <v>31</v>
      </c>
      <c r="S12" s="1198">
        <v>87716.3</v>
      </c>
      <c r="T12" s="1199">
        <v>96447.7</v>
      </c>
      <c r="U12" s="1196">
        <v>94280.024999999994</v>
      </c>
      <c r="V12" s="1173">
        <v>83628.2</v>
      </c>
      <c r="W12" s="1198">
        <v>93432.557000000001</v>
      </c>
      <c r="X12" s="1199">
        <v>92707.6</v>
      </c>
      <c r="Y12" s="1196">
        <v>95541.607000000004</v>
      </c>
      <c r="Z12" s="1173">
        <v>27978.045467019998</v>
      </c>
      <c r="AA12" s="1193">
        <v>63435.74973055</v>
      </c>
      <c r="AB12" s="1199">
        <v>72266.063424019987</v>
      </c>
      <c r="AC12" s="1199">
        <v>88008</v>
      </c>
      <c r="AD12" s="1200">
        <v>47684.800000000003</v>
      </c>
      <c r="AE12" s="1193">
        <v>45856.5</v>
      </c>
      <c r="AF12" s="1199">
        <v>56354.717050380001</v>
      </c>
      <c r="AG12" s="1199">
        <v>62355.573361319999</v>
      </c>
      <c r="AH12" s="1200">
        <v>74227.300964869995</v>
      </c>
      <c r="AI12" s="1193">
        <v>57223.439243190005</v>
      </c>
      <c r="AJ12" s="1199">
        <v>72641.581332710004</v>
      </c>
      <c r="AK12" s="1199">
        <v>87017.469677029992</v>
      </c>
      <c r="AL12" s="1200">
        <v>81887.586470539987</v>
      </c>
    </row>
    <row r="13" spans="1:38">
      <c r="A13" s="1202" t="s">
        <v>12</v>
      </c>
      <c r="B13" s="1187">
        <v>21041.8</v>
      </c>
      <c r="C13" s="1207">
        <v>26099.7</v>
      </c>
      <c r="D13" s="1207">
        <v>30088.400000000001</v>
      </c>
      <c r="E13" s="1207">
        <v>29293.200000000001</v>
      </c>
      <c r="F13" s="1208">
        <v>37997.5</v>
      </c>
      <c r="G13" s="1209">
        <v>40257.4</v>
      </c>
      <c r="H13" s="1209">
        <v>50713.5</v>
      </c>
      <c r="I13" s="1210">
        <v>56249</v>
      </c>
      <c r="J13" s="1211">
        <v>45585.3</v>
      </c>
      <c r="K13" s="1209">
        <v>52087</v>
      </c>
      <c r="L13" s="1175">
        <v>51679.7</v>
      </c>
      <c r="M13" s="1191">
        <v>53102.2</v>
      </c>
      <c r="N13" s="1211">
        <v>50368.37</v>
      </c>
      <c r="O13" s="1209">
        <v>56557</v>
      </c>
      <c r="P13" s="1175">
        <v>61306.7</v>
      </c>
      <c r="Q13" s="1210">
        <v>48010.7</v>
      </c>
      <c r="R13" s="1202" t="s">
        <v>12</v>
      </c>
      <c r="S13" s="1211">
        <v>47994.3</v>
      </c>
      <c r="T13" s="1175">
        <v>50334.7</v>
      </c>
      <c r="U13" s="1209">
        <v>50016.834999999999</v>
      </c>
      <c r="V13" s="1174">
        <v>45154.2</v>
      </c>
      <c r="W13" s="1211">
        <v>49387.118999999999</v>
      </c>
      <c r="X13" s="1175">
        <v>67960.399999999994</v>
      </c>
      <c r="Y13" s="1209">
        <v>73297.065000000002</v>
      </c>
      <c r="Z13" s="1174">
        <v>41313.617779510001</v>
      </c>
      <c r="AA13" s="1187">
        <v>84375.170130839993</v>
      </c>
      <c r="AB13" s="1175">
        <v>91346.196473679986</v>
      </c>
      <c r="AC13" s="1175">
        <v>86684</v>
      </c>
      <c r="AD13" s="1191">
        <v>50989.1</v>
      </c>
      <c r="AE13" s="1187">
        <v>51402.2</v>
      </c>
      <c r="AF13" s="1175">
        <v>69449.48472814</v>
      </c>
      <c r="AG13" s="1175">
        <v>77519.779998800004</v>
      </c>
      <c r="AH13" s="1191">
        <v>74094.8369236</v>
      </c>
      <c r="AI13" s="1187">
        <v>53107.867417160007</v>
      </c>
      <c r="AJ13" s="1175">
        <v>61539.97984693</v>
      </c>
      <c r="AK13" s="1175">
        <v>75316.421283279997</v>
      </c>
      <c r="AL13" s="1191">
        <v>64220.757973979998</v>
      </c>
    </row>
    <row r="14" spans="1:38">
      <c r="A14" s="1202" t="s">
        <v>13</v>
      </c>
      <c r="B14" s="1187">
        <v>9650.2999999999993</v>
      </c>
      <c r="C14" s="1207">
        <v>10743</v>
      </c>
      <c r="D14" s="1207">
        <v>11281</v>
      </c>
      <c r="E14" s="1207">
        <v>11854</v>
      </c>
      <c r="F14" s="1208">
        <v>13987.8</v>
      </c>
      <c r="G14" s="1209">
        <v>15335.6</v>
      </c>
      <c r="H14" s="1209">
        <v>15151.5</v>
      </c>
      <c r="I14" s="1210">
        <v>16622.8</v>
      </c>
      <c r="J14" s="1211">
        <v>16291.4</v>
      </c>
      <c r="K14" s="1209">
        <v>17901.5</v>
      </c>
      <c r="L14" s="1175">
        <v>19076.3</v>
      </c>
      <c r="M14" s="1191">
        <v>18943.599999999999</v>
      </c>
      <c r="N14" s="1211">
        <v>20456.41</v>
      </c>
      <c r="O14" s="1209">
        <v>21263.41</v>
      </c>
      <c r="P14" s="1175">
        <v>23489.1</v>
      </c>
      <c r="Q14" s="1210">
        <v>21335.8</v>
      </c>
      <c r="R14" s="1202" t="s">
        <v>13</v>
      </c>
      <c r="S14" s="1211">
        <v>20817.599999999999</v>
      </c>
      <c r="T14" s="1175">
        <v>17981.3</v>
      </c>
      <c r="U14" s="1209">
        <v>18374.917000000001</v>
      </c>
      <c r="V14" s="1174">
        <v>16963</v>
      </c>
      <c r="W14" s="1211">
        <v>21064.148000000001</v>
      </c>
      <c r="X14" s="1175">
        <v>21049.4</v>
      </c>
      <c r="Y14" s="1209">
        <v>20511.396000000001</v>
      </c>
      <c r="Z14" s="1174">
        <v>7041.3243356400008</v>
      </c>
      <c r="AA14" s="1187">
        <v>13344.83399454</v>
      </c>
      <c r="AB14" s="1175">
        <v>13700.526304199999</v>
      </c>
      <c r="AC14" s="1175">
        <v>14219</v>
      </c>
      <c r="AD14" s="1191">
        <v>11906.9</v>
      </c>
      <c r="AE14" s="1187">
        <v>12083.2</v>
      </c>
      <c r="AF14" s="1175">
        <v>14704.222504590001</v>
      </c>
      <c r="AG14" s="1175">
        <v>17593.881183369998</v>
      </c>
      <c r="AH14" s="1191">
        <v>17972.959569089999</v>
      </c>
      <c r="AI14" s="1187">
        <v>16345.43364311</v>
      </c>
      <c r="AJ14" s="1175">
        <v>16824.891381059999</v>
      </c>
      <c r="AK14" s="1175">
        <v>18268.647282240003</v>
      </c>
      <c r="AL14" s="1191">
        <v>17259.792414169999</v>
      </c>
    </row>
    <row r="15" spans="1:38" s="1192" customFormat="1" ht="16.5" thickBot="1">
      <c r="A15" s="1185" t="s">
        <v>14</v>
      </c>
      <c r="B15" s="1362">
        <v>269252.5</v>
      </c>
      <c r="C15" s="1363">
        <v>268800.30000000005</v>
      </c>
      <c r="D15" s="1363">
        <v>293251.40000000002</v>
      </c>
      <c r="E15" s="1363">
        <v>306156.7</v>
      </c>
      <c r="F15" s="1364">
        <v>353009.3</v>
      </c>
      <c r="G15" s="1365">
        <v>336010.9</v>
      </c>
      <c r="H15" s="1365">
        <v>333863.90000000002</v>
      </c>
      <c r="I15" s="1366">
        <v>329613.39999999997</v>
      </c>
      <c r="J15" s="1362">
        <v>318061.2</v>
      </c>
      <c r="K15" s="1363">
        <v>334869.8</v>
      </c>
      <c r="L15" s="1363">
        <v>360732.8</v>
      </c>
      <c r="M15" s="1367">
        <v>358809.39999999997</v>
      </c>
      <c r="N15" s="1362">
        <v>355285.06</v>
      </c>
      <c r="O15" s="1363">
        <v>358680.77999999997</v>
      </c>
      <c r="P15" s="1363">
        <v>357118</v>
      </c>
      <c r="Q15" s="1367">
        <v>342136.10000000003</v>
      </c>
      <c r="R15" s="1185" t="s">
        <v>14</v>
      </c>
      <c r="S15" s="1362">
        <v>351279.69999999995</v>
      </c>
      <c r="T15" s="1363">
        <v>361362.5</v>
      </c>
      <c r="U15" s="1363">
        <v>350524.84900000005</v>
      </c>
      <c r="V15" s="1367">
        <v>348135.4</v>
      </c>
      <c r="W15" s="1362">
        <v>363324.842</v>
      </c>
      <c r="X15" s="1363">
        <v>369561.70000000007</v>
      </c>
      <c r="Y15" s="1363">
        <v>375894.66000000003</v>
      </c>
      <c r="Z15" s="1367">
        <v>126711.2603275</v>
      </c>
      <c r="AA15" s="1364">
        <v>251119.65793203001</v>
      </c>
      <c r="AB15" s="1365">
        <v>266153.68042435998</v>
      </c>
      <c r="AC15" s="1365">
        <v>290051.90000000002</v>
      </c>
      <c r="AD15" s="1366">
        <v>182939.8</v>
      </c>
      <c r="AE15" s="1369">
        <v>181568.4</v>
      </c>
      <c r="AF15" s="1433">
        <v>231661.96715436</v>
      </c>
      <c r="AG15" s="1433">
        <v>259431.85488978997</v>
      </c>
      <c r="AH15" s="1368">
        <v>271531.42163311999</v>
      </c>
      <c r="AI15" s="1369">
        <v>211820.43288456002</v>
      </c>
      <c r="AJ15" s="1433">
        <v>246740.44638382999</v>
      </c>
      <c r="AK15" s="1433">
        <v>279370.68865009997</v>
      </c>
      <c r="AL15" s="1368">
        <v>258974.93066936999</v>
      </c>
    </row>
    <row r="16" spans="1:38">
      <c r="A16" s="1202" t="s">
        <v>15</v>
      </c>
      <c r="B16" s="1188">
        <v>44619.9</v>
      </c>
      <c r="C16" s="1189">
        <v>50444</v>
      </c>
      <c r="D16" s="1189">
        <v>62506.9</v>
      </c>
      <c r="E16" s="1189">
        <v>65257.2</v>
      </c>
      <c r="F16" s="1188">
        <v>81623.199999999997</v>
      </c>
      <c r="G16" s="1189">
        <v>87898.6</v>
      </c>
      <c r="H16" s="1189">
        <v>86485.3</v>
      </c>
      <c r="I16" s="1189">
        <v>81028.899999999994</v>
      </c>
      <c r="J16" s="1188">
        <v>77214.5</v>
      </c>
      <c r="K16" s="1189">
        <v>81252.5</v>
      </c>
      <c r="L16" s="1189">
        <v>81449</v>
      </c>
      <c r="M16" s="1190">
        <v>83552.100000000006</v>
      </c>
      <c r="N16" s="1188">
        <v>82014.14</v>
      </c>
      <c r="O16" s="1189">
        <v>84120.37</v>
      </c>
      <c r="P16" s="1189">
        <v>77651</v>
      </c>
      <c r="Q16" s="1190">
        <v>74423.7</v>
      </c>
      <c r="R16" s="1202" t="s">
        <v>15</v>
      </c>
      <c r="S16" s="1188">
        <v>74653.5</v>
      </c>
      <c r="T16" s="1189">
        <v>77774.2</v>
      </c>
      <c r="U16" s="1189">
        <v>68097.407999999996</v>
      </c>
      <c r="V16" s="1190">
        <v>74600.899999999994</v>
      </c>
      <c r="W16" s="1188">
        <v>76693.483000000007</v>
      </c>
      <c r="X16" s="1189">
        <v>78246.7</v>
      </c>
      <c r="Y16" s="1189">
        <v>83179.911000000007</v>
      </c>
      <c r="Z16" s="1190">
        <v>55890.410349350001</v>
      </c>
      <c r="AA16" s="1235">
        <v>71999.778769810015</v>
      </c>
      <c r="AB16" s="1175">
        <v>74167.767440440002</v>
      </c>
      <c r="AC16" s="1236">
        <v>80911.100000000006</v>
      </c>
      <c r="AD16" s="1174">
        <v>70638.899999999994</v>
      </c>
      <c r="AE16" s="1235">
        <v>66958</v>
      </c>
      <c r="AF16" s="1236">
        <v>98187.351822369994</v>
      </c>
      <c r="AG16" s="1236">
        <v>112766.87742871</v>
      </c>
      <c r="AH16" s="1174">
        <v>111615.52000569999</v>
      </c>
      <c r="AI16" s="1235">
        <v>91930.467199920007</v>
      </c>
      <c r="AJ16" s="1236">
        <v>100525.15573317</v>
      </c>
      <c r="AK16" s="1236">
        <v>117799.51059695</v>
      </c>
      <c r="AL16" s="1174">
        <v>108064.26774744999</v>
      </c>
    </row>
    <row r="17" spans="1:38">
      <c r="A17" s="1192" t="s">
        <v>16</v>
      </c>
      <c r="B17" s="1193">
        <v>30324</v>
      </c>
      <c r="C17" s="1199">
        <v>34563.9</v>
      </c>
      <c r="D17" s="1199">
        <v>45124.5</v>
      </c>
      <c r="E17" s="1199">
        <v>45514.5</v>
      </c>
      <c r="F17" s="1193">
        <v>54701.5</v>
      </c>
      <c r="G17" s="1212">
        <v>56558</v>
      </c>
      <c r="H17" s="1212">
        <v>57324.4</v>
      </c>
      <c r="I17" s="1212">
        <v>58240.9</v>
      </c>
      <c r="J17" s="1213">
        <v>58422</v>
      </c>
      <c r="K17" s="1212">
        <v>60307.9</v>
      </c>
      <c r="L17" s="1199">
        <v>61886</v>
      </c>
      <c r="M17" s="1200">
        <v>62385.599999999999</v>
      </c>
      <c r="N17" s="1213">
        <v>62890.44</v>
      </c>
      <c r="O17" s="1212">
        <v>65308.07</v>
      </c>
      <c r="P17" s="1199">
        <v>63641.4</v>
      </c>
      <c r="Q17" s="1214">
        <v>64998.5</v>
      </c>
      <c r="R17" s="1192" t="s">
        <v>16</v>
      </c>
      <c r="S17" s="1213">
        <v>65079.1</v>
      </c>
      <c r="T17" s="1199">
        <v>67223.8</v>
      </c>
      <c r="U17" s="1212">
        <v>68017.861999999994</v>
      </c>
      <c r="V17" s="1173">
        <v>62864.4</v>
      </c>
      <c r="W17" s="1213">
        <v>68379.013000000006</v>
      </c>
      <c r="X17" s="1199">
        <v>69634.2</v>
      </c>
      <c r="Y17" s="1212">
        <v>74511.892000000007</v>
      </c>
      <c r="Z17" s="1173">
        <v>37682.531321499999</v>
      </c>
      <c r="AA17" s="1237">
        <v>55862.173377500003</v>
      </c>
      <c r="AB17" s="1199">
        <v>55517.019546000003</v>
      </c>
      <c r="AC17" s="1238">
        <v>67328</v>
      </c>
      <c r="AD17" s="1173">
        <v>58450.1</v>
      </c>
      <c r="AE17" s="1237">
        <v>56129.2</v>
      </c>
      <c r="AF17" s="1238">
        <v>72170.491279429989</v>
      </c>
      <c r="AG17" s="1238">
        <v>81863.917144429986</v>
      </c>
      <c r="AH17" s="1173">
        <v>78474.169363859997</v>
      </c>
      <c r="AI17" s="1237">
        <v>64695.642850069999</v>
      </c>
      <c r="AJ17" s="1238">
        <v>72786.054626070007</v>
      </c>
      <c r="AK17" s="1238">
        <v>76239.157887070003</v>
      </c>
      <c r="AL17" s="1173">
        <v>66084.597060519998</v>
      </c>
    </row>
    <row r="18" spans="1:38">
      <c r="A18" s="1192" t="s">
        <v>17</v>
      </c>
      <c r="B18" s="1193">
        <v>14295.9</v>
      </c>
      <c r="C18" s="1199">
        <v>15700.1</v>
      </c>
      <c r="D18" s="1199">
        <v>17382.400000000001</v>
      </c>
      <c r="E18" s="1199">
        <v>19742.7</v>
      </c>
      <c r="F18" s="1193">
        <v>26921.7</v>
      </c>
      <c r="G18" s="1212">
        <v>31340.6</v>
      </c>
      <c r="H18" s="1212">
        <v>29160.9</v>
      </c>
      <c r="I18" s="1212">
        <v>22788</v>
      </c>
      <c r="J18" s="1213">
        <v>18792.5</v>
      </c>
      <c r="K18" s="1212">
        <v>20944.599999999999</v>
      </c>
      <c r="L18" s="1199">
        <v>19563</v>
      </c>
      <c r="M18" s="1200">
        <v>21166.5</v>
      </c>
      <c r="N18" s="1213">
        <v>19123.7</v>
      </c>
      <c r="O18" s="1212">
        <v>18812.3</v>
      </c>
      <c r="P18" s="1199">
        <v>14009.6</v>
      </c>
      <c r="Q18" s="1214">
        <v>9425.2000000000007</v>
      </c>
      <c r="R18" s="1192" t="s">
        <v>17</v>
      </c>
      <c r="S18" s="1213">
        <v>9574.4</v>
      </c>
      <c r="T18" s="1199">
        <v>10550.4</v>
      </c>
      <c r="U18" s="1212">
        <v>79.546000000000006</v>
      </c>
      <c r="V18" s="1173">
        <v>11736.5</v>
      </c>
      <c r="W18" s="1213">
        <v>8314.4699999999993</v>
      </c>
      <c r="X18" s="1199">
        <v>8612.5</v>
      </c>
      <c r="Y18" s="1212">
        <v>8668.0190000000002</v>
      </c>
      <c r="Z18" s="1173">
        <v>18306.520912919997</v>
      </c>
      <c r="AA18" s="1237">
        <v>17138.077501309999</v>
      </c>
      <c r="AB18" s="1238">
        <v>19409.08319076</v>
      </c>
      <c r="AC18" s="1238">
        <v>15204</v>
      </c>
      <c r="AD18" s="1173">
        <v>13189.9</v>
      </c>
      <c r="AE18" s="1237">
        <v>10972.310400169999</v>
      </c>
      <c r="AF18" s="1238">
        <v>26402.730778790003</v>
      </c>
      <c r="AG18" s="1238">
        <v>31556.750013789999</v>
      </c>
      <c r="AH18" s="1173">
        <v>34291.576364649998</v>
      </c>
      <c r="AI18" s="1237">
        <v>27501.463601890002</v>
      </c>
      <c r="AJ18" s="1238">
        <v>28352.593924679997</v>
      </c>
      <c r="AK18" s="1238">
        <v>42505.284912290001</v>
      </c>
      <c r="AL18" s="1173">
        <v>42942.469978749999</v>
      </c>
    </row>
    <row r="19" spans="1:38">
      <c r="A19" s="1192" t="s">
        <v>320</v>
      </c>
      <c r="B19" s="1193"/>
      <c r="C19" s="1199"/>
      <c r="D19" s="1199"/>
      <c r="E19" s="1199"/>
      <c r="F19" s="1193"/>
      <c r="G19" s="1212"/>
      <c r="H19" s="1212"/>
      <c r="I19" s="1212"/>
      <c r="J19" s="1213"/>
      <c r="K19" s="1212"/>
      <c r="L19" s="1199"/>
      <c r="M19" s="1200"/>
      <c r="N19" s="1213"/>
      <c r="O19" s="1212"/>
      <c r="P19" s="1199"/>
      <c r="Q19" s="1214"/>
      <c r="R19" s="1192" t="s">
        <v>320</v>
      </c>
      <c r="S19" s="1213"/>
      <c r="T19" s="1199"/>
      <c r="U19" s="1212"/>
      <c r="V19" s="1173"/>
      <c r="W19" s="1213"/>
      <c r="X19" s="1199"/>
      <c r="Y19" s="1212"/>
      <c r="Z19" s="1173">
        <v>-98.641885069999987</v>
      </c>
      <c r="AA19" s="1237">
        <v>-1000.472109</v>
      </c>
      <c r="AB19" s="1238">
        <v>-758.33529632</v>
      </c>
      <c r="AC19" s="1238">
        <v>-1621</v>
      </c>
      <c r="AD19" s="1173">
        <v>-1001.1</v>
      </c>
      <c r="AE19" s="1237">
        <v>-143.51295250999999</v>
      </c>
      <c r="AF19" s="1238">
        <v>-385.87023585000003</v>
      </c>
      <c r="AG19" s="1238">
        <v>-653.78972951000003</v>
      </c>
      <c r="AH19" s="1173">
        <v>-1150.22572281</v>
      </c>
      <c r="AI19" s="1237">
        <v>-266.63925203999997</v>
      </c>
      <c r="AJ19" s="1238">
        <v>-613.49281758000006</v>
      </c>
      <c r="AK19" s="1238">
        <v>-944.93220240999995</v>
      </c>
      <c r="AL19" s="1173">
        <v>-962.79929182000001</v>
      </c>
    </row>
    <row r="20" spans="1:38">
      <c r="A20" s="1202" t="s">
        <v>32</v>
      </c>
      <c r="B20" s="1187">
        <v>11227.6</v>
      </c>
      <c r="C20" s="1175">
        <v>12484.2</v>
      </c>
      <c r="D20" s="1175">
        <v>12670.8</v>
      </c>
      <c r="E20" s="1175">
        <v>14950</v>
      </c>
      <c r="F20" s="1187">
        <v>8504.4</v>
      </c>
      <c r="G20" s="1203">
        <v>9054.9</v>
      </c>
      <c r="H20" s="1203">
        <v>13584.8</v>
      </c>
      <c r="I20" s="1203">
        <v>10118.799999999999</v>
      </c>
      <c r="J20" s="1205">
        <v>13977.9</v>
      </c>
      <c r="K20" s="1203">
        <v>10228.5</v>
      </c>
      <c r="L20" s="1175">
        <v>17563.400000000001</v>
      </c>
      <c r="M20" s="1191">
        <v>16767.900000000001</v>
      </c>
      <c r="N20" s="1205">
        <v>16260.19</v>
      </c>
      <c r="O20" s="1203">
        <v>18826.009999999998</v>
      </c>
      <c r="P20" s="1175">
        <v>14386.9</v>
      </c>
      <c r="Q20" s="1204">
        <v>13605.3</v>
      </c>
      <c r="R20" s="1202" t="s">
        <v>32</v>
      </c>
      <c r="S20" s="1205">
        <v>13847.3</v>
      </c>
      <c r="T20" s="1175">
        <v>14811.6</v>
      </c>
      <c r="U20" s="1203">
        <v>14249.369000000001</v>
      </c>
      <c r="V20" s="1174">
        <v>11416.9</v>
      </c>
      <c r="W20" s="1205">
        <v>10651.557000000001</v>
      </c>
      <c r="X20" s="1175">
        <v>10528.4</v>
      </c>
      <c r="Y20" s="1203">
        <v>164926.32999999999</v>
      </c>
      <c r="Z20" s="1174">
        <v>28940.110521959999</v>
      </c>
      <c r="AA20" s="1235">
        <v>99626.829921490003</v>
      </c>
      <c r="AB20" s="1236">
        <v>113658.50807074</v>
      </c>
      <c r="AC20" s="1236">
        <v>120186</v>
      </c>
      <c r="AD20" s="1174">
        <v>51554</v>
      </c>
      <c r="AE20" s="1235">
        <v>53828.9</v>
      </c>
      <c r="AF20" s="1236">
        <v>60232.476468769994</v>
      </c>
      <c r="AG20" s="1236">
        <v>65167.111467269999</v>
      </c>
      <c r="AH20" s="1174">
        <v>2802.8190256600005</v>
      </c>
      <c r="AI20" s="1235">
        <v>3722.7276281300001</v>
      </c>
      <c r="AJ20" s="1236">
        <v>3717.5311776399999</v>
      </c>
      <c r="AK20" s="1236">
        <v>3523.9751150399998</v>
      </c>
      <c r="AL20" s="1174">
        <v>3424.4882048000004</v>
      </c>
    </row>
    <row r="21" spans="1:38">
      <c r="A21" s="1202" t="s">
        <v>18</v>
      </c>
      <c r="B21" s="1187">
        <v>174036</v>
      </c>
      <c r="C21" s="1175">
        <v>155878.39999999999</v>
      </c>
      <c r="D21" s="1175">
        <v>159414.1</v>
      </c>
      <c r="E21" s="1175">
        <v>161118</v>
      </c>
      <c r="F21" s="1187">
        <v>194434</v>
      </c>
      <c r="G21" s="1203">
        <v>149680.6</v>
      </c>
      <c r="H21" s="1203">
        <v>151012</v>
      </c>
      <c r="I21" s="1203">
        <v>148098.70000000001</v>
      </c>
      <c r="J21" s="1205">
        <v>152728</v>
      </c>
      <c r="K21" s="1203">
        <v>166321.1</v>
      </c>
      <c r="L21" s="1175">
        <v>186745.3</v>
      </c>
      <c r="M21" s="1191">
        <v>186946.1</v>
      </c>
      <c r="N21" s="1205">
        <v>183516.05</v>
      </c>
      <c r="O21" s="1203">
        <v>178722.54</v>
      </c>
      <c r="P21" s="1175">
        <v>182958</v>
      </c>
      <c r="Q21" s="1204">
        <v>163196.20000000001</v>
      </c>
      <c r="R21" s="1202" t="s">
        <v>18</v>
      </c>
      <c r="S21" s="1205">
        <v>170407.5</v>
      </c>
      <c r="T21" s="1175">
        <v>177791.5</v>
      </c>
      <c r="U21" s="1203">
        <v>167881.66899999999</v>
      </c>
      <c r="V21" s="1174">
        <v>171083.59</v>
      </c>
      <c r="W21" s="1205">
        <v>167268.69</v>
      </c>
      <c r="X21" s="1175">
        <v>164793.4</v>
      </c>
      <c r="Y21" s="1203">
        <v>11207.8</v>
      </c>
      <c r="Z21" s="1174">
        <v>864.66876302999992</v>
      </c>
      <c r="AA21" s="1235">
        <v>1624.5003652099999</v>
      </c>
      <c r="AB21" s="1236">
        <v>1761.0606546500001</v>
      </c>
      <c r="AC21" s="1236">
        <v>2266</v>
      </c>
      <c r="AD21" s="1174">
        <v>2138.5</v>
      </c>
      <c r="AE21" s="1235">
        <v>3095.7</v>
      </c>
      <c r="AF21" s="1236">
        <v>3508.50003522</v>
      </c>
      <c r="AG21" s="1236">
        <v>3040.43037319</v>
      </c>
      <c r="AH21" s="1174">
        <v>73717.932258889996</v>
      </c>
      <c r="AI21" s="1235">
        <v>65611.23771305001</v>
      </c>
      <c r="AJ21" s="1236">
        <v>69307.145765189998</v>
      </c>
      <c r="AK21" s="1236">
        <v>72146.955165949999</v>
      </c>
      <c r="AL21" s="1174">
        <v>66035.0067729</v>
      </c>
    </row>
    <row r="22" spans="1:38">
      <c r="A22" s="1202" t="s">
        <v>33</v>
      </c>
      <c r="B22" s="1187">
        <v>6333.3</v>
      </c>
      <c r="C22" s="1175">
        <v>9414.9</v>
      </c>
      <c r="D22" s="1175">
        <v>11703.3</v>
      </c>
      <c r="E22" s="1175">
        <v>24259.4</v>
      </c>
      <c r="F22" s="1187">
        <v>18330.400000000001</v>
      </c>
      <c r="G22" s="1203">
        <v>22761.599999999999</v>
      </c>
      <c r="H22" s="1203">
        <v>21248</v>
      </c>
      <c r="I22" s="1203">
        <v>23222.799999999999</v>
      </c>
      <c r="J22" s="1205">
        <v>22533.8</v>
      </c>
      <c r="K22" s="1203">
        <v>25286.5</v>
      </c>
      <c r="L22" s="1175">
        <v>17985.400000000001</v>
      </c>
      <c r="M22" s="1191">
        <v>18009</v>
      </c>
      <c r="N22" s="1205">
        <v>16856.89</v>
      </c>
      <c r="O22" s="1203">
        <v>18694.2</v>
      </c>
      <c r="P22" s="1175">
        <v>20738.400000000001</v>
      </c>
      <c r="Q22" s="1204">
        <v>23862.1</v>
      </c>
      <c r="R22" s="1202" t="s">
        <v>33</v>
      </c>
      <c r="S22" s="1205">
        <v>21429.5</v>
      </c>
      <c r="T22" s="1175">
        <v>23196.3</v>
      </c>
      <c r="U22" s="1203">
        <v>23387.715</v>
      </c>
      <c r="V22" s="1174">
        <v>16079.5</v>
      </c>
      <c r="W22" s="1205">
        <v>17821.39</v>
      </c>
      <c r="X22" s="1175">
        <v>15553.2</v>
      </c>
      <c r="Y22" s="1203">
        <v>13450.958000000001</v>
      </c>
      <c r="Z22" s="1174">
        <v>7.5994478499999998</v>
      </c>
      <c r="AA22" s="1235">
        <v>3873.3601098499998</v>
      </c>
      <c r="AB22" s="1175">
        <v>6987.2371008500004</v>
      </c>
      <c r="AC22" s="1236">
        <v>6860</v>
      </c>
      <c r="AD22" s="1174">
        <v>5445.9</v>
      </c>
      <c r="AE22" s="1235">
        <v>5033</v>
      </c>
      <c r="AF22" s="1236">
        <v>4028.24685021</v>
      </c>
      <c r="AG22" s="1236">
        <v>12002.78411932</v>
      </c>
      <c r="AH22" s="1174">
        <v>4313.9279257700009</v>
      </c>
      <c r="AI22" s="1235">
        <v>4595.9477290900004</v>
      </c>
      <c r="AJ22" s="1236">
        <v>4509.5971764699989</v>
      </c>
      <c r="AK22" s="1236">
        <v>4284.9734174300002</v>
      </c>
      <c r="AL22" s="1174">
        <v>4124.8656361499998</v>
      </c>
    </row>
    <row r="23" spans="1:38">
      <c r="A23" s="1186" t="s">
        <v>34</v>
      </c>
      <c r="B23" s="1187">
        <v>7215.1</v>
      </c>
      <c r="C23" s="1175">
        <v>8305.4</v>
      </c>
      <c r="D23" s="1175">
        <v>9663.4</v>
      </c>
      <c r="E23" s="1175"/>
      <c r="F23" s="1187">
        <v>10245.799999999999</v>
      </c>
      <c r="G23" s="1203">
        <v>12406.3</v>
      </c>
      <c r="H23" s="1203">
        <v>10256.1</v>
      </c>
      <c r="I23" s="1203">
        <v>11073.5</v>
      </c>
      <c r="J23" s="1205">
        <v>10375.200000000001</v>
      </c>
      <c r="K23" s="1203">
        <v>11949.8</v>
      </c>
      <c r="L23" s="1175">
        <v>14900.3</v>
      </c>
      <c r="M23" s="1191">
        <v>14824.6</v>
      </c>
      <c r="N23" s="1205">
        <v>15638.41</v>
      </c>
      <c r="O23" s="1203">
        <v>15382.28</v>
      </c>
      <c r="P23" s="1175">
        <v>15960.4</v>
      </c>
      <c r="Q23" s="1204">
        <v>16858.400000000001</v>
      </c>
      <c r="R23" s="1186" t="s">
        <v>34</v>
      </c>
      <c r="S23" s="1205">
        <v>16767.099999999999</v>
      </c>
      <c r="T23" s="1175">
        <v>18399</v>
      </c>
      <c r="U23" s="1203">
        <v>19147.100999999999</v>
      </c>
      <c r="V23" s="1174">
        <v>20108.400000000001</v>
      </c>
      <c r="W23" s="1205">
        <v>27516.245999999999</v>
      </c>
      <c r="X23" s="1175">
        <v>28862.2</v>
      </c>
      <c r="Y23" s="1203">
        <v>29300.285</v>
      </c>
      <c r="Z23" s="1174">
        <v>15150.22950677</v>
      </c>
      <c r="AA23" s="1235">
        <v>16252.08793543</v>
      </c>
      <c r="AB23" s="1175">
        <v>19675.37509637</v>
      </c>
      <c r="AC23" s="1236">
        <v>24762</v>
      </c>
      <c r="AD23" s="1174">
        <v>21960.7</v>
      </c>
      <c r="AE23" s="1235">
        <v>22675.5</v>
      </c>
      <c r="AF23" s="1236">
        <v>27009.622463629999</v>
      </c>
      <c r="AG23" s="1236">
        <v>21733.900112660001</v>
      </c>
      <c r="AH23" s="1174">
        <v>29445.750055349999</v>
      </c>
      <c r="AI23" s="1235">
        <v>9694.65010067</v>
      </c>
      <c r="AJ23" s="1236">
        <v>21546.05053172</v>
      </c>
      <c r="AK23" s="1236">
        <v>30896.206310549998</v>
      </c>
      <c r="AL23" s="1174">
        <v>29155.93577557</v>
      </c>
    </row>
    <row r="24" spans="1:38">
      <c r="A24" s="1186" t="s">
        <v>20</v>
      </c>
      <c r="B24" s="1187">
        <v>25820.6</v>
      </c>
      <c r="C24" s="1175">
        <v>32461.4</v>
      </c>
      <c r="D24" s="1175">
        <v>37292.9</v>
      </c>
      <c r="E24" s="1175">
        <v>40572.1</v>
      </c>
      <c r="F24" s="1187">
        <v>39871.4</v>
      </c>
      <c r="G24" s="1203">
        <v>54208.9</v>
      </c>
      <c r="H24" s="1203">
        <v>51277.7</v>
      </c>
      <c r="I24" s="1203">
        <v>56070.7</v>
      </c>
      <c r="J24" s="1205">
        <v>41231.800000000003</v>
      </c>
      <c r="K24" s="1203">
        <v>39831.4</v>
      </c>
      <c r="L24" s="1175">
        <v>42089.5</v>
      </c>
      <c r="M24" s="1191">
        <v>38709.699999999997</v>
      </c>
      <c r="N24" s="1205">
        <v>40999.379999999997</v>
      </c>
      <c r="O24" s="1203">
        <v>42935.37</v>
      </c>
      <c r="P24" s="1175">
        <v>45423.3</v>
      </c>
      <c r="Q24" s="1204">
        <v>50190.400000000001</v>
      </c>
      <c r="R24" s="1186" t="s">
        <v>20</v>
      </c>
      <c r="S24" s="1205">
        <v>54174.8</v>
      </c>
      <c r="T24" s="1175">
        <v>49389.9</v>
      </c>
      <c r="U24" s="1203">
        <v>57761.587</v>
      </c>
      <c r="V24" s="1174">
        <v>54846.1</v>
      </c>
      <c r="W24" s="1205">
        <v>63373.481</v>
      </c>
      <c r="X24" s="1175">
        <v>71577.8</v>
      </c>
      <c r="Y24" s="1203">
        <v>73829.376000000004</v>
      </c>
      <c r="Z24" s="1174">
        <v>25858.161423539997</v>
      </c>
      <c r="AA24" s="1235">
        <v>57743.100830240001</v>
      </c>
      <c r="AB24" s="1175">
        <v>49903.732061309987</v>
      </c>
      <c r="AC24" s="1175">
        <v>55065</v>
      </c>
      <c r="AD24" s="1191">
        <v>31201.8</v>
      </c>
      <c r="AE24" s="1187">
        <v>29977.3</v>
      </c>
      <c r="AF24" s="1175">
        <v>38695.77079337</v>
      </c>
      <c r="AG24" s="1175">
        <v>44674.95500680001</v>
      </c>
      <c r="AH24" s="1191">
        <v>49635.498550589997</v>
      </c>
      <c r="AI24" s="1187">
        <v>36265.403938180003</v>
      </c>
      <c r="AJ24" s="1175">
        <v>47391.299751640006</v>
      </c>
      <c r="AK24" s="1175">
        <v>50773.808772180004</v>
      </c>
      <c r="AL24" s="1191">
        <v>48019.49354850001</v>
      </c>
    </row>
    <row r="25" spans="1:38" s="1192" customFormat="1" ht="16.5" thickBot="1">
      <c r="A25" s="1185" t="s">
        <v>21</v>
      </c>
      <c r="B25" s="1364">
        <v>269252.5</v>
      </c>
      <c r="C25" s="1365">
        <v>268800.30000000005</v>
      </c>
      <c r="D25" s="1365">
        <v>293251.39999999997</v>
      </c>
      <c r="E25" s="1365">
        <v>306156.7</v>
      </c>
      <c r="F25" s="1364">
        <v>353009.2</v>
      </c>
      <c r="G25" s="1365">
        <v>336010.9</v>
      </c>
      <c r="H25" s="1365">
        <v>333863.89999999997</v>
      </c>
      <c r="I25" s="1365">
        <v>329613.40000000002</v>
      </c>
      <c r="J25" s="1364">
        <v>318061.2</v>
      </c>
      <c r="K25" s="1365">
        <v>334869.8</v>
      </c>
      <c r="L25" s="1365">
        <v>360732.89999999997</v>
      </c>
      <c r="M25" s="1366">
        <v>358809.39999999997</v>
      </c>
      <c r="N25" s="1364">
        <v>355285.06</v>
      </c>
      <c r="O25" s="1365">
        <v>358680.77</v>
      </c>
      <c r="P25" s="1365">
        <v>357118.00000000006</v>
      </c>
      <c r="Q25" s="1366">
        <v>342136.10000000003</v>
      </c>
      <c r="R25" s="1185" t="s">
        <v>21</v>
      </c>
      <c r="S25" s="1364">
        <v>351279.69999999995</v>
      </c>
      <c r="T25" s="1365">
        <v>361362.5</v>
      </c>
      <c r="U25" s="1365">
        <v>350524.84900000005</v>
      </c>
      <c r="V25" s="1368">
        <v>348135.39</v>
      </c>
      <c r="W25" s="1364">
        <v>363324.84699999995</v>
      </c>
      <c r="X25" s="1365">
        <v>369561.7</v>
      </c>
      <c r="Y25" s="1365">
        <v>375894.65999999992</v>
      </c>
      <c r="Z25" s="1368">
        <v>126711.1800125</v>
      </c>
      <c r="AA25" s="1369">
        <v>251119.65793203004</v>
      </c>
      <c r="AB25" s="1365">
        <v>266153.68042435998</v>
      </c>
      <c r="AC25" s="1365">
        <v>290051.90000000002</v>
      </c>
      <c r="AD25" s="1366">
        <v>182939.8</v>
      </c>
      <c r="AE25" s="1364">
        <v>181568.4</v>
      </c>
      <c r="AF25" s="1365">
        <v>231661.96843356997</v>
      </c>
      <c r="AG25" s="1365">
        <v>259431.85837550001</v>
      </c>
      <c r="AH25" s="1366">
        <v>271531.44782195997</v>
      </c>
      <c r="AI25" s="1364">
        <v>211820.43430904002</v>
      </c>
      <c r="AJ25" s="1365">
        <v>246740.45013583</v>
      </c>
      <c r="AK25" s="1365">
        <v>279370.68937810004</v>
      </c>
      <c r="AL25" s="1366">
        <v>258974.92768536997</v>
      </c>
    </row>
    <row r="26" spans="1:38" s="1216" customFormat="1">
      <c r="A26" s="1215"/>
      <c r="B26" s="1203"/>
      <c r="C26" s="1203"/>
      <c r="D26" s="1203"/>
      <c r="E26" s="1203"/>
      <c r="F26" s="1203"/>
      <c r="G26" s="1203"/>
      <c r="H26" s="1203"/>
      <c r="I26" s="1203"/>
      <c r="J26" s="1203"/>
      <c r="K26" s="1203"/>
      <c r="L26" s="1203"/>
      <c r="M26" s="1203"/>
      <c r="N26" s="1203"/>
      <c r="O26" s="1203"/>
      <c r="P26" s="1203"/>
      <c r="Q26" s="1203"/>
      <c r="R26" s="1215"/>
      <c r="S26" s="1203"/>
      <c r="T26" s="1203"/>
      <c r="U26" s="1203"/>
      <c r="V26" s="1176"/>
      <c r="W26" s="1203"/>
      <c r="X26" s="1203"/>
      <c r="Y26" s="1203"/>
      <c r="Z26" s="1176"/>
      <c r="AA26" s="1176"/>
      <c r="AB26" s="1203"/>
      <c r="AC26" s="1203"/>
    </row>
    <row r="27" spans="1:38">
      <c r="A27" s="1217" t="s">
        <v>369</v>
      </c>
      <c r="B27" s="1218"/>
      <c r="R27" s="1217" t="s">
        <v>369</v>
      </c>
    </row>
    <row r="28" spans="1:38">
      <c r="A28" s="1392"/>
      <c r="R28" s="1219"/>
    </row>
    <row r="29" spans="1:38">
      <c r="B29" s="1219"/>
      <c r="C29" s="1219"/>
      <c r="D29" s="1219"/>
      <c r="E29" s="1219"/>
      <c r="F29" s="1219"/>
      <c r="G29" s="1219"/>
      <c r="H29" s="1219"/>
      <c r="I29" s="1219"/>
      <c r="J29" s="1219"/>
      <c r="K29" s="1219"/>
      <c r="L29" s="1219"/>
      <c r="M29" s="1219"/>
      <c r="N29" s="1219"/>
      <c r="O29" s="1219"/>
      <c r="P29" s="1219"/>
      <c r="Q29" s="1219"/>
      <c r="S29" s="1219"/>
      <c r="T29" s="1219"/>
      <c r="U29" s="1219"/>
      <c r="V29" s="1219"/>
      <c r="W29" s="1219"/>
      <c r="X29" s="1219"/>
      <c r="Y29" s="1219"/>
      <c r="Z29" s="1219"/>
      <c r="AA29" s="1219"/>
      <c r="AB29" s="1219"/>
      <c r="AC29" s="1219"/>
    </row>
    <row r="31" spans="1:38">
      <c r="C31" s="1219">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734251969" header="0.511811023622047" footer="0.511811023622047"/>
  <pageSetup scale="41" orientation="landscape" horizontalDpi="300" verticalDpi="300" r:id="rId1"/>
  <headerFooter alignWithMargins="0"/>
  <colBreaks count="1" manualBreakCount="1">
    <brk id="17" max="2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7"/>
  <sheetViews>
    <sheetView view="pageBreakPreview" zoomScale="90" zoomScaleNormal="75" zoomScaleSheetLayoutView="90" workbookViewId="0">
      <pane xSplit="1" ySplit="4" topLeftCell="B13" activePane="bottomRight" state="frozen"/>
      <selection pane="topRight"/>
      <selection pane="bottomLeft"/>
      <selection pane="bottomRight"/>
    </sheetView>
  </sheetViews>
  <sheetFormatPr defaultRowHeight="15.75"/>
  <cols>
    <col min="1" max="1" width="45.28515625" style="896" customWidth="1"/>
    <col min="2" max="17" width="14.28515625" style="896" bestFit="1" customWidth="1"/>
    <col min="18" max="18" width="41" style="896" customWidth="1"/>
    <col min="19" max="33" width="14.28515625" style="896" bestFit="1" customWidth="1"/>
    <col min="34" max="35" width="14" style="896" customWidth="1"/>
    <col min="36" max="38" width="13.5703125" style="896" bestFit="1" customWidth="1"/>
    <col min="39"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8" ht="25.5">
      <c r="A1" s="1172" t="s">
        <v>322</v>
      </c>
    </row>
    <row r="2" spans="1:38" ht="61.5" customHeight="1" thickBot="1">
      <c r="A2" s="1435" t="s">
        <v>1889</v>
      </c>
      <c r="B2" s="1436"/>
      <c r="C2" s="1437"/>
      <c r="D2" s="3197"/>
      <c r="E2" s="3197"/>
      <c r="F2" s="3197"/>
      <c r="G2" s="3197"/>
      <c r="H2" s="3197"/>
      <c r="I2" s="3197"/>
      <c r="J2" s="3197"/>
      <c r="K2" s="3197"/>
      <c r="L2" s="3197"/>
      <c r="M2" s="3197"/>
      <c r="N2" s="3197"/>
      <c r="O2" s="3197"/>
      <c r="P2" s="1438"/>
      <c r="Q2" s="1438"/>
      <c r="R2" s="1435" t="s">
        <v>1889</v>
      </c>
      <c r="S2" s="1438"/>
      <c r="T2" s="3197"/>
      <c r="U2" s="3197"/>
      <c r="V2" s="3197"/>
      <c r="W2" s="1439"/>
    </row>
    <row r="3" spans="1:38" ht="24" customHeight="1"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16.5"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899</v>
      </c>
      <c r="AL4" s="3170" t="s">
        <v>1892</v>
      </c>
    </row>
    <row r="5" spans="1:38" s="954" customFormat="1">
      <c r="A5" s="1186" t="s">
        <v>5</v>
      </c>
      <c r="B5" s="1187">
        <v>9422.4629199999999</v>
      </c>
      <c r="C5" s="1175">
        <v>7392.0858200000002</v>
      </c>
      <c r="D5" s="1175">
        <v>7144.1528600000001</v>
      </c>
      <c r="E5" s="1175">
        <v>6754.0173600000007</v>
      </c>
      <c r="F5" s="1188">
        <v>4640.1964400000006</v>
      </c>
      <c r="G5" s="1189">
        <v>8115.0863300000001</v>
      </c>
      <c r="H5" s="1189">
        <v>2316.4736000000003</v>
      </c>
      <c r="I5" s="1190">
        <v>42336.309310000004</v>
      </c>
      <c r="J5" s="1187">
        <v>49410.71787</v>
      </c>
      <c r="K5" s="1175">
        <v>70123.090930000006</v>
      </c>
      <c r="L5" s="1175">
        <v>133528.1</v>
      </c>
      <c r="M5" s="1191">
        <v>138100.60812000002</v>
      </c>
      <c r="N5" s="1187">
        <v>106346.71434000001</v>
      </c>
      <c r="O5" s="1175">
        <v>201880.7107</v>
      </c>
      <c r="P5" s="1175">
        <v>137163</v>
      </c>
      <c r="Q5" s="1191">
        <v>128129.5</v>
      </c>
      <c r="R5" s="1186" t="s">
        <v>5</v>
      </c>
      <c r="S5" s="1187">
        <v>137737.79999999999</v>
      </c>
      <c r="T5" s="1175">
        <v>132298</v>
      </c>
      <c r="U5" s="1175">
        <v>123070.523</v>
      </c>
      <c r="V5" s="1191">
        <v>111494.7</v>
      </c>
      <c r="W5" s="1187">
        <v>114711.667</v>
      </c>
      <c r="X5" s="1175">
        <v>102149.67</v>
      </c>
      <c r="Y5" s="1175">
        <v>116532.11900000001</v>
      </c>
      <c r="Z5" s="1191">
        <v>87234.310919390002</v>
      </c>
      <c r="AA5" s="1188">
        <v>87858.125103929997</v>
      </c>
      <c r="AB5" s="1189">
        <v>60375.799059800003</v>
      </c>
      <c r="AC5" s="1189">
        <v>30401.96298</v>
      </c>
      <c r="AD5" s="1190">
        <v>34694.363763540001</v>
      </c>
      <c r="AE5" s="1188">
        <v>40182.340836859999</v>
      </c>
      <c r="AF5" s="1189">
        <v>74767.617339999997</v>
      </c>
      <c r="AG5" s="1189">
        <v>26068.596427590001</v>
      </c>
      <c r="AH5" s="1190">
        <v>14896.60465565</v>
      </c>
      <c r="AI5" s="1188">
        <v>30840.031999999999</v>
      </c>
      <c r="AJ5" s="1189">
        <v>4016.1325899999997</v>
      </c>
      <c r="AK5" s="1189">
        <v>4016.1</v>
      </c>
      <c r="AL5" s="1190">
        <v>9548</v>
      </c>
    </row>
    <row r="6" spans="1:38">
      <c r="A6" s="1192" t="s">
        <v>877</v>
      </c>
      <c r="B6" s="1193">
        <v>9422.4629199999999</v>
      </c>
      <c r="C6" s="1194">
        <v>7392.0858200000002</v>
      </c>
      <c r="D6" s="1194">
        <v>7144.1528600000001</v>
      </c>
      <c r="E6" s="1194">
        <v>6754.0173600000007</v>
      </c>
      <c r="F6" s="1195">
        <v>4640.1964400000006</v>
      </c>
      <c r="G6" s="1196">
        <v>8115.0863300000001</v>
      </c>
      <c r="H6" s="1196">
        <v>2316.4736000000003</v>
      </c>
      <c r="I6" s="1197">
        <v>42336.309310000004</v>
      </c>
      <c r="J6" s="1198">
        <v>49410.71787</v>
      </c>
      <c r="K6" s="1196">
        <v>70123.090930000006</v>
      </c>
      <c r="L6" s="1199">
        <v>133528.1</v>
      </c>
      <c r="M6" s="1200">
        <v>138100.60812000002</v>
      </c>
      <c r="N6" s="1198">
        <v>106346.71434000001</v>
      </c>
      <c r="O6" s="1196">
        <v>201880.7107</v>
      </c>
      <c r="P6" s="1199">
        <v>137163</v>
      </c>
      <c r="Q6" s="1197">
        <v>128129.5</v>
      </c>
      <c r="R6" s="1192" t="s">
        <v>877</v>
      </c>
      <c r="S6" s="1198">
        <v>137737.79999999999</v>
      </c>
      <c r="T6" s="1199">
        <v>132298</v>
      </c>
      <c r="U6" s="1196">
        <v>123070.523</v>
      </c>
      <c r="V6" s="1173">
        <v>111494.7</v>
      </c>
      <c r="W6" s="1198">
        <v>114711.667</v>
      </c>
      <c r="X6" s="1199">
        <v>102149.67</v>
      </c>
      <c r="Y6" s="1196">
        <v>116532.11900000001</v>
      </c>
      <c r="Z6" s="1173">
        <v>87234.310919390002</v>
      </c>
      <c r="AA6" s="1193">
        <v>87858.125103929997</v>
      </c>
      <c r="AB6" s="1199">
        <v>60375.799059800003</v>
      </c>
      <c r="AC6" s="1199">
        <v>30401.96298</v>
      </c>
      <c r="AD6" s="1200">
        <v>34694.363763540001</v>
      </c>
      <c r="AE6" s="1193">
        <v>40182.340836859999</v>
      </c>
      <c r="AF6" s="1199">
        <v>74767.617339999997</v>
      </c>
      <c r="AG6" s="1199">
        <v>26068.596427590001</v>
      </c>
      <c r="AH6" s="1200">
        <v>14896.60465565</v>
      </c>
      <c r="AI6" s="1193">
        <v>30840.031999999999</v>
      </c>
      <c r="AJ6" s="1199">
        <v>4016.1325899999997</v>
      </c>
      <c r="AK6" s="1199">
        <v>4016.1</v>
      </c>
      <c r="AL6" s="1200">
        <v>9548</v>
      </c>
    </row>
    <row r="7" spans="1:38" s="954" customFormat="1">
      <c r="A7" s="1446" t="s">
        <v>9</v>
      </c>
      <c r="B7" s="1187">
        <v>16397.953259999998</v>
      </c>
      <c r="C7" s="1207">
        <v>16998.749749999999</v>
      </c>
      <c r="D7" s="1207">
        <v>17551.578829999999</v>
      </c>
      <c r="E7" s="1207">
        <v>18126.974589999998</v>
      </c>
      <c r="F7" s="1208">
        <v>18825.89184</v>
      </c>
      <c r="G7" s="1209">
        <v>18757.420440000002</v>
      </c>
      <c r="H7" s="1209">
        <v>22004.831689999999</v>
      </c>
      <c r="I7" s="1210">
        <v>19642.25505</v>
      </c>
      <c r="J7" s="1211">
        <v>26287.303079999998</v>
      </c>
      <c r="K7" s="1209">
        <v>26262.627130000001</v>
      </c>
      <c r="L7" s="1175">
        <v>31966.1</v>
      </c>
      <c r="M7" s="1191">
        <v>42874.450700000001</v>
      </c>
      <c r="N7" s="1211">
        <v>49470.91749</v>
      </c>
      <c r="O7" s="1209">
        <v>53100.371119999996</v>
      </c>
      <c r="P7" s="1175">
        <v>65586</v>
      </c>
      <c r="Q7" s="1210">
        <v>73214.3</v>
      </c>
      <c r="R7" s="1446" t="s">
        <v>9</v>
      </c>
      <c r="S7" s="1211">
        <v>73664.5</v>
      </c>
      <c r="T7" s="1175">
        <v>78220.399999999994</v>
      </c>
      <c r="U7" s="1209">
        <v>82787.616999999998</v>
      </c>
      <c r="V7" s="1174">
        <v>94025.099999999991</v>
      </c>
      <c r="W7" s="1211">
        <v>92167.07699999999</v>
      </c>
      <c r="X7" s="1175">
        <v>115346.43</v>
      </c>
      <c r="Y7" s="1209">
        <v>128836.876</v>
      </c>
      <c r="Z7" s="1174">
        <v>144732.10907886</v>
      </c>
      <c r="AA7" s="1187">
        <v>153058.33175459001</v>
      </c>
      <c r="AB7" s="1175">
        <v>152520.2339852</v>
      </c>
      <c r="AC7" s="1175">
        <v>555668.15114000009</v>
      </c>
      <c r="AD7" s="1191">
        <v>584173.70031371003</v>
      </c>
      <c r="AE7" s="1187">
        <v>563492.51016429008</v>
      </c>
      <c r="AF7" s="1175">
        <v>566966.43244999996</v>
      </c>
      <c r="AG7" s="1175">
        <v>650306.94169085997</v>
      </c>
      <c r="AH7" s="1191">
        <v>663794.02966892999</v>
      </c>
      <c r="AI7" s="1187">
        <v>652452.29500000004</v>
      </c>
      <c r="AJ7" s="1175">
        <v>656753.63207000005</v>
      </c>
      <c r="AK7" s="1175">
        <v>656753.6</v>
      </c>
      <c r="AL7" s="1191">
        <v>651780.29999999993</v>
      </c>
    </row>
    <row r="8" spans="1:38">
      <c r="A8" s="1206" t="s">
        <v>41</v>
      </c>
      <c r="B8" s="1193">
        <v>1567.9689099999998</v>
      </c>
      <c r="C8" s="1194">
        <v>1567.9689099999998</v>
      </c>
      <c r="D8" s="1194">
        <v>1567.9689099999998</v>
      </c>
      <c r="E8" s="1201">
        <v>1567.9689099999998</v>
      </c>
      <c r="F8" s="1195">
        <v>1567.9689100000001</v>
      </c>
      <c r="G8" s="1196">
        <v>629.10342000000003</v>
      </c>
      <c r="H8" s="1196">
        <v>629.10342000000003</v>
      </c>
      <c r="I8" s="1197">
        <v>702.89200000000005</v>
      </c>
      <c r="J8" s="1198">
        <v>708.49368000000004</v>
      </c>
      <c r="K8" s="1196">
        <v>711.66796999999997</v>
      </c>
      <c r="L8" s="1199">
        <v>712</v>
      </c>
      <c r="M8" s="1200">
        <v>726.48818000000006</v>
      </c>
      <c r="N8" s="1198">
        <v>727.39161999999999</v>
      </c>
      <c r="O8" s="1196">
        <v>740.19269999999995</v>
      </c>
      <c r="P8" s="1199">
        <v>0</v>
      </c>
      <c r="Q8" s="1197"/>
      <c r="R8" s="1206" t="s">
        <v>41</v>
      </c>
      <c r="S8" s="1198">
        <v>0</v>
      </c>
      <c r="T8" s="1199"/>
      <c r="U8" s="1196"/>
      <c r="V8" s="1173"/>
      <c r="W8" s="1198">
        <v>0</v>
      </c>
      <c r="X8" s="1199">
        <v>0</v>
      </c>
      <c r="Y8" s="1196">
        <v>0</v>
      </c>
      <c r="Z8" s="1173">
        <v>0</v>
      </c>
      <c r="AA8" s="1193">
        <v>0</v>
      </c>
      <c r="AB8" s="1199"/>
      <c r="AC8" s="1199">
        <v>0</v>
      </c>
      <c r="AD8" s="1200">
        <v>0</v>
      </c>
      <c r="AE8" s="1193">
        <v>0</v>
      </c>
      <c r="AF8" s="1199">
        <v>0</v>
      </c>
      <c r="AG8" s="1199">
        <v>38207.532165680001</v>
      </c>
      <c r="AH8" s="1200">
        <v>39626.865919099997</v>
      </c>
      <c r="AI8" s="1193">
        <v>38881.996999999996</v>
      </c>
      <c r="AJ8" s="1199">
        <v>39604.856619999999</v>
      </c>
      <c r="AK8" s="1199">
        <v>40450.800000000003</v>
      </c>
      <c r="AL8" s="1200">
        <v>40450.800000000003</v>
      </c>
    </row>
    <row r="9" spans="1:38">
      <c r="A9" s="1206" t="s">
        <v>878</v>
      </c>
      <c r="B9" s="1193">
        <v>5586.2622300000003</v>
      </c>
      <c r="C9" s="1199">
        <v>5586.2622300000003</v>
      </c>
      <c r="D9" s="1199">
        <v>4900.3279499999999</v>
      </c>
      <c r="E9" s="1199">
        <v>5259.41284</v>
      </c>
      <c r="F9" s="1193">
        <v>5480.7497800000001</v>
      </c>
      <c r="G9" s="1212">
        <v>5480.7497800000001</v>
      </c>
      <c r="H9" s="1212">
        <v>5480.7497800000001</v>
      </c>
      <c r="I9" s="1214">
        <v>3863.3851</v>
      </c>
      <c r="J9" s="1213">
        <v>6503.8491399999994</v>
      </c>
      <c r="K9" s="1212">
        <v>5089.0098200000002</v>
      </c>
      <c r="L9" s="1212">
        <v>5309.4</v>
      </c>
      <c r="M9" s="1214">
        <v>5770.7333899999994</v>
      </c>
      <c r="N9" s="1213">
        <v>5798.80339</v>
      </c>
      <c r="O9" s="1212">
        <v>5782.5545499999998</v>
      </c>
      <c r="P9" s="1212">
        <v>6321.1</v>
      </c>
      <c r="Q9" s="1214">
        <v>5976.1</v>
      </c>
      <c r="R9" s="1206" t="s">
        <v>878</v>
      </c>
      <c r="S9" s="1213">
        <v>6007.2</v>
      </c>
      <c r="T9" s="1212">
        <v>7551</v>
      </c>
      <c r="U9" s="1212">
        <v>7238.1170000000002</v>
      </c>
      <c r="V9" s="1214">
        <v>7237.9</v>
      </c>
      <c r="W9" s="1213">
        <v>7376.7870000000003</v>
      </c>
      <c r="X9" s="1212">
        <v>7726.79</v>
      </c>
      <c r="Y9" s="1212">
        <v>9531.2659999999996</v>
      </c>
      <c r="Z9" s="1214">
        <v>9530.5718090600003</v>
      </c>
      <c r="AA9" s="1193">
        <v>9530.5718090600003</v>
      </c>
      <c r="AB9" s="1199">
        <v>9716.4991067999999</v>
      </c>
      <c r="AC9" s="1199">
        <v>9716.8466599999992</v>
      </c>
      <c r="AD9" s="1200">
        <v>9125.9701556300006</v>
      </c>
      <c r="AE9" s="1193">
        <v>9125.9701556300006</v>
      </c>
      <c r="AF9" s="1199">
        <v>7697.6446400000004</v>
      </c>
      <c r="AG9" s="1199">
        <v>5681.40846874</v>
      </c>
      <c r="AH9" s="1200">
        <v>9537.5784534600007</v>
      </c>
      <c r="AI9" s="1193">
        <v>9578.4439999999995</v>
      </c>
      <c r="AJ9" s="1199">
        <v>9811.7171599999983</v>
      </c>
      <c r="AK9" s="1199">
        <v>9903.2999999999993</v>
      </c>
      <c r="AL9" s="1200">
        <v>9903.2999999999993</v>
      </c>
    </row>
    <row r="10" spans="1:38">
      <c r="A10" s="1206" t="s">
        <v>25</v>
      </c>
      <c r="B10" s="1193">
        <v>9243.7221199999985</v>
      </c>
      <c r="C10" s="1194">
        <v>9844.5186099999992</v>
      </c>
      <c r="D10" s="1194">
        <v>11083.28197</v>
      </c>
      <c r="E10" s="1194">
        <v>11299.592839999999</v>
      </c>
      <c r="F10" s="1195">
        <v>11777.173150000001</v>
      </c>
      <c r="G10" s="1196">
        <v>12647.56724</v>
      </c>
      <c r="H10" s="1196">
        <v>15894.97849</v>
      </c>
      <c r="I10" s="1197">
        <v>15075.977949999999</v>
      </c>
      <c r="J10" s="1198">
        <v>19074.96026</v>
      </c>
      <c r="K10" s="1196">
        <v>20461.949339999999</v>
      </c>
      <c r="L10" s="1199">
        <v>25944.7</v>
      </c>
      <c r="M10" s="1200">
        <v>36377.22913</v>
      </c>
      <c r="N10" s="1198">
        <v>42944.722479999997</v>
      </c>
      <c r="O10" s="1196">
        <v>46577.623869999996</v>
      </c>
      <c r="P10" s="1199">
        <v>59264.9</v>
      </c>
      <c r="Q10" s="1197">
        <v>67238.2</v>
      </c>
      <c r="R10" s="1206" t="s">
        <v>25</v>
      </c>
      <c r="S10" s="1198">
        <v>67657.3</v>
      </c>
      <c r="T10" s="1199">
        <v>70669.399999999994</v>
      </c>
      <c r="U10" s="1196">
        <v>75549.5</v>
      </c>
      <c r="V10" s="1173">
        <v>86787.199999999997</v>
      </c>
      <c r="W10" s="1198">
        <v>84790.29</v>
      </c>
      <c r="X10" s="1199">
        <v>107619.64</v>
      </c>
      <c r="Y10" s="1196">
        <v>119305.61</v>
      </c>
      <c r="Z10" s="1173">
        <v>135201.5372698</v>
      </c>
      <c r="AA10" s="1193">
        <v>143527.75994553001</v>
      </c>
      <c r="AB10" s="1199">
        <v>142803.73487839999</v>
      </c>
      <c r="AC10" s="1199">
        <v>545951.30448000005</v>
      </c>
      <c r="AD10" s="1200">
        <v>575047.73015808</v>
      </c>
      <c r="AE10" s="1193">
        <v>554366.54000866006</v>
      </c>
      <c r="AF10" s="1199">
        <v>559268.78781000001</v>
      </c>
      <c r="AG10" s="1199">
        <v>606418.00105643994</v>
      </c>
      <c r="AH10" s="1200">
        <v>614629.58529636997</v>
      </c>
      <c r="AI10" s="1193">
        <v>603991.85400000005</v>
      </c>
      <c r="AJ10" s="1199">
        <v>607337.05829000007</v>
      </c>
      <c r="AK10" s="1199">
        <v>601426.19999999995</v>
      </c>
      <c r="AL10" s="1200">
        <v>601426.19999999995</v>
      </c>
    </row>
    <row r="11" spans="1:38" s="954" customFormat="1">
      <c r="A11" s="1202" t="s">
        <v>12</v>
      </c>
      <c r="B11" s="1187">
        <v>4396.0081600000003</v>
      </c>
      <c r="C11" s="1207">
        <v>5874.3994599999996</v>
      </c>
      <c r="D11" s="1207">
        <v>6622.2574299999997</v>
      </c>
      <c r="E11" s="1207">
        <v>6650.8498899999995</v>
      </c>
      <c r="F11" s="1208">
        <v>7319.3555299999998</v>
      </c>
      <c r="G11" s="1209">
        <v>7869.5894100000005</v>
      </c>
      <c r="H11" s="1209">
        <v>9412.3436700000002</v>
      </c>
      <c r="I11" s="1210">
        <v>9373.1100900000001</v>
      </c>
      <c r="J11" s="1211">
        <v>19423.309829999998</v>
      </c>
      <c r="K11" s="1209">
        <v>6499.2505099999998</v>
      </c>
      <c r="L11" s="1175">
        <v>6827.1</v>
      </c>
      <c r="M11" s="1191">
        <v>4530.3728600000004</v>
      </c>
      <c r="N11" s="1211">
        <v>8852.6017100000008</v>
      </c>
      <c r="O11" s="1209">
        <v>9123.7620700000007</v>
      </c>
      <c r="P11" s="1175">
        <v>5137.5</v>
      </c>
      <c r="Q11" s="1210">
        <v>4749.6000000000004</v>
      </c>
      <c r="R11" s="1202" t="s">
        <v>12</v>
      </c>
      <c r="S11" s="1211">
        <v>6310.6</v>
      </c>
      <c r="T11" s="1175">
        <v>4612.6000000000004</v>
      </c>
      <c r="U11" s="1209">
        <v>4710.2060000000001</v>
      </c>
      <c r="V11" s="1174">
        <v>7547.0999999999995</v>
      </c>
      <c r="W11" s="1211">
        <v>11836.168</v>
      </c>
      <c r="X11" s="1175">
        <v>11893.02</v>
      </c>
      <c r="Y11" s="1209">
        <v>10863.73</v>
      </c>
      <c r="Z11" s="1174">
        <v>15090.43600173</v>
      </c>
      <c r="AA11" s="1187">
        <v>19161.25151862</v>
      </c>
      <c r="AB11" s="1175">
        <v>8945.8574687300006</v>
      </c>
      <c r="AC11" s="1175">
        <v>8957.9650999999994</v>
      </c>
      <c r="AD11" s="1191">
        <v>6317.0735357399999</v>
      </c>
      <c r="AE11" s="1187">
        <v>10240.019902919999</v>
      </c>
      <c r="AF11" s="1175">
        <v>6771.7407700000003</v>
      </c>
      <c r="AG11" s="1175">
        <v>6492.1726347100002</v>
      </c>
      <c r="AH11" s="1191">
        <v>5872.3262951199995</v>
      </c>
      <c r="AI11" s="1187">
        <v>7366.3259999999991</v>
      </c>
      <c r="AJ11" s="1175">
        <v>6116.1663499999995</v>
      </c>
      <c r="AK11" s="1175">
        <v>6116.2</v>
      </c>
      <c r="AL11" s="1191">
        <v>5952.4</v>
      </c>
    </row>
    <row r="12" spans="1:38" s="954" customFormat="1" ht="16.5" thickBot="1">
      <c r="A12" s="1202" t="s">
        <v>13</v>
      </c>
      <c r="B12" s="1187">
        <v>494.04932000000002</v>
      </c>
      <c r="C12" s="1207">
        <v>485.36865999999998</v>
      </c>
      <c r="D12" s="1207">
        <v>473.94391999999999</v>
      </c>
      <c r="E12" s="1207">
        <v>597.80217000000005</v>
      </c>
      <c r="F12" s="1208">
        <v>654.55808999999999</v>
      </c>
      <c r="G12" s="1209">
        <v>638.96824000000004</v>
      </c>
      <c r="H12" s="1209">
        <v>622.75130000000001</v>
      </c>
      <c r="I12" s="1210">
        <v>664.85778000000005</v>
      </c>
      <c r="J12" s="1211">
        <v>7077.7677999999996</v>
      </c>
      <c r="K12" s="1209">
        <v>7220.5307999999995</v>
      </c>
      <c r="L12" s="1175">
        <v>7427.4</v>
      </c>
      <c r="M12" s="1191">
        <v>7665.46594</v>
      </c>
      <c r="N12" s="1211">
        <v>9829.2294700000002</v>
      </c>
      <c r="O12" s="1209">
        <v>9857.199630000001</v>
      </c>
      <c r="P12" s="1175">
        <v>9831.9</v>
      </c>
      <c r="Q12" s="1210">
        <v>10193.9</v>
      </c>
      <c r="R12" s="1202" t="s">
        <v>13</v>
      </c>
      <c r="S12" s="1211">
        <v>9013.7999999999993</v>
      </c>
      <c r="T12" s="1175">
        <v>8974.6</v>
      </c>
      <c r="U12" s="1209">
        <v>9096.6329999999998</v>
      </c>
      <c r="V12" s="1174">
        <v>9191.5</v>
      </c>
      <c r="W12" s="1211">
        <v>9109.6409999999996</v>
      </c>
      <c r="X12" s="1175">
        <v>9297.99</v>
      </c>
      <c r="Y12" s="1209">
        <v>9268.1319999999996</v>
      </c>
      <c r="Z12" s="1174">
        <v>9100.8582786000006</v>
      </c>
      <c r="AA12" s="1187">
        <v>9125.2263112700002</v>
      </c>
      <c r="AB12" s="1175">
        <v>18295.509357750001</v>
      </c>
      <c r="AC12" s="1175">
        <v>18223.131430000001</v>
      </c>
      <c r="AD12" s="1191">
        <v>20289.666897089999</v>
      </c>
      <c r="AE12" s="1187">
        <v>20181.30093288</v>
      </c>
      <c r="AF12" s="1175">
        <v>20080.104650000001</v>
      </c>
      <c r="AG12" s="1175">
        <v>20036.804044340002</v>
      </c>
      <c r="AH12" s="1191">
        <v>20173.57203567</v>
      </c>
      <c r="AI12" s="1187">
        <v>20199.269</v>
      </c>
      <c r="AJ12" s="1175">
        <v>20346.813610000001</v>
      </c>
      <c r="AK12" s="1175">
        <v>20346.8</v>
      </c>
      <c r="AL12" s="1191">
        <v>20310</v>
      </c>
    </row>
    <row r="13" spans="1:38" s="1202" customFormat="1" ht="17.25" thickTop="1" thickBot="1">
      <c r="A13" s="1440" t="s">
        <v>14</v>
      </c>
      <c r="B13" s="1441">
        <v>30710.47366</v>
      </c>
      <c r="C13" s="1442">
        <v>30750.60369</v>
      </c>
      <c r="D13" s="1442">
        <v>31791.93304</v>
      </c>
      <c r="E13" s="1442">
        <v>32129.64401</v>
      </c>
      <c r="F13" s="1441">
        <v>31440.001899999999</v>
      </c>
      <c r="G13" s="1442">
        <v>35381.064420000002</v>
      </c>
      <c r="H13" s="1442">
        <v>34356.400260000002</v>
      </c>
      <c r="I13" s="1443">
        <v>72016.532230000012</v>
      </c>
      <c r="J13" s="1441">
        <v>102199.09858000001</v>
      </c>
      <c r="K13" s="1442">
        <v>110105.49937000001</v>
      </c>
      <c r="L13" s="1442">
        <v>179748.7</v>
      </c>
      <c r="M13" s="1443">
        <v>193170.89762000003</v>
      </c>
      <c r="N13" s="1441">
        <v>174499.46300999998</v>
      </c>
      <c r="O13" s="1442">
        <v>273962.04352000001</v>
      </c>
      <c r="P13" s="1442">
        <v>217718.39999999999</v>
      </c>
      <c r="Q13" s="1443">
        <v>216287.3</v>
      </c>
      <c r="R13" s="1440" t="s">
        <v>14</v>
      </c>
      <c r="S13" s="1441">
        <v>226726.69999999998</v>
      </c>
      <c r="T13" s="1442">
        <v>224105.60000000001</v>
      </c>
      <c r="U13" s="1442">
        <v>219664.97900000002</v>
      </c>
      <c r="V13" s="1443">
        <v>222258.4</v>
      </c>
      <c r="W13" s="1441">
        <v>227824.55300000001</v>
      </c>
      <c r="X13" s="1442">
        <v>238687.10999999996</v>
      </c>
      <c r="Y13" s="1442">
        <v>265500.85700000002</v>
      </c>
      <c r="Z13" s="1443">
        <v>256157.71427858001</v>
      </c>
      <c r="AA13" s="1441">
        <v>269202.93468840997</v>
      </c>
      <c r="AB13" s="1442">
        <v>240137.39987148001</v>
      </c>
      <c r="AC13" s="1442">
        <v>613251.21065000002</v>
      </c>
      <c r="AD13" s="1443">
        <v>645474.80451008014</v>
      </c>
      <c r="AE13" s="1441">
        <v>634096.17183695012</v>
      </c>
      <c r="AF13" s="1442">
        <v>668585.89520999999</v>
      </c>
      <c r="AG13" s="1442">
        <v>702904.51479749999</v>
      </c>
      <c r="AH13" s="1443">
        <v>704736.53265536996</v>
      </c>
      <c r="AI13" s="1441">
        <v>710857.92200000002</v>
      </c>
      <c r="AJ13" s="1442">
        <v>687232.74462000001</v>
      </c>
      <c r="AK13" s="1442">
        <v>687232.7</v>
      </c>
      <c r="AL13" s="1443">
        <v>687590.7</v>
      </c>
    </row>
    <row r="14" spans="1:38" s="954" customFormat="1">
      <c r="A14" s="1202" t="s">
        <v>15</v>
      </c>
      <c r="B14" s="1188">
        <v>9614.7383100000006</v>
      </c>
      <c r="C14" s="1189">
        <v>9739.3104999999996</v>
      </c>
      <c r="D14" s="1189">
        <v>9951.06747</v>
      </c>
      <c r="E14" s="1189">
        <v>9989.0123400000011</v>
      </c>
      <c r="F14" s="1188">
        <v>9676.7128400000001</v>
      </c>
      <c r="G14" s="1189">
        <v>10146.47762</v>
      </c>
      <c r="H14" s="1189">
        <v>9982.6273900000015</v>
      </c>
      <c r="I14" s="1189">
        <v>8000.9511600000005</v>
      </c>
      <c r="J14" s="1188">
        <v>6989.9781600000006</v>
      </c>
      <c r="K14" s="1189">
        <v>6878.2813000000006</v>
      </c>
      <c r="L14" s="1189">
        <v>6097.8</v>
      </c>
      <c r="M14" s="1190">
        <v>7428.2643800000005</v>
      </c>
      <c r="N14" s="1188">
        <v>10309.422</v>
      </c>
      <c r="O14" s="1189">
        <v>12702.729380000001</v>
      </c>
      <c r="P14" s="1189">
        <v>12106.400000000001</v>
      </c>
      <c r="Q14" s="1190">
        <v>9978.9000000000015</v>
      </c>
      <c r="R14" s="1202" t="s">
        <v>15</v>
      </c>
      <c r="S14" s="1188">
        <v>13551.7</v>
      </c>
      <c r="T14" s="1189">
        <v>17015.5</v>
      </c>
      <c r="U14" s="1189">
        <v>13654.74</v>
      </c>
      <c r="V14" s="1190">
        <v>15015.5</v>
      </c>
      <c r="W14" s="1188">
        <v>15492.931</v>
      </c>
      <c r="X14" s="1189">
        <v>56568.87</v>
      </c>
      <c r="Y14" s="1189">
        <v>55362.837</v>
      </c>
      <c r="Z14" s="1190">
        <v>157330.75400845998</v>
      </c>
      <c r="AA14" s="1235">
        <v>160717.81132446</v>
      </c>
      <c r="AB14" s="1175">
        <v>163499.51506179999</v>
      </c>
      <c r="AC14" s="1236">
        <v>161691.91552000001</v>
      </c>
      <c r="AD14" s="1174">
        <v>164074.34232930999</v>
      </c>
      <c r="AE14" s="1235">
        <v>169778.32707661999</v>
      </c>
      <c r="AF14" s="1175">
        <v>172770.78511</v>
      </c>
      <c r="AG14" s="1236">
        <v>214067.45472874999</v>
      </c>
      <c r="AH14" s="1174">
        <v>214337.84063168001</v>
      </c>
      <c r="AI14" s="1235">
        <v>218809.65900000001</v>
      </c>
      <c r="AJ14" s="1175">
        <v>221053.16685000004</v>
      </c>
      <c r="AK14" s="1236">
        <v>221053.19999999998</v>
      </c>
      <c r="AL14" s="1174">
        <v>227469.39999999997</v>
      </c>
    </row>
    <row r="15" spans="1:38">
      <c r="A15" s="1206" t="s">
        <v>94</v>
      </c>
      <c r="B15" s="1193">
        <v>6585.1289100000004</v>
      </c>
      <c r="C15" s="1199">
        <v>6585.1289100000004</v>
      </c>
      <c r="D15" s="1199">
        <v>6585.1289100000004</v>
      </c>
      <c r="E15" s="1199">
        <v>6585.1289100000004</v>
      </c>
      <c r="F15" s="1193">
        <v>6585.1289100000004</v>
      </c>
      <c r="G15" s="1199">
        <v>6585.1289100000004</v>
      </c>
      <c r="H15" s="1199">
        <v>6585.1289100000004</v>
      </c>
      <c r="I15" s="1199">
        <v>6585.1289100000004</v>
      </c>
      <c r="J15" s="1193">
        <v>6585.1289100000004</v>
      </c>
      <c r="K15" s="1199">
        <v>6585.1289100000004</v>
      </c>
      <c r="L15" s="1199">
        <v>6585.1</v>
      </c>
      <c r="M15" s="1200">
        <v>6585.1289100000004</v>
      </c>
      <c r="N15" s="1193">
        <v>6585.1289100000004</v>
      </c>
      <c r="O15" s="1199">
        <v>6585.1289100000004</v>
      </c>
      <c r="P15" s="1199">
        <v>8737.1</v>
      </c>
      <c r="Q15" s="1200">
        <v>6585.1</v>
      </c>
      <c r="R15" s="1206" t="s">
        <v>94</v>
      </c>
      <c r="S15" s="1193">
        <v>6585.1</v>
      </c>
      <c r="T15" s="1199">
        <v>6585.1</v>
      </c>
      <c r="U15" s="1199">
        <v>6585.1279999999997</v>
      </c>
      <c r="V15" s="1200">
        <v>6585.1</v>
      </c>
      <c r="W15" s="1193">
        <v>6585.1279999999997</v>
      </c>
      <c r="X15" s="1199">
        <v>45745.19</v>
      </c>
      <c r="Y15" s="1199">
        <v>45745.192999999999</v>
      </c>
      <c r="Z15" s="1200">
        <v>145745.19393929999</v>
      </c>
      <c r="AA15" s="1237">
        <v>145745.19393929999</v>
      </c>
      <c r="AB15" s="1199">
        <v>145745.19393929999</v>
      </c>
      <c r="AC15" s="1238">
        <v>145745.19394</v>
      </c>
      <c r="AD15" s="1173">
        <v>147371.32124029999</v>
      </c>
      <c r="AE15" s="1237">
        <v>147371.32124029999</v>
      </c>
      <c r="AF15" s="1199">
        <v>147371.32123999999</v>
      </c>
      <c r="AG15" s="1238">
        <v>147371.32124029999</v>
      </c>
      <c r="AH15" s="1173">
        <v>147371.32124029999</v>
      </c>
      <c r="AI15" s="1237">
        <v>147371.321</v>
      </c>
      <c r="AJ15" s="1199">
        <v>147371.32124000002</v>
      </c>
      <c r="AK15" s="1238">
        <v>147371.29999999999</v>
      </c>
      <c r="AL15" s="1173">
        <v>147371.29999999999</v>
      </c>
    </row>
    <row r="16" spans="1:38" ht="31.5">
      <c r="A16" s="1447" t="s">
        <v>93</v>
      </c>
      <c r="B16" s="1193">
        <v>3029.6093999999998</v>
      </c>
      <c r="C16" s="1199">
        <v>3154.1815899999997</v>
      </c>
      <c r="D16" s="1199">
        <v>3365.9385600000001</v>
      </c>
      <c r="E16" s="1199">
        <v>3403.8834300000003</v>
      </c>
      <c r="F16" s="1193">
        <v>3091.5839300000002</v>
      </c>
      <c r="G16" s="1212">
        <v>3561.3487099999998</v>
      </c>
      <c r="H16" s="1212">
        <v>3397.4984800000002</v>
      </c>
      <c r="I16" s="1212">
        <v>1415.8222499999999</v>
      </c>
      <c r="J16" s="1213">
        <v>404.84924999999998</v>
      </c>
      <c r="K16" s="1212">
        <v>293.15239000000003</v>
      </c>
      <c r="L16" s="1199">
        <v>-487.29999999999995</v>
      </c>
      <c r="M16" s="1200">
        <v>843.13546999999994</v>
      </c>
      <c r="N16" s="1213">
        <v>3724.2930899999997</v>
      </c>
      <c r="O16" s="1212">
        <v>6117.6004699999994</v>
      </c>
      <c r="P16" s="1199">
        <v>3369.3</v>
      </c>
      <c r="Q16" s="1214">
        <v>3393.8</v>
      </c>
      <c r="R16" s="1447" t="s">
        <v>93</v>
      </c>
      <c r="S16" s="1213">
        <v>5086.6000000000004</v>
      </c>
      <c r="T16" s="1199">
        <v>5090.3999999999996</v>
      </c>
      <c r="U16" s="1212">
        <v>2760.5030000000002</v>
      </c>
      <c r="V16" s="1173">
        <v>2771.7</v>
      </c>
      <c r="W16" s="1213">
        <v>6364.701</v>
      </c>
      <c r="X16" s="1199">
        <v>6427.72</v>
      </c>
      <c r="Y16" s="1212">
        <v>6408.2520000000004</v>
      </c>
      <c r="Z16" s="1173">
        <v>4120.4363157600001</v>
      </c>
      <c r="AA16" s="1237">
        <v>11449.001560680001</v>
      </c>
      <c r="AB16" s="1199">
        <v>13502.825100579999</v>
      </c>
      <c r="AC16" s="1238">
        <v>13107.730759999999</v>
      </c>
      <c r="AD16" s="1173">
        <v>11375.49915324</v>
      </c>
      <c r="AE16" s="1237">
        <v>17776.725225220001</v>
      </c>
      <c r="AF16" s="1199">
        <v>17726.54852</v>
      </c>
      <c r="AG16" s="1238">
        <v>11817.192989700001</v>
      </c>
      <c r="AH16" s="1173">
        <v>11785.745003360002</v>
      </c>
      <c r="AI16" s="1237">
        <v>11509.453</v>
      </c>
      <c r="AJ16" s="1199">
        <v>56492.976800000004</v>
      </c>
      <c r="AK16" s="1238">
        <v>56493</v>
      </c>
      <c r="AL16" s="1173">
        <v>61503.8</v>
      </c>
    </row>
    <row r="17" spans="1:38">
      <c r="A17" s="1206" t="s">
        <v>92</v>
      </c>
      <c r="B17" s="1193"/>
      <c r="C17" s="1199"/>
      <c r="D17" s="1199"/>
      <c r="E17" s="1199"/>
      <c r="F17" s="1193"/>
      <c r="G17" s="1212"/>
      <c r="H17" s="1212"/>
      <c r="I17" s="1212"/>
      <c r="J17" s="1213"/>
      <c r="K17" s="1212"/>
      <c r="L17" s="1199"/>
      <c r="M17" s="1200"/>
      <c r="N17" s="1213"/>
      <c r="O17" s="1212">
        <v>699.1</v>
      </c>
      <c r="P17" s="1199"/>
      <c r="Q17" s="1214"/>
      <c r="R17" s="1206" t="s">
        <v>92</v>
      </c>
      <c r="S17" s="1213">
        <v>1880</v>
      </c>
      <c r="T17" s="1199">
        <v>5340</v>
      </c>
      <c r="U17" s="1212">
        <v>4309.1090000000004</v>
      </c>
      <c r="V17" s="1173">
        <v>5658.7</v>
      </c>
      <c r="W17" s="1213">
        <v>2543.1019999999999</v>
      </c>
      <c r="X17" s="1199">
        <v>4395.96</v>
      </c>
      <c r="Y17" s="1212">
        <v>3209.3919999999998</v>
      </c>
      <c r="Z17" s="1173">
        <v>7465.1237534000002</v>
      </c>
      <c r="AA17" s="1237">
        <v>3523.6158244799999</v>
      </c>
      <c r="AB17" s="1238">
        <v>4251.4960219200002</v>
      </c>
      <c r="AC17" s="1238">
        <v>2838.99082</v>
      </c>
      <c r="AD17" s="1173">
        <v>5327.5219357699998</v>
      </c>
      <c r="AE17" s="1237">
        <v>4630.2806111</v>
      </c>
      <c r="AF17" s="1238">
        <v>7672.9153500000002</v>
      </c>
      <c r="AG17" s="1238">
        <v>54878.940498750002</v>
      </c>
      <c r="AH17" s="1173">
        <v>55180.774388020007</v>
      </c>
      <c r="AI17" s="1237">
        <v>59928.885000000002</v>
      </c>
      <c r="AJ17" s="1238">
        <v>17188.86881</v>
      </c>
      <c r="AK17" s="1238">
        <v>17188.900000000001</v>
      </c>
      <c r="AL17" s="1173">
        <v>18594.3</v>
      </c>
    </row>
    <row r="18" spans="1:38" s="954" customFormat="1">
      <c r="A18" s="1446" t="s">
        <v>44</v>
      </c>
      <c r="B18" s="1187">
        <v>12366.666670000001</v>
      </c>
      <c r="C18" s="1175">
        <v>12366.666670000001</v>
      </c>
      <c r="D18" s="1175">
        <v>12366.666670000001</v>
      </c>
      <c r="E18" s="1175">
        <v>12366.666670000001</v>
      </c>
      <c r="F18" s="1187">
        <v>12366.666670000001</v>
      </c>
      <c r="G18" s="1203">
        <v>12366.666670000001</v>
      </c>
      <c r="H18" s="1203">
        <v>12366.666670000001</v>
      </c>
      <c r="I18" s="1203">
        <v>26366.666670000002</v>
      </c>
      <c r="J18" s="1205">
        <v>26366.666670000002</v>
      </c>
      <c r="K18" s="1203">
        <v>26366.666670000002</v>
      </c>
      <c r="L18" s="1175">
        <v>26366.7</v>
      </c>
      <c r="M18" s="1191">
        <v>30276.086370000001</v>
      </c>
      <c r="N18" s="1205">
        <v>30276.086370000001</v>
      </c>
      <c r="O18" s="1203">
        <v>30276.086370000001</v>
      </c>
      <c r="P18" s="1175">
        <v>32776.1</v>
      </c>
      <c r="Q18" s="1204">
        <v>33503.1</v>
      </c>
      <c r="R18" s="1446" t="s">
        <v>44</v>
      </c>
      <c r="S18" s="1205">
        <v>33503.1</v>
      </c>
      <c r="T18" s="1175">
        <v>38503.1</v>
      </c>
      <c r="U18" s="1203">
        <v>38503.135999999999</v>
      </c>
      <c r="V18" s="1174">
        <v>39160.1</v>
      </c>
      <c r="W18" s="1205">
        <v>39714.129000000001</v>
      </c>
      <c r="X18" s="1175">
        <v>554.05999999999995</v>
      </c>
      <c r="Y18" s="1203">
        <v>5554.0640000000003</v>
      </c>
      <c r="Z18" s="1174">
        <v>5885.4742319999996</v>
      </c>
      <c r="AA18" s="1235">
        <v>1107.3134910000001</v>
      </c>
      <c r="AB18" s="1236">
        <v>1107.3134910000001</v>
      </c>
      <c r="AC18" s="1236">
        <v>1107.3134910000001</v>
      </c>
      <c r="AD18" s="1174">
        <v>1901.23341194</v>
      </c>
      <c r="AE18" s="1235">
        <v>1933.46177536</v>
      </c>
      <c r="AF18" s="1236">
        <v>580.53044</v>
      </c>
      <c r="AG18" s="1236">
        <v>0</v>
      </c>
      <c r="AH18" s="1174">
        <v>0</v>
      </c>
      <c r="AI18" s="1235">
        <v>0</v>
      </c>
      <c r="AJ18" s="1236">
        <v>0</v>
      </c>
      <c r="AK18" s="1236">
        <v>0</v>
      </c>
      <c r="AL18" s="1174">
        <v>0</v>
      </c>
    </row>
    <row r="19" spans="1:38" s="954" customFormat="1">
      <c r="A19" s="1446" t="s">
        <v>19</v>
      </c>
      <c r="B19" s="1187">
        <v>5000</v>
      </c>
      <c r="C19" s="1175">
        <v>5000</v>
      </c>
      <c r="D19" s="1175">
        <v>5000</v>
      </c>
      <c r="E19" s="1175">
        <v>5000</v>
      </c>
      <c r="F19" s="1187">
        <v>5000</v>
      </c>
      <c r="G19" s="1203">
        <v>5000</v>
      </c>
      <c r="H19" s="1203">
        <v>5000</v>
      </c>
      <c r="I19" s="1203">
        <v>24520</v>
      </c>
      <c r="J19" s="1205">
        <v>54520</v>
      </c>
      <c r="K19" s="1203">
        <v>64520</v>
      </c>
      <c r="L19" s="1175">
        <v>114520</v>
      </c>
      <c r="M19" s="1191">
        <v>114498.51977</v>
      </c>
      <c r="N19" s="1205">
        <v>106717.15289</v>
      </c>
      <c r="O19" s="1203">
        <v>105000</v>
      </c>
      <c r="P19" s="1175">
        <v>105000</v>
      </c>
      <c r="Q19" s="1204">
        <v>105000</v>
      </c>
      <c r="R19" s="1446" t="s">
        <v>19</v>
      </c>
      <c r="S19" s="1205">
        <v>105000</v>
      </c>
      <c r="T19" s="1175">
        <v>101717.2</v>
      </c>
      <c r="U19" s="1203">
        <v>101717.14200000001</v>
      </c>
      <c r="V19" s="1174">
        <v>101717.2</v>
      </c>
      <c r="W19" s="1205">
        <v>101717.15</v>
      </c>
      <c r="X19" s="1175">
        <v>101717.15</v>
      </c>
      <c r="Y19" s="1203">
        <v>101717.152</v>
      </c>
      <c r="Z19" s="1174">
        <v>1717.15289244</v>
      </c>
      <c r="AA19" s="1235">
        <v>1717.15289244</v>
      </c>
      <c r="AB19" s="1236">
        <v>1717.15289244</v>
      </c>
      <c r="AC19" s="1236">
        <v>423285.36176</v>
      </c>
      <c r="AD19" s="1174">
        <v>464462.25760668999</v>
      </c>
      <c r="AE19" s="1235">
        <v>449655.57328005001</v>
      </c>
      <c r="AF19" s="1236">
        <v>442738.42038999998</v>
      </c>
      <c r="AG19" s="1236">
        <v>473686.67841365997</v>
      </c>
      <c r="AH19" s="1174">
        <v>473715.81693978002</v>
      </c>
      <c r="AI19" s="1235">
        <v>474674.84299999999</v>
      </c>
      <c r="AJ19" s="1236">
        <v>444876.80034000002</v>
      </c>
      <c r="AK19" s="1236">
        <v>444876.79999999999</v>
      </c>
      <c r="AL19" s="1174">
        <v>422008.8</v>
      </c>
    </row>
    <row r="20" spans="1:38" s="954" customFormat="1" ht="16.5" thickBot="1">
      <c r="A20" s="1186" t="s">
        <v>20</v>
      </c>
      <c r="B20" s="1187">
        <v>3729.0446900000002</v>
      </c>
      <c r="C20" s="1175">
        <v>3644.6025200000004</v>
      </c>
      <c r="D20" s="1175">
        <v>4474.1749</v>
      </c>
      <c r="E20" s="1175">
        <v>4773.9410600000001</v>
      </c>
      <c r="F20" s="1187">
        <v>4396.5983999999999</v>
      </c>
      <c r="G20" s="1203">
        <v>7867.8961300000001</v>
      </c>
      <c r="H20" s="1203">
        <v>7007.0821999999998</v>
      </c>
      <c r="I20" s="1203">
        <v>13128.890300000003</v>
      </c>
      <c r="J20" s="1205">
        <v>14322.429750000001</v>
      </c>
      <c r="K20" s="1203">
        <v>12340.527400000001</v>
      </c>
      <c r="L20" s="1175">
        <v>32764.2</v>
      </c>
      <c r="M20" s="1191">
        <v>40968.003099999994</v>
      </c>
      <c r="N20" s="1205">
        <v>27196.777750000001</v>
      </c>
      <c r="O20" s="1203">
        <v>125284.10376999999</v>
      </c>
      <c r="P20" s="1175">
        <v>67835.899999999994</v>
      </c>
      <c r="Q20" s="1204">
        <v>67805.3</v>
      </c>
      <c r="R20" s="1186" t="s">
        <v>20</v>
      </c>
      <c r="S20" s="1205">
        <v>74671.899999999994</v>
      </c>
      <c r="T20" s="1175">
        <v>66869.8</v>
      </c>
      <c r="U20" s="1203">
        <v>65789.956999999995</v>
      </c>
      <c r="V20" s="1174">
        <v>66365.600000000006</v>
      </c>
      <c r="W20" s="1205">
        <v>70900.337999999989</v>
      </c>
      <c r="X20" s="1175">
        <v>79847.02</v>
      </c>
      <c r="Y20" s="1203">
        <v>102866.803</v>
      </c>
      <c r="Z20" s="1174">
        <v>91224.333145680008</v>
      </c>
      <c r="AA20" s="1235">
        <v>105660.65698051</v>
      </c>
      <c r="AB20" s="1175">
        <v>73813.418426240009</v>
      </c>
      <c r="AC20" s="1175">
        <v>27166.619879999998</v>
      </c>
      <c r="AD20" s="1191">
        <v>15036.971162149999</v>
      </c>
      <c r="AE20" s="1235">
        <v>12728.809704920001</v>
      </c>
      <c r="AF20" s="1175">
        <v>52496.368710000002</v>
      </c>
      <c r="AG20" s="1175">
        <v>15150.381655180001</v>
      </c>
      <c r="AH20" s="1191">
        <v>16682.875084020001</v>
      </c>
      <c r="AI20" s="1235">
        <v>17373.420000000002</v>
      </c>
      <c r="AJ20" s="1175">
        <v>21302.777439999994</v>
      </c>
      <c r="AK20" s="1175">
        <v>21302.799999999999</v>
      </c>
      <c r="AL20" s="1191">
        <v>38112.400000000001</v>
      </c>
    </row>
    <row r="21" spans="1:38" s="1202" customFormat="1" ht="17.25" thickTop="1" thickBot="1">
      <c r="A21" s="1440" t="s">
        <v>21</v>
      </c>
      <c r="B21" s="1441">
        <v>30710.449669999998</v>
      </c>
      <c r="C21" s="1442">
        <v>30750.579689999999</v>
      </c>
      <c r="D21" s="1442">
        <v>31791.909039999999</v>
      </c>
      <c r="E21" s="1442">
        <v>32129.620070000001</v>
      </c>
      <c r="F21" s="1441">
        <v>31439.977909999998</v>
      </c>
      <c r="G21" s="1442">
        <v>35381.040419999998</v>
      </c>
      <c r="H21" s="1442">
        <v>34356.376259999997</v>
      </c>
      <c r="I21" s="1442">
        <v>72016.508130000002</v>
      </c>
      <c r="J21" s="1441">
        <v>102199.07458</v>
      </c>
      <c r="K21" s="1442">
        <v>110105.47537000001</v>
      </c>
      <c r="L21" s="1442">
        <v>179748.7</v>
      </c>
      <c r="M21" s="1443">
        <v>193170.87362</v>
      </c>
      <c r="N21" s="1441">
        <v>174499.43901</v>
      </c>
      <c r="O21" s="1442">
        <v>273262.91952</v>
      </c>
      <c r="P21" s="1442">
        <v>217718.39999999999</v>
      </c>
      <c r="Q21" s="1443">
        <v>216287.3</v>
      </c>
      <c r="R21" s="1440" t="s">
        <v>21</v>
      </c>
      <c r="S21" s="1441">
        <v>226726.69999999998</v>
      </c>
      <c r="T21" s="1442">
        <v>224105.59999999998</v>
      </c>
      <c r="U21" s="1442">
        <v>219664.97500000001</v>
      </c>
      <c r="V21" s="1444">
        <v>222258.4</v>
      </c>
      <c r="W21" s="1441">
        <v>227824.54799999998</v>
      </c>
      <c r="X21" s="1442">
        <v>238687.09999999998</v>
      </c>
      <c r="Y21" s="1442">
        <v>265500.85600000003</v>
      </c>
      <c r="Z21" s="1444">
        <v>256157.71427857998</v>
      </c>
      <c r="AA21" s="1445">
        <v>269202.93468841002</v>
      </c>
      <c r="AB21" s="1442">
        <v>240137.39987148001</v>
      </c>
      <c r="AC21" s="1442">
        <v>613251.21065100003</v>
      </c>
      <c r="AD21" s="1443">
        <v>645474.80451009003</v>
      </c>
      <c r="AE21" s="1445">
        <v>634096.17183695</v>
      </c>
      <c r="AF21" s="1442">
        <v>668586.10464999999</v>
      </c>
      <c r="AG21" s="1442">
        <v>702904.51479758997</v>
      </c>
      <c r="AH21" s="1443">
        <v>704736.53265547997</v>
      </c>
      <c r="AI21" s="1445">
        <v>710857.92200000002</v>
      </c>
      <c r="AJ21" s="1442">
        <v>687232.74462999997</v>
      </c>
      <c r="AK21" s="1442">
        <v>687232.7</v>
      </c>
      <c r="AL21" s="1443">
        <v>687590.6</v>
      </c>
    </row>
    <row r="22" spans="1:38" s="1216" customFormat="1">
      <c r="A22" s="3335" t="s">
        <v>900</v>
      </c>
      <c r="B22" s="1203"/>
      <c r="C22" s="1203"/>
      <c r="D22" s="1203"/>
      <c r="E22" s="1203"/>
      <c r="F22" s="1203"/>
      <c r="G22" s="1203"/>
      <c r="H22" s="1203"/>
      <c r="I22" s="1203"/>
      <c r="J22" s="1203"/>
      <c r="K22" s="1203"/>
      <c r="L22" s="1203"/>
      <c r="M22" s="1203"/>
      <c r="N22" s="1203"/>
      <c r="O22" s="1203"/>
      <c r="P22" s="1203"/>
      <c r="Q22" s="1203"/>
      <c r="R22" s="1215"/>
      <c r="S22" s="1203"/>
      <c r="T22" s="1203"/>
      <c r="U22" s="1203"/>
      <c r="V22" s="1176"/>
      <c r="W22" s="1203"/>
      <c r="X22" s="1203"/>
      <c r="Y22" s="1203"/>
      <c r="Z22" s="1176"/>
      <c r="AA22" s="1176"/>
      <c r="AB22" s="1203"/>
      <c r="AC22" s="1203"/>
      <c r="AK22" s="896"/>
    </row>
    <row r="23" spans="1:38">
      <c r="A23" s="1217" t="s">
        <v>369</v>
      </c>
      <c r="B23" s="1218">
        <v>0</v>
      </c>
      <c r="R23" s="1217" t="s">
        <v>369</v>
      </c>
    </row>
    <row r="24" spans="1:38">
      <c r="R24" s="1219"/>
    </row>
    <row r="25" spans="1:38">
      <c r="B25" s="1219"/>
      <c r="C25" s="1219"/>
      <c r="D25" s="1219"/>
      <c r="E25" s="1219"/>
      <c r="F25" s="1219"/>
      <c r="G25" s="1219"/>
      <c r="H25" s="1219"/>
      <c r="I25" s="1219"/>
      <c r="J25" s="1219"/>
      <c r="K25" s="1219"/>
      <c r="L25" s="1219"/>
      <c r="M25" s="1219"/>
      <c r="N25" s="1219"/>
      <c r="O25" s="1219"/>
      <c r="P25" s="1219"/>
      <c r="Q25" s="1219"/>
      <c r="S25" s="1219"/>
      <c r="T25" s="1219"/>
      <c r="U25" s="1219"/>
      <c r="V25" s="1219"/>
      <c r="W25" s="1219"/>
      <c r="X25" s="1219"/>
      <c r="Y25" s="1219"/>
      <c r="Z25" s="1219"/>
      <c r="AA25" s="1219"/>
      <c r="AB25" s="1219"/>
      <c r="AC25" s="1219"/>
    </row>
    <row r="27" spans="1:38">
      <c r="C27" s="1219">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2" orientation="landscape" horizontalDpi="300" verticalDpi="300" r:id="rId1"/>
  <headerFooter alignWithMargins="0"/>
  <colBreaks count="1" manualBreakCount="1">
    <brk id="17" max="22"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view="pageBreakPreview" zoomScale="90" zoomScaleNormal="75" zoomScaleSheetLayoutView="90" workbookViewId="0">
      <pane xSplit="1" ySplit="4" topLeftCell="N21" activePane="bottomRight" state="frozen"/>
      <selection pane="topRight"/>
      <selection pane="bottomLeft"/>
      <selection pane="bottomRight"/>
    </sheetView>
  </sheetViews>
  <sheetFormatPr defaultRowHeight="15.75"/>
  <cols>
    <col min="1" max="1" width="44.85546875" style="896" customWidth="1"/>
    <col min="2" max="2" width="12" style="896" customWidth="1"/>
    <col min="3" max="13" width="14.28515625" style="896" bestFit="1" customWidth="1"/>
    <col min="14" max="14" width="43" style="896" customWidth="1"/>
    <col min="15" max="26" width="14.28515625" style="896" bestFit="1" customWidth="1"/>
    <col min="27" max="28" width="14" style="896" customWidth="1"/>
    <col min="29" max="30" width="11.85546875" style="896" bestFit="1" customWidth="1"/>
    <col min="31" max="31" width="12.140625" style="896" bestFit="1" customWidth="1"/>
    <col min="32" max="241" width="9.140625" style="896"/>
    <col min="242" max="242" width="47.42578125" style="896" customWidth="1"/>
    <col min="243" max="258" width="14.28515625" style="896" bestFit="1" customWidth="1"/>
    <col min="259" max="259" width="35.140625" style="896" customWidth="1"/>
    <col min="260" max="274" width="14.28515625" style="896" bestFit="1" customWidth="1"/>
    <col min="275" max="276" width="14" style="896" customWidth="1"/>
    <col min="277" max="497" width="9.140625" style="896"/>
    <col min="498" max="498" width="47.42578125" style="896" customWidth="1"/>
    <col min="499" max="514" width="14.28515625" style="896" bestFit="1" customWidth="1"/>
    <col min="515" max="515" width="35.140625" style="896" customWidth="1"/>
    <col min="516" max="530" width="14.28515625" style="896" bestFit="1" customWidth="1"/>
    <col min="531" max="532" width="14" style="896" customWidth="1"/>
    <col min="533" max="753" width="9.140625" style="896"/>
    <col min="754" max="754" width="47.42578125" style="896" customWidth="1"/>
    <col min="755" max="770" width="14.28515625" style="896" bestFit="1" customWidth="1"/>
    <col min="771" max="771" width="35.140625" style="896" customWidth="1"/>
    <col min="772" max="786" width="14.28515625" style="896" bestFit="1" customWidth="1"/>
    <col min="787" max="788" width="14" style="896" customWidth="1"/>
    <col min="789" max="1009" width="9.140625" style="896"/>
    <col min="1010" max="1010" width="47.42578125" style="896" customWidth="1"/>
    <col min="1011" max="1026" width="14.28515625" style="896" bestFit="1" customWidth="1"/>
    <col min="1027" max="1027" width="35.140625" style="896" customWidth="1"/>
    <col min="1028" max="1042" width="14.28515625" style="896" bestFit="1" customWidth="1"/>
    <col min="1043" max="1044" width="14" style="896" customWidth="1"/>
    <col min="1045" max="1265" width="9.140625" style="896"/>
    <col min="1266" max="1266" width="47.42578125" style="896" customWidth="1"/>
    <col min="1267" max="1282" width="14.28515625" style="896" bestFit="1" customWidth="1"/>
    <col min="1283" max="1283" width="35.140625" style="896" customWidth="1"/>
    <col min="1284" max="1298" width="14.28515625" style="896" bestFit="1" customWidth="1"/>
    <col min="1299" max="1300" width="14" style="896" customWidth="1"/>
    <col min="1301" max="1521" width="9.140625" style="896"/>
    <col min="1522" max="1522" width="47.42578125" style="896" customWidth="1"/>
    <col min="1523" max="1538" width="14.28515625" style="896" bestFit="1" customWidth="1"/>
    <col min="1539" max="1539" width="35.140625" style="896" customWidth="1"/>
    <col min="1540" max="1554" width="14.28515625" style="896" bestFit="1" customWidth="1"/>
    <col min="1555" max="1556" width="14" style="896" customWidth="1"/>
    <col min="1557" max="1777" width="9.140625" style="896"/>
    <col min="1778" max="1778" width="47.42578125" style="896" customWidth="1"/>
    <col min="1779" max="1794" width="14.28515625" style="896" bestFit="1" customWidth="1"/>
    <col min="1795" max="1795" width="35.140625" style="896" customWidth="1"/>
    <col min="1796" max="1810" width="14.28515625" style="896" bestFit="1" customWidth="1"/>
    <col min="1811" max="1812" width="14" style="896" customWidth="1"/>
    <col min="1813" max="2033" width="9.140625" style="896"/>
    <col min="2034" max="2034" width="47.42578125" style="896" customWidth="1"/>
    <col min="2035" max="2050" width="14.28515625" style="896" bestFit="1" customWidth="1"/>
    <col min="2051" max="2051" width="35.140625" style="896" customWidth="1"/>
    <col min="2052" max="2066" width="14.28515625" style="896" bestFit="1" customWidth="1"/>
    <col min="2067" max="2068" width="14" style="896" customWidth="1"/>
    <col min="2069" max="2289" width="9.140625" style="896"/>
    <col min="2290" max="2290" width="47.42578125" style="896" customWidth="1"/>
    <col min="2291" max="2306" width="14.28515625" style="896" bestFit="1" customWidth="1"/>
    <col min="2307" max="2307" width="35.140625" style="896" customWidth="1"/>
    <col min="2308" max="2322" width="14.28515625" style="896" bestFit="1" customWidth="1"/>
    <col min="2323" max="2324" width="14" style="896" customWidth="1"/>
    <col min="2325" max="2545" width="9.140625" style="896"/>
    <col min="2546" max="2546" width="47.42578125" style="896" customWidth="1"/>
    <col min="2547" max="2562" width="14.28515625" style="896" bestFit="1" customWidth="1"/>
    <col min="2563" max="2563" width="35.140625" style="896" customWidth="1"/>
    <col min="2564" max="2578" width="14.28515625" style="896" bestFit="1" customWidth="1"/>
    <col min="2579" max="2580" width="14" style="896" customWidth="1"/>
    <col min="2581" max="2801" width="9.140625" style="896"/>
    <col min="2802" max="2802" width="47.42578125" style="896" customWidth="1"/>
    <col min="2803" max="2818" width="14.28515625" style="896" bestFit="1" customWidth="1"/>
    <col min="2819" max="2819" width="35.140625" style="896" customWidth="1"/>
    <col min="2820" max="2834" width="14.28515625" style="896" bestFit="1" customWidth="1"/>
    <col min="2835" max="2836" width="14" style="896" customWidth="1"/>
    <col min="2837" max="3057" width="9.140625" style="896"/>
    <col min="3058" max="3058" width="47.42578125" style="896" customWidth="1"/>
    <col min="3059" max="3074" width="14.28515625" style="896" bestFit="1" customWidth="1"/>
    <col min="3075" max="3075" width="35.140625" style="896" customWidth="1"/>
    <col min="3076" max="3090" width="14.28515625" style="896" bestFit="1" customWidth="1"/>
    <col min="3091" max="3092" width="14" style="896" customWidth="1"/>
    <col min="3093" max="3313" width="9.140625" style="896"/>
    <col min="3314" max="3314" width="47.42578125" style="896" customWidth="1"/>
    <col min="3315" max="3330" width="14.28515625" style="896" bestFit="1" customWidth="1"/>
    <col min="3331" max="3331" width="35.140625" style="896" customWidth="1"/>
    <col min="3332" max="3346" width="14.28515625" style="896" bestFit="1" customWidth="1"/>
    <col min="3347" max="3348" width="14" style="896" customWidth="1"/>
    <col min="3349" max="3569" width="9.140625" style="896"/>
    <col min="3570" max="3570" width="47.42578125" style="896" customWidth="1"/>
    <col min="3571" max="3586" width="14.28515625" style="896" bestFit="1" customWidth="1"/>
    <col min="3587" max="3587" width="35.140625" style="896" customWidth="1"/>
    <col min="3588" max="3602" width="14.28515625" style="896" bestFit="1" customWidth="1"/>
    <col min="3603" max="3604" width="14" style="896" customWidth="1"/>
    <col min="3605" max="3825" width="9.140625" style="896"/>
    <col min="3826" max="3826" width="47.42578125" style="896" customWidth="1"/>
    <col min="3827" max="3842" width="14.28515625" style="896" bestFit="1" customWidth="1"/>
    <col min="3843" max="3843" width="35.140625" style="896" customWidth="1"/>
    <col min="3844" max="3858" width="14.28515625" style="896" bestFit="1" customWidth="1"/>
    <col min="3859" max="3860" width="14" style="896" customWidth="1"/>
    <col min="3861" max="4081" width="9.140625" style="896"/>
    <col min="4082" max="4082" width="47.42578125" style="896" customWidth="1"/>
    <col min="4083" max="4098" width="14.28515625" style="896" bestFit="1" customWidth="1"/>
    <col min="4099" max="4099" width="35.140625" style="896" customWidth="1"/>
    <col min="4100" max="4114" width="14.28515625" style="896" bestFit="1" customWidth="1"/>
    <col min="4115" max="4116" width="14" style="896" customWidth="1"/>
    <col min="4117" max="4337" width="9.140625" style="896"/>
    <col min="4338" max="4338" width="47.42578125" style="896" customWidth="1"/>
    <col min="4339" max="4354" width="14.28515625" style="896" bestFit="1" customWidth="1"/>
    <col min="4355" max="4355" width="35.140625" style="896" customWidth="1"/>
    <col min="4356" max="4370" width="14.28515625" style="896" bestFit="1" customWidth="1"/>
    <col min="4371" max="4372" width="14" style="896" customWidth="1"/>
    <col min="4373" max="4593" width="9.140625" style="896"/>
    <col min="4594" max="4594" width="47.42578125" style="896" customWidth="1"/>
    <col min="4595" max="4610" width="14.28515625" style="896" bestFit="1" customWidth="1"/>
    <col min="4611" max="4611" width="35.140625" style="896" customWidth="1"/>
    <col min="4612" max="4626" width="14.28515625" style="896" bestFit="1" customWidth="1"/>
    <col min="4627" max="4628" width="14" style="896" customWidth="1"/>
    <col min="4629" max="4849" width="9.140625" style="896"/>
    <col min="4850" max="4850" width="47.42578125" style="896" customWidth="1"/>
    <col min="4851" max="4866" width="14.28515625" style="896" bestFit="1" customWidth="1"/>
    <col min="4867" max="4867" width="35.140625" style="896" customWidth="1"/>
    <col min="4868" max="4882" width="14.28515625" style="896" bestFit="1" customWidth="1"/>
    <col min="4883" max="4884" width="14" style="896" customWidth="1"/>
    <col min="4885" max="5105" width="9.140625" style="896"/>
    <col min="5106" max="5106" width="47.42578125" style="896" customWidth="1"/>
    <col min="5107" max="5122" width="14.28515625" style="896" bestFit="1" customWidth="1"/>
    <col min="5123" max="5123" width="35.140625" style="896" customWidth="1"/>
    <col min="5124" max="5138" width="14.28515625" style="896" bestFit="1" customWidth="1"/>
    <col min="5139" max="5140" width="14" style="896" customWidth="1"/>
    <col min="5141" max="5361" width="9.140625" style="896"/>
    <col min="5362" max="5362" width="47.42578125" style="896" customWidth="1"/>
    <col min="5363" max="5378" width="14.28515625" style="896" bestFit="1" customWidth="1"/>
    <col min="5379" max="5379" width="35.140625" style="896" customWidth="1"/>
    <col min="5380" max="5394" width="14.28515625" style="896" bestFit="1" customWidth="1"/>
    <col min="5395" max="5396" width="14" style="896" customWidth="1"/>
    <col min="5397" max="5617" width="9.140625" style="896"/>
    <col min="5618" max="5618" width="47.42578125" style="896" customWidth="1"/>
    <col min="5619" max="5634" width="14.28515625" style="896" bestFit="1" customWidth="1"/>
    <col min="5635" max="5635" width="35.140625" style="896" customWidth="1"/>
    <col min="5636" max="5650" width="14.28515625" style="896" bestFit="1" customWidth="1"/>
    <col min="5651" max="5652" width="14" style="896" customWidth="1"/>
    <col min="5653" max="5873" width="9.140625" style="896"/>
    <col min="5874" max="5874" width="47.42578125" style="896" customWidth="1"/>
    <col min="5875" max="5890" width="14.28515625" style="896" bestFit="1" customWidth="1"/>
    <col min="5891" max="5891" width="35.140625" style="896" customWidth="1"/>
    <col min="5892" max="5906" width="14.28515625" style="896" bestFit="1" customWidth="1"/>
    <col min="5907" max="5908" width="14" style="896" customWidth="1"/>
    <col min="5909" max="6129" width="9.140625" style="896"/>
    <col min="6130" max="6130" width="47.42578125" style="896" customWidth="1"/>
    <col min="6131" max="6146" width="14.28515625" style="896" bestFit="1" customWidth="1"/>
    <col min="6147" max="6147" width="35.140625" style="896" customWidth="1"/>
    <col min="6148" max="6162" width="14.28515625" style="896" bestFit="1" customWidth="1"/>
    <col min="6163" max="6164" width="14" style="896" customWidth="1"/>
    <col min="6165" max="6385" width="9.140625" style="896"/>
    <col min="6386" max="6386" width="47.42578125" style="896" customWidth="1"/>
    <col min="6387" max="6402" width="14.28515625" style="896" bestFit="1" customWidth="1"/>
    <col min="6403" max="6403" width="35.140625" style="896" customWidth="1"/>
    <col min="6404" max="6418" width="14.28515625" style="896" bestFit="1" customWidth="1"/>
    <col min="6419" max="6420" width="14" style="896" customWidth="1"/>
    <col min="6421" max="6641" width="9.140625" style="896"/>
    <col min="6642" max="6642" width="47.42578125" style="896" customWidth="1"/>
    <col min="6643" max="6658" width="14.28515625" style="896" bestFit="1" customWidth="1"/>
    <col min="6659" max="6659" width="35.140625" style="896" customWidth="1"/>
    <col min="6660" max="6674" width="14.28515625" style="896" bestFit="1" customWidth="1"/>
    <col min="6675" max="6676" width="14" style="896" customWidth="1"/>
    <col min="6677" max="6897" width="9.140625" style="896"/>
    <col min="6898" max="6898" width="47.42578125" style="896" customWidth="1"/>
    <col min="6899" max="6914" width="14.28515625" style="896" bestFit="1" customWidth="1"/>
    <col min="6915" max="6915" width="35.140625" style="896" customWidth="1"/>
    <col min="6916" max="6930" width="14.28515625" style="896" bestFit="1" customWidth="1"/>
    <col min="6931" max="6932" width="14" style="896" customWidth="1"/>
    <col min="6933" max="7153" width="9.140625" style="896"/>
    <col min="7154" max="7154" width="47.42578125" style="896" customWidth="1"/>
    <col min="7155" max="7170" width="14.28515625" style="896" bestFit="1" customWidth="1"/>
    <col min="7171" max="7171" width="35.140625" style="896" customWidth="1"/>
    <col min="7172" max="7186" width="14.28515625" style="896" bestFit="1" customWidth="1"/>
    <col min="7187" max="7188" width="14" style="896" customWidth="1"/>
    <col min="7189" max="7409" width="9.140625" style="896"/>
    <col min="7410" max="7410" width="47.42578125" style="896" customWidth="1"/>
    <col min="7411" max="7426" width="14.28515625" style="896" bestFit="1" customWidth="1"/>
    <col min="7427" max="7427" width="35.140625" style="896" customWidth="1"/>
    <col min="7428" max="7442" width="14.28515625" style="896" bestFit="1" customWidth="1"/>
    <col min="7443" max="7444" width="14" style="896" customWidth="1"/>
    <col min="7445" max="7665" width="9.140625" style="896"/>
    <col min="7666" max="7666" width="47.42578125" style="896" customWidth="1"/>
    <col min="7667" max="7682" width="14.28515625" style="896" bestFit="1" customWidth="1"/>
    <col min="7683" max="7683" width="35.140625" style="896" customWidth="1"/>
    <col min="7684" max="7698" width="14.28515625" style="896" bestFit="1" customWidth="1"/>
    <col min="7699" max="7700" width="14" style="896" customWidth="1"/>
    <col min="7701" max="7921" width="9.140625" style="896"/>
    <col min="7922" max="7922" width="47.42578125" style="896" customWidth="1"/>
    <col min="7923" max="7938" width="14.28515625" style="896" bestFit="1" customWidth="1"/>
    <col min="7939" max="7939" width="35.140625" style="896" customWidth="1"/>
    <col min="7940" max="7954" width="14.28515625" style="896" bestFit="1" customWidth="1"/>
    <col min="7955" max="7956" width="14" style="896" customWidth="1"/>
    <col min="7957" max="8177" width="9.140625" style="896"/>
    <col min="8178" max="8178" width="47.42578125" style="896" customWidth="1"/>
    <col min="8179" max="8194" width="14.28515625" style="896" bestFit="1" customWidth="1"/>
    <col min="8195" max="8195" width="35.140625" style="896" customWidth="1"/>
    <col min="8196" max="8210" width="14.28515625" style="896" bestFit="1" customWidth="1"/>
    <col min="8211" max="8212" width="14" style="896" customWidth="1"/>
    <col min="8213" max="8433" width="9.140625" style="896"/>
    <col min="8434" max="8434" width="47.42578125" style="896" customWidth="1"/>
    <col min="8435" max="8450" width="14.28515625" style="896" bestFit="1" customWidth="1"/>
    <col min="8451" max="8451" width="35.140625" style="896" customWidth="1"/>
    <col min="8452" max="8466" width="14.28515625" style="896" bestFit="1" customWidth="1"/>
    <col min="8467" max="8468" width="14" style="896" customWidth="1"/>
    <col min="8469" max="8689" width="9.140625" style="896"/>
    <col min="8690" max="8690" width="47.42578125" style="896" customWidth="1"/>
    <col min="8691" max="8706" width="14.28515625" style="896" bestFit="1" customWidth="1"/>
    <col min="8707" max="8707" width="35.140625" style="896" customWidth="1"/>
    <col min="8708" max="8722" width="14.28515625" style="896" bestFit="1" customWidth="1"/>
    <col min="8723" max="8724" width="14" style="896" customWidth="1"/>
    <col min="8725" max="8945" width="9.140625" style="896"/>
    <col min="8946" max="8946" width="47.42578125" style="896" customWidth="1"/>
    <col min="8947" max="8962" width="14.28515625" style="896" bestFit="1" customWidth="1"/>
    <col min="8963" max="8963" width="35.140625" style="896" customWidth="1"/>
    <col min="8964" max="8978" width="14.28515625" style="896" bestFit="1" customWidth="1"/>
    <col min="8979" max="8980" width="14" style="896" customWidth="1"/>
    <col min="8981" max="9201" width="9.140625" style="896"/>
    <col min="9202" max="9202" width="47.42578125" style="896" customWidth="1"/>
    <col min="9203" max="9218" width="14.28515625" style="896" bestFit="1" customWidth="1"/>
    <col min="9219" max="9219" width="35.140625" style="896" customWidth="1"/>
    <col min="9220" max="9234" width="14.28515625" style="896" bestFit="1" customWidth="1"/>
    <col min="9235" max="9236" width="14" style="896" customWidth="1"/>
    <col min="9237" max="9457" width="9.140625" style="896"/>
    <col min="9458" max="9458" width="47.42578125" style="896" customWidth="1"/>
    <col min="9459" max="9474" width="14.28515625" style="896" bestFit="1" customWidth="1"/>
    <col min="9475" max="9475" width="35.140625" style="896" customWidth="1"/>
    <col min="9476" max="9490" width="14.28515625" style="896" bestFit="1" customWidth="1"/>
    <col min="9491" max="9492" width="14" style="896" customWidth="1"/>
    <col min="9493" max="9713" width="9.140625" style="896"/>
    <col min="9714" max="9714" width="47.42578125" style="896" customWidth="1"/>
    <col min="9715" max="9730" width="14.28515625" style="896" bestFit="1" customWidth="1"/>
    <col min="9731" max="9731" width="35.140625" style="896" customWidth="1"/>
    <col min="9732" max="9746" width="14.28515625" style="896" bestFit="1" customWidth="1"/>
    <col min="9747" max="9748" width="14" style="896" customWidth="1"/>
    <col min="9749" max="9969" width="9.140625" style="896"/>
    <col min="9970" max="9970" width="47.42578125" style="896" customWidth="1"/>
    <col min="9971" max="9986" width="14.28515625" style="896" bestFit="1" customWidth="1"/>
    <col min="9987" max="9987" width="35.140625" style="896" customWidth="1"/>
    <col min="9988" max="10002" width="14.28515625" style="896" bestFit="1" customWidth="1"/>
    <col min="10003" max="10004" width="14" style="896" customWidth="1"/>
    <col min="10005" max="10225" width="9.140625" style="896"/>
    <col min="10226" max="10226" width="47.42578125" style="896" customWidth="1"/>
    <col min="10227" max="10242" width="14.28515625" style="896" bestFit="1" customWidth="1"/>
    <col min="10243" max="10243" width="35.140625" style="896" customWidth="1"/>
    <col min="10244" max="10258" width="14.28515625" style="896" bestFit="1" customWidth="1"/>
    <col min="10259" max="10260" width="14" style="896" customWidth="1"/>
    <col min="10261" max="10481" width="9.140625" style="896"/>
    <col min="10482" max="10482" width="47.42578125" style="896" customWidth="1"/>
    <col min="10483" max="10498" width="14.28515625" style="896" bestFit="1" customWidth="1"/>
    <col min="10499" max="10499" width="35.140625" style="896" customWidth="1"/>
    <col min="10500" max="10514" width="14.28515625" style="896" bestFit="1" customWidth="1"/>
    <col min="10515" max="10516" width="14" style="896" customWidth="1"/>
    <col min="10517" max="10737" width="9.140625" style="896"/>
    <col min="10738" max="10738" width="47.42578125" style="896" customWidth="1"/>
    <col min="10739" max="10754" width="14.28515625" style="896" bestFit="1" customWidth="1"/>
    <col min="10755" max="10755" width="35.140625" style="896" customWidth="1"/>
    <col min="10756" max="10770" width="14.28515625" style="896" bestFit="1" customWidth="1"/>
    <col min="10771" max="10772" width="14" style="896" customWidth="1"/>
    <col min="10773" max="10993" width="9.140625" style="896"/>
    <col min="10994" max="10994" width="47.42578125" style="896" customWidth="1"/>
    <col min="10995" max="11010" width="14.28515625" style="896" bestFit="1" customWidth="1"/>
    <col min="11011" max="11011" width="35.140625" style="896" customWidth="1"/>
    <col min="11012" max="11026" width="14.28515625" style="896" bestFit="1" customWidth="1"/>
    <col min="11027" max="11028" width="14" style="896" customWidth="1"/>
    <col min="11029" max="11249" width="9.140625" style="896"/>
    <col min="11250" max="11250" width="47.42578125" style="896" customWidth="1"/>
    <col min="11251" max="11266" width="14.28515625" style="896" bestFit="1" customWidth="1"/>
    <col min="11267" max="11267" width="35.140625" style="896" customWidth="1"/>
    <col min="11268" max="11282" width="14.28515625" style="896" bestFit="1" customWidth="1"/>
    <col min="11283" max="11284" width="14" style="896" customWidth="1"/>
    <col min="11285" max="11505" width="9.140625" style="896"/>
    <col min="11506" max="11506" width="47.42578125" style="896" customWidth="1"/>
    <col min="11507" max="11522" width="14.28515625" style="896" bestFit="1" customWidth="1"/>
    <col min="11523" max="11523" width="35.140625" style="896" customWidth="1"/>
    <col min="11524" max="11538" width="14.28515625" style="896" bestFit="1" customWidth="1"/>
    <col min="11539" max="11540" width="14" style="896" customWidth="1"/>
    <col min="11541" max="11761" width="9.140625" style="896"/>
    <col min="11762" max="11762" width="47.42578125" style="896" customWidth="1"/>
    <col min="11763" max="11778" width="14.28515625" style="896" bestFit="1" customWidth="1"/>
    <col min="11779" max="11779" width="35.140625" style="896" customWidth="1"/>
    <col min="11780" max="11794" width="14.28515625" style="896" bestFit="1" customWidth="1"/>
    <col min="11795" max="11796" width="14" style="896" customWidth="1"/>
    <col min="11797" max="12017" width="9.140625" style="896"/>
    <col min="12018" max="12018" width="47.42578125" style="896" customWidth="1"/>
    <col min="12019" max="12034" width="14.28515625" style="896" bestFit="1" customWidth="1"/>
    <col min="12035" max="12035" width="35.140625" style="896" customWidth="1"/>
    <col min="12036" max="12050" width="14.28515625" style="896" bestFit="1" customWidth="1"/>
    <col min="12051" max="12052" width="14" style="896" customWidth="1"/>
    <col min="12053" max="12273" width="9.140625" style="896"/>
    <col min="12274" max="12274" width="47.42578125" style="896" customWidth="1"/>
    <col min="12275" max="12290" width="14.28515625" style="896" bestFit="1" customWidth="1"/>
    <col min="12291" max="12291" width="35.140625" style="896" customWidth="1"/>
    <col min="12292" max="12306" width="14.28515625" style="896" bestFit="1" customWidth="1"/>
    <col min="12307" max="12308" width="14" style="896" customWidth="1"/>
    <col min="12309" max="12529" width="9.140625" style="896"/>
    <col min="12530" max="12530" width="47.42578125" style="896" customWidth="1"/>
    <col min="12531" max="12546" width="14.28515625" style="896" bestFit="1" customWidth="1"/>
    <col min="12547" max="12547" width="35.140625" style="896" customWidth="1"/>
    <col min="12548" max="12562" width="14.28515625" style="896" bestFit="1" customWidth="1"/>
    <col min="12563" max="12564" width="14" style="896" customWidth="1"/>
    <col min="12565" max="12785" width="9.140625" style="896"/>
    <col min="12786" max="12786" width="47.42578125" style="896" customWidth="1"/>
    <col min="12787" max="12802" width="14.28515625" style="896" bestFit="1" customWidth="1"/>
    <col min="12803" max="12803" width="35.140625" style="896" customWidth="1"/>
    <col min="12804" max="12818" width="14.28515625" style="896" bestFit="1" customWidth="1"/>
    <col min="12819" max="12820" width="14" style="896" customWidth="1"/>
    <col min="12821" max="13041" width="9.140625" style="896"/>
    <col min="13042" max="13042" width="47.42578125" style="896" customWidth="1"/>
    <col min="13043" max="13058" width="14.28515625" style="896" bestFit="1" customWidth="1"/>
    <col min="13059" max="13059" width="35.140625" style="896" customWidth="1"/>
    <col min="13060" max="13074" width="14.28515625" style="896" bestFit="1" customWidth="1"/>
    <col min="13075" max="13076" width="14" style="896" customWidth="1"/>
    <col min="13077" max="13297" width="9.140625" style="896"/>
    <col min="13298" max="13298" width="47.42578125" style="896" customWidth="1"/>
    <col min="13299" max="13314" width="14.28515625" style="896" bestFit="1" customWidth="1"/>
    <col min="13315" max="13315" width="35.140625" style="896" customWidth="1"/>
    <col min="13316" max="13330" width="14.28515625" style="896" bestFit="1" customWidth="1"/>
    <col min="13331" max="13332" width="14" style="896" customWidth="1"/>
    <col min="13333" max="13553" width="9.140625" style="896"/>
    <col min="13554" max="13554" width="47.42578125" style="896" customWidth="1"/>
    <col min="13555" max="13570" width="14.28515625" style="896" bestFit="1" customWidth="1"/>
    <col min="13571" max="13571" width="35.140625" style="896" customWidth="1"/>
    <col min="13572" max="13586" width="14.28515625" style="896" bestFit="1" customWidth="1"/>
    <col min="13587" max="13588" width="14" style="896" customWidth="1"/>
    <col min="13589" max="13809" width="9.140625" style="896"/>
    <col min="13810" max="13810" width="47.42578125" style="896" customWidth="1"/>
    <col min="13811" max="13826" width="14.28515625" style="896" bestFit="1" customWidth="1"/>
    <col min="13827" max="13827" width="35.140625" style="896" customWidth="1"/>
    <col min="13828" max="13842" width="14.28515625" style="896" bestFit="1" customWidth="1"/>
    <col min="13843" max="13844" width="14" style="896" customWidth="1"/>
    <col min="13845" max="14065" width="9.140625" style="896"/>
    <col min="14066" max="14066" width="47.42578125" style="896" customWidth="1"/>
    <col min="14067" max="14082" width="14.28515625" style="896" bestFit="1" customWidth="1"/>
    <col min="14083" max="14083" width="35.140625" style="896" customWidth="1"/>
    <col min="14084" max="14098" width="14.28515625" style="896" bestFit="1" customWidth="1"/>
    <col min="14099" max="14100" width="14" style="896" customWidth="1"/>
    <col min="14101" max="14321" width="9.140625" style="896"/>
    <col min="14322" max="14322" width="47.42578125" style="896" customWidth="1"/>
    <col min="14323" max="14338" width="14.28515625" style="896" bestFit="1" customWidth="1"/>
    <col min="14339" max="14339" width="35.140625" style="896" customWidth="1"/>
    <col min="14340" max="14354" width="14.28515625" style="896" bestFit="1" customWidth="1"/>
    <col min="14355" max="14356" width="14" style="896" customWidth="1"/>
    <col min="14357" max="14577" width="9.140625" style="896"/>
    <col min="14578" max="14578" width="47.42578125" style="896" customWidth="1"/>
    <col min="14579" max="14594" width="14.28515625" style="896" bestFit="1" customWidth="1"/>
    <col min="14595" max="14595" width="35.140625" style="896" customWidth="1"/>
    <col min="14596" max="14610" width="14.28515625" style="896" bestFit="1" customWidth="1"/>
    <col min="14611" max="14612" width="14" style="896" customWidth="1"/>
    <col min="14613" max="14833" width="9.140625" style="896"/>
    <col min="14834" max="14834" width="47.42578125" style="896" customWidth="1"/>
    <col min="14835" max="14850" width="14.28515625" style="896" bestFit="1" customWidth="1"/>
    <col min="14851" max="14851" width="35.140625" style="896" customWidth="1"/>
    <col min="14852" max="14866" width="14.28515625" style="896" bestFit="1" customWidth="1"/>
    <col min="14867" max="14868" width="14" style="896" customWidth="1"/>
    <col min="14869" max="15089" width="9.140625" style="896"/>
    <col min="15090" max="15090" width="47.42578125" style="896" customWidth="1"/>
    <col min="15091" max="15106" width="14.28515625" style="896" bestFit="1" customWidth="1"/>
    <col min="15107" max="15107" width="35.140625" style="896" customWidth="1"/>
    <col min="15108" max="15122" width="14.28515625" style="896" bestFit="1" customWidth="1"/>
    <col min="15123" max="15124" width="14" style="896" customWidth="1"/>
    <col min="15125" max="15345" width="9.140625" style="896"/>
    <col min="15346" max="15346" width="47.42578125" style="896" customWidth="1"/>
    <col min="15347" max="15362" width="14.28515625" style="896" bestFit="1" customWidth="1"/>
    <col min="15363" max="15363" width="35.140625" style="896" customWidth="1"/>
    <col min="15364" max="15378" width="14.28515625" style="896" bestFit="1" customWidth="1"/>
    <col min="15379" max="15380" width="14" style="896" customWidth="1"/>
    <col min="15381" max="15601" width="9.140625" style="896"/>
    <col min="15602" max="15602" width="47.42578125" style="896" customWidth="1"/>
    <col min="15603" max="15618" width="14.28515625" style="896" bestFit="1" customWidth="1"/>
    <col min="15619" max="15619" width="35.140625" style="896" customWidth="1"/>
    <col min="15620" max="15634" width="14.28515625" style="896" bestFit="1" customWidth="1"/>
    <col min="15635" max="15636" width="14" style="896" customWidth="1"/>
    <col min="15637" max="15857" width="9.140625" style="896"/>
    <col min="15858" max="15858" width="47.42578125" style="896" customWidth="1"/>
    <col min="15859" max="15874" width="14.28515625" style="896" bestFit="1" customWidth="1"/>
    <col min="15875" max="15875" width="35.140625" style="896" customWidth="1"/>
    <col min="15876" max="15890" width="14.28515625" style="896" bestFit="1" customWidth="1"/>
    <col min="15891" max="15892" width="14" style="896" customWidth="1"/>
    <col min="15893" max="16113" width="9.140625" style="896"/>
    <col min="16114" max="16114" width="47.42578125" style="896" customWidth="1"/>
    <col min="16115" max="16130" width="14.28515625" style="896" bestFit="1" customWidth="1"/>
    <col min="16131" max="16131" width="35.140625" style="896" customWidth="1"/>
    <col min="16132" max="16146" width="14.28515625" style="896" bestFit="1" customWidth="1"/>
    <col min="16147" max="16148" width="14" style="896" customWidth="1"/>
    <col min="16149" max="16384" width="9.140625" style="896"/>
  </cols>
  <sheetData>
    <row r="1" spans="1:31" ht="25.5">
      <c r="A1" s="1172" t="s">
        <v>322</v>
      </c>
    </row>
    <row r="2" spans="1:31" ht="58.5" customHeight="1" thickBot="1">
      <c r="A2" s="1435" t="s">
        <v>1890</v>
      </c>
      <c r="B2" s="3197"/>
      <c r="C2" s="3197"/>
      <c r="D2" s="3197"/>
      <c r="E2" s="3197"/>
      <c r="F2" s="3197"/>
      <c r="G2" s="3197"/>
      <c r="H2" s="1438"/>
      <c r="I2" s="1438"/>
      <c r="J2" s="1438"/>
      <c r="K2" s="3197"/>
      <c r="L2" s="3197"/>
      <c r="M2" s="3197"/>
      <c r="N2" s="1435" t="s">
        <v>1890</v>
      </c>
      <c r="O2" s="1448"/>
      <c r="P2" s="1439"/>
    </row>
    <row r="3" spans="1:31" ht="26.25" customHeight="1" thickBot="1">
      <c r="A3" s="1184"/>
      <c r="B3" s="3190">
        <v>2010</v>
      </c>
      <c r="C3" s="3191"/>
      <c r="D3" s="3191"/>
      <c r="E3" s="3191"/>
      <c r="F3" s="3190">
        <v>2011</v>
      </c>
      <c r="G3" s="3191"/>
      <c r="H3" s="3191"/>
      <c r="I3" s="3192"/>
      <c r="J3" s="3190">
        <v>2012</v>
      </c>
      <c r="K3" s="3191"/>
      <c r="L3" s="3191"/>
      <c r="M3" s="3192"/>
      <c r="N3" s="1449"/>
      <c r="O3" s="1434">
        <v>2012</v>
      </c>
      <c r="P3" s="3190">
        <v>2013</v>
      </c>
      <c r="Q3" s="3191"/>
      <c r="R3" s="3191"/>
      <c r="S3" s="3192"/>
      <c r="T3" s="3190">
        <v>2014</v>
      </c>
      <c r="U3" s="3191"/>
      <c r="V3" s="3191"/>
      <c r="W3" s="3192"/>
      <c r="X3" s="3190">
        <v>2015</v>
      </c>
      <c r="Y3" s="3191"/>
      <c r="Z3" s="3191"/>
      <c r="AA3" s="3192"/>
      <c r="AB3" s="3190">
        <v>2016</v>
      </c>
      <c r="AC3" s="3191"/>
      <c r="AD3" s="3191"/>
      <c r="AE3" s="3192"/>
    </row>
    <row r="4" spans="1:31" s="3333" customFormat="1" ht="16.5" thickBot="1">
      <c r="A4" s="3332" t="s">
        <v>4</v>
      </c>
      <c r="B4" s="3168" t="s">
        <v>0</v>
      </c>
      <c r="C4" s="3169" t="s">
        <v>1</v>
      </c>
      <c r="D4" s="3169" t="s">
        <v>2</v>
      </c>
      <c r="E4" s="3170" t="s">
        <v>27</v>
      </c>
      <c r="F4" s="3168" t="s">
        <v>0</v>
      </c>
      <c r="G4" s="3169" t="s">
        <v>1</v>
      </c>
      <c r="H4" s="3169" t="s">
        <v>2</v>
      </c>
      <c r="I4" s="3170" t="s">
        <v>3</v>
      </c>
      <c r="J4" s="3168" t="s">
        <v>0</v>
      </c>
      <c r="K4" s="3169" t="s">
        <v>1</v>
      </c>
      <c r="L4" s="3169" t="s">
        <v>2</v>
      </c>
      <c r="M4" s="3170" t="s">
        <v>3</v>
      </c>
      <c r="N4" s="3334" t="s">
        <v>4</v>
      </c>
      <c r="O4" s="3170" t="s">
        <v>212</v>
      </c>
      <c r="P4" s="3168" t="s">
        <v>0</v>
      </c>
      <c r="Q4" s="3169" t="s">
        <v>1</v>
      </c>
      <c r="R4" s="3169" t="s">
        <v>2</v>
      </c>
      <c r="S4" s="3170" t="s">
        <v>3</v>
      </c>
      <c r="T4" s="3168" t="s">
        <v>0</v>
      </c>
      <c r="U4" s="3169" t="s">
        <v>1</v>
      </c>
      <c r="V4" s="3169" t="s">
        <v>2</v>
      </c>
      <c r="W4" s="3170" t="s">
        <v>3</v>
      </c>
      <c r="X4" s="3168" t="s">
        <v>879</v>
      </c>
      <c r="Y4" s="3169" t="s">
        <v>1</v>
      </c>
      <c r="Z4" s="3169" t="s">
        <v>2</v>
      </c>
      <c r="AA4" s="3170" t="s">
        <v>3</v>
      </c>
      <c r="AB4" s="3168" t="s">
        <v>0</v>
      </c>
      <c r="AC4" s="3169" t="s">
        <v>1</v>
      </c>
      <c r="AD4" s="3169" t="s">
        <v>2</v>
      </c>
      <c r="AE4" s="3170" t="s">
        <v>3</v>
      </c>
    </row>
    <row r="5" spans="1:31" s="954" customFormat="1">
      <c r="A5" s="1186" t="s">
        <v>204</v>
      </c>
      <c r="B5" s="1187"/>
      <c r="C5" s="1175"/>
      <c r="D5" s="1175"/>
      <c r="E5" s="1191"/>
      <c r="F5" s="1187"/>
      <c r="G5" s="1175"/>
      <c r="H5" s="1175"/>
      <c r="I5" s="1191"/>
      <c r="J5" s="1187"/>
      <c r="K5" s="1175"/>
      <c r="L5" s="1175"/>
      <c r="M5" s="1191"/>
      <c r="N5" s="1450" t="s">
        <v>204</v>
      </c>
      <c r="O5" s="1191"/>
      <c r="P5" s="1187"/>
      <c r="Q5" s="1175"/>
      <c r="R5" s="1175"/>
      <c r="S5" s="1191"/>
      <c r="T5" s="1188"/>
      <c r="U5" s="1189"/>
      <c r="V5" s="1189"/>
      <c r="W5" s="1190"/>
      <c r="X5" s="1188"/>
      <c r="Y5" s="1189"/>
      <c r="Z5" s="1189"/>
      <c r="AA5" s="1190"/>
      <c r="AB5" s="1188"/>
      <c r="AC5" s="1189"/>
      <c r="AD5" s="1189"/>
      <c r="AE5" s="1190"/>
    </row>
    <row r="6" spans="1:31" s="954" customFormat="1">
      <c r="A6" s="1202" t="s">
        <v>5</v>
      </c>
      <c r="B6" s="1211">
        <v>3.1</v>
      </c>
      <c r="C6" s="1209">
        <v>9928.9000000000015</v>
      </c>
      <c r="D6" s="1175">
        <v>7018</v>
      </c>
      <c r="E6" s="1191">
        <v>7107.4</v>
      </c>
      <c r="F6" s="1211">
        <v>7048.5999999999995</v>
      </c>
      <c r="G6" s="1209">
        <v>6678.3</v>
      </c>
      <c r="H6" s="1175">
        <v>3868.7</v>
      </c>
      <c r="I6" s="1210">
        <v>4425.7</v>
      </c>
      <c r="J6" s="1211">
        <v>4843.8</v>
      </c>
      <c r="K6" s="1175">
        <v>2707.7999999999997</v>
      </c>
      <c r="L6" s="1209">
        <v>2243.2999999999997</v>
      </c>
      <c r="M6" s="1174">
        <v>1685.3</v>
      </c>
      <c r="N6" s="1450" t="s">
        <v>5</v>
      </c>
      <c r="O6" s="1174">
        <v>1.5</v>
      </c>
      <c r="P6" s="1211">
        <v>15.1</v>
      </c>
      <c r="Q6" s="1175">
        <v>851</v>
      </c>
      <c r="R6" s="1209">
        <v>854.7</v>
      </c>
      <c r="S6" s="1174">
        <v>293.60000000000002</v>
      </c>
      <c r="T6" s="1187">
        <v>315</v>
      </c>
      <c r="U6" s="1175">
        <v>234.4</v>
      </c>
      <c r="V6" s="1175">
        <v>118</v>
      </c>
      <c r="W6" s="1191">
        <v>68.099999999999994</v>
      </c>
      <c r="X6" s="1187">
        <v>978.9</v>
      </c>
      <c r="Y6" s="1175">
        <v>31.9</v>
      </c>
      <c r="Z6" s="1175">
        <v>155</v>
      </c>
      <c r="AA6" s="1191">
        <v>79.599999999999994</v>
      </c>
      <c r="AB6" s="1187">
        <v>21.1</v>
      </c>
      <c r="AC6" s="1175">
        <v>39.299999999999997</v>
      </c>
      <c r="AD6" s="1175">
        <v>34.6</v>
      </c>
      <c r="AE6" s="1191">
        <v>68.2</v>
      </c>
    </row>
    <row r="7" spans="1:31">
      <c r="A7" s="1206" t="s">
        <v>46</v>
      </c>
      <c r="B7" s="1198">
        <v>0</v>
      </c>
      <c r="C7" s="1196">
        <v>0</v>
      </c>
      <c r="D7" s="1199">
        <v>0</v>
      </c>
      <c r="E7" s="1200">
        <v>0</v>
      </c>
      <c r="F7" s="1198">
        <v>0</v>
      </c>
      <c r="G7" s="1196">
        <v>0</v>
      </c>
      <c r="H7" s="1199">
        <v>0</v>
      </c>
      <c r="I7" s="1197">
        <v>0</v>
      </c>
      <c r="J7" s="1198">
        <v>0</v>
      </c>
      <c r="K7" s="1199"/>
      <c r="L7" s="1196">
        <v>0</v>
      </c>
      <c r="M7" s="1173">
        <v>0</v>
      </c>
      <c r="N7" s="1451" t="s">
        <v>880</v>
      </c>
      <c r="O7" s="1173">
        <v>1.5</v>
      </c>
      <c r="P7" s="1198">
        <v>15.1</v>
      </c>
      <c r="Q7" s="1199">
        <v>851</v>
      </c>
      <c r="R7" s="1196">
        <v>854.7</v>
      </c>
      <c r="S7" s="1173">
        <v>293.60000000000002</v>
      </c>
      <c r="T7" s="1193">
        <v>315</v>
      </c>
      <c r="U7" s="1199">
        <v>234.4</v>
      </c>
      <c r="V7" s="1199">
        <v>118</v>
      </c>
      <c r="W7" s="1200">
        <v>68.099999999999994</v>
      </c>
      <c r="X7" s="1193">
        <v>978.9</v>
      </c>
      <c r="Y7" s="1199">
        <v>31.9</v>
      </c>
      <c r="Z7" s="1199">
        <v>155</v>
      </c>
      <c r="AA7" s="1200">
        <v>79.599999999999994</v>
      </c>
      <c r="AB7" s="1193">
        <v>21.1</v>
      </c>
      <c r="AC7" s="1199">
        <v>39.299999999999997</v>
      </c>
      <c r="AD7" s="1199">
        <v>34.6</v>
      </c>
      <c r="AE7" s="1200">
        <v>68.2</v>
      </c>
    </row>
    <row r="8" spans="1:31">
      <c r="A8" s="1206" t="s">
        <v>47</v>
      </c>
      <c r="B8" s="1198">
        <v>3.1</v>
      </c>
      <c r="C8" s="1196">
        <v>9928.9000000000015</v>
      </c>
      <c r="D8" s="1199">
        <v>7018</v>
      </c>
      <c r="E8" s="1200">
        <v>7107.4</v>
      </c>
      <c r="F8" s="1198">
        <v>7048.5999999999995</v>
      </c>
      <c r="G8" s="1196">
        <v>6678.3</v>
      </c>
      <c r="H8" s="1199">
        <v>3868.7</v>
      </c>
      <c r="I8" s="1197">
        <v>4425.7</v>
      </c>
      <c r="J8" s="1198">
        <v>4843.8</v>
      </c>
      <c r="K8" s="1199">
        <v>2707.7999999999997</v>
      </c>
      <c r="L8" s="1196">
        <v>2243.2999999999997</v>
      </c>
      <c r="M8" s="1173">
        <v>1685.3</v>
      </c>
      <c r="N8" s="1446" t="s">
        <v>35</v>
      </c>
      <c r="O8" s="1174">
        <v>439.59999999999997</v>
      </c>
      <c r="P8" s="1211">
        <v>286.3</v>
      </c>
      <c r="Q8" s="1175">
        <v>379.8</v>
      </c>
      <c r="R8" s="1209">
        <v>388.4</v>
      </c>
      <c r="S8" s="1174">
        <v>387.2</v>
      </c>
      <c r="T8" s="1187">
        <v>981.7</v>
      </c>
      <c r="U8" s="1175">
        <v>500.7</v>
      </c>
      <c r="V8" s="1175">
        <v>833.9</v>
      </c>
      <c r="W8" s="1191">
        <v>895.7</v>
      </c>
      <c r="X8" s="1187">
        <v>921.30000000000007</v>
      </c>
      <c r="Y8" s="1175">
        <v>765.80000000000007</v>
      </c>
      <c r="Z8" s="1175">
        <v>949.5</v>
      </c>
      <c r="AA8" s="1191">
        <v>831.2</v>
      </c>
      <c r="AB8" s="1187">
        <v>762.7</v>
      </c>
      <c r="AC8" s="1175">
        <v>2577.7999999999997</v>
      </c>
      <c r="AD8" s="1175">
        <v>2960.9</v>
      </c>
      <c r="AE8" s="1191">
        <v>3056.6000000000004</v>
      </c>
    </row>
    <row r="9" spans="1:31">
      <c r="A9" s="1452" t="s">
        <v>48</v>
      </c>
      <c r="B9" s="1213">
        <v>0.2</v>
      </c>
      <c r="C9" s="1212">
        <v>0.2</v>
      </c>
      <c r="D9" s="1212">
        <v>0.2</v>
      </c>
      <c r="E9" s="1214">
        <v>0.2</v>
      </c>
      <c r="F9" s="1213">
        <v>0.2</v>
      </c>
      <c r="G9" s="1212">
        <v>0.2</v>
      </c>
      <c r="H9" s="1212">
        <v>0.2</v>
      </c>
      <c r="I9" s="1214">
        <v>0.2</v>
      </c>
      <c r="J9" s="1213">
        <v>0.2</v>
      </c>
      <c r="K9" s="1212">
        <v>0.2</v>
      </c>
      <c r="L9" s="1212">
        <v>0.2</v>
      </c>
      <c r="M9" s="1214">
        <v>0.2</v>
      </c>
      <c r="N9" s="1451" t="s">
        <v>190</v>
      </c>
      <c r="O9" s="1214">
        <v>360.4</v>
      </c>
      <c r="P9" s="1213">
        <v>207.1</v>
      </c>
      <c r="Q9" s="1212">
        <v>300.60000000000002</v>
      </c>
      <c r="R9" s="1212">
        <v>309.2</v>
      </c>
      <c r="S9" s="1214">
        <v>308</v>
      </c>
      <c r="T9" s="1193">
        <v>430.7</v>
      </c>
      <c r="U9" s="1199">
        <v>421.5</v>
      </c>
      <c r="V9" s="1199">
        <v>754.7</v>
      </c>
      <c r="W9" s="1200">
        <v>816.5</v>
      </c>
      <c r="X9" s="1193">
        <v>842.1</v>
      </c>
      <c r="Y9" s="1199">
        <v>685.1</v>
      </c>
      <c r="Z9" s="1199">
        <v>718.8</v>
      </c>
      <c r="AA9" s="1200">
        <v>600.5</v>
      </c>
      <c r="AB9" s="1193">
        <v>532</v>
      </c>
      <c r="AC9" s="1199">
        <v>2169.1</v>
      </c>
      <c r="AD9" s="1199">
        <v>2292.6999999999998</v>
      </c>
      <c r="AE9" s="1200">
        <v>2388.4</v>
      </c>
    </row>
    <row r="10" spans="1:31">
      <c r="A10" s="1452" t="s">
        <v>49</v>
      </c>
      <c r="B10" s="1198">
        <v>2.9</v>
      </c>
      <c r="C10" s="1196">
        <v>9928.7000000000007</v>
      </c>
      <c r="D10" s="1199">
        <v>7017.8</v>
      </c>
      <c r="E10" s="1200">
        <v>7107.2</v>
      </c>
      <c r="F10" s="1198">
        <v>7048.4</v>
      </c>
      <c r="G10" s="1196">
        <v>6678.1</v>
      </c>
      <c r="H10" s="1199">
        <v>3868.5</v>
      </c>
      <c r="I10" s="1197">
        <v>4425.5</v>
      </c>
      <c r="J10" s="1198">
        <v>4843.6000000000004</v>
      </c>
      <c r="K10" s="1199">
        <v>2707.6</v>
      </c>
      <c r="L10" s="1196">
        <v>2243.1</v>
      </c>
      <c r="M10" s="1173">
        <v>1685.1</v>
      </c>
      <c r="N10" s="1451" t="s">
        <v>881</v>
      </c>
      <c r="O10" s="1173">
        <v>79.2</v>
      </c>
      <c r="P10" s="1198">
        <v>79.2</v>
      </c>
      <c r="Q10" s="1199">
        <v>79.2</v>
      </c>
      <c r="R10" s="1196">
        <v>79.2</v>
      </c>
      <c r="S10" s="1173">
        <v>79.2</v>
      </c>
      <c r="T10" s="1193">
        <v>551</v>
      </c>
      <c r="U10" s="1199">
        <v>79.2</v>
      </c>
      <c r="V10" s="1199">
        <v>79.2</v>
      </c>
      <c r="W10" s="1200">
        <v>79.2</v>
      </c>
      <c r="X10" s="1193">
        <v>79.2</v>
      </c>
      <c r="Y10" s="1199">
        <v>80.7</v>
      </c>
      <c r="Z10" s="1199">
        <v>230.7</v>
      </c>
      <c r="AA10" s="1200">
        <v>230.7</v>
      </c>
      <c r="AB10" s="1193">
        <v>230.7</v>
      </c>
      <c r="AC10" s="1199">
        <v>408.7</v>
      </c>
      <c r="AD10" s="1199">
        <v>668.2</v>
      </c>
      <c r="AE10" s="1200">
        <v>668.2</v>
      </c>
    </row>
    <row r="11" spans="1:31" s="954" customFormat="1">
      <c r="A11" s="1446" t="s">
        <v>35</v>
      </c>
      <c r="B11" s="1211">
        <v>81.599999999999994</v>
      </c>
      <c r="C11" s="1209">
        <v>75.7</v>
      </c>
      <c r="D11" s="1175">
        <v>2998.2</v>
      </c>
      <c r="E11" s="1191">
        <v>3043.6</v>
      </c>
      <c r="F11" s="1211">
        <v>2984.5</v>
      </c>
      <c r="G11" s="1209">
        <v>3449</v>
      </c>
      <c r="H11" s="1175">
        <v>6293.1</v>
      </c>
      <c r="I11" s="1210">
        <v>5780</v>
      </c>
      <c r="J11" s="1211">
        <v>5557.0999999999995</v>
      </c>
      <c r="K11" s="1175">
        <v>3726.6</v>
      </c>
      <c r="L11" s="1209">
        <v>12531.300000000001</v>
      </c>
      <c r="M11" s="1174">
        <v>13100.4</v>
      </c>
      <c r="N11" s="1453" t="s">
        <v>12</v>
      </c>
      <c r="O11" s="1174">
        <v>367.9</v>
      </c>
      <c r="P11" s="1211">
        <v>258.2</v>
      </c>
      <c r="Q11" s="1175">
        <v>376.7</v>
      </c>
      <c r="R11" s="1209">
        <v>1248.5999999999999</v>
      </c>
      <c r="S11" s="1174">
        <v>2175.5</v>
      </c>
      <c r="T11" s="1187">
        <v>1998.9</v>
      </c>
      <c r="U11" s="1175">
        <v>2615.3000000000002</v>
      </c>
      <c r="V11" s="1175">
        <v>2865.4</v>
      </c>
      <c r="W11" s="1191">
        <v>4152.8</v>
      </c>
      <c r="X11" s="1187">
        <v>2074.6</v>
      </c>
      <c r="Y11" s="1175">
        <v>2899</v>
      </c>
      <c r="Z11" s="1175">
        <v>3786.3</v>
      </c>
      <c r="AA11" s="1191">
        <v>4538.3</v>
      </c>
      <c r="AB11" s="1187">
        <v>4589.2</v>
      </c>
      <c r="AC11" s="1175">
        <v>2381.6</v>
      </c>
      <c r="AD11" s="1175">
        <v>2352.1999999999998</v>
      </c>
      <c r="AE11" s="1191">
        <v>2037.8</v>
      </c>
    </row>
    <row r="12" spans="1:31">
      <c r="A12" s="1206"/>
      <c r="B12" s="1198"/>
      <c r="C12" s="1196"/>
      <c r="D12" s="1199"/>
      <c r="E12" s="1200"/>
      <c r="F12" s="1198"/>
      <c r="G12" s="1196"/>
      <c r="H12" s="1199"/>
      <c r="I12" s="1197"/>
      <c r="J12" s="1198"/>
      <c r="K12" s="1199"/>
      <c r="L12" s="1196"/>
      <c r="M12" s="1173"/>
      <c r="N12" s="1453" t="s">
        <v>321</v>
      </c>
      <c r="O12" s="1174"/>
      <c r="P12" s="1211"/>
      <c r="Q12" s="1175"/>
      <c r="R12" s="1209"/>
      <c r="S12" s="1174"/>
      <c r="T12" s="1187"/>
      <c r="U12" s="1175">
        <v>164.9</v>
      </c>
      <c r="V12" s="1175">
        <v>454.1</v>
      </c>
      <c r="W12" s="1191">
        <v>454.5</v>
      </c>
      <c r="X12" s="1187">
        <v>454.5</v>
      </c>
      <c r="Y12" s="1175">
        <v>146</v>
      </c>
      <c r="Z12" s="1175">
        <v>146.1</v>
      </c>
      <c r="AA12" s="1191">
        <v>433.1</v>
      </c>
      <c r="AB12" s="1187">
        <v>433.1</v>
      </c>
      <c r="AC12" s="1175">
        <v>146</v>
      </c>
      <c r="AD12" s="1175">
        <v>158.4</v>
      </c>
      <c r="AE12" s="1191">
        <v>158.4</v>
      </c>
    </row>
    <row r="13" spans="1:31">
      <c r="A13" s="1206" t="s">
        <v>50</v>
      </c>
      <c r="B13" s="1198">
        <v>0</v>
      </c>
      <c r="C13" s="1196">
        <v>0</v>
      </c>
      <c r="D13" s="1199">
        <v>0</v>
      </c>
      <c r="E13" s="1200">
        <v>0</v>
      </c>
      <c r="F13" s="1198">
        <v>0</v>
      </c>
      <c r="G13" s="1196">
        <v>0</v>
      </c>
      <c r="H13" s="1199">
        <v>0</v>
      </c>
      <c r="I13" s="1197">
        <v>0</v>
      </c>
      <c r="J13" s="1198">
        <v>79.2</v>
      </c>
      <c r="K13" s="1199">
        <v>79.2</v>
      </c>
      <c r="L13" s="1196">
        <v>79.2</v>
      </c>
      <c r="M13" s="1173">
        <v>310.8</v>
      </c>
      <c r="N13" s="1453" t="s">
        <v>192</v>
      </c>
      <c r="O13" s="1174">
        <v>1146.5</v>
      </c>
      <c r="P13" s="1211">
        <v>1183.7</v>
      </c>
      <c r="Q13" s="1175">
        <v>1183.2</v>
      </c>
      <c r="R13" s="1209">
        <v>1252.5</v>
      </c>
      <c r="S13" s="1174">
        <v>1299.2</v>
      </c>
      <c r="T13" s="1187">
        <v>1575</v>
      </c>
      <c r="U13" s="1175">
        <v>1556.1</v>
      </c>
      <c r="V13" s="1175">
        <v>1565.8</v>
      </c>
      <c r="W13" s="1191">
        <v>1972.6</v>
      </c>
      <c r="X13" s="1187">
        <v>2000.4</v>
      </c>
      <c r="Y13" s="1175">
        <v>1991.2</v>
      </c>
      <c r="Z13" s="1175">
        <v>1997.5</v>
      </c>
      <c r="AA13" s="1191">
        <v>2069.9</v>
      </c>
      <c r="AB13" s="1187">
        <v>2050.1999999999998</v>
      </c>
      <c r="AC13" s="1175">
        <v>2028.9</v>
      </c>
      <c r="AD13" s="1175">
        <v>2016.6</v>
      </c>
      <c r="AE13" s="1191">
        <v>1996.5</v>
      </c>
    </row>
    <row r="14" spans="1:31" ht="16.5" thickBot="1">
      <c r="A14" s="1206" t="s">
        <v>25</v>
      </c>
      <c r="B14" s="1198">
        <v>81.599999999999994</v>
      </c>
      <c r="C14" s="1196">
        <v>75.7</v>
      </c>
      <c r="D14" s="1199">
        <v>2998.2</v>
      </c>
      <c r="E14" s="1200">
        <v>3043.6</v>
      </c>
      <c r="F14" s="1198">
        <v>2984.5</v>
      </c>
      <c r="G14" s="1196">
        <v>3449</v>
      </c>
      <c r="H14" s="1199">
        <v>6293.1</v>
      </c>
      <c r="I14" s="1197">
        <v>5780</v>
      </c>
      <c r="J14" s="1198">
        <v>5477.9</v>
      </c>
      <c r="K14" s="1199">
        <v>3647.4</v>
      </c>
      <c r="L14" s="1196">
        <v>12452.1</v>
      </c>
      <c r="M14" s="1173">
        <v>12789.6</v>
      </c>
      <c r="N14" s="1453" t="s">
        <v>193</v>
      </c>
      <c r="O14" s="1174">
        <v>1.5</v>
      </c>
      <c r="P14" s="1211">
        <v>0</v>
      </c>
      <c r="Q14" s="1175">
        <v>1.4</v>
      </c>
      <c r="R14" s="1209">
        <v>1.4</v>
      </c>
      <c r="S14" s="1174"/>
      <c r="T14" s="1187"/>
      <c r="U14" s="1175"/>
      <c r="V14" s="1175"/>
      <c r="W14" s="1191"/>
      <c r="X14" s="1187"/>
      <c r="Y14" s="1175"/>
      <c r="Z14" s="1175">
        <v>0</v>
      </c>
      <c r="AA14" s="1191">
        <v>0</v>
      </c>
      <c r="AB14" s="1187">
        <v>13.3</v>
      </c>
      <c r="AC14" s="1175">
        <v>13.2</v>
      </c>
      <c r="AD14" s="1175">
        <v>12.7</v>
      </c>
      <c r="AE14" s="1191">
        <v>13</v>
      </c>
    </row>
    <row r="15" spans="1:31" s="954" customFormat="1" ht="17.25" thickTop="1" thickBot="1">
      <c r="A15" s="1202" t="s">
        <v>12</v>
      </c>
      <c r="B15" s="1211">
        <v>43.8</v>
      </c>
      <c r="C15" s="1209">
        <v>43.9</v>
      </c>
      <c r="D15" s="1175">
        <v>43.8</v>
      </c>
      <c r="E15" s="1191">
        <v>14.3</v>
      </c>
      <c r="F15" s="1211">
        <v>48.8</v>
      </c>
      <c r="G15" s="1209">
        <v>47.9</v>
      </c>
      <c r="H15" s="1175">
        <v>47.5</v>
      </c>
      <c r="I15" s="1210">
        <v>46.4</v>
      </c>
      <c r="J15" s="1211">
        <v>46.4</v>
      </c>
      <c r="K15" s="1175">
        <v>4172.3</v>
      </c>
      <c r="L15" s="1209">
        <v>4456.7</v>
      </c>
      <c r="M15" s="1174">
        <v>4706.5</v>
      </c>
      <c r="N15" s="1454" t="s">
        <v>14</v>
      </c>
      <c r="O15" s="1443">
        <v>1957</v>
      </c>
      <c r="P15" s="1441">
        <v>1743.3000000000002</v>
      </c>
      <c r="Q15" s="1442">
        <v>2792.1</v>
      </c>
      <c r="R15" s="1442">
        <v>3745.6</v>
      </c>
      <c r="S15" s="1443">
        <v>4155.5</v>
      </c>
      <c r="T15" s="1441">
        <v>4870.6000000000004</v>
      </c>
      <c r="U15" s="1442">
        <v>5071.2999999999993</v>
      </c>
      <c r="V15" s="1442">
        <v>5837.1</v>
      </c>
      <c r="W15" s="1443">
        <v>7543.7000000000007</v>
      </c>
      <c r="X15" s="1441">
        <v>6429.7000000000007</v>
      </c>
      <c r="Y15" s="1442">
        <v>5833.9</v>
      </c>
      <c r="Z15" s="1442">
        <v>7034.4000000000005</v>
      </c>
      <c r="AA15" s="1443">
        <v>7952.1</v>
      </c>
      <c r="AB15" s="1441">
        <v>7869.6</v>
      </c>
      <c r="AC15" s="1442">
        <v>7186.8</v>
      </c>
      <c r="AD15" s="1442">
        <v>7535.5</v>
      </c>
      <c r="AE15" s="1443">
        <v>7330.6</v>
      </c>
    </row>
    <row r="16" spans="1:31" s="954" customFormat="1" ht="16.5" thickBot="1">
      <c r="A16" s="1202" t="s">
        <v>51</v>
      </c>
      <c r="B16" s="1211">
        <v>748.1</v>
      </c>
      <c r="C16" s="1209">
        <v>739</v>
      </c>
      <c r="D16" s="1175">
        <v>730.3</v>
      </c>
      <c r="E16" s="1191">
        <v>390.5</v>
      </c>
      <c r="F16" s="1211">
        <v>391</v>
      </c>
      <c r="G16" s="1209">
        <v>391.1</v>
      </c>
      <c r="H16" s="1175">
        <v>391.1</v>
      </c>
      <c r="I16" s="1210">
        <v>382.5</v>
      </c>
      <c r="J16" s="1211">
        <v>379.5</v>
      </c>
      <c r="K16" s="1175">
        <v>448.5</v>
      </c>
      <c r="L16" s="1209">
        <v>470.6</v>
      </c>
      <c r="M16" s="1174">
        <v>461.6</v>
      </c>
      <c r="N16" s="1450" t="s">
        <v>205</v>
      </c>
      <c r="O16" s="1190"/>
      <c r="P16" s="1188"/>
      <c r="Q16" s="1189"/>
      <c r="R16" s="1189"/>
      <c r="S16" s="1190"/>
      <c r="T16" s="1235"/>
      <c r="U16" s="1175"/>
      <c r="V16" s="1236"/>
      <c r="W16" s="1174"/>
      <c r="X16" s="1235"/>
      <c r="Y16" s="1175"/>
      <c r="Z16" s="1236"/>
      <c r="AA16" s="1174"/>
      <c r="AB16" s="1235"/>
      <c r="AC16" s="1175"/>
      <c r="AD16" s="1236"/>
      <c r="AE16" s="1174"/>
    </row>
    <row r="17" spans="1:31" s="1202" customFormat="1" ht="17.25" thickTop="1" thickBot="1">
      <c r="A17" s="1440" t="s">
        <v>14</v>
      </c>
      <c r="B17" s="1441">
        <v>876.6</v>
      </c>
      <c r="C17" s="1442">
        <v>10787.500000000002</v>
      </c>
      <c r="D17" s="1442">
        <v>10790.3</v>
      </c>
      <c r="E17" s="1443">
        <v>10555.8</v>
      </c>
      <c r="F17" s="1441">
        <v>10472.899999999998</v>
      </c>
      <c r="G17" s="1442">
        <v>10566.3</v>
      </c>
      <c r="H17" s="1442">
        <v>10600.4</v>
      </c>
      <c r="I17" s="1443">
        <v>10634.6</v>
      </c>
      <c r="J17" s="1441">
        <v>10826.8</v>
      </c>
      <c r="K17" s="1442">
        <v>11055.2</v>
      </c>
      <c r="L17" s="1442">
        <v>19701.899999999998</v>
      </c>
      <c r="M17" s="1443">
        <v>19953.799999999996</v>
      </c>
      <c r="N17" s="1450" t="s">
        <v>194</v>
      </c>
      <c r="O17" s="1174">
        <v>1270.9000000000001</v>
      </c>
      <c r="P17" s="1205">
        <v>1295.9000000000001</v>
      </c>
      <c r="Q17" s="1175">
        <v>1626.1</v>
      </c>
      <c r="R17" s="1203">
        <v>1470.3</v>
      </c>
      <c r="S17" s="1174">
        <v>1364.7</v>
      </c>
      <c r="T17" s="1235">
        <v>1829.3</v>
      </c>
      <c r="U17" s="1236">
        <v>1739.7</v>
      </c>
      <c r="V17" s="1236">
        <v>1687.6</v>
      </c>
      <c r="W17" s="1174">
        <v>1743.2</v>
      </c>
      <c r="X17" s="1235">
        <v>250</v>
      </c>
      <c r="Y17" s="1236">
        <v>250</v>
      </c>
      <c r="Z17" s="1236">
        <v>218.7</v>
      </c>
      <c r="AA17" s="1174">
        <v>787.5</v>
      </c>
      <c r="AB17" s="1235">
        <v>756.3</v>
      </c>
      <c r="AC17" s="1236">
        <v>125</v>
      </c>
      <c r="AD17" s="1236">
        <v>93.8</v>
      </c>
      <c r="AE17" s="1174">
        <v>62.5</v>
      </c>
    </row>
    <row r="18" spans="1:31" s="954" customFormat="1">
      <c r="A18" s="1202" t="s">
        <v>205</v>
      </c>
      <c r="B18" s="1188"/>
      <c r="C18" s="1189"/>
      <c r="D18" s="1189"/>
      <c r="E18" s="1190"/>
      <c r="F18" s="1188"/>
      <c r="G18" s="1189"/>
      <c r="H18" s="1189"/>
      <c r="I18" s="1190"/>
      <c r="J18" s="1188"/>
      <c r="K18" s="1189"/>
      <c r="L18" s="1189"/>
      <c r="M18" s="1190"/>
      <c r="N18" s="1450" t="s">
        <v>195</v>
      </c>
      <c r="O18" s="1174">
        <v>70.900000000000006</v>
      </c>
      <c r="P18" s="1205">
        <v>37.1</v>
      </c>
      <c r="Q18" s="1175">
        <v>47</v>
      </c>
      <c r="R18" s="1203">
        <v>24.6</v>
      </c>
      <c r="S18" s="1174">
        <v>11.6</v>
      </c>
      <c r="T18" s="1235">
        <v>10.9</v>
      </c>
      <c r="U18" s="1236">
        <v>8.9</v>
      </c>
      <c r="V18" s="1236">
        <v>8.9</v>
      </c>
      <c r="W18" s="1174">
        <v>25.5</v>
      </c>
      <c r="X18" s="1235">
        <v>16.7</v>
      </c>
      <c r="Y18" s="1236">
        <v>13.4</v>
      </c>
      <c r="Z18" s="1236">
        <v>108.7</v>
      </c>
      <c r="AA18" s="1174">
        <v>230.3</v>
      </c>
      <c r="AB18" s="1235">
        <v>213.2</v>
      </c>
      <c r="AC18" s="1236">
        <v>207.4</v>
      </c>
      <c r="AD18" s="1236">
        <v>233.5</v>
      </c>
      <c r="AE18" s="1174">
        <v>229.8</v>
      </c>
    </row>
    <row r="19" spans="1:31" s="954" customFormat="1">
      <c r="A19" s="1202" t="s">
        <v>52</v>
      </c>
      <c r="B19" s="1205">
        <v>556</v>
      </c>
      <c r="C19" s="1203">
        <v>596</v>
      </c>
      <c r="D19" s="1175">
        <v>690.9</v>
      </c>
      <c r="E19" s="1191">
        <v>737.1</v>
      </c>
      <c r="F19" s="1205">
        <v>812.7</v>
      </c>
      <c r="G19" s="1203">
        <v>865.9</v>
      </c>
      <c r="H19" s="1175">
        <v>892.9</v>
      </c>
      <c r="I19" s="1204">
        <v>968.7</v>
      </c>
      <c r="J19" s="1205">
        <v>149.80000000000001</v>
      </c>
      <c r="K19" s="1175">
        <v>1026.5</v>
      </c>
      <c r="L19" s="1203">
        <v>1026.5</v>
      </c>
      <c r="M19" s="1174">
        <v>984.5</v>
      </c>
      <c r="N19" s="1450" t="s">
        <v>196</v>
      </c>
      <c r="O19" s="1174">
        <v>28.7</v>
      </c>
      <c r="P19" s="1205">
        <v>28.8</v>
      </c>
      <c r="Q19" s="1175">
        <v>24.9</v>
      </c>
      <c r="R19" s="1203">
        <v>9.9</v>
      </c>
      <c r="S19" s="1174">
        <v>8.5</v>
      </c>
      <c r="T19" s="1235">
        <v>0</v>
      </c>
      <c r="U19" s="1236">
        <v>0</v>
      </c>
      <c r="V19" s="1236">
        <v>0</v>
      </c>
      <c r="W19" s="1174">
        <v>0</v>
      </c>
      <c r="X19" s="1235">
        <v>23.8</v>
      </c>
      <c r="Y19" s="1236">
        <v>14.8</v>
      </c>
      <c r="Z19" s="1236">
        <v>32.5</v>
      </c>
      <c r="AA19" s="1174">
        <v>54.1</v>
      </c>
      <c r="AB19" s="1235">
        <v>49.5</v>
      </c>
      <c r="AC19" s="1236">
        <v>50.9</v>
      </c>
      <c r="AD19" s="1236">
        <v>54.2</v>
      </c>
      <c r="AE19" s="1174">
        <v>57.8</v>
      </c>
    </row>
    <row r="20" spans="1:31" s="954" customFormat="1">
      <c r="A20" s="1202" t="s">
        <v>53</v>
      </c>
      <c r="B20" s="1205">
        <v>91.2</v>
      </c>
      <c r="C20" s="1203">
        <v>83</v>
      </c>
      <c r="D20" s="1175">
        <v>74.599999999999994</v>
      </c>
      <c r="E20" s="1191">
        <v>66.3</v>
      </c>
      <c r="F20" s="1205">
        <v>58</v>
      </c>
      <c r="G20" s="1203">
        <v>52.1</v>
      </c>
      <c r="H20" s="1175">
        <v>43.7</v>
      </c>
      <c r="I20" s="1204">
        <v>35.5</v>
      </c>
      <c r="J20" s="1205">
        <v>24.9</v>
      </c>
      <c r="K20" s="1175">
        <v>16.600000000000001</v>
      </c>
      <c r="L20" s="1203">
        <v>8</v>
      </c>
      <c r="M20" s="1174">
        <v>0</v>
      </c>
      <c r="N20" s="1450" t="s">
        <v>197</v>
      </c>
      <c r="O20" s="1174">
        <v>29.1</v>
      </c>
      <c r="P20" s="1205">
        <v>47.8</v>
      </c>
      <c r="Q20" s="1175">
        <v>29.1</v>
      </c>
      <c r="R20" s="1203">
        <v>20.9</v>
      </c>
      <c r="S20" s="1174">
        <v>21.3</v>
      </c>
      <c r="T20" s="1235">
        <v>21</v>
      </c>
      <c r="U20" s="1175">
        <v>31.6</v>
      </c>
      <c r="V20" s="1236">
        <v>35.5</v>
      </c>
      <c r="W20" s="1174">
        <v>55.9</v>
      </c>
      <c r="X20" s="1235">
        <v>74.099999999999994</v>
      </c>
      <c r="Y20" s="1175">
        <v>26.1</v>
      </c>
      <c r="Z20" s="1236">
        <v>23.8</v>
      </c>
      <c r="AA20" s="1174">
        <v>88.7</v>
      </c>
      <c r="AB20" s="1235">
        <v>112.7</v>
      </c>
      <c r="AC20" s="1175">
        <v>32.700000000000003</v>
      </c>
      <c r="AD20" s="1236">
        <v>25.6</v>
      </c>
      <c r="AE20" s="1174">
        <v>26.3</v>
      </c>
    </row>
    <row r="21" spans="1:31" s="954" customFormat="1">
      <c r="A21" s="1202" t="s">
        <v>54</v>
      </c>
      <c r="B21" s="1205">
        <v>53.3</v>
      </c>
      <c r="C21" s="1203">
        <v>53.3</v>
      </c>
      <c r="D21" s="1175">
        <v>53.3</v>
      </c>
      <c r="E21" s="1191">
        <v>53.3</v>
      </c>
      <c r="F21" s="1205">
        <v>53.3</v>
      </c>
      <c r="G21" s="1203">
        <v>53.3</v>
      </c>
      <c r="H21" s="1175">
        <v>53.3</v>
      </c>
      <c r="I21" s="1204">
        <v>53.3</v>
      </c>
      <c r="J21" s="1205">
        <v>53.3</v>
      </c>
      <c r="K21" s="1175">
        <v>53.3</v>
      </c>
      <c r="L21" s="1203">
        <v>53.3</v>
      </c>
      <c r="M21" s="1174">
        <v>53.3</v>
      </c>
      <c r="N21" s="1453" t="s">
        <v>20</v>
      </c>
      <c r="O21" s="1174">
        <v>696.6</v>
      </c>
      <c r="P21" s="1205">
        <v>596.29999999999995</v>
      </c>
      <c r="Q21" s="1175">
        <v>667.4</v>
      </c>
      <c r="R21" s="1203">
        <v>1090.9000000000001</v>
      </c>
      <c r="S21" s="1174">
        <v>1120.4000000000001</v>
      </c>
      <c r="T21" s="1235">
        <v>855.4</v>
      </c>
      <c r="U21" s="1175">
        <v>1016.4</v>
      </c>
      <c r="V21" s="1236">
        <v>1373</v>
      </c>
      <c r="W21" s="1174">
        <v>1466.4</v>
      </c>
      <c r="X21" s="1235">
        <v>1456.5</v>
      </c>
      <c r="Y21" s="1175">
        <v>1554.7</v>
      </c>
      <c r="Z21" s="1236">
        <v>1816.3</v>
      </c>
      <c r="AA21" s="1174">
        <v>1315.7</v>
      </c>
      <c r="AB21" s="1235">
        <v>1448.4</v>
      </c>
      <c r="AC21" s="1175">
        <v>2319.6999999999998</v>
      </c>
      <c r="AD21" s="1236">
        <v>2527.8000000000002</v>
      </c>
      <c r="AE21" s="1174">
        <v>2805.1</v>
      </c>
    </row>
    <row r="22" spans="1:31" s="954" customFormat="1">
      <c r="A22" s="1202" t="s">
        <v>55</v>
      </c>
      <c r="B22" s="1205">
        <v>-40.70000000000018</v>
      </c>
      <c r="C22" s="1203">
        <v>-166.30000000000018</v>
      </c>
      <c r="D22" s="1175">
        <v>-193.60000000000019</v>
      </c>
      <c r="E22" s="1191">
        <v>-689.60000000000036</v>
      </c>
      <c r="F22" s="1205">
        <v>-846.30000000000041</v>
      </c>
      <c r="G22" s="1203">
        <v>-910.1</v>
      </c>
      <c r="H22" s="1175">
        <v>-917.50000000000034</v>
      </c>
      <c r="I22" s="1204">
        <v>-1054.1000000000004</v>
      </c>
      <c r="J22" s="1205">
        <v>-544</v>
      </c>
      <c r="K22" s="1175">
        <v>-918.30000000000041</v>
      </c>
      <c r="L22" s="1203">
        <v>-1050.3000000000002</v>
      </c>
      <c r="M22" s="1174">
        <v>-874.60000000000036</v>
      </c>
      <c r="N22" s="1453" t="s">
        <v>198</v>
      </c>
      <c r="O22" s="1174">
        <v>283.2</v>
      </c>
      <c r="P22" s="1205">
        <v>283.2</v>
      </c>
      <c r="Q22" s="1175">
        <v>283.2</v>
      </c>
      <c r="R22" s="1203">
        <v>283.2</v>
      </c>
      <c r="S22" s="1174">
        <v>283.2</v>
      </c>
      <c r="T22" s="1235">
        <v>283.2</v>
      </c>
      <c r="U22" s="1175">
        <v>0</v>
      </c>
      <c r="V22" s="1175">
        <v>279.39999999999998</v>
      </c>
      <c r="W22" s="1191">
        <v>396</v>
      </c>
      <c r="X22" s="1235">
        <v>408.9</v>
      </c>
      <c r="Y22" s="1175">
        <v>408.9</v>
      </c>
      <c r="Z22" s="1175">
        <v>408.8</v>
      </c>
      <c r="AA22" s="1191">
        <v>433.8</v>
      </c>
      <c r="AB22" s="1235">
        <v>433.8</v>
      </c>
      <c r="AC22" s="1175">
        <v>436.7</v>
      </c>
      <c r="AD22" s="1175">
        <v>431.2</v>
      </c>
      <c r="AE22" s="1191">
        <v>431.2</v>
      </c>
    </row>
    <row r="23" spans="1:31">
      <c r="A23" s="1206" t="s">
        <v>56</v>
      </c>
      <c r="B23" s="1213">
        <v>3337.7</v>
      </c>
      <c r="C23" s="1212">
        <v>3337.7</v>
      </c>
      <c r="D23" s="1199">
        <v>3337.7</v>
      </c>
      <c r="E23" s="1200">
        <v>3337.7</v>
      </c>
      <c r="F23" s="1213">
        <v>3337.7</v>
      </c>
      <c r="G23" s="1212">
        <v>3337.7</v>
      </c>
      <c r="H23" s="1199">
        <v>3337.7</v>
      </c>
      <c r="I23" s="1214">
        <v>3337.7</v>
      </c>
      <c r="J23" s="1213">
        <v>3337.7</v>
      </c>
      <c r="K23" s="1199">
        <v>3337.7</v>
      </c>
      <c r="L23" s="1212">
        <v>3337.7</v>
      </c>
      <c r="M23" s="1173">
        <v>3337.7</v>
      </c>
      <c r="N23" s="1453" t="s">
        <v>199</v>
      </c>
      <c r="O23" s="1174">
        <v>-422.40000000000009</v>
      </c>
      <c r="P23" s="1205">
        <v>-545.80000000000018</v>
      </c>
      <c r="Q23" s="1175">
        <v>114.39999999999964</v>
      </c>
      <c r="R23" s="1203">
        <v>845.80000000000018</v>
      </c>
      <c r="S23" s="1174">
        <v>1345.6999999999998</v>
      </c>
      <c r="T23" s="1235">
        <v>1870.8000000000002</v>
      </c>
      <c r="U23" s="1175">
        <v>2274.6999999999994</v>
      </c>
      <c r="V23" s="1175">
        <v>2452.6999999999998</v>
      </c>
      <c r="W23" s="1191">
        <v>3856.7000000000007</v>
      </c>
      <c r="X23" s="1235">
        <v>4199.7</v>
      </c>
      <c r="Y23" s="1175">
        <v>3565.9999999999995</v>
      </c>
      <c r="Z23" s="1175">
        <v>4425.5999999999995</v>
      </c>
      <c r="AA23" s="1191">
        <v>5042</v>
      </c>
      <c r="AB23" s="1235">
        <v>4855.7</v>
      </c>
      <c r="AC23" s="1175">
        <v>4014.3</v>
      </c>
      <c r="AD23" s="1175">
        <v>4169.3999999999996</v>
      </c>
      <c r="AE23" s="1191">
        <v>3717.8</v>
      </c>
    </row>
    <row r="24" spans="1:31">
      <c r="A24" s="1206" t="s">
        <v>57</v>
      </c>
      <c r="B24" s="1213">
        <v>-3361.5</v>
      </c>
      <c r="C24" s="1212">
        <v>-3361.5</v>
      </c>
      <c r="D24" s="1199">
        <v>-3361.5</v>
      </c>
      <c r="E24" s="1200">
        <v>-3694.3</v>
      </c>
      <c r="F24" s="1213">
        <v>-4073.3</v>
      </c>
      <c r="G24" s="1212">
        <v>-4073.2</v>
      </c>
      <c r="H24" s="1199">
        <v>-4073.3</v>
      </c>
      <c r="I24" s="1214">
        <v>-4073.3</v>
      </c>
      <c r="J24" s="1213">
        <v>-3964.7</v>
      </c>
      <c r="K24" s="1199">
        <v>-4330.3</v>
      </c>
      <c r="L24" s="1212">
        <v>-58.7</v>
      </c>
      <c r="M24" s="1173">
        <v>117</v>
      </c>
      <c r="N24" s="1451" t="s">
        <v>94</v>
      </c>
      <c r="O24" s="1173">
        <v>1551.5</v>
      </c>
      <c r="P24" s="1213">
        <v>1551.5</v>
      </c>
      <c r="Q24" s="1199">
        <v>2402.5</v>
      </c>
      <c r="R24" s="1212">
        <v>2402.5</v>
      </c>
      <c r="S24" s="1173">
        <v>2402.5</v>
      </c>
      <c r="T24" s="1237">
        <v>3103</v>
      </c>
      <c r="U24" s="1199">
        <v>3103</v>
      </c>
      <c r="V24" s="1199">
        <v>3103</v>
      </c>
      <c r="W24" s="1200">
        <v>3103</v>
      </c>
      <c r="X24" s="1237">
        <v>3103</v>
      </c>
      <c r="Y24" s="1199">
        <v>3103</v>
      </c>
      <c r="Z24" s="1199">
        <v>3103</v>
      </c>
      <c r="AA24" s="1200">
        <v>3103</v>
      </c>
      <c r="AB24" s="1237">
        <v>3103</v>
      </c>
      <c r="AC24" s="1199">
        <v>3103</v>
      </c>
      <c r="AD24" s="1199">
        <v>3103</v>
      </c>
      <c r="AE24" s="1200">
        <v>3103</v>
      </c>
    </row>
    <row r="25" spans="1:31">
      <c r="A25" s="1455" t="s">
        <v>58</v>
      </c>
      <c r="B25" s="1213">
        <v>-16.899999999999999</v>
      </c>
      <c r="C25" s="1212">
        <v>-142.5</v>
      </c>
      <c r="D25" s="1199">
        <v>-169.8</v>
      </c>
      <c r="E25" s="1200">
        <v>-333</v>
      </c>
      <c r="F25" s="1213">
        <v>-110.7</v>
      </c>
      <c r="G25" s="1212">
        <v>-174.6</v>
      </c>
      <c r="H25" s="1199">
        <v>-181.9</v>
      </c>
      <c r="I25" s="1214">
        <v>-318.5</v>
      </c>
      <c r="J25" s="1213">
        <v>83</v>
      </c>
      <c r="K25" s="1199">
        <v>74.3</v>
      </c>
      <c r="L25" s="1212">
        <v>-4329.3</v>
      </c>
      <c r="M25" s="1238">
        <v>-4329.3</v>
      </c>
      <c r="N25" s="1451" t="s">
        <v>200</v>
      </c>
      <c r="O25" s="1173">
        <v>1391.2</v>
      </c>
      <c r="P25" s="1213">
        <v>1391.2</v>
      </c>
      <c r="Q25" s="1199">
        <v>1391.2</v>
      </c>
      <c r="R25" s="1212">
        <v>1391.2</v>
      </c>
      <c r="S25" s="1173">
        <v>1391.2</v>
      </c>
      <c r="T25" s="1237">
        <v>1391</v>
      </c>
      <c r="U25" s="1199">
        <v>1391.2</v>
      </c>
      <c r="V25" s="1199">
        <v>1391.2</v>
      </c>
      <c r="W25" s="1200">
        <v>1391.2</v>
      </c>
      <c r="X25" s="1237">
        <v>1391.2</v>
      </c>
      <c r="Y25" s="1199">
        <v>1391.2</v>
      </c>
      <c r="Z25" s="1199">
        <v>1391.2</v>
      </c>
      <c r="AA25" s="1200">
        <v>1391.2</v>
      </c>
      <c r="AB25" s="1237">
        <v>1391.2</v>
      </c>
      <c r="AC25" s="1199">
        <v>1391.2</v>
      </c>
      <c r="AD25" s="1199">
        <v>1391.2</v>
      </c>
      <c r="AE25" s="1200">
        <v>1391.2</v>
      </c>
    </row>
    <row r="26" spans="1:31">
      <c r="A26" s="1455" t="s">
        <v>59</v>
      </c>
      <c r="B26" s="1213">
        <v>0</v>
      </c>
      <c r="C26" s="1212">
        <v>10000</v>
      </c>
      <c r="D26" s="1199">
        <v>9935.7999999999993</v>
      </c>
      <c r="E26" s="1200">
        <v>10000</v>
      </c>
      <c r="F26" s="1213">
        <v>9925</v>
      </c>
      <c r="G26" s="1212">
        <v>9925</v>
      </c>
      <c r="H26" s="1199">
        <v>9925</v>
      </c>
      <c r="I26" s="1214">
        <v>9979</v>
      </c>
      <c r="J26" s="1213">
        <v>10352.4</v>
      </c>
      <c r="K26" s="1199">
        <v>10161</v>
      </c>
      <c r="L26" s="1212">
        <v>18955.400000000001</v>
      </c>
      <c r="M26" s="1238">
        <v>19062.099999999999</v>
      </c>
      <c r="N26" s="1451" t="s">
        <v>201</v>
      </c>
      <c r="O26" s="1173">
        <v>660.8</v>
      </c>
      <c r="P26" s="1213">
        <v>660.8</v>
      </c>
      <c r="Q26" s="1199">
        <v>660.8</v>
      </c>
      <c r="R26" s="1212">
        <v>660.8</v>
      </c>
      <c r="S26" s="1173">
        <v>660.8</v>
      </c>
      <c r="T26" s="1237">
        <v>660.8</v>
      </c>
      <c r="U26" s="1199">
        <v>651.9</v>
      </c>
      <c r="V26" s="1199">
        <v>648.1</v>
      </c>
      <c r="W26" s="1200">
        <v>920.1</v>
      </c>
      <c r="X26" s="1237">
        <v>950.2</v>
      </c>
      <c r="Y26" s="1199">
        <v>941.2</v>
      </c>
      <c r="Z26" s="1199">
        <v>941.2</v>
      </c>
      <c r="AA26" s="1200">
        <v>941.2</v>
      </c>
      <c r="AB26" s="1237">
        <v>941.2</v>
      </c>
      <c r="AC26" s="1199">
        <v>1006.1</v>
      </c>
      <c r="AD26" s="1199">
        <v>993.2</v>
      </c>
      <c r="AE26" s="1200">
        <v>993.2</v>
      </c>
    </row>
    <row r="27" spans="1:31" ht="16.5" thickBot="1">
      <c r="A27" s="1186" t="s">
        <v>20</v>
      </c>
      <c r="B27" s="1205">
        <v>216.8</v>
      </c>
      <c r="C27" s="1203">
        <v>221.5</v>
      </c>
      <c r="D27" s="1175">
        <v>229.29999999999998</v>
      </c>
      <c r="E27" s="1191">
        <v>388.7</v>
      </c>
      <c r="F27" s="1205">
        <v>470.2</v>
      </c>
      <c r="G27" s="1203">
        <v>580.1</v>
      </c>
      <c r="H27" s="1175">
        <v>602.9</v>
      </c>
      <c r="I27" s="1204">
        <v>652.19999999999993</v>
      </c>
      <c r="J27" s="1205">
        <v>790.4</v>
      </c>
      <c r="K27" s="1175">
        <v>716.2</v>
      </c>
      <c r="L27" s="1203">
        <v>709</v>
      </c>
      <c r="M27" s="1236">
        <v>728.5</v>
      </c>
      <c r="N27" s="1451" t="s">
        <v>202</v>
      </c>
      <c r="O27" s="1173">
        <v>0</v>
      </c>
      <c r="P27" s="1213">
        <v>0</v>
      </c>
      <c r="Q27" s="1199">
        <v>0</v>
      </c>
      <c r="R27" s="1212">
        <v>0</v>
      </c>
      <c r="S27" s="1173">
        <v>0</v>
      </c>
      <c r="T27" s="1237">
        <v>0</v>
      </c>
      <c r="U27" s="1199">
        <v>0</v>
      </c>
      <c r="V27" s="1199">
        <v>36.1</v>
      </c>
      <c r="W27" s="1200">
        <v>36.1</v>
      </c>
      <c r="X27" s="1237">
        <v>36.1</v>
      </c>
      <c r="Y27" s="1199">
        <v>0</v>
      </c>
      <c r="Z27" s="1199">
        <v>0</v>
      </c>
      <c r="AA27" s="1200">
        <v>0</v>
      </c>
      <c r="AB27" s="1237">
        <v>0</v>
      </c>
      <c r="AC27" s="1199">
        <v>0</v>
      </c>
      <c r="AD27" s="1199">
        <v>0</v>
      </c>
      <c r="AE27" s="1200">
        <v>0</v>
      </c>
    </row>
    <row r="28" spans="1:31" s="1192" customFormat="1" ht="17.25" thickTop="1" thickBot="1">
      <c r="A28" s="1440" t="s">
        <v>21</v>
      </c>
      <c r="B28" s="1441">
        <v>876.5999999999998</v>
      </c>
      <c r="C28" s="1442">
        <v>10787.5</v>
      </c>
      <c r="D28" s="1442">
        <v>10790.3</v>
      </c>
      <c r="E28" s="1443">
        <v>10555.8</v>
      </c>
      <c r="F28" s="1441">
        <v>10472.9</v>
      </c>
      <c r="G28" s="1442">
        <v>10566.3</v>
      </c>
      <c r="H28" s="1442">
        <v>10600.3</v>
      </c>
      <c r="I28" s="1443">
        <v>10634.6</v>
      </c>
      <c r="J28" s="1441">
        <v>10826.8</v>
      </c>
      <c r="K28" s="1442">
        <v>11055.3</v>
      </c>
      <c r="L28" s="1442">
        <v>19701.900000000001</v>
      </c>
      <c r="M28" s="1456">
        <v>19953.799999999996</v>
      </c>
      <c r="N28" s="1451" t="s">
        <v>203</v>
      </c>
      <c r="O28" s="1173">
        <v>-4025.9</v>
      </c>
      <c r="P28" s="1213">
        <v>-4149.3</v>
      </c>
      <c r="Q28" s="1199">
        <v>-4340.1000000000004</v>
      </c>
      <c r="R28" s="1212">
        <v>-3608.7</v>
      </c>
      <c r="S28" s="1173">
        <v>-3108.8</v>
      </c>
      <c r="T28" s="1237">
        <v>-3284</v>
      </c>
      <c r="U28" s="1199">
        <v>-2871.4</v>
      </c>
      <c r="V28" s="1199">
        <v>-2725.7</v>
      </c>
      <c r="W28" s="1200">
        <v>-1593.7</v>
      </c>
      <c r="X28" s="1237">
        <v>-1280.8</v>
      </c>
      <c r="Y28" s="1199">
        <v>-1869.4</v>
      </c>
      <c r="Z28" s="1199">
        <v>-1009.8</v>
      </c>
      <c r="AA28" s="1200">
        <v>-393.4</v>
      </c>
      <c r="AB28" s="1237">
        <v>-579.70000000000005</v>
      </c>
      <c r="AC28" s="1199">
        <v>-1486</v>
      </c>
      <c r="AD28" s="1199">
        <v>-1318</v>
      </c>
      <c r="AE28" s="1200" t="s">
        <v>901</v>
      </c>
    </row>
    <row r="29" spans="1:31" s="1216" customFormat="1" ht="17.25" thickTop="1" thickBot="1">
      <c r="A29" s="1215"/>
      <c r="B29" s="1203"/>
      <c r="C29" s="1203"/>
      <c r="D29" s="1203"/>
      <c r="E29" s="1203"/>
      <c r="F29" s="1203"/>
      <c r="G29" s="1203"/>
      <c r="H29" s="1203"/>
      <c r="I29" s="1203"/>
      <c r="J29" s="1203"/>
      <c r="K29" s="1203"/>
      <c r="L29" s="1203"/>
      <c r="M29" s="1176"/>
      <c r="N29" s="1454" t="s">
        <v>26</v>
      </c>
      <c r="O29" s="1444">
        <v>1957</v>
      </c>
      <c r="P29" s="1441">
        <v>1743.2999999999997</v>
      </c>
      <c r="Q29" s="1442">
        <v>2792.0999999999995</v>
      </c>
      <c r="R29" s="1442">
        <v>3745.6000000000004</v>
      </c>
      <c r="S29" s="1444">
        <v>4155.3999999999996</v>
      </c>
      <c r="T29" s="1445">
        <v>4870.6000000000004</v>
      </c>
      <c r="U29" s="1442">
        <v>5071.2999999999993</v>
      </c>
      <c r="V29" s="1442">
        <v>5837.1</v>
      </c>
      <c r="W29" s="1443">
        <v>7543.7000000000007</v>
      </c>
      <c r="X29" s="1445">
        <v>6429.7</v>
      </c>
      <c r="Y29" s="1442">
        <v>5833.9</v>
      </c>
      <c r="Z29" s="1442">
        <v>7034.4</v>
      </c>
      <c r="AA29" s="1443">
        <v>7952.1</v>
      </c>
      <c r="AB29" s="1445">
        <v>7869.6</v>
      </c>
      <c r="AC29" s="1442">
        <v>7186.7</v>
      </c>
      <c r="AD29" s="1442">
        <v>7535.5</v>
      </c>
      <c r="AE29" s="1443">
        <v>7330.5</v>
      </c>
    </row>
    <row r="30" spans="1:31" s="1216" customFormat="1" ht="16.5" thickBot="1">
      <c r="A30" s="1215"/>
      <c r="B30" s="1203"/>
      <c r="C30" s="1203"/>
      <c r="D30" s="1203"/>
      <c r="E30" s="1203"/>
      <c r="F30" s="1203"/>
      <c r="G30" s="1203"/>
      <c r="H30" s="1203"/>
      <c r="I30" s="1203"/>
      <c r="J30" s="1203"/>
      <c r="K30" s="1203"/>
      <c r="L30" s="1203"/>
      <c r="M30" s="1176"/>
      <c r="N30" s="1457" t="s">
        <v>208</v>
      </c>
      <c r="O30" s="1458">
        <v>19062.099999999999</v>
      </c>
      <c r="P30" s="1459">
        <v>19346</v>
      </c>
      <c r="Q30" s="1460">
        <v>19263.099999999999</v>
      </c>
      <c r="R30" s="1460">
        <v>19700</v>
      </c>
      <c r="S30" s="1461">
        <v>25773.5</v>
      </c>
      <c r="T30" s="1458">
        <v>25853.599999999999</v>
      </c>
      <c r="U30" s="1460">
        <v>25989.9</v>
      </c>
      <c r="V30" s="1460">
        <v>25970.400000000001</v>
      </c>
      <c r="W30" s="1460">
        <v>26041.8</v>
      </c>
      <c r="X30" s="1462">
        <v>26086.400000000001</v>
      </c>
      <c r="Y30" s="1460">
        <v>26125</v>
      </c>
      <c r="Z30" s="1460">
        <v>26167.200000000001</v>
      </c>
      <c r="AA30" s="1463">
        <v>26205</v>
      </c>
      <c r="AB30" s="1462">
        <v>26246.2</v>
      </c>
      <c r="AC30" s="1460">
        <v>26336.7</v>
      </c>
      <c r="AD30" s="1460">
        <v>26363.1</v>
      </c>
      <c r="AE30" s="1463">
        <v>26275.9</v>
      </c>
    </row>
    <row r="31" spans="1:31">
      <c r="A31" s="1217" t="s">
        <v>369</v>
      </c>
      <c r="N31" s="1464" t="s">
        <v>206</v>
      </c>
      <c r="O31" s="1176"/>
      <c r="P31" s="1203"/>
      <c r="Q31" s="1203"/>
      <c r="R31" s="1203"/>
      <c r="S31" s="1176"/>
      <c r="T31" s="1176"/>
      <c r="U31" s="1203"/>
      <c r="V31" s="1203"/>
      <c r="W31" s="1216"/>
      <c r="X31" s="1216"/>
      <c r="Y31" s="1216"/>
      <c r="Z31" s="1216"/>
      <c r="AA31" s="1216"/>
      <c r="AB31" s="1216"/>
      <c r="AC31" s="1216"/>
      <c r="AD31" s="1216"/>
    </row>
    <row r="32" spans="1:31" ht="43.5" customHeight="1">
      <c r="N32" s="1465" t="s">
        <v>209</v>
      </c>
      <c r="O32" s="1165"/>
      <c r="P32" s="1165"/>
      <c r="Q32" s="1165"/>
      <c r="R32" s="1165"/>
      <c r="S32" s="1165"/>
    </row>
    <row r="33" spans="2:22">
      <c r="B33" s="1219"/>
      <c r="C33" s="1219"/>
      <c r="D33" s="1219"/>
      <c r="E33" s="1219"/>
      <c r="F33" s="1219"/>
      <c r="G33" s="1219"/>
      <c r="H33" s="1219"/>
      <c r="I33" s="1219"/>
      <c r="J33" s="1219"/>
      <c r="K33" s="1219"/>
      <c r="L33" s="1219"/>
      <c r="M33" s="1219"/>
      <c r="N33" s="1466" t="s">
        <v>210</v>
      </c>
    </row>
    <row r="34" spans="2:22" ht="16.5" thickBot="1">
      <c r="N34" s="1467" t="s">
        <v>213</v>
      </c>
      <c r="O34" s="1219"/>
      <c r="P34" s="1219"/>
      <c r="Q34" s="1219"/>
      <c r="R34" s="1219"/>
      <c r="S34" s="1219"/>
      <c r="T34" s="1219"/>
      <c r="U34" s="1219"/>
      <c r="V34" s="1219"/>
    </row>
  </sheetData>
  <mergeCells count="10">
    <mergeCell ref="AB3:AE3"/>
    <mergeCell ref="P3:S3"/>
    <mergeCell ref="T3:W3"/>
    <mergeCell ref="X3:AA3"/>
    <mergeCell ref="B2:D2"/>
    <mergeCell ref="E2:G2"/>
    <mergeCell ref="K2:M2"/>
    <mergeCell ref="B3:E3"/>
    <mergeCell ref="F3:I3"/>
    <mergeCell ref="J3:M3"/>
  </mergeCells>
  <hyperlinks>
    <hyperlink ref="A1" location="Menu!A1" display="Return to Menu"/>
  </hyperlinks>
  <pageMargins left="0" right="0" top="0.98425196850393704" bottom="0.98425196850393704" header="0.511811023622047" footer="0.511811023622047"/>
  <pageSetup scale="28"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27"/>
  <sheetViews>
    <sheetView view="pageBreakPreview" zoomScale="90" zoomScaleNormal="75" zoomScaleSheetLayoutView="90" workbookViewId="0">
      <pane xSplit="1" ySplit="4" topLeftCell="AL12" activePane="bottomRight" state="frozen"/>
      <selection pane="topRight"/>
      <selection pane="bottomLeft"/>
      <selection pane="bottomRight"/>
    </sheetView>
  </sheetViews>
  <sheetFormatPr defaultRowHeight="15.75"/>
  <cols>
    <col min="1" max="1" width="44.85546875" style="896" customWidth="1"/>
    <col min="2" max="21" width="14.28515625" style="896" bestFit="1" customWidth="1"/>
    <col min="22" max="22" width="40.140625" style="896" customWidth="1"/>
    <col min="23" max="37" width="14.28515625" style="896" bestFit="1" customWidth="1"/>
    <col min="38" max="39" width="14" style="896" customWidth="1"/>
    <col min="40" max="40" width="12.42578125" style="896" bestFit="1" customWidth="1"/>
    <col min="41" max="41" width="13.140625" style="896" bestFit="1" customWidth="1"/>
    <col min="42" max="42" width="16.140625" style="896" customWidth="1"/>
    <col min="43"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42" ht="25.5">
      <c r="A1" s="1172" t="s">
        <v>322</v>
      </c>
    </row>
    <row r="2" spans="1:42" ht="65.25" customHeight="1" thickBot="1">
      <c r="A2" s="1435" t="s">
        <v>1891</v>
      </c>
      <c r="B2" s="1436"/>
      <c r="C2" s="1437"/>
      <c r="D2" s="1435"/>
      <c r="E2" s="1435"/>
      <c r="F2" s="1436"/>
      <c r="G2" s="1437"/>
      <c r="H2" s="3197"/>
      <c r="I2" s="3197"/>
      <c r="J2" s="3197"/>
      <c r="K2" s="3197"/>
      <c r="L2" s="3197"/>
      <c r="M2" s="3197"/>
      <c r="N2" s="3197"/>
      <c r="O2" s="3197"/>
      <c r="P2" s="3197"/>
      <c r="Q2" s="3197"/>
      <c r="R2" s="3197"/>
      <c r="S2" s="3197"/>
      <c r="T2" s="1438"/>
      <c r="U2" s="1438"/>
      <c r="V2" s="1435" t="s">
        <v>1891</v>
      </c>
      <c r="W2" s="1438"/>
      <c r="X2" s="3197"/>
      <c r="Y2" s="3197"/>
      <c r="Z2" s="3197"/>
      <c r="AA2" s="1439"/>
    </row>
    <row r="3" spans="1:42" ht="16.5" thickBot="1">
      <c r="A3" s="1184"/>
      <c r="B3" s="3193">
        <v>2007</v>
      </c>
      <c r="C3" s="3194"/>
      <c r="D3" s="3194"/>
      <c r="E3" s="3195"/>
      <c r="F3" s="3193">
        <v>2008</v>
      </c>
      <c r="G3" s="3194"/>
      <c r="H3" s="3194"/>
      <c r="I3" s="3195"/>
      <c r="J3" s="3191">
        <v>2009</v>
      </c>
      <c r="K3" s="3191"/>
      <c r="L3" s="3191"/>
      <c r="M3" s="3191"/>
      <c r="N3" s="3190">
        <v>2010</v>
      </c>
      <c r="O3" s="3191"/>
      <c r="P3" s="3191"/>
      <c r="Q3" s="3191"/>
      <c r="R3" s="3190">
        <v>2011</v>
      </c>
      <c r="S3" s="3191"/>
      <c r="T3" s="3191"/>
      <c r="U3" s="3192"/>
      <c r="V3" s="1184"/>
      <c r="W3" s="3190">
        <v>2012</v>
      </c>
      <c r="X3" s="3191"/>
      <c r="Y3" s="3191"/>
      <c r="Z3" s="3192"/>
      <c r="AA3" s="3190">
        <v>2013</v>
      </c>
      <c r="AB3" s="3191"/>
      <c r="AC3" s="3191"/>
      <c r="AD3" s="3192"/>
      <c r="AE3" s="3190">
        <v>2014</v>
      </c>
      <c r="AF3" s="3191"/>
      <c r="AG3" s="3191"/>
      <c r="AH3" s="3192"/>
      <c r="AI3" s="3190">
        <v>2015</v>
      </c>
      <c r="AJ3" s="3191"/>
      <c r="AK3" s="3191"/>
      <c r="AL3" s="3192"/>
      <c r="AM3" s="3190">
        <v>2016</v>
      </c>
      <c r="AN3" s="3191"/>
      <c r="AO3" s="3191"/>
      <c r="AP3" s="3192"/>
    </row>
    <row r="4" spans="1:42" s="3333" customFormat="1" ht="16.5" thickBot="1">
      <c r="A4" s="3332" t="s">
        <v>4</v>
      </c>
      <c r="B4" s="3168" t="s">
        <v>0</v>
      </c>
      <c r="C4" s="3169" t="s">
        <v>1</v>
      </c>
      <c r="D4" s="3169" t="s">
        <v>2</v>
      </c>
      <c r="E4" s="3170" t="s">
        <v>3</v>
      </c>
      <c r="F4" s="3168" t="s">
        <v>0</v>
      </c>
      <c r="G4" s="3169" t="s">
        <v>1</v>
      </c>
      <c r="H4" s="3169" t="s">
        <v>2</v>
      </c>
      <c r="I4" s="3170" t="s">
        <v>3</v>
      </c>
      <c r="J4" s="3332" t="s">
        <v>0</v>
      </c>
      <c r="K4" s="3332" t="s">
        <v>1</v>
      </c>
      <c r="L4" s="3332" t="s">
        <v>2</v>
      </c>
      <c r="M4" s="3332" t="s">
        <v>3</v>
      </c>
      <c r="N4" s="3168" t="s">
        <v>0</v>
      </c>
      <c r="O4" s="3169" t="s">
        <v>1</v>
      </c>
      <c r="P4" s="3169" t="s">
        <v>2</v>
      </c>
      <c r="Q4" s="3170" t="s">
        <v>27</v>
      </c>
      <c r="R4" s="3168" t="s">
        <v>0</v>
      </c>
      <c r="S4" s="3169" t="s">
        <v>1</v>
      </c>
      <c r="T4" s="3169" t="s">
        <v>2</v>
      </c>
      <c r="U4" s="3170" t="s">
        <v>3</v>
      </c>
      <c r="V4" s="3332" t="s">
        <v>4</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c r="AM4" s="3168" t="s">
        <v>0</v>
      </c>
      <c r="AN4" s="3169" t="s">
        <v>1</v>
      </c>
      <c r="AO4" s="3169" t="s">
        <v>2</v>
      </c>
      <c r="AP4" s="3170" t="s">
        <v>3</v>
      </c>
    </row>
    <row r="5" spans="1:42">
      <c r="A5" s="1186" t="s">
        <v>5</v>
      </c>
      <c r="B5" s="1187">
        <v>16913.596999999998</v>
      </c>
      <c r="C5" s="1175">
        <v>16387.399999999998</v>
      </c>
      <c r="D5" s="1175">
        <v>15721.4</v>
      </c>
      <c r="E5" s="1175">
        <v>13860.7</v>
      </c>
      <c r="F5" s="1187">
        <v>13956.8</v>
      </c>
      <c r="G5" s="1175">
        <v>13926.4</v>
      </c>
      <c r="H5" s="1175">
        <v>13607.199999999999</v>
      </c>
      <c r="I5" s="1175">
        <v>13862.099999999999</v>
      </c>
      <c r="J5" s="1188">
        <v>13903.599999999999</v>
      </c>
      <c r="K5" s="1189">
        <v>12917.8</v>
      </c>
      <c r="L5" s="1189">
        <v>11739.8</v>
      </c>
      <c r="M5" s="1190">
        <v>12229.8</v>
      </c>
      <c r="N5" s="1187">
        <v>11838.800000000001</v>
      </c>
      <c r="O5" s="1175">
        <v>11457.200000000003</v>
      </c>
      <c r="P5" s="1175">
        <v>12006</v>
      </c>
      <c r="Q5" s="1191">
        <v>11538.3</v>
      </c>
      <c r="R5" s="1187">
        <v>11388.9</v>
      </c>
      <c r="S5" s="1175">
        <v>11050.8</v>
      </c>
      <c r="T5" s="1175">
        <v>10539.3</v>
      </c>
      <c r="U5" s="1191">
        <v>12872.5</v>
      </c>
      <c r="V5" s="1186" t="s">
        <v>5</v>
      </c>
      <c r="W5" s="1187">
        <v>11574.800000000001</v>
      </c>
      <c r="X5" s="1175">
        <v>10850.800000000001</v>
      </c>
      <c r="Y5" s="1175">
        <v>10380.17</v>
      </c>
      <c r="Z5" s="1191">
        <v>10277.070000000002</v>
      </c>
      <c r="AA5" s="1187">
        <v>9000.1</v>
      </c>
      <c r="AB5" s="1175">
        <v>13262.199999999999</v>
      </c>
      <c r="AC5" s="1175">
        <v>19314.28</v>
      </c>
      <c r="AD5" s="1191">
        <v>19091.416703999999</v>
      </c>
      <c r="AE5" s="1188">
        <v>19091.416703999999</v>
      </c>
      <c r="AF5" s="1189">
        <v>17259.262876927598</v>
      </c>
      <c r="AG5" s="1189">
        <v>16441.857932039999</v>
      </c>
      <c r="AH5" s="1190">
        <v>13316.11396629</v>
      </c>
      <c r="AI5" s="1188">
        <v>9969.9895997299991</v>
      </c>
      <c r="AJ5" s="1189">
        <v>9746.7845360400006</v>
      </c>
      <c r="AK5" s="1189">
        <v>8010.4554355600003</v>
      </c>
      <c r="AL5" s="1190">
        <v>8198.6450674999996</v>
      </c>
      <c r="AM5" s="1188">
        <v>12312.999822599999</v>
      </c>
      <c r="AN5" s="1189">
        <v>10100.700000000001</v>
      </c>
      <c r="AO5" s="1189">
        <v>11780.3</v>
      </c>
      <c r="AP5" s="1190">
        <v>12250.4</v>
      </c>
    </row>
    <row r="6" spans="1:42">
      <c r="A6" s="1192" t="s">
        <v>6</v>
      </c>
      <c r="B6" s="1193">
        <v>39.896999999999998</v>
      </c>
      <c r="C6" s="1194">
        <v>43.4</v>
      </c>
      <c r="D6" s="1194">
        <v>46.2</v>
      </c>
      <c r="E6" s="1194">
        <v>37.700000000000003</v>
      </c>
      <c r="F6" s="1193">
        <v>54.5</v>
      </c>
      <c r="G6" s="1194">
        <v>63.1</v>
      </c>
      <c r="H6" s="1194">
        <v>76</v>
      </c>
      <c r="I6" s="1194">
        <v>55</v>
      </c>
      <c r="J6" s="1195">
        <v>71</v>
      </c>
      <c r="K6" s="1196">
        <v>92.2</v>
      </c>
      <c r="L6" s="1196">
        <v>88.1</v>
      </c>
      <c r="M6" s="1197">
        <v>70.5</v>
      </c>
      <c r="N6" s="1198">
        <v>96.1</v>
      </c>
      <c r="O6" s="1196">
        <v>96.6</v>
      </c>
      <c r="P6" s="1199">
        <v>88.3</v>
      </c>
      <c r="Q6" s="1200">
        <v>65.5</v>
      </c>
      <c r="R6" s="1198">
        <v>113.8</v>
      </c>
      <c r="S6" s="1196">
        <v>90.9</v>
      </c>
      <c r="T6" s="1199">
        <v>58.9</v>
      </c>
      <c r="U6" s="1197">
        <v>50.5</v>
      </c>
      <c r="V6" s="1192" t="s">
        <v>6</v>
      </c>
      <c r="W6" s="1198">
        <v>67.5</v>
      </c>
      <c r="X6" s="1199">
        <v>77</v>
      </c>
      <c r="Y6" s="1196">
        <v>61.6</v>
      </c>
      <c r="Z6" s="1173">
        <v>68.3</v>
      </c>
      <c r="AA6" s="1198">
        <v>86.3</v>
      </c>
      <c r="AB6" s="1199">
        <v>88.7</v>
      </c>
      <c r="AC6" s="1196">
        <v>77.3</v>
      </c>
      <c r="AD6" s="1173">
        <v>19091.416703999999</v>
      </c>
      <c r="AE6" s="1193">
        <v>19091.416703999999</v>
      </c>
      <c r="AF6" s="1199">
        <v>17258.662876927599</v>
      </c>
      <c r="AG6" s="1199">
        <v>16441.857932039999</v>
      </c>
      <c r="AH6" s="1200">
        <v>13316.11396629</v>
      </c>
      <c r="AI6" s="1193">
        <v>9969.9895997299991</v>
      </c>
      <c r="AJ6" s="1199">
        <v>9746.7845360400006</v>
      </c>
      <c r="AK6" s="1199">
        <v>8010.4554355600003</v>
      </c>
      <c r="AL6" s="1200">
        <v>8198.6450674999996</v>
      </c>
      <c r="AM6" s="1193">
        <v>12312.999822599999</v>
      </c>
      <c r="AN6" s="1199">
        <v>10100.700000000001</v>
      </c>
      <c r="AO6" s="1199">
        <v>11780.3</v>
      </c>
      <c r="AP6" s="1200">
        <v>12250.4</v>
      </c>
    </row>
    <row r="7" spans="1:42">
      <c r="A7" s="1192" t="s">
        <v>7</v>
      </c>
      <c r="B7" s="1193">
        <v>-49.4</v>
      </c>
      <c r="C7" s="1194">
        <v>0.6</v>
      </c>
      <c r="D7" s="1194">
        <v>-56.2</v>
      </c>
      <c r="E7" s="1194">
        <v>0.6</v>
      </c>
      <c r="F7" s="1193">
        <v>0.6</v>
      </c>
      <c r="G7" s="1194"/>
      <c r="H7" s="1194">
        <v>11.9</v>
      </c>
      <c r="I7" s="1194">
        <v>0.6</v>
      </c>
      <c r="J7" s="1195">
        <v>0.6</v>
      </c>
      <c r="K7" s="1196">
        <v>0.6</v>
      </c>
      <c r="L7" s="1196">
        <v>68.5</v>
      </c>
      <c r="M7" s="1197">
        <v>0.5</v>
      </c>
      <c r="N7" s="1198">
        <v>0.5</v>
      </c>
      <c r="O7" s="1196">
        <v>0.5</v>
      </c>
      <c r="P7" s="1199">
        <v>43.6</v>
      </c>
      <c r="Q7" s="1200">
        <v>0.5</v>
      </c>
      <c r="R7" s="1198">
        <v>0.5</v>
      </c>
      <c r="S7" s="1196">
        <v>0.5</v>
      </c>
      <c r="T7" s="1199">
        <v>0.6</v>
      </c>
      <c r="U7" s="1197">
        <v>0.6</v>
      </c>
      <c r="V7" s="1192" t="s">
        <v>7</v>
      </c>
      <c r="W7" s="1198">
        <v>0.6</v>
      </c>
      <c r="X7" s="1199">
        <v>0.6</v>
      </c>
      <c r="Y7" s="1196">
        <v>0.56999999999999995</v>
      </c>
      <c r="Z7" s="1173">
        <v>0.56999999999999995</v>
      </c>
      <c r="AA7" s="1198">
        <v>0.6</v>
      </c>
      <c r="AB7" s="1199">
        <v>0.6</v>
      </c>
      <c r="AC7" s="1196">
        <v>0.56999999999999995</v>
      </c>
      <c r="AD7" s="1173">
        <v>0.56999999999999995</v>
      </c>
      <c r="AE7" s="1193">
        <v>0.6</v>
      </c>
      <c r="AF7" s="1199">
        <v>0.6</v>
      </c>
      <c r="AG7" s="1199">
        <v>0.56999999999999995</v>
      </c>
      <c r="AH7" s="1200">
        <v>0.56999999999999995</v>
      </c>
      <c r="AI7" s="1193">
        <v>0.6</v>
      </c>
      <c r="AJ7" s="1199">
        <v>0</v>
      </c>
      <c r="AK7" s="1199">
        <v>0</v>
      </c>
      <c r="AL7" s="1200">
        <v>0</v>
      </c>
      <c r="AM7" s="1193">
        <v>0</v>
      </c>
      <c r="AN7" s="1199">
        <v>0</v>
      </c>
      <c r="AO7" s="1199">
        <v>0</v>
      </c>
      <c r="AP7" s="1200">
        <v>0</v>
      </c>
    </row>
    <row r="8" spans="1:42">
      <c r="A8" s="1192" t="s">
        <v>69</v>
      </c>
      <c r="B8" s="1193">
        <v>2538.1999999999998</v>
      </c>
      <c r="C8" s="1194">
        <v>2151.6</v>
      </c>
      <c r="D8" s="1194">
        <v>2311.4</v>
      </c>
      <c r="E8" s="1194">
        <v>2207.3000000000002</v>
      </c>
      <c r="F8" s="1193">
        <v>2672.1</v>
      </c>
      <c r="G8" s="1194">
        <v>2966</v>
      </c>
      <c r="H8" s="1194">
        <v>2565</v>
      </c>
      <c r="I8" s="1194">
        <v>2483.1</v>
      </c>
      <c r="J8" s="1195">
        <v>3499.8</v>
      </c>
      <c r="K8" s="1196">
        <v>2318.6</v>
      </c>
      <c r="L8" s="1196">
        <v>2215.9</v>
      </c>
      <c r="M8" s="1197">
        <v>2405.4</v>
      </c>
      <c r="N8" s="1198"/>
      <c r="O8" s="1196"/>
      <c r="P8" s="1199"/>
      <c r="Q8" s="1200"/>
      <c r="R8" s="1198"/>
      <c r="S8" s="1196"/>
      <c r="T8" s="1199"/>
      <c r="U8" s="1197"/>
      <c r="V8" s="1192" t="s">
        <v>69</v>
      </c>
      <c r="W8" s="1198"/>
      <c r="X8" s="1199"/>
      <c r="Y8" s="1196"/>
      <c r="Z8" s="1173"/>
      <c r="AA8" s="1198"/>
      <c r="AB8" s="1199">
        <v>0</v>
      </c>
      <c r="AC8" s="1196">
        <v>0</v>
      </c>
      <c r="AD8" s="1173">
        <v>0</v>
      </c>
      <c r="AE8" s="1193">
        <v>0</v>
      </c>
      <c r="AF8" s="1199">
        <v>0</v>
      </c>
      <c r="AG8" s="1199">
        <v>0</v>
      </c>
      <c r="AH8" s="1200">
        <v>0</v>
      </c>
      <c r="AI8" s="1193">
        <v>0</v>
      </c>
      <c r="AJ8" s="1199">
        <v>0</v>
      </c>
      <c r="AK8" s="1199">
        <v>0</v>
      </c>
      <c r="AL8" s="1200">
        <v>0</v>
      </c>
      <c r="AM8" s="1193">
        <v>0</v>
      </c>
      <c r="AN8" s="1199">
        <v>0</v>
      </c>
      <c r="AO8" s="1199">
        <v>0</v>
      </c>
      <c r="AP8" s="1200">
        <v>0</v>
      </c>
    </row>
    <row r="9" spans="1:42">
      <c r="A9" s="1192" t="s">
        <v>29</v>
      </c>
      <c r="B9" s="1193">
        <v>14384.9</v>
      </c>
      <c r="C9" s="1194">
        <v>14191.8</v>
      </c>
      <c r="D9" s="1194">
        <v>13420</v>
      </c>
      <c r="E9" s="1201">
        <v>11615.1</v>
      </c>
      <c r="F9" s="1193">
        <v>11229.6</v>
      </c>
      <c r="G9" s="1194">
        <v>10897.3</v>
      </c>
      <c r="H9" s="1194">
        <v>10954.3</v>
      </c>
      <c r="I9" s="1201">
        <v>11323.4</v>
      </c>
      <c r="J9" s="1195">
        <v>10332.199999999999</v>
      </c>
      <c r="K9" s="1196">
        <v>10506.4</v>
      </c>
      <c r="L9" s="1196">
        <v>9367.2999999999993</v>
      </c>
      <c r="M9" s="1197">
        <v>9753.4</v>
      </c>
      <c r="N9" s="1198">
        <v>11742.2</v>
      </c>
      <c r="O9" s="1196">
        <v>11360.100000000002</v>
      </c>
      <c r="P9" s="1199">
        <v>11874.1</v>
      </c>
      <c r="Q9" s="1200">
        <v>11472.3</v>
      </c>
      <c r="R9" s="1198">
        <v>11274.6</v>
      </c>
      <c r="S9" s="1196">
        <v>10959.4</v>
      </c>
      <c r="T9" s="1199">
        <v>10479.799999999999</v>
      </c>
      <c r="U9" s="1197">
        <v>12821.4</v>
      </c>
      <c r="V9" s="1192" t="s">
        <v>29</v>
      </c>
      <c r="W9" s="1198">
        <v>11506.7</v>
      </c>
      <c r="X9" s="1199">
        <v>10773.2</v>
      </c>
      <c r="Y9" s="1196">
        <v>10318</v>
      </c>
      <c r="Z9" s="1173">
        <v>10208.200000000001</v>
      </c>
      <c r="AA9" s="1198">
        <v>8913.2000000000007</v>
      </c>
      <c r="AB9" s="1199">
        <v>13172.9</v>
      </c>
      <c r="AC9" s="1196">
        <v>19236.41</v>
      </c>
      <c r="AD9" s="1173">
        <v>10208.200000000001</v>
      </c>
      <c r="AE9" s="1193">
        <v>0</v>
      </c>
      <c r="AF9" s="1199">
        <v>0</v>
      </c>
      <c r="AG9" s="1199">
        <v>0</v>
      </c>
      <c r="AH9" s="1200">
        <v>0</v>
      </c>
      <c r="AI9" s="1193">
        <v>0</v>
      </c>
      <c r="AJ9" s="1199">
        <v>0</v>
      </c>
      <c r="AK9" s="1199">
        <v>0</v>
      </c>
      <c r="AL9" s="1200">
        <v>0</v>
      </c>
      <c r="AM9" s="1193">
        <v>0</v>
      </c>
      <c r="AN9" s="1199">
        <v>0</v>
      </c>
      <c r="AO9" s="1199">
        <v>0</v>
      </c>
      <c r="AP9" s="1200">
        <v>0</v>
      </c>
    </row>
    <row r="10" spans="1:42">
      <c r="A10" s="1202" t="s">
        <v>9</v>
      </c>
      <c r="B10" s="1187">
        <v>13211.2</v>
      </c>
      <c r="C10" s="1175">
        <v>14923</v>
      </c>
      <c r="D10" s="1175">
        <v>16213.5</v>
      </c>
      <c r="E10" s="1175">
        <v>14856.199999999999</v>
      </c>
      <c r="F10" s="1187">
        <v>16253.2</v>
      </c>
      <c r="G10" s="1175">
        <v>15779.6</v>
      </c>
      <c r="H10" s="1175">
        <v>15254</v>
      </c>
      <c r="I10" s="1175">
        <v>12075</v>
      </c>
      <c r="J10" s="1187">
        <v>15195.9</v>
      </c>
      <c r="K10" s="1203">
        <v>13410.699999999999</v>
      </c>
      <c r="L10" s="1203">
        <v>14280.599999999999</v>
      </c>
      <c r="M10" s="1204">
        <v>12683.099999999999</v>
      </c>
      <c r="N10" s="1205">
        <v>12499.5</v>
      </c>
      <c r="O10" s="1203">
        <v>11441.6</v>
      </c>
      <c r="P10" s="1203">
        <v>21688.5</v>
      </c>
      <c r="Q10" s="1204">
        <v>11605.099999999999</v>
      </c>
      <c r="R10" s="1205">
        <v>10262.799999999999</v>
      </c>
      <c r="S10" s="1203">
        <v>11444.9</v>
      </c>
      <c r="T10" s="1203">
        <v>21047.3</v>
      </c>
      <c r="U10" s="1204">
        <v>12695</v>
      </c>
      <c r="V10" s="1202" t="s">
        <v>9</v>
      </c>
      <c r="W10" s="1205">
        <v>20344.400000000001</v>
      </c>
      <c r="X10" s="1203">
        <v>9493.7000000000007</v>
      </c>
      <c r="Y10" s="1203">
        <v>9633.9</v>
      </c>
      <c r="Z10" s="1204">
        <v>9013.9</v>
      </c>
      <c r="AA10" s="1205">
        <v>9609.7000000000007</v>
      </c>
      <c r="AB10" s="1203">
        <v>8917</v>
      </c>
      <c r="AC10" s="1203">
        <v>9855.8700000000008</v>
      </c>
      <c r="AD10" s="1204">
        <v>25273.764735000001</v>
      </c>
      <c r="AE10" s="1187">
        <v>25273.764735000001</v>
      </c>
      <c r="AF10" s="1175">
        <v>14173.780276060501</v>
      </c>
      <c r="AG10" s="1175">
        <v>14976.69184544</v>
      </c>
      <c r="AH10" s="1191">
        <v>16032.023259900001</v>
      </c>
      <c r="AI10" s="1187">
        <v>10994.03090998</v>
      </c>
      <c r="AJ10" s="1175">
        <v>21759.789458290001</v>
      </c>
      <c r="AK10" s="1175">
        <v>12797.60933671</v>
      </c>
      <c r="AL10" s="1191">
        <v>17748.732372099999</v>
      </c>
      <c r="AM10" s="1187">
        <v>20120.861466200004</v>
      </c>
      <c r="AN10" s="1175">
        <v>21321.535483300002</v>
      </c>
      <c r="AO10" s="1175">
        <v>9380.2000000000007</v>
      </c>
      <c r="AP10" s="1191">
        <v>24539.200000000001</v>
      </c>
    </row>
    <row r="11" spans="1:42">
      <c r="A11" s="1206" t="s">
        <v>24</v>
      </c>
      <c r="B11" s="1193">
        <v>1184.2</v>
      </c>
      <c r="C11" s="1194">
        <v>1245.0999999999999</v>
      </c>
      <c r="D11" s="1194">
        <v>1965</v>
      </c>
      <c r="E11" s="1194">
        <v>1473.4</v>
      </c>
      <c r="F11" s="1193">
        <v>1245.0999999999999</v>
      </c>
      <c r="G11" s="1194">
        <v>1442.7</v>
      </c>
      <c r="H11" s="1194">
        <v>1436.6</v>
      </c>
      <c r="I11" s="1194">
        <v>628.79999999999995</v>
      </c>
      <c r="J11" s="1195">
        <v>632.79999999999995</v>
      </c>
      <c r="K11" s="1196">
        <v>628.79999999999995</v>
      </c>
      <c r="L11" s="1196">
        <v>628.79999999999995</v>
      </c>
      <c r="M11" s="1197">
        <v>628.79999999999995</v>
      </c>
      <c r="N11" s="1198">
        <v>628.79999999999995</v>
      </c>
      <c r="O11" s="1196">
        <v>628.9</v>
      </c>
      <c r="P11" s="1199">
        <v>13</v>
      </c>
      <c r="Q11" s="1200">
        <v>628.79999999999995</v>
      </c>
      <c r="R11" s="1198">
        <v>628.79999999999995</v>
      </c>
      <c r="S11" s="1196">
        <v>628.79999999999995</v>
      </c>
      <c r="T11" s="1199">
        <v>13</v>
      </c>
      <c r="U11" s="1197">
        <v>13</v>
      </c>
      <c r="V11" s="1206" t="s">
        <v>24</v>
      </c>
      <c r="W11" s="1198">
        <v>13</v>
      </c>
      <c r="X11" s="1199">
        <v>13</v>
      </c>
      <c r="Y11" s="1196">
        <v>13</v>
      </c>
      <c r="Z11" s="1173"/>
      <c r="AA11" s="1198"/>
      <c r="AB11" s="1199">
        <v>-760.8</v>
      </c>
      <c r="AC11" s="1196">
        <v>-760.8</v>
      </c>
      <c r="AD11" s="1173">
        <v>0</v>
      </c>
      <c r="AE11" s="1193">
        <v>0</v>
      </c>
      <c r="AF11" s="1199">
        <v>0</v>
      </c>
      <c r="AG11" s="1199">
        <v>0.2</v>
      </c>
      <c r="AH11" s="1200">
        <v>0.2</v>
      </c>
      <c r="AI11" s="1193">
        <v>77.262939919999994</v>
      </c>
      <c r="AJ11" s="1199">
        <v>15898.45764094</v>
      </c>
      <c r="AK11" s="1199">
        <v>7952.7250909499999</v>
      </c>
      <c r="AL11" s="1200">
        <v>8439.2148380000017</v>
      </c>
      <c r="AM11" s="1193">
        <v>8439.2148380000017</v>
      </c>
      <c r="AN11" s="1199">
        <v>8439.2148380000017</v>
      </c>
      <c r="AO11" s="1199">
        <v>8439.2000000000007</v>
      </c>
      <c r="AP11" s="1200">
        <v>8849.6</v>
      </c>
    </row>
    <row r="12" spans="1:42">
      <c r="A12" s="1206" t="s">
        <v>25</v>
      </c>
      <c r="B12" s="1193">
        <v>12027</v>
      </c>
      <c r="C12" s="1194">
        <v>13677.9</v>
      </c>
      <c r="D12" s="1194">
        <v>14248.5</v>
      </c>
      <c r="E12" s="1194">
        <v>13382.8</v>
      </c>
      <c r="F12" s="1193">
        <v>15008.1</v>
      </c>
      <c r="G12" s="1194">
        <v>14336.9</v>
      </c>
      <c r="H12" s="1194">
        <v>13817.4</v>
      </c>
      <c r="I12" s="1194">
        <v>11446.2</v>
      </c>
      <c r="J12" s="1195">
        <v>14563.1</v>
      </c>
      <c r="K12" s="1196">
        <v>12781.9</v>
      </c>
      <c r="L12" s="1196">
        <v>13651.8</v>
      </c>
      <c r="M12" s="1197">
        <v>12054.3</v>
      </c>
      <c r="N12" s="1198">
        <v>11870.7</v>
      </c>
      <c r="O12" s="1196">
        <v>10812.7</v>
      </c>
      <c r="P12" s="1199">
        <v>21675.5</v>
      </c>
      <c r="Q12" s="1200">
        <v>10976.3</v>
      </c>
      <c r="R12" s="1198">
        <v>9634</v>
      </c>
      <c r="S12" s="1196">
        <v>10816.1</v>
      </c>
      <c r="T12" s="1199">
        <v>21034.3</v>
      </c>
      <c r="U12" s="1197">
        <v>12682</v>
      </c>
      <c r="V12" s="1206" t="s">
        <v>25</v>
      </c>
      <c r="W12" s="1198">
        <v>20331.400000000001</v>
      </c>
      <c r="X12" s="1199">
        <v>9480.7000000000007</v>
      </c>
      <c r="Y12" s="1196">
        <v>9620.9</v>
      </c>
      <c r="Z12" s="1173">
        <v>9013.9</v>
      </c>
      <c r="AA12" s="1198">
        <v>9609.7000000000007</v>
      </c>
      <c r="AB12" s="1199">
        <v>9677.7999999999993</v>
      </c>
      <c r="AC12" s="1196">
        <v>10616.67</v>
      </c>
      <c r="AD12" s="1173">
        <v>25273.764735000001</v>
      </c>
      <c r="AE12" s="1193">
        <v>25273.764735000001</v>
      </c>
      <c r="AF12" s="1199">
        <v>14173.780276060501</v>
      </c>
      <c r="AG12" s="1199">
        <v>14976.491845439999</v>
      </c>
      <c r="AH12" s="1200">
        <v>16031.8232599</v>
      </c>
      <c r="AI12" s="1193">
        <v>10916.76797006</v>
      </c>
      <c r="AJ12" s="1199">
        <v>5861.3318173500002</v>
      </c>
      <c r="AK12" s="1199">
        <v>4844.8842457600003</v>
      </c>
      <c r="AL12" s="1200">
        <v>9309.5175340999995</v>
      </c>
      <c r="AM12" s="1193">
        <v>11681.6466282</v>
      </c>
      <c r="AN12" s="1199">
        <v>12882.3206453</v>
      </c>
      <c r="AO12" s="1199">
        <v>941</v>
      </c>
      <c r="AP12" s="1200">
        <v>15689.6</v>
      </c>
    </row>
    <row r="13" spans="1:42">
      <c r="A13" s="1202" t="s">
        <v>12</v>
      </c>
      <c r="B13" s="1187">
        <v>898.4</v>
      </c>
      <c r="C13" s="1207">
        <v>571.20000000000005</v>
      </c>
      <c r="D13" s="1207">
        <v>292</v>
      </c>
      <c r="E13" s="1207">
        <v>1136.7</v>
      </c>
      <c r="F13" s="1187">
        <v>770.8</v>
      </c>
      <c r="G13" s="1207">
        <v>1174.3</v>
      </c>
      <c r="H13" s="1207">
        <v>967.19999999999993</v>
      </c>
      <c r="I13" s="1207">
        <v>772.5</v>
      </c>
      <c r="J13" s="1208">
        <v>392.2</v>
      </c>
      <c r="K13" s="1209">
        <v>734</v>
      </c>
      <c r="L13" s="1209">
        <v>1204</v>
      </c>
      <c r="M13" s="1210">
        <v>-404.9</v>
      </c>
      <c r="N13" s="1211">
        <v>754.8</v>
      </c>
      <c r="O13" s="1209">
        <v>869.3</v>
      </c>
      <c r="P13" s="1175">
        <v>1891.1</v>
      </c>
      <c r="Q13" s="1191">
        <v>851.3</v>
      </c>
      <c r="R13" s="1211">
        <v>1399.4</v>
      </c>
      <c r="S13" s="1209">
        <v>-634.20000000000005</v>
      </c>
      <c r="T13" s="1175">
        <v>-230.4</v>
      </c>
      <c r="U13" s="1210">
        <v>1461.6</v>
      </c>
      <c r="V13" s="1202" t="s">
        <v>12</v>
      </c>
      <c r="W13" s="1211">
        <v>1084.8</v>
      </c>
      <c r="X13" s="1175">
        <v>469.8</v>
      </c>
      <c r="Y13" s="1209">
        <v>194</v>
      </c>
      <c r="Z13" s="1174">
        <v>-456.5</v>
      </c>
      <c r="AA13" s="1211">
        <v>1413.2</v>
      </c>
      <c r="AB13" s="1175">
        <v>2333.5</v>
      </c>
      <c r="AC13" s="1209">
        <v>2832.96</v>
      </c>
      <c r="AD13" s="1174">
        <v>2677.0704129999999</v>
      </c>
      <c r="AE13" s="1187">
        <v>2677.0704129999999</v>
      </c>
      <c r="AF13" s="1175">
        <v>3396.6709369763298</v>
      </c>
      <c r="AG13" s="1175">
        <v>2285.6653067399998</v>
      </c>
      <c r="AH13" s="1191">
        <v>2286.1815214100002</v>
      </c>
      <c r="AI13" s="1187">
        <v>5130.0489544499997</v>
      </c>
      <c r="AJ13" s="1175">
        <v>3525.5732765499997</v>
      </c>
      <c r="AK13" s="1175">
        <v>1490.8374258900001</v>
      </c>
      <c r="AL13" s="1191">
        <v>1011.8532102</v>
      </c>
      <c r="AM13" s="1187">
        <v>-1605.3130438999999</v>
      </c>
      <c r="AN13" s="1175">
        <v>2728.5814144000001</v>
      </c>
      <c r="AO13" s="1175">
        <v>7239.7</v>
      </c>
      <c r="AP13" s="1191">
        <v>4101</v>
      </c>
    </row>
    <row r="14" spans="1:42" ht="16.5" thickBot="1">
      <c r="A14" s="1202" t="s">
        <v>13</v>
      </c>
      <c r="B14" s="1187">
        <v>1427.1</v>
      </c>
      <c r="C14" s="1207">
        <v>1403.3</v>
      </c>
      <c r="D14" s="1207">
        <v>1414.2</v>
      </c>
      <c r="E14" s="1207">
        <v>1429</v>
      </c>
      <c r="F14" s="1187">
        <v>1431.3</v>
      </c>
      <c r="G14" s="1207">
        <v>1344.1</v>
      </c>
      <c r="H14" s="1207">
        <v>1305</v>
      </c>
      <c r="I14" s="1207">
        <v>1251.3</v>
      </c>
      <c r="J14" s="1208">
        <v>1248.5999999999999</v>
      </c>
      <c r="K14" s="1209">
        <v>1430.4</v>
      </c>
      <c r="L14" s="1209">
        <v>1376</v>
      </c>
      <c r="M14" s="1210">
        <v>1413.2</v>
      </c>
      <c r="N14" s="1211">
        <v>1379.2</v>
      </c>
      <c r="O14" s="1209">
        <v>1364</v>
      </c>
      <c r="P14" s="1175">
        <v>1354.3</v>
      </c>
      <c r="Q14" s="1191">
        <v>1346.9</v>
      </c>
      <c r="R14" s="1211">
        <v>1312.8</v>
      </c>
      <c r="S14" s="1209">
        <v>1298.8</v>
      </c>
      <c r="T14" s="1175">
        <v>966.3</v>
      </c>
      <c r="U14" s="1210">
        <v>931.5</v>
      </c>
      <c r="V14" s="1202" t="s">
        <v>13</v>
      </c>
      <c r="W14" s="1211">
        <v>1149.9000000000001</v>
      </c>
      <c r="X14" s="1175">
        <v>1125.5</v>
      </c>
      <c r="Y14" s="1209">
        <v>1174.4000000000001</v>
      </c>
      <c r="Z14" s="1174">
        <v>10112</v>
      </c>
      <c r="AA14" s="1211">
        <v>5141.5</v>
      </c>
      <c r="AB14" s="1175">
        <v>5253.7</v>
      </c>
      <c r="AC14" s="1209">
        <v>5418.01</v>
      </c>
      <c r="AD14" s="1174">
        <v>4801.6219279999996</v>
      </c>
      <c r="AE14" s="1187">
        <v>4801.6219279999996</v>
      </c>
      <c r="AF14" s="1175">
        <v>4782.61026322</v>
      </c>
      <c r="AG14" s="1175">
        <v>4872.50494445</v>
      </c>
      <c r="AH14" s="1191">
        <v>4799.1043808100003</v>
      </c>
      <c r="AI14" s="1187">
        <v>18305.39984731</v>
      </c>
      <c r="AJ14" s="1175">
        <v>2084.3097201300002</v>
      </c>
      <c r="AK14" s="1175">
        <v>5678.51810303</v>
      </c>
      <c r="AL14" s="1191">
        <v>2128.207316</v>
      </c>
      <c r="AM14" s="1187">
        <v>2148.8596094</v>
      </c>
      <c r="AN14" s="1175">
        <v>2042.7724911</v>
      </c>
      <c r="AO14" s="1175">
        <v>1980.3</v>
      </c>
      <c r="AP14" s="1191">
        <v>1954</v>
      </c>
    </row>
    <row r="15" spans="1:42" s="1192" customFormat="1" ht="17.25" thickTop="1" thickBot="1">
      <c r="A15" s="1440" t="s">
        <v>14</v>
      </c>
      <c r="B15" s="1441">
        <v>32450.296999999999</v>
      </c>
      <c r="C15" s="1442">
        <v>33284.9</v>
      </c>
      <c r="D15" s="1442">
        <v>33641.1</v>
      </c>
      <c r="E15" s="1442">
        <v>31282.600000000002</v>
      </c>
      <c r="F15" s="1441">
        <v>32412.1</v>
      </c>
      <c r="G15" s="1442">
        <v>32224.399999999998</v>
      </c>
      <c r="H15" s="1442">
        <v>31133.399999999998</v>
      </c>
      <c r="I15" s="1442">
        <v>27960.899999999998</v>
      </c>
      <c r="J15" s="1441">
        <v>30740.3</v>
      </c>
      <c r="K15" s="1442">
        <v>28492.9</v>
      </c>
      <c r="L15" s="1442">
        <v>28600.399999999998</v>
      </c>
      <c r="M15" s="1443">
        <v>25921.199999999997</v>
      </c>
      <c r="N15" s="1441">
        <v>26472.300000000003</v>
      </c>
      <c r="O15" s="1442">
        <v>25132.100000000002</v>
      </c>
      <c r="P15" s="1442">
        <v>36939.9</v>
      </c>
      <c r="Q15" s="1443">
        <v>25341.599999999999</v>
      </c>
      <c r="R15" s="1441">
        <v>24363.899999999998</v>
      </c>
      <c r="S15" s="1442">
        <v>23160.299999999996</v>
      </c>
      <c r="T15" s="1442">
        <v>32322.499999999996</v>
      </c>
      <c r="U15" s="1443">
        <v>27960.6</v>
      </c>
      <c r="V15" s="1440" t="s">
        <v>14</v>
      </c>
      <c r="W15" s="1441">
        <v>34153.900000000009</v>
      </c>
      <c r="X15" s="1442">
        <v>21939.8</v>
      </c>
      <c r="Y15" s="1442">
        <v>21382.47</v>
      </c>
      <c r="Z15" s="1443">
        <v>28946.47</v>
      </c>
      <c r="AA15" s="1441">
        <v>25164.500000000004</v>
      </c>
      <c r="AB15" s="1442">
        <v>29766.399999999998</v>
      </c>
      <c r="AC15" s="1442">
        <v>37421.120000000003</v>
      </c>
      <c r="AD15" s="1443">
        <v>51843.873780000002</v>
      </c>
      <c r="AE15" s="1441">
        <v>51843.873780000002</v>
      </c>
      <c r="AF15" s="1442">
        <v>39612.324353184427</v>
      </c>
      <c r="AG15" s="1442">
        <v>38576.720028669995</v>
      </c>
      <c r="AH15" s="1443">
        <v>36433.423128410002</v>
      </c>
      <c r="AI15" s="1441">
        <v>44399.469311469999</v>
      </c>
      <c r="AJ15" s="1442">
        <v>37116.456991009996</v>
      </c>
      <c r="AK15" s="1442">
        <v>27977.420301190003</v>
      </c>
      <c r="AL15" s="1443">
        <v>29087.4379658</v>
      </c>
      <c r="AM15" s="1441">
        <v>32977.4078543</v>
      </c>
      <c r="AN15" s="1442">
        <v>36193.589238200002</v>
      </c>
      <c r="AO15" s="1442">
        <v>30380.5</v>
      </c>
      <c r="AP15" s="1443">
        <v>42844.6</v>
      </c>
    </row>
    <row r="16" spans="1:42">
      <c r="A16" s="1202" t="s">
        <v>15</v>
      </c>
      <c r="B16" s="1188">
        <v>16078.900000000001</v>
      </c>
      <c r="C16" s="1189">
        <v>17041.400000000001</v>
      </c>
      <c r="D16" s="1189">
        <v>17560</v>
      </c>
      <c r="E16" s="1189">
        <v>14957.9</v>
      </c>
      <c r="F16" s="1188">
        <v>6504.7</v>
      </c>
      <c r="G16" s="1189">
        <v>5943.4</v>
      </c>
      <c r="H16" s="1189">
        <v>3965.2999999999993</v>
      </c>
      <c r="I16" s="1189">
        <v>1745.7999999999993</v>
      </c>
      <c r="J16" s="1188">
        <v>4454.6000000000004</v>
      </c>
      <c r="K16" s="1189">
        <v>12251.7</v>
      </c>
      <c r="L16" s="1189">
        <v>12359.1</v>
      </c>
      <c r="M16" s="1189">
        <v>9884.1999999999989</v>
      </c>
      <c r="N16" s="1188">
        <v>10495.099999999999</v>
      </c>
      <c r="O16" s="1189">
        <v>8995.9999999999982</v>
      </c>
      <c r="P16" s="1189">
        <v>8128.9</v>
      </c>
      <c r="Q16" s="1190">
        <v>7345.1</v>
      </c>
      <c r="R16" s="1188">
        <v>5804.9000000000015</v>
      </c>
      <c r="S16" s="1189">
        <v>4650</v>
      </c>
      <c r="T16" s="1189">
        <v>5202.7999999999993</v>
      </c>
      <c r="U16" s="1190">
        <v>6063</v>
      </c>
      <c r="V16" s="1202" t="s">
        <v>15</v>
      </c>
      <c r="W16" s="1188">
        <v>1455.4000000000015</v>
      </c>
      <c r="X16" s="1189">
        <v>-233.79999999999927</v>
      </c>
      <c r="Y16" s="1189">
        <v>-1351.7999999999993</v>
      </c>
      <c r="Z16" s="1190">
        <v>14669.199999999999</v>
      </c>
      <c r="AA16" s="1188">
        <v>9018.7999999999993</v>
      </c>
      <c r="AB16" s="1189">
        <v>8549.5999999999985</v>
      </c>
      <c r="AC16" s="1189">
        <v>8148.5399999999972</v>
      </c>
      <c r="AD16" s="1190">
        <v>7720.0661709999949</v>
      </c>
      <c r="AE16" s="1235">
        <v>7720.0661709999986</v>
      </c>
      <c r="AF16" s="1175">
        <v>5454.8289240418999</v>
      </c>
      <c r="AG16" s="1236">
        <v>2046.1980700799977</v>
      </c>
      <c r="AH16" s="1174">
        <v>3368.4720991299946</v>
      </c>
      <c r="AI16" s="1235">
        <v>9880.1676761799972</v>
      </c>
      <c r="AJ16" s="1175">
        <v>2694.1969648199993</v>
      </c>
      <c r="AK16" s="1236">
        <v>-3609.7071011000044</v>
      </c>
      <c r="AL16" s="1174">
        <v>-5292.780752900002</v>
      </c>
      <c r="AM16" s="1235">
        <v>-7334.31283910001</v>
      </c>
      <c r="AN16" s="1175">
        <v>-8993.3404015000015</v>
      </c>
      <c r="AO16" s="1236">
        <v>-21015.200000000001</v>
      </c>
      <c r="AP16" s="1174">
        <v>-13664.2</v>
      </c>
    </row>
    <row r="17" spans="1:42">
      <c r="A17" s="1192" t="s">
        <v>16</v>
      </c>
      <c r="B17" s="1193">
        <v>22221.200000000001</v>
      </c>
      <c r="C17" s="1199">
        <v>22256.799999999999</v>
      </c>
      <c r="D17" s="1199">
        <v>22257</v>
      </c>
      <c r="E17" s="1199">
        <v>22273</v>
      </c>
      <c r="F17" s="1193">
        <v>12500</v>
      </c>
      <c r="G17" s="1199">
        <v>12500</v>
      </c>
      <c r="H17" s="1199">
        <v>12500</v>
      </c>
      <c r="I17" s="1199">
        <v>12500</v>
      </c>
      <c r="J17" s="1193">
        <v>12500</v>
      </c>
      <c r="K17" s="1212">
        <v>22253</v>
      </c>
      <c r="L17" s="1212">
        <v>22253</v>
      </c>
      <c r="M17" s="1212">
        <v>22257.599999999999</v>
      </c>
      <c r="N17" s="1213">
        <v>22257.599999999999</v>
      </c>
      <c r="O17" s="1212">
        <v>22257.599999999999</v>
      </c>
      <c r="P17" s="1199">
        <v>22200</v>
      </c>
      <c r="Q17" s="1200">
        <v>22200</v>
      </c>
      <c r="R17" s="1213">
        <v>22200</v>
      </c>
      <c r="S17" s="1212">
        <v>22253</v>
      </c>
      <c r="T17" s="1199">
        <v>22200</v>
      </c>
      <c r="U17" s="1214">
        <v>22200</v>
      </c>
      <c r="V17" s="1192" t="s">
        <v>16</v>
      </c>
      <c r="W17" s="1213">
        <v>22200</v>
      </c>
      <c r="X17" s="1199">
        <v>22200</v>
      </c>
      <c r="Y17" s="1212">
        <v>22200</v>
      </c>
      <c r="Z17" s="1173">
        <v>30427.1</v>
      </c>
      <c r="AA17" s="1213">
        <v>30427.1</v>
      </c>
      <c r="AB17" s="1199">
        <v>30427.1</v>
      </c>
      <c r="AC17" s="1212">
        <v>30427.1</v>
      </c>
      <c r="AD17" s="1173">
        <v>30427.1</v>
      </c>
      <c r="AE17" s="1237">
        <v>30427.1</v>
      </c>
      <c r="AF17" s="1199">
        <v>30427.049675999999</v>
      </c>
      <c r="AG17" s="1238">
        <v>-30808.202528620001</v>
      </c>
      <c r="AH17" s="1173">
        <v>-30819.84005825</v>
      </c>
      <c r="AI17" s="1237">
        <v>30427.049675999999</v>
      </c>
      <c r="AJ17" s="1199">
        <v>30427.049675999999</v>
      </c>
      <c r="AK17" s="1238">
        <v>30427.049675999999</v>
      </c>
      <c r="AL17" s="1173">
        <v>30427.049675999999</v>
      </c>
      <c r="AM17" s="1237">
        <v>30427.049675999999</v>
      </c>
      <c r="AN17" s="1199">
        <v>30427.049675999999</v>
      </c>
      <c r="AO17" s="1238">
        <v>30427</v>
      </c>
      <c r="AP17" s="1173">
        <v>31778.7</v>
      </c>
    </row>
    <row r="18" spans="1:42">
      <c r="A18" s="1192" t="s">
        <v>17</v>
      </c>
      <c r="B18" s="1193">
        <v>-6142.3</v>
      </c>
      <c r="C18" s="1199">
        <v>-5215.3999999999996</v>
      </c>
      <c r="D18" s="1199">
        <v>-4697</v>
      </c>
      <c r="E18" s="1199">
        <v>-7315.1</v>
      </c>
      <c r="F18" s="1193">
        <v>-5995.3</v>
      </c>
      <c r="G18" s="1199">
        <v>-6556.6</v>
      </c>
      <c r="H18" s="1199">
        <v>-8534.7000000000007</v>
      </c>
      <c r="I18" s="1199">
        <v>-10754.2</v>
      </c>
      <c r="J18" s="1193">
        <v>-8045.4</v>
      </c>
      <c r="K18" s="1212">
        <v>-10001.299999999999</v>
      </c>
      <c r="L18" s="1212">
        <v>-9893.9</v>
      </c>
      <c r="M18" s="1212">
        <v>-12373.4</v>
      </c>
      <c r="N18" s="1213">
        <v>-11762.5</v>
      </c>
      <c r="O18" s="1212">
        <v>-13261.6</v>
      </c>
      <c r="P18" s="1199">
        <v>-14071.1</v>
      </c>
      <c r="Q18" s="1200">
        <v>-14854.9</v>
      </c>
      <c r="R18" s="1213">
        <v>-16395.099999999999</v>
      </c>
      <c r="S18" s="1212">
        <v>-17603</v>
      </c>
      <c r="T18" s="1199">
        <v>-16997.2</v>
      </c>
      <c r="U18" s="1214">
        <v>-16137</v>
      </c>
      <c r="V18" s="1192" t="s">
        <v>17</v>
      </c>
      <c r="W18" s="1213">
        <v>-20744.599999999999</v>
      </c>
      <c r="X18" s="1199">
        <v>-22433.8</v>
      </c>
      <c r="Y18" s="1212">
        <v>-23551.8</v>
      </c>
      <c r="Z18" s="1173">
        <v>-15757.9</v>
      </c>
      <c r="AA18" s="1213">
        <v>-21408.3</v>
      </c>
      <c r="AB18" s="1199">
        <v>-21877.5</v>
      </c>
      <c r="AC18" s="1212">
        <v>-22278.560000000001</v>
      </c>
      <c r="AD18" s="1173">
        <v>-22707.033829000004</v>
      </c>
      <c r="AE18" s="1237">
        <v>-22707.033829</v>
      </c>
      <c r="AF18" s="1238">
        <v>-24972.220751958099</v>
      </c>
      <c r="AG18" s="1238">
        <v>32854.400598699998</v>
      </c>
      <c r="AH18" s="1173">
        <v>34188.312157379994</v>
      </c>
      <c r="AI18" s="1237">
        <v>-20546.881999820002</v>
      </c>
      <c r="AJ18" s="1238">
        <v>-27732.852711179999</v>
      </c>
      <c r="AK18" s="1238">
        <v>-34036.756777100003</v>
      </c>
      <c r="AL18" s="1173">
        <v>-35719.830428900001</v>
      </c>
      <c r="AM18" s="1237">
        <v>-37761.362515100009</v>
      </c>
      <c r="AN18" s="1238">
        <v>-39420.3900775</v>
      </c>
      <c r="AO18" s="1238">
        <v>-51442.3</v>
      </c>
      <c r="AP18" s="1173">
        <v>-45442.9</v>
      </c>
    </row>
    <row r="19" spans="1:42">
      <c r="A19" s="1202" t="s">
        <v>18</v>
      </c>
      <c r="B19" s="1187">
        <v>7518.8</v>
      </c>
      <c r="C19" s="1175">
        <v>7640</v>
      </c>
      <c r="D19" s="1175">
        <v>7260.6</v>
      </c>
      <c r="E19" s="1175">
        <v>7070.2000000000007</v>
      </c>
      <c r="F19" s="1187">
        <v>7078.4000000000005</v>
      </c>
      <c r="G19" s="1175">
        <v>7389.4</v>
      </c>
      <c r="H19" s="1175">
        <v>7779.4</v>
      </c>
      <c r="I19" s="1175">
        <v>7047.4</v>
      </c>
      <c r="J19" s="1187">
        <v>7072.5</v>
      </c>
      <c r="K19" s="1203">
        <v>7212.1</v>
      </c>
      <c r="L19" s="1203">
        <v>6945.5</v>
      </c>
      <c r="M19" s="1203">
        <v>6785.3</v>
      </c>
      <c r="N19" s="1205">
        <v>6526.6</v>
      </c>
      <c r="O19" s="1203">
        <v>6702.7</v>
      </c>
      <c r="P19" s="1175">
        <v>6707.5</v>
      </c>
      <c r="Q19" s="1191">
        <v>6770.2</v>
      </c>
      <c r="R19" s="1205">
        <v>7191.1</v>
      </c>
      <c r="S19" s="1203">
        <v>7459.2</v>
      </c>
      <c r="T19" s="1175">
        <v>5985.8</v>
      </c>
      <c r="U19" s="1204">
        <v>6142.6</v>
      </c>
      <c r="V19" s="1202" t="s">
        <v>18</v>
      </c>
      <c r="W19" s="1205">
        <v>5619.9000000000005</v>
      </c>
      <c r="X19" s="1175">
        <v>6066.7</v>
      </c>
      <c r="Y19" s="1203">
        <v>6266.3</v>
      </c>
      <c r="Z19" s="1174">
        <v>6251.3</v>
      </c>
      <c r="AA19" s="1205">
        <v>6295.7</v>
      </c>
      <c r="AB19" s="1175">
        <v>6481</v>
      </c>
      <c r="AC19" s="1203">
        <v>6603.17</v>
      </c>
      <c r="AD19" s="1174">
        <v>7043.486535</v>
      </c>
      <c r="AE19" s="1235">
        <v>7043.486535</v>
      </c>
      <c r="AF19" s="1236">
        <v>6968.8565935670604</v>
      </c>
      <c r="AG19" s="1236">
        <v>8615.0609992400005</v>
      </c>
      <c r="AH19" s="1174">
        <v>8743.1401767700008</v>
      </c>
      <c r="AI19" s="1235">
        <v>8124.8051587500004</v>
      </c>
      <c r="AJ19" s="1236">
        <v>8149.8794226500004</v>
      </c>
      <c r="AK19" s="1236">
        <v>7746.6906828800002</v>
      </c>
      <c r="AL19" s="1174">
        <v>8705.9041042999997</v>
      </c>
      <c r="AM19" s="1235">
        <v>7935.5784539999995</v>
      </c>
      <c r="AN19" s="1236">
        <v>7343.9608163000003</v>
      </c>
      <c r="AO19" s="1236">
        <v>7508.4</v>
      </c>
      <c r="AP19" s="1174">
        <v>7903.7</v>
      </c>
    </row>
    <row r="20" spans="1:42" ht="16.5" thickBot="1">
      <c r="A20" s="1202" t="s">
        <v>19</v>
      </c>
      <c r="B20" s="1187">
        <v>8852.6</v>
      </c>
      <c r="C20" s="1175">
        <v>8603.5</v>
      </c>
      <c r="D20" s="1175">
        <v>8820.5</v>
      </c>
      <c r="E20" s="1175">
        <v>9254.5</v>
      </c>
      <c r="F20" s="1187">
        <v>18829</v>
      </c>
      <c r="G20" s="1175">
        <v>18891.599999999999</v>
      </c>
      <c r="H20" s="1175">
        <v>19388.7</v>
      </c>
      <c r="I20" s="1175">
        <v>19167.7</v>
      </c>
      <c r="J20" s="1187">
        <v>19213.2</v>
      </c>
      <c r="K20" s="1203">
        <v>9029.1</v>
      </c>
      <c r="L20" s="1203">
        <v>9295.7999999999993</v>
      </c>
      <c r="M20" s="1203">
        <v>9251.7000000000007</v>
      </c>
      <c r="N20" s="1205">
        <v>9450.6</v>
      </c>
      <c r="O20" s="1203">
        <v>9433.4</v>
      </c>
      <c r="P20" s="1175">
        <v>22103.5</v>
      </c>
      <c r="Q20" s="1191">
        <v>11226.3</v>
      </c>
      <c r="R20" s="1205">
        <v>11367.9</v>
      </c>
      <c r="S20" s="1203">
        <v>11051.1</v>
      </c>
      <c r="T20" s="1175">
        <v>21133.9</v>
      </c>
      <c r="U20" s="1204">
        <v>15755</v>
      </c>
      <c r="V20" s="1202" t="s">
        <v>19</v>
      </c>
      <c r="W20" s="1205">
        <v>27078.6</v>
      </c>
      <c r="X20" s="1175">
        <v>16106.9</v>
      </c>
      <c r="Y20" s="1203">
        <v>16468</v>
      </c>
      <c r="Z20" s="1174">
        <v>8026</v>
      </c>
      <c r="AA20" s="1205">
        <v>9850</v>
      </c>
      <c r="AB20" s="1175">
        <v>14735.8</v>
      </c>
      <c r="AC20" s="1203">
        <v>22669.4</v>
      </c>
      <c r="AD20" s="1174">
        <v>197.41661999999999</v>
      </c>
      <c r="AE20" s="1235">
        <v>197.41661999999999</v>
      </c>
      <c r="AF20" s="1175">
        <v>199.42131315</v>
      </c>
      <c r="AG20" s="1236">
        <v>197.41661099999999</v>
      </c>
      <c r="AH20" s="1174">
        <v>197.41662011</v>
      </c>
      <c r="AI20" s="1235">
        <v>197.93772010999999</v>
      </c>
      <c r="AJ20" s="1175">
        <v>197.93772010999999</v>
      </c>
      <c r="AK20" s="1236">
        <v>197.93772010999999</v>
      </c>
      <c r="AL20" s="1174">
        <v>223.57772009999999</v>
      </c>
      <c r="AM20" s="1235">
        <v>223.57772009999999</v>
      </c>
      <c r="AN20" s="1175">
        <v>223.57772009999999</v>
      </c>
      <c r="AO20" s="1236">
        <v>223.6</v>
      </c>
      <c r="AP20" s="1174">
        <v>223.6</v>
      </c>
    </row>
    <row r="21" spans="1:42" s="1192" customFormat="1" ht="17.25" thickTop="1" thickBot="1">
      <c r="A21" s="1440" t="s">
        <v>21</v>
      </c>
      <c r="B21" s="1441">
        <v>32450.300000000003</v>
      </c>
      <c r="C21" s="1442">
        <v>33284.9</v>
      </c>
      <c r="D21" s="1442">
        <v>33641.1</v>
      </c>
      <c r="E21" s="1442">
        <v>31282.6</v>
      </c>
      <c r="F21" s="1441">
        <v>32412.1</v>
      </c>
      <c r="G21" s="1442">
        <v>32224.399999999998</v>
      </c>
      <c r="H21" s="1442">
        <v>31133.4</v>
      </c>
      <c r="I21" s="1442">
        <v>27960.9</v>
      </c>
      <c r="J21" s="1441">
        <v>30740.300000000003</v>
      </c>
      <c r="K21" s="1442">
        <v>28492.9</v>
      </c>
      <c r="L21" s="1442">
        <v>28600.399999999998</v>
      </c>
      <c r="M21" s="1442">
        <v>25921.200000000001</v>
      </c>
      <c r="N21" s="1441">
        <v>26472.299999999996</v>
      </c>
      <c r="O21" s="1442">
        <v>25132.1</v>
      </c>
      <c r="P21" s="1442">
        <v>36939.9</v>
      </c>
      <c r="Q21" s="1443">
        <v>25341.599999999999</v>
      </c>
      <c r="R21" s="1441">
        <v>24363.9</v>
      </c>
      <c r="S21" s="1442">
        <v>23160.300000000003</v>
      </c>
      <c r="T21" s="1442">
        <v>32322.5</v>
      </c>
      <c r="U21" s="1443">
        <v>27960.6</v>
      </c>
      <c r="V21" s="1202" t="s">
        <v>20</v>
      </c>
      <c r="W21" s="1205"/>
      <c r="X21" s="1175"/>
      <c r="Y21" s="1203"/>
      <c r="Z21" s="1174"/>
      <c r="AA21" s="1205"/>
      <c r="AB21" s="1175"/>
      <c r="AC21" s="1203"/>
      <c r="AD21" s="1174">
        <v>36882.954777999999</v>
      </c>
      <c r="AE21" s="1235">
        <v>36882.954777999999</v>
      </c>
      <c r="AF21" s="1175">
        <v>26989.2175223587</v>
      </c>
      <c r="AG21" s="1236">
        <v>27718.039089239999</v>
      </c>
      <c r="AH21" s="1174">
        <v>24124.3889824</v>
      </c>
      <c r="AI21" s="1235">
        <v>26196.55875643</v>
      </c>
      <c r="AJ21" s="1175">
        <v>26074.442883430002</v>
      </c>
      <c r="AK21" s="1236">
        <v>23642.498999300002</v>
      </c>
      <c r="AL21" s="1174">
        <v>25450.7368948</v>
      </c>
      <c r="AM21" s="1235">
        <v>32152.564677000002</v>
      </c>
      <c r="AN21" s="1175">
        <v>37619.391103299997</v>
      </c>
      <c r="AO21" s="1236">
        <v>43663.7</v>
      </c>
      <c r="AP21" s="1174">
        <v>48381.4</v>
      </c>
    </row>
    <row r="22" spans="1:42" s="1216" customFormat="1" ht="17.25" thickTop="1" thickBot="1">
      <c r="A22" s="1468"/>
      <c r="B22" s="1203"/>
      <c r="C22" s="1203"/>
      <c r="D22" s="1203"/>
      <c r="E22" s="1203"/>
      <c r="F22" s="1203"/>
      <c r="G22" s="1203"/>
      <c r="H22" s="1203"/>
      <c r="I22" s="1203"/>
      <c r="J22" s="1203"/>
      <c r="K22" s="1203"/>
      <c r="L22" s="1203"/>
      <c r="M22" s="1203"/>
      <c r="N22" s="1203"/>
      <c r="O22" s="1203"/>
      <c r="P22" s="1203"/>
      <c r="Q22" s="1203"/>
      <c r="R22" s="1203"/>
      <c r="S22" s="1203"/>
      <c r="T22" s="1203"/>
      <c r="U22" s="1203"/>
      <c r="V22" s="1440" t="s">
        <v>21</v>
      </c>
      <c r="W22" s="1441">
        <v>34153.9</v>
      </c>
      <c r="X22" s="1442">
        <v>21939.8</v>
      </c>
      <c r="Y22" s="1442">
        <v>21382.5</v>
      </c>
      <c r="Z22" s="1444">
        <v>28946.5</v>
      </c>
      <c r="AA22" s="1441">
        <v>25164.5</v>
      </c>
      <c r="AB22" s="1442">
        <v>29766.399999999998</v>
      </c>
      <c r="AC22" s="1442">
        <v>37421.11</v>
      </c>
      <c r="AD22" s="1444">
        <v>51843.924103999991</v>
      </c>
      <c r="AE22" s="1445">
        <v>51843.924103999998</v>
      </c>
      <c r="AF22" s="1442">
        <v>39612.324353117656</v>
      </c>
      <c r="AG22" s="1442">
        <v>38576.71476956</v>
      </c>
      <c r="AH22" s="1443">
        <v>36433.417878409993</v>
      </c>
      <c r="AI22" s="1445">
        <v>44399.469311469999</v>
      </c>
      <c r="AJ22" s="1442">
        <v>37116.456991009996</v>
      </c>
      <c r="AK22" s="1442">
        <v>27977.420301189995</v>
      </c>
      <c r="AL22" s="1443">
        <v>29087.4379663</v>
      </c>
      <c r="AM22" s="1445">
        <v>32977.408011999993</v>
      </c>
      <c r="AN22" s="1442">
        <v>36193.589238199995</v>
      </c>
      <c r="AO22" s="1442">
        <v>30380.5</v>
      </c>
      <c r="AP22" s="1443">
        <v>42844.5</v>
      </c>
    </row>
    <row r="23" spans="1:42">
      <c r="A23" s="1217" t="s">
        <v>369</v>
      </c>
      <c r="B23" s="1218">
        <v>0</v>
      </c>
      <c r="F23" s="1218">
        <v>0</v>
      </c>
      <c r="V23" s="1215"/>
      <c r="W23" s="1203"/>
      <c r="X23" s="1203"/>
      <c r="Y23" s="1203"/>
      <c r="Z23" s="1176"/>
      <c r="AA23" s="1203"/>
      <c r="AB23" s="1203"/>
      <c r="AC23" s="1203"/>
      <c r="AD23" s="1176"/>
      <c r="AE23" s="1176"/>
      <c r="AF23" s="1203"/>
      <c r="AG23" s="1203"/>
      <c r="AH23" s="1216"/>
      <c r="AI23" s="1216"/>
      <c r="AJ23" s="1216"/>
      <c r="AK23" s="1216"/>
      <c r="AL23" s="1216"/>
      <c r="AM23" s="1216"/>
    </row>
    <row r="24" spans="1:42">
      <c r="V24" s="1217" t="s">
        <v>369</v>
      </c>
    </row>
    <row r="25" spans="1:42">
      <c r="B25" s="1219"/>
      <c r="C25" s="1219"/>
      <c r="D25" s="1219"/>
      <c r="E25" s="1219"/>
      <c r="F25" s="1219"/>
      <c r="G25" s="1219"/>
      <c r="H25" s="1219"/>
      <c r="I25" s="1219"/>
      <c r="J25" s="1219"/>
      <c r="K25" s="1219"/>
      <c r="L25" s="1219"/>
      <c r="M25" s="1219"/>
      <c r="N25" s="1219"/>
      <c r="O25" s="1219"/>
      <c r="P25" s="1219"/>
      <c r="Q25" s="1219"/>
      <c r="R25" s="1219"/>
      <c r="S25" s="1219"/>
      <c r="T25" s="1219"/>
      <c r="U25" s="1219"/>
      <c r="V25" s="1219"/>
    </row>
    <row r="26" spans="1:42">
      <c r="W26" s="1219"/>
      <c r="X26" s="1219"/>
      <c r="Y26" s="1219"/>
      <c r="Z26" s="1219"/>
      <c r="AA26" s="1219"/>
      <c r="AB26" s="1219"/>
      <c r="AC26" s="1219"/>
      <c r="AD26" s="1219"/>
      <c r="AE26" s="1219"/>
      <c r="AF26" s="1219"/>
      <c r="AG26" s="1219"/>
    </row>
    <row r="27" spans="1:42">
      <c r="C27" s="1219">
        <v>0</v>
      </c>
      <c r="G27" s="1219">
        <v>0</v>
      </c>
    </row>
  </sheetData>
  <mergeCells count="15">
    <mergeCell ref="B3:E3"/>
    <mergeCell ref="F3:I3"/>
    <mergeCell ref="J3:M3"/>
    <mergeCell ref="N3:Q3"/>
    <mergeCell ref="R3:U3"/>
    <mergeCell ref="H2:J2"/>
    <mergeCell ref="K2:M2"/>
    <mergeCell ref="N2:P2"/>
    <mergeCell ref="Q2:S2"/>
    <mergeCell ref="X2:Z2"/>
    <mergeCell ref="W3:Z3"/>
    <mergeCell ref="AA3:AD3"/>
    <mergeCell ref="AE3:AH3"/>
    <mergeCell ref="AI3:AL3"/>
    <mergeCell ref="AM3:AP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21" max="23"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3"/>
  <sheetViews>
    <sheetView view="pageBreakPreview" zoomScale="90" zoomScaleNormal="75" zoomScaleSheetLayoutView="90" workbookViewId="0">
      <pane xSplit="1" ySplit="4" topLeftCell="AD5" activePane="bottomRight" state="frozen"/>
      <selection pane="topRight"/>
      <selection pane="bottomLeft"/>
      <selection pane="bottomRight"/>
    </sheetView>
  </sheetViews>
  <sheetFormatPr defaultRowHeight="15.75"/>
  <cols>
    <col min="1" max="1" width="39" style="896" customWidth="1"/>
    <col min="2" max="17" width="14.28515625" style="896" bestFit="1" customWidth="1"/>
    <col min="18" max="18" width="36.85546875" style="896" customWidth="1"/>
    <col min="19" max="33" width="14.28515625" style="896" bestFit="1" customWidth="1"/>
    <col min="34" max="35" width="14" style="896" customWidth="1"/>
    <col min="36" max="36" width="13.5703125" style="896" bestFit="1" customWidth="1"/>
    <col min="37" max="37" width="12.140625" style="896" bestFit="1" customWidth="1"/>
    <col min="38" max="38" width="15.7109375" style="896" customWidth="1"/>
    <col min="39"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8" ht="25.5">
      <c r="A1" s="1172" t="s">
        <v>322</v>
      </c>
    </row>
    <row r="2" spans="1:38" ht="54.75" thickBot="1">
      <c r="A2" s="1435" t="s">
        <v>891</v>
      </c>
      <c r="B2" s="1436"/>
      <c r="C2" s="1437"/>
      <c r="D2" s="3197"/>
      <c r="E2" s="3197"/>
      <c r="F2" s="3197"/>
      <c r="G2" s="3197"/>
      <c r="H2" s="3197"/>
      <c r="I2" s="3197"/>
      <c r="J2" s="3197"/>
      <c r="K2" s="3197"/>
      <c r="L2" s="3197"/>
      <c r="M2" s="3197"/>
      <c r="N2" s="3197"/>
      <c r="O2" s="3197"/>
      <c r="P2" s="1438"/>
      <c r="Q2" s="1438"/>
      <c r="R2" s="1435" t="s">
        <v>891</v>
      </c>
      <c r="S2" s="1438"/>
      <c r="T2" s="3197"/>
      <c r="U2" s="3197"/>
      <c r="V2" s="3197"/>
      <c r="W2" s="1439"/>
    </row>
    <row r="3" spans="1:38" ht="16.5"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16.5"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row>
    <row r="5" spans="1:38">
      <c r="A5" s="1469" t="s">
        <v>61</v>
      </c>
      <c r="B5" s="1193">
        <v>900.2</v>
      </c>
      <c r="C5" s="1199">
        <v>361.36</v>
      </c>
      <c r="D5" s="1199">
        <v>404.55</v>
      </c>
      <c r="E5" s="1199">
        <v>602.29999999999995</v>
      </c>
      <c r="F5" s="1470">
        <v>790.71</v>
      </c>
      <c r="G5" s="1471">
        <v>872.87</v>
      </c>
      <c r="H5" s="1471">
        <v>873.56</v>
      </c>
      <c r="I5" s="1472">
        <v>321.83999999999997</v>
      </c>
      <c r="J5" s="1193">
        <v>742.88</v>
      </c>
      <c r="K5" s="1199">
        <v>1060.8</v>
      </c>
      <c r="L5" s="1199">
        <v>319.97000000000003</v>
      </c>
      <c r="M5" s="1200">
        <v>882.36</v>
      </c>
      <c r="N5" s="1193">
        <v>211.8</v>
      </c>
      <c r="O5" s="1199">
        <v>1675.7</v>
      </c>
      <c r="P5" s="1199">
        <v>334.1</v>
      </c>
      <c r="Q5" s="1200">
        <v>601.5</v>
      </c>
      <c r="R5" s="1469" t="s">
        <v>61</v>
      </c>
      <c r="S5" s="1193">
        <v>1126.7</v>
      </c>
      <c r="T5" s="1199">
        <v>1666.49</v>
      </c>
      <c r="U5" s="1199">
        <v>1280.277</v>
      </c>
      <c r="V5" s="1200">
        <v>914.1</v>
      </c>
      <c r="W5" s="1193">
        <v>695.5</v>
      </c>
      <c r="X5" s="1199">
        <v>933</v>
      </c>
      <c r="Y5" s="1199">
        <v>539.85699999999997</v>
      </c>
      <c r="Z5" s="1200">
        <v>631.70000000000005</v>
      </c>
      <c r="AA5" s="1470">
        <v>1436.591752</v>
      </c>
      <c r="AB5" s="1471">
        <v>1385.9194783999999</v>
      </c>
      <c r="AC5" s="1471">
        <v>956.62827500000003</v>
      </c>
      <c r="AD5" s="1472">
        <v>1251.281209</v>
      </c>
      <c r="AE5" s="1470">
        <v>305.36012299999999</v>
      </c>
      <c r="AF5" s="1471">
        <v>783.47310700000003</v>
      </c>
      <c r="AG5" s="1471">
        <v>1409.6872599999999</v>
      </c>
      <c r="AH5" s="1472">
        <v>1916.24134</v>
      </c>
      <c r="AI5" s="1470">
        <v>1667.227877</v>
      </c>
      <c r="AJ5" s="1471">
        <v>1714.9553989999999</v>
      </c>
      <c r="AK5" s="1471">
        <v>1047.390525</v>
      </c>
      <c r="AL5" s="1472">
        <v>1264.7</v>
      </c>
    </row>
    <row r="6" spans="1:38">
      <c r="A6" s="1192" t="s">
        <v>24</v>
      </c>
      <c r="B6" s="1193">
        <v>4533.8999999999996</v>
      </c>
      <c r="C6" s="1194">
        <v>5858.3</v>
      </c>
      <c r="D6" s="1194">
        <v>6019.68</v>
      </c>
      <c r="E6" s="1194">
        <v>5380.45</v>
      </c>
      <c r="F6" s="1195">
        <v>5497.46</v>
      </c>
      <c r="G6" s="1196">
        <v>5456.51</v>
      </c>
      <c r="H6" s="1196">
        <v>6244.41</v>
      </c>
      <c r="I6" s="1197">
        <v>6679.06</v>
      </c>
      <c r="J6" s="1198">
        <v>7819.62</v>
      </c>
      <c r="K6" s="1196">
        <v>8152.49</v>
      </c>
      <c r="L6" s="1199">
        <v>7983.42</v>
      </c>
      <c r="M6" s="1200">
        <v>9406.4599999999991</v>
      </c>
      <c r="N6" s="1198">
        <v>28576.3</v>
      </c>
      <c r="O6" s="1196">
        <v>26188.3</v>
      </c>
      <c r="P6" s="1199">
        <v>25680.1</v>
      </c>
      <c r="Q6" s="1197">
        <v>23079</v>
      </c>
      <c r="R6" s="1192" t="s">
        <v>24</v>
      </c>
      <c r="S6" s="1198">
        <v>25806.1</v>
      </c>
      <c r="T6" s="1199">
        <v>24104.463</v>
      </c>
      <c r="U6" s="1196">
        <v>23644.875</v>
      </c>
      <c r="V6" s="1173">
        <v>24499.8</v>
      </c>
      <c r="W6" s="1198">
        <v>21848.633000000002</v>
      </c>
      <c r="X6" s="1199">
        <v>20146.5</v>
      </c>
      <c r="Y6" s="1196">
        <v>16363.552</v>
      </c>
      <c r="Z6" s="1173">
        <v>18312.599999999999</v>
      </c>
      <c r="AA6" s="1193">
        <v>16585.645543999999</v>
      </c>
      <c r="AB6" s="1199">
        <v>13050.899674439999</v>
      </c>
      <c r="AC6" s="1199">
        <v>10397.50296</v>
      </c>
      <c r="AD6" s="1200">
        <v>9574.0587959999993</v>
      </c>
      <c r="AE6" s="1193">
        <v>17193.159106999999</v>
      </c>
      <c r="AF6" s="1199">
        <v>14537.016654999999</v>
      </c>
      <c r="AG6" s="1199">
        <v>12725.656875000001</v>
      </c>
      <c r="AH6" s="1200">
        <v>15974.969068</v>
      </c>
      <c r="AI6" s="1193">
        <v>13401.316047</v>
      </c>
      <c r="AJ6" s="1199">
        <v>13655.944754</v>
      </c>
      <c r="AK6" s="1199">
        <v>12696.888285999999</v>
      </c>
      <c r="AL6" s="1200">
        <v>11841.6</v>
      </c>
    </row>
    <row r="7" spans="1:38">
      <c r="A7" s="1473" t="s">
        <v>62</v>
      </c>
      <c r="B7" s="1193">
        <v>5815.25</v>
      </c>
      <c r="C7" s="1194">
        <v>5980.74</v>
      </c>
      <c r="D7" s="1194">
        <v>7249.52</v>
      </c>
      <c r="E7" s="1194">
        <v>8648.2900000000009</v>
      </c>
      <c r="F7" s="1195">
        <v>8796.99</v>
      </c>
      <c r="G7" s="1196">
        <v>8352.6299999999992</v>
      </c>
      <c r="H7" s="1196">
        <v>4177.3999999999996</v>
      </c>
      <c r="I7" s="1197">
        <v>4602.2299999999996</v>
      </c>
      <c r="J7" s="1198">
        <v>6139.98</v>
      </c>
      <c r="K7" s="1196">
        <v>5739.65</v>
      </c>
      <c r="L7" s="1199">
        <v>6500.09</v>
      </c>
      <c r="M7" s="1200">
        <v>7636.79</v>
      </c>
      <c r="N7" s="1198">
        <v>8445.2999999999993</v>
      </c>
      <c r="O7" s="1196">
        <v>10638.9</v>
      </c>
      <c r="P7" s="1199">
        <v>11107.8</v>
      </c>
      <c r="Q7" s="1197">
        <v>13291.3</v>
      </c>
      <c r="R7" s="1473" t="s">
        <v>62</v>
      </c>
      <c r="S7" s="1198">
        <v>15679</v>
      </c>
      <c r="T7" s="1199">
        <v>16878.557000000001</v>
      </c>
      <c r="U7" s="1196">
        <v>17102.137999999999</v>
      </c>
      <c r="V7" s="1173">
        <v>18110.400000000001</v>
      </c>
      <c r="W7" s="1198">
        <v>21019.468000000001</v>
      </c>
      <c r="X7" s="1199">
        <v>21849.3</v>
      </c>
      <c r="Y7" s="1196">
        <v>25049.685000000001</v>
      </c>
      <c r="Z7" s="1173">
        <v>25844</v>
      </c>
      <c r="AA7" s="1193">
        <v>28133.502380999998</v>
      </c>
      <c r="AB7" s="1199">
        <v>31452.19256417</v>
      </c>
      <c r="AC7" s="1199">
        <v>33030.779715999997</v>
      </c>
      <c r="AD7" s="1200">
        <v>33110.659619999999</v>
      </c>
      <c r="AE7" s="1193">
        <v>34105.864867999997</v>
      </c>
      <c r="AF7" s="1199">
        <v>35729.949817000001</v>
      </c>
      <c r="AG7" s="1199">
        <v>36561.693362999998</v>
      </c>
      <c r="AH7" s="1200">
        <v>38899.128725000002</v>
      </c>
      <c r="AI7" s="1193">
        <v>40161.969482</v>
      </c>
      <c r="AJ7" s="1199">
        <v>40073.520728000003</v>
      </c>
      <c r="AK7" s="1199">
        <v>37045.530530000004</v>
      </c>
      <c r="AL7" s="1200">
        <v>41789.300000000003</v>
      </c>
    </row>
    <row r="8" spans="1:38">
      <c r="A8" s="1473" t="s">
        <v>12</v>
      </c>
      <c r="B8" s="1193">
        <v>597.64</v>
      </c>
      <c r="C8" s="1194">
        <v>612.64</v>
      </c>
      <c r="D8" s="1194">
        <v>493.33</v>
      </c>
      <c r="E8" s="1201">
        <v>662.97</v>
      </c>
      <c r="F8" s="1195">
        <v>936.6</v>
      </c>
      <c r="G8" s="1196">
        <v>1021</v>
      </c>
      <c r="H8" s="1196">
        <v>757.31</v>
      </c>
      <c r="I8" s="1197">
        <v>1040.6199999999999</v>
      </c>
      <c r="J8" s="1198">
        <v>784.51</v>
      </c>
      <c r="K8" s="1196">
        <v>911.8</v>
      </c>
      <c r="L8" s="1199">
        <v>1070.83</v>
      </c>
      <c r="M8" s="1200">
        <v>977.41</v>
      </c>
      <c r="N8" s="1198">
        <v>1056</v>
      </c>
      <c r="O8" s="1196">
        <v>1138.2</v>
      </c>
      <c r="P8" s="1199">
        <v>1119</v>
      </c>
      <c r="Q8" s="1197">
        <v>1232.9000000000001</v>
      </c>
      <c r="R8" s="1473" t="s">
        <v>12</v>
      </c>
      <c r="S8" s="1198">
        <v>1704.9</v>
      </c>
      <c r="T8" s="1199">
        <v>1669.81</v>
      </c>
      <c r="U8" s="1196">
        <v>1808.8720000000001</v>
      </c>
      <c r="V8" s="1173">
        <v>1845.9</v>
      </c>
      <c r="W8" s="1198">
        <v>1788.325</v>
      </c>
      <c r="X8" s="1199">
        <v>2153.1999999999998</v>
      </c>
      <c r="Y8" s="1196">
        <v>2467.5129999999999</v>
      </c>
      <c r="Z8" s="1173">
        <v>2893.3</v>
      </c>
      <c r="AA8" s="1193">
        <v>2688.7380750000002</v>
      </c>
      <c r="AB8" s="1199">
        <v>3807.5313885599999</v>
      </c>
      <c r="AC8" s="1199">
        <v>4073.7698150000001</v>
      </c>
      <c r="AD8" s="1200">
        <v>4295.0551729999997</v>
      </c>
      <c r="AE8" s="1193">
        <v>5102.0238609999997</v>
      </c>
      <c r="AF8" s="1199">
        <v>5264.2775460000003</v>
      </c>
      <c r="AG8" s="1199">
        <v>5669.7228940000005</v>
      </c>
      <c r="AH8" s="1200">
        <v>6390.1258449999996</v>
      </c>
      <c r="AI8" s="1193">
        <v>7245.5021470000002</v>
      </c>
      <c r="AJ8" s="1199">
        <v>8014.7947489999997</v>
      </c>
      <c r="AK8" s="1199">
        <v>8566.9724630000001</v>
      </c>
      <c r="AL8" s="1200">
        <v>8855.2000000000007</v>
      </c>
    </row>
    <row r="9" spans="1:38" ht="16.5" thickBot="1">
      <c r="A9" s="1473" t="s">
        <v>51</v>
      </c>
      <c r="B9" s="1193">
        <v>3438.71</v>
      </c>
      <c r="C9" s="1199">
        <v>3400.96</v>
      </c>
      <c r="D9" s="1199">
        <v>3370.44</v>
      </c>
      <c r="E9" s="1199">
        <v>3384.51</v>
      </c>
      <c r="F9" s="1193">
        <v>3315.26</v>
      </c>
      <c r="G9" s="1212">
        <v>3288.35</v>
      </c>
      <c r="H9" s="1212">
        <v>3222.03</v>
      </c>
      <c r="I9" s="1214">
        <v>3070.17</v>
      </c>
      <c r="J9" s="1213">
        <v>3008.94</v>
      </c>
      <c r="K9" s="1212">
        <v>2947.41</v>
      </c>
      <c r="L9" s="1212">
        <v>2903.19</v>
      </c>
      <c r="M9" s="1214">
        <v>2831.32</v>
      </c>
      <c r="N9" s="1213">
        <v>2873.8</v>
      </c>
      <c r="O9" s="1212">
        <v>2818.1</v>
      </c>
      <c r="P9" s="1212">
        <v>2769.1</v>
      </c>
      <c r="Q9" s="1214">
        <v>2870.3</v>
      </c>
      <c r="R9" s="1473" t="s">
        <v>51</v>
      </c>
      <c r="S9" s="1213">
        <v>2833.7</v>
      </c>
      <c r="T9" s="1212">
        <v>2826.49</v>
      </c>
      <c r="U9" s="1212">
        <v>2803.5259999999998</v>
      </c>
      <c r="V9" s="1214">
        <v>2849.7</v>
      </c>
      <c r="W9" s="1213">
        <v>2819.3040000000001</v>
      </c>
      <c r="X9" s="1212">
        <v>2904.5</v>
      </c>
      <c r="Y9" s="1212">
        <v>2960.5419999999999</v>
      </c>
      <c r="Z9" s="1214">
        <v>2973</v>
      </c>
      <c r="AA9" s="1193">
        <v>2933.4589299999998</v>
      </c>
      <c r="AB9" s="1199">
        <v>2920.575981</v>
      </c>
      <c r="AC9" s="1199">
        <v>3006.1520180000002</v>
      </c>
      <c r="AD9" s="1200">
        <v>3061.802784</v>
      </c>
      <c r="AE9" s="1193">
        <v>3045.3255279999998</v>
      </c>
      <c r="AF9" s="1199">
        <v>2998.5771909999999</v>
      </c>
      <c r="AG9" s="1199">
        <v>2961.762577</v>
      </c>
      <c r="AH9" s="1200">
        <v>3054.395477</v>
      </c>
      <c r="AI9" s="1193">
        <v>2989.6177080000002</v>
      </c>
      <c r="AJ9" s="1199">
        <v>2913.3360200000002</v>
      </c>
      <c r="AK9" s="1199">
        <v>2840.4303380000001</v>
      </c>
      <c r="AL9" s="1200">
        <v>2788.1</v>
      </c>
    </row>
    <row r="10" spans="1:38" s="1202" customFormat="1" ht="17.25" thickTop="1" thickBot="1">
      <c r="A10" s="1440" t="s">
        <v>14</v>
      </c>
      <c r="B10" s="1441">
        <v>15285.699999999997</v>
      </c>
      <c r="C10" s="1442">
        <v>16214</v>
      </c>
      <c r="D10" s="1442">
        <v>17537.52</v>
      </c>
      <c r="E10" s="1442">
        <v>18678.52</v>
      </c>
      <c r="F10" s="1441">
        <v>19337.02</v>
      </c>
      <c r="G10" s="1442">
        <v>18991.359999999997</v>
      </c>
      <c r="H10" s="1442">
        <v>15274.71</v>
      </c>
      <c r="I10" s="1443">
        <v>15713.92</v>
      </c>
      <c r="J10" s="1441">
        <v>18495.93</v>
      </c>
      <c r="K10" s="1442">
        <v>18812.149999999998</v>
      </c>
      <c r="L10" s="1442">
        <v>18777.5</v>
      </c>
      <c r="M10" s="1443">
        <v>21734.34</v>
      </c>
      <c r="N10" s="1441">
        <v>41163.199999999997</v>
      </c>
      <c r="O10" s="1442">
        <v>42459.199999999997</v>
      </c>
      <c r="P10" s="1442">
        <v>41010.1</v>
      </c>
      <c r="Q10" s="1443">
        <v>41075.000000000007</v>
      </c>
      <c r="R10" s="1440" t="s">
        <v>14</v>
      </c>
      <c r="S10" s="1441">
        <v>47150.400000000001</v>
      </c>
      <c r="T10" s="1442">
        <v>47145.81</v>
      </c>
      <c r="U10" s="1442">
        <v>46639.688000000002</v>
      </c>
      <c r="V10" s="1443">
        <v>48219.9</v>
      </c>
      <c r="W10" s="1441">
        <v>48171.229999999996</v>
      </c>
      <c r="X10" s="1442">
        <v>47986.5</v>
      </c>
      <c r="Y10" s="1442">
        <v>47381.148999999998</v>
      </c>
      <c r="Z10" s="1443">
        <v>50654.6</v>
      </c>
      <c r="AA10" s="1441">
        <v>51777.936682</v>
      </c>
      <c r="AB10" s="1442">
        <v>52617.119086569997</v>
      </c>
      <c r="AC10" s="1442">
        <v>51464.832783999998</v>
      </c>
      <c r="AD10" s="1443">
        <v>51292.857581999997</v>
      </c>
      <c r="AE10" s="1441">
        <v>59751.733486999998</v>
      </c>
      <c r="AF10" s="1442">
        <v>59313.294315999992</v>
      </c>
      <c r="AG10" s="1442">
        <v>59328.522968999998</v>
      </c>
      <c r="AH10" s="1443">
        <v>66234.860455000002</v>
      </c>
      <c r="AI10" s="1441">
        <v>65465.633260999995</v>
      </c>
      <c r="AJ10" s="1442">
        <v>66372.551649999994</v>
      </c>
      <c r="AK10" s="1442">
        <v>62197.212141999997</v>
      </c>
      <c r="AL10" s="1443">
        <v>66538.900000000009</v>
      </c>
    </row>
    <row r="11" spans="1:38" s="954" customFormat="1">
      <c r="A11" s="1192"/>
      <c r="B11" s="1188"/>
      <c r="C11" s="1189"/>
      <c r="D11" s="1189"/>
      <c r="E11" s="1189"/>
      <c r="F11" s="1188"/>
      <c r="G11" s="1189"/>
      <c r="H11" s="1189"/>
      <c r="I11" s="1189"/>
      <c r="J11" s="1188"/>
      <c r="K11" s="1189"/>
      <c r="L11" s="1189"/>
      <c r="M11" s="1190"/>
      <c r="N11" s="1188"/>
      <c r="O11" s="1189"/>
      <c r="P11" s="1189"/>
      <c r="Q11" s="1190"/>
      <c r="R11" s="1192"/>
      <c r="S11" s="1188"/>
      <c r="T11" s="1189"/>
      <c r="U11" s="1189"/>
      <c r="V11" s="1190"/>
      <c r="W11" s="1188"/>
      <c r="X11" s="1189"/>
      <c r="Y11" s="1189"/>
      <c r="Z11" s="1190"/>
      <c r="AA11" s="1235"/>
      <c r="AB11" s="1175"/>
      <c r="AC11" s="1236"/>
      <c r="AD11" s="1174"/>
      <c r="AE11" s="1235"/>
      <c r="AF11" s="1175"/>
      <c r="AG11" s="1236"/>
      <c r="AH11" s="1174"/>
      <c r="AI11" s="1235"/>
      <c r="AJ11" s="1175"/>
      <c r="AK11" s="1236"/>
      <c r="AL11" s="1174"/>
    </row>
    <row r="12" spans="1:38">
      <c r="A12" s="1473" t="s">
        <v>65</v>
      </c>
      <c r="B12" s="1193">
        <v>11217.31</v>
      </c>
      <c r="C12" s="1199">
        <v>11250.54</v>
      </c>
      <c r="D12" s="1199">
        <v>12116.27</v>
      </c>
      <c r="E12" s="1199">
        <v>12672.63</v>
      </c>
      <c r="F12" s="1193">
        <v>13403.09</v>
      </c>
      <c r="G12" s="1199">
        <v>13108.68</v>
      </c>
      <c r="H12" s="1199">
        <v>9223.32</v>
      </c>
      <c r="I12" s="1199">
        <v>9148.4599999999991</v>
      </c>
      <c r="J12" s="1193">
        <v>9657.91</v>
      </c>
      <c r="K12" s="1199">
        <v>10069.17</v>
      </c>
      <c r="L12" s="1199">
        <v>10192.61</v>
      </c>
      <c r="M12" s="1200">
        <v>10110.66</v>
      </c>
      <c r="N12" s="1193">
        <v>28712.5</v>
      </c>
      <c r="O12" s="1199">
        <v>28846.1</v>
      </c>
      <c r="P12" s="1199">
        <v>28996.400000000001</v>
      </c>
      <c r="Q12" s="1200">
        <v>28958.400000000001</v>
      </c>
      <c r="R12" s="1473" t="s">
        <v>65</v>
      </c>
      <c r="S12" s="1193">
        <v>31396</v>
      </c>
      <c r="T12" s="1199">
        <v>31289.3</v>
      </c>
      <c r="U12" s="1199">
        <v>31418.999</v>
      </c>
      <c r="V12" s="1200">
        <v>33035.800000000003</v>
      </c>
      <c r="W12" s="1193">
        <v>32474.400000000001</v>
      </c>
      <c r="X12" s="1199">
        <v>32521</v>
      </c>
      <c r="Y12" s="1199">
        <v>32270.46</v>
      </c>
      <c r="Z12" s="1200">
        <v>35515.800000000003</v>
      </c>
      <c r="AA12" s="1237">
        <v>35651.813526999998</v>
      </c>
      <c r="AB12" s="1199">
        <v>36489.426060999998</v>
      </c>
      <c r="AC12" s="1238">
        <v>36233.742234999998</v>
      </c>
      <c r="AD12" s="1173">
        <v>35761.028943999998</v>
      </c>
      <c r="AE12" s="1237">
        <v>35761.931735999999</v>
      </c>
      <c r="AF12" s="1199">
        <v>37079.728245999999</v>
      </c>
      <c r="AG12" s="1238">
        <v>37293.491313999999</v>
      </c>
      <c r="AH12" s="1173">
        <v>41690.768151000004</v>
      </c>
      <c r="AI12" s="1237">
        <v>41770.044891000005</v>
      </c>
      <c r="AJ12" s="1199">
        <v>42813.063619000008</v>
      </c>
      <c r="AK12" s="1238">
        <v>38467.155119000003</v>
      </c>
      <c r="AL12" s="1173">
        <v>42762.5</v>
      </c>
    </row>
    <row r="13" spans="1:38">
      <c r="A13" s="1474" t="s">
        <v>64</v>
      </c>
      <c r="B13" s="1193">
        <v>0</v>
      </c>
      <c r="C13" s="1199">
        <v>0</v>
      </c>
      <c r="D13" s="1199">
        <v>0</v>
      </c>
      <c r="E13" s="1199">
        <v>0</v>
      </c>
      <c r="F13" s="1193">
        <v>39.659999999999997</v>
      </c>
      <c r="G13" s="1212">
        <v>80.86</v>
      </c>
      <c r="H13" s="1212">
        <v>109.57</v>
      </c>
      <c r="I13" s="1212">
        <v>19.84</v>
      </c>
      <c r="J13" s="1213">
        <v>20.73</v>
      </c>
      <c r="K13" s="1212">
        <v>21.33</v>
      </c>
      <c r="L13" s="1199">
        <v>27.74</v>
      </c>
      <c r="M13" s="1200">
        <v>23.52</v>
      </c>
      <c r="N13" s="1213">
        <v>43</v>
      </c>
      <c r="O13" s="1212">
        <v>36.700000000000003</v>
      </c>
      <c r="P13" s="1199">
        <v>45.9</v>
      </c>
      <c r="Q13" s="1214">
        <v>7.4</v>
      </c>
      <c r="R13" s="1474" t="s">
        <v>64</v>
      </c>
      <c r="S13" s="1213">
        <v>68.8</v>
      </c>
      <c r="T13" s="1199">
        <v>57.5</v>
      </c>
      <c r="U13" s="1212">
        <v>67.022000000000006</v>
      </c>
      <c r="V13" s="1173">
        <v>117.3</v>
      </c>
      <c r="W13" s="1213">
        <v>169.84399999999999</v>
      </c>
      <c r="X13" s="1199">
        <v>172.6</v>
      </c>
      <c r="Y13" s="1212">
        <v>172.36500000000001</v>
      </c>
      <c r="Z13" s="1173">
        <v>170.8</v>
      </c>
      <c r="AA13" s="1237">
        <v>143.81138799999999</v>
      </c>
      <c r="AB13" s="1199">
        <v>138.139318</v>
      </c>
      <c r="AC13" s="1238">
        <v>100.672667</v>
      </c>
      <c r="AD13" s="1173">
        <v>245.14889400000001</v>
      </c>
      <c r="AE13" s="1237">
        <v>473.31009599999999</v>
      </c>
      <c r="AF13" s="1199">
        <v>481.64488899999998</v>
      </c>
      <c r="AG13" s="1238">
        <v>480.56889699999999</v>
      </c>
      <c r="AH13" s="1173">
        <v>90.690537000000006</v>
      </c>
      <c r="AI13" s="1237">
        <v>90.690537000000006</v>
      </c>
      <c r="AJ13" s="1199">
        <v>90.690537000000006</v>
      </c>
      <c r="AK13" s="1238">
        <v>1906.128381</v>
      </c>
      <c r="AL13" s="1173">
        <v>1909.8</v>
      </c>
    </row>
    <row r="14" spans="1:38">
      <c r="A14" s="1473" t="s">
        <v>63</v>
      </c>
      <c r="B14" s="1193">
        <v>2233.0100000000002</v>
      </c>
      <c r="C14" s="1199">
        <v>2612.64</v>
      </c>
      <c r="D14" s="1199">
        <v>3071.2</v>
      </c>
      <c r="E14" s="1199">
        <v>3514.07</v>
      </c>
      <c r="F14" s="1193">
        <v>3272.03</v>
      </c>
      <c r="G14" s="1212">
        <v>3170.1</v>
      </c>
      <c r="H14" s="1212">
        <v>3304.96</v>
      </c>
      <c r="I14" s="1212">
        <v>3901.7</v>
      </c>
      <c r="J14" s="1213">
        <v>3168.78</v>
      </c>
      <c r="K14" s="1212">
        <v>3074.14</v>
      </c>
      <c r="L14" s="1199">
        <v>2897.45</v>
      </c>
      <c r="M14" s="1200">
        <v>3146.82</v>
      </c>
      <c r="N14" s="1213">
        <v>3889.3</v>
      </c>
      <c r="O14" s="1212">
        <v>4061.5</v>
      </c>
      <c r="P14" s="1199">
        <v>3917.7</v>
      </c>
      <c r="Q14" s="1214">
        <v>4055.6</v>
      </c>
      <c r="R14" s="1473" t="s">
        <v>63</v>
      </c>
      <c r="S14" s="1213">
        <v>4457</v>
      </c>
      <c r="T14" s="1199">
        <v>4721</v>
      </c>
      <c r="U14" s="1212">
        <v>4350.9179999999997</v>
      </c>
      <c r="V14" s="1173">
        <v>4300.3</v>
      </c>
      <c r="W14" s="1213">
        <v>4493.1000000000004</v>
      </c>
      <c r="X14" s="1199">
        <v>4413</v>
      </c>
      <c r="Y14" s="1212">
        <v>4295.8999999999996</v>
      </c>
      <c r="Z14" s="1173">
        <v>4532</v>
      </c>
      <c r="AA14" s="1237">
        <v>5754.9</v>
      </c>
      <c r="AB14" s="1238">
        <v>5416.8715044099999</v>
      </c>
      <c r="AC14" s="1238">
        <v>4785.3472890000003</v>
      </c>
      <c r="AD14" s="1173">
        <v>5512.4198509999997</v>
      </c>
      <c r="AE14" s="1237">
        <v>5783.9625820000001</v>
      </c>
      <c r="AF14" s="1238">
        <v>4401.8</v>
      </c>
      <c r="AG14" s="1238">
        <v>5038.7</v>
      </c>
      <c r="AH14" s="1173">
        <v>4758.3970660000005</v>
      </c>
      <c r="AI14" s="1237">
        <v>4930.9806799999997</v>
      </c>
      <c r="AJ14" s="1238">
        <v>4994.8803399999997</v>
      </c>
      <c r="AK14" s="1238">
        <v>4769.9247580000001</v>
      </c>
      <c r="AL14" s="1173">
        <v>5381.2</v>
      </c>
    </row>
    <row r="15" spans="1:38">
      <c r="A15" s="1473" t="s">
        <v>36</v>
      </c>
      <c r="B15" s="1193">
        <v>1835.38</v>
      </c>
      <c r="C15" s="1199">
        <v>2350.8200000000002</v>
      </c>
      <c r="D15" s="1199">
        <v>2350.0500000000002</v>
      </c>
      <c r="E15" s="1199">
        <v>2491.8200000000002</v>
      </c>
      <c r="F15" s="1193">
        <v>2622.24</v>
      </c>
      <c r="G15" s="1212">
        <v>2631.72</v>
      </c>
      <c r="H15" s="1212">
        <v>2636.86</v>
      </c>
      <c r="I15" s="1212">
        <v>2643.92</v>
      </c>
      <c r="J15" s="1213">
        <v>2648.51</v>
      </c>
      <c r="K15" s="1212">
        <v>2647.51</v>
      </c>
      <c r="L15" s="1199">
        <v>2659.7</v>
      </c>
      <c r="M15" s="1200">
        <v>8205.23</v>
      </c>
      <c r="N15" s="1213">
        <v>8252.5</v>
      </c>
      <c r="O15" s="1212">
        <v>9287</v>
      </c>
      <c r="P15" s="1199">
        <v>7892</v>
      </c>
      <c r="Q15" s="1214">
        <v>7951</v>
      </c>
      <c r="R15" s="1473" t="s">
        <v>36</v>
      </c>
      <c r="S15" s="1213">
        <v>11132.4</v>
      </c>
      <c r="T15" s="1199">
        <v>10994</v>
      </c>
      <c r="U15" s="1212">
        <v>10722.813</v>
      </c>
      <c r="V15" s="1173">
        <v>10690.6</v>
      </c>
      <c r="W15" s="1213">
        <v>10953.8</v>
      </c>
      <c r="X15" s="1199">
        <v>10819</v>
      </c>
      <c r="Y15" s="1212">
        <v>10581.484</v>
      </c>
      <c r="Z15" s="1173">
        <v>10375.1</v>
      </c>
      <c r="AA15" s="1237">
        <v>10199</v>
      </c>
      <c r="AB15" s="1238">
        <v>10544.59626747</v>
      </c>
      <c r="AC15" s="1238">
        <v>10336.408160000001</v>
      </c>
      <c r="AD15" s="1173">
        <v>9764.0433589999993</v>
      </c>
      <c r="AE15" s="1237">
        <v>17722.312539999999</v>
      </c>
      <c r="AF15" s="1238">
        <v>17339.931642</v>
      </c>
      <c r="AG15" s="1238">
        <v>16505.534336000001</v>
      </c>
      <c r="AH15" s="1173">
        <v>19684.788166999999</v>
      </c>
      <c r="AI15" s="1237">
        <v>18663.700618999999</v>
      </c>
      <c r="AJ15" s="1238">
        <v>18463.700618999999</v>
      </c>
      <c r="AK15" s="1238">
        <v>17043.787349999999</v>
      </c>
      <c r="AL15" s="1173">
        <v>16475.2</v>
      </c>
    </row>
    <row r="16" spans="1:38" ht="16.5" thickBot="1">
      <c r="A16" s="1473" t="s">
        <v>66</v>
      </c>
      <c r="B16" s="1193" t="s">
        <v>67</v>
      </c>
      <c r="C16" s="1199" t="s">
        <v>67</v>
      </c>
      <c r="D16" s="1199" t="s">
        <v>67</v>
      </c>
      <c r="E16" s="1199" t="s">
        <v>67</v>
      </c>
      <c r="F16" s="1193" t="s">
        <v>67</v>
      </c>
      <c r="G16" s="1212" t="s">
        <v>67</v>
      </c>
      <c r="H16" s="1212" t="s">
        <v>67</v>
      </c>
      <c r="I16" s="1212" t="s">
        <v>67</v>
      </c>
      <c r="J16" s="1213">
        <v>3000</v>
      </c>
      <c r="K16" s="1212">
        <v>3000</v>
      </c>
      <c r="L16" s="1199">
        <v>3000</v>
      </c>
      <c r="M16" s="1200">
        <v>248.11</v>
      </c>
      <c r="N16" s="1213">
        <v>265.89999999999998</v>
      </c>
      <c r="O16" s="1212">
        <v>227.9</v>
      </c>
      <c r="P16" s="1199">
        <v>158.1</v>
      </c>
      <c r="Q16" s="1214">
        <v>102.6</v>
      </c>
      <c r="R16" s="1473" t="s">
        <v>66</v>
      </c>
      <c r="S16" s="1213">
        <v>96.2</v>
      </c>
      <c r="T16" s="1199">
        <v>84</v>
      </c>
      <c r="U16" s="1212">
        <v>79.936000000000007</v>
      </c>
      <c r="V16" s="1173">
        <v>75.900000000000006</v>
      </c>
      <c r="W16" s="1213">
        <v>80.063000000000002</v>
      </c>
      <c r="X16" s="1199">
        <v>60.9</v>
      </c>
      <c r="Y16" s="1212">
        <v>60.914999999999999</v>
      </c>
      <c r="Z16" s="1173">
        <v>60.9</v>
      </c>
      <c r="AA16" s="1237">
        <v>28.4</v>
      </c>
      <c r="AB16" s="1238">
        <v>28.085934120000001</v>
      </c>
      <c r="AC16" s="1238">
        <v>8.6624339999999993</v>
      </c>
      <c r="AD16" s="1173">
        <v>10.216533999999999</v>
      </c>
      <c r="AE16" s="1237">
        <v>10.216533999999999</v>
      </c>
      <c r="AF16" s="1238">
        <v>10.216533999999999</v>
      </c>
      <c r="AG16" s="1238">
        <v>10.216533999999999</v>
      </c>
      <c r="AH16" s="1173">
        <v>10.216533999999999</v>
      </c>
      <c r="AI16" s="1237">
        <v>10.216533999999999</v>
      </c>
      <c r="AJ16" s="1238">
        <v>10.216533999999999</v>
      </c>
      <c r="AK16" s="1238">
        <v>10.216533999999999</v>
      </c>
      <c r="AL16" s="1173">
        <v>10.199999999999999</v>
      </c>
    </row>
    <row r="17" spans="1:38" s="1202" customFormat="1" ht="17.25" thickTop="1" thickBot="1">
      <c r="A17" s="1440" t="s">
        <v>26</v>
      </c>
      <c r="B17" s="1441">
        <v>15285.7</v>
      </c>
      <c r="C17" s="1442">
        <v>16214</v>
      </c>
      <c r="D17" s="1442">
        <v>17537.52</v>
      </c>
      <c r="E17" s="1442">
        <v>18678.52</v>
      </c>
      <c r="F17" s="1441">
        <v>19337.019999999997</v>
      </c>
      <c r="G17" s="1442">
        <v>18991.36</v>
      </c>
      <c r="H17" s="1442">
        <v>15274.71</v>
      </c>
      <c r="I17" s="1442">
        <v>15713.92</v>
      </c>
      <c r="J17" s="1441">
        <v>18495.93</v>
      </c>
      <c r="K17" s="1442">
        <v>18812.150000000001</v>
      </c>
      <c r="L17" s="1442">
        <v>18777.5</v>
      </c>
      <c r="M17" s="1443">
        <v>21734.34</v>
      </c>
      <c r="N17" s="1441">
        <v>41163.200000000004</v>
      </c>
      <c r="O17" s="1442">
        <v>42459.200000000004</v>
      </c>
      <c r="P17" s="1442">
        <v>41010.1</v>
      </c>
      <c r="Q17" s="1443">
        <v>41075</v>
      </c>
      <c r="R17" s="1440" t="s">
        <v>21</v>
      </c>
      <c r="S17" s="1441">
        <v>47150.400000000001</v>
      </c>
      <c r="T17" s="1442">
        <v>47145.8</v>
      </c>
      <c r="U17" s="1442">
        <v>46639.688000000002</v>
      </c>
      <c r="V17" s="1444">
        <v>48219.900000000009</v>
      </c>
      <c r="W17" s="1441">
        <v>48171.207000000002</v>
      </c>
      <c r="X17" s="1442">
        <v>47986.5</v>
      </c>
      <c r="Y17" s="1442">
        <v>47381.124000000003</v>
      </c>
      <c r="Z17" s="1444">
        <v>50654.6</v>
      </c>
      <c r="AA17" s="1445">
        <v>51777.936682000007</v>
      </c>
      <c r="AB17" s="1442">
        <v>52617.119084999998</v>
      </c>
      <c r="AC17" s="1442">
        <v>51464.832784999991</v>
      </c>
      <c r="AD17" s="1443">
        <v>51292.85758199999</v>
      </c>
      <c r="AE17" s="1445">
        <v>59751.733487999998</v>
      </c>
      <c r="AF17" s="1442">
        <v>59313.294317</v>
      </c>
      <c r="AG17" s="1442">
        <v>59328.522968999991</v>
      </c>
      <c r="AH17" s="1443">
        <v>66234.860455000016</v>
      </c>
      <c r="AI17" s="1445">
        <v>65465.633261000003</v>
      </c>
      <c r="AJ17" s="1442">
        <v>66372.551649000015</v>
      </c>
      <c r="AK17" s="1442">
        <v>62197.212142000004</v>
      </c>
      <c r="AL17" s="1443">
        <v>66538.899999999994</v>
      </c>
    </row>
    <row r="18" spans="1:38" s="1216" customFormat="1">
      <c r="A18" s="1215"/>
      <c r="B18" s="1203"/>
      <c r="C18" s="1203"/>
      <c r="D18" s="1203"/>
      <c r="E18" s="1203"/>
      <c r="F18" s="1203"/>
      <c r="G18" s="1203"/>
      <c r="H18" s="1203"/>
      <c r="I18" s="1203"/>
      <c r="J18" s="1203"/>
      <c r="K18" s="1203"/>
      <c r="L18" s="1203"/>
      <c r="M18" s="1203"/>
      <c r="N18" s="1203"/>
      <c r="O18" s="1203"/>
      <c r="P18" s="1203"/>
      <c r="Q18" s="1203"/>
      <c r="R18" s="1215"/>
      <c r="S18" s="1203"/>
      <c r="T18" s="1203"/>
      <c r="U18" s="1203"/>
      <c r="V18" s="1176"/>
      <c r="W18" s="1203"/>
      <c r="X18" s="1203"/>
      <c r="Y18" s="1203"/>
      <c r="Z18" s="1176"/>
      <c r="AA18" s="1176"/>
      <c r="AB18" s="1203"/>
      <c r="AC18" s="1203"/>
      <c r="AK18" s="896"/>
    </row>
    <row r="19" spans="1:38">
      <c r="A19" s="1217" t="s">
        <v>369</v>
      </c>
      <c r="B19" s="1218"/>
      <c r="R19" s="1217" t="s">
        <v>369</v>
      </c>
    </row>
    <row r="20" spans="1:38">
      <c r="R20" s="1219"/>
    </row>
    <row r="21" spans="1:38">
      <c r="B21" s="1219"/>
      <c r="C21" s="1219"/>
      <c r="D21" s="1219"/>
      <c r="E21" s="1219"/>
      <c r="F21" s="1219"/>
      <c r="G21" s="1219"/>
      <c r="H21" s="1219"/>
      <c r="I21" s="1219"/>
      <c r="J21" s="1219"/>
      <c r="K21" s="1219"/>
      <c r="L21" s="1219"/>
      <c r="M21" s="1219"/>
      <c r="N21" s="1219"/>
      <c r="O21" s="1219"/>
      <c r="P21" s="1219"/>
      <c r="Q21" s="1219"/>
      <c r="S21" s="1219"/>
      <c r="T21" s="1219"/>
      <c r="U21" s="1219"/>
      <c r="V21" s="1219"/>
      <c r="W21" s="1219"/>
      <c r="X21" s="1219"/>
      <c r="Y21" s="1219"/>
      <c r="Z21" s="1219"/>
      <c r="AA21" s="1219"/>
      <c r="AB21" s="1219"/>
      <c r="AC21" s="1219"/>
    </row>
    <row r="23" spans="1:38">
      <c r="C23" s="1219">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3" orientation="landscape" horizontalDpi="300" verticalDpi="300" r:id="rId1"/>
  <headerFooter alignWithMargins="0"/>
  <colBreaks count="1" manualBreakCount="1">
    <brk id="17" max="18"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77"/>
  <sheetViews>
    <sheetView view="pageBreakPreview" zoomScale="90" zoomScaleSheetLayoutView="90" zoomScalePageLayoutView="70" workbookViewId="0">
      <pane xSplit="1" ySplit="3" topLeftCell="B58" activePane="bottomRight" state="frozen"/>
      <selection activeCell="B12" sqref="B12"/>
      <selection pane="topRight" activeCell="B12" sqref="B12"/>
      <selection pane="bottomLeft" activeCell="B12" sqref="B12"/>
      <selection pane="bottomRight"/>
    </sheetView>
  </sheetViews>
  <sheetFormatPr defaultRowHeight="15.75"/>
  <cols>
    <col min="1" max="1" width="56.5703125" style="896" customWidth="1"/>
    <col min="2" max="2" width="15" style="871" bestFit="1" customWidth="1"/>
    <col min="3" max="87" width="15" style="871" customWidth="1"/>
    <col min="88" max="207" width="9.140625" style="871"/>
    <col min="208" max="208" width="56.5703125" style="871" customWidth="1"/>
    <col min="209" max="209" width="15" style="871" bestFit="1" customWidth="1"/>
    <col min="210" max="230" width="15" style="871" customWidth="1"/>
    <col min="231" max="285" width="15.5703125" style="871" customWidth="1"/>
    <col min="286" max="292" width="15.5703125" style="871" bestFit="1" customWidth="1"/>
    <col min="293" max="463" width="9.140625" style="871"/>
    <col min="464" max="464" width="56.5703125" style="871" customWidth="1"/>
    <col min="465" max="465" width="15" style="871" bestFit="1" customWidth="1"/>
    <col min="466" max="486" width="15" style="871" customWidth="1"/>
    <col min="487" max="541" width="15.5703125" style="871" customWidth="1"/>
    <col min="542" max="548" width="15.5703125" style="871" bestFit="1" customWidth="1"/>
    <col min="549" max="719" width="9.140625" style="871"/>
    <col min="720" max="720" width="56.5703125" style="871" customWidth="1"/>
    <col min="721" max="721" width="15" style="871" bestFit="1" customWidth="1"/>
    <col min="722" max="742" width="15" style="871" customWidth="1"/>
    <col min="743" max="797" width="15.5703125" style="871" customWidth="1"/>
    <col min="798" max="804" width="15.5703125" style="871" bestFit="1" customWidth="1"/>
    <col min="805" max="975" width="9.140625" style="871"/>
    <col min="976" max="976" width="56.5703125" style="871" customWidth="1"/>
    <col min="977" max="977" width="15" style="871" bestFit="1" customWidth="1"/>
    <col min="978" max="998" width="15" style="871" customWidth="1"/>
    <col min="999" max="1053" width="15.5703125" style="871" customWidth="1"/>
    <col min="1054" max="1060" width="15.5703125" style="871" bestFit="1" customWidth="1"/>
    <col min="1061" max="1231" width="9.140625" style="871"/>
    <col min="1232" max="1232" width="56.5703125" style="871" customWidth="1"/>
    <col min="1233" max="1233" width="15" style="871" bestFit="1" customWidth="1"/>
    <col min="1234" max="1254" width="15" style="871" customWidth="1"/>
    <col min="1255" max="1309" width="15.5703125" style="871" customWidth="1"/>
    <col min="1310" max="1316" width="15.5703125" style="871" bestFit="1" customWidth="1"/>
    <col min="1317" max="1487" width="9.140625" style="871"/>
    <col min="1488" max="1488" width="56.5703125" style="871" customWidth="1"/>
    <col min="1489" max="1489" width="15" style="871" bestFit="1" customWidth="1"/>
    <col min="1490" max="1510" width="15" style="871" customWidth="1"/>
    <col min="1511" max="1565" width="15.5703125" style="871" customWidth="1"/>
    <col min="1566" max="1572" width="15.5703125" style="871" bestFit="1" customWidth="1"/>
    <col min="1573" max="1743" width="9.140625" style="871"/>
    <col min="1744" max="1744" width="56.5703125" style="871" customWidth="1"/>
    <col min="1745" max="1745" width="15" style="871" bestFit="1" customWidth="1"/>
    <col min="1746" max="1766" width="15" style="871" customWidth="1"/>
    <col min="1767" max="1821" width="15.5703125" style="871" customWidth="1"/>
    <col min="1822" max="1828" width="15.5703125" style="871" bestFit="1" customWidth="1"/>
    <col min="1829" max="1999" width="9.140625" style="871"/>
    <col min="2000" max="2000" width="56.5703125" style="871" customWidth="1"/>
    <col min="2001" max="2001" width="15" style="871" bestFit="1" customWidth="1"/>
    <col min="2002" max="2022" width="15" style="871" customWidth="1"/>
    <col min="2023" max="2077" width="15.5703125" style="871" customWidth="1"/>
    <col min="2078" max="2084" width="15.5703125" style="871" bestFit="1" customWidth="1"/>
    <col min="2085" max="2255" width="9.140625" style="871"/>
    <col min="2256" max="2256" width="56.5703125" style="871" customWidth="1"/>
    <col min="2257" max="2257" width="15" style="871" bestFit="1" customWidth="1"/>
    <col min="2258" max="2278" width="15" style="871" customWidth="1"/>
    <col min="2279" max="2333" width="15.5703125" style="871" customWidth="1"/>
    <col min="2334" max="2340" width="15.5703125" style="871" bestFit="1" customWidth="1"/>
    <col min="2341" max="2511" width="9.140625" style="871"/>
    <col min="2512" max="2512" width="56.5703125" style="871" customWidth="1"/>
    <col min="2513" max="2513" width="15" style="871" bestFit="1" customWidth="1"/>
    <col min="2514" max="2534" width="15" style="871" customWidth="1"/>
    <col min="2535" max="2589" width="15.5703125" style="871" customWidth="1"/>
    <col min="2590" max="2596" width="15.5703125" style="871" bestFit="1" customWidth="1"/>
    <col min="2597" max="2767" width="9.140625" style="871"/>
    <col min="2768" max="2768" width="56.5703125" style="871" customWidth="1"/>
    <col min="2769" max="2769" width="15" style="871" bestFit="1" customWidth="1"/>
    <col min="2770" max="2790" width="15" style="871" customWidth="1"/>
    <col min="2791" max="2845" width="15.5703125" style="871" customWidth="1"/>
    <col min="2846" max="2852" width="15.5703125" style="871" bestFit="1" customWidth="1"/>
    <col min="2853" max="3023" width="9.140625" style="871"/>
    <col min="3024" max="3024" width="56.5703125" style="871" customWidth="1"/>
    <col min="3025" max="3025" width="15" style="871" bestFit="1" customWidth="1"/>
    <col min="3026" max="3046" width="15" style="871" customWidth="1"/>
    <col min="3047" max="3101" width="15.5703125" style="871" customWidth="1"/>
    <col min="3102" max="3108" width="15.5703125" style="871" bestFit="1" customWidth="1"/>
    <col min="3109" max="3279" width="9.140625" style="871"/>
    <col min="3280" max="3280" width="56.5703125" style="871" customWidth="1"/>
    <col min="3281" max="3281" width="15" style="871" bestFit="1" customWidth="1"/>
    <col min="3282" max="3302" width="15" style="871" customWidth="1"/>
    <col min="3303" max="3357" width="15.5703125" style="871" customWidth="1"/>
    <col min="3358" max="3364" width="15.5703125" style="871" bestFit="1" customWidth="1"/>
    <col min="3365" max="3535" width="9.140625" style="871"/>
    <col min="3536" max="3536" width="56.5703125" style="871" customWidth="1"/>
    <col min="3537" max="3537" width="15" style="871" bestFit="1" customWidth="1"/>
    <col min="3538" max="3558" width="15" style="871" customWidth="1"/>
    <col min="3559" max="3613" width="15.5703125" style="871" customWidth="1"/>
    <col min="3614" max="3620" width="15.5703125" style="871" bestFit="1" customWidth="1"/>
    <col min="3621" max="3791" width="9.140625" style="871"/>
    <col min="3792" max="3792" width="56.5703125" style="871" customWidth="1"/>
    <col min="3793" max="3793" width="15" style="871" bestFit="1" customWidth="1"/>
    <col min="3794" max="3814" width="15" style="871" customWidth="1"/>
    <col min="3815" max="3869" width="15.5703125" style="871" customWidth="1"/>
    <col min="3870" max="3876" width="15.5703125" style="871" bestFit="1" customWidth="1"/>
    <col min="3877" max="4047" width="9.140625" style="871"/>
    <col min="4048" max="4048" width="56.5703125" style="871" customWidth="1"/>
    <col min="4049" max="4049" width="15" style="871" bestFit="1" customWidth="1"/>
    <col min="4050" max="4070" width="15" style="871" customWidth="1"/>
    <col min="4071" max="4125" width="15.5703125" style="871" customWidth="1"/>
    <col min="4126" max="4132" width="15.5703125" style="871" bestFit="1" customWidth="1"/>
    <col min="4133" max="4303" width="9.140625" style="871"/>
    <col min="4304" max="4304" width="56.5703125" style="871" customWidth="1"/>
    <col min="4305" max="4305" width="15" style="871" bestFit="1" customWidth="1"/>
    <col min="4306" max="4326" width="15" style="871" customWidth="1"/>
    <col min="4327" max="4381" width="15.5703125" style="871" customWidth="1"/>
    <col min="4382" max="4388" width="15.5703125" style="871" bestFit="1" customWidth="1"/>
    <col min="4389" max="4559" width="9.140625" style="871"/>
    <col min="4560" max="4560" width="56.5703125" style="871" customWidth="1"/>
    <col min="4561" max="4561" width="15" style="871" bestFit="1" customWidth="1"/>
    <col min="4562" max="4582" width="15" style="871" customWidth="1"/>
    <col min="4583" max="4637" width="15.5703125" style="871" customWidth="1"/>
    <col min="4638" max="4644" width="15.5703125" style="871" bestFit="1" customWidth="1"/>
    <col min="4645" max="4815" width="9.140625" style="871"/>
    <col min="4816" max="4816" width="56.5703125" style="871" customWidth="1"/>
    <col min="4817" max="4817" width="15" style="871" bestFit="1" customWidth="1"/>
    <col min="4818" max="4838" width="15" style="871" customWidth="1"/>
    <col min="4839" max="4893" width="15.5703125" style="871" customWidth="1"/>
    <col min="4894" max="4900" width="15.5703125" style="871" bestFit="1" customWidth="1"/>
    <col min="4901" max="5071" width="9.140625" style="871"/>
    <col min="5072" max="5072" width="56.5703125" style="871" customWidth="1"/>
    <col min="5073" max="5073" width="15" style="871" bestFit="1" customWidth="1"/>
    <col min="5074" max="5094" width="15" style="871" customWidth="1"/>
    <col min="5095" max="5149" width="15.5703125" style="871" customWidth="1"/>
    <col min="5150" max="5156" width="15.5703125" style="871" bestFit="1" customWidth="1"/>
    <col min="5157" max="5327" width="9.140625" style="871"/>
    <col min="5328" max="5328" width="56.5703125" style="871" customWidth="1"/>
    <col min="5329" max="5329" width="15" style="871" bestFit="1" customWidth="1"/>
    <col min="5330" max="5350" width="15" style="871" customWidth="1"/>
    <col min="5351" max="5405" width="15.5703125" style="871" customWidth="1"/>
    <col min="5406" max="5412" width="15.5703125" style="871" bestFit="1" customWidth="1"/>
    <col min="5413" max="5583" width="9.140625" style="871"/>
    <col min="5584" max="5584" width="56.5703125" style="871" customWidth="1"/>
    <col min="5585" max="5585" width="15" style="871" bestFit="1" customWidth="1"/>
    <col min="5586" max="5606" width="15" style="871" customWidth="1"/>
    <col min="5607" max="5661" width="15.5703125" style="871" customWidth="1"/>
    <col min="5662" max="5668" width="15.5703125" style="871" bestFit="1" customWidth="1"/>
    <col min="5669" max="5839" width="9.140625" style="871"/>
    <col min="5840" max="5840" width="56.5703125" style="871" customWidth="1"/>
    <col min="5841" max="5841" width="15" style="871" bestFit="1" customWidth="1"/>
    <col min="5842" max="5862" width="15" style="871" customWidth="1"/>
    <col min="5863" max="5917" width="15.5703125" style="871" customWidth="1"/>
    <col min="5918" max="5924" width="15.5703125" style="871" bestFit="1" customWidth="1"/>
    <col min="5925" max="6095" width="9.140625" style="871"/>
    <col min="6096" max="6096" width="56.5703125" style="871" customWidth="1"/>
    <col min="6097" max="6097" width="15" style="871" bestFit="1" customWidth="1"/>
    <col min="6098" max="6118" width="15" style="871" customWidth="1"/>
    <col min="6119" max="6173" width="15.5703125" style="871" customWidth="1"/>
    <col min="6174" max="6180" width="15.5703125" style="871" bestFit="1" customWidth="1"/>
    <col min="6181" max="6351" width="9.140625" style="871"/>
    <col min="6352" max="6352" width="56.5703125" style="871" customWidth="1"/>
    <col min="6353" max="6353" width="15" style="871" bestFit="1" customWidth="1"/>
    <col min="6354" max="6374" width="15" style="871" customWidth="1"/>
    <col min="6375" max="6429" width="15.5703125" style="871" customWidth="1"/>
    <col min="6430" max="6436" width="15.5703125" style="871" bestFit="1" customWidth="1"/>
    <col min="6437" max="6607" width="9.140625" style="871"/>
    <col min="6608" max="6608" width="56.5703125" style="871" customWidth="1"/>
    <col min="6609" max="6609" width="15" style="871" bestFit="1" customWidth="1"/>
    <col min="6610" max="6630" width="15" style="871" customWidth="1"/>
    <col min="6631" max="6685" width="15.5703125" style="871" customWidth="1"/>
    <col min="6686" max="6692" width="15.5703125" style="871" bestFit="1" customWidth="1"/>
    <col min="6693" max="6863" width="9.140625" style="871"/>
    <col min="6864" max="6864" width="56.5703125" style="871" customWidth="1"/>
    <col min="6865" max="6865" width="15" style="871" bestFit="1" customWidth="1"/>
    <col min="6866" max="6886" width="15" style="871" customWidth="1"/>
    <col min="6887" max="6941" width="15.5703125" style="871" customWidth="1"/>
    <col min="6942" max="6948" width="15.5703125" style="871" bestFit="1" customWidth="1"/>
    <col min="6949" max="7119" width="9.140625" style="871"/>
    <col min="7120" max="7120" width="56.5703125" style="871" customWidth="1"/>
    <col min="7121" max="7121" width="15" style="871" bestFit="1" customWidth="1"/>
    <col min="7122" max="7142" width="15" style="871" customWidth="1"/>
    <col min="7143" max="7197" width="15.5703125" style="871" customWidth="1"/>
    <col min="7198" max="7204" width="15.5703125" style="871" bestFit="1" customWidth="1"/>
    <col min="7205" max="7375" width="9.140625" style="871"/>
    <col min="7376" max="7376" width="56.5703125" style="871" customWidth="1"/>
    <col min="7377" max="7377" width="15" style="871" bestFit="1" customWidth="1"/>
    <col min="7378" max="7398" width="15" style="871" customWidth="1"/>
    <col min="7399" max="7453" width="15.5703125" style="871" customWidth="1"/>
    <col min="7454" max="7460" width="15.5703125" style="871" bestFit="1" customWidth="1"/>
    <col min="7461" max="7631" width="9.140625" style="871"/>
    <col min="7632" max="7632" width="56.5703125" style="871" customWidth="1"/>
    <col min="7633" max="7633" width="15" style="871" bestFit="1" customWidth="1"/>
    <col min="7634" max="7654" width="15" style="871" customWidth="1"/>
    <col min="7655" max="7709" width="15.5703125" style="871" customWidth="1"/>
    <col min="7710" max="7716" width="15.5703125" style="871" bestFit="1" customWidth="1"/>
    <col min="7717" max="7887" width="9.140625" style="871"/>
    <col min="7888" max="7888" width="56.5703125" style="871" customWidth="1"/>
    <col min="7889" max="7889" width="15" style="871" bestFit="1" customWidth="1"/>
    <col min="7890" max="7910" width="15" style="871" customWidth="1"/>
    <col min="7911" max="7965" width="15.5703125" style="871" customWidth="1"/>
    <col min="7966" max="7972" width="15.5703125" style="871" bestFit="1" customWidth="1"/>
    <col min="7973" max="8143" width="9.140625" style="871"/>
    <col min="8144" max="8144" width="56.5703125" style="871" customWidth="1"/>
    <col min="8145" max="8145" width="15" style="871" bestFit="1" customWidth="1"/>
    <col min="8146" max="8166" width="15" style="871" customWidth="1"/>
    <col min="8167" max="8221" width="15.5703125" style="871" customWidth="1"/>
    <col min="8222" max="8228" width="15.5703125" style="871" bestFit="1" customWidth="1"/>
    <col min="8229" max="8399" width="9.140625" style="871"/>
    <col min="8400" max="8400" width="56.5703125" style="871" customWidth="1"/>
    <col min="8401" max="8401" width="15" style="871" bestFit="1" customWidth="1"/>
    <col min="8402" max="8422" width="15" style="871" customWidth="1"/>
    <col min="8423" max="8477" width="15.5703125" style="871" customWidth="1"/>
    <col min="8478" max="8484" width="15.5703125" style="871" bestFit="1" customWidth="1"/>
    <col min="8485" max="8655" width="9.140625" style="871"/>
    <col min="8656" max="8656" width="56.5703125" style="871" customWidth="1"/>
    <col min="8657" max="8657" width="15" style="871" bestFit="1" customWidth="1"/>
    <col min="8658" max="8678" width="15" style="871" customWidth="1"/>
    <col min="8679" max="8733" width="15.5703125" style="871" customWidth="1"/>
    <col min="8734" max="8740" width="15.5703125" style="871" bestFit="1" customWidth="1"/>
    <col min="8741" max="8911" width="9.140625" style="871"/>
    <col min="8912" max="8912" width="56.5703125" style="871" customWidth="1"/>
    <col min="8913" max="8913" width="15" style="871" bestFit="1" customWidth="1"/>
    <col min="8914" max="8934" width="15" style="871" customWidth="1"/>
    <col min="8935" max="8989" width="15.5703125" style="871" customWidth="1"/>
    <col min="8990" max="8996" width="15.5703125" style="871" bestFit="1" customWidth="1"/>
    <col min="8997" max="9167" width="9.140625" style="871"/>
    <col min="9168" max="9168" width="56.5703125" style="871" customWidth="1"/>
    <col min="9169" max="9169" width="15" style="871" bestFit="1" customWidth="1"/>
    <col min="9170" max="9190" width="15" style="871" customWidth="1"/>
    <col min="9191" max="9245" width="15.5703125" style="871" customWidth="1"/>
    <col min="9246" max="9252" width="15.5703125" style="871" bestFit="1" customWidth="1"/>
    <col min="9253" max="9423" width="9.140625" style="871"/>
    <col min="9424" max="9424" width="56.5703125" style="871" customWidth="1"/>
    <col min="9425" max="9425" width="15" style="871" bestFit="1" customWidth="1"/>
    <col min="9426" max="9446" width="15" style="871" customWidth="1"/>
    <col min="9447" max="9501" width="15.5703125" style="871" customWidth="1"/>
    <col min="9502" max="9508" width="15.5703125" style="871" bestFit="1" customWidth="1"/>
    <col min="9509" max="9679" width="9.140625" style="871"/>
    <col min="9680" max="9680" width="56.5703125" style="871" customWidth="1"/>
    <col min="9681" max="9681" width="15" style="871" bestFit="1" customWidth="1"/>
    <col min="9682" max="9702" width="15" style="871" customWidth="1"/>
    <col min="9703" max="9757" width="15.5703125" style="871" customWidth="1"/>
    <col min="9758" max="9764" width="15.5703125" style="871" bestFit="1" customWidth="1"/>
    <col min="9765" max="9935" width="9.140625" style="871"/>
    <col min="9936" max="9936" width="56.5703125" style="871" customWidth="1"/>
    <col min="9937" max="9937" width="15" style="871" bestFit="1" customWidth="1"/>
    <col min="9938" max="9958" width="15" style="871" customWidth="1"/>
    <col min="9959" max="10013" width="15.5703125" style="871" customWidth="1"/>
    <col min="10014" max="10020" width="15.5703125" style="871" bestFit="1" customWidth="1"/>
    <col min="10021" max="10191" width="9.140625" style="871"/>
    <col min="10192" max="10192" width="56.5703125" style="871" customWidth="1"/>
    <col min="10193" max="10193" width="15" style="871" bestFit="1" customWidth="1"/>
    <col min="10194" max="10214" width="15" style="871" customWidth="1"/>
    <col min="10215" max="10269" width="15.5703125" style="871" customWidth="1"/>
    <col min="10270" max="10276" width="15.5703125" style="871" bestFit="1" customWidth="1"/>
    <col min="10277" max="10447" width="9.140625" style="871"/>
    <col min="10448" max="10448" width="56.5703125" style="871" customWidth="1"/>
    <col min="10449" max="10449" width="15" style="871" bestFit="1" customWidth="1"/>
    <col min="10450" max="10470" width="15" style="871" customWidth="1"/>
    <col min="10471" max="10525" width="15.5703125" style="871" customWidth="1"/>
    <col min="10526" max="10532" width="15.5703125" style="871" bestFit="1" customWidth="1"/>
    <col min="10533" max="10703" width="9.140625" style="871"/>
    <col min="10704" max="10704" width="56.5703125" style="871" customWidth="1"/>
    <col min="10705" max="10705" width="15" style="871" bestFit="1" customWidth="1"/>
    <col min="10706" max="10726" width="15" style="871" customWidth="1"/>
    <col min="10727" max="10781" width="15.5703125" style="871" customWidth="1"/>
    <col min="10782" max="10788" width="15.5703125" style="871" bestFit="1" customWidth="1"/>
    <col min="10789" max="10959" width="9.140625" style="871"/>
    <col min="10960" max="10960" width="56.5703125" style="871" customWidth="1"/>
    <col min="10961" max="10961" width="15" style="871" bestFit="1" customWidth="1"/>
    <col min="10962" max="10982" width="15" style="871" customWidth="1"/>
    <col min="10983" max="11037" width="15.5703125" style="871" customWidth="1"/>
    <col min="11038" max="11044" width="15.5703125" style="871" bestFit="1" customWidth="1"/>
    <col min="11045" max="11215" width="9.140625" style="871"/>
    <col min="11216" max="11216" width="56.5703125" style="871" customWidth="1"/>
    <col min="11217" max="11217" width="15" style="871" bestFit="1" customWidth="1"/>
    <col min="11218" max="11238" width="15" style="871" customWidth="1"/>
    <col min="11239" max="11293" width="15.5703125" style="871" customWidth="1"/>
    <col min="11294" max="11300" width="15.5703125" style="871" bestFit="1" customWidth="1"/>
    <col min="11301" max="11471" width="9.140625" style="871"/>
    <col min="11472" max="11472" width="56.5703125" style="871" customWidth="1"/>
    <col min="11473" max="11473" width="15" style="871" bestFit="1" customWidth="1"/>
    <col min="11474" max="11494" width="15" style="871" customWidth="1"/>
    <col min="11495" max="11549" width="15.5703125" style="871" customWidth="1"/>
    <col min="11550" max="11556" width="15.5703125" style="871" bestFit="1" customWidth="1"/>
    <col min="11557" max="11727" width="9.140625" style="871"/>
    <col min="11728" max="11728" width="56.5703125" style="871" customWidth="1"/>
    <col min="11729" max="11729" width="15" style="871" bestFit="1" customWidth="1"/>
    <col min="11730" max="11750" width="15" style="871" customWidth="1"/>
    <col min="11751" max="11805" width="15.5703125" style="871" customWidth="1"/>
    <col min="11806" max="11812" width="15.5703125" style="871" bestFit="1" customWidth="1"/>
    <col min="11813" max="11983" width="9.140625" style="871"/>
    <col min="11984" max="11984" width="56.5703125" style="871" customWidth="1"/>
    <col min="11985" max="11985" width="15" style="871" bestFit="1" customWidth="1"/>
    <col min="11986" max="12006" width="15" style="871" customWidth="1"/>
    <col min="12007" max="12061" width="15.5703125" style="871" customWidth="1"/>
    <col min="12062" max="12068" width="15.5703125" style="871" bestFit="1" customWidth="1"/>
    <col min="12069" max="12239" width="9.140625" style="871"/>
    <col min="12240" max="12240" width="56.5703125" style="871" customWidth="1"/>
    <col min="12241" max="12241" width="15" style="871" bestFit="1" customWidth="1"/>
    <col min="12242" max="12262" width="15" style="871" customWidth="1"/>
    <col min="12263" max="12317" width="15.5703125" style="871" customWidth="1"/>
    <col min="12318" max="12324" width="15.5703125" style="871" bestFit="1" customWidth="1"/>
    <col min="12325" max="12495" width="9.140625" style="871"/>
    <col min="12496" max="12496" width="56.5703125" style="871" customWidth="1"/>
    <col min="12497" max="12497" width="15" style="871" bestFit="1" customWidth="1"/>
    <col min="12498" max="12518" width="15" style="871" customWidth="1"/>
    <col min="12519" max="12573" width="15.5703125" style="871" customWidth="1"/>
    <col min="12574" max="12580" width="15.5703125" style="871" bestFit="1" customWidth="1"/>
    <col min="12581" max="12751" width="9.140625" style="871"/>
    <col min="12752" max="12752" width="56.5703125" style="871" customWidth="1"/>
    <col min="12753" max="12753" width="15" style="871" bestFit="1" customWidth="1"/>
    <col min="12754" max="12774" width="15" style="871" customWidth="1"/>
    <col min="12775" max="12829" width="15.5703125" style="871" customWidth="1"/>
    <col min="12830" max="12836" width="15.5703125" style="871" bestFit="1" customWidth="1"/>
    <col min="12837" max="13007" width="9.140625" style="871"/>
    <col min="13008" max="13008" width="56.5703125" style="871" customWidth="1"/>
    <col min="13009" max="13009" width="15" style="871" bestFit="1" customWidth="1"/>
    <col min="13010" max="13030" width="15" style="871" customWidth="1"/>
    <col min="13031" max="13085" width="15.5703125" style="871" customWidth="1"/>
    <col min="13086" max="13092" width="15.5703125" style="871" bestFit="1" customWidth="1"/>
    <col min="13093" max="13263" width="9.140625" style="871"/>
    <col min="13264" max="13264" width="56.5703125" style="871" customWidth="1"/>
    <col min="13265" max="13265" width="15" style="871" bestFit="1" customWidth="1"/>
    <col min="13266" max="13286" width="15" style="871" customWidth="1"/>
    <col min="13287" max="13341" width="15.5703125" style="871" customWidth="1"/>
    <col min="13342" max="13348" width="15.5703125" style="871" bestFit="1" customWidth="1"/>
    <col min="13349" max="13519" width="9.140625" style="871"/>
    <col min="13520" max="13520" width="56.5703125" style="871" customWidth="1"/>
    <col min="13521" max="13521" width="15" style="871" bestFit="1" customWidth="1"/>
    <col min="13522" max="13542" width="15" style="871" customWidth="1"/>
    <col min="13543" max="13597" width="15.5703125" style="871" customWidth="1"/>
    <col min="13598" max="13604" width="15.5703125" style="871" bestFit="1" customWidth="1"/>
    <col min="13605" max="13775" width="9.140625" style="871"/>
    <col min="13776" max="13776" width="56.5703125" style="871" customWidth="1"/>
    <col min="13777" max="13777" width="15" style="871" bestFit="1" customWidth="1"/>
    <col min="13778" max="13798" width="15" style="871" customWidth="1"/>
    <col min="13799" max="13853" width="15.5703125" style="871" customWidth="1"/>
    <col min="13854" max="13860" width="15.5703125" style="871" bestFit="1" customWidth="1"/>
    <col min="13861" max="14031" width="9.140625" style="871"/>
    <col min="14032" max="14032" width="56.5703125" style="871" customWidth="1"/>
    <col min="14033" max="14033" width="15" style="871" bestFit="1" customWidth="1"/>
    <col min="14034" max="14054" width="15" style="871" customWidth="1"/>
    <col min="14055" max="14109" width="15.5703125" style="871" customWidth="1"/>
    <col min="14110" max="14116" width="15.5703125" style="871" bestFit="1" customWidth="1"/>
    <col min="14117" max="14287" width="9.140625" style="871"/>
    <col min="14288" max="14288" width="56.5703125" style="871" customWidth="1"/>
    <col min="14289" max="14289" width="15" style="871" bestFit="1" customWidth="1"/>
    <col min="14290" max="14310" width="15" style="871" customWidth="1"/>
    <col min="14311" max="14365" width="15.5703125" style="871" customWidth="1"/>
    <col min="14366" max="14372" width="15.5703125" style="871" bestFit="1" customWidth="1"/>
    <col min="14373" max="14543" width="9.140625" style="871"/>
    <col min="14544" max="14544" width="56.5703125" style="871" customWidth="1"/>
    <col min="14545" max="14545" width="15" style="871" bestFit="1" customWidth="1"/>
    <col min="14546" max="14566" width="15" style="871" customWidth="1"/>
    <col min="14567" max="14621" width="15.5703125" style="871" customWidth="1"/>
    <col min="14622" max="14628" width="15.5703125" style="871" bestFit="1" customWidth="1"/>
    <col min="14629" max="14799" width="9.140625" style="871"/>
    <col min="14800" max="14800" width="56.5703125" style="871" customWidth="1"/>
    <col min="14801" max="14801" width="15" style="871" bestFit="1" customWidth="1"/>
    <col min="14802" max="14822" width="15" style="871" customWidth="1"/>
    <col min="14823" max="14877" width="15.5703125" style="871" customWidth="1"/>
    <col min="14878" max="14884" width="15.5703125" style="871" bestFit="1" customWidth="1"/>
    <col min="14885" max="15055" width="9.140625" style="871"/>
    <col min="15056" max="15056" width="56.5703125" style="871" customWidth="1"/>
    <col min="15057" max="15057" width="15" style="871" bestFit="1" customWidth="1"/>
    <col min="15058" max="15078" width="15" style="871" customWidth="1"/>
    <col min="15079" max="15133" width="15.5703125" style="871" customWidth="1"/>
    <col min="15134" max="15140" width="15.5703125" style="871" bestFit="1" customWidth="1"/>
    <col min="15141" max="15311" width="9.140625" style="871"/>
    <col min="15312" max="15312" width="56.5703125" style="871" customWidth="1"/>
    <col min="15313" max="15313" width="15" style="871" bestFit="1" customWidth="1"/>
    <col min="15314" max="15334" width="15" style="871" customWidth="1"/>
    <col min="15335" max="15389" width="15.5703125" style="871" customWidth="1"/>
    <col min="15390" max="15396" width="15.5703125" style="871" bestFit="1" customWidth="1"/>
    <col min="15397" max="15567" width="9.140625" style="871"/>
    <col min="15568" max="15568" width="56.5703125" style="871" customWidth="1"/>
    <col min="15569" max="15569" width="15" style="871" bestFit="1" customWidth="1"/>
    <col min="15570" max="15590" width="15" style="871" customWidth="1"/>
    <col min="15591" max="15645" width="15.5703125" style="871" customWidth="1"/>
    <col min="15646" max="15652" width="15.5703125" style="871" bestFit="1" customWidth="1"/>
    <col min="15653" max="15823" width="9.140625" style="871"/>
    <col min="15824" max="15824" width="56.5703125" style="871" customWidth="1"/>
    <col min="15825" max="15825" width="15" style="871" bestFit="1" customWidth="1"/>
    <col min="15826" max="15846" width="15" style="871" customWidth="1"/>
    <col min="15847" max="15901" width="15.5703125" style="871" customWidth="1"/>
    <col min="15902" max="15908" width="15.5703125" style="871" bestFit="1" customWidth="1"/>
    <col min="15909" max="16079" width="9.140625" style="871"/>
    <col min="16080" max="16080" width="56.5703125" style="871" customWidth="1"/>
    <col min="16081" max="16081" width="15" style="871" bestFit="1" customWidth="1"/>
    <col min="16082" max="16102" width="15" style="871" customWidth="1"/>
    <col min="16103" max="16157" width="15.5703125" style="871" customWidth="1"/>
    <col min="16158" max="16164" width="15.5703125" style="871" bestFit="1" customWidth="1"/>
    <col min="16165" max="16384" width="9.140625" style="871"/>
  </cols>
  <sheetData>
    <row r="1" spans="1:87" ht="25.5">
      <c r="A1" s="1172" t="s">
        <v>322</v>
      </c>
    </row>
    <row r="2" spans="1:87" ht="20.100000000000001" customHeight="1" thickBot="1">
      <c r="A2" s="872" t="s">
        <v>774</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72"/>
      <c r="BV2" s="1272"/>
      <c r="BW2" s="1272"/>
      <c r="BX2" s="1272"/>
      <c r="BY2" s="1272"/>
      <c r="BZ2" s="1272"/>
      <c r="CA2" s="1272"/>
      <c r="CB2" s="1272"/>
      <c r="CC2" s="1272"/>
      <c r="CD2" s="1272"/>
      <c r="CE2" s="1272"/>
      <c r="CF2" s="1272"/>
      <c r="CG2" s="1272"/>
      <c r="CH2" s="1272"/>
      <c r="CI2" s="1272"/>
    </row>
    <row r="3" spans="1:87" ht="33.75" customHeight="1" thickBot="1">
      <c r="A3" s="874" t="s">
        <v>323</v>
      </c>
      <c r="B3" s="875">
        <v>39453</v>
      </c>
      <c r="C3" s="876">
        <v>39484</v>
      </c>
      <c r="D3" s="876">
        <v>39513</v>
      </c>
      <c r="E3" s="876">
        <v>39544</v>
      </c>
      <c r="F3" s="876">
        <v>39574</v>
      </c>
      <c r="G3" s="876">
        <v>39605</v>
      </c>
      <c r="H3" s="876">
        <v>39635</v>
      </c>
      <c r="I3" s="876">
        <v>39666</v>
      </c>
      <c r="J3" s="876">
        <v>39697</v>
      </c>
      <c r="K3" s="876">
        <v>39727</v>
      </c>
      <c r="L3" s="876">
        <v>39758</v>
      </c>
      <c r="M3" s="876">
        <v>39788</v>
      </c>
      <c r="N3" s="876">
        <v>39819</v>
      </c>
      <c r="O3" s="876">
        <v>39850</v>
      </c>
      <c r="P3" s="876">
        <v>39878</v>
      </c>
      <c r="Q3" s="876">
        <v>39909</v>
      </c>
      <c r="R3" s="876">
        <v>39939</v>
      </c>
      <c r="S3" s="876">
        <v>39970</v>
      </c>
      <c r="T3" s="876">
        <v>40000</v>
      </c>
      <c r="U3" s="876">
        <v>40031</v>
      </c>
      <c r="V3" s="876">
        <v>40062</v>
      </c>
      <c r="W3" s="876">
        <v>40092</v>
      </c>
      <c r="X3" s="876">
        <v>40123</v>
      </c>
      <c r="Y3" s="876">
        <v>40153</v>
      </c>
      <c r="Z3" s="876">
        <v>40184</v>
      </c>
      <c r="AA3" s="876">
        <v>40215</v>
      </c>
      <c r="AB3" s="876">
        <v>40243</v>
      </c>
      <c r="AC3" s="876">
        <v>40274</v>
      </c>
      <c r="AD3" s="876">
        <v>40304</v>
      </c>
      <c r="AE3" s="876">
        <v>40335</v>
      </c>
      <c r="AF3" s="876">
        <v>40365</v>
      </c>
      <c r="AG3" s="876">
        <v>40396</v>
      </c>
      <c r="AH3" s="876">
        <v>40427</v>
      </c>
      <c r="AI3" s="876">
        <v>40457</v>
      </c>
      <c r="AJ3" s="876">
        <v>40497</v>
      </c>
      <c r="AK3" s="876">
        <v>40537</v>
      </c>
      <c r="AL3" s="876">
        <v>40569</v>
      </c>
      <c r="AM3" s="876">
        <v>40600</v>
      </c>
      <c r="AN3" s="876">
        <v>40628</v>
      </c>
      <c r="AO3" s="876">
        <v>40659</v>
      </c>
      <c r="AP3" s="876">
        <v>40689</v>
      </c>
      <c r="AQ3" s="876">
        <v>40720</v>
      </c>
      <c r="AR3" s="876">
        <v>40750</v>
      </c>
      <c r="AS3" s="876">
        <v>40781</v>
      </c>
      <c r="AT3" s="876">
        <v>40812</v>
      </c>
      <c r="AU3" s="876">
        <v>40842</v>
      </c>
      <c r="AV3" s="876">
        <v>40873</v>
      </c>
      <c r="AW3" s="876">
        <v>40903</v>
      </c>
      <c r="AX3" s="876">
        <v>40935</v>
      </c>
      <c r="AY3" s="876">
        <v>40967</v>
      </c>
      <c r="AZ3" s="876">
        <v>40999</v>
      </c>
      <c r="BA3" s="876">
        <v>41029</v>
      </c>
      <c r="BB3" s="876">
        <v>41060</v>
      </c>
      <c r="BC3" s="876">
        <v>41090</v>
      </c>
      <c r="BD3" s="876">
        <v>41121</v>
      </c>
      <c r="BE3" s="876">
        <v>41152</v>
      </c>
      <c r="BF3" s="876">
        <v>41182</v>
      </c>
      <c r="BG3" s="876">
        <v>41213</v>
      </c>
      <c r="BH3" s="876">
        <v>41243</v>
      </c>
      <c r="BI3" s="876">
        <v>41273</v>
      </c>
      <c r="BJ3" s="876">
        <v>41304</v>
      </c>
      <c r="BK3" s="876">
        <v>41333</v>
      </c>
      <c r="BL3" s="876">
        <v>41362</v>
      </c>
      <c r="BM3" s="876">
        <v>41391</v>
      </c>
      <c r="BN3" s="876">
        <v>41420</v>
      </c>
      <c r="BO3" s="876">
        <v>41449</v>
      </c>
      <c r="BP3" s="876">
        <v>41478</v>
      </c>
      <c r="BQ3" s="876">
        <v>41507</v>
      </c>
      <c r="BR3" s="876">
        <v>41536</v>
      </c>
      <c r="BS3" s="876">
        <v>41565</v>
      </c>
      <c r="BT3" s="876">
        <v>41594</v>
      </c>
      <c r="BU3" s="876">
        <v>41623</v>
      </c>
      <c r="BV3" s="876">
        <v>41652</v>
      </c>
      <c r="BW3" s="876">
        <v>41681</v>
      </c>
      <c r="BX3" s="876">
        <v>41710</v>
      </c>
      <c r="BY3" s="876">
        <v>41739</v>
      </c>
      <c r="BZ3" s="876">
        <v>41768</v>
      </c>
      <c r="CA3" s="876">
        <v>41797</v>
      </c>
      <c r="CB3" s="876">
        <v>41827</v>
      </c>
      <c r="CC3" s="876">
        <v>41858</v>
      </c>
      <c r="CD3" s="876">
        <v>41889</v>
      </c>
      <c r="CE3" s="876">
        <v>41919</v>
      </c>
      <c r="CF3" s="876">
        <v>41950</v>
      </c>
      <c r="CG3" s="876">
        <v>41980</v>
      </c>
      <c r="CH3" s="876">
        <v>42011</v>
      </c>
      <c r="CI3" s="1249" t="s">
        <v>770</v>
      </c>
    </row>
    <row r="4" spans="1:87" ht="15.75" customHeight="1">
      <c r="A4" s="877" t="s">
        <v>324</v>
      </c>
      <c r="B4" s="878">
        <v>7446486.256827442</v>
      </c>
      <c r="C4" s="879">
        <v>7659356.0504612504</v>
      </c>
      <c r="D4" s="879">
        <v>7991622.795226261</v>
      </c>
      <c r="E4" s="879">
        <v>8157104.6481081089</v>
      </c>
      <c r="F4" s="879">
        <v>8148341.7842187192</v>
      </c>
      <c r="G4" s="879">
        <v>8316237.2229435993</v>
      </c>
      <c r="H4" s="879">
        <v>8032523.4817967899</v>
      </c>
      <c r="I4" s="879">
        <v>8461171.6885830611</v>
      </c>
      <c r="J4" s="879">
        <v>8523480.9670053404</v>
      </c>
      <c r="K4" s="879">
        <v>7975734.9498219807</v>
      </c>
      <c r="L4" s="879">
        <v>7633711.9584071999</v>
      </c>
      <c r="M4" s="879">
        <v>8550430.3120210711</v>
      </c>
      <c r="N4" s="879">
        <v>7884699.8639046215</v>
      </c>
      <c r="O4" s="879">
        <v>8421238.6135786008</v>
      </c>
      <c r="P4" s="879">
        <v>8105332.2178045306</v>
      </c>
      <c r="Q4" s="879">
        <v>7963791.7578123901</v>
      </c>
      <c r="R4" s="879">
        <v>7633449.5522814598</v>
      </c>
      <c r="S4" s="879">
        <v>7643607.1311438996</v>
      </c>
      <c r="T4" s="879">
        <v>7553994.0640423596</v>
      </c>
      <c r="U4" s="879">
        <v>7514680.2365780501</v>
      </c>
      <c r="V4" s="879">
        <v>6886864.5521917501</v>
      </c>
      <c r="W4" s="879">
        <v>7256130.7703409605</v>
      </c>
      <c r="X4" s="879">
        <v>7477280.95321602</v>
      </c>
      <c r="Y4" s="879">
        <v>7593321.8175431397</v>
      </c>
      <c r="Z4" s="879">
        <v>7417256.873832861</v>
      </c>
      <c r="AA4" s="879">
        <v>7298136.8700739602</v>
      </c>
      <c r="AB4" s="879">
        <v>7249631.8516228097</v>
      </c>
      <c r="AC4" s="879">
        <v>7008858.5966033405</v>
      </c>
      <c r="AD4" s="879">
        <v>6601413.4066812089</v>
      </c>
      <c r="AE4" s="879">
        <v>6484759.0065151807</v>
      </c>
      <c r="AF4" s="879">
        <v>6583044.6067158217</v>
      </c>
      <c r="AG4" s="879">
        <v>6526918.1390279299</v>
      </c>
      <c r="AH4" s="879">
        <v>6453963.9705059491</v>
      </c>
      <c r="AI4" s="879">
        <v>6247755.8677198999</v>
      </c>
      <c r="AJ4" s="879">
        <v>6327100.3209780511</v>
      </c>
      <c r="AK4" s="879">
        <v>6506618.5896335989</v>
      </c>
      <c r="AL4" s="879">
        <v>6400551.3536671596</v>
      </c>
      <c r="AM4" s="879">
        <v>6725495.0201362912</v>
      </c>
      <c r="AN4" s="879">
        <v>6988078.1024739295</v>
      </c>
      <c r="AO4" s="879">
        <v>6274531.6997865606</v>
      </c>
      <c r="AP4" s="879">
        <v>6357085.6498016603</v>
      </c>
      <c r="AQ4" s="879">
        <v>6453690.2622074606</v>
      </c>
      <c r="AR4" s="879">
        <v>7506030.4338542297</v>
      </c>
      <c r="AS4" s="879">
        <v>6976366.3250929611</v>
      </c>
      <c r="AT4" s="879">
        <v>6669766.0504796105</v>
      </c>
      <c r="AU4" s="879">
        <v>6724513.8329846803</v>
      </c>
      <c r="AV4" s="879">
        <v>6623233.5964247808</v>
      </c>
      <c r="AW4" s="879">
        <v>7138672.7772038607</v>
      </c>
      <c r="AX4" s="879">
        <v>7413617.1713139908</v>
      </c>
      <c r="AY4" s="879">
        <v>7234596.5436050994</v>
      </c>
      <c r="AZ4" s="879">
        <v>7306723.1029554289</v>
      </c>
      <c r="BA4" s="879">
        <v>7692058.5447946601</v>
      </c>
      <c r="BB4" s="879">
        <v>7984810.4951067902</v>
      </c>
      <c r="BC4" s="879">
        <v>7522255.0360213192</v>
      </c>
      <c r="BD4" s="879">
        <v>7815868.9624288687</v>
      </c>
      <c r="BE4" s="879">
        <v>8069447.5943988701</v>
      </c>
      <c r="BF4" s="879">
        <v>8301526.9739228208</v>
      </c>
      <c r="BG4" s="879">
        <v>8763203.1156531591</v>
      </c>
      <c r="BH4" s="879">
        <v>8732276.4356502797</v>
      </c>
      <c r="BI4" s="879">
        <v>9043678.6840773299</v>
      </c>
      <c r="BJ4" s="879">
        <v>9271711.5440058205</v>
      </c>
      <c r="BK4" s="879">
        <v>9752647.0229276717</v>
      </c>
      <c r="BL4" s="879">
        <v>9685875.1397110708</v>
      </c>
      <c r="BM4" s="879">
        <v>9557830.1183552518</v>
      </c>
      <c r="BN4" s="879">
        <v>9404620.5525051188</v>
      </c>
      <c r="BO4" s="879">
        <v>9164430.14656654</v>
      </c>
      <c r="BP4" s="879">
        <v>8907700.0850697812</v>
      </c>
      <c r="BQ4" s="879">
        <v>8993507.6187203601</v>
      </c>
      <c r="BR4" s="879">
        <v>8923526.4795383494</v>
      </c>
      <c r="BS4" s="879">
        <v>8897056.8115461301</v>
      </c>
      <c r="BT4" s="879">
        <v>8680868.4822600912</v>
      </c>
      <c r="BU4" s="879">
        <v>8658649.7328555807</v>
      </c>
      <c r="BV4" s="879">
        <v>7404957.4499476012</v>
      </c>
      <c r="BW4" s="879">
        <v>6725386.9157240009</v>
      </c>
      <c r="BX4" s="879">
        <v>6758096.0683838995</v>
      </c>
      <c r="BY4" s="879">
        <v>6878786.3564946586</v>
      </c>
      <c r="BZ4" s="879">
        <v>6858215.4524561092</v>
      </c>
      <c r="CA4" s="879">
        <v>7837254.3482566606</v>
      </c>
      <c r="CB4" s="879">
        <v>8175155.0483912686</v>
      </c>
      <c r="CC4" s="879">
        <v>7791720.0223959191</v>
      </c>
      <c r="CD4" s="879">
        <v>7751678.6251742309</v>
      </c>
      <c r="CE4" s="879">
        <v>7061219.1588532887</v>
      </c>
      <c r="CF4" s="879">
        <v>7183013.2388965897</v>
      </c>
      <c r="CG4" s="879">
        <v>7214268.0977461198</v>
      </c>
      <c r="CH4" s="879">
        <v>6416704.5263470504</v>
      </c>
      <c r="CI4" s="879">
        <v>6971904.2148573203</v>
      </c>
    </row>
    <row r="5" spans="1:87" ht="15.75" customHeight="1">
      <c r="A5" s="880" t="s">
        <v>325</v>
      </c>
      <c r="B5" s="881">
        <v>6731580.4898577016</v>
      </c>
      <c r="C5" s="882">
        <v>6904312.9401607802</v>
      </c>
      <c r="D5" s="882">
        <v>7248971.1430211207</v>
      </c>
      <c r="E5" s="882">
        <v>7490734.4552577892</v>
      </c>
      <c r="F5" s="882">
        <v>7241987.1962467395</v>
      </c>
      <c r="G5" s="882">
        <v>7446508.8967969697</v>
      </c>
      <c r="H5" s="882">
        <v>7327446.0045775296</v>
      </c>
      <c r="I5" s="882">
        <v>7642479.4024795406</v>
      </c>
      <c r="J5" s="882">
        <v>7589846.6167294001</v>
      </c>
      <c r="K5" s="882">
        <v>7059654.4015691606</v>
      </c>
      <c r="L5" s="882">
        <v>6875891.17404621</v>
      </c>
      <c r="M5" s="882">
        <v>7270807.4189680312</v>
      </c>
      <c r="N5" s="882">
        <v>6613164.1937741209</v>
      </c>
      <c r="O5" s="882">
        <v>7128814.019132751</v>
      </c>
      <c r="P5" s="882">
        <v>6961170.0787057299</v>
      </c>
      <c r="Q5" s="882">
        <v>6906527.3965167003</v>
      </c>
      <c r="R5" s="882">
        <v>6587777.7179553295</v>
      </c>
      <c r="S5" s="882">
        <v>6642638.9893664299</v>
      </c>
      <c r="T5" s="882">
        <v>6592840.5115747498</v>
      </c>
      <c r="U5" s="882">
        <v>6510858.5921277199</v>
      </c>
      <c r="V5" s="882">
        <v>5858935.4110928504</v>
      </c>
      <c r="W5" s="882">
        <v>6215953.0504772309</v>
      </c>
      <c r="X5" s="882">
        <v>6421471.0730182407</v>
      </c>
      <c r="Y5" s="882">
        <v>6522239.5168499202</v>
      </c>
      <c r="Z5" s="882">
        <v>6421039.1324248211</v>
      </c>
      <c r="AA5" s="882">
        <v>6257427.4992236597</v>
      </c>
      <c r="AB5" s="882">
        <v>6110194.1271756794</v>
      </c>
      <c r="AC5" s="882">
        <v>5941832.5265585603</v>
      </c>
      <c r="AD5" s="882">
        <v>5574469.904458059</v>
      </c>
      <c r="AE5" s="882">
        <v>5401021.1321958406</v>
      </c>
      <c r="AF5" s="882">
        <v>5518261.6290191216</v>
      </c>
      <c r="AG5" s="882">
        <v>5429524.0245039398</v>
      </c>
      <c r="AH5" s="882">
        <v>5226460.3917877795</v>
      </c>
      <c r="AI5" s="882">
        <v>4999978.3008659193</v>
      </c>
      <c r="AJ5" s="882">
        <v>5181209.7834675806</v>
      </c>
      <c r="AK5" s="882">
        <v>5372285.8095805692</v>
      </c>
      <c r="AL5" s="882">
        <v>5217349.1709335595</v>
      </c>
      <c r="AM5" s="882">
        <v>5497675.4409186607</v>
      </c>
      <c r="AN5" s="882">
        <v>5722797.2997453101</v>
      </c>
      <c r="AO5" s="882">
        <v>4908456.3010860709</v>
      </c>
      <c r="AP5" s="882">
        <v>4769673.7781122802</v>
      </c>
      <c r="AQ5" s="882">
        <v>4922626.6361810509</v>
      </c>
      <c r="AR5" s="882">
        <v>5950168.0483260695</v>
      </c>
      <c r="AS5" s="882">
        <v>5413786.1642870512</v>
      </c>
      <c r="AT5" s="882">
        <v>5267473.6645601904</v>
      </c>
      <c r="AU5" s="882">
        <v>5304209.3214538004</v>
      </c>
      <c r="AV5" s="882">
        <v>5141501.3676385907</v>
      </c>
      <c r="AW5" s="882">
        <v>5823794.2632750105</v>
      </c>
      <c r="AX5" s="882">
        <v>5933665.5878193304</v>
      </c>
      <c r="AY5" s="882">
        <v>5606496.2005972192</v>
      </c>
      <c r="AZ5" s="882">
        <v>5755806.3896404691</v>
      </c>
      <c r="BA5" s="882">
        <v>6102659.6669407897</v>
      </c>
      <c r="BB5" s="882">
        <v>6290632.6749010207</v>
      </c>
      <c r="BC5" s="882">
        <v>6025336.8444156991</v>
      </c>
      <c r="BD5" s="882">
        <v>6302037.2355392091</v>
      </c>
      <c r="BE5" s="882">
        <v>6287097.8535708403</v>
      </c>
      <c r="BF5" s="882">
        <v>6422727.0226812707</v>
      </c>
      <c r="BG5" s="882">
        <v>6915247.3300088802</v>
      </c>
      <c r="BH5" s="882">
        <v>6979231.3656898793</v>
      </c>
      <c r="BI5" s="882">
        <v>7393557.6808003895</v>
      </c>
      <c r="BJ5" s="882">
        <v>7609654.9981673704</v>
      </c>
      <c r="BK5" s="882">
        <v>7972973.9014684409</v>
      </c>
      <c r="BL5" s="882">
        <v>7991764.4365235101</v>
      </c>
      <c r="BM5" s="882">
        <v>7745970.2709402805</v>
      </c>
      <c r="BN5" s="882">
        <v>7703028.7246991387</v>
      </c>
      <c r="BO5" s="882">
        <v>7561183.53428551</v>
      </c>
      <c r="BP5" s="882">
        <v>7249480.6907455809</v>
      </c>
      <c r="BQ5" s="882">
        <v>7275742.6233831197</v>
      </c>
      <c r="BR5" s="882">
        <v>7177623.9018337</v>
      </c>
      <c r="BS5" s="882">
        <v>7119580.4261420006</v>
      </c>
      <c r="BT5" s="882">
        <v>7016384.1716031199</v>
      </c>
      <c r="BU5" s="882">
        <v>7043927.3600084595</v>
      </c>
      <c r="BV5" s="882">
        <v>5633163.1202173103</v>
      </c>
      <c r="BW5" s="882">
        <v>5239492.7961398102</v>
      </c>
      <c r="BX5" s="882">
        <v>5094939.8329273593</v>
      </c>
      <c r="BY5" s="882">
        <v>5336587.2455097083</v>
      </c>
      <c r="BZ5" s="882">
        <v>5441059.2997229202</v>
      </c>
      <c r="CA5" s="882">
        <v>6343984.9059362104</v>
      </c>
      <c r="CB5" s="882">
        <v>6666973.6886781193</v>
      </c>
      <c r="CC5" s="882">
        <v>6438939.7343588788</v>
      </c>
      <c r="CD5" s="882">
        <v>6436323.7865137905</v>
      </c>
      <c r="CE5" s="882">
        <v>5979425.3237560187</v>
      </c>
      <c r="CF5" s="882">
        <v>6116976.7073616097</v>
      </c>
      <c r="CG5" s="882">
        <v>6244718.9226108901</v>
      </c>
      <c r="CH5" s="882">
        <v>5684784.0810297709</v>
      </c>
      <c r="CI5" s="882">
        <v>6071525.15358877</v>
      </c>
    </row>
    <row r="6" spans="1:87" ht="15.75" customHeight="1">
      <c r="A6" s="880" t="s">
        <v>326</v>
      </c>
      <c r="B6" s="881">
        <v>714905.76696974004</v>
      </c>
      <c r="C6" s="882">
        <v>755043.11030046991</v>
      </c>
      <c r="D6" s="882">
        <v>742651.6522051401</v>
      </c>
      <c r="E6" s="882">
        <v>666370.1928503199</v>
      </c>
      <c r="F6" s="882">
        <v>906354.58797197999</v>
      </c>
      <c r="G6" s="882">
        <v>869728.32614662999</v>
      </c>
      <c r="H6" s="882">
        <v>705077.47721925995</v>
      </c>
      <c r="I6" s="882">
        <v>818692.28610351984</v>
      </c>
      <c r="J6" s="882">
        <v>933634.35027593991</v>
      </c>
      <c r="K6" s="882">
        <v>916080.54825282015</v>
      </c>
      <c r="L6" s="882">
        <v>757820.78436098993</v>
      </c>
      <c r="M6" s="882">
        <v>1279622.8930530397</v>
      </c>
      <c r="N6" s="882">
        <v>1271535.6701305001</v>
      </c>
      <c r="O6" s="882">
        <v>1292424.59444585</v>
      </c>
      <c r="P6" s="882">
        <v>1144162.1390988003</v>
      </c>
      <c r="Q6" s="882">
        <v>1057264.3612956901</v>
      </c>
      <c r="R6" s="882">
        <v>1045671.8343261301</v>
      </c>
      <c r="S6" s="882">
        <v>1000968.1417774699</v>
      </c>
      <c r="T6" s="882">
        <v>961153.55246761022</v>
      </c>
      <c r="U6" s="882">
        <v>1003821.6444503299</v>
      </c>
      <c r="V6" s="882">
        <v>1027929.1410989</v>
      </c>
      <c r="W6" s="882">
        <v>1040177.71986373</v>
      </c>
      <c r="X6" s="882">
        <v>1055809.8801977797</v>
      </c>
      <c r="Y6" s="882">
        <v>1071082.3006932198</v>
      </c>
      <c r="Z6" s="882">
        <v>996217.74140804005</v>
      </c>
      <c r="AA6" s="882">
        <v>1040709.3708503003</v>
      </c>
      <c r="AB6" s="882">
        <v>1139437.72444713</v>
      </c>
      <c r="AC6" s="882">
        <v>1067026.0700447802</v>
      </c>
      <c r="AD6" s="882">
        <v>1026943.50222315</v>
      </c>
      <c r="AE6" s="882">
        <v>1083737.8743193401</v>
      </c>
      <c r="AF6" s="882">
        <v>1064782.9776967</v>
      </c>
      <c r="AG6" s="882">
        <v>1097394.1145239901</v>
      </c>
      <c r="AH6" s="882">
        <v>1227503.5787181696</v>
      </c>
      <c r="AI6" s="882">
        <v>1247777.5668539801</v>
      </c>
      <c r="AJ6" s="882">
        <v>1145890.53751047</v>
      </c>
      <c r="AK6" s="882">
        <v>1134332.78005303</v>
      </c>
      <c r="AL6" s="882">
        <v>1183202.1827335998</v>
      </c>
      <c r="AM6" s="882">
        <v>1227819.57921763</v>
      </c>
      <c r="AN6" s="882">
        <v>1265280.8027286199</v>
      </c>
      <c r="AO6" s="882">
        <v>1366075.3987004899</v>
      </c>
      <c r="AP6" s="882">
        <v>1587411.8716893801</v>
      </c>
      <c r="AQ6" s="882">
        <v>1531063.6260264099</v>
      </c>
      <c r="AR6" s="882">
        <v>1555862.3855281598</v>
      </c>
      <c r="AS6" s="882">
        <v>1562580.1608059101</v>
      </c>
      <c r="AT6" s="882">
        <v>1402292.38591942</v>
      </c>
      <c r="AU6" s="882">
        <v>1420304.5115308799</v>
      </c>
      <c r="AV6" s="882">
        <v>1481732.22878619</v>
      </c>
      <c r="AW6" s="882">
        <v>1314878.5139288502</v>
      </c>
      <c r="AX6" s="882">
        <v>1479951.5834946602</v>
      </c>
      <c r="AY6" s="882">
        <v>1628100.3430078803</v>
      </c>
      <c r="AZ6" s="882">
        <v>1550916.7133149602</v>
      </c>
      <c r="BA6" s="882">
        <v>1589398.8778538699</v>
      </c>
      <c r="BB6" s="882">
        <v>1694177.82020577</v>
      </c>
      <c r="BC6" s="882">
        <v>1496918.1916056203</v>
      </c>
      <c r="BD6" s="882">
        <v>1513831.7268896599</v>
      </c>
      <c r="BE6" s="882">
        <v>1782348.96482803</v>
      </c>
      <c r="BF6" s="882">
        <v>1878799.1752415502</v>
      </c>
      <c r="BG6" s="882">
        <v>1845953.4036442798</v>
      </c>
      <c r="BH6" s="882">
        <v>1751047.3839603998</v>
      </c>
      <c r="BI6" s="882">
        <v>1647936.4456975099</v>
      </c>
      <c r="BJ6" s="882">
        <v>1659914.54425571</v>
      </c>
      <c r="BK6" s="882">
        <v>1777585.4188830501</v>
      </c>
      <c r="BL6" s="882">
        <v>1691936.2931232599</v>
      </c>
      <c r="BM6" s="882">
        <v>1809778.8456820701</v>
      </c>
      <c r="BN6" s="882">
        <v>1699580.3110264698</v>
      </c>
      <c r="BO6" s="882">
        <v>1599504.0642193998</v>
      </c>
      <c r="BP6" s="882">
        <v>1654731.87115694</v>
      </c>
      <c r="BQ6" s="882">
        <v>1713324.2945706099</v>
      </c>
      <c r="BR6" s="882">
        <v>1743070.7497095598</v>
      </c>
      <c r="BS6" s="882">
        <v>1773872.9304113998</v>
      </c>
      <c r="BT6" s="882">
        <v>1661992.6054271597</v>
      </c>
      <c r="BU6" s="882">
        <v>1611727.9446124299</v>
      </c>
      <c r="BV6" s="882">
        <v>1765120.53219665</v>
      </c>
      <c r="BW6" s="882">
        <v>1482363.37964046</v>
      </c>
      <c r="BX6" s="882">
        <v>1654430.2275101999</v>
      </c>
      <c r="BY6" s="882">
        <v>1538407.0180993001</v>
      </c>
      <c r="BZ6" s="882">
        <v>1407222.8631485696</v>
      </c>
      <c r="CA6" s="882">
        <v>1482366.7748864801</v>
      </c>
      <c r="CB6" s="882">
        <v>1514276.1910675899</v>
      </c>
      <c r="CC6" s="882">
        <v>1359706.8353230199</v>
      </c>
      <c r="CD6" s="882">
        <v>1320175.24248657</v>
      </c>
      <c r="CE6" s="882">
        <v>1087213.3061995902</v>
      </c>
      <c r="CF6" s="882">
        <v>1066474.5652212796</v>
      </c>
      <c r="CG6" s="882">
        <v>972774.35966113</v>
      </c>
      <c r="CH6" s="882">
        <v>737605.73283257987</v>
      </c>
      <c r="CI6" s="882">
        <v>907040.67388965003</v>
      </c>
    </row>
    <row r="7" spans="1:87" ht="15.75" customHeight="1">
      <c r="A7" s="880" t="s">
        <v>327</v>
      </c>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v>0</v>
      </c>
      <c r="BJ7" s="882">
        <v>0</v>
      </c>
      <c r="BK7" s="882">
        <v>0</v>
      </c>
      <c r="BL7" s="882">
        <v>0</v>
      </c>
      <c r="BM7" s="882">
        <v>0</v>
      </c>
      <c r="BN7" s="882">
        <v>46.674014569999997</v>
      </c>
      <c r="BO7" s="882">
        <v>1936.05082752</v>
      </c>
      <c r="BP7" s="882">
        <v>1969.31828243</v>
      </c>
      <c r="BQ7" s="882">
        <v>3016.6529321999997</v>
      </c>
      <c r="BR7" s="882">
        <v>1390.24884722</v>
      </c>
      <c r="BS7" s="882">
        <v>1825.3648768399999</v>
      </c>
      <c r="BT7" s="882">
        <v>837.27940878000004</v>
      </c>
      <c r="BU7" s="882">
        <v>1089.6306846900002</v>
      </c>
      <c r="BV7" s="882">
        <v>4515.1686041800003</v>
      </c>
      <c r="BW7" s="882">
        <v>1372.1110142699999</v>
      </c>
      <c r="BX7" s="882">
        <v>6402.3616349499998</v>
      </c>
      <c r="BY7" s="882">
        <v>1550.4652317</v>
      </c>
      <c r="BZ7" s="882">
        <v>7674.9854747199997</v>
      </c>
      <c r="CA7" s="882">
        <v>8419.5660659700006</v>
      </c>
      <c r="CB7" s="882">
        <v>-9620.4377895800008</v>
      </c>
      <c r="CC7" s="882">
        <v>-10729.61557835</v>
      </c>
      <c r="CD7" s="882">
        <v>-8902.0627990499997</v>
      </c>
      <c r="CE7" s="882">
        <v>-8832.2584342400005</v>
      </c>
      <c r="CF7" s="882">
        <v>-3091.1043137800007</v>
      </c>
      <c r="CG7" s="882">
        <v>-6373.0237505099994</v>
      </c>
      <c r="CH7" s="882">
        <v>-7799.5770764899999</v>
      </c>
      <c r="CI7" s="882">
        <v>-7948.2029405500007</v>
      </c>
    </row>
    <row r="8" spans="1:87" ht="15.75" customHeight="1">
      <c r="A8" s="880" t="s">
        <v>328</v>
      </c>
      <c r="B8" s="881"/>
      <c r="C8" s="882"/>
      <c r="D8" s="882"/>
      <c r="E8" s="882"/>
      <c r="F8" s="882"/>
      <c r="G8" s="882"/>
      <c r="H8" s="882"/>
      <c r="I8" s="882"/>
      <c r="J8" s="882"/>
      <c r="K8" s="882"/>
      <c r="L8" s="882"/>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v>0</v>
      </c>
      <c r="BA8" s="882">
        <v>0</v>
      </c>
      <c r="BB8" s="882">
        <v>0</v>
      </c>
      <c r="BC8" s="882">
        <v>0</v>
      </c>
      <c r="BD8" s="882">
        <v>0</v>
      </c>
      <c r="BE8" s="882">
        <v>0.77600000000000002</v>
      </c>
      <c r="BF8" s="882">
        <v>0.77600000000000002</v>
      </c>
      <c r="BG8" s="882">
        <v>2002.3820000000001</v>
      </c>
      <c r="BH8" s="882">
        <v>1997.6860000000001</v>
      </c>
      <c r="BI8" s="882">
        <v>2184.5575794299998</v>
      </c>
      <c r="BJ8" s="882">
        <v>2142.0015827399998</v>
      </c>
      <c r="BK8" s="882">
        <v>2087.7025761800001</v>
      </c>
      <c r="BL8" s="882">
        <v>2174.4100643000002</v>
      </c>
      <c r="BM8" s="882">
        <v>2081.0017329000002</v>
      </c>
      <c r="BN8" s="882">
        <v>1964.8427649400001</v>
      </c>
      <c r="BO8" s="882">
        <v>1806.4972341099999</v>
      </c>
      <c r="BP8" s="882">
        <v>1518.2048848299999</v>
      </c>
      <c r="BQ8" s="882">
        <v>1424.0478344299997</v>
      </c>
      <c r="BR8" s="882">
        <v>1441.57914787</v>
      </c>
      <c r="BS8" s="882">
        <v>1778.0901158900001</v>
      </c>
      <c r="BT8" s="882">
        <v>1654.42582103</v>
      </c>
      <c r="BU8" s="882">
        <v>1904.79755</v>
      </c>
      <c r="BV8" s="882">
        <v>2158.6289294600001</v>
      </c>
      <c r="BW8" s="882">
        <v>2158.6289294600001</v>
      </c>
      <c r="BX8" s="882">
        <v>2323.6463113899999</v>
      </c>
      <c r="BY8" s="882">
        <v>2241.6276539500004</v>
      </c>
      <c r="BZ8" s="882">
        <v>2258.3041099000002</v>
      </c>
      <c r="CA8" s="882">
        <v>2483.1013680000001</v>
      </c>
      <c r="CB8" s="882">
        <v>3525.6064351400005</v>
      </c>
      <c r="CC8" s="882">
        <v>3803.0682923700006</v>
      </c>
      <c r="CD8" s="882">
        <v>4081.6589729200005</v>
      </c>
      <c r="CE8" s="882">
        <v>3412.7873319200007</v>
      </c>
      <c r="CF8" s="882">
        <v>2653.07062748</v>
      </c>
      <c r="CG8" s="882">
        <v>3147.8392246100002</v>
      </c>
      <c r="CH8" s="882">
        <v>2114.2895611900003</v>
      </c>
      <c r="CI8" s="882">
        <v>1286.5903194499999</v>
      </c>
    </row>
    <row r="9" spans="1:87" ht="15.75" customHeight="1">
      <c r="A9" s="880"/>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row>
    <row r="10" spans="1:87" s="883" customFormat="1" ht="15.75" customHeight="1">
      <c r="A10" s="877" t="s">
        <v>329</v>
      </c>
      <c r="B10" s="878">
        <v>-918813.24205678096</v>
      </c>
      <c r="C10" s="878">
        <v>-642887.54217738006</v>
      </c>
      <c r="D10" s="878">
        <v>6610.0263176504523</v>
      </c>
      <c r="E10" s="878">
        <v>-352011.09942380199</v>
      </c>
      <c r="F10" s="878">
        <v>-602008.09410385136</v>
      </c>
      <c r="G10" s="878">
        <v>-367868.3747506286</v>
      </c>
      <c r="H10" s="878">
        <v>35067.745247277431</v>
      </c>
      <c r="I10" s="878">
        <v>-125881.17924388964</v>
      </c>
      <c r="J10" s="878">
        <v>436806.76092591975</v>
      </c>
      <c r="K10" s="878">
        <v>363380.52473875089</v>
      </c>
      <c r="L10" s="878">
        <v>753444.76512577012</v>
      </c>
      <c r="M10" s="878">
        <v>616404.99304348975</v>
      </c>
      <c r="N10" s="878">
        <v>1409336.0801013876</v>
      </c>
      <c r="O10" s="878">
        <v>666728.35993421916</v>
      </c>
      <c r="P10" s="878">
        <v>892485.03620612947</v>
      </c>
      <c r="Q10" s="878">
        <v>1037216.333248198</v>
      </c>
      <c r="R10" s="878">
        <v>1087131.8713616417</v>
      </c>
      <c r="S10" s="878">
        <v>1433419.3995179292</v>
      </c>
      <c r="T10" s="878">
        <v>1335364.7587891603</v>
      </c>
      <c r="U10" s="878">
        <v>1960644.6294518616</v>
      </c>
      <c r="V10" s="878">
        <v>2571625.6938600605</v>
      </c>
      <c r="W10" s="878">
        <v>2655420.5659478782</v>
      </c>
      <c r="X10" s="878">
        <v>2762277.4030431695</v>
      </c>
      <c r="Y10" s="878">
        <v>3187305.3250018563</v>
      </c>
      <c r="Z10" s="878">
        <v>3029117.0628439421</v>
      </c>
      <c r="AA10" s="878">
        <v>3494508.3040476404</v>
      </c>
      <c r="AB10" s="878">
        <v>3773681.118991144</v>
      </c>
      <c r="AC10" s="878">
        <v>3963629.0129530886</v>
      </c>
      <c r="AD10" s="878">
        <v>4157901.2385126539</v>
      </c>
      <c r="AE10" s="878">
        <v>4360739.0898597091</v>
      </c>
      <c r="AF10" s="878">
        <v>4358390.6950798407</v>
      </c>
      <c r="AG10" s="878">
        <v>4993726.5410352694</v>
      </c>
      <c r="AH10" s="878">
        <v>4770825.795752828</v>
      </c>
      <c r="AI10" s="878">
        <v>4976851.4132291172</v>
      </c>
      <c r="AJ10" s="878">
        <v>4815551.034662961</v>
      </c>
      <c r="AK10" s="878">
        <v>5018911.7522306368</v>
      </c>
      <c r="AL10" s="878">
        <v>5160974.6001792299</v>
      </c>
      <c r="AM10" s="878">
        <v>4870173.2841464495</v>
      </c>
      <c r="AN10" s="878">
        <v>4665545.7037362084</v>
      </c>
      <c r="AO10" s="878">
        <v>5624424.9558096388</v>
      </c>
      <c r="AP10" s="878">
        <v>5629149.2193593904</v>
      </c>
      <c r="AQ10" s="878">
        <v>5718406.4484302299</v>
      </c>
      <c r="AR10" s="878">
        <v>4883244.4023978673</v>
      </c>
      <c r="AS10" s="878">
        <v>5531648.6625175495</v>
      </c>
      <c r="AT10" s="878">
        <v>5948314.2844484914</v>
      </c>
      <c r="AU10" s="878">
        <v>5447986.240906409</v>
      </c>
      <c r="AV10" s="878">
        <v>5587178.7705138521</v>
      </c>
      <c r="AW10" s="878">
        <v>6164821.7201356487</v>
      </c>
      <c r="AX10" s="878">
        <v>6341676.0531874113</v>
      </c>
      <c r="AY10" s="878">
        <v>5919190.9483135836</v>
      </c>
      <c r="AZ10" s="878">
        <v>5964250.70018127</v>
      </c>
      <c r="BA10" s="878">
        <v>5612725.2623626292</v>
      </c>
      <c r="BB10" s="878">
        <v>5618328.844092139</v>
      </c>
      <c r="BC10" s="878">
        <v>5960804.3776742052</v>
      </c>
      <c r="BD10" s="878">
        <v>5576557.4206268229</v>
      </c>
      <c r="BE10" s="878">
        <v>5700614.6632510098</v>
      </c>
      <c r="BF10" s="878">
        <v>5763740.1579160383</v>
      </c>
      <c r="BG10" s="878">
        <v>5636096.0580869606</v>
      </c>
      <c r="BH10" s="878">
        <v>6330453.5342437588</v>
      </c>
      <c r="BI10" s="878">
        <v>6440168.8480347404</v>
      </c>
      <c r="BJ10" s="878">
        <v>6036681.2724906914</v>
      </c>
      <c r="BK10" s="878">
        <v>5794977.6896593086</v>
      </c>
      <c r="BL10" s="878">
        <v>5983294.0107818134</v>
      </c>
      <c r="BM10" s="878">
        <v>6076551.9358882708</v>
      </c>
      <c r="BN10" s="878">
        <v>6019432.0674561206</v>
      </c>
      <c r="BO10" s="878">
        <v>6428742.3610358778</v>
      </c>
      <c r="BP10" s="878">
        <v>5903729.7151919296</v>
      </c>
      <c r="BQ10" s="878">
        <v>5625941.6139351381</v>
      </c>
      <c r="BR10" s="878">
        <v>5438924.5892748348</v>
      </c>
      <c r="BS10" s="878">
        <v>5632451.1920713354</v>
      </c>
      <c r="BT10" s="878">
        <v>6054014.3216250483</v>
      </c>
      <c r="BU10" s="878">
        <v>7030313.8188263262</v>
      </c>
      <c r="BV10" s="878">
        <v>8088732.0497487821</v>
      </c>
      <c r="BW10" s="878">
        <v>8698788.2615744695</v>
      </c>
      <c r="BX10" s="878">
        <v>8980811.9475254789</v>
      </c>
      <c r="BY10" s="878">
        <v>9162242.6343457401</v>
      </c>
      <c r="BZ10" s="878">
        <v>9298378.6207931284</v>
      </c>
      <c r="CA10" s="878">
        <v>8334368.6156281792</v>
      </c>
      <c r="CB10" s="878">
        <v>8494046.0151137598</v>
      </c>
      <c r="CC10" s="878">
        <v>8583719.410404522</v>
      </c>
      <c r="CD10" s="878">
        <v>9062772.5760422405</v>
      </c>
      <c r="CE10" s="878">
        <v>9496864.6146964282</v>
      </c>
      <c r="CF10" s="878">
        <v>9513650.5290715303</v>
      </c>
      <c r="CG10" s="878">
        <v>9604218.6166035309</v>
      </c>
      <c r="CH10" s="878">
        <v>10384973.638314314</v>
      </c>
      <c r="CI10" s="878">
        <v>9569053.2290714383</v>
      </c>
    </row>
    <row r="11" spans="1:87" ht="15.75" customHeight="1">
      <c r="A11" s="877" t="s">
        <v>330</v>
      </c>
      <c r="B11" s="878">
        <v>2918850.4818907003</v>
      </c>
      <c r="C11" s="879">
        <v>3282957.8808315406</v>
      </c>
      <c r="D11" s="879">
        <v>3462330.4751222711</v>
      </c>
      <c r="E11" s="879">
        <v>3599023.0398872988</v>
      </c>
      <c r="F11" s="879">
        <v>3693217.6728644995</v>
      </c>
      <c r="G11" s="879">
        <v>4038236.2766854898</v>
      </c>
      <c r="H11" s="879">
        <v>4907125.2698298683</v>
      </c>
      <c r="I11" s="879">
        <v>4438433.7304223906</v>
      </c>
      <c r="J11" s="879">
        <v>4244627.0956091601</v>
      </c>
      <c r="K11" s="879">
        <v>4254703.7202687003</v>
      </c>
      <c r="L11" s="879">
        <v>4337279.1867811605</v>
      </c>
      <c r="M11" s="879">
        <v>4951860.3291886989</v>
      </c>
      <c r="N11" s="879">
        <v>5001648.3731918782</v>
      </c>
      <c r="O11" s="879">
        <v>4324858.2068873793</v>
      </c>
      <c r="P11" s="879">
        <v>4620518.1897966499</v>
      </c>
      <c r="Q11" s="879">
        <v>5038211.0710543683</v>
      </c>
      <c r="R11" s="879">
        <v>5246649.1163511211</v>
      </c>
      <c r="S11" s="879">
        <v>5406926.5194860399</v>
      </c>
      <c r="T11" s="879">
        <v>5723916.2185700508</v>
      </c>
      <c r="U11" s="879">
        <v>6394215.4595912518</v>
      </c>
      <c r="V11" s="879">
        <v>6854251.4387510708</v>
      </c>
      <c r="W11" s="879">
        <v>7131494.7867792984</v>
      </c>
      <c r="X11" s="879">
        <v>7424739.0267790183</v>
      </c>
      <c r="Y11" s="879">
        <v>7862641.3936115066</v>
      </c>
      <c r="Z11" s="879">
        <v>7748513.4233796317</v>
      </c>
      <c r="AA11" s="879">
        <v>8044868.0197371608</v>
      </c>
      <c r="AB11" s="879">
        <v>8268423.5052627027</v>
      </c>
      <c r="AC11" s="879">
        <v>8165066.4389703088</v>
      </c>
      <c r="AD11" s="879">
        <v>8561185.7071449831</v>
      </c>
      <c r="AE11" s="879">
        <v>8516895.6312276684</v>
      </c>
      <c r="AF11" s="879">
        <v>8343791.55115934</v>
      </c>
      <c r="AG11" s="879">
        <v>9160304.9744581599</v>
      </c>
      <c r="AH11" s="879">
        <v>9012118.4902504291</v>
      </c>
      <c r="AI11" s="879">
        <v>9315228.3385051675</v>
      </c>
      <c r="AJ11" s="879">
        <v>9326056.7519433219</v>
      </c>
      <c r="AK11" s="879">
        <v>8498646.4166828673</v>
      </c>
      <c r="AL11" s="879">
        <v>8580840.0133208595</v>
      </c>
      <c r="AM11" s="879">
        <v>8311078.5031554867</v>
      </c>
      <c r="AN11" s="879">
        <v>7996427.2753524967</v>
      </c>
      <c r="AO11" s="879">
        <v>8904956.9856967218</v>
      </c>
      <c r="AP11" s="879">
        <v>8758459.8234346211</v>
      </c>
      <c r="AQ11" s="879">
        <v>8695736.6977531631</v>
      </c>
      <c r="AR11" s="879">
        <v>7920555.8061982151</v>
      </c>
      <c r="AS11" s="879">
        <v>9689881.4361781999</v>
      </c>
      <c r="AT11" s="879">
        <v>9894881.010928113</v>
      </c>
      <c r="AU11" s="879">
        <v>9769718.1612511389</v>
      </c>
      <c r="AV11" s="879">
        <v>10847558.182558861</v>
      </c>
      <c r="AW11" s="879">
        <v>13152869.082682179</v>
      </c>
      <c r="AX11" s="879">
        <v>13162285.947112191</v>
      </c>
      <c r="AY11" s="879">
        <v>12849847.504463792</v>
      </c>
      <c r="AZ11" s="879">
        <v>13264928.942703709</v>
      </c>
      <c r="BA11" s="879">
        <v>12936330.0933227</v>
      </c>
      <c r="BB11" s="879">
        <v>12609078.29132062</v>
      </c>
      <c r="BC11" s="879">
        <v>13019453.661897207</v>
      </c>
      <c r="BD11" s="879">
        <v>12846189.503755771</v>
      </c>
      <c r="BE11" s="879">
        <v>12725514.071059193</v>
      </c>
      <c r="BF11" s="879">
        <v>12886595.344175916</v>
      </c>
      <c r="BG11" s="879">
        <v>13093616.613809831</v>
      </c>
      <c r="BH11" s="879">
        <v>13827813.604351571</v>
      </c>
      <c r="BI11" s="879">
        <v>12698205.053789983</v>
      </c>
      <c r="BJ11" s="879">
        <v>12489950.839958001</v>
      </c>
      <c r="BK11" s="879">
        <v>12808673.40138262</v>
      </c>
      <c r="BL11" s="879">
        <v>12740967.850131614</v>
      </c>
      <c r="BM11" s="879">
        <v>13205410.884753231</v>
      </c>
      <c r="BN11" s="879">
        <v>13235702.52430376</v>
      </c>
      <c r="BO11" s="879">
        <v>13149382.4928603</v>
      </c>
      <c r="BP11" s="879">
        <v>13820873.477671489</v>
      </c>
      <c r="BQ11" s="879">
        <v>13187679.950673569</v>
      </c>
      <c r="BR11" s="879">
        <v>13087907.244058274</v>
      </c>
      <c r="BS11" s="879">
        <v>13627297.308825798</v>
      </c>
      <c r="BT11" s="879">
        <v>14092904.397725521</v>
      </c>
      <c r="BU11" s="879">
        <v>14535204.720087819</v>
      </c>
      <c r="BV11" s="879">
        <v>15585742.760930061</v>
      </c>
      <c r="BW11" s="879">
        <v>15681565.84704032</v>
      </c>
      <c r="BX11" s="879">
        <v>15895639.497111021</v>
      </c>
      <c r="BY11" s="879">
        <v>15837848.564365741</v>
      </c>
      <c r="BZ11" s="879">
        <v>15763643.97420257</v>
      </c>
      <c r="CA11" s="879">
        <v>15008411.847426869</v>
      </c>
      <c r="CB11" s="879">
        <v>15602434.44691723</v>
      </c>
      <c r="CC11" s="879">
        <v>15668815.288113281</v>
      </c>
      <c r="CD11" s="879">
        <v>16095936.262941772</v>
      </c>
      <c r="CE11" s="879">
        <v>16297685.144140057</v>
      </c>
      <c r="CF11" s="879">
        <v>16380290.585828919</v>
      </c>
      <c r="CG11" s="879">
        <v>16530990.161740411</v>
      </c>
      <c r="CH11" s="879">
        <v>17286005.749665443</v>
      </c>
      <c r="CI11" s="879">
        <v>17561916.61094436</v>
      </c>
    </row>
    <row r="12" spans="1:87" ht="15.75" customHeight="1">
      <c r="A12" s="877" t="s">
        <v>331</v>
      </c>
      <c r="B12" s="881">
        <v>-2419584.3427468599</v>
      </c>
      <c r="C12" s="882">
        <v>-2456442.7953491202</v>
      </c>
      <c r="D12" s="882">
        <v>-2501996.3264524098</v>
      </c>
      <c r="E12" s="882">
        <v>-2895186.3599158702</v>
      </c>
      <c r="F12" s="882">
        <v>-3094241.1811398501</v>
      </c>
      <c r="G12" s="882">
        <v>-2716445.3121344191</v>
      </c>
      <c r="H12" s="882">
        <v>-2433993.0391957005</v>
      </c>
      <c r="I12" s="882">
        <v>-2986658.6749850791</v>
      </c>
      <c r="J12" s="882">
        <v>-3230039.2832730096</v>
      </c>
      <c r="K12" s="882">
        <v>-3439071.6794475103</v>
      </c>
      <c r="L12" s="882">
        <v>-3635992.2646009503</v>
      </c>
      <c r="M12" s="882">
        <v>-3107688.5878986004</v>
      </c>
      <c r="N12" s="882">
        <v>-3506931.1271696105</v>
      </c>
      <c r="O12" s="882">
        <v>-4143119.86568894</v>
      </c>
      <c r="P12" s="882">
        <v>-3605924.3653774792</v>
      </c>
      <c r="Q12" s="882">
        <v>-3341697.9698772104</v>
      </c>
      <c r="R12" s="882">
        <v>-3262697.1468837103</v>
      </c>
      <c r="S12" s="882">
        <v>-3150018.1333399601</v>
      </c>
      <c r="T12" s="882">
        <v>-3302158.2880557803</v>
      </c>
      <c r="U12" s="882">
        <v>-3280802.2135691801</v>
      </c>
      <c r="V12" s="882">
        <v>-2957111.8267005095</v>
      </c>
      <c r="W12" s="882">
        <v>-2722121.4054469904</v>
      </c>
      <c r="X12" s="882">
        <v>-2565242.4454854894</v>
      </c>
      <c r="Y12" s="882">
        <v>-2356694.7180415997</v>
      </c>
      <c r="Z12" s="882">
        <v>-2333484.8845029497</v>
      </c>
      <c r="AA12" s="882">
        <v>-2024593.1156744703</v>
      </c>
      <c r="AB12" s="882">
        <v>-1782248.3984642997</v>
      </c>
      <c r="AC12" s="882">
        <v>-1914158.7589917299</v>
      </c>
      <c r="AD12" s="882">
        <v>-1465783.3501835898</v>
      </c>
      <c r="AE12" s="882">
        <v>-1585921.8694412406</v>
      </c>
      <c r="AF12" s="882">
        <v>-1566914.0269979096</v>
      </c>
      <c r="AG12" s="882">
        <v>-952896.41595252021</v>
      </c>
      <c r="AH12" s="882">
        <v>-1323996.2935459595</v>
      </c>
      <c r="AI12" s="882">
        <v>-1219137.5070833203</v>
      </c>
      <c r="AJ12" s="882">
        <v>-1422322.5892203602</v>
      </c>
      <c r="AK12" s="882">
        <v>-1331697.66319997</v>
      </c>
      <c r="AL12" s="882">
        <v>-835866.87949116947</v>
      </c>
      <c r="AM12" s="882">
        <v>-867211.05145994248</v>
      </c>
      <c r="AN12" s="882">
        <v>-1450519.0407471822</v>
      </c>
      <c r="AO12" s="882">
        <v>-995077.17385909706</v>
      </c>
      <c r="AP12" s="882">
        <v>-1090788.8880364087</v>
      </c>
      <c r="AQ12" s="882">
        <v>-1262213.186680906</v>
      </c>
      <c r="AR12" s="882">
        <v>-2031258.5969642941</v>
      </c>
      <c r="AS12" s="882">
        <v>-1194344.9509303207</v>
      </c>
      <c r="AT12" s="882">
        <v>-1215856.0037595592</v>
      </c>
      <c r="AU12" s="882">
        <v>-1868707.1831556801</v>
      </c>
      <c r="AV12" s="882">
        <v>-1555333.3708273508</v>
      </c>
      <c r="AW12" s="882">
        <v>-1030722.7336435108</v>
      </c>
      <c r="AX12" s="882">
        <v>-1479265.0863057403</v>
      </c>
      <c r="AY12" s="882">
        <v>-1160964.8722009603</v>
      </c>
      <c r="AZ12" s="882">
        <v>-854957.13540671975</v>
      </c>
      <c r="BA12" s="882">
        <v>-1256292.6802419911</v>
      </c>
      <c r="BB12" s="882">
        <v>-1863509.9395539404</v>
      </c>
      <c r="BC12" s="882">
        <v>-1681604.7341591993</v>
      </c>
      <c r="BD12" s="882">
        <v>-1999193.8458379509</v>
      </c>
      <c r="BE12" s="882">
        <v>-1982468.0216620257</v>
      </c>
      <c r="BF12" s="882">
        <v>-1867404.1614652448</v>
      </c>
      <c r="BG12" s="882">
        <v>-1847500.9030786797</v>
      </c>
      <c r="BH12" s="882">
        <v>-1424740.3824451999</v>
      </c>
      <c r="BI12" s="882">
        <v>-2453557.0913491198</v>
      </c>
      <c r="BJ12" s="882">
        <v>-2502762.3846859299</v>
      </c>
      <c r="BK12" s="882">
        <v>-2276494.7236551493</v>
      </c>
      <c r="BL12" s="882">
        <v>-2520968.2421585401</v>
      </c>
      <c r="BM12" s="882">
        <v>-2202764.5491158692</v>
      </c>
      <c r="BN12" s="882">
        <v>-2249527.3812727192</v>
      </c>
      <c r="BO12" s="882">
        <v>-2542654.4344813502</v>
      </c>
      <c r="BP12" s="882">
        <v>-1975740.9079784602</v>
      </c>
      <c r="BQ12" s="882">
        <v>-2913532.8548839702</v>
      </c>
      <c r="BR12" s="882">
        <v>-3191362.3958883798</v>
      </c>
      <c r="BS12" s="882">
        <v>-2649138.7201788402</v>
      </c>
      <c r="BT12" s="882">
        <v>-2358883.2901215199</v>
      </c>
      <c r="BU12" s="882">
        <v>-1656265.2775006904</v>
      </c>
      <c r="BV12" s="882">
        <v>-478512.54889581993</v>
      </c>
      <c r="BW12" s="882">
        <v>-712493.70202820993</v>
      </c>
      <c r="BX12" s="882">
        <v>-618593.84908233956</v>
      </c>
      <c r="BY12" s="882">
        <v>-938408.44780362968</v>
      </c>
      <c r="BZ12" s="882">
        <v>-971628.1440188603</v>
      </c>
      <c r="CA12" s="882">
        <v>-1973603.8881643293</v>
      </c>
      <c r="CB12" s="882">
        <v>-1665148.7383329596</v>
      </c>
      <c r="CC12" s="882">
        <v>-1746235.8201556494</v>
      </c>
      <c r="CD12" s="882">
        <v>-1585046.1077084902</v>
      </c>
      <c r="CE12" s="882">
        <v>-1571762.5032846699</v>
      </c>
      <c r="CF12" s="882">
        <v>-1748205.6093202</v>
      </c>
      <c r="CG12" s="882">
        <v>-1624956.54271166</v>
      </c>
      <c r="CH12" s="882">
        <v>-901166.57621433958</v>
      </c>
      <c r="CI12" s="882">
        <v>-1116329.0944852198</v>
      </c>
    </row>
    <row r="13" spans="1:87" ht="15.75" customHeight="1">
      <c r="A13" s="880" t="s">
        <v>325</v>
      </c>
      <c r="B13" s="881">
        <v>-4196604.7576160999</v>
      </c>
      <c r="C13" s="882">
        <v>-4326255.6412955699</v>
      </c>
      <c r="D13" s="882">
        <v>-4474048.7668969799</v>
      </c>
      <c r="E13" s="882">
        <v>-4813325.6426464701</v>
      </c>
      <c r="F13" s="882">
        <v>-4751319.9947966402</v>
      </c>
      <c r="G13" s="882">
        <v>-4413045.0477023292</v>
      </c>
      <c r="H13" s="882">
        <v>-4432987.4257510602</v>
      </c>
      <c r="I13" s="882">
        <v>-4974053.1967784092</v>
      </c>
      <c r="J13" s="882">
        <v>-5107624.4443953</v>
      </c>
      <c r="K13" s="882">
        <v>-5193020.4066951508</v>
      </c>
      <c r="L13" s="882">
        <v>-5248564.0363200102</v>
      </c>
      <c r="M13" s="882">
        <v>-4532113.6322799101</v>
      </c>
      <c r="N13" s="882">
        <v>-4583401.2516467404</v>
      </c>
      <c r="O13" s="882">
        <v>-5040270.04893535</v>
      </c>
      <c r="P13" s="882">
        <v>-4658177.1420592694</v>
      </c>
      <c r="Q13" s="882">
        <v>-4350533.7358967606</v>
      </c>
      <c r="R13" s="882">
        <v>-4304546.7887112303</v>
      </c>
      <c r="S13" s="882">
        <v>-4348811.28817428</v>
      </c>
      <c r="T13" s="882">
        <v>-4393800.8247557003</v>
      </c>
      <c r="U13" s="882">
        <v>-4309740.0167177599</v>
      </c>
      <c r="V13" s="882">
        <v>-3970780.4173041997</v>
      </c>
      <c r="W13" s="882">
        <v>-3977385.0668277703</v>
      </c>
      <c r="X13" s="882">
        <v>-3949873.4579180498</v>
      </c>
      <c r="Y13" s="882">
        <v>-3731603.8346271999</v>
      </c>
      <c r="Z13" s="882">
        <v>-3892223.4052650696</v>
      </c>
      <c r="AA13" s="882">
        <v>-3577465.2795453905</v>
      </c>
      <c r="AB13" s="882">
        <v>-3434395.2783321794</v>
      </c>
      <c r="AC13" s="882">
        <v>-3424015.55306353</v>
      </c>
      <c r="AD13" s="882">
        <v>-3043976.0587865901</v>
      </c>
      <c r="AE13" s="882">
        <v>-3272806.0611309903</v>
      </c>
      <c r="AF13" s="882">
        <v>-3270122.1614954798</v>
      </c>
      <c r="AG13" s="882">
        <v>-2748070.5170837301</v>
      </c>
      <c r="AH13" s="882">
        <v>-3037356.7728006998</v>
      </c>
      <c r="AI13" s="882">
        <v>-2894776.8648479301</v>
      </c>
      <c r="AJ13" s="882">
        <v>-2976072.8454732802</v>
      </c>
      <c r="AK13" s="882">
        <v>-2884013.4390480598</v>
      </c>
      <c r="AL13" s="882">
        <v>-2823207.3580952496</v>
      </c>
      <c r="AM13" s="882">
        <v>-2965983.0274553704</v>
      </c>
      <c r="AN13" s="882">
        <v>-3401443.73914005</v>
      </c>
      <c r="AO13" s="882">
        <v>-2544343.9547200995</v>
      </c>
      <c r="AP13" s="882">
        <v>-2718423.3217930598</v>
      </c>
      <c r="AQ13" s="882">
        <v>-2733579.7684658095</v>
      </c>
      <c r="AR13" s="882">
        <v>-3464889.4205776299</v>
      </c>
      <c r="AS13" s="882">
        <v>-2992863.6306078802</v>
      </c>
      <c r="AT13" s="882">
        <v>-3248412.8842943297</v>
      </c>
      <c r="AU13" s="882">
        <v>-3992274.8928557402</v>
      </c>
      <c r="AV13" s="882">
        <v>-3670432.2616603407</v>
      </c>
      <c r="AW13" s="882">
        <v>-3514447.0939465305</v>
      </c>
      <c r="AX13" s="882">
        <v>-3546326.8914139206</v>
      </c>
      <c r="AY13" s="882">
        <v>-3264912.7404449601</v>
      </c>
      <c r="AZ13" s="882">
        <v>-3202625.7081286898</v>
      </c>
      <c r="BA13" s="882">
        <v>-3494482.4450481804</v>
      </c>
      <c r="BB13" s="882">
        <v>-3998576.0025491598</v>
      </c>
      <c r="BC13" s="882">
        <v>-3723009.9489867291</v>
      </c>
      <c r="BD13" s="882">
        <v>-3897081.6547004799</v>
      </c>
      <c r="BE13" s="882">
        <v>-3518392.1656606998</v>
      </c>
      <c r="BF13" s="882">
        <v>-3412289.3690263005</v>
      </c>
      <c r="BG13" s="882">
        <v>-4114644.9175652498</v>
      </c>
      <c r="BH13" s="882">
        <v>-3712145.07803659</v>
      </c>
      <c r="BI13" s="882">
        <v>-3574376.4033423695</v>
      </c>
      <c r="BJ13" s="882">
        <v>-3538253.9762494401</v>
      </c>
      <c r="BK13" s="882">
        <v>-3351341.2577487202</v>
      </c>
      <c r="BL13" s="882">
        <v>-3375852.30158637</v>
      </c>
      <c r="BM13" s="882">
        <v>-3041688.8037431897</v>
      </c>
      <c r="BN13" s="882">
        <v>-3022021.8521270095</v>
      </c>
      <c r="BO13" s="882">
        <v>-3519920.5190675603</v>
      </c>
      <c r="BP13" s="882">
        <v>-2854748.12668972</v>
      </c>
      <c r="BQ13" s="882">
        <v>-3007231.6707616299</v>
      </c>
      <c r="BR13" s="882">
        <v>-2990577.3060371</v>
      </c>
      <c r="BS13" s="882">
        <v>-2735348.4799232902</v>
      </c>
      <c r="BT13" s="882">
        <v>-2606418.4951515505</v>
      </c>
      <c r="BU13" s="882">
        <v>-2289104.8744597998</v>
      </c>
      <c r="BV13" s="882">
        <v>-1103713.9229398998</v>
      </c>
      <c r="BW13" s="882">
        <v>-1306751.8580917101</v>
      </c>
      <c r="BX13" s="882">
        <v>-1281773.8923327797</v>
      </c>
      <c r="BY13" s="882">
        <v>-1546103.02558843</v>
      </c>
      <c r="BZ13" s="882">
        <v>-1854662.8411670402</v>
      </c>
      <c r="CA13" s="882">
        <v>-2913883.10577317</v>
      </c>
      <c r="CB13" s="882">
        <v>-2877803.5052539799</v>
      </c>
      <c r="CC13" s="882">
        <v>-2739737.3105029701</v>
      </c>
      <c r="CD13" s="882">
        <v>-2579437.5736253504</v>
      </c>
      <c r="CE13" s="882">
        <v>-2527660.5545721399</v>
      </c>
      <c r="CF13" s="882">
        <v>-2562867.5275018299</v>
      </c>
      <c r="CG13" s="882">
        <v>-2141684.1578834001</v>
      </c>
      <c r="CH13" s="882">
        <v>-1737093.9269768198</v>
      </c>
      <c r="CI13" s="882">
        <v>-1723079.5621891003</v>
      </c>
    </row>
    <row r="14" spans="1:87" ht="15.75" customHeight="1">
      <c r="A14" s="880" t="s">
        <v>332</v>
      </c>
      <c r="B14" s="881">
        <v>1777020.41486924</v>
      </c>
      <c r="C14" s="882">
        <v>1869812.8459464498</v>
      </c>
      <c r="D14" s="882">
        <v>1972052.44044457</v>
      </c>
      <c r="E14" s="882">
        <v>1918139.2827305999</v>
      </c>
      <c r="F14" s="882">
        <v>1657078.8136567899</v>
      </c>
      <c r="G14" s="882">
        <v>1696599.7355679101</v>
      </c>
      <c r="H14" s="882">
        <v>1998994.3865553599</v>
      </c>
      <c r="I14" s="882">
        <v>1987394.5217933299</v>
      </c>
      <c r="J14" s="882">
        <v>1877585.1611222902</v>
      </c>
      <c r="K14" s="882">
        <v>1753948.7272476403</v>
      </c>
      <c r="L14" s="882">
        <v>1612571.7717190601</v>
      </c>
      <c r="M14" s="882">
        <v>1424425.0443813098</v>
      </c>
      <c r="N14" s="882">
        <v>1076470.1244771299</v>
      </c>
      <c r="O14" s="882">
        <v>897150.18324640999</v>
      </c>
      <c r="P14" s="882">
        <v>1052252.7766817901</v>
      </c>
      <c r="Q14" s="882">
        <v>1008835.7660195502</v>
      </c>
      <c r="R14" s="882">
        <v>1041849.6418275201</v>
      </c>
      <c r="S14" s="882">
        <v>1198793.1548343201</v>
      </c>
      <c r="T14" s="882">
        <v>1091642.53669992</v>
      </c>
      <c r="U14" s="882">
        <v>1028937.80314858</v>
      </c>
      <c r="V14" s="882">
        <v>1013668.59060369</v>
      </c>
      <c r="W14" s="882">
        <v>1255263.6613807799</v>
      </c>
      <c r="X14" s="882">
        <v>1384631.0124325601</v>
      </c>
      <c r="Y14" s="882">
        <v>1374909.1165856</v>
      </c>
      <c r="Z14" s="882">
        <v>1558738.5207621199</v>
      </c>
      <c r="AA14" s="882">
        <v>1552872.1638709202</v>
      </c>
      <c r="AB14" s="882">
        <v>1652146.8798678797</v>
      </c>
      <c r="AC14" s="882">
        <v>1509856.7940718001</v>
      </c>
      <c r="AD14" s="882">
        <v>1578192.7086030003</v>
      </c>
      <c r="AE14" s="882">
        <v>1686884.1916897497</v>
      </c>
      <c r="AF14" s="882">
        <v>1703208.1344975701</v>
      </c>
      <c r="AG14" s="882">
        <v>1795174.1011312099</v>
      </c>
      <c r="AH14" s="882">
        <v>1713360.4792547403</v>
      </c>
      <c r="AI14" s="882">
        <v>1675639.3577646099</v>
      </c>
      <c r="AJ14" s="882">
        <v>1553750.25625292</v>
      </c>
      <c r="AK14" s="882">
        <v>1552315.7758480897</v>
      </c>
      <c r="AL14" s="882">
        <v>1987340.4786040802</v>
      </c>
      <c r="AM14" s="882">
        <v>2098771.9759954279</v>
      </c>
      <c r="AN14" s="882">
        <v>1950924.6983928678</v>
      </c>
      <c r="AO14" s="882">
        <v>1549266.7808610024</v>
      </c>
      <c r="AP14" s="882">
        <v>1627634.4337566511</v>
      </c>
      <c r="AQ14" s="882">
        <v>1471366.5817849035</v>
      </c>
      <c r="AR14" s="882">
        <v>1433630.8236133358</v>
      </c>
      <c r="AS14" s="882">
        <v>1798518.6796775595</v>
      </c>
      <c r="AT14" s="882">
        <v>2032556.8805347704</v>
      </c>
      <c r="AU14" s="882">
        <v>2123567.7097000601</v>
      </c>
      <c r="AV14" s="882">
        <v>2115098.8908329899</v>
      </c>
      <c r="AW14" s="882">
        <v>2483724.3603030196</v>
      </c>
      <c r="AX14" s="882">
        <v>2067061.8051081803</v>
      </c>
      <c r="AY14" s="882">
        <v>2103947.8682439998</v>
      </c>
      <c r="AZ14" s="882">
        <v>2342756.11672197</v>
      </c>
      <c r="BA14" s="882">
        <v>2233277.3088061893</v>
      </c>
      <c r="BB14" s="882">
        <v>2130153.6069952194</v>
      </c>
      <c r="BC14" s="882">
        <v>2036492.7585933199</v>
      </c>
      <c r="BD14" s="882">
        <v>1892975.352862529</v>
      </c>
      <c r="BE14" s="882">
        <v>1530795.7479986742</v>
      </c>
      <c r="BF14" s="882">
        <v>1539756.8115610557</v>
      </c>
      <c r="BG14" s="882">
        <v>2262015.6184865702</v>
      </c>
      <c r="BH14" s="882">
        <v>2287404.6955913901</v>
      </c>
      <c r="BI14" s="882">
        <v>1120543.3365062897</v>
      </c>
      <c r="BJ14" s="882">
        <v>1034554.6809765401</v>
      </c>
      <c r="BK14" s="882">
        <v>1059231.5702208707</v>
      </c>
      <c r="BL14" s="882">
        <v>843349.76323418994</v>
      </c>
      <c r="BM14" s="882">
        <v>815623.96481565037</v>
      </c>
      <c r="BN14" s="882">
        <v>742049.60698156012</v>
      </c>
      <c r="BO14" s="882">
        <v>937527.4821673797</v>
      </c>
      <c r="BP14" s="882">
        <v>834098.42358789966</v>
      </c>
      <c r="BQ14" s="882">
        <v>53783.976979990024</v>
      </c>
      <c r="BR14" s="882">
        <v>-241733.70525030978</v>
      </c>
      <c r="BS14" s="882">
        <v>45561.745653009973</v>
      </c>
      <c r="BT14" s="882">
        <v>214731.61516586039</v>
      </c>
      <c r="BU14" s="882">
        <v>596989.86412876938</v>
      </c>
      <c r="BV14" s="882">
        <v>581529.62508202996</v>
      </c>
      <c r="BW14" s="882">
        <v>544171.95943931025</v>
      </c>
      <c r="BX14" s="882">
        <v>617506.57376113022</v>
      </c>
      <c r="BY14" s="882">
        <v>570218.7432589503</v>
      </c>
      <c r="BZ14" s="882">
        <v>847157.09998334991</v>
      </c>
      <c r="CA14" s="882">
        <v>904620.70739000058</v>
      </c>
      <c r="CB14" s="882">
        <v>1151524.0463907104</v>
      </c>
      <c r="CC14" s="882">
        <v>921478.93840350071</v>
      </c>
      <c r="CD14" s="882">
        <v>937281.47295934008</v>
      </c>
      <c r="CE14" s="882">
        <v>877597.94366229</v>
      </c>
      <c r="CF14" s="882">
        <v>737532.09212013986</v>
      </c>
      <c r="CG14" s="882">
        <v>456749.01711397991</v>
      </c>
      <c r="CH14" s="882">
        <v>783509.30994056026</v>
      </c>
      <c r="CI14" s="882">
        <v>560272.98038554052</v>
      </c>
    </row>
    <row r="15" spans="1:87" s="883" customFormat="1" ht="15.75" customHeight="1">
      <c r="A15" s="880" t="s">
        <v>327</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v>0</v>
      </c>
      <c r="BJ15" s="882">
        <v>936.91058697000005</v>
      </c>
      <c r="BK15" s="882">
        <v>15614.9638727</v>
      </c>
      <c r="BL15" s="882">
        <v>11534.296193639999</v>
      </c>
      <c r="BM15" s="882">
        <v>23300.289811669998</v>
      </c>
      <c r="BN15" s="882">
        <v>30444.863872729999</v>
      </c>
      <c r="BO15" s="882">
        <v>39738.60241883</v>
      </c>
      <c r="BP15" s="882">
        <v>45333.54131696</v>
      </c>
      <c r="BQ15" s="882">
        <v>40544.900404690001</v>
      </c>
      <c r="BR15" s="882">
        <v>41376.219147559998</v>
      </c>
      <c r="BS15" s="882">
        <v>41075.61783997</v>
      </c>
      <c r="BT15" s="882">
        <v>33231.974186500003</v>
      </c>
      <c r="BU15" s="882">
        <v>36606.47307516</v>
      </c>
      <c r="BV15" s="882">
        <v>44428.489206869992</v>
      </c>
      <c r="BW15" s="882">
        <v>50842.936869010002</v>
      </c>
      <c r="BX15" s="882">
        <v>46427.165240339993</v>
      </c>
      <c r="BY15" s="882">
        <v>38230.182029849995</v>
      </c>
      <c r="BZ15" s="882">
        <v>36632.598669400002</v>
      </c>
      <c r="CA15" s="882">
        <v>36414.133682839994</v>
      </c>
      <c r="CB15" s="882">
        <v>61886.940786849998</v>
      </c>
      <c r="CC15" s="882">
        <v>72779.422283559994</v>
      </c>
      <c r="CD15" s="882">
        <v>57867.612695470001</v>
      </c>
      <c r="CE15" s="882">
        <v>79058.400610310011</v>
      </c>
      <c r="CF15" s="882">
        <v>77916.391949800003</v>
      </c>
      <c r="CG15" s="882">
        <v>61092.999500509992</v>
      </c>
      <c r="CH15" s="882">
        <v>53533.453228879996</v>
      </c>
      <c r="CI15" s="882">
        <v>47595.108526600001</v>
      </c>
    </row>
    <row r="16" spans="1:87" ht="15.75" customHeight="1">
      <c r="A16" s="880" t="s">
        <v>328</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v>0</v>
      </c>
      <c r="Z16" s="882">
        <v>0</v>
      </c>
      <c r="AA16" s="882">
        <v>0</v>
      </c>
      <c r="AB16" s="882">
        <v>0</v>
      </c>
      <c r="AC16" s="882">
        <v>0</v>
      </c>
      <c r="AD16" s="882">
        <v>0</v>
      </c>
      <c r="AE16" s="882">
        <v>0</v>
      </c>
      <c r="AF16" s="882">
        <v>0</v>
      </c>
      <c r="AG16" s="882">
        <v>0</v>
      </c>
      <c r="AH16" s="882">
        <v>0</v>
      </c>
      <c r="AI16" s="882">
        <v>0</v>
      </c>
      <c r="AJ16" s="882">
        <v>0</v>
      </c>
      <c r="AK16" s="882">
        <v>0</v>
      </c>
      <c r="AL16" s="882">
        <v>0</v>
      </c>
      <c r="AM16" s="882">
        <v>0</v>
      </c>
      <c r="AN16" s="882">
        <v>0</v>
      </c>
      <c r="AO16" s="882">
        <v>0</v>
      </c>
      <c r="AP16" s="882">
        <v>0</v>
      </c>
      <c r="AQ16" s="882">
        <v>0</v>
      </c>
      <c r="AR16" s="882">
        <v>0</v>
      </c>
      <c r="AS16" s="882">
        <v>0</v>
      </c>
      <c r="AT16" s="882">
        <v>0</v>
      </c>
      <c r="AU16" s="882">
        <v>0</v>
      </c>
      <c r="AV16" s="882">
        <v>0</v>
      </c>
      <c r="AW16" s="882">
        <v>0</v>
      </c>
      <c r="AX16" s="882">
        <v>0</v>
      </c>
      <c r="AY16" s="882">
        <v>0</v>
      </c>
      <c r="AZ16" s="882">
        <v>4912.4560000000001</v>
      </c>
      <c r="BA16" s="882">
        <v>4912.4560000000001</v>
      </c>
      <c r="BB16" s="882">
        <v>4912.4560000000001</v>
      </c>
      <c r="BC16" s="882">
        <v>4912.4562342099998</v>
      </c>
      <c r="BD16" s="882">
        <v>4912.4560000000001</v>
      </c>
      <c r="BE16" s="882">
        <v>5128.3959999999997</v>
      </c>
      <c r="BF16" s="882">
        <v>5128.3959999999997</v>
      </c>
      <c r="BG16" s="882">
        <v>5128.3959999999997</v>
      </c>
      <c r="BH16" s="882">
        <v>0</v>
      </c>
      <c r="BI16" s="882">
        <v>275.97548695999996</v>
      </c>
      <c r="BJ16" s="882">
        <v>0</v>
      </c>
      <c r="BK16" s="882">
        <v>0</v>
      </c>
      <c r="BL16" s="882">
        <v>0</v>
      </c>
      <c r="BM16" s="882">
        <v>0</v>
      </c>
      <c r="BN16" s="882">
        <v>0</v>
      </c>
      <c r="BO16" s="882">
        <v>0</v>
      </c>
      <c r="BP16" s="882">
        <v>-424.74619360000003</v>
      </c>
      <c r="BQ16" s="882">
        <v>-630.06150702000002</v>
      </c>
      <c r="BR16" s="882">
        <v>-427.60374852999996</v>
      </c>
      <c r="BS16" s="882">
        <v>-427.60374852999996</v>
      </c>
      <c r="BT16" s="882">
        <v>-428.38432232999997</v>
      </c>
      <c r="BU16" s="882">
        <v>-756.74024482000004</v>
      </c>
      <c r="BV16" s="882">
        <v>-756.74024482000004</v>
      </c>
      <c r="BW16" s="882">
        <v>-756.74024482000004</v>
      </c>
      <c r="BX16" s="882">
        <v>-753.69575103</v>
      </c>
      <c r="BY16" s="882">
        <v>-754.34750399999996</v>
      </c>
      <c r="BZ16" s="882">
        <v>-755.00150457000007</v>
      </c>
      <c r="CA16" s="882">
        <v>-755.62346400000001</v>
      </c>
      <c r="CB16" s="882">
        <v>-756.22025653999992</v>
      </c>
      <c r="CC16" s="882">
        <v>-756.87033973999996</v>
      </c>
      <c r="CD16" s="882">
        <v>-757.61973795000006</v>
      </c>
      <c r="CE16" s="882">
        <v>-758.29298513000003</v>
      </c>
      <c r="CF16" s="882">
        <v>-786.56588830999999</v>
      </c>
      <c r="CG16" s="882">
        <v>-1114.4014427499999</v>
      </c>
      <c r="CH16" s="882">
        <v>-1115.41240696</v>
      </c>
      <c r="CI16" s="882">
        <v>-1117.62120826</v>
      </c>
    </row>
    <row r="17" spans="1:87" ht="15.75" customHeight="1">
      <c r="A17" s="880" t="s">
        <v>333</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v>770038.25521064992</v>
      </c>
      <c r="Z17" s="882">
        <v>697288.94710342004</v>
      </c>
      <c r="AA17" s="882">
        <v>722324.11027260998</v>
      </c>
      <c r="AB17" s="882">
        <v>984107.13513607986</v>
      </c>
      <c r="AC17" s="882">
        <v>840704.81389917014</v>
      </c>
      <c r="AD17" s="882">
        <v>1129281.7931653801</v>
      </c>
      <c r="AE17" s="882">
        <v>886294.27270531945</v>
      </c>
      <c r="AF17" s="882">
        <v>977627.5557665301</v>
      </c>
      <c r="AG17" s="882">
        <v>1307453.1486466096</v>
      </c>
      <c r="AH17" s="882">
        <v>823202.3709287704</v>
      </c>
      <c r="AI17" s="882">
        <v>998764.62106080982</v>
      </c>
      <c r="AJ17" s="882">
        <v>1051442.9770206397</v>
      </c>
      <c r="AK17" s="882">
        <v>1412726.0050408496</v>
      </c>
      <c r="AL17" s="882">
        <v>1856586.6676579402</v>
      </c>
      <c r="AM17" s="882">
        <v>2026151.3215517779</v>
      </c>
      <c r="AN17" s="882">
        <v>1910850.7870827776</v>
      </c>
      <c r="AO17" s="882">
        <v>1590371.1907913026</v>
      </c>
      <c r="AP17" s="882">
        <v>1455438.3679342612</v>
      </c>
      <c r="AQ17" s="882">
        <v>1422618.6728350138</v>
      </c>
      <c r="AR17" s="882">
        <v>1210727.497322436</v>
      </c>
      <c r="AS17" s="882">
        <v>1583135.6519880295</v>
      </c>
      <c r="AT17" s="882">
        <v>1802759.7658424703</v>
      </c>
      <c r="AU17" s="882">
        <v>1880084.0878271698</v>
      </c>
      <c r="AV17" s="882">
        <v>1480900.8850363893</v>
      </c>
      <c r="AW17" s="882">
        <v>2205392.8387943991</v>
      </c>
      <c r="AX17" s="882">
        <v>1748615.3927339402</v>
      </c>
      <c r="AY17" s="882">
        <v>1997110.8991780195</v>
      </c>
      <c r="AZ17" s="882">
        <v>2009222.2524273</v>
      </c>
      <c r="BA17" s="882">
        <v>1726267.5272148391</v>
      </c>
      <c r="BB17" s="882">
        <v>1386251.8254571198</v>
      </c>
      <c r="BC17" s="882">
        <v>1411043.5037802204</v>
      </c>
      <c r="BD17" s="882">
        <v>1348427.6659394891</v>
      </c>
      <c r="BE17" s="882">
        <v>1151680.7905118943</v>
      </c>
      <c r="BF17" s="882">
        <v>1227613.0086395552</v>
      </c>
      <c r="BG17" s="882">
        <v>1810562.0836856505</v>
      </c>
      <c r="BH17" s="882">
        <v>1876226.5039216098</v>
      </c>
      <c r="BI17" s="882">
        <v>483014.69153653021</v>
      </c>
      <c r="BJ17" s="882">
        <v>387506.22609912994</v>
      </c>
      <c r="BK17" s="882">
        <v>619645.62361369038</v>
      </c>
      <c r="BL17" s="882">
        <v>61448.493013359621</v>
      </c>
      <c r="BM17" s="882">
        <v>41686.1453407605</v>
      </c>
      <c r="BN17" s="882">
        <v>-151655.31886030961</v>
      </c>
      <c r="BO17" s="882">
        <v>11665.094470599746</v>
      </c>
      <c r="BP17" s="882">
        <v>-55461.880919230411</v>
      </c>
      <c r="BQ17" s="882">
        <v>-943920.04805084981</v>
      </c>
      <c r="BR17" s="882">
        <v>-1132368.8893827996</v>
      </c>
      <c r="BS17" s="882">
        <v>-699412.13552528003</v>
      </c>
      <c r="BT17" s="882">
        <v>-452992.79414264992</v>
      </c>
      <c r="BU17" s="882">
        <v>174406.66443075941</v>
      </c>
      <c r="BV17" s="882">
        <v>184144.95703673997</v>
      </c>
      <c r="BW17" s="882">
        <v>83157.371470810176</v>
      </c>
      <c r="BX17" s="882">
        <v>264914.65173995058</v>
      </c>
      <c r="BY17" s="882">
        <v>309607.14394904044</v>
      </c>
      <c r="BZ17" s="882">
        <v>519060.59190826002</v>
      </c>
      <c r="CA17" s="882">
        <v>357708.48406007036</v>
      </c>
      <c r="CB17" s="882">
        <v>654121.47507662047</v>
      </c>
      <c r="CC17" s="882">
        <v>418274.99742864061</v>
      </c>
      <c r="CD17" s="882">
        <v>587820.35331755993</v>
      </c>
      <c r="CE17" s="882">
        <v>523039.99702711008</v>
      </c>
      <c r="CF17" s="882">
        <v>426053.39609878993</v>
      </c>
      <c r="CG17" s="882">
        <v>396456.09914954001</v>
      </c>
      <c r="CH17" s="882">
        <v>739073.43811259035</v>
      </c>
      <c r="CI17" s="882">
        <v>528954.5671795205</v>
      </c>
    </row>
    <row r="18" spans="1:87" ht="15.75" customHeight="1">
      <c r="A18" s="880" t="s">
        <v>334</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v>-3126732.9732522499</v>
      </c>
      <c r="Z18" s="882">
        <v>-3030773.8316063699</v>
      </c>
      <c r="AA18" s="882">
        <v>-2746917.2259470802</v>
      </c>
      <c r="AB18" s="882">
        <v>-2766355.5336003797</v>
      </c>
      <c r="AC18" s="882">
        <v>-2754863.5728909001</v>
      </c>
      <c r="AD18" s="882">
        <v>-2595065.14334897</v>
      </c>
      <c r="AE18" s="882">
        <v>-2472216.1421465599</v>
      </c>
      <c r="AF18" s="882">
        <v>-2544541.5827644398</v>
      </c>
      <c r="AG18" s="882">
        <v>-2260349.5645991298</v>
      </c>
      <c r="AH18" s="882">
        <v>-2147198.6644747299</v>
      </c>
      <c r="AI18" s="882">
        <v>-2217902.1281441301</v>
      </c>
      <c r="AJ18" s="882">
        <v>-2473765.5662409998</v>
      </c>
      <c r="AK18" s="882">
        <v>-2744423.6682408196</v>
      </c>
      <c r="AL18" s="882">
        <v>-2692453.5471491097</v>
      </c>
      <c r="AM18" s="882">
        <v>-2893362.3730117204</v>
      </c>
      <c r="AN18" s="882">
        <v>-3361369.8278299598</v>
      </c>
      <c r="AO18" s="882">
        <v>-2585448.3646503999</v>
      </c>
      <c r="AP18" s="882">
        <v>-2546227.2559706699</v>
      </c>
      <c r="AQ18" s="882">
        <v>-2684831.8595159198</v>
      </c>
      <c r="AR18" s="882">
        <v>-3241986.09428673</v>
      </c>
      <c r="AS18" s="882">
        <v>-2777480.6029183501</v>
      </c>
      <c r="AT18" s="882">
        <v>-3018615.7696020296</v>
      </c>
      <c r="AU18" s="882">
        <v>-3748791.2709828499</v>
      </c>
      <c r="AV18" s="882">
        <v>-3036234.2558637401</v>
      </c>
      <c r="AW18" s="882">
        <v>-3236115.5724379104</v>
      </c>
      <c r="AX18" s="882">
        <v>-3227880.4790396802</v>
      </c>
      <c r="AY18" s="882">
        <v>-3158075.77137898</v>
      </c>
      <c r="AZ18" s="882">
        <v>-2864179.38783402</v>
      </c>
      <c r="BA18" s="882">
        <v>-2982560.20745683</v>
      </c>
      <c r="BB18" s="882">
        <v>-3249761.7650110601</v>
      </c>
      <c r="BC18" s="882">
        <v>-3092648.2379394197</v>
      </c>
      <c r="BD18" s="882">
        <v>-3347621.5117774401</v>
      </c>
      <c r="BE18" s="882">
        <v>-3134148.8121739198</v>
      </c>
      <c r="BF18" s="882">
        <v>-3095017.1701047998</v>
      </c>
      <c r="BG18" s="882">
        <v>-3658062.98676433</v>
      </c>
      <c r="BH18" s="882">
        <v>-3300966.8863668097</v>
      </c>
      <c r="BI18" s="882">
        <v>-2936571.7828856502</v>
      </c>
      <c r="BJ18" s="882">
        <v>-2890268.6107850601</v>
      </c>
      <c r="BK18" s="882">
        <v>-2896140.3472688403</v>
      </c>
      <c r="BL18" s="882">
        <v>-2582416.7351718997</v>
      </c>
      <c r="BM18" s="882">
        <v>-2244450.6944566299</v>
      </c>
      <c r="BN18" s="882">
        <v>-2097872.06241241</v>
      </c>
      <c r="BO18" s="882">
        <v>-2554319.5289519499</v>
      </c>
      <c r="BP18" s="882">
        <v>-1920279.02705923</v>
      </c>
      <c r="BQ18" s="882">
        <v>-1969612.8068331201</v>
      </c>
      <c r="BR18" s="882">
        <v>-2058993.5065055799</v>
      </c>
      <c r="BS18" s="882">
        <v>-1949726.5846535601</v>
      </c>
      <c r="BT18" s="882">
        <v>-1905890.49597887</v>
      </c>
      <c r="BU18" s="882">
        <v>-1830671.94193145</v>
      </c>
      <c r="BV18" s="882">
        <v>-662657.50593255984</v>
      </c>
      <c r="BW18" s="882">
        <v>-795651.07349902007</v>
      </c>
      <c r="BX18" s="882">
        <v>-883508.50082229008</v>
      </c>
      <c r="BY18" s="882">
        <v>-1248015.5917526702</v>
      </c>
      <c r="BZ18" s="882">
        <v>-1490688.7359271203</v>
      </c>
      <c r="CA18" s="882">
        <v>-2331312.3722243998</v>
      </c>
      <c r="CB18" s="882">
        <v>-2319270.2134095803</v>
      </c>
      <c r="CC18" s="882">
        <v>-2164510.8175842902</v>
      </c>
      <c r="CD18" s="882">
        <v>-2172866.4610260502</v>
      </c>
      <c r="CE18" s="882">
        <v>-2094802.5003117798</v>
      </c>
      <c r="CF18" s="882">
        <v>-2174259.0054189903</v>
      </c>
      <c r="CG18" s="882">
        <v>-2021412.6418612001</v>
      </c>
      <c r="CH18" s="882">
        <v>-1640240.01432693</v>
      </c>
      <c r="CI18" s="882">
        <v>-1645283.6616647402</v>
      </c>
    </row>
    <row r="19" spans="1:87" ht="15.75" customHeight="1">
      <c r="A19" s="884" t="s">
        <v>335</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v>-604870.86137495004</v>
      </c>
      <c r="Z19" s="882">
        <v>-861449.57365869987</v>
      </c>
      <c r="AA19" s="882">
        <v>-830548.05359831022</v>
      </c>
      <c r="AB19" s="882">
        <v>-668039.74473179982</v>
      </c>
      <c r="AC19" s="882">
        <v>-669151.98017262993</v>
      </c>
      <c r="AD19" s="882">
        <v>-448910.91543762025</v>
      </c>
      <c r="AE19" s="882">
        <v>-800589.91898443026</v>
      </c>
      <c r="AF19" s="882">
        <v>-725580.57873104</v>
      </c>
      <c r="AG19" s="882">
        <v>-487720.95248460025</v>
      </c>
      <c r="AH19" s="882">
        <v>-890158.10832596989</v>
      </c>
      <c r="AI19" s="882">
        <v>-676874.73670380004</v>
      </c>
      <c r="AJ19" s="882">
        <v>-502307.27923228033</v>
      </c>
      <c r="AK19" s="882">
        <v>-139589.77080724016</v>
      </c>
      <c r="AL19" s="882">
        <v>-130753.81094613997</v>
      </c>
      <c r="AM19" s="882">
        <v>-72620.654443649924</v>
      </c>
      <c r="AN19" s="882">
        <v>-40073.911310090218</v>
      </c>
      <c r="AO19" s="882">
        <v>41104.4099303002</v>
      </c>
      <c r="AP19" s="882">
        <v>-172196.06582238991</v>
      </c>
      <c r="AQ19" s="882">
        <v>-48747.908949889825</v>
      </c>
      <c r="AR19" s="882">
        <v>-222903.32629089989</v>
      </c>
      <c r="AS19" s="882">
        <v>-215383.02768953005</v>
      </c>
      <c r="AT19" s="882">
        <v>-229797.11469230009</v>
      </c>
      <c r="AU19" s="882">
        <v>-243483.62187289039</v>
      </c>
      <c r="AV19" s="882">
        <v>-634198.0057966006</v>
      </c>
      <c r="AW19" s="882">
        <v>-278331.52150862035</v>
      </c>
      <c r="AX19" s="882">
        <v>-318446.41237424011</v>
      </c>
      <c r="AY19" s="882">
        <v>-106836.96906598029</v>
      </c>
      <c r="AZ19" s="882">
        <v>-338446.32029467006</v>
      </c>
      <c r="BA19" s="882">
        <v>-511922.23759135022</v>
      </c>
      <c r="BB19" s="882">
        <v>-748814.23753809952</v>
      </c>
      <c r="BC19" s="882">
        <v>-630361.71104730957</v>
      </c>
      <c r="BD19" s="882">
        <v>-549460.14292303997</v>
      </c>
      <c r="BE19" s="882">
        <v>-384243.35348677996</v>
      </c>
      <c r="BF19" s="882">
        <v>-317272.19892150047</v>
      </c>
      <c r="BG19" s="882">
        <v>-456581.93080091965</v>
      </c>
      <c r="BH19" s="882">
        <v>-411178.19166978035</v>
      </c>
      <c r="BI19" s="882">
        <v>-637804.62045671942</v>
      </c>
      <c r="BJ19" s="882">
        <v>-647985.36546438013</v>
      </c>
      <c r="BK19" s="882">
        <v>-455200.91047988029</v>
      </c>
      <c r="BL19" s="882">
        <v>-793435.56641447032</v>
      </c>
      <c r="BM19" s="882">
        <v>-797238.10928655986</v>
      </c>
      <c r="BN19" s="882">
        <v>-924149.78971459973</v>
      </c>
      <c r="BO19" s="882">
        <v>-965600.99011560995</v>
      </c>
      <c r="BP19" s="882">
        <v>-934469.09963049006</v>
      </c>
      <c r="BQ19" s="882">
        <v>-1037618.8639285098</v>
      </c>
      <c r="BR19" s="882">
        <v>-931583.79953151988</v>
      </c>
      <c r="BS19" s="882">
        <v>-785621.89526973001</v>
      </c>
      <c r="BT19" s="882">
        <v>-700527.99917268031</v>
      </c>
      <c r="BU19" s="882">
        <v>-458432.93252834998</v>
      </c>
      <c r="BV19" s="882">
        <v>-441056.41700734</v>
      </c>
      <c r="BW19" s="882">
        <v>-511100.78459269006</v>
      </c>
      <c r="BX19" s="882">
        <v>-398265.39151048963</v>
      </c>
      <c r="BY19" s="882">
        <v>-298087.43383575988</v>
      </c>
      <c r="BZ19" s="882">
        <v>-363974.10523991985</v>
      </c>
      <c r="CA19" s="882">
        <v>-582570.73354877019</v>
      </c>
      <c r="CB19" s="882">
        <v>-558533.29184439988</v>
      </c>
      <c r="CC19" s="882">
        <v>-575226.49291868007</v>
      </c>
      <c r="CD19" s="882">
        <v>-406571.1125993001</v>
      </c>
      <c r="CE19" s="882">
        <v>-432858.05426035996</v>
      </c>
      <c r="CF19" s="882">
        <v>-388608.52208283992</v>
      </c>
      <c r="CG19" s="882">
        <v>-120271.51602219987</v>
      </c>
      <c r="CH19" s="882">
        <v>-96853.912649889826</v>
      </c>
      <c r="CI19" s="882">
        <v>-77795.900524360026</v>
      </c>
    </row>
    <row r="20" spans="1:87" ht="15.75" customHeight="1">
      <c r="A20" s="877" t="s">
        <v>336</v>
      </c>
      <c r="B20" s="878">
        <v>5338434.8246375602</v>
      </c>
      <c r="C20" s="879">
        <v>5739400.6761806607</v>
      </c>
      <c r="D20" s="879">
        <v>5964326.801574681</v>
      </c>
      <c r="E20" s="879">
        <v>6494209.3998031691</v>
      </c>
      <c r="F20" s="879">
        <v>6787458.8540043496</v>
      </c>
      <c r="G20" s="879">
        <v>6754681.5888199089</v>
      </c>
      <c r="H20" s="879">
        <v>7341118.3090255689</v>
      </c>
      <c r="I20" s="879">
        <v>7425092.4054074697</v>
      </c>
      <c r="J20" s="879">
        <v>7474666.3788821697</v>
      </c>
      <c r="K20" s="879">
        <v>7693775.3997162106</v>
      </c>
      <c r="L20" s="879">
        <v>7973271.4513821108</v>
      </c>
      <c r="M20" s="879">
        <v>8059548.9170872997</v>
      </c>
      <c r="N20" s="879">
        <v>8508579.5003614891</v>
      </c>
      <c r="O20" s="879">
        <v>8467978.0725763198</v>
      </c>
      <c r="P20" s="879">
        <v>8226442.5551741291</v>
      </c>
      <c r="Q20" s="879">
        <v>8379909.0409315787</v>
      </c>
      <c r="R20" s="879">
        <v>8509346.2632348314</v>
      </c>
      <c r="S20" s="879">
        <v>8556944.652826</v>
      </c>
      <c r="T20" s="879">
        <v>9026074.5066258311</v>
      </c>
      <c r="U20" s="879">
        <v>9675017.6731604319</v>
      </c>
      <c r="V20" s="879">
        <v>9811363.2654515803</v>
      </c>
      <c r="W20" s="879">
        <v>9853616.1922262888</v>
      </c>
      <c r="X20" s="879">
        <v>9989981.4722645078</v>
      </c>
      <c r="Y20" s="879"/>
      <c r="Z20" s="879"/>
      <c r="AA20" s="879"/>
      <c r="AB20" s="879"/>
      <c r="AC20" s="879"/>
      <c r="AD20" s="879"/>
      <c r="AE20" s="879"/>
      <c r="AF20" s="879"/>
      <c r="AG20" s="879"/>
      <c r="AH20" s="879"/>
      <c r="AI20" s="879"/>
      <c r="AJ20" s="879"/>
      <c r="AK20" s="879"/>
      <c r="AL20" s="879"/>
      <c r="AM20" s="879"/>
      <c r="AN20" s="879"/>
      <c r="AO20" s="879"/>
      <c r="AP20" s="879"/>
      <c r="AQ20" s="879"/>
      <c r="AR20" s="879"/>
      <c r="AS20" s="879"/>
      <c r="AT20" s="879"/>
      <c r="AU20" s="879"/>
      <c r="AV20" s="879"/>
      <c r="AW20" s="879"/>
      <c r="AX20" s="879"/>
      <c r="AY20" s="879"/>
      <c r="AZ20" s="879"/>
      <c r="BA20" s="879"/>
      <c r="BB20" s="879"/>
      <c r="BC20" s="879"/>
      <c r="BD20" s="879"/>
      <c r="BE20" s="879"/>
      <c r="BF20" s="879"/>
      <c r="BG20" s="879"/>
      <c r="BH20" s="879"/>
      <c r="BI20" s="879"/>
      <c r="BJ20" s="879"/>
      <c r="BK20" s="879"/>
      <c r="BL20" s="879"/>
      <c r="BM20" s="879"/>
      <c r="BN20" s="879"/>
      <c r="BO20" s="879"/>
      <c r="BP20" s="879"/>
      <c r="BQ20" s="879"/>
      <c r="BR20" s="879"/>
      <c r="BS20" s="879"/>
      <c r="BT20" s="879"/>
      <c r="BU20" s="879"/>
      <c r="BV20" s="879"/>
      <c r="BW20" s="879"/>
      <c r="BX20" s="879"/>
      <c r="BY20" s="879"/>
      <c r="BZ20" s="879"/>
      <c r="CA20" s="879"/>
      <c r="CB20" s="879"/>
      <c r="CC20" s="879"/>
      <c r="CD20" s="879"/>
      <c r="CE20" s="879"/>
      <c r="CF20" s="879"/>
      <c r="CG20" s="879"/>
      <c r="CH20" s="879"/>
      <c r="CI20" s="879"/>
    </row>
    <row r="21" spans="1:87" ht="15.75" customHeight="1">
      <c r="A21" s="880" t="s">
        <v>325</v>
      </c>
      <c r="B21" s="881">
        <v>151654.94434155998</v>
      </c>
      <c r="C21" s="882">
        <v>164782.20141387</v>
      </c>
      <c r="D21" s="882">
        <v>145417.92047837999</v>
      </c>
      <c r="E21" s="882">
        <v>167383.75546571001</v>
      </c>
      <c r="F21" s="882">
        <v>149452.44163146999</v>
      </c>
      <c r="G21" s="882">
        <v>114037.12902391001</v>
      </c>
      <c r="H21" s="882">
        <v>89863.413263740003</v>
      </c>
      <c r="I21" s="882">
        <v>239880.94834298</v>
      </c>
      <c r="J21" s="882">
        <v>171846.36678277</v>
      </c>
      <c r="K21" s="882">
        <v>228463.35238563002</v>
      </c>
      <c r="L21" s="882">
        <v>247452.51102055999</v>
      </c>
      <c r="M21" s="882">
        <v>260148.80382626</v>
      </c>
      <c r="N21" s="882">
        <v>295217.51041338005</v>
      </c>
      <c r="O21" s="882">
        <v>340924.16818007</v>
      </c>
      <c r="P21" s="882">
        <v>313611.62260223995</v>
      </c>
      <c r="Q21" s="882">
        <v>324755.93026708998</v>
      </c>
      <c r="R21" s="882">
        <v>321497.92896739003</v>
      </c>
      <c r="S21" s="882">
        <v>336124.95454940997</v>
      </c>
      <c r="T21" s="882">
        <v>423809.86023242993</v>
      </c>
      <c r="U21" s="882">
        <v>468378.76872617</v>
      </c>
      <c r="V21" s="882">
        <v>445686.84708700998</v>
      </c>
      <c r="W21" s="882">
        <v>362376.31018550001</v>
      </c>
      <c r="X21" s="882">
        <v>398900.8636327</v>
      </c>
      <c r="Y21" s="882">
        <v>10219336.111653106</v>
      </c>
      <c r="Z21" s="882">
        <v>10081998.307882581</v>
      </c>
      <c r="AA21" s="882">
        <v>10069461.135411631</v>
      </c>
      <c r="AB21" s="882">
        <v>10050671.903727002</v>
      </c>
      <c r="AC21" s="882">
        <v>10079225.197962038</v>
      </c>
      <c r="AD21" s="882">
        <v>10026969.057328572</v>
      </c>
      <c r="AE21" s="882">
        <v>10102817.500668909</v>
      </c>
      <c r="AF21" s="882">
        <v>9910705.5781572498</v>
      </c>
      <c r="AG21" s="882">
        <v>10113201.39041068</v>
      </c>
      <c r="AH21" s="882">
        <v>10336114.783796389</v>
      </c>
      <c r="AI21" s="882">
        <v>10534365.845588489</v>
      </c>
      <c r="AJ21" s="882">
        <v>10748379.341163682</v>
      </c>
      <c r="AK21" s="882">
        <v>9830344.0798828378</v>
      </c>
      <c r="AL21" s="882">
        <v>9416706.8928120285</v>
      </c>
      <c r="AM21" s="882">
        <v>9178289.5546154287</v>
      </c>
      <c r="AN21" s="882">
        <v>9446946.3160996791</v>
      </c>
      <c r="AO21" s="882">
        <v>9900034.1595558189</v>
      </c>
      <c r="AP21" s="882">
        <v>9849248.7114710305</v>
      </c>
      <c r="AQ21" s="882">
        <v>9957949.8844340686</v>
      </c>
      <c r="AR21" s="882">
        <v>9951814.4031625092</v>
      </c>
      <c r="AS21" s="882">
        <v>10884226.38710852</v>
      </c>
      <c r="AT21" s="882">
        <v>11110737.014687672</v>
      </c>
      <c r="AU21" s="882">
        <v>11638425.344406819</v>
      </c>
      <c r="AV21" s="882">
        <v>12402891.553386211</v>
      </c>
      <c r="AW21" s="882">
        <v>14183591.816325691</v>
      </c>
      <c r="AX21" s="882">
        <v>14641551.033417933</v>
      </c>
      <c r="AY21" s="882">
        <v>14010812.376664752</v>
      </c>
      <c r="AZ21" s="882">
        <v>14119886.078110429</v>
      </c>
      <c r="BA21" s="882">
        <v>14192622.773564691</v>
      </c>
      <c r="BB21" s="882">
        <v>14472588.230874561</v>
      </c>
      <c r="BC21" s="882">
        <v>14701058.396056406</v>
      </c>
      <c r="BD21" s="882">
        <v>14845383.349593721</v>
      </c>
      <c r="BE21" s="882">
        <v>14707982.09272122</v>
      </c>
      <c r="BF21" s="882">
        <v>14753999.505641161</v>
      </c>
      <c r="BG21" s="882">
        <v>14941117.51688851</v>
      </c>
      <c r="BH21" s="882">
        <v>15252553.98679677</v>
      </c>
      <c r="BI21" s="882">
        <v>15151762.145139102</v>
      </c>
      <c r="BJ21" s="882">
        <v>14992713.224643931</v>
      </c>
      <c r="BK21" s="882">
        <v>15085168.125037769</v>
      </c>
      <c r="BL21" s="882">
        <v>15261936.092290154</v>
      </c>
      <c r="BM21" s="882">
        <v>15408175.433869099</v>
      </c>
      <c r="BN21" s="882">
        <v>15485229.905576481</v>
      </c>
      <c r="BO21" s="882">
        <v>15692036.927341651</v>
      </c>
      <c r="BP21" s="882">
        <v>15796614.385649949</v>
      </c>
      <c r="BQ21" s="882">
        <v>16101212.80555754</v>
      </c>
      <c r="BR21" s="882">
        <v>16279269.639946653</v>
      </c>
      <c r="BS21" s="882">
        <v>16276436.029004639</v>
      </c>
      <c r="BT21" s="882">
        <v>16451787.687847041</v>
      </c>
      <c r="BU21" s="882">
        <v>16191469.99758851</v>
      </c>
      <c r="BV21" s="882">
        <v>16064255.30982588</v>
      </c>
      <c r="BW21" s="882">
        <v>16394059.549068529</v>
      </c>
      <c r="BX21" s="882">
        <v>16514233.34619336</v>
      </c>
      <c r="BY21" s="882">
        <v>16776257.01216937</v>
      </c>
      <c r="BZ21" s="882">
        <v>16735272.11822143</v>
      </c>
      <c r="CA21" s="882">
        <v>16982015.735591199</v>
      </c>
      <c r="CB21" s="882">
        <v>17267583.185250189</v>
      </c>
      <c r="CC21" s="882">
        <v>17415051.108268932</v>
      </c>
      <c r="CD21" s="882">
        <v>17680982.370650262</v>
      </c>
      <c r="CE21" s="882">
        <v>17869447.647424728</v>
      </c>
      <c r="CF21" s="882">
        <v>18128496.19514912</v>
      </c>
      <c r="CG21" s="882">
        <v>18155946.704452071</v>
      </c>
      <c r="CH21" s="882">
        <v>18187172.325879782</v>
      </c>
      <c r="CI21" s="882">
        <v>18678245.70542958</v>
      </c>
    </row>
    <row r="22" spans="1:87" s="883" customFormat="1" ht="15.75" customHeight="1">
      <c r="A22" s="880" t="s">
        <v>326</v>
      </c>
      <c r="B22" s="881">
        <v>5186779.8802960003</v>
      </c>
      <c r="C22" s="882">
        <v>5574618.4747667909</v>
      </c>
      <c r="D22" s="882">
        <v>5818908.8810963007</v>
      </c>
      <c r="E22" s="882">
        <v>6326825.6443374595</v>
      </c>
      <c r="F22" s="882">
        <v>6638006.4123728797</v>
      </c>
      <c r="G22" s="882">
        <v>6640644.4597959993</v>
      </c>
      <c r="H22" s="882">
        <v>7251254.8957618289</v>
      </c>
      <c r="I22" s="882">
        <v>7185211.4570644898</v>
      </c>
      <c r="J22" s="882">
        <v>7302820.0120994002</v>
      </c>
      <c r="K22" s="882">
        <v>7465312.0473305807</v>
      </c>
      <c r="L22" s="882">
        <v>7725818.940361551</v>
      </c>
      <c r="M22" s="882">
        <v>7799400.1132610394</v>
      </c>
      <c r="N22" s="882">
        <v>8213361.9899481088</v>
      </c>
      <c r="O22" s="882">
        <v>8127053.9043962499</v>
      </c>
      <c r="P22" s="882">
        <v>7912830.9325718889</v>
      </c>
      <c r="Q22" s="882">
        <v>8055153.1106644887</v>
      </c>
      <c r="R22" s="882">
        <v>8187848.3342674412</v>
      </c>
      <c r="S22" s="882">
        <v>8220819.6982765896</v>
      </c>
      <c r="T22" s="882">
        <v>8602264.6463934015</v>
      </c>
      <c r="U22" s="882">
        <v>9206638.9044342618</v>
      </c>
      <c r="V22" s="882">
        <v>9365676.4183645695</v>
      </c>
      <c r="W22" s="882">
        <v>9491239.8820407894</v>
      </c>
      <c r="X22" s="882">
        <v>9591080.6086318083</v>
      </c>
      <c r="Y22" s="882">
        <v>551459.43415292993</v>
      </c>
      <c r="Z22" s="882">
        <v>502448.67371061997</v>
      </c>
      <c r="AA22" s="882">
        <v>418835.99738434999</v>
      </c>
      <c r="AB22" s="882">
        <v>438681.91702210996</v>
      </c>
      <c r="AC22" s="882">
        <v>389077.22097151994</v>
      </c>
      <c r="AD22" s="882">
        <v>375484.31170110003</v>
      </c>
      <c r="AE22" s="882">
        <v>396545.27381158003</v>
      </c>
      <c r="AF22" s="882">
        <v>488181.41858972999</v>
      </c>
      <c r="AG22" s="882">
        <v>493564.07059582003</v>
      </c>
      <c r="AH22" s="882">
        <v>564780.92457718996</v>
      </c>
      <c r="AI22" s="882">
        <v>664063.78836976003</v>
      </c>
      <c r="AJ22" s="882">
        <v>683581.76597093989</v>
      </c>
      <c r="AK22" s="882">
        <v>632171.02236176003</v>
      </c>
      <c r="AL22" s="882">
        <v>532558.36062212999</v>
      </c>
      <c r="AM22" s="882">
        <v>424370.58095151</v>
      </c>
      <c r="AN22" s="882">
        <v>437507.46033380996</v>
      </c>
      <c r="AO22" s="882">
        <v>447451.76345143997</v>
      </c>
      <c r="AP22" s="882">
        <v>633818.09916783986</v>
      </c>
      <c r="AQ22" s="882">
        <v>726392.49832609994</v>
      </c>
      <c r="AR22" s="882">
        <v>792614.86655618995</v>
      </c>
      <c r="AS22" s="882">
        <v>823353.27331522992</v>
      </c>
      <c r="AT22" s="882">
        <v>870333.52811066993</v>
      </c>
      <c r="AU22" s="882">
        <v>2145513.6792321</v>
      </c>
      <c r="AV22" s="882">
        <v>2689502.20153637</v>
      </c>
      <c r="AW22" s="882">
        <v>4569146.0178365698</v>
      </c>
      <c r="AX22" s="882">
        <v>4584939.9793761997</v>
      </c>
      <c r="AY22" s="882">
        <v>4579149.0986986104</v>
      </c>
      <c r="AZ22" s="882">
        <v>4599334.10549118</v>
      </c>
      <c r="BA22" s="882">
        <v>4642383.3821805604</v>
      </c>
      <c r="BB22" s="882">
        <v>4730614.0771453595</v>
      </c>
      <c r="BC22" s="882">
        <v>4652650.3792329198</v>
      </c>
      <c r="BD22" s="882">
        <v>4610184.6836651405</v>
      </c>
      <c r="BE22" s="882">
        <v>4448812.5701917997</v>
      </c>
      <c r="BF22" s="882">
        <v>4478198.6776154293</v>
      </c>
      <c r="BG22" s="882">
        <v>4619913.5400733612</v>
      </c>
      <c r="BH22" s="882">
        <v>4651086.6812551208</v>
      </c>
      <c r="BI22" s="882">
        <v>4708311.8218548102</v>
      </c>
      <c r="BJ22" s="882">
        <v>4698428.5363426097</v>
      </c>
      <c r="BK22" s="882">
        <v>4741575.1777651105</v>
      </c>
      <c r="BL22" s="882">
        <v>4754751.7556532407</v>
      </c>
      <c r="BM22" s="882">
        <v>4795017.2422417505</v>
      </c>
      <c r="BN22" s="882">
        <v>4687396.5519252494</v>
      </c>
      <c r="BO22" s="882">
        <v>4703313.1883831806</v>
      </c>
      <c r="BP22" s="882">
        <v>4651415.5666840998</v>
      </c>
      <c r="BQ22" s="882">
        <v>4638051.1849396201</v>
      </c>
      <c r="BR22" s="882">
        <v>4820183.7172946297</v>
      </c>
      <c r="BS22" s="882">
        <v>4835381.7731867302</v>
      </c>
      <c r="BT22" s="882">
        <v>4829926.2069036197</v>
      </c>
      <c r="BU22" s="882">
        <v>4599388.3189008599</v>
      </c>
      <c r="BV22" s="882">
        <v>4611683.8911423702</v>
      </c>
      <c r="BW22" s="882">
        <v>4644813.2489424199</v>
      </c>
      <c r="BX22" s="882">
        <v>4635983.3928351095</v>
      </c>
      <c r="BY22" s="882">
        <v>4711258.1734961597</v>
      </c>
      <c r="BZ22" s="882">
        <v>4701546.1115084495</v>
      </c>
      <c r="CA22" s="882">
        <v>4702335.9838525997</v>
      </c>
      <c r="CB22" s="882">
        <v>4695207.1620682199</v>
      </c>
      <c r="CC22" s="882">
        <v>4697097.9836142408</v>
      </c>
      <c r="CD22" s="882">
        <v>4697821.7001385503</v>
      </c>
      <c r="CE22" s="882">
        <v>4950410.2323876796</v>
      </c>
      <c r="CF22" s="882">
        <v>4884003.5653305501</v>
      </c>
      <c r="CG22" s="882">
        <v>4859887.7401987696</v>
      </c>
      <c r="CH22" s="882">
        <v>4859710.3606085191</v>
      </c>
      <c r="CI22" s="882">
        <v>4883528.3829451501</v>
      </c>
    </row>
    <row r="23" spans="1:87" ht="15.75" customHeight="1">
      <c r="A23" s="880" t="s">
        <v>327</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9667876.6775001772</v>
      </c>
      <c r="Z23" s="882">
        <v>9579549.6341719609</v>
      </c>
      <c r="AA23" s="882">
        <v>9650625.1380272806</v>
      </c>
      <c r="AB23" s="882">
        <v>9611989.9867048915</v>
      </c>
      <c r="AC23" s="882">
        <v>9690147.9769905191</v>
      </c>
      <c r="AD23" s="882">
        <v>9651484.7456274722</v>
      </c>
      <c r="AE23" s="882">
        <v>9706272.2268573288</v>
      </c>
      <c r="AF23" s="882">
        <v>9422524.15956752</v>
      </c>
      <c r="AG23" s="882">
        <v>9619637.3198148608</v>
      </c>
      <c r="AH23" s="882">
        <v>9771333.859219199</v>
      </c>
      <c r="AI23" s="882">
        <v>9870302.0572187286</v>
      </c>
      <c r="AJ23" s="882">
        <v>10064797.575192742</v>
      </c>
      <c r="AK23" s="882">
        <v>9198173.0575210787</v>
      </c>
      <c r="AL23" s="882">
        <v>8884148.5321898982</v>
      </c>
      <c r="AM23" s="882">
        <v>8753918.9736639187</v>
      </c>
      <c r="AN23" s="882">
        <v>9009438.8557658698</v>
      </c>
      <c r="AO23" s="882">
        <v>9452582.3961043786</v>
      </c>
      <c r="AP23" s="882">
        <v>9215430.6123031899</v>
      </c>
      <c r="AQ23" s="882">
        <v>9231557.3861079682</v>
      </c>
      <c r="AR23" s="882">
        <v>9159199.5366063192</v>
      </c>
      <c r="AS23" s="882">
        <v>10060873.113793289</v>
      </c>
      <c r="AT23" s="882">
        <v>10240403.486577002</v>
      </c>
      <c r="AU23" s="882">
        <v>9492911.6651747189</v>
      </c>
      <c r="AV23" s="882">
        <v>9713389.351849841</v>
      </c>
      <c r="AW23" s="882">
        <v>9614445.7984891199</v>
      </c>
      <c r="AX23" s="882">
        <v>10056611.054041732</v>
      </c>
      <c r="AY23" s="882">
        <v>9431663.2779661417</v>
      </c>
      <c r="AZ23" s="882">
        <v>9520551.9726192486</v>
      </c>
      <c r="BA23" s="882">
        <v>9550239.3913841303</v>
      </c>
      <c r="BB23" s="882">
        <v>9741974.1537292004</v>
      </c>
      <c r="BC23" s="882">
        <v>10048406.516823487</v>
      </c>
      <c r="BD23" s="882">
        <v>10234838.012928581</v>
      </c>
      <c r="BE23" s="882">
        <v>10258735.89952942</v>
      </c>
      <c r="BF23" s="882">
        <v>10274948.13202573</v>
      </c>
      <c r="BG23" s="882">
        <v>10320327.36581515</v>
      </c>
      <c r="BH23" s="882">
        <v>10600120.22654165</v>
      </c>
      <c r="BI23" s="882">
        <v>10440956.329526043</v>
      </c>
      <c r="BJ23" s="882">
        <v>10283460.560169011</v>
      </c>
      <c r="BK23" s="882">
        <v>10332522.98242911</v>
      </c>
      <c r="BL23" s="882">
        <v>10490519.100826703</v>
      </c>
      <c r="BM23" s="882">
        <v>10582027.39906936</v>
      </c>
      <c r="BN23" s="882">
        <v>10756747.92900514</v>
      </c>
      <c r="BO23" s="882">
        <v>10949139.46004268</v>
      </c>
      <c r="BP23" s="882">
        <v>11103027.544310531</v>
      </c>
      <c r="BQ23" s="882">
        <v>11418417.17545365</v>
      </c>
      <c r="BR23" s="882">
        <v>11420567.204266133</v>
      </c>
      <c r="BS23" s="882">
        <v>11401211.511189049</v>
      </c>
      <c r="BT23" s="882">
        <v>11580769.749968531</v>
      </c>
      <c r="BU23" s="882">
        <v>11543649.92517204</v>
      </c>
      <c r="BV23" s="882">
        <v>11403865.907727649</v>
      </c>
      <c r="BW23" s="882">
        <v>11700173.508731639</v>
      </c>
      <c r="BX23" s="882">
        <v>11826161.57607235</v>
      </c>
      <c r="BY23" s="882">
        <v>12011734.1993731</v>
      </c>
      <c r="BZ23" s="882">
        <v>11976373.055592651</v>
      </c>
      <c r="CA23" s="882">
        <v>12223369.90691934</v>
      </c>
      <c r="CB23" s="882">
        <v>12512096.154427171</v>
      </c>
      <c r="CC23" s="882">
        <v>12655310.267956199</v>
      </c>
      <c r="CD23" s="882">
        <v>12921817.479974922</v>
      </c>
      <c r="CE23" s="882">
        <v>12857073.291416438</v>
      </c>
      <c r="CF23" s="882">
        <v>13174990.391014619</v>
      </c>
      <c r="CG23" s="882">
        <v>13210053.566819681</v>
      </c>
      <c r="CH23" s="882">
        <v>13244928.537215082</v>
      </c>
      <c r="CI23" s="882">
        <v>13701869.69508609</v>
      </c>
    </row>
    <row r="24" spans="1:87" ht="15.75" customHeight="1">
      <c r="A24" s="880" t="s">
        <v>328</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v>0</v>
      </c>
      <c r="BJ24" s="882">
        <v>8290.8178649399997</v>
      </c>
      <c r="BK24" s="882">
        <v>7987.7883695800001</v>
      </c>
      <c r="BL24" s="882">
        <v>11608.97633272</v>
      </c>
      <c r="BM24" s="882">
        <v>25062.369188979999</v>
      </c>
      <c r="BN24" s="882">
        <v>34297.90635297</v>
      </c>
      <c r="BO24" s="882">
        <v>32218.124887850001</v>
      </c>
      <c r="BP24" s="882">
        <v>34558.497819010001</v>
      </c>
      <c r="BQ24" s="882">
        <v>37020.354633440002</v>
      </c>
      <c r="BR24" s="882">
        <v>31159.486205519999</v>
      </c>
      <c r="BS24" s="882">
        <v>30874.616088359999</v>
      </c>
      <c r="BT24" s="882">
        <v>31456.162853369999</v>
      </c>
      <c r="BU24" s="882">
        <v>37919.131376600002</v>
      </c>
      <c r="BV24" s="882">
        <v>37855.150442649996</v>
      </c>
      <c r="BW24" s="882">
        <v>37705.393394040002</v>
      </c>
      <c r="BX24" s="882">
        <v>40629.667912609999</v>
      </c>
      <c r="BY24" s="882">
        <v>42021.028027550004</v>
      </c>
      <c r="BZ24" s="882">
        <v>42701.038440830001</v>
      </c>
      <c r="CA24" s="882">
        <v>41171.583105260004</v>
      </c>
      <c r="CB24" s="882">
        <v>43654.118635190003</v>
      </c>
      <c r="CC24" s="882">
        <v>45386.342226779998</v>
      </c>
      <c r="CD24" s="882">
        <v>42453.389156559999</v>
      </c>
      <c r="CE24" s="882">
        <v>41418.043943360004</v>
      </c>
      <c r="CF24" s="882">
        <v>48626.521262080001</v>
      </c>
      <c r="CG24" s="882">
        <v>63714.521410959991</v>
      </c>
      <c r="CH24" s="882">
        <v>60412.251418560001</v>
      </c>
      <c r="CI24" s="882">
        <v>70278.501000730015</v>
      </c>
    </row>
    <row r="25" spans="1:87" ht="15.75" customHeight="1">
      <c r="A25" s="877" t="s">
        <v>337</v>
      </c>
      <c r="B25" s="878">
        <v>104540.37660727001</v>
      </c>
      <c r="C25" s="879">
        <v>94935.782819279993</v>
      </c>
      <c r="D25" s="879">
        <v>101999.67517284001</v>
      </c>
      <c r="E25" s="879">
        <v>82508.688750360001</v>
      </c>
      <c r="F25" s="879">
        <v>109331.70259118</v>
      </c>
      <c r="G25" s="879">
        <v>99399.909910790011</v>
      </c>
      <c r="H25" s="879">
        <v>127555.14914827002</v>
      </c>
      <c r="I25" s="879">
        <v>99602.503443080001</v>
      </c>
      <c r="J25" s="879">
        <v>96140.291416309992</v>
      </c>
      <c r="K25" s="879">
        <v>115024.79328760001</v>
      </c>
      <c r="L25" s="879">
        <v>149033.15632561001</v>
      </c>
      <c r="M25" s="879">
        <v>149765.13917076</v>
      </c>
      <c r="N25" s="879">
        <v>264287.94118036999</v>
      </c>
      <c r="O25" s="879">
        <v>260251.60284081</v>
      </c>
      <c r="P25" s="879">
        <v>210869.76057035002</v>
      </c>
      <c r="Q25" s="879">
        <v>213669.96069437001</v>
      </c>
      <c r="R25" s="879">
        <v>250069.40114440996</v>
      </c>
      <c r="S25" s="879">
        <v>251661.16444734001</v>
      </c>
      <c r="T25" s="879">
        <v>274338.81750733999</v>
      </c>
      <c r="U25" s="879">
        <v>280416.19818431995</v>
      </c>
      <c r="V25" s="879">
        <v>294951.66490983998</v>
      </c>
      <c r="W25" s="879">
        <v>282892.81605882</v>
      </c>
      <c r="X25" s="879">
        <v>302620.25746736006</v>
      </c>
      <c r="Y25" s="879"/>
      <c r="Z25" s="879"/>
      <c r="AA25" s="879"/>
      <c r="AB25" s="879"/>
      <c r="AC25" s="879"/>
      <c r="AD25" s="879"/>
      <c r="AE25" s="879"/>
      <c r="AF25" s="879"/>
      <c r="AG25" s="879"/>
      <c r="AH25" s="879"/>
      <c r="AI25" s="879"/>
      <c r="AJ25" s="879"/>
      <c r="AK25" s="879"/>
      <c r="AL25" s="879"/>
      <c r="AM25" s="879"/>
      <c r="AN25" s="879"/>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1.5</v>
      </c>
      <c r="BD25" s="879">
        <v>360.65300000000002</v>
      </c>
      <c r="BE25" s="879">
        <v>433.62299999999999</v>
      </c>
      <c r="BF25" s="879">
        <v>852.69600000000003</v>
      </c>
      <c r="BG25" s="879">
        <v>876.61099999999999</v>
      </c>
      <c r="BH25" s="879">
        <v>1347.079</v>
      </c>
      <c r="BI25" s="879">
        <v>2493.9937582500002</v>
      </c>
      <c r="BJ25" s="879">
        <v>2533.3102673700005</v>
      </c>
      <c r="BK25" s="879">
        <v>3082.1764739700002</v>
      </c>
      <c r="BL25" s="879">
        <v>5056.2594774899999</v>
      </c>
      <c r="BM25" s="879">
        <v>6068.42336901</v>
      </c>
      <c r="BN25" s="879">
        <v>6787.5182931199997</v>
      </c>
      <c r="BO25" s="879">
        <v>7366.1540279399997</v>
      </c>
      <c r="BP25" s="879">
        <v>7612.7768363099995</v>
      </c>
      <c r="BQ25" s="879">
        <v>7724.0905308299971</v>
      </c>
      <c r="BR25" s="879">
        <v>7359.2321803699997</v>
      </c>
      <c r="BS25" s="879">
        <v>8968.1285404999999</v>
      </c>
      <c r="BT25" s="879">
        <v>9635.5681215199984</v>
      </c>
      <c r="BU25" s="879">
        <v>10512.62213901</v>
      </c>
      <c r="BV25" s="879">
        <v>10850.360513209998</v>
      </c>
      <c r="BW25" s="879">
        <v>11367.398000429999</v>
      </c>
      <c r="BX25" s="879">
        <v>11458.709373290001</v>
      </c>
      <c r="BY25" s="879">
        <v>11243.611272560001</v>
      </c>
      <c r="BZ25" s="879">
        <v>14651.912679499999</v>
      </c>
      <c r="CA25" s="879">
        <v>15138.261714</v>
      </c>
      <c r="CB25" s="879">
        <v>16625.750119609998</v>
      </c>
      <c r="CC25" s="879">
        <v>17256.514471709997</v>
      </c>
      <c r="CD25" s="879">
        <v>18889.801380229997</v>
      </c>
      <c r="CE25" s="879">
        <v>20546.07967725</v>
      </c>
      <c r="CF25" s="879">
        <v>20875.717541870003</v>
      </c>
      <c r="CG25" s="879">
        <v>22290.876022659999</v>
      </c>
      <c r="CH25" s="879">
        <v>22121.176637619999</v>
      </c>
      <c r="CI25" s="879">
        <v>22569.126397610002</v>
      </c>
    </row>
    <row r="26" spans="1:87" ht="15.75" customHeight="1">
      <c r="A26" s="880" t="s">
        <v>338</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310324.27024071</v>
      </c>
      <c r="Z26" s="882">
        <v>310251.10507818998</v>
      </c>
      <c r="AA26" s="882">
        <v>304693.26736996003</v>
      </c>
      <c r="AB26" s="882">
        <v>321814.42092116998</v>
      </c>
      <c r="AC26" s="882">
        <v>331350.28731235</v>
      </c>
      <c r="AD26" s="882">
        <v>315763.89854491997</v>
      </c>
      <c r="AE26" s="882">
        <v>319167.11097302998</v>
      </c>
      <c r="AF26" s="882">
        <v>286697.27627594001</v>
      </c>
      <c r="AG26" s="882">
        <v>294724.90876518999</v>
      </c>
      <c r="AH26" s="882">
        <v>341241.20105281001</v>
      </c>
      <c r="AI26" s="882">
        <v>384831.23338324996</v>
      </c>
      <c r="AJ26" s="882">
        <v>365652.01314108004</v>
      </c>
      <c r="AK26" s="882">
        <v>369809.82430045994</v>
      </c>
      <c r="AL26" s="882">
        <v>391043.66034855007</v>
      </c>
      <c r="AM26" s="882">
        <v>355550.53775865003</v>
      </c>
      <c r="AN26" s="882">
        <v>376771.66840172996</v>
      </c>
      <c r="AO26" s="882">
        <v>364193.44795211998</v>
      </c>
      <c r="AP26" s="882">
        <v>379327.50104117999</v>
      </c>
      <c r="AQ26" s="882">
        <v>420237.94762073999</v>
      </c>
      <c r="AR26" s="882">
        <v>369903.89106727001</v>
      </c>
      <c r="AS26" s="882">
        <v>411873.81203785003</v>
      </c>
      <c r="AT26" s="882">
        <v>400160.82640396</v>
      </c>
      <c r="AU26" s="882">
        <v>432826.19910632994</v>
      </c>
      <c r="AV26" s="882">
        <v>405516.97287321003</v>
      </c>
      <c r="AW26" s="882">
        <v>513218.65656525001</v>
      </c>
      <c r="AX26" s="882">
        <v>494149.62717514997</v>
      </c>
      <c r="AY26" s="882">
        <v>508129.64254354994</v>
      </c>
      <c r="AZ26" s="882">
        <v>538114.32943554001</v>
      </c>
      <c r="BA26" s="882">
        <v>552117.24670875003</v>
      </c>
      <c r="BB26" s="882">
        <v>572132.30166155996</v>
      </c>
      <c r="BC26" s="882">
        <v>586273.65203652985</v>
      </c>
      <c r="BD26" s="882">
        <v>592398.44531167997</v>
      </c>
      <c r="BE26" s="882">
        <v>580624.47234760993</v>
      </c>
      <c r="BF26" s="882">
        <v>599030.74312776991</v>
      </c>
      <c r="BG26" s="882">
        <v>615248.10507714003</v>
      </c>
      <c r="BH26" s="882">
        <v>644846.78718244005</v>
      </c>
      <c r="BI26" s="882">
        <v>665879.27111208998</v>
      </c>
      <c r="BJ26" s="882">
        <v>680685.3630755</v>
      </c>
      <c r="BK26" s="882">
        <v>649633.72433932999</v>
      </c>
      <c r="BL26" s="882">
        <v>662014.32846730005</v>
      </c>
      <c r="BM26" s="882">
        <v>690871.29317391</v>
      </c>
      <c r="BN26" s="882">
        <v>652143.04613094009</v>
      </c>
      <c r="BO26" s="882">
        <v>661034.91818162007</v>
      </c>
      <c r="BP26" s="882">
        <v>723398.09551795002</v>
      </c>
      <c r="BQ26" s="882">
        <v>724922.2278233401</v>
      </c>
      <c r="BR26" s="882">
        <v>704921.48286947003</v>
      </c>
      <c r="BS26" s="882">
        <v>708413.33566136006</v>
      </c>
      <c r="BT26" s="882">
        <v>732202.60305551009</v>
      </c>
      <c r="BU26" s="882">
        <v>779126.9313972299</v>
      </c>
      <c r="BV26" s="882">
        <v>791235.07314770995</v>
      </c>
      <c r="BW26" s="882">
        <v>748611.16604231007</v>
      </c>
      <c r="BX26" s="882">
        <v>756726.51293771993</v>
      </c>
      <c r="BY26" s="882">
        <v>758162.55573248013</v>
      </c>
      <c r="BZ26" s="882">
        <v>760566.42490504996</v>
      </c>
      <c r="CA26" s="882">
        <v>733441.15538857994</v>
      </c>
      <c r="CB26" s="882">
        <v>740748.26930567005</v>
      </c>
      <c r="CC26" s="882">
        <v>735423.11673926003</v>
      </c>
      <c r="CD26" s="882">
        <v>726150.21885165991</v>
      </c>
      <c r="CE26" s="882">
        <v>763930.84981737996</v>
      </c>
      <c r="CF26" s="882">
        <v>727620.16610865993</v>
      </c>
      <c r="CG26" s="882">
        <v>734194.85708205006</v>
      </c>
      <c r="CH26" s="882">
        <v>705964.30390434002</v>
      </c>
      <c r="CI26" s="882">
        <v>709834.02093471005</v>
      </c>
    </row>
    <row r="27" spans="1:87" s="883" customFormat="1" ht="15.75" customHeight="1">
      <c r="A27" s="880" t="s">
        <v>339</v>
      </c>
      <c r="B27" s="881">
        <v>104540.37660727001</v>
      </c>
      <c r="C27" s="882">
        <v>94935.782819279993</v>
      </c>
      <c r="D27" s="882">
        <v>101999.67517284001</v>
      </c>
      <c r="E27" s="882">
        <v>82508.688750360001</v>
      </c>
      <c r="F27" s="882">
        <v>109331.70259118</v>
      </c>
      <c r="G27" s="882">
        <v>99399.909910790011</v>
      </c>
      <c r="H27" s="882">
        <v>127555.14914827002</v>
      </c>
      <c r="I27" s="882">
        <v>99602.503443080001</v>
      </c>
      <c r="J27" s="882">
        <v>96140.291416309992</v>
      </c>
      <c r="K27" s="882">
        <v>115024.79328760001</v>
      </c>
      <c r="L27" s="882">
        <v>149033.15632561001</v>
      </c>
      <c r="M27" s="882">
        <v>149765.13917076</v>
      </c>
      <c r="N27" s="882">
        <v>264287.94118036999</v>
      </c>
      <c r="O27" s="882">
        <v>260251.60284081</v>
      </c>
      <c r="P27" s="882">
        <v>210869.76057035002</v>
      </c>
      <c r="Q27" s="882">
        <v>213669.96069437001</v>
      </c>
      <c r="R27" s="882">
        <v>250069.40114440996</v>
      </c>
      <c r="S27" s="882">
        <v>251661.16444734001</v>
      </c>
      <c r="T27" s="882">
        <v>274338.81750733999</v>
      </c>
      <c r="U27" s="882">
        <v>280416.19818431995</v>
      </c>
      <c r="V27" s="882">
        <v>294951.66490983998</v>
      </c>
      <c r="W27" s="882">
        <v>282892.81605882</v>
      </c>
      <c r="X27" s="882">
        <v>302620.25746736006</v>
      </c>
      <c r="Y27" s="882">
        <v>0</v>
      </c>
      <c r="Z27" s="882">
        <v>0</v>
      </c>
      <c r="AA27" s="882">
        <v>0</v>
      </c>
      <c r="AB27" s="882">
        <v>0</v>
      </c>
      <c r="AC27" s="882">
        <v>0</v>
      </c>
      <c r="AD27" s="882">
        <v>0</v>
      </c>
      <c r="AE27" s="882">
        <v>0</v>
      </c>
      <c r="AF27" s="882">
        <v>0</v>
      </c>
      <c r="AG27" s="882">
        <v>0</v>
      </c>
      <c r="AH27" s="882">
        <v>0</v>
      </c>
      <c r="AI27" s="882">
        <v>0</v>
      </c>
      <c r="AJ27" s="882">
        <v>0</v>
      </c>
      <c r="AK27" s="882">
        <v>0</v>
      </c>
      <c r="AL27" s="882">
        <v>0</v>
      </c>
      <c r="AM27" s="882">
        <v>0</v>
      </c>
      <c r="AN27" s="882">
        <v>0</v>
      </c>
      <c r="AO27" s="882">
        <v>0</v>
      </c>
      <c r="AP27" s="882">
        <v>0</v>
      </c>
      <c r="AQ27" s="882">
        <v>0</v>
      </c>
      <c r="AR27" s="882">
        <v>0</v>
      </c>
      <c r="AS27" s="882">
        <v>0</v>
      </c>
      <c r="AT27" s="882">
        <v>0</v>
      </c>
      <c r="AU27" s="882">
        <v>0</v>
      </c>
      <c r="AV27" s="882">
        <v>0</v>
      </c>
      <c r="AW27" s="882">
        <v>0</v>
      </c>
      <c r="AX27" s="882">
        <v>0</v>
      </c>
      <c r="AY27" s="882">
        <v>0</v>
      </c>
      <c r="AZ27" s="882">
        <v>0</v>
      </c>
      <c r="BA27" s="882">
        <v>0</v>
      </c>
      <c r="BB27" s="882">
        <v>0</v>
      </c>
      <c r="BC27" s="882">
        <v>0</v>
      </c>
      <c r="BD27" s="882">
        <v>0</v>
      </c>
      <c r="BE27" s="882">
        <v>0</v>
      </c>
      <c r="BF27" s="882">
        <v>0</v>
      </c>
      <c r="BG27" s="882">
        <v>0</v>
      </c>
      <c r="BH27" s="882">
        <v>0</v>
      </c>
      <c r="BI27" s="882">
        <v>0</v>
      </c>
      <c r="BJ27" s="882">
        <v>0</v>
      </c>
      <c r="BK27" s="882">
        <v>0</v>
      </c>
      <c r="BL27" s="882">
        <v>0</v>
      </c>
      <c r="BM27" s="882">
        <v>0</v>
      </c>
      <c r="BN27" s="882">
        <v>0</v>
      </c>
      <c r="BO27" s="882">
        <v>0</v>
      </c>
      <c r="BP27" s="882">
        <v>0</v>
      </c>
      <c r="BQ27" s="882">
        <v>0</v>
      </c>
      <c r="BR27" s="882">
        <v>0</v>
      </c>
      <c r="BS27" s="882">
        <v>0</v>
      </c>
      <c r="BT27" s="882">
        <v>0</v>
      </c>
      <c r="BU27" s="882">
        <v>0</v>
      </c>
      <c r="BV27" s="882">
        <v>0</v>
      </c>
      <c r="BW27" s="882">
        <v>0</v>
      </c>
      <c r="BX27" s="882">
        <v>0</v>
      </c>
      <c r="BY27" s="882">
        <v>0</v>
      </c>
      <c r="BZ27" s="882">
        <v>0</v>
      </c>
      <c r="CA27" s="882">
        <v>0</v>
      </c>
      <c r="CB27" s="882">
        <v>0</v>
      </c>
      <c r="CC27" s="882">
        <v>0</v>
      </c>
      <c r="CD27" s="882">
        <v>0</v>
      </c>
      <c r="CE27" s="882">
        <v>0</v>
      </c>
      <c r="CF27" s="882">
        <v>0</v>
      </c>
      <c r="CG27" s="882">
        <v>0</v>
      </c>
      <c r="CH27" s="882">
        <v>0</v>
      </c>
      <c r="CI27" s="882">
        <v>0</v>
      </c>
    </row>
    <row r="28" spans="1:87" ht="15.75" customHeight="1">
      <c r="A28" s="880" t="s">
        <v>340</v>
      </c>
      <c r="B28" s="881"/>
      <c r="C28" s="882"/>
      <c r="D28" s="882"/>
      <c r="E28" s="882"/>
      <c r="F28" s="882"/>
      <c r="G28" s="882"/>
      <c r="H28" s="882"/>
      <c r="I28" s="882"/>
      <c r="J28" s="882"/>
      <c r="K28" s="882"/>
      <c r="L28" s="882"/>
      <c r="M28" s="882"/>
      <c r="N28" s="882"/>
      <c r="O28" s="882"/>
      <c r="P28" s="882"/>
      <c r="Q28" s="882"/>
      <c r="R28" s="882"/>
      <c r="S28" s="882"/>
      <c r="T28" s="882"/>
      <c r="U28" s="882"/>
      <c r="V28" s="882"/>
      <c r="W28" s="882"/>
      <c r="X28" s="882"/>
      <c r="Y28" s="882">
        <v>310324.27024071</v>
      </c>
      <c r="Z28" s="882">
        <v>310251.10507818998</v>
      </c>
      <c r="AA28" s="882">
        <v>304693.26736996003</v>
      </c>
      <c r="AB28" s="882">
        <v>321814.42092116998</v>
      </c>
      <c r="AC28" s="882">
        <v>331350.28731235</v>
      </c>
      <c r="AD28" s="882">
        <v>315763.89854491997</v>
      </c>
      <c r="AE28" s="882">
        <v>319167.11097302998</v>
      </c>
      <c r="AF28" s="882">
        <v>286697.27627594001</v>
      </c>
      <c r="AG28" s="882">
        <v>294724.90876518999</v>
      </c>
      <c r="AH28" s="882">
        <v>341241.20105281001</v>
      </c>
      <c r="AI28" s="882">
        <v>384831.23338324996</v>
      </c>
      <c r="AJ28" s="882">
        <v>365652.01314108004</v>
      </c>
      <c r="AK28" s="882">
        <v>369809.82430045994</v>
      </c>
      <c r="AL28" s="882">
        <v>391043.66034855007</v>
      </c>
      <c r="AM28" s="882">
        <v>355550.53775865003</v>
      </c>
      <c r="AN28" s="882">
        <v>376771.66840172996</v>
      </c>
      <c r="AO28" s="882">
        <v>364193.44795211998</v>
      </c>
      <c r="AP28" s="882">
        <v>379327.50104117999</v>
      </c>
      <c r="AQ28" s="882">
        <v>420237.94762073999</v>
      </c>
      <c r="AR28" s="882">
        <v>369903.89106727001</v>
      </c>
      <c r="AS28" s="882">
        <v>411873.81203785003</v>
      </c>
      <c r="AT28" s="882">
        <v>400160.82640396</v>
      </c>
      <c r="AU28" s="882">
        <v>432826.19910632994</v>
      </c>
      <c r="AV28" s="882">
        <v>405516.97287321003</v>
      </c>
      <c r="AW28" s="882">
        <v>513218.65656525001</v>
      </c>
      <c r="AX28" s="882">
        <v>494149.62717514997</v>
      </c>
      <c r="AY28" s="882">
        <v>508129.64254354994</v>
      </c>
      <c r="AZ28" s="882">
        <v>538114.32943554001</v>
      </c>
      <c r="BA28" s="882">
        <v>552117.24670875003</v>
      </c>
      <c r="BB28" s="882">
        <v>572132.30166155996</v>
      </c>
      <c r="BC28" s="882">
        <v>586273.65203652985</v>
      </c>
      <c r="BD28" s="882">
        <v>592398.44531167997</v>
      </c>
      <c r="BE28" s="882">
        <v>580624.47234760993</v>
      </c>
      <c r="BF28" s="882">
        <v>599030.74312776991</v>
      </c>
      <c r="BG28" s="882">
        <v>615248.10507714003</v>
      </c>
      <c r="BH28" s="882">
        <v>644846.78718244005</v>
      </c>
      <c r="BI28" s="882">
        <v>665879.27111208998</v>
      </c>
      <c r="BJ28" s="882">
        <v>680302.31545266998</v>
      </c>
      <c r="BK28" s="882">
        <v>649543.40437338001</v>
      </c>
      <c r="BL28" s="882">
        <v>661772.42846730002</v>
      </c>
      <c r="BM28" s="882">
        <v>690177.39317390998</v>
      </c>
      <c r="BN28" s="882">
        <v>651449.14613094006</v>
      </c>
      <c r="BO28" s="882">
        <v>660341.01818162005</v>
      </c>
      <c r="BP28" s="882">
        <v>722704.19551794999</v>
      </c>
      <c r="BQ28" s="882">
        <v>724228.32782334008</v>
      </c>
      <c r="BR28" s="882">
        <v>704227.58286947</v>
      </c>
      <c r="BS28" s="882">
        <v>707058.65221066005</v>
      </c>
      <c r="BT28" s="882">
        <v>729773.70305551006</v>
      </c>
      <c r="BU28" s="882">
        <v>776698.03139722988</v>
      </c>
      <c r="BV28" s="882">
        <v>788806.17314770992</v>
      </c>
      <c r="BW28" s="882">
        <v>747611.16604231007</v>
      </c>
      <c r="BX28" s="882">
        <v>755726.51293771993</v>
      </c>
      <c r="BY28" s="882">
        <v>757162.55573248013</v>
      </c>
      <c r="BZ28" s="882">
        <v>758166.42490504996</v>
      </c>
      <c r="CA28" s="882">
        <v>731041.15538857994</v>
      </c>
      <c r="CB28" s="882">
        <v>738348.26930567005</v>
      </c>
      <c r="CC28" s="882">
        <v>733023.11673926003</v>
      </c>
      <c r="CD28" s="882">
        <v>723750.21885165991</v>
      </c>
      <c r="CE28" s="882">
        <v>761530.84981737996</v>
      </c>
      <c r="CF28" s="882">
        <v>725220.16610865993</v>
      </c>
      <c r="CG28" s="882">
        <v>731794.85708205006</v>
      </c>
      <c r="CH28" s="882">
        <v>704601.58635872998</v>
      </c>
      <c r="CI28" s="882">
        <v>708471.30338910001</v>
      </c>
    </row>
    <row r="29" spans="1:87" ht="15.75" customHeight="1">
      <c r="A29" s="880" t="s">
        <v>341</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c r="BF29" s="882"/>
      <c r="BG29" s="882"/>
      <c r="BH29" s="882"/>
      <c r="BI29" s="882">
        <v>0</v>
      </c>
      <c r="BJ29" s="882">
        <v>383.04762282999997</v>
      </c>
      <c r="BK29" s="882">
        <v>90.319965949999997</v>
      </c>
      <c r="BL29" s="882">
        <v>241.9</v>
      </c>
      <c r="BM29" s="882">
        <v>693.9</v>
      </c>
      <c r="BN29" s="882">
        <v>693.9</v>
      </c>
      <c r="BO29" s="882">
        <v>693.9</v>
      </c>
      <c r="BP29" s="882">
        <v>693.9</v>
      </c>
      <c r="BQ29" s="882">
        <v>693.9</v>
      </c>
      <c r="BR29" s="882">
        <v>693.9</v>
      </c>
      <c r="BS29" s="882">
        <v>354.68345069999998</v>
      </c>
      <c r="BT29" s="882">
        <v>1428.9</v>
      </c>
      <c r="BU29" s="882">
        <v>1428.9</v>
      </c>
      <c r="BV29" s="882">
        <v>1428.9</v>
      </c>
      <c r="BW29" s="882">
        <v>0</v>
      </c>
      <c r="BX29" s="882">
        <v>0</v>
      </c>
      <c r="BY29" s="882">
        <v>0</v>
      </c>
      <c r="BZ29" s="882">
        <v>0</v>
      </c>
      <c r="CA29" s="882">
        <v>0</v>
      </c>
      <c r="CB29" s="882">
        <v>0</v>
      </c>
      <c r="CC29" s="882">
        <v>0</v>
      </c>
      <c r="CD29" s="882">
        <v>0</v>
      </c>
      <c r="CE29" s="882">
        <v>0</v>
      </c>
      <c r="CF29" s="882">
        <v>0</v>
      </c>
      <c r="CG29" s="882">
        <v>0</v>
      </c>
      <c r="CH29" s="882">
        <v>0</v>
      </c>
      <c r="CI29" s="882">
        <v>0</v>
      </c>
    </row>
    <row r="30" spans="1:87" ht="15.75" customHeight="1">
      <c r="A30" s="880"/>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v>0</v>
      </c>
      <c r="BA30" s="882">
        <v>0</v>
      </c>
      <c r="BB30" s="882">
        <v>0</v>
      </c>
      <c r="BC30" s="882">
        <v>0</v>
      </c>
      <c r="BD30" s="882">
        <v>0</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1000</v>
      </c>
      <c r="BT30" s="882">
        <v>1000</v>
      </c>
      <c r="BU30" s="882">
        <v>1000</v>
      </c>
      <c r="BV30" s="882">
        <v>1000</v>
      </c>
      <c r="BW30" s="882">
        <v>1000</v>
      </c>
      <c r="BX30" s="882">
        <v>1000</v>
      </c>
      <c r="BY30" s="882">
        <v>1000</v>
      </c>
      <c r="BZ30" s="882">
        <v>2400</v>
      </c>
      <c r="CA30" s="882">
        <v>2400</v>
      </c>
      <c r="CB30" s="882">
        <v>2400</v>
      </c>
      <c r="CC30" s="882">
        <v>2400</v>
      </c>
      <c r="CD30" s="882">
        <v>2400</v>
      </c>
      <c r="CE30" s="882">
        <v>2400</v>
      </c>
      <c r="CF30" s="882">
        <v>2400</v>
      </c>
      <c r="CG30" s="882">
        <v>2400</v>
      </c>
      <c r="CH30" s="882">
        <v>1362.7175456099999</v>
      </c>
      <c r="CI30" s="882">
        <v>1362.7175456099999</v>
      </c>
    </row>
    <row r="31" spans="1:87" ht="15.75" customHeight="1">
      <c r="A31" s="877" t="s">
        <v>342</v>
      </c>
      <c r="B31" s="878">
        <v>0</v>
      </c>
      <c r="C31" s="879">
        <v>0</v>
      </c>
      <c r="D31" s="879">
        <v>0</v>
      </c>
      <c r="E31" s="879">
        <v>0</v>
      </c>
      <c r="F31" s="879">
        <v>0</v>
      </c>
      <c r="G31" s="879">
        <v>0</v>
      </c>
      <c r="H31" s="879">
        <v>0</v>
      </c>
      <c r="I31" s="879">
        <v>0</v>
      </c>
      <c r="J31" s="879">
        <v>0</v>
      </c>
      <c r="K31" s="879">
        <v>0</v>
      </c>
      <c r="L31" s="879">
        <v>0</v>
      </c>
      <c r="M31" s="879">
        <v>0</v>
      </c>
      <c r="N31" s="879">
        <v>0</v>
      </c>
      <c r="O31" s="879">
        <v>0</v>
      </c>
      <c r="P31" s="879">
        <v>0</v>
      </c>
      <c r="Q31" s="879">
        <v>0</v>
      </c>
      <c r="R31" s="879">
        <v>0</v>
      </c>
      <c r="S31" s="879">
        <v>0</v>
      </c>
      <c r="T31" s="879">
        <v>0</v>
      </c>
      <c r="U31" s="879">
        <v>0</v>
      </c>
      <c r="V31" s="879">
        <v>0</v>
      </c>
      <c r="W31" s="879">
        <v>0</v>
      </c>
      <c r="X31" s="879">
        <v>0</v>
      </c>
      <c r="Y31" s="879">
        <v>13249.363449780001</v>
      </c>
      <c r="Z31" s="879">
        <v>13249.363449780001</v>
      </c>
      <c r="AA31" s="879">
        <v>13249.363449780001</v>
      </c>
      <c r="AB31" s="879">
        <v>13249.363449780001</v>
      </c>
      <c r="AC31" s="879">
        <v>13249.363449780001</v>
      </c>
      <c r="AD31" s="879">
        <v>13249.363449780001</v>
      </c>
      <c r="AE31" s="879">
        <v>0</v>
      </c>
      <c r="AF31" s="879">
        <v>0</v>
      </c>
      <c r="AG31" s="879">
        <v>0</v>
      </c>
      <c r="AH31" s="879">
        <v>0</v>
      </c>
      <c r="AI31" s="879">
        <v>0</v>
      </c>
      <c r="AJ31" s="879">
        <v>0</v>
      </c>
      <c r="AK31" s="879">
        <v>0</v>
      </c>
      <c r="AL31" s="879">
        <v>0</v>
      </c>
      <c r="AM31" s="879">
        <v>0</v>
      </c>
      <c r="AN31" s="879">
        <v>0</v>
      </c>
      <c r="AO31" s="879">
        <v>0</v>
      </c>
      <c r="AP31" s="879">
        <v>0</v>
      </c>
      <c r="AQ31" s="879">
        <v>0</v>
      </c>
      <c r="AR31" s="879">
        <v>0</v>
      </c>
      <c r="AS31" s="879">
        <v>0</v>
      </c>
      <c r="AT31" s="879">
        <v>0</v>
      </c>
      <c r="AU31" s="879">
        <v>0</v>
      </c>
      <c r="AV31" s="879">
        <v>0</v>
      </c>
      <c r="AW31" s="879">
        <v>0</v>
      </c>
      <c r="AX31" s="879">
        <v>0</v>
      </c>
      <c r="AY31" s="879">
        <v>0</v>
      </c>
      <c r="AZ31" s="879">
        <v>0</v>
      </c>
      <c r="BA31" s="879">
        <v>0</v>
      </c>
      <c r="BB31" s="879">
        <v>0</v>
      </c>
      <c r="BC31" s="879">
        <v>0</v>
      </c>
      <c r="BD31" s="879">
        <v>0</v>
      </c>
      <c r="BE31" s="879">
        <v>0</v>
      </c>
      <c r="BF31" s="879">
        <v>0</v>
      </c>
      <c r="BG31" s="879">
        <v>27.260754840000001</v>
      </c>
      <c r="BH31" s="879">
        <v>54.499325599999999</v>
      </c>
      <c r="BI31" s="879">
        <v>0</v>
      </c>
      <c r="BJ31" s="879">
        <v>0</v>
      </c>
      <c r="BK31" s="879">
        <v>0</v>
      </c>
      <c r="BL31" s="879">
        <v>0</v>
      </c>
      <c r="BM31" s="879">
        <v>0</v>
      </c>
      <c r="BN31" s="879">
        <v>0</v>
      </c>
      <c r="BO31" s="879">
        <v>0</v>
      </c>
      <c r="BP31" s="879">
        <v>0</v>
      </c>
      <c r="BQ31" s="879">
        <v>0</v>
      </c>
      <c r="BR31" s="879">
        <v>0</v>
      </c>
      <c r="BS31" s="879">
        <v>0</v>
      </c>
      <c r="BT31" s="879">
        <v>0</v>
      </c>
      <c r="BU31" s="879">
        <v>23578.282826840001</v>
      </c>
      <c r="BV31" s="879">
        <v>33009.86461697</v>
      </c>
      <c r="BW31" s="879">
        <v>26006.187493369998</v>
      </c>
      <c r="BX31" s="879">
        <v>23587.728207849999</v>
      </c>
      <c r="BY31" s="879">
        <v>23587.728207849999</v>
      </c>
      <c r="BZ31" s="879">
        <v>23587.728207849999</v>
      </c>
      <c r="CA31" s="879">
        <v>23587.728207849999</v>
      </c>
      <c r="CB31" s="879">
        <v>23587.728207849999</v>
      </c>
      <c r="CC31" s="879">
        <v>23587.728207849999</v>
      </c>
      <c r="CD31" s="879">
        <v>23587.728207849999</v>
      </c>
      <c r="CE31" s="879">
        <v>23587.728207849999</v>
      </c>
      <c r="CF31" s="879">
        <v>23587.728207849999</v>
      </c>
      <c r="CG31" s="879">
        <v>25590.346310739998</v>
      </c>
      <c r="CH31" s="879">
        <v>25588.014388</v>
      </c>
      <c r="CI31" s="879">
        <v>25588.014388</v>
      </c>
    </row>
    <row r="32" spans="1:87" ht="15.75" customHeight="1">
      <c r="A32" s="880" t="s">
        <v>338</v>
      </c>
      <c r="B32" s="881">
        <v>0</v>
      </c>
      <c r="C32" s="882">
        <v>0</v>
      </c>
      <c r="D32" s="882">
        <v>0</v>
      </c>
      <c r="E32" s="882">
        <v>0</v>
      </c>
      <c r="F32" s="882">
        <v>0</v>
      </c>
      <c r="G32" s="882">
        <v>0</v>
      </c>
      <c r="H32" s="882">
        <v>0</v>
      </c>
      <c r="I32" s="882">
        <v>0</v>
      </c>
      <c r="J32" s="882">
        <v>0</v>
      </c>
      <c r="K32" s="882">
        <v>0</v>
      </c>
      <c r="L32" s="882">
        <v>0</v>
      </c>
      <c r="M32" s="882">
        <v>0</v>
      </c>
      <c r="N32" s="882">
        <v>0</v>
      </c>
      <c r="O32" s="882">
        <v>0</v>
      </c>
      <c r="P32" s="882">
        <v>0</v>
      </c>
      <c r="Q32" s="882">
        <v>0</v>
      </c>
      <c r="R32" s="882">
        <v>0</v>
      </c>
      <c r="S32" s="882">
        <v>0</v>
      </c>
      <c r="T32" s="882">
        <v>0</v>
      </c>
      <c r="U32" s="882">
        <v>0</v>
      </c>
      <c r="V32" s="882">
        <v>0</v>
      </c>
      <c r="W32" s="882">
        <v>0</v>
      </c>
      <c r="X32" s="882">
        <v>0</v>
      </c>
      <c r="Y32" s="882">
        <v>13249.363449780001</v>
      </c>
      <c r="Z32" s="882">
        <v>13249.363449780001</v>
      </c>
      <c r="AA32" s="882">
        <v>13249.363449780001</v>
      </c>
      <c r="AB32" s="882">
        <v>13249.363449780001</v>
      </c>
      <c r="AC32" s="882">
        <v>13249.363449780001</v>
      </c>
      <c r="AD32" s="882">
        <v>13249.363449780001</v>
      </c>
      <c r="AE32" s="882">
        <v>0</v>
      </c>
      <c r="AF32" s="882">
        <v>0</v>
      </c>
      <c r="AG32" s="882">
        <v>0</v>
      </c>
      <c r="AH32" s="882">
        <v>0</v>
      </c>
      <c r="AI32" s="882">
        <v>0</v>
      </c>
      <c r="AJ32" s="882">
        <v>0</v>
      </c>
      <c r="AK32" s="882">
        <v>0</v>
      </c>
      <c r="AL32" s="882">
        <v>0</v>
      </c>
      <c r="AM32" s="882">
        <v>0</v>
      </c>
      <c r="AN32" s="882">
        <v>0</v>
      </c>
      <c r="AO32" s="882">
        <v>0</v>
      </c>
      <c r="AP32" s="882">
        <v>0</v>
      </c>
      <c r="AQ32" s="882">
        <v>0</v>
      </c>
      <c r="AR32" s="882">
        <v>0</v>
      </c>
      <c r="AS32" s="882">
        <v>0</v>
      </c>
      <c r="AT32" s="882">
        <v>0</v>
      </c>
      <c r="AU32" s="882">
        <v>0</v>
      </c>
      <c r="AV32" s="882">
        <v>0</v>
      </c>
      <c r="AW32" s="882">
        <v>0</v>
      </c>
      <c r="AX32" s="882">
        <v>0</v>
      </c>
      <c r="AY32" s="882">
        <v>0</v>
      </c>
      <c r="AZ32" s="882">
        <v>0</v>
      </c>
      <c r="BA32" s="882">
        <v>0</v>
      </c>
      <c r="BB32" s="882">
        <v>0</v>
      </c>
      <c r="BC32" s="882">
        <v>0</v>
      </c>
      <c r="BD32" s="882">
        <v>0</v>
      </c>
      <c r="BE32" s="882">
        <v>0</v>
      </c>
      <c r="BF32" s="882">
        <v>0</v>
      </c>
      <c r="BG32" s="882">
        <v>27.260754840000001</v>
      </c>
      <c r="BH32" s="882">
        <v>54.499325599999999</v>
      </c>
      <c r="BI32" s="882">
        <v>0</v>
      </c>
      <c r="BJ32" s="882">
        <v>0</v>
      </c>
      <c r="BK32" s="882">
        <v>0</v>
      </c>
      <c r="BL32" s="882">
        <v>0</v>
      </c>
      <c r="BM32" s="882">
        <v>0</v>
      </c>
      <c r="BN32" s="882">
        <v>0</v>
      </c>
      <c r="BO32" s="882">
        <v>0</v>
      </c>
      <c r="BP32" s="882">
        <v>0</v>
      </c>
      <c r="BQ32" s="882">
        <v>0</v>
      </c>
      <c r="BR32" s="882">
        <v>0</v>
      </c>
      <c r="BS32" s="882">
        <v>0</v>
      </c>
      <c r="BT32" s="882">
        <v>0</v>
      </c>
      <c r="BU32" s="882">
        <v>23578.282826840001</v>
      </c>
      <c r="BV32" s="882">
        <v>33009.86461697</v>
      </c>
      <c r="BW32" s="882">
        <v>26006.187493369998</v>
      </c>
      <c r="BX32" s="882">
        <v>23587.728207849999</v>
      </c>
      <c r="BY32" s="882">
        <v>23587.728207849999</v>
      </c>
      <c r="BZ32" s="882">
        <v>23587.728207849999</v>
      </c>
      <c r="CA32" s="882">
        <v>23587.728207849999</v>
      </c>
      <c r="CB32" s="882">
        <v>23587.728207849999</v>
      </c>
      <c r="CC32" s="882">
        <v>23587.728207849999</v>
      </c>
      <c r="CD32" s="882">
        <v>23587.728207849999</v>
      </c>
      <c r="CE32" s="882">
        <v>23587.728207849999</v>
      </c>
      <c r="CF32" s="882">
        <v>23587.728207849999</v>
      </c>
      <c r="CG32" s="882">
        <v>25590.346310739998</v>
      </c>
      <c r="CH32" s="882">
        <v>25588.014388</v>
      </c>
      <c r="CI32" s="882">
        <v>25588.014388</v>
      </c>
    </row>
    <row r="33" spans="1:87" ht="15.75" customHeight="1">
      <c r="A33" s="880" t="s">
        <v>339</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0</v>
      </c>
      <c r="BJ33" s="882">
        <v>0</v>
      </c>
      <c r="BK33" s="882">
        <v>0</v>
      </c>
      <c r="BL33" s="882">
        <v>0</v>
      </c>
      <c r="BM33" s="882">
        <v>0</v>
      </c>
      <c r="BN33" s="882">
        <v>0</v>
      </c>
      <c r="BO33" s="882">
        <v>0</v>
      </c>
      <c r="BP33" s="882">
        <v>0</v>
      </c>
      <c r="BQ33" s="882">
        <v>0</v>
      </c>
      <c r="BR33" s="882">
        <v>0</v>
      </c>
      <c r="BS33" s="882">
        <v>0</v>
      </c>
      <c r="BT33" s="882">
        <v>0</v>
      </c>
      <c r="BU33" s="882">
        <v>0</v>
      </c>
      <c r="BV33" s="882">
        <v>0</v>
      </c>
      <c r="BW33" s="882">
        <v>0</v>
      </c>
      <c r="BX33" s="882">
        <v>0</v>
      </c>
      <c r="BY33" s="882">
        <v>0</v>
      </c>
      <c r="BZ33" s="882">
        <v>0</v>
      </c>
      <c r="CA33" s="882">
        <v>0</v>
      </c>
      <c r="CB33" s="882">
        <v>0</v>
      </c>
      <c r="CC33" s="882">
        <v>0</v>
      </c>
      <c r="CD33" s="882">
        <v>0</v>
      </c>
      <c r="CE33" s="882">
        <v>0</v>
      </c>
      <c r="CF33" s="882">
        <v>0</v>
      </c>
      <c r="CG33" s="882">
        <v>0</v>
      </c>
      <c r="CH33" s="882">
        <v>0</v>
      </c>
      <c r="CI33" s="882">
        <v>0</v>
      </c>
    </row>
    <row r="34" spans="1:87" ht="15.75" customHeight="1">
      <c r="A34" s="880" t="s">
        <v>340</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c r="BD34" s="882"/>
      <c r="BE34" s="882"/>
      <c r="BF34" s="882"/>
      <c r="BG34" s="882"/>
      <c r="BH34" s="882"/>
      <c r="BI34" s="882">
        <v>0</v>
      </c>
      <c r="BJ34" s="882">
        <v>0</v>
      </c>
      <c r="BK34" s="882">
        <v>0</v>
      </c>
      <c r="BL34" s="882">
        <v>0</v>
      </c>
      <c r="BM34" s="882">
        <v>0</v>
      </c>
      <c r="BN34" s="882">
        <v>0</v>
      </c>
      <c r="BO34" s="882">
        <v>0</v>
      </c>
      <c r="BP34" s="882">
        <v>0</v>
      </c>
      <c r="BQ34" s="882">
        <v>0</v>
      </c>
      <c r="BR34" s="882">
        <v>0</v>
      </c>
      <c r="BS34" s="882">
        <v>0</v>
      </c>
      <c r="BT34" s="882">
        <v>0</v>
      </c>
      <c r="BU34" s="882">
        <v>0</v>
      </c>
      <c r="BV34" s="882">
        <v>0</v>
      </c>
      <c r="BW34" s="882">
        <v>0</v>
      </c>
      <c r="BX34" s="882">
        <v>0</v>
      </c>
      <c r="BY34" s="882">
        <v>0</v>
      </c>
      <c r="BZ34" s="882">
        <v>0</v>
      </c>
      <c r="CA34" s="882">
        <v>0</v>
      </c>
      <c r="CB34" s="882">
        <v>0</v>
      </c>
      <c r="CC34" s="882">
        <v>0</v>
      </c>
      <c r="CD34" s="882">
        <v>0</v>
      </c>
      <c r="CE34" s="882">
        <v>0</v>
      </c>
      <c r="CF34" s="882">
        <v>0</v>
      </c>
      <c r="CG34" s="882">
        <v>0</v>
      </c>
      <c r="CH34" s="882">
        <v>0</v>
      </c>
      <c r="CI34" s="882">
        <v>0</v>
      </c>
    </row>
    <row r="35" spans="1:87" ht="15.75" customHeight="1">
      <c r="A35" s="880" t="s">
        <v>341</v>
      </c>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v>0</v>
      </c>
      <c r="BJ35" s="882">
        <v>0</v>
      </c>
      <c r="BK35" s="882">
        <v>0</v>
      </c>
      <c r="BL35" s="882">
        <v>0</v>
      </c>
      <c r="BM35" s="882">
        <v>0</v>
      </c>
      <c r="BN35" s="882">
        <v>0</v>
      </c>
      <c r="BO35" s="882">
        <v>0</v>
      </c>
      <c r="BP35" s="882">
        <v>0</v>
      </c>
      <c r="BQ35" s="882">
        <v>0</v>
      </c>
      <c r="BR35" s="882">
        <v>0</v>
      </c>
      <c r="BS35" s="882">
        <v>0</v>
      </c>
      <c r="BT35" s="882">
        <v>0</v>
      </c>
      <c r="BU35" s="882">
        <v>0</v>
      </c>
      <c r="BV35" s="882">
        <v>0</v>
      </c>
      <c r="BW35" s="882">
        <v>0</v>
      </c>
      <c r="BX35" s="882">
        <v>0</v>
      </c>
      <c r="BY35" s="882">
        <v>0</v>
      </c>
      <c r="BZ35" s="882">
        <v>0</v>
      </c>
      <c r="CA35" s="882">
        <v>0</v>
      </c>
      <c r="CB35" s="882">
        <v>0</v>
      </c>
      <c r="CC35" s="882">
        <v>0</v>
      </c>
      <c r="CD35" s="882">
        <v>0</v>
      </c>
      <c r="CE35" s="882">
        <v>0</v>
      </c>
      <c r="CF35" s="882">
        <v>0</v>
      </c>
      <c r="CG35" s="882">
        <v>0</v>
      </c>
      <c r="CH35" s="882">
        <v>0</v>
      </c>
      <c r="CI35" s="882">
        <v>0</v>
      </c>
    </row>
    <row r="36" spans="1:87" ht="15.75" customHeight="1">
      <c r="A36" s="880"/>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v>9895762.4779626187</v>
      </c>
      <c r="Z36" s="882">
        <v>9758497.8393546101</v>
      </c>
      <c r="AA36" s="882">
        <v>9751518.5045918915</v>
      </c>
      <c r="AB36" s="882">
        <v>9715608.119356053</v>
      </c>
      <c r="AC36" s="882">
        <v>9734625.5471999105</v>
      </c>
      <c r="AD36" s="882">
        <v>9697955.7953338716</v>
      </c>
      <c r="AE36" s="882">
        <v>9783650.3896958791</v>
      </c>
      <c r="AF36" s="882">
        <v>9624008.3018813096</v>
      </c>
      <c r="AG36" s="882">
        <v>9818476.481645491</v>
      </c>
      <c r="AH36" s="882">
        <v>9994873.5827435795</v>
      </c>
      <c r="AI36" s="882">
        <v>10149534.612205239</v>
      </c>
      <c r="AJ36" s="882">
        <v>10382727.328022601</v>
      </c>
      <c r="AK36" s="882">
        <v>9460534.2555823773</v>
      </c>
      <c r="AL36" s="882">
        <v>9025663.232463479</v>
      </c>
      <c r="AM36" s="882">
        <v>8822739.0168567784</v>
      </c>
      <c r="AN36" s="882">
        <v>9070174.6476979498</v>
      </c>
      <c r="AO36" s="882">
        <v>9535840.7116036993</v>
      </c>
      <c r="AP36" s="882">
        <v>9469921.210429851</v>
      </c>
      <c r="AQ36" s="882">
        <v>9537711.9368133284</v>
      </c>
      <c r="AR36" s="882">
        <v>9581910.512095239</v>
      </c>
      <c r="AS36" s="882">
        <v>10472352.57507067</v>
      </c>
      <c r="AT36" s="882">
        <v>10710576.188283712</v>
      </c>
      <c r="AU36" s="882">
        <v>11205599.145300489</v>
      </c>
      <c r="AV36" s="882">
        <v>11997374.580513</v>
      </c>
      <c r="AW36" s="882">
        <v>13670373.159760438</v>
      </c>
      <c r="AX36" s="882">
        <v>14147401.40624278</v>
      </c>
      <c r="AY36" s="882">
        <v>13502682.734121202</v>
      </c>
      <c r="AZ36" s="882">
        <v>13581771.748674888</v>
      </c>
      <c r="BA36" s="882">
        <v>13640505.52685594</v>
      </c>
      <c r="BB36" s="882">
        <v>13900455.929212999</v>
      </c>
      <c r="BC36" s="882">
        <v>14114784.744019877</v>
      </c>
      <c r="BD36" s="882">
        <v>14252984.904282041</v>
      </c>
      <c r="BE36" s="882">
        <v>14127357.62037361</v>
      </c>
      <c r="BF36" s="882">
        <v>14154968.76251339</v>
      </c>
      <c r="BG36" s="882">
        <v>14325842.15105653</v>
      </c>
      <c r="BH36" s="882">
        <v>14607652.700288732</v>
      </c>
      <c r="BI36" s="882">
        <v>14485882.874027014</v>
      </c>
      <c r="BJ36" s="882">
        <v>14312027.86156843</v>
      </c>
      <c r="BK36" s="882">
        <v>14435534.40069844</v>
      </c>
      <c r="BL36" s="882">
        <v>14599921.763822854</v>
      </c>
      <c r="BM36" s="882">
        <v>14717304.14069519</v>
      </c>
      <c r="BN36" s="882">
        <v>14833086.85944554</v>
      </c>
      <c r="BO36" s="882">
        <v>15031002.009160031</v>
      </c>
      <c r="BP36" s="882">
        <v>15073216.290131999</v>
      </c>
      <c r="BQ36" s="882">
        <v>15376290.5777342</v>
      </c>
      <c r="BR36" s="882">
        <v>15574348.157077182</v>
      </c>
      <c r="BS36" s="882">
        <v>15568022.693343278</v>
      </c>
      <c r="BT36" s="882">
        <v>15719585.08479153</v>
      </c>
      <c r="BU36" s="882">
        <v>15388764.783364441</v>
      </c>
      <c r="BV36" s="882">
        <v>15240010.3720612</v>
      </c>
      <c r="BW36" s="882">
        <v>15619442.195532849</v>
      </c>
      <c r="BX36" s="882">
        <v>15733919.105047788</v>
      </c>
      <c r="BY36" s="882">
        <v>15994506.72822904</v>
      </c>
      <c r="BZ36" s="882">
        <v>15951117.965108531</v>
      </c>
      <c r="CA36" s="882">
        <v>16224986.85199477</v>
      </c>
      <c r="CB36" s="882">
        <v>16503247.187736671</v>
      </c>
      <c r="CC36" s="882">
        <v>16656040.263321819</v>
      </c>
      <c r="CD36" s="882">
        <v>16931244.423590753</v>
      </c>
      <c r="CE36" s="882">
        <v>17081929.069399498</v>
      </c>
      <c r="CF36" s="882">
        <v>17377288.300832607</v>
      </c>
      <c r="CG36" s="882">
        <v>17396161.501059279</v>
      </c>
      <c r="CH36" s="882">
        <v>17455620.007587444</v>
      </c>
      <c r="CI36" s="882">
        <v>17942823.670106869</v>
      </c>
    </row>
    <row r="37" spans="1:87" ht="15.75" customHeight="1">
      <c r="A37" s="877" t="s">
        <v>343</v>
      </c>
      <c r="B37" s="878">
        <v>5233894.4480302902</v>
      </c>
      <c r="C37" s="879">
        <v>5644464.8933613803</v>
      </c>
      <c r="D37" s="879">
        <v>5862327.1264018407</v>
      </c>
      <c r="E37" s="879">
        <v>6411700.7110528089</v>
      </c>
      <c r="F37" s="879">
        <v>6678127.1514131697</v>
      </c>
      <c r="G37" s="879">
        <v>6655281.6789091192</v>
      </c>
      <c r="H37" s="879">
        <v>7213563.1598772993</v>
      </c>
      <c r="I37" s="879">
        <v>7325489.9019643897</v>
      </c>
      <c r="J37" s="879">
        <v>7378526.0874658599</v>
      </c>
      <c r="K37" s="879">
        <v>7578750.6064286102</v>
      </c>
      <c r="L37" s="879">
        <v>7824238.2950565005</v>
      </c>
      <c r="M37" s="879">
        <v>7909783.7779165395</v>
      </c>
      <c r="N37" s="879">
        <v>8244291.5591811193</v>
      </c>
      <c r="O37" s="879">
        <v>8207726.4697355097</v>
      </c>
      <c r="P37" s="879">
        <v>8015572.794603779</v>
      </c>
      <c r="Q37" s="879">
        <v>8166239.0802372089</v>
      </c>
      <c r="R37" s="879">
        <v>8259276.8620904218</v>
      </c>
      <c r="S37" s="879">
        <v>8305283.4883786598</v>
      </c>
      <c r="T37" s="879">
        <v>8751735.6891184915</v>
      </c>
      <c r="U37" s="879">
        <v>9394601.4749761112</v>
      </c>
      <c r="V37" s="879">
        <v>9516411.6005417407</v>
      </c>
      <c r="W37" s="879">
        <v>9570723.3761674687</v>
      </c>
      <c r="X37" s="879">
        <v>9687361.2147971485</v>
      </c>
      <c r="Y37" s="879">
        <v>538210.07070314989</v>
      </c>
      <c r="Z37" s="879">
        <v>489199.31026083999</v>
      </c>
      <c r="AA37" s="879">
        <v>405586.63393457001</v>
      </c>
      <c r="AB37" s="879">
        <v>425432.55357232998</v>
      </c>
      <c r="AC37" s="879">
        <v>375827.85752173996</v>
      </c>
      <c r="AD37" s="879">
        <v>362234.94825132005</v>
      </c>
      <c r="AE37" s="879">
        <v>396545.27381158003</v>
      </c>
      <c r="AF37" s="879">
        <v>488181.41858972999</v>
      </c>
      <c r="AG37" s="879">
        <v>493564.07059582003</v>
      </c>
      <c r="AH37" s="879">
        <v>564780.92457718996</v>
      </c>
      <c r="AI37" s="879">
        <v>664063.78836976003</v>
      </c>
      <c r="AJ37" s="879">
        <v>683581.76597093989</v>
      </c>
      <c r="AK37" s="879">
        <v>632171.02236176003</v>
      </c>
      <c r="AL37" s="879">
        <v>532558.36062212999</v>
      </c>
      <c r="AM37" s="879">
        <v>424370.58095151</v>
      </c>
      <c r="AN37" s="879">
        <v>437507.46033380996</v>
      </c>
      <c r="AO37" s="879">
        <v>447451.76345143997</v>
      </c>
      <c r="AP37" s="879">
        <v>633818.09916783986</v>
      </c>
      <c r="AQ37" s="879">
        <v>726392.49832609994</v>
      </c>
      <c r="AR37" s="879">
        <v>792614.86655618995</v>
      </c>
      <c r="AS37" s="879">
        <v>823353.27331522992</v>
      </c>
      <c r="AT37" s="879">
        <v>870333.52811066993</v>
      </c>
      <c r="AU37" s="879">
        <v>2145513.6792321</v>
      </c>
      <c r="AV37" s="879">
        <v>2689502.20153637</v>
      </c>
      <c r="AW37" s="879">
        <v>4569146.0178365698</v>
      </c>
      <c r="AX37" s="879">
        <v>4584939.9793761997</v>
      </c>
      <c r="AY37" s="879">
        <v>4579149.0986986104</v>
      </c>
      <c r="AZ37" s="879">
        <v>4599334.10549118</v>
      </c>
      <c r="BA37" s="879">
        <v>4642383.3821805604</v>
      </c>
      <c r="BB37" s="879">
        <v>4730614.0771453595</v>
      </c>
      <c r="BC37" s="879">
        <v>4652650.3792329198</v>
      </c>
      <c r="BD37" s="879">
        <v>4610184.6836651405</v>
      </c>
      <c r="BE37" s="879">
        <v>4448812.5701917997</v>
      </c>
      <c r="BF37" s="879">
        <v>4478198.6776154293</v>
      </c>
      <c r="BG37" s="879">
        <v>4619886.2793185208</v>
      </c>
      <c r="BH37" s="879">
        <v>4651032.1819295203</v>
      </c>
      <c r="BI37" s="879">
        <v>4708311.8218548102</v>
      </c>
      <c r="BJ37" s="879">
        <v>4698428.5363426097</v>
      </c>
      <c r="BK37" s="879">
        <v>4741575.1777651105</v>
      </c>
      <c r="BL37" s="879">
        <v>4754751.7556532407</v>
      </c>
      <c r="BM37" s="879">
        <v>4795017.2422417505</v>
      </c>
      <c r="BN37" s="879">
        <v>4687396.5519252494</v>
      </c>
      <c r="BO37" s="879">
        <v>4703313.1883831806</v>
      </c>
      <c r="BP37" s="879">
        <v>4651415.5666840998</v>
      </c>
      <c r="BQ37" s="879">
        <v>4638051.1849396201</v>
      </c>
      <c r="BR37" s="879">
        <v>4820183.7172946297</v>
      </c>
      <c r="BS37" s="879">
        <v>4835381.7731867302</v>
      </c>
      <c r="BT37" s="879">
        <v>4829926.2069036197</v>
      </c>
      <c r="BU37" s="879">
        <v>4575810.03607402</v>
      </c>
      <c r="BV37" s="879">
        <v>4578674.0265254006</v>
      </c>
      <c r="BW37" s="879">
        <v>4618807.06144905</v>
      </c>
      <c r="BX37" s="879">
        <v>4612395.6646272596</v>
      </c>
      <c r="BY37" s="879">
        <v>4687670.4452883098</v>
      </c>
      <c r="BZ37" s="879">
        <v>4677958.3833005996</v>
      </c>
      <c r="CA37" s="879">
        <v>4678748.2556447499</v>
      </c>
      <c r="CB37" s="879">
        <v>4671619.43386037</v>
      </c>
      <c r="CC37" s="879">
        <v>4673510.2554063909</v>
      </c>
      <c r="CD37" s="879">
        <v>4674233.9719307004</v>
      </c>
      <c r="CE37" s="879">
        <v>4926822.5041798297</v>
      </c>
      <c r="CF37" s="879">
        <v>4860415.8371227002</v>
      </c>
      <c r="CG37" s="879">
        <v>4834297.3938880293</v>
      </c>
      <c r="CH37" s="879">
        <v>4834122.3462205194</v>
      </c>
      <c r="CI37" s="879">
        <v>4857940.3685571505</v>
      </c>
    </row>
    <row r="38" spans="1:87" ht="15.75" customHeight="1">
      <c r="A38" s="880" t="s">
        <v>338</v>
      </c>
      <c r="B38" s="881">
        <v>151654.94434155998</v>
      </c>
      <c r="C38" s="882">
        <v>164782.20141387</v>
      </c>
      <c r="D38" s="882">
        <v>145417.92047837999</v>
      </c>
      <c r="E38" s="882">
        <v>167383.75546571001</v>
      </c>
      <c r="F38" s="882">
        <v>149452.44163146999</v>
      </c>
      <c r="G38" s="882">
        <v>114037.12902391001</v>
      </c>
      <c r="H38" s="882">
        <v>89863.413263740003</v>
      </c>
      <c r="I38" s="882">
        <v>239880.94834298</v>
      </c>
      <c r="J38" s="882">
        <v>171846.36678277</v>
      </c>
      <c r="K38" s="882">
        <v>228463.35238563002</v>
      </c>
      <c r="L38" s="882">
        <v>247452.51102055999</v>
      </c>
      <c r="M38" s="882">
        <v>260148.80382626</v>
      </c>
      <c r="N38" s="882">
        <v>295217.51041338005</v>
      </c>
      <c r="O38" s="882">
        <v>340924.16818007</v>
      </c>
      <c r="P38" s="882">
        <v>313611.62260223995</v>
      </c>
      <c r="Q38" s="882">
        <v>324755.93026708998</v>
      </c>
      <c r="R38" s="882">
        <v>321497.92896739003</v>
      </c>
      <c r="S38" s="882">
        <v>336124.95454940997</v>
      </c>
      <c r="T38" s="882">
        <v>423809.86023242993</v>
      </c>
      <c r="U38" s="882">
        <v>468378.76872617</v>
      </c>
      <c r="V38" s="882">
        <v>445686.84708700998</v>
      </c>
      <c r="W38" s="882">
        <v>362376.31018550001</v>
      </c>
      <c r="X38" s="882">
        <v>398900.8636327</v>
      </c>
      <c r="Y38" s="882">
        <v>9357552.407259468</v>
      </c>
      <c r="Z38" s="882">
        <v>9269298.5290937703</v>
      </c>
      <c r="AA38" s="882">
        <v>9345931.8706573211</v>
      </c>
      <c r="AB38" s="882">
        <v>9290175.5657837223</v>
      </c>
      <c r="AC38" s="882">
        <v>9358797.6896781698</v>
      </c>
      <c r="AD38" s="882">
        <v>9335720.8470825516</v>
      </c>
      <c r="AE38" s="882">
        <v>9387105.1158842985</v>
      </c>
      <c r="AF38" s="882">
        <v>9135826.8832915798</v>
      </c>
      <c r="AG38" s="882">
        <v>9324912.4110496715</v>
      </c>
      <c r="AH38" s="882">
        <v>9430092.6581663899</v>
      </c>
      <c r="AI38" s="882">
        <v>9485470.8238354791</v>
      </c>
      <c r="AJ38" s="882">
        <v>9699145.5620516613</v>
      </c>
      <c r="AK38" s="882">
        <v>8828363.2332206182</v>
      </c>
      <c r="AL38" s="882">
        <v>8493104.8718413487</v>
      </c>
      <c r="AM38" s="882">
        <v>8398368.4359052684</v>
      </c>
      <c r="AN38" s="882">
        <v>8632667.1873641405</v>
      </c>
      <c r="AO38" s="882">
        <v>9088388.948152259</v>
      </c>
      <c r="AP38" s="882">
        <v>8836103.1112620104</v>
      </c>
      <c r="AQ38" s="882">
        <v>8811319.438487228</v>
      </c>
      <c r="AR38" s="882">
        <v>8789295.6455390491</v>
      </c>
      <c r="AS38" s="882">
        <v>9648999.3017554395</v>
      </c>
      <c r="AT38" s="882">
        <v>9840242.6601730417</v>
      </c>
      <c r="AU38" s="882">
        <v>9060085.4660683889</v>
      </c>
      <c r="AV38" s="882">
        <v>9307872.37897663</v>
      </c>
      <c r="AW38" s="882">
        <v>9101227.141923869</v>
      </c>
      <c r="AX38" s="882">
        <v>9562461.4268665817</v>
      </c>
      <c r="AY38" s="882">
        <v>8923533.6354225911</v>
      </c>
      <c r="AZ38" s="882">
        <v>8982437.6431837082</v>
      </c>
      <c r="BA38" s="882">
        <v>8998122.1446753796</v>
      </c>
      <c r="BB38" s="882">
        <v>9169841.8520676401</v>
      </c>
      <c r="BC38" s="882">
        <v>9462132.8647869583</v>
      </c>
      <c r="BD38" s="882">
        <v>9642439.5676169004</v>
      </c>
      <c r="BE38" s="882">
        <v>9678111.4271818101</v>
      </c>
      <c r="BF38" s="882">
        <v>9675917.3888979591</v>
      </c>
      <c r="BG38" s="882">
        <v>9705079.2607380096</v>
      </c>
      <c r="BH38" s="882">
        <v>9955273.4393592104</v>
      </c>
      <c r="BI38" s="882">
        <v>9775077.0584139526</v>
      </c>
      <c r="BJ38" s="882">
        <v>9603158.2447163407</v>
      </c>
      <c r="BK38" s="882">
        <v>9682979.5780557301</v>
      </c>
      <c r="BL38" s="882">
        <v>9828746.6723594032</v>
      </c>
      <c r="BM38" s="882">
        <v>9891850.0058954488</v>
      </c>
      <c r="BN38" s="882">
        <v>10105298.7828742</v>
      </c>
      <c r="BO38" s="882">
        <v>10288798.44186106</v>
      </c>
      <c r="BP38" s="882">
        <v>10380323.348792581</v>
      </c>
      <c r="BQ38" s="882">
        <v>10694188.847630309</v>
      </c>
      <c r="BR38" s="882">
        <v>10716339.621396663</v>
      </c>
      <c r="BS38" s="882">
        <v>10694152.858978389</v>
      </c>
      <c r="BT38" s="882">
        <v>10850996.04691302</v>
      </c>
      <c r="BU38" s="882">
        <v>10766951.893774811</v>
      </c>
      <c r="BV38" s="882">
        <v>10615059.734579939</v>
      </c>
      <c r="BW38" s="882">
        <v>10952562.34268933</v>
      </c>
      <c r="BX38" s="882">
        <v>11070435.063134629</v>
      </c>
      <c r="BY38" s="882">
        <v>11254571.643640621</v>
      </c>
      <c r="BZ38" s="882">
        <v>11218206.6306876</v>
      </c>
      <c r="CA38" s="882">
        <v>11492328.751530759</v>
      </c>
      <c r="CB38" s="882">
        <v>11773747.8851215</v>
      </c>
      <c r="CC38" s="882">
        <v>11922287.151216939</v>
      </c>
      <c r="CD38" s="882">
        <v>12198067.261123262</v>
      </c>
      <c r="CE38" s="882">
        <v>12095542.441599058</v>
      </c>
      <c r="CF38" s="882">
        <v>12449770.224905958</v>
      </c>
      <c r="CG38" s="882">
        <v>12478258.709737631</v>
      </c>
      <c r="CH38" s="882">
        <v>12540326.950856352</v>
      </c>
      <c r="CI38" s="882">
        <v>12993398.39169699</v>
      </c>
    </row>
    <row r="39" spans="1:87" ht="15.75" customHeight="1">
      <c r="A39" s="880" t="s">
        <v>339</v>
      </c>
      <c r="B39" s="881">
        <v>5082239.5036887303</v>
      </c>
      <c r="C39" s="882">
        <v>5479682.6919475105</v>
      </c>
      <c r="D39" s="882">
        <v>5716909.2059234604</v>
      </c>
      <c r="E39" s="882">
        <v>6244316.9555870993</v>
      </c>
      <c r="F39" s="882">
        <v>6528674.7097816998</v>
      </c>
      <c r="G39" s="882">
        <v>6541244.5498852096</v>
      </c>
      <c r="H39" s="882">
        <v>7123699.7466135593</v>
      </c>
      <c r="I39" s="882">
        <v>7085608.9536214098</v>
      </c>
      <c r="J39" s="882">
        <v>7206679.7206830904</v>
      </c>
      <c r="K39" s="882">
        <v>7350287.2540429803</v>
      </c>
      <c r="L39" s="882">
        <v>7576785.7840359407</v>
      </c>
      <c r="M39" s="882">
        <v>7649634.9740902791</v>
      </c>
      <c r="N39" s="882">
        <v>7949074.048767739</v>
      </c>
      <c r="O39" s="882">
        <v>7866802.3015554398</v>
      </c>
      <c r="P39" s="882">
        <v>7701961.1720015388</v>
      </c>
      <c r="Q39" s="882">
        <v>7841483.1499701189</v>
      </c>
      <c r="R39" s="882">
        <v>7937778.9331230316</v>
      </c>
      <c r="S39" s="882">
        <v>7969158.5338292494</v>
      </c>
      <c r="T39" s="882">
        <v>8327925.828886061</v>
      </c>
      <c r="U39" s="882">
        <v>8926222.7062499411</v>
      </c>
      <c r="V39" s="882">
        <v>9070724.7534547299</v>
      </c>
      <c r="W39" s="882">
        <v>9208347.0659819692</v>
      </c>
      <c r="X39" s="882">
        <v>9288460.351164449</v>
      </c>
      <c r="Y39" s="882"/>
      <c r="Z39" s="882"/>
      <c r="AA39" s="882"/>
      <c r="AB39" s="882"/>
      <c r="AC39" s="882"/>
      <c r="AD39" s="882"/>
      <c r="AE39" s="882"/>
      <c r="AF39" s="882"/>
      <c r="AG39" s="882"/>
      <c r="AH39" s="882"/>
      <c r="AI39" s="882"/>
      <c r="AJ39" s="882"/>
      <c r="AK39" s="882"/>
      <c r="AL39" s="882"/>
      <c r="AM39" s="882"/>
      <c r="AN39" s="882"/>
      <c r="AO39" s="882"/>
      <c r="AP39" s="882"/>
      <c r="AQ39" s="882"/>
      <c r="AR39" s="882"/>
      <c r="AS39" s="882"/>
      <c r="AT39" s="882"/>
      <c r="AU39" s="882"/>
      <c r="AV39" s="882"/>
      <c r="AW39" s="882"/>
      <c r="AX39" s="882"/>
      <c r="AY39" s="882"/>
      <c r="AZ39" s="882"/>
      <c r="BA39" s="882"/>
      <c r="BB39" s="882"/>
      <c r="BC39" s="882"/>
      <c r="BD39" s="882"/>
      <c r="BE39" s="882"/>
      <c r="BF39" s="882"/>
      <c r="BG39" s="882"/>
      <c r="BH39" s="882"/>
      <c r="BI39" s="882">
        <v>0</v>
      </c>
      <c r="BJ39" s="882">
        <v>7907.7702421100003</v>
      </c>
      <c r="BK39" s="882">
        <v>7897.4684036300005</v>
      </c>
      <c r="BL39" s="882">
        <v>11367.07633272</v>
      </c>
      <c r="BM39" s="882">
        <v>24368.469188979998</v>
      </c>
      <c r="BN39" s="882">
        <v>33604.006352969998</v>
      </c>
      <c r="BO39" s="882">
        <v>31524.22488785</v>
      </c>
      <c r="BP39" s="882">
        <v>33864.59781901</v>
      </c>
      <c r="BQ39" s="882">
        <v>36326.45463344</v>
      </c>
      <c r="BR39" s="882">
        <v>30465.586205519998</v>
      </c>
      <c r="BS39" s="882">
        <v>30519.93263766</v>
      </c>
      <c r="BT39" s="882">
        <v>30027.262853369997</v>
      </c>
      <c r="BU39" s="882">
        <v>36490.231376600001</v>
      </c>
      <c r="BV39" s="882">
        <v>36426.250442649995</v>
      </c>
      <c r="BW39" s="882">
        <v>37705.393394040002</v>
      </c>
      <c r="BX39" s="882">
        <v>40629.667912609999</v>
      </c>
      <c r="BY39" s="882">
        <v>42021.028027550004</v>
      </c>
      <c r="BZ39" s="882">
        <v>42701.038440830001</v>
      </c>
      <c r="CA39" s="882">
        <v>41171.583105260004</v>
      </c>
      <c r="CB39" s="882">
        <v>43654.118635190003</v>
      </c>
      <c r="CC39" s="882">
        <v>45386.342226779998</v>
      </c>
      <c r="CD39" s="882">
        <v>42453.389156559999</v>
      </c>
      <c r="CE39" s="882">
        <v>41418.043943360004</v>
      </c>
      <c r="CF39" s="882">
        <v>48626.521262080001</v>
      </c>
      <c r="CG39" s="882">
        <v>63714.521410959991</v>
      </c>
      <c r="CH39" s="882">
        <v>60412.251418560001</v>
      </c>
      <c r="CI39" s="882">
        <v>70278.501000730015</v>
      </c>
    </row>
    <row r="40" spans="1:87" ht="15.75" customHeight="1">
      <c r="A40" s="880" t="s">
        <v>340</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v>0</v>
      </c>
      <c r="BA40" s="882">
        <v>0</v>
      </c>
      <c r="BB40" s="882">
        <v>0</v>
      </c>
      <c r="BC40" s="882">
        <v>1.5</v>
      </c>
      <c r="BD40" s="882">
        <v>360.65300000000002</v>
      </c>
      <c r="BE40" s="882">
        <v>433.62299999999999</v>
      </c>
      <c r="BF40" s="882">
        <v>852.69600000000003</v>
      </c>
      <c r="BG40" s="882">
        <v>876.61099999999999</v>
      </c>
      <c r="BH40" s="882">
        <v>1347.079</v>
      </c>
      <c r="BI40" s="882">
        <v>2493.9937582500002</v>
      </c>
      <c r="BJ40" s="882">
        <v>2533.3102673700005</v>
      </c>
      <c r="BK40" s="882">
        <v>3082.1764739700002</v>
      </c>
      <c r="BL40" s="882">
        <v>5056.2594774899999</v>
      </c>
      <c r="BM40" s="882">
        <v>6068.42336901</v>
      </c>
      <c r="BN40" s="882">
        <v>6787.5182931199997</v>
      </c>
      <c r="BO40" s="882">
        <v>7366.1540279399997</v>
      </c>
      <c r="BP40" s="882">
        <v>7612.7768363099995</v>
      </c>
      <c r="BQ40" s="882">
        <v>7724.0905308299971</v>
      </c>
      <c r="BR40" s="882">
        <v>7359.2321803699997</v>
      </c>
      <c r="BS40" s="882">
        <v>7968.1285404999999</v>
      </c>
      <c r="BT40" s="882">
        <v>8635.5681215199984</v>
      </c>
      <c r="BU40" s="882">
        <v>9512.62213901</v>
      </c>
      <c r="BV40" s="882">
        <v>9850.3605132099983</v>
      </c>
      <c r="BW40" s="882">
        <v>10367.398000429999</v>
      </c>
      <c r="BX40" s="882">
        <v>10458.709373290001</v>
      </c>
      <c r="BY40" s="882">
        <v>10243.611272560001</v>
      </c>
      <c r="BZ40" s="882">
        <v>12251.912679499999</v>
      </c>
      <c r="CA40" s="882">
        <v>12738.261714</v>
      </c>
      <c r="CB40" s="882">
        <v>14225.75011961</v>
      </c>
      <c r="CC40" s="882">
        <v>14856.514471709999</v>
      </c>
      <c r="CD40" s="882">
        <v>16489.801380229997</v>
      </c>
      <c r="CE40" s="882">
        <v>18146.07967725</v>
      </c>
      <c r="CF40" s="882">
        <v>18475.717541870003</v>
      </c>
      <c r="CG40" s="882">
        <v>19890.876022659999</v>
      </c>
      <c r="CH40" s="882">
        <v>20758.459092009998</v>
      </c>
      <c r="CI40" s="882">
        <v>21206.408852</v>
      </c>
    </row>
    <row r="41" spans="1:87" ht="16.5" customHeight="1">
      <c r="A41" s="880" t="s">
        <v>341</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row>
    <row r="42" spans="1:87" ht="15.75" customHeight="1">
      <c r="A42" s="880"/>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row>
    <row r="43" spans="1:87" ht="15.75" customHeight="1">
      <c r="A43" s="885" t="s">
        <v>344</v>
      </c>
      <c r="B43" s="886">
        <v>-3837663.7239474813</v>
      </c>
      <c r="C43" s="887">
        <v>-3925845.4230089206</v>
      </c>
      <c r="D43" s="887">
        <v>-3455720.4488046207</v>
      </c>
      <c r="E43" s="887">
        <v>-3951034.1393111008</v>
      </c>
      <c r="F43" s="887">
        <v>-4295225.7669683509</v>
      </c>
      <c r="G43" s="887">
        <v>-4406104.6514361184</v>
      </c>
      <c r="H43" s="887">
        <v>-4872057.5245825909</v>
      </c>
      <c r="I43" s="887">
        <v>-4564314.9096662803</v>
      </c>
      <c r="J43" s="887">
        <v>-3807820.3346832404</v>
      </c>
      <c r="K43" s="887">
        <v>-3891323.1955299494</v>
      </c>
      <c r="L43" s="887">
        <v>-3583834.4216553904</v>
      </c>
      <c r="M43" s="887">
        <v>-4335455.3361452091</v>
      </c>
      <c r="N43" s="887">
        <v>-3592312.2930904906</v>
      </c>
      <c r="O43" s="887">
        <v>-3658129.8469531601</v>
      </c>
      <c r="P43" s="887">
        <v>-3728033.1535905204</v>
      </c>
      <c r="Q43" s="887">
        <v>-4000994.7378061702</v>
      </c>
      <c r="R43" s="887">
        <v>-4159517.2449894794</v>
      </c>
      <c r="S43" s="887">
        <v>-3973507.1199681107</v>
      </c>
      <c r="T43" s="887">
        <v>-4388551.4597808905</v>
      </c>
      <c r="U43" s="887">
        <v>-4433570.8301393902</v>
      </c>
      <c r="V43" s="887">
        <v>-4282625.7448910102</v>
      </c>
      <c r="W43" s="887">
        <v>-4476074.2208314203</v>
      </c>
      <c r="X43" s="887">
        <v>-4662461.6237358488</v>
      </c>
      <c r="Y43" s="887">
        <v>-4675336.0686096502</v>
      </c>
      <c r="Z43" s="887">
        <v>-4719396.3605356896</v>
      </c>
      <c r="AA43" s="887">
        <v>-4550359.7156895204</v>
      </c>
      <c r="AB43" s="887">
        <v>-4494742.3862715587</v>
      </c>
      <c r="AC43" s="887">
        <v>-4201437.4260172201</v>
      </c>
      <c r="AD43" s="887">
        <v>-4403284.4686323293</v>
      </c>
      <c r="AE43" s="887">
        <v>-4156156.5413679592</v>
      </c>
      <c r="AF43" s="887">
        <v>-3985400.8560794992</v>
      </c>
      <c r="AG43" s="887">
        <v>-4166578.4334228905</v>
      </c>
      <c r="AH43" s="887">
        <v>-4241292.6944976011</v>
      </c>
      <c r="AI43" s="887">
        <v>-4338376.9252760503</v>
      </c>
      <c r="AJ43" s="887">
        <v>-4510505.7172803609</v>
      </c>
      <c r="AK43" s="887">
        <v>-3479734.6644522306</v>
      </c>
      <c r="AL43" s="887">
        <v>-3419865.4131416297</v>
      </c>
      <c r="AM43" s="887">
        <v>-3440905.2190090371</v>
      </c>
      <c r="AN43" s="887">
        <v>-3330881.5716162883</v>
      </c>
      <c r="AO43" s="887">
        <v>-3280532.029887083</v>
      </c>
      <c r="AP43" s="887">
        <v>-3129310.6040752307</v>
      </c>
      <c r="AQ43" s="887">
        <v>-2977330.2493229331</v>
      </c>
      <c r="AR43" s="887">
        <v>-3037311.4038003474</v>
      </c>
      <c r="AS43" s="887">
        <v>-4158232.77366065</v>
      </c>
      <c r="AT43" s="887">
        <v>-3946566.7264796211</v>
      </c>
      <c r="AU43" s="887">
        <v>-4321731.9203447299</v>
      </c>
      <c r="AV43" s="887">
        <v>-5260379.4120450085</v>
      </c>
      <c r="AW43" s="887">
        <v>-6988047.3625465306</v>
      </c>
      <c r="AX43" s="887">
        <v>-6820609.8939247802</v>
      </c>
      <c r="AY43" s="887">
        <v>-6930656.5561502082</v>
      </c>
      <c r="AZ43" s="887">
        <v>-7300678.242522439</v>
      </c>
      <c r="BA43" s="887">
        <v>-7323604.8309600707</v>
      </c>
      <c r="BB43" s="887">
        <v>-6990749.4472284811</v>
      </c>
      <c r="BC43" s="887">
        <v>-7058649.2842230015</v>
      </c>
      <c r="BD43" s="887">
        <v>-7269632.0831289478</v>
      </c>
      <c r="BE43" s="887">
        <v>-7024899.4078081837</v>
      </c>
      <c r="BF43" s="887">
        <v>-7122855.1862598779</v>
      </c>
      <c r="BG43" s="887">
        <v>-7457520.5557228709</v>
      </c>
      <c r="BH43" s="887">
        <v>-7497360.0701078121</v>
      </c>
      <c r="BI43" s="887">
        <v>-6258036.2057552421</v>
      </c>
      <c r="BJ43" s="887">
        <v>-6453269.5674673095</v>
      </c>
      <c r="BK43" s="887">
        <v>-7013695.7117233109</v>
      </c>
      <c r="BL43" s="887">
        <v>-6757673.8393498007</v>
      </c>
      <c r="BM43" s="887">
        <v>-7128858.9488649601</v>
      </c>
      <c r="BN43" s="887">
        <v>-7216270.4568476398</v>
      </c>
      <c r="BO43" s="887">
        <v>-6720640.1318244226</v>
      </c>
      <c r="BP43" s="887">
        <v>-7917143.7624795595</v>
      </c>
      <c r="BQ43" s="887">
        <v>-7561738.3367384309</v>
      </c>
      <c r="BR43" s="887">
        <v>-7648982.6547834389</v>
      </c>
      <c r="BS43" s="887">
        <v>-7994846.1167544629</v>
      </c>
      <c r="BT43" s="887">
        <v>-8038890.0761004724</v>
      </c>
      <c r="BU43" s="887">
        <v>-7504890.9012614926</v>
      </c>
      <c r="BV43" s="887">
        <v>-7497010.7111812793</v>
      </c>
      <c r="BW43" s="887">
        <v>-6982777.5854658503</v>
      </c>
      <c r="BX43" s="887">
        <v>-6914827.5495855408</v>
      </c>
      <c r="BY43" s="887">
        <v>-6675605.9300200008</v>
      </c>
      <c r="BZ43" s="887">
        <v>-6465265.3534094412</v>
      </c>
      <c r="CA43" s="887">
        <v>-6674043.2317986898</v>
      </c>
      <c r="CB43" s="887">
        <v>-7108388.4318034695</v>
      </c>
      <c r="CC43" s="887">
        <v>-7085095.8777087592</v>
      </c>
      <c r="CD43" s="887">
        <v>-7033163.6868995316</v>
      </c>
      <c r="CE43" s="887">
        <v>-6800820.52944363</v>
      </c>
      <c r="CF43" s="887">
        <v>-6866640.0567573886</v>
      </c>
      <c r="CG43" s="887">
        <v>-6926771.5451368801</v>
      </c>
      <c r="CH43" s="887">
        <v>-6901032.1113511296</v>
      </c>
      <c r="CI43" s="887">
        <v>-7992863.3818729213</v>
      </c>
    </row>
    <row r="44" spans="1:87" s="883" customFormat="1" ht="15.75" customHeight="1">
      <c r="A44" s="885" t="s">
        <v>696</v>
      </c>
      <c r="B44" s="888"/>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c r="AJ44" s="889"/>
      <c r="AK44" s="889"/>
      <c r="AL44" s="889"/>
      <c r="AM44" s="889"/>
      <c r="AN44" s="889"/>
      <c r="AO44" s="889"/>
      <c r="AP44" s="889"/>
      <c r="AQ44" s="889"/>
      <c r="AR44" s="889"/>
      <c r="AS44" s="889"/>
      <c r="AT44" s="889"/>
      <c r="AU44" s="889"/>
      <c r="AV44" s="889"/>
      <c r="AW44" s="889"/>
      <c r="AX44" s="889"/>
      <c r="AY44" s="889"/>
      <c r="AZ44" s="889"/>
      <c r="BA44" s="889"/>
      <c r="BB44" s="889"/>
      <c r="BC44" s="889"/>
      <c r="BD44" s="889"/>
      <c r="BE44" s="889"/>
      <c r="BF44" s="889"/>
      <c r="BG44" s="889"/>
      <c r="BH44" s="889"/>
      <c r="BI44" s="889"/>
      <c r="BJ44" s="889"/>
      <c r="BK44" s="889"/>
      <c r="BL44" s="889"/>
      <c r="BM44" s="889"/>
      <c r="BN44" s="889"/>
      <c r="BO44" s="889"/>
      <c r="BP44" s="889"/>
      <c r="BQ44" s="889"/>
      <c r="BR44" s="889"/>
      <c r="BS44" s="889"/>
      <c r="BT44" s="889"/>
      <c r="BU44" s="889"/>
      <c r="BV44" s="889"/>
      <c r="BW44" s="889"/>
      <c r="BX44" s="889"/>
      <c r="BY44" s="889"/>
      <c r="BZ44" s="889"/>
      <c r="CA44" s="889"/>
      <c r="CB44" s="889"/>
      <c r="CC44" s="889"/>
      <c r="CD44" s="889"/>
      <c r="CE44" s="889"/>
      <c r="CF44" s="889"/>
      <c r="CG44" s="889"/>
      <c r="CH44" s="889"/>
      <c r="CI44" s="889"/>
    </row>
    <row r="45" spans="1:87" ht="15.75" customHeight="1">
      <c r="A45" s="880" t="s">
        <v>345</v>
      </c>
      <c r="B45" s="881">
        <v>433839.78592332319</v>
      </c>
      <c r="C45" s="882">
        <v>453340.88430057658</v>
      </c>
      <c r="D45" s="882">
        <v>473718.55704988755</v>
      </c>
      <c r="E45" s="882">
        <v>495012.20618928003</v>
      </c>
      <c r="F45" s="882">
        <v>517263.00485748821</v>
      </c>
      <c r="G45" s="882">
        <v>540513.97692583234</v>
      </c>
      <c r="H45" s="882">
        <v>564810.08018864854</v>
      </c>
      <c r="I45" s="882">
        <v>590198.29329312837</v>
      </c>
      <c r="J45" s="882">
        <v>616727.70657665457</v>
      </c>
      <c r="K45" s="882">
        <v>644449.61698727519</v>
      </c>
      <c r="L45" s="882">
        <v>673417.62727085326</v>
      </c>
      <c r="M45" s="882">
        <v>703687.74961667811</v>
      </c>
      <c r="N45" s="882">
        <v>735318.51396194787</v>
      </c>
      <c r="O45" s="882">
        <v>768371.08116453746</v>
      </c>
      <c r="P45" s="882">
        <v>802909.36126288341</v>
      </c>
      <c r="Q45" s="882">
        <v>839000.13705165009</v>
      </c>
      <c r="R45" s="882">
        <v>876713.19321212184</v>
      </c>
      <c r="S45" s="882">
        <v>916121.45124700677</v>
      </c>
      <c r="T45" s="882">
        <v>957301.11048055976</v>
      </c>
      <c r="U45" s="882">
        <v>1000331.7953966609</v>
      </c>
      <c r="V45" s="882">
        <v>1045296.7095997409</v>
      </c>
      <c r="W45" s="882">
        <v>1092282.7966962494</v>
      </c>
      <c r="X45" s="882">
        <v>1141380.9084077459</v>
      </c>
      <c r="Y45" s="882">
        <v>1192685.9802406742</v>
      </c>
      <c r="Z45" s="882">
        <v>1246297.2150524927</v>
      </c>
      <c r="AA45" s="882">
        <v>1302318.2748691023</v>
      </c>
      <c r="AB45" s="882">
        <v>1360857.4813244685</v>
      </c>
      <c r="AC45" s="882">
        <v>1422028.0251100035</v>
      </c>
      <c r="AD45" s="882">
        <v>1485948.1848386982</v>
      </c>
      <c r="AE45" s="882">
        <v>1552741.5557471977</v>
      </c>
      <c r="AF45" s="882">
        <v>1622537.2886780342</v>
      </c>
      <c r="AG45" s="882">
        <v>1695470.339804112</v>
      </c>
      <c r="AH45" s="882">
        <v>1771681.731578307</v>
      </c>
      <c r="AI45" s="882">
        <v>1851318.8254127519</v>
      </c>
      <c r="AJ45" s="882">
        <v>1934535.6066150551</v>
      </c>
      <c r="AK45" s="882">
        <v>2021492.982132402</v>
      </c>
      <c r="AL45" s="882">
        <v>2112359.0916792536</v>
      </c>
      <c r="AM45" s="882">
        <v>2207309.6328502363</v>
      </c>
      <c r="AN45" s="882">
        <v>2306528.2008468546</v>
      </c>
      <c r="AO45" s="882">
        <v>2410206.6434749207</v>
      </c>
      <c r="AP45" s="882">
        <v>2518545.4320991184</v>
      </c>
      <c r="AQ45" s="882">
        <v>2631754.0492719738</v>
      </c>
      <c r="AR45" s="882">
        <v>2750051.3937867493</v>
      </c>
      <c r="AS45" s="882">
        <v>2873666.2039374639</v>
      </c>
      <c r="AT45" s="882">
        <v>3002837.499804453</v>
      </c>
      <c r="AU45" s="882">
        <v>3137815.0454206634</v>
      </c>
      <c r="AV45" s="882">
        <v>3278859.8317123223</v>
      </c>
      <c r="AW45" s="882">
        <v>3426244.5811477914</v>
      </c>
      <c r="AX45" s="882">
        <v>3580254.2750703846</v>
      </c>
      <c r="AY45" s="882">
        <v>3741186.7047347985</v>
      </c>
      <c r="AZ45" s="882">
        <v>3909353.0471126279</v>
      </c>
      <c r="BA45" s="882">
        <v>4085078.4665803406</v>
      </c>
      <c r="BB45" s="882">
        <v>4268702.743653127</v>
      </c>
      <c r="BC45" s="882">
        <v>4460580.9319803352</v>
      </c>
      <c r="BD45" s="882">
        <v>4661084.0448728511</v>
      </c>
      <c r="BE45" s="882">
        <v>4870599.7726898864</v>
      </c>
      <c r="BF45" s="882">
        <v>5089533.2324722968</v>
      </c>
      <c r="BG45" s="882">
        <v>5318307.7512719268</v>
      </c>
      <c r="BH45" s="882">
        <v>5557365.6846916005</v>
      </c>
      <c r="BI45" s="882">
        <v>5807169.2722184882</v>
      </c>
      <c r="BJ45" s="882">
        <v>6068201.5310047092</v>
      </c>
      <c r="BK45" s="882">
        <v>6340967.1898233714</v>
      </c>
      <c r="BL45" s="882">
        <v>6625993.6650059326</v>
      </c>
      <c r="BM45" s="882">
        <v>6923832.0802479498</v>
      </c>
      <c r="BN45" s="882">
        <v>7235058.3322550952</v>
      </c>
      <c r="BO45" s="882">
        <v>7560274.2042899625</v>
      </c>
      <c r="BP45" s="882">
        <v>7900108.5297727967</v>
      </c>
      <c r="BQ45" s="882">
        <v>8255218.4081860846</v>
      </c>
      <c r="BR45" s="882">
        <v>8626290.4756340496</v>
      </c>
      <c r="BS45" s="882">
        <v>9014042.2325138003</v>
      </c>
      <c r="BT45" s="882">
        <v>9419223.4308652952</v>
      </c>
      <c r="BU45" s="882">
        <v>9842617.5240826905</v>
      </c>
      <c r="BV45" s="882">
        <v>10285043.181790208</v>
      </c>
      <c r="BW45" s="882">
        <v>10747355.872811679</v>
      </c>
      <c r="BX45" s="882">
        <v>11230449.519294564</v>
      </c>
      <c r="BY45" s="882">
        <v>11735258.225186855</v>
      </c>
      <c r="BZ45" s="882">
        <v>12262758.082409004</v>
      </c>
      <c r="CA45" s="882">
        <v>12813969.05821329</v>
      </c>
      <c r="CB45" s="882">
        <v>13389956.967379978</v>
      </c>
      <c r="CC45" s="882">
        <v>13991835.533063708</v>
      </c>
      <c r="CD45" s="882">
        <v>14620768.540274922</v>
      </c>
      <c r="CE45" s="882">
        <v>15277972.08616028</v>
      </c>
      <c r="CF45" s="882">
        <v>15964716.931433186</v>
      </c>
      <c r="CG45" s="882">
        <v>16682330.957501108</v>
      </c>
      <c r="CH45" s="882">
        <v>17432201.734040782</v>
      </c>
      <c r="CI45" s="882">
        <v>18215779.201985914</v>
      </c>
    </row>
    <row r="46" spans="1:87" ht="15.75" customHeight="1">
      <c r="A46" s="880" t="s">
        <v>346</v>
      </c>
      <c r="B46" s="881">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106955.9</v>
      </c>
      <c r="U46" s="882">
        <v>106955.9</v>
      </c>
      <c r="V46" s="882">
        <v>106955.9</v>
      </c>
      <c r="W46" s="882">
        <v>106955.9</v>
      </c>
      <c r="X46" s="882">
        <v>106955.9</v>
      </c>
      <c r="Y46" s="882">
        <v>106955.9</v>
      </c>
      <c r="Z46" s="882">
        <v>106955.9</v>
      </c>
      <c r="AA46" s="882">
        <v>106955.9</v>
      </c>
      <c r="AB46" s="882">
        <v>106955.9</v>
      </c>
      <c r="AC46" s="882">
        <v>106955.9</v>
      </c>
      <c r="AD46" s="882">
        <v>106955.9</v>
      </c>
      <c r="AE46" s="882">
        <v>106955.9</v>
      </c>
      <c r="AF46" s="882">
        <v>106955.9</v>
      </c>
      <c r="AG46" s="882">
        <v>106955.9</v>
      </c>
      <c r="AH46" s="882">
        <v>106955.9</v>
      </c>
      <c r="AI46" s="882">
        <v>106955.9</v>
      </c>
      <c r="AJ46" s="882">
        <v>106955.9</v>
      </c>
      <c r="AK46" s="882">
        <v>106955.9</v>
      </c>
      <c r="AL46" s="882">
        <v>106955.9</v>
      </c>
      <c r="AM46" s="882">
        <v>106955.9</v>
      </c>
      <c r="AN46" s="882">
        <v>106955.9</v>
      </c>
      <c r="AO46" s="882">
        <v>106955.9</v>
      </c>
      <c r="AP46" s="882">
        <v>106955.9</v>
      </c>
      <c r="AQ46" s="882">
        <v>106955.9</v>
      </c>
      <c r="AR46" s="882">
        <v>106955.9</v>
      </c>
      <c r="AS46" s="882">
        <v>106955.9</v>
      </c>
      <c r="AT46" s="882">
        <v>106955.9</v>
      </c>
      <c r="AU46" s="882">
        <v>106955.9</v>
      </c>
      <c r="AV46" s="882">
        <v>106955.9</v>
      </c>
      <c r="AW46" s="882">
        <v>106955.9</v>
      </c>
      <c r="AX46" s="882">
        <v>106955.9</v>
      </c>
      <c r="AY46" s="882">
        <v>106955.9</v>
      </c>
      <c r="AZ46" s="882">
        <v>106955.9</v>
      </c>
      <c r="BA46" s="882">
        <v>106955.9</v>
      </c>
      <c r="BB46" s="882">
        <v>106955.9</v>
      </c>
      <c r="BC46" s="882">
        <v>106955.9</v>
      </c>
      <c r="BD46" s="882">
        <v>106955.9</v>
      </c>
      <c r="BE46" s="882">
        <v>106955.9</v>
      </c>
      <c r="BF46" s="882">
        <v>106955.9</v>
      </c>
      <c r="BG46" s="882">
        <v>106955.9</v>
      </c>
      <c r="BH46" s="882">
        <v>106955.9</v>
      </c>
      <c r="BI46" s="882">
        <v>106955.9</v>
      </c>
      <c r="BJ46" s="882">
        <v>106955.9</v>
      </c>
      <c r="BK46" s="882">
        <v>106955.9</v>
      </c>
      <c r="BL46" s="882">
        <v>106955.9</v>
      </c>
      <c r="BM46" s="882">
        <v>106955.9</v>
      </c>
      <c r="BN46" s="882">
        <v>106955.9</v>
      </c>
      <c r="BO46" s="882">
        <v>106955.9</v>
      </c>
      <c r="BP46" s="882">
        <v>106955.9</v>
      </c>
      <c r="BQ46" s="882">
        <v>106955.9</v>
      </c>
      <c r="BR46" s="882">
        <v>106955.9</v>
      </c>
      <c r="BS46" s="882">
        <v>106955.9</v>
      </c>
      <c r="BT46" s="882">
        <v>106955.9</v>
      </c>
      <c r="BU46" s="882">
        <v>106955.9</v>
      </c>
      <c r="BV46" s="882">
        <v>106955.9</v>
      </c>
      <c r="BW46" s="882">
        <v>106955.9</v>
      </c>
      <c r="BX46" s="882">
        <v>106955.9</v>
      </c>
      <c r="BY46" s="882">
        <v>106955.9</v>
      </c>
      <c r="BZ46" s="882">
        <v>106955.9</v>
      </c>
      <c r="CA46" s="882">
        <v>106955.9</v>
      </c>
      <c r="CB46" s="882">
        <v>106955.9</v>
      </c>
      <c r="CC46" s="882">
        <v>106955.9</v>
      </c>
      <c r="CD46" s="882">
        <v>106955.9</v>
      </c>
      <c r="CE46" s="882">
        <v>106955.9</v>
      </c>
      <c r="CF46" s="882">
        <v>106955.9</v>
      </c>
      <c r="CG46" s="882">
        <v>106955.9</v>
      </c>
      <c r="CH46" s="882">
        <v>106955.9</v>
      </c>
      <c r="CI46" s="882">
        <v>106955.9</v>
      </c>
    </row>
    <row r="47" spans="1:87" ht="15.75" customHeight="1">
      <c r="A47" s="880" t="s">
        <v>347</v>
      </c>
      <c r="B47" s="881">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379231</v>
      </c>
      <c r="U47" s="882">
        <v>379231</v>
      </c>
      <c r="V47" s="882">
        <v>379231</v>
      </c>
      <c r="W47" s="882">
        <v>379231</v>
      </c>
      <c r="X47" s="882">
        <v>379231</v>
      </c>
      <c r="Y47" s="882">
        <v>379231</v>
      </c>
      <c r="Z47" s="882">
        <v>379231</v>
      </c>
      <c r="AA47" s="882">
        <v>379231</v>
      </c>
      <c r="AB47" s="882">
        <v>379231</v>
      </c>
      <c r="AC47" s="882">
        <v>379231</v>
      </c>
      <c r="AD47" s="882">
        <v>379231</v>
      </c>
      <c r="AE47" s="882">
        <v>379231</v>
      </c>
      <c r="AF47" s="882">
        <v>379231</v>
      </c>
      <c r="AG47" s="882">
        <v>379231</v>
      </c>
      <c r="AH47" s="882">
        <v>379231</v>
      </c>
      <c r="AI47" s="882">
        <v>379231</v>
      </c>
      <c r="AJ47" s="882">
        <v>379231</v>
      </c>
      <c r="AK47" s="882">
        <v>379231</v>
      </c>
      <c r="AL47" s="882">
        <v>379231</v>
      </c>
      <c r="AM47" s="882">
        <v>379231</v>
      </c>
      <c r="AN47" s="882">
        <v>379231</v>
      </c>
      <c r="AO47" s="882">
        <v>379231</v>
      </c>
      <c r="AP47" s="882">
        <v>379231</v>
      </c>
      <c r="AQ47" s="882">
        <v>379231</v>
      </c>
      <c r="AR47" s="882">
        <v>379231</v>
      </c>
      <c r="AS47" s="882">
        <v>379231</v>
      </c>
      <c r="AT47" s="882">
        <v>379231</v>
      </c>
      <c r="AU47" s="882">
        <v>379231</v>
      </c>
      <c r="AV47" s="882">
        <v>379231</v>
      </c>
      <c r="AW47" s="882">
        <v>379231</v>
      </c>
      <c r="AX47" s="882">
        <v>379231</v>
      </c>
      <c r="AY47" s="882">
        <v>379231</v>
      </c>
      <c r="AZ47" s="882">
        <v>379231</v>
      </c>
      <c r="BA47" s="882">
        <v>379231</v>
      </c>
      <c r="BB47" s="882">
        <v>379231</v>
      </c>
      <c r="BC47" s="882">
        <v>379231</v>
      </c>
      <c r="BD47" s="882">
        <v>379231</v>
      </c>
      <c r="BE47" s="882">
        <v>379231</v>
      </c>
      <c r="BF47" s="882">
        <v>379231</v>
      </c>
      <c r="BG47" s="882">
        <v>379231</v>
      </c>
      <c r="BH47" s="882">
        <v>379231</v>
      </c>
      <c r="BI47" s="882">
        <v>379231</v>
      </c>
      <c r="BJ47" s="882">
        <v>379231</v>
      </c>
      <c r="BK47" s="882">
        <v>379231</v>
      </c>
      <c r="BL47" s="882">
        <v>379231</v>
      </c>
      <c r="BM47" s="882">
        <v>379231</v>
      </c>
      <c r="BN47" s="882">
        <v>379231</v>
      </c>
      <c r="BO47" s="882">
        <v>379231</v>
      </c>
      <c r="BP47" s="882">
        <v>379231</v>
      </c>
      <c r="BQ47" s="882">
        <v>379231</v>
      </c>
      <c r="BR47" s="882">
        <v>379231</v>
      </c>
      <c r="BS47" s="882">
        <v>379231</v>
      </c>
      <c r="BT47" s="882">
        <v>379231</v>
      </c>
      <c r="BU47" s="882">
        <v>379231</v>
      </c>
      <c r="BV47" s="882">
        <v>379231</v>
      </c>
      <c r="BW47" s="882">
        <v>379231</v>
      </c>
      <c r="BX47" s="882">
        <v>379231</v>
      </c>
      <c r="BY47" s="882">
        <v>379231</v>
      </c>
      <c r="BZ47" s="882">
        <v>379231</v>
      </c>
      <c r="CA47" s="882">
        <v>379231</v>
      </c>
      <c r="CB47" s="882">
        <v>379231</v>
      </c>
      <c r="CC47" s="882">
        <v>379231</v>
      </c>
      <c r="CD47" s="882">
        <v>379231</v>
      </c>
      <c r="CE47" s="882">
        <v>379231</v>
      </c>
      <c r="CF47" s="882">
        <v>379231</v>
      </c>
      <c r="CG47" s="882">
        <v>379231</v>
      </c>
      <c r="CH47" s="882">
        <v>379231</v>
      </c>
      <c r="CI47" s="882">
        <v>379231</v>
      </c>
    </row>
    <row r="48" spans="1:87" s="883" customFormat="1" ht="15.75" customHeight="1">
      <c r="A48" s="880"/>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row>
    <row r="49" spans="1:87" ht="15.75" customHeight="1">
      <c r="A49" s="880" t="s">
        <v>348</v>
      </c>
      <c r="B49" s="888">
        <v>63637.1</v>
      </c>
      <c r="C49" s="889">
        <v>63637.1</v>
      </c>
      <c r="D49" s="889">
        <v>63637.1</v>
      </c>
      <c r="E49" s="889">
        <v>63637.1</v>
      </c>
      <c r="F49" s="889">
        <v>63637.1</v>
      </c>
      <c r="G49" s="889">
        <v>63637.1</v>
      </c>
      <c r="H49" s="889">
        <v>63637.1</v>
      </c>
      <c r="I49" s="889">
        <v>63637.1</v>
      </c>
      <c r="J49" s="889">
        <v>63637.1</v>
      </c>
      <c r="K49" s="889">
        <v>63637.1</v>
      </c>
      <c r="L49" s="889">
        <v>63637.1</v>
      </c>
      <c r="M49" s="889">
        <v>63637.1</v>
      </c>
      <c r="N49" s="889">
        <v>63637.1</v>
      </c>
      <c r="O49" s="889">
        <v>63637.1</v>
      </c>
      <c r="P49" s="889">
        <v>63637.1</v>
      </c>
      <c r="Q49" s="889">
        <v>63637.1</v>
      </c>
      <c r="R49" s="889">
        <v>63637.1</v>
      </c>
      <c r="S49" s="889">
        <v>63637.1</v>
      </c>
      <c r="T49" s="889">
        <v>63637.1</v>
      </c>
      <c r="U49" s="889">
        <v>63637.1</v>
      </c>
      <c r="V49" s="889">
        <v>63637.1</v>
      </c>
      <c r="W49" s="889">
        <v>63637.1</v>
      </c>
      <c r="X49" s="889">
        <v>63637.1</v>
      </c>
      <c r="Y49" s="889">
        <v>63637.1</v>
      </c>
      <c r="Z49" s="889">
        <v>63637.1</v>
      </c>
      <c r="AA49" s="889">
        <v>63637.1</v>
      </c>
      <c r="AB49" s="889">
        <v>63637.1</v>
      </c>
      <c r="AC49" s="889">
        <v>63637.1</v>
      </c>
      <c r="AD49" s="889">
        <v>63637.1</v>
      </c>
      <c r="AE49" s="889">
        <v>63637.1</v>
      </c>
      <c r="AF49" s="889">
        <v>63637.1</v>
      </c>
      <c r="AG49" s="889">
        <v>63637.1</v>
      </c>
      <c r="AH49" s="889">
        <v>63637.1</v>
      </c>
      <c r="AI49" s="889">
        <v>63637.1</v>
      </c>
      <c r="AJ49" s="889">
        <v>63637.1</v>
      </c>
      <c r="AK49" s="889">
        <v>63637.1</v>
      </c>
      <c r="AL49" s="889">
        <v>63637.1</v>
      </c>
      <c r="AM49" s="889">
        <v>63637.1</v>
      </c>
      <c r="AN49" s="889">
        <v>63637.1</v>
      </c>
      <c r="AO49" s="889">
        <v>63637.1</v>
      </c>
      <c r="AP49" s="889">
        <v>63637.1</v>
      </c>
      <c r="AQ49" s="889">
        <v>63637.1</v>
      </c>
      <c r="AR49" s="889">
        <v>63637.1</v>
      </c>
      <c r="AS49" s="889">
        <v>63637.1</v>
      </c>
      <c r="AT49" s="889">
        <v>63637.1</v>
      </c>
      <c r="AU49" s="889">
        <v>63637.1</v>
      </c>
      <c r="AV49" s="889">
        <v>63637.1</v>
      </c>
      <c r="AW49" s="889">
        <v>63637.1</v>
      </c>
      <c r="AX49" s="889">
        <v>63637.1</v>
      </c>
      <c r="AY49" s="889">
        <v>63637.1</v>
      </c>
      <c r="AZ49" s="889">
        <v>63637.1</v>
      </c>
      <c r="BA49" s="889">
        <v>63637.1</v>
      </c>
      <c r="BB49" s="889">
        <v>63637.1</v>
      </c>
      <c r="BC49" s="889">
        <v>63637.1</v>
      </c>
      <c r="BD49" s="889">
        <v>63637.1</v>
      </c>
      <c r="BE49" s="889">
        <v>63637.1</v>
      </c>
      <c r="BF49" s="889">
        <v>63637.1</v>
      </c>
      <c r="BG49" s="889">
        <v>63637.1</v>
      </c>
      <c r="BH49" s="889">
        <v>63637.1</v>
      </c>
      <c r="BI49" s="889">
        <v>63637.1</v>
      </c>
      <c r="BJ49" s="889">
        <v>63637.1</v>
      </c>
      <c r="BK49" s="889">
        <v>63637.1</v>
      </c>
      <c r="BL49" s="889">
        <v>63637.1</v>
      </c>
      <c r="BM49" s="889">
        <v>63637.1</v>
      </c>
      <c r="BN49" s="889">
        <v>63637.1</v>
      </c>
      <c r="BO49" s="889">
        <v>63637.1</v>
      </c>
      <c r="BP49" s="889">
        <v>63637.1</v>
      </c>
      <c r="BQ49" s="889">
        <v>63637.1</v>
      </c>
      <c r="BR49" s="889">
        <v>63637.1</v>
      </c>
      <c r="BS49" s="889">
        <v>63637.1</v>
      </c>
      <c r="BT49" s="889">
        <v>63637.1</v>
      </c>
      <c r="BU49" s="889">
        <v>63637.1</v>
      </c>
      <c r="BV49" s="889">
        <v>63637.1</v>
      </c>
      <c r="BW49" s="889">
        <v>63637.1</v>
      </c>
      <c r="BX49" s="889">
        <v>63637.1</v>
      </c>
      <c r="BY49" s="889">
        <v>63637.1</v>
      </c>
      <c r="BZ49" s="889">
        <v>63637.1</v>
      </c>
      <c r="CA49" s="889">
        <v>63637.1</v>
      </c>
      <c r="CB49" s="889">
        <v>63637.1</v>
      </c>
      <c r="CC49" s="889">
        <v>63637.1</v>
      </c>
      <c r="CD49" s="889">
        <v>63637.1</v>
      </c>
      <c r="CE49" s="889">
        <v>63637.1</v>
      </c>
      <c r="CF49" s="889">
        <v>63637.1</v>
      </c>
      <c r="CG49" s="889">
        <v>63637.1</v>
      </c>
      <c r="CH49" s="889">
        <v>63637.1</v>
      </c>
      <c r="CI49" s="889">
        <v>63637.1</v>
      </c>
    </row>
    <row r="50" spans="1:87" ht="15.75" customHeight="1">
      <c r="A50" s="885" t="s">
        <v>349</v>
      </c>
      <c r="B50" s="890">
        <v>6527673.0147706615</v>
      </c>
      <c r="C50" s="891">
        <v>7016468.5082838703</v>
      </c>
      <c r="D50" s="891">
        <v>7998232.8215439115</v>
      </c>
      <c r="E50" s="891">
        <v>7805093.5486843064</v>
      </c>
      <c r="F50" s="891">
        <v>7546333.6901148669</v>
      </c>
      <c r="G50" s="891">
        <v>7948368.8481929712</v>
      </c>
      <c r="H50" s="891">
        <v>8067591.2270440683</v>
      </c>
      <c r="I50" s="891">
        <v>8335290.5093391715</v>
      </c>
      <c r="J50" s="891">
        <v>8960287.7279312611</v>
      </c>
      <c r="K50" s="891">
        <v>8339115.474560732</v>
      </c>
      <c r="L50" s="891">
        <v>8387156.723532971</v>
      </c>
      <c r="M50" s="891">
        <v>9166835.3050645608</v>
      </c>
      <c r="N50" s="891">
        <v>9294035.944006009</v>
      </c>
      <c r="O50" s="891">
        <v>9087966.9735128209</v>
      </c>
      <c r="P50" s="891">
        <v>8997817.2540106606</v>
      </c>
      <c r="Q50" s="891">
        <v>9001008.0910605863</v>
      </c>
      <c r="R50" s="891">
        <v>8720581.4236431029</v>
      </c>
      <c r="S50" s="891">
        <v>9077026.5306618288</v>
      </c>
      <c r="T50" s="891">
        <v>8889358.8228315189</v>
      </c>
      <c r="U50" s="891">
        <v>9475324.8660299107</v>
      </c>
      <c r="V50" s="891">
        <v>9458490.2460518107</v>
      </c>
      <c r="W50" s="891">
        <v>9911551.3362888396</v>
      </c>
      <c r="X50" s="891">
        <v>10239558.35625919</v>
      </c>
      <c r="Y50" s="891">
        <v>10780627.142544996</v>
      </c>
      <c r="Z50" s="891">
        <v>10446373.936676804</v>
      </c>
      <c r="AA50" s="891">
        <v>10792645.1741216</v>
      </c>
      <c r="AB50" s="891">
        <v>11023312.970613953</v>
      </c>
      <c r="AC50" s="891">
        <v>10972487.609556429</v>
      </c>
      <c r="AD50" s="891">
        <v>10759314.645193864</v>
      </c>
      <c r="AE50" s="891">
        <v>10845498.09637489</v>
      </c>
      <c r="AF50" s="891">
        <v>10941435.301795661</v>
      </c>
      <c r="AG50" s="891">
        <v>11520644.680063199</v>
      </c>
      <c r="AH50" s="891">
        <v>11224789.766258776</v>
      </c>
      <c r="AI50" s="891">
        <v>11224607.280949017</v>
      </c>
      <c r="AJ50" s="891">
        <v>11142651.355641011</v>
      </c>
      <c r="AK50" s="891">
        <v>11525530.341864236</v>
      </c>
      <c r="AL50" s="891">
        <v>11561525.953846388</v>
      </c>
      <c r="AM50" s="891">
        <v>11595668.30428274</v>
      </c>
      <c r="AN50" s="891">
        <v>11653623.806210138</v>
      </c>
      <c r="AO50" s="891">
        <v>11898956.6555962</v>
      </c>
      <c r="AP50" s="891">
        <v>11986234.869161051</v>
      </c>
      <c r="AQ50" s="891">
        <v>12172096.710637692</v>
      </c>
      <c r="AR50" s="891">
        <v>12389274.836252097</v>
      </c>
      <c r="AS50" s="891">
        <v>12508014.98761051</v>
      </c>
      <c r="AT50" s="891">
        <v>12618080.334928101</v>
      </c>
      <c r="AU50" s="891">
        <v>12172500.073891088</v>
      </c>
      <c r="AV50" s="891">
        <v>12210412.366938632</v>
      </c>
      <c r="AW50" s="891">
        <v>13303494.497339509</v>
      </c>
      <c r="AX50" s="891">
        <v>13755293.224501401</v>
      </c>
      <c r="AY50" s="891">
        <v>13153787.491918683</v>
      </c>
      <c r="AZ50" s="891">
        <v>13270973.803136701</v>
      </c>
      <c r="BA50" s="891">
        <v>13304783.807157287</v>
      </c>
      <c r="BB50" s="891">
        <v>13603139.339198928</v>
      </c>
      <c r="BC50" s="891">
        <v>13483059.413695525</v>
      </c>
      <c r="BD50" s="891">
        <v>13392426.383055691</v>
      </c>
      <c r="BE50" s="891">
        <v>13770062.25764988</v>
      </c>
      <c r="BF50" s="891">
        <v>14065267.131838862</v>
      </c>
      <c r="BG50" s="891">
        <v>14399299.173740119</v>
      </c>
      <c r="BH50" s="891">
        <v>15062729.969894039</v>
      </c>
      <c r="BI50" s="891">
        <v>15483847.532112069</v>
      </c>
      <c r="BJ50" s="891">
        <v>15308392.816496514</v>
      </c>
      <c r="BK50" s="891">
        <v>15547624.712586978</v>
      </c>
      <c r="BL50" s="891">
        <v>15669169.150492882</v>
      </c>
      <c r="BM50" s="891">
        <v>15634382.054243524</v>
      </c>
      <c r="BN50" s="891">
        <v>15424052.619961238</v>
      </c>
      <c r="BO50" s="891">
        <v>15593172.50760242</v>
      </c>
      <c r="BP50" s="891">
        <v>14811429.800261714</v>
      </c>
      <c r="BQ50" s="891">
        <v>14619449.232655499</v>
      </c>
      <c r="BR50" s="891">
        <v>14362451.068813186</v>
      </c>
      <c r="BS50" s="891">
        <v>14529508.003617467</v>
      </c>
      <c r="BT50" s="891">
        <v>14734882.80388514</v>
      </c>
      <c r="BU50" s="891">
        <v>15688963.551681906</v>
      </c>
      <c r="BV50" s="891">
        <v>15493689.499696385</v>
      </c>
      <c r="BW50" s="891">
        <v>15424175.177298469</v>
      </c>
      <c r="BX50" s="891">
        <v>15738908.015909381</v>
      </c>
      <c r="BY50" s="891">
        <v>16041028.990840398</v>
      </c>
      <c r="BZ50" s="891">
        <v>16156594.073249238</v>
      </c>
      <c r="CA50" s="891">
        <v>16171622.963884842</v>
      </c>
      <c r="CB50" s="891">
        <v>16669201.063505031</v>
      </c>
      <c r="CC50" s="891">
        <v>16375439.432800442</v>
      </c>
      <c r="CD50" s="891">
        <v>16814451.20121647</v>
      </c>
      <c r="CE50" s="891">
        <v>16558083.773549717</v>
      </c>
      <c r="CF50" s="891">
        <v>16696663.76796812</v>
      </c>
      <c r="CG50" s="891">
        <v>16818486.71434965</v>
      </c>
      <c r="CH50" s="891">
        <v>16801678.164661366</v>
      </c>
      <c r="CI50" s="891">
        <v>16540957.44392876</v>
      </c>
    </row>
    <row r="51" spans="1:87" ht="15.75" customHeight="1">
      <c r="A51" s="892"/>
      <c r="B51" s="881"/>
      <c r="C51" s="882"/>
      <c r="D51" s="882"/>
      <c r="E51" s="882"/>
      <c r="F51" s="882"/>
      <c r="G51" s="882"/>
      <c r="H51" s="882"/>
      <c r="I51" s="882"/>
      <c r="J51" s="882"/>
      <c r="K51" s="882"/>
      <c r="L51" s="882"/>
      <c r="M51" s="882"/>
      <c r="N51" s="882"/>
      <c r="O51" s="882"/>
      <c r="P51" s="882"/>
      <c r="Q51" s="882"/>
      <c r="R51" s="882"/>
      <c r="S51" s="882"/>
      <c r="T51" s="882"/>
      <c r="U51" s="882"/>
      <c r="V51" s="882"/>
      <c r="W51" s="882"/>
      <c r="X51" s="882"/>
      <c r="Y51" s="882"/>
      <c r="Z51" s="882"/>
      <c r="AA51" s="882"/>
      <c r="AB51" s="882"/>
      <c r="AC51" s="882"/>
      <c r="AD51" s="882"/>
      <c r="AE51" s="882"/>
      <c r="AF51" s="882"/>
      <c r="AG51" s="882"/>
      <c r="AH51" s="882"/>
      <c r="AI51" s="882"/>
      <c r="AJ51" s="882"/>
      <c r="AK51" s="882"/>
      <c r="AL51" s="882"/>
      <c r="AM51" s="882"/>
      <c r="AN51" s="882"/>
      <c r="AO51" s="882"/>
      <c r="AP51" s="882"/>
      <c r="AQ51" s="882"/>
      <c r="AR51" s="882"/>
      <c r="AS51" s="882"/>
      <c r="AT51" s="882"/>
      <c r="AU51" s="882"/>
      <c r="AV51" s="882"/>
      <c r="AW51" s="882"/>
      <c r="AX51" s="882"/>
      <c r="AY51" s="882"/>
      <c r="AZ51" s="882"/>
      <c r="BA51" s="882"/>
      <c r="BB51" s="882"/>
      <c r="BC51" s="882"/>
      <c r="BD51" s="882"/>
      <c r="BE51" s="882"/>
      <c r="BF51" s="882"/>
      <c r="BG51" s="882"/>
      <c r="BH51" s="882"/>
      <c r="BI51" s="882"/>
      <c r="BJ51" s="882"/>
      <c r="BK51" s="882"/>
      <c r="BL51" s="882"/>
      <c r="BM51" s="882"/>
      <c r="BN51" s="882"/>
      <c r="BO51" s="882"/>
      <c r="BP51" s="882"/>
      <c r="BQ51" s="882"/>
      <c r="BR51" s="882"/>
      <c r="BS51" s="882"/>
      <c r="BT51" s="882"/>
      <c r="BU51" s="882"/>
      <c r="BV51" s="882"/>
      <c r="BW51" s="882"/>
      <c r="BX51" s="882"/>
      <c r="BY51" s="882"/>
      <c r="BZ51" s="882"/>
      <c r="CA51" s="882"/>
      <c r="CB51" s="882"/>
      <c r="CC51" s="882"/>
      <c r="CD51" s="882"/>
      <c r="CE51" s="882"/>
      <c r="CF51" s="882"/>
      <c r="CG51" s="882"/>
      <c r="CH51" s="882"/>
      <c r="CI51" s="882"/>
    </row>
    <row r="52" spans="1:87" ht="15.75" customHeight="1">
      <c r="A52" s="877" t="s">
        <v>350</v>
      </c>
      <c r="B52" s="878">
        <v>3472107.63274134</v>
      </c>
      <c r="C52" s="879">
        <v>3783351.9854301997</v>
      </c>
      <c r="D52" s="879">
        <v>4546138.6389510501</v>
      </c>
      <c r="E52" s="879">
        <v>4055597.0533316303</v>
      </c>
      <c r="F52" s="879">
        <v>3993272.6314820303</v>
      </c>
      <c r="G52" s="879">
        <v>4328511.6641588695</v>
      </c>
      <c r="H52" s="879">
        <v>4098962.1621531397</v>
      </c>
      <c r="I52" s="879">
        <v>4264860.6239267904</v>
      </c>
      <c r="J52" s="879">
        <v>4521790.3407194708</v>
      </c>
      <c r="K52" s="879">
        <v>4235810.9600814003</v>
      </c>
      <c r="L52" s="879">
        <v>4268983.8972314699</v>
      </c>
      <c r="M52" s="879">
        <v>4857312.2493764404</v>
      </c>
      <c r="N52" s="879">
        <v>4724886.48777992</v>
      </c>
      <c r="O52" s="879">
        <v>4659007.7808414195</v>
      </c>
      <c r="P52" s="879">
        <v>4666714.985061869</v>
      </c>
      <c r="Q52" s="879">
        <v>4569664.5844433103</v>
      </c>
      <c r="R52" s="879">
        <v>4322456.4902599398</v>
      </c>
      <c r="S52" s="879">
        <v>4484615.7273286404</v>
      </c>
      <c r="T52" s="879">
        <v>4303788.5935477996</v>
      </c>
      <c r="U52" s="879">
        <v>4515350.0168219199</v>
      </c>
      <c r="V52" s="879">
        <v>4333500.0862480607</v>
      </c>
      <c r="W52" s="879">
        <v>4390646.3726162901</v>
      </c>
      <c r="X52" s="879">
        <v>4721896.6587921502</v>
      </c>
      <c r="Y52" s="879">
        <v>5017115.9271488404</v>
      </c>
      <c r="Z52" s="879">
        <v>4640919.0231909398</v>
      </c>
      <c r="AA52" s="879">
        <v>4800716.6273932997</v>
      </c>
      <c r="AB52" s="879">
        <v>4966453.8664873997</v>
      </c>
      <c r="AC52" s="879">
        <v>5043288.68593207</v>
      </c>
      <c r="AD52" s="879">
        <v>5018270.0187063599</v>
      </c>
      <c r="AE52" s="879">
        <v>4917989.9228636697</v>
      </c>
      <c r="AF52" s="879">
        <v>4958349.6937438995</v>
      </c>
      <c r="AG52" s="879">
        <v>5422502.2724140799</v>
      </c>
      <c r="AH52" s="879">
        <v>5255890.7983764</v>
      </c>
      <c r="AI52" s="879">
        <v>5332749.8041361608</v>
      </c>
      <c r="AJ52" s="879">
        <v>5274242.1485822909</v>
      </c>
      <c r="AK52" s="879">
        <v>5571269.8895916399</v>
      </c>
      <c r="AL52" s="879">
        <v>5567074.8597130589</v>
      </c>
      <c r="AM52" s="879">
        <v>5389129.7109729508</v>
      </c>
      <c r="AN52" s="879">
        <v>5424517.2001833813</v>
      </c>
      <c r="AO52" s="879">
        <v>5616622.2971493509</v>
      </c>
      <c r="AP52" s="879">
        <v>5551087.4449255094</v>
      </c>
      <c r="AQ52" s="879">
        <v>5637264.5382671906</v>
      </c>
      <c r="AR52" s="879">
        <v>5868318.0607709093</v>
      </c>
      <c r="AS52" s="879">
        <v>5871231.7179387398</v>
      </c>
      <c r="AT52" s="879">
        <v>6002260.1325473497</v>
      </c>
      <c r="AU52" s="879">
        <v>5798198.3761561094</v>
      </c>
      <c r="AV52" s="879">
        <v>5773221.9522898197</v>
      </c>
      <c r="AW52" s="879">
        <v>6771581.4886862896</v>
      </c>
      <c r="AX52" s="879">
        <v>6826905.392844839</v>
      </c>
      <c r="AY52" s="879">
        <v>6420603.0487099113</v>
      </c>
      <c r="AZ52" s="879">
        <v>6522940.3742590491</v>
      </c>
      <c r="BA52" s="879">
        <v>6668824.4279516097</v>
      </c>
      <c r="BB52" s="879">
        <v>6534503.5687752105</v>
      </c>
      <c r="BC52" s="879">
        <v>6599394.5357290711</v>
      </c>
      <c r="BD52" s="879">
        <v>6403787.5601065503</v>
      </c>
      <c r="BE52" s="879">
        <v>6244358.3678791402</v>
      </c>
      <c r="BF52" s="879">
        <v>6392454.8690924104</v>
      </c>
      <c r="BG52" s="879">
        <v>6542100.0344125582</v>
      </c>
      <c r="BH52" s="879">
        <v>6880644.2937254505</v>
      </c>
      <c r="BI52" s="879">
        <v>7420946.184752021</v>
      </c>
      <c r="BJ52" s="879">
        <v>7078745.9587860899</v>
      </c>
      <c r="BK52" s="879">
        <v>6914399.3756798003</v>
      </c>
      <c r="BL52" s="879">
        <v>6938532.4907836793</v>
      </c>
      <c r="BM52" s="879">
        <v>6776177.4206099417</v>
      </c>
      <c r="BN52" s="879">
        <v>6744554.5326152816</v>
      </c>
      <c r="BO52" s="879">
        <v>6939549.2111492585</v>
      </c>
      <c r="BP52" s="879">
        <v>6522552.9222075194</v>
      </c>
      <c r="BQ52" s="879">
        <v>6270342.2534067091</v>
      </c>
      <c r="BR52" s="879">
        <v>6293476.7308473391</v>
      </c>
      <c r="BS52" s="879">
        <v>6460005.1821481194</v>
      </c>
      <c r="BT52" s="879">
        <v>6378038.828344509</v>
      </c>
      <c r="BU52" s="879">
        <v>7032838.7500674604</v>
      </c>
      <c r="BV52" s="879">
        <v>6782016.1481907703</v>
      </c>
      <c r="BW52" s="879">
        <v>6739403.7533718115</v>
      </c>
      <c r="BX52" s="879">
        <v>6930692.0075161494</v>
      </c>
      <c r="BY52" s="879">
        <v>7153672.9686853802</v>
      </c>
      <c r="BZ52" s="879">
        <v>6990317.9938089391</v>
      </c>
      <c r="CA52" s="879">
        <v>6830528.4399523698</v>
      </c>
      <c r="CB52" s="879">
        <v>6989261.0707575008</v>
      </c>
      <c r="CC52" s="879">
        <v>6727524.8031476997</v>
      </c>
      <c r="CD52" s="879">
        <v>6860613.3999341885</v>
      </c>
      <c r="CE52" s="879">
        <v>6754211.6511839991</v>
      </c>
      <c r="CF52" s="879">
        <v>6678249.3020751094</v>
      </c>
      <c r="CG52" s="879">
        <v>6251926.6014934275</v>
      </c>
      <c r="CH52" s="879">
        <v>6363804.7904941989</v>
      </c>
      <c r="CI52" s="879">
        <v>6041448.5535569517</v>
      </c>
    </row>
    <row r="53" spans="1:87" ht="15.75" customHeight="1">
      <c r="A53" s="877" t="s">
        <v>351</v>
      </c>
      <c r="B53" s="878">
        <v>667987.67683317</v>
      </c>
      <c r="C53" s="879">
        <v>687552.12878073996</v>
      </c>
      <c r="D53" s="879">
        <v>662789.64784205006</v>
      </c>
      <c r="E53" s="879">
        <v>674770.10801023</v>
      </c>
      <c r="F53" s="879">
        <v>660155.24894427997</v>
      </c>
      <c r="G53" s="879">
        <v>673055.40663333004</v>
      </c>
      <c r="H53" s="879">
        <v>705084.40970051987</v>
      </c>
      <c r="I53" s="879">
        <v>727003.64706226997</v>
      </c>
      <c r="J53" s="879">
        <v>756786.02570786991</v>
      </c>
      <c r="K53" s="879">
        <v>743153.13094466005</v>
      </c>
      <c r="L53" s="879">
        <v>744343.58866610995</v>
      </c>
      <c r="M53" s="879">
        <v>892675.58806730993</v>
      </c>
      <c r="N53" s="879">
        <v>839198.06034654996</v>
      </c>
      <c r="O53" s="879">
        <v>814931.30263242987</v>
      </c>
      <c r="P53" s="879">
        <v>804073.25779348006</v>
      </c>
      <c r="Q53" s="879">
        <v>823772.54844268993</v>
      </c>
      <c r="R53" s="879">
        <v>764389.65266586002</v>
      </c>
      <c r="S53" s="879">
        <v>746463.82049176004</v>
      </c>
      <c r="T53" s="879">
        <v>766879.97251797002</v>
      </c>
      <c r="U53" s="879">
        <v>759861.63936135999</v>
      </c>
      <c r="V53" s="879">
        <v>778724.56080948003</v>
      </c>
      <c r="W53" s="879">
        <v>781323.91931701009</v>
      </c>
      <c r="X53" s="879">
        <v>851394.42540062009</v>
      </c>
      <c r="Y53" s="879">
        <v>927236.44396094</v>
      </c>
      <c r="Z53" s="879">
        <v>820528.04885294987</v>
      </c>
      <c r="AA53" s="879">
        <v>812132.6587956599</v>
      </c>
      <c r="AB53" s="879">
        <v>833557.38551263988</v>
      </c>
      <c r="AC53" s="879">
        <v>831289.92583219986</v>
      </c>
      <c r="AD53" s="879">
        <v>817431.62275907001</v>
      </c>
      <c r="AE53" s="879">
        <v>795412.07456859993</v>
      </c>
      <c r="AF53" s="879">
        <v>805680.20070167002</v>
      </c>
      <c r="AG53" s="879">
        <v>822229.60833122011</v>
      </c>
      <c r="AH53" s="879">
        <v>880864.16705479019</v>
      </c>
      <c r="AI53" s="879">
        <v>874894.07023349009</v>
      </c>
      <c r="AJ53" s="879">
        <v>892330.10339631024</v>
      </c>
      <c r="AK53" s="879">
        <v>1082295.0662589101</v>
      </c>
      <c r="AL53" s="879">
        <v>1033447.9322461602</v>
      </c>
      <c r="AM53" s="879">
        <v>1024650.78650588</v>
      </c>
      <c r="AN53" s="879">
        <v>1112684.14806216</v>
      </c>
      <c r="AO53" s="879">
        <v>1141065.5749894402</v>
      </c>
      <c r="AP53" s="879">
        <v>1055213.6697650701</v>
      </c>
      <c r="AQ53" s="879">
        <v>1016449.9194761602</v>
      </c>
      <c r="AR53" s="879">
        <v>1040301.6338114301</v>
      </c>
      <c r="AS53" s="879">
        <v>1061092.0770165203</v>
      </c>
      <c r="AT53" s="879">
        <v>1011756.2163371301</v>
      </c>
      <c r="AU53" s="879">
        <v>1037603.51873671</v>
      </c>
      <c r="AV53" s="879">
        <v>1069397.1459067699</v>
      </c>
      <c r="AW53" s="879">
        <v>1245135.3529139899</v>
      </c>
      <c r="AX53" s="879">
        <v>1093734.0284365299</v>
      </c>
      <c r="AY53" s="879">
        <v>1081680.9297318</v>
      </c>
      <c r="AZ53" s="879">
        <v>1141350.3868676799</v>
      </c>
      <c r="BA53" s="879">
        <v>1111098.3262090501</v>
      </c>
      <c r="BB53" s="879">
        <v>1121583.41306838</v>
      </c>
      <c r="BC53" s="879">
        <v>1088325.97694754</v>
      </c>
      <c r="BD53" s="879">
        <v>1076822.2404782502</v>
      </c>
      <c r="BE53" s="879">
        <v>1080799.9901879102</v>
      </c>
      <c r="BF53" s="879">
        <v>1070172.6213556698</v>
      </c>
      <c r="BG53" s="879">
        <v>1153552.6787173999</v>
      </c>
      <c r="BH53" s="879">
        <v>1140598.4341882197</v>
      </c>
      <c r="BI53" s="879">
        <v>1301160.6315782301</v>
      </c>
      <c r="BJ53" s="879">
        <v>1155720.0669880798</v>
      </c>
      <c r="BK53" s="879">
        <v>1163721.5150953701</v>
      </c>
      <c r="BL53" s="879">
        <v>1242634.1758765096</v>
      </c>
      <c r="BM53" s="879">
        <v>1185309.9724462801</v>
      </c>
      <c r="BN53" s="879">
        <v>1160609.89590748</v>
      </c>
      <c r="BO53" s="879">
        <v>1127804.8773465401</v>
      </c>
      <c r="BP53" s="879">
        <v>1141568.9118103201</v>
      </c>
      <c r="BQ53" s="879">
        <v>1152577.3625149401</v>
      </c>
      <c r="BR53" s="879">
        <v>1168176.69846486</v>
      </c>
      <c r="BS53" s="879">
        <v>1249515.1598974199</v>
      </c>
      <c r="BT53" s="879">
        <v>1298533.7955313097</v>
      </c>
      <c r="BU53" s="879">
        <v>1446660.3979426299</v>
      </c>
      <c r="BV53" s="879">
        <v>1332886.41568426</v>
      </c>
      <c r="BW53" s="879">
        <v>1257922.7359271599</v>
      </c>
      <c r="BX53" s="879">
        <v>1226154.5911813402</v>
      </c>
      <c r="BY53" s="879">
        <v>1227704.7568177199</v>
      </c>
      <c r="BZ53" s="879">
        <v>1204755.4810842101</v>
      </c>
      <c r="CA53" s="879">
        <v>1161980.3171527502</v>
      </c>
      <c r="CB53" s="879">
        <v>1236561.513613</v>
      </c>
      <c r="CC53" s="879">
        <v>1214528.18402809</v>
      </c>
      <c r="CD53" s="879">
        <v>1242798.0757462401</v>
      </c>
      <c r="CE53" s="879">
        <v>1185230.1404703399</v>
      </c>
      <c r="CF53" s="879">
        <v>1231005.9629665201</v>
      </c>
      <c r="CG53" s="879">
        <v>1366662.5329055297</v>
      </c>
      <c r="CH53" s="879">
        <v>1320315.70609078</v>
      </c>
      <c r="CI53" s="879">
        <v>1233224.4595750698</v>
      </c>
    </row>
    <row r="54" spans="1:87" ht="15.75" customHeight="1">
      <c r="A54" s="880" t="s">
        <v>352</v>
      </c>
      <c r="B54" s="881">
        <v>865935.01059253002</v>
      </c>
      <c r="C54" s="882">
        <v>866677.59472572</v>
      </c>
      <c r="D54" s="882">
        <v>891816.88316909014</v>
      </c>
      <c r="E54" s="882">
        <v>898903.74548848998</v>
      </c>
      <c r="F54" s="882">
        <v>916902.15660826</v>
      </c>
      <c r="G54" s="882">
        <v>918282.87768892001</v>
      </c>
      <c r="H54" s="882">
        <v>936858.48906296992</v>
      </c>
      <c r="I54" s="882">
        <v>948262.68069403002</v>
      </c>
      <c r="J54" s="882">
        <v>976362.31190146995</v>
      </c>
      <c r="K54" s="882">
        <v>966136.88468838006</v>
      </c>
      <c r="L54" s="882">
        <v>988182.47942206997</v>
      </c>
      <c r="M54" s="882">
        <v>1155334.5535552199</v>
      </c>
      <c r="N54" s="882">
        <v>1064615.0933954699</v>
      </c>
      <c r="O54" s="882">
        <v>1024200.5938480699</v>
      </c>
      <c r="P54" s="882">
        <v>1037766.1481078001</v>
      </c>
      <c r="Q54" s="882">
        <v>1048137.40757808</v>
      </c>
      <c r="R54" s="882">
        <v>1026915.44583562</v>
      </c>
      <c r="S54" s="882">
        <v>1006598.85191343</v>
      </c>
      <c r="T54" s="882">
        <v>1008282.3852069001</v>
      </c>
      <c r="U54" s="882">
        <v>1019428.16709</v>
      </c>
      <c r="V54" s="882">
        <v>1031852.01587227</v>
      </c>
      <c r="W54" s="882">
        <v>1020135.1442791701</v>
      </c>
      <c r="X54" s="882">
        <v>1108617.2511468201</v>
      </c>
      <c r="Y54" s="882">
        <v>1181541.92864152</v>
      </c>
      <c r="Z54" s="882">
        <v>1068205.8181163198</v>
      </c>
      <c r="AA54" s="882">
        <v>1049411.1532254899</v>
      </c>
      <c r="AB54" s="882">
        <v>1086457.4054318299</v>
      </c>
      <c r="AC54" s="882">
        <v>1072606.3412716899</v>
      </c>
      <c r="AD54" s="882">
        <v>1056748.37585026</v>
      </c>
      <c r="AE54" s="882">
        <v>1063633.0007929399</v>
      </c>
      <c r="AF54" s="882">
        <v>1076922.0812182201</v>
      </c>
      <c r="AG54" s="882">
        <v>1094707.8476434001</v>
      </c>
      <c r="AH54" s="882">
        <v>1125394.9243976802</v>
      </c>
      <c r="AI54" s="882">
        <v>1153171.24995551</v>
      </c>
      <c r="AJ54" s="882">
        <v>1227639.1046884202</v>
      </c>
      <c r="AK54" s="882">
        <v>1378134.4264730702</v>
      </c>
      <c r="AL54" s="882">
        <v>1340435.0378745701</v>
      </c>
      <c r="AM54" s="882">
        <v>1336807.3852137299</v>
      </c>
      <c r="AN54" s="882">
        <v>1416379.0418751801</v>
      </c>
      <c r="AO54" s="882">
        <v>1492278.8666195602</v>
      </c>
      <c r="AP54" s="882">
        <v>1401790.4184366302</v>
      </c>
      <c r="AQ54" s="882">
        <v>1353982.6063849102</v>
      </c>
      <c r="AR54" s="882">
        <v>1344152.2944118101</v>
      </c>
      <c r="AS54" s="882">
        <v>1380266.4817454403</v>
      </c>
      <c r="AT54" s="882">
        <v>1342358.0275790901</v>
      </c>
      <c r="AU54" s="882">
        <v>1358967.9710165299</v>
      </c>
      <c r="AV54" s="882">
        <v>1390961.0782612099</v>
      </c>
      <c r="AW54" s="882">
        <v>1566046.4398569099</v>
      </c>
      <c r="AX54" s="882">
        <v>1476068.8316508899</v>
      </c>
      <c r="AY54" s="882">
        <v>1438616.7620924399</v>
      </c>
      <c r="AZ54" s="882">
        <v>1432834.61104431</v>
      </c>
      <c r="BA54" s="882">
        <v>1422438.72216843</v>
      </c>
      <c r="BB54" s="882">
        <v>1398955.50247954</v>
      </c>
      <c r="BC54" s="882">
        <v>1363730.70597633</v>
      </c>
      <c r="BD54" s="882">
        <v>1362604.3623065401</v>
      </c>
      <c r="BE54" s="882">
        <v>1368236.7519117601</v>
      </c>
      <c r="BF54" s="882">
        <v>1348838.3433819099</v>
      </c>
      <c r="BG54" s="882">
        <v>1458211.8918180601</v>
      </c>
      <c r="BH54" s="882">
        <v>1430962.36677756</v>
      </c>
      <c r="BI54" s="882">
        <v>1631717.15700427</v>
      </c>
      <c r="BJ54" s="882">
        <v>1457179.9795001398</v>
      </c>
      <c r="BK54" s="882">
        <v>1437459.94521952</v>
      </c>
      <c r="BL54" s="882">
        <v>1508513.3100236398</v>
      </c>
      <c r="BM54" s="882">
        <v>1470133.6431271499</v>
      </c>
      <c r="BN54" s="882">
        <v>1457653.73516063</v>
      </c>
      <c r="BO54" s="882">
        <v>1425507.7700350001</v>
      </c>
      <c r="BP54" s="882">
        <v>1457282.9255765399</v>
      </c>
      <c r="BQ54" s="882">
        <v>1443338.14220824</v>
      </c>
      <c r="BR54" s="882">
        <v>1474048.91588196</v>
      </c>
      <c r="BS54" s="882">
        <v>1549536.2196916998</v>
      </c>
      <c r="BT54" s="882">
        <v>1571034.8009114999</v>
      </c>
      <c r="BU54" s="882">
        <v>1776413.11898752</v>
      </c>
      <c r="BV54" s="882">
        <v>1588076.2972541898</v>
      </c>
      <c r="BW54" s="882">
        <v>1557627.71257873</v>
      </c>
      <c r="BX54" s="882">
        <v>1573957.6044834401</v>
      </c>
      <c r="BY54" s="882">
        <v>1569240.69685859</v>
      </c>
      <c r="BZ54" s="882">
        <v>1517240.24390445</v>
      </c>
      <c r="CA54" s="882">
        <v>1496742.06397082</v>
      </c>
      <c r="CB54" s="882">
        <v>1567795.4244635</v>
      </c>
      <c r="CC54" s="882">
        <v>1501114.6417075801</v>
      </c>
      <c r="CD54" s="882">
        <v>1547922.93090493</v>
      </c>
      <c r="CE54" s="882">
        <v>1533609.4771323798</v>
      </c>
      <c r="CF54" s="882">
        <v>1577889.3563343701</v>
      </c>
      <c r="CG54" s="882">
        <v>1797978.8705901799</v>
      </c>
      <c r="CH54" s="882">
        <v>1661692.84120784</v>
      </c>
      <c r="CI54" s="882">
        <v>1622701.0564766398</v>
      </c>
    </row>
    <row r="55" spans="1:87" ht="15.75" customHeight="1">
      <c r="A55" s="880" t="s">
        <v>353</v>
      </c>
      <c r="B55" s="881">
        <v>-197947.33375935999</v>
      </c>
      <c r="C55" s="882">
        <v>-179125.46594498001</v>
      </c>
      <c r="D55" s="882">
        <v>-229027.23532704002</v>
      </c>
      <c r="E55" s="882">
        <v>-224133.63747826</v>
      </c>
      <c r="F55" s="882">
        <v>-256746.90766398</v>
      </c>
      <c r="G55" s="882">
        <v>-245227.47105558999</v>
      </c>
      <c r="H55" s="882">
        <v>-231774.07936245002</v>
      </c>
      <c r="I55" s="882">
        <v>-221259.03363176002</v>
      </c>
      <c r="J55" s="882">
        <v>-219576.28619360001</v>
      </c>
      <c r="K55" s="882">
        <v>-222983.75374372001</v>
      </c>
      <c r="L55" s="882">
        <v>-243838.89075595999</v>
      </c>
      <c r="M55" s="882">
        <v>-262658.96548791003</v>
      </c>
      <c r="N55" s="882">
        <v>-225417.03304892001</v>
      </c>
      <c r="O55" s="882">
        <v>-209269.29121564003</v>
      </c>
      <c r="P55" s="882">
        <v>-233692.89031432002</v>
      </c>
      <c r="Q55" s="882">
        <v>-224364.85913539003</v>
      </c>
      <c r="R55" s="882">
        <v>-262525.79316976003</v>
      </c>
      <c r="S55" s="882">
        <v>-260135.03142167002</v>
      </c>
      <c r="T55" s="882">
        <v>-241402.41268893</v>
      </c>
      <c r="U55" s="882">
        <v>-259566.52772864001</v>
      </c>
      <c r="V55" s="882">
        <v>-253127.45506279002</v>
      </c>
      <c r="W55" s="882">
        <v>-238811.22496215999</v>
      </c>
      <c r="X55" s="882">
        <v>-257222.82574620002</v>
      </c>
      <c r="Y55" s="882">
        <v>-254305.48468057998</v>
      </c>
      <c r="Z55" s="882">
        <v>-247677.76926336999</v>
      </c>
      <c r="AA55" s="882">
        <v>-237278.49442983</v>
      </c>
      <c r="AB55" s="882">
        <v>-252900.01991919</v>
      </c>
      <c r="AC55" s="882">
        <v>-241316.41543949</v>
      </c>
      <c r="AD55" s="882">
        <v>-239316.75309119001</v>
      </c>
      <c r="AE55" s="882">
        <v>-268220.92622433999</v>
      </c>
      <c r="AF55" s="882">
        <v>-271241.88051654998</v>
      </c>
      <c r="AG55" s="882">
        <v>-272478.23931217997</v>
      </c>
      <c r="AH55" s="882">
        <v>-244530.75734289002</v>
      </c>
      <c r="AI55" s="882">
        <v>-278277.17972202</v>
      </c>
      <c r="AJ55" s="882">
        <v>-335309.00129211001</v>
      </c>
      <c r="AK55" s="882">
        <v>-295839.36021416</v>
      </c>
      <c r="AL55" s="882">
        <v>-306987.10562840995</v>
      </c>
      <c r="AM55" s="882">
        <v>-312156.59870784997</v>
      </c>
      <c r="AN55" s="882">
        <v>-303694.89381302003</v>
      </c>
      <c r="AO55" s="882">
        <v>-351213.29163012002</v>
      </c>
      <c r="AP55" s="882">
        <v>-346576.74867156002</v>
      </c>
      <c r="AQ55" s="882">
        <v>-337532.68690874998</v>
      </c>
      <c r="AR55" s="882">
        <v>-303850.66060037998</v>
      </c>
      <c r="AS55" s="882">
        <v>-319174.40472891997</v>
      </c>
      <c r="AT55" s="882">
        <v>-330601.81124196004</v>
      </c>
      <c r="AU55" s="882">
        <v>-321364.45227981999</v>
      </c>
      <c r="AV55" s="882">
        <v>-321563.93235443998</v>
      </c>
      <c r="AW55" s="882">
        <v>-320911.08694292</v>
      </c>
      <c r="AX55" s="882">
        <v>-382334.80321435997</v>
      </c>
      <c r="AY55" s="882">
        <v>-356935.83236063999</v>
      </c>
      <c r="AZ55" s="882">
        <v>-291423.31317663001</v>
      </c>
      <c r="BA55" s="882">
        <v>-311239.11195937998</v>
      </c>
      <c r="BB55" s="882">
        <v>-277285.54941116</v>
      </c>
      <c r="BC55" s="882">
        <v>-275342.48650714004</v>
      </c>
      <c r="BD55" s="882">
        <v>-285591.60482829</v>
      </c>
      <c r="BE55" s="882">
        <v>-287248.29672384996</v>
      </c>
      <c r="BF55" s="882">
        <v>-278497.39102624002</v>
      </c>
      <c r="BG55" s="882">
        <v>-304356.96810065996</v>
      </c>
      <c r="BH55" s="882">
        <v>-290115.15358934004</v>
      </c>
      <c r="BI55" s="882">
        <v>-330174.04692305002</v>
      </c>
      <c r="BJ55" s="882">
        <v>-300943.67317276</v>
      </c>
      <c r="BK55" s="882">
        <v>-273145.65252925997</v>
      </c>
      <c r="BL55" s="882">
        <v>-265420.40837810998</v>
      </c>
      <c r="BM55" s="882">
        <v>-284398.17491443001</v>
      </c>
      <c r="BN55" s="882">
        <v>-296237.70939431002</v>
      </c>
      <c r="BO55" s="882">
        <v>-296705.84947739996</v>
      </c>
      <c r="BP55" s="882">
        <v>-315105.60607371002</v>
      </c>
      <c r="BQ55" s="882">
        <v>-289703.35474441998</v>
      </c>
      <c r="BR55" s="882">
        <v>-304854.90064380999</v>
      </c>
      <c r="BS55" s="882">
        <v>-299349.13429406</v>
      </c>
      <c r="BT55" s="882">
        <v>-271843.88819058001</v>
      </c>
      <c r="BU55" s="882">
        <v>-328804.36923490005</v>
      </c>
      <c r="BV55" s="882">
        <v>-254300.04817899002</v>
      </c>
      <c r="BW55" s="882">
        <v>-298607.43911880004</v>
      </c>
      <c r="BX55" s="882">
        <v>-346503.78973505006</v>
      </c>
      <c r="BY55" s="882">
        <v>-340396.22205005999</v>
      </c>
      <c r="BZ55" s="882">
        <v>-311407.36491412</v>
      </c>
      <c r="CA55" s="882">
        <v>-333558.98108265997</v>
      </c>
      <c r="CB55" s="882">
        <v>-330158.51161659998</v>
      </c>
      <c r="CC55" s="882">
        <v>-285752.90366457001</v>
      </c>
      <c r="CD55" s="882">
        <v>-304320.49867302005</v>
      </c>
      <c r="CE55" s="882">
        <v>-347406.57748702995</v>
      </c>
      <c r="CF55" s="882">
        <v>-345789.41882438003</v>
      </c>
      <c r="CG55" s="882">
        <v>-429974.83880936005</v>
      </c>
      <c r="CH55" s="882">
        <v>-340324.12696036999</v>
      </c>
      <c r="CI55" s="882">
        <v>-387949.11873377999</v>
      </c>
    </row>
    <row r="56" spans="1:87" ht="15.75" customHeight="1">
      <c r="A56" s="880" t="s">
        <v>354</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v>0</v>
      </c>
      <c r="BJ56" s="882">
        <v>-0.68691493999999997</v>
      </c>
      <c r="BK56" s="882">
        <v>-0.89128889</v>
      </c>
      <c r="BL56" s="882">
        <v>-0.43662615000000005</v>
      </c>
      <c r="BM56" s="882">
        <v>-0.62258155000000004</v>
      </c>
      <c r="BN56" s="882">
        <v>-0.8827328000000001</v>
      </c>
      <c r="BO56" s="882">
        <v>-1.2070208199999999</v>
      </c>
      <c r="BP56" s="882">
        <v>-1.2748917500000001</v>
      </c>
      <c r="BQ56" s="882">
        <v>-0.78274538999999999</v>
      </c>
      <c r="BR56" s="882">
        <v>-0.97454021000000002</v>
      </c>
      <c r="BS56" s="882">
        <v>-1.2410180500000001</v>
      </c>
      <c r="BT56" s="882">
        <v>-0.82279946999999998</v>
      </c>
      <c r="BU56" s="882">
        <v>-0.77227454000000006</v>
      </c>
      <c r="BV56" s="882">
        <v>-0.42705757999999999</v>
      </c>
      <c r="BW56" s="882">
        <v>-0.42730372</v>
      </c>
      <c r="BX56" s="882">
        <v>-0.47319871999999996</v>
      </c>
      <c r="BY56" s="882">
        <v>-1.1556908100000001</v>
      </c>
      <c r="BZ56" s="882">
        <v>-0.37972281000000002</v>
      </c>
      <c r="CA56" s="882">
        <v>-0.43832281000000001</v>
      </c>
      <c r="CB56" s="882">
        <v>-0.5965885700000001</v>
      </c>
      <c r="CC56" s="882">
        <v>-0.38578767999999997</v>
      </c>
      <c r="CD56" s="882">
        <v>-0.55396121999999992</v>
      </c>
      <c r="CE56" s="882">
        <v>-0.32524383000000001</v>
      </c>
      <c r="CF56" s="882">
        <v>-0.42265267000000001</v>
      </c>
      <c r="CG56" s="882">
        <v>-0.35931028999999998</v>
      </c>
      <c r="CH56" s="882">
        <v>-0.31379082000000003</v>
      </c>
      <c r="CI56" s="882">
        <v>-0.31343782000000003</v>
      </c>
    </row>
    <row r="57" spans="1:87" ht="15.75" customHeight="1">
      <c r="A57" s="880" t="s">
        <v>355</v>
      </c>
      <c r="B57" s="881">
        <v>0</v>
      </c>
      <c r="C57" s="882">
        <v>0</v>
      </c>
      <c r="D57" s="882">
        <v>0</v>
      </c>
      <c r="E57" s="882">
        <v>0</v>
      </c>
      <c r="F57" s="882">
        <v>0</v>
      </c>
      <c r="G57" s="882">
        <v>0</v>
      </c>
      <c r="H57" s="882">
        <v>0</v>
      </c>
      <c r="I57" s="882">
        <v>0</v>
      </c>
      <c r="J57" s="882">
        <v>0</v>
      </c>
      <c r="K57" s="882">
        <v>0</v>
      </c>
      <c r="L57" s="882">
        <v>0</v>
      </c>
      <c r="M57" s="882">
        <v>0</v>
      </c>
      <c r="N57" s="882">
        <v>0</v>
      </c>
      <c r="O57" s="882">
        <v>0</v>
      </c>
      <c r="P57" s="882">
        <v>0</v>
      </c>
      <c r="Q57" s="882">
        <v>0</v>
      </c>
      <c r="R57" s="882">
        <v>0</v>
      </c>
      <c r="S57" s="882">
        <v>0</v>
      </c>
      <c r="T57" s="882">
        <v>0</v>
      </c>
      <c r="U57" s="882">
        <v>0</v>
      </c>
      <c r="V57" s="882">
        <v>0</v>
      </c>
      <c r="W57" s="882">
        <v>0</v>
      </c>
      <c r="X57" s="882">
        <v>0</v>
      </c>
      <c r="Y57" s="882">
        <v>0</v>
      </c>
      <c r="Z57" s="882">
        <v>0</v>
      </c>
      <c r="AA57" s="882">
        <v>0</v>
      </c>
      <c r="AB57" s="882">
        <v>0</v>
      </c>
      <c r="AC57" s="882">
        <v>0</v>
      </c>
      <c r="AD57" s="882">
        <v>0</v>
      </c>
      <c r="AE57" s="882">
        <v>0</v>
      </c>
      <c r="AF57" s="882">
        <v>0</v>
      </c>
      <c r="AG57" s="882">
        <v>0</v>
      </c>
      <c r="AH57" s="882">
        <v>0</v>
      </c>
      <c r="AI57" s="882">
        <v>0</v>
      </c>
      <c r="AJ57" s="882">
        <v>0</v>
      </c>
      <c r="AK57" s="882">
        <v>0</v>
      </c>
      <c r="AL57" s="882">
        <v>0</v>
      </c>
      <c r="AM57" s="882">
        <v>0</v>
      </c>
      <c r="AN57" s="882">
        <v>0</v>
      </c>
      <c r="AO57" s="882">
        <v>0</v>
      </c>
      <c r="AP57" s="882">
        <v>0</v>
      </c>
      <c r="AQ57" s="882">
        <v>0</v>
      </c>
      <c r="AR57" s="882">
        <v>0</v>
      </c>
      <c r="AS57" s="882">
        <v>0</v>
      </c>
      <c r="AT57" s="882">
        <v>0</v>
      </c>
      <c r="AU57" s="882">
        <v>0</v>
      </c>
      <c r="AV57" s="882">
        <v>0</v>
      </c>
      <c r="AW57" s="882">
        <v>0</v>
      </c>
      <c r="AX57" s="882">
        <v>0</v>
      </c>
      <c r="AY57" s="882">
        <v>0</v>
      </c>
      <c r="AZ57" s="882">
        <v>-60.911000000000001</v>
      </c>
      <c r="BA57" s="882">
        <v>-101.28400000000001</v>
      </c>
      <c r="BB57" s="882">
        <v>-86.54</v>
      </c>
      <c r="BC57" s="882">
        <v>-62.24252165</v>
      </c>
      <c r="BD57" s="882">
        <v>-190.517</v>
      </c>
      <c r="BE57" s="882">
        <v>-188.465</v>
      </c>
      <c r="BF57" s="882">
        <v>-168.33099999999999</v>
      </c>
      <c r="BG57" s="882">
        <v>-302.245</v>
      </c>
      <c r="BH57" s="882">
        <v>-248.779</v>
      </c>
      <c r="BI57" s="882">
        <v>-382.47850298999998</v>
      </c>
      <c r="BJ57" s="882">
        <v>-515.55242436000003</v>
      </c>
      <c r="BK57" s="882">
        <v>-591.88630599999999</v>
      </c>
      <c r="BL57" s="882">
        <v>-458.28914286999998</v>
      </c>
      <c r="BM57" s="882">
        <v>-424.87318489</v>
      </c>
      <c r="BN57" s="882">
        <v>-805.24712604000001</v>
      </c>
      <c r="BO57" s="882">
        <v>-995.83619024000006</v>
      </c>
      <c r="BP57" s="882">
        <v>-607.13280076000001</v>
      </c>
      <c r="BQ57" s="882">
        <v>-1056.6422034899999</v>
      </c>
      <c r="BR57" s="882">
        <v>-1016.34223308</v>
      </c>
      <c r="BS57" s="882">
        <v>-670.68448216999991</v>
      </c>
      <c r="BT57" s="882">
        <v>-656.29439014000002</v>
      </c>
      <c r="BU57" s="882">
        <v>-947.57953545000009</v>
      </c>
      <c r="BV57" s="882">
        <v>-889.40633335999996</v>
      </c>
      <c r="BW57" s="882">
        <v>-1097.11022905</v>
      </c>
      <c r="BX57" s="882">
        <v>-1298.7503683299999</v>
      </c>
      <c r="BY57" s="882">
        <v>-1138.5623000000001</v>
      </c>
      <c r="BZ57" s="882">
        <v>-1077.01818331</v>
      </c>
      <c r="CA57" s="882">
        <v>-1202.3274125999999</v>
      </c>
      <c r="CB57" s="882">
        <v>-1074.8026453299999</v>
      </c>
      <c r="CC57" s="882">
        <v>-833.16822723999996</v>
      </c>
      <c r="CD57" s="882">
        <v>-803.80252445000008</v>
      </c>
      <c r="CE57" s="882">
        <v>-972.43393117999995</v>
      </c>
      <c r="CF57" s="882">
        <v>-1093.5518907999999</v>
      </c>
      <c r="CG57" s="882">
        <v>-1341.1395649999999</v>
      </c>
      <c r="CH57" s="882">
        <v>-1052.69436587</v>
      </c>
      <c r="CI57" s="882">
        <v>-1527.1647299700001</v>
      </c>
    </row>
    <row r="58" spans="1:87" ht="15.75" customHeight="1">
      <c r="A58" s="877" t="s">
        <v>356</v>
      </c>
      <c r="B58" s="878">
        <v>2804119.95590817</v>
      </c>
      <c r="C58" s="879">
        <v>3095799.8566494598</v>
      </c>
      <c r="D58" s="879">
        <v>3883348.9911090001</v>
      </c>
      <c r="E58" s="879">
        <v>3380826.9453214002</v>
      </c>
      <c r="F58" s="879">
        <v>3333117.3825377501</v>
      </c>
      <c r="G58" s="879">
        <v>3655456.25752554</v>
      </c>
      <c r="H58" s="879">
        <v>3393877.7524526198</v>
      </c>
      <c r="I58" s="879">
        <v>3537856.97686452</v>
      </c>
      <c r="J58" s="879">
        <v>3765004.3150116005</v>
      </c>
      <c r="K58" s="879">
        <v>3492657.82913674</v>
      </c>
      <c r="L58" s="879">
        <v>3524640.30856536</v>
      </c>
      <c r="M58" s="879">
        <v>3964636.6613091305</v>
      </c>
      <c r="N58" s="879">
        <v>3885688.4274333697</v>
      </c>
      <c r="O58" s="879">
        <v>3844076.4782089898</v>
      </c>
      <c r="P58" s="879">
        <v>3862641.7272683894</v>
      </c>
      <c r="Q58" s="879">
        <v>3745892.0360006206</v>
      </c>
      <c r="R58" s="879">
        <v>3558066.8375940803</v>
      </c>
      <c r="S58" s="879">
        <v>3738151.9068368804</v>
      </c>
      <c r="T58" s="879">
        <v>3536908.6210298296</v>
      </c>
      <c r="U58" s="879">
        <v>3755488.3774605603</v>
      </c>
      <c r="V58" s="879">
        <v>3554775.5254385802</v>
      </c>
      <c r="W58" s="879">
        <v>3609322.4532992803</v>
      </c>
      <c r="X58" s="879">
        <v>3870502.2333915299</v>
      </c>
      <c r="Y58" s="879">
        <v>4089879.4831879004</v>
      </c>
      <c r="Z58" s="879">
        <v>3820390.9743379899</v>
      </c>
      <c r="AA58" s="879">
        <v>3988583.9685976403</v>
      </c>
      <c r="AB58" s="879">
        <v>4132896.4809747599</v>
      </c>
      <c r="AC58" s="879">
        <v>4211998.7600998702</v>
      </c>
      <c r="AD58" s="879">
        <v>4200838.3959472897</v>
      </c>
      <c r="AE58" s="879">
        <v>4122577.8482950698</v>
      </c>
      <c r="AF58" s="879">
        <v>4152669.4930422297</v>
      </c>
      <c r="AG58" s="879">
        <v>4600272.6640828596</v>
      </c>
      <c r="AH58" s="879">
        <v>4375026.63132161</v>
      </c>
      <c r="AI58" s="879">
        <v>4457855.7339026704</v>
      </c>
      <c r="AJ58" s="879">
        <v>4381912.0451859804</v>
      </c>
      <c r="AK58" s="879">
        <v>4488974.8233327297</v>
      </c>
      <c r="AL58" s="879">
        <v>4533626.9274668992</v>
      </c>
      <c r="AM58" s="879">
        <v>4364478.924467071</v>
      </c>
      <c r="AN58" s="879">
        <v>4311833.0521212211</v>
      </c>
      <c r="AO58" s="879">
        <v>4475556.7221599109</v>
      </c>
      <c r="AP58" s="879">
        <v>4495873.7751604393</v>
      </c>
      <c r="AQ58" s="879">
        <v>4620814.6187910307</v>
      </c>
      <c r="AR58" s="879">
        <v>4828016.4269594792</v>
      </c>
      <c r="AS58" s="879">
        <v>4810139.6409222195</v>
      </c>
      <c r="AT58" s="879">
        <v>4990503.9162102193</v>
      </c>
      <c r="AU58" s="879">
        <v>4760594.8574193995</v>
      </c>
      <c r="AV58" s="879">
        <v>4703824.80638305</v>
      </c>
      <c r="AW58" s="879">
        <v>5526446.1357723</v>
      </c>
      <c r="AX58" s="879">
        <v>5733171.3644083096</v>
      </c>
      <c r="AY58" s="879">
        <v>5338922.1189781111</v>
      </c>
      <c r="AZ58" s="879">
        <v>5381589.9873913694</v>
      </c>
      <c r="BA58" s="879">
        <v>5557726.10174256</v>
      </c>
      <c r="BB58" s="879">
        <v>5412920.1557068303</v>
      </c>
      <c r="BC58" s="879">
        <v>5511068.5587815307</v>
      </c>
      <c r="BD58" s="879">
        <v>5326965.3196283001</v>
      </c>
      <c r="BE58" s="879">
        <v>5163558.3776912298</v>
      </c>
      <c r="BF58" s="879">
        <v>5322282.2477367409</v>
      </c>
      <c r="BG58" s="879">
        <v>5388547.3556951582</v>
      </c>
      <c r="BH58" s="879">
        <v>5740045.8595372308</v>
      </c>
      <c r="BI58" s="879">
        <v>6119785.5531737907</v>
      </c>
      <c r="BJ58" s="879">
        <v>5923025.8917980101</v>
      </c>
      <c r="BK58" s="879">
        <v>5750677.8605844304</v>
      </c>
      <c r="BL58" s="879">
        <v>5695898.3149071699</v>
      </c>
      <c r="BM58" s="879">
        <v>5590867.4481636612</v>
      </c>
      <c r="BN58" s="879">
        <v>5583944.6367078014</v>
      </c>
      <c r="BO58" s="879">
        <v>5811744.3338027187</v>
      </c>
      <c r="BP58" s="879">
        <v>5380984.0103971995</v>
      </c>
      <c r="BQ58" s="879">
        <v>5117764.890891769</v>
      </c>
      <c r="BR58" s="879">
        <v>5125300.0323824789</v>
      </c>
      <c r="BS58" s="879">
        <v>5210490.0222506998</v>
      </c>
      <c r="BT58" s="879">
        <v>5079505.0328131998</v>
      </c>
      <c r="BU58" s="879">
        <v>5586178.3521248307</v>
      </c>
      <c r="BV58" s="879">
        <v>5449129.7325065099</v>
      </c>
      <c r="BW58" s="879">
        <v>5481481.0174446516</v>
      </c>
      <c r="BX58" s="879">
        <v>5704537.4163348097</v>
      </c>
      <c r="BY58" s="879">
        <v>5925968.2118676603</v>
      </c>
      <c r="BZ58" s="879">
        <v>5785562.5127247293</v>
      </c>
      <c r="CA58" s="879">
        <v>5668548.1227996191</v>
      </c>
      <c r="CB58" s="879">
        <v>5752699.5571445003</v>
      </c>
      <c r="CC58" s="879">
        <v>5512996.6191196097</v>
      </c>
      <c r="CD58" s="879">
        <v>5617815.3241879484</v>
      </c>
      <c r="CE58" s="879">
        <v>5568981.5107136592</v>
      </c>
      <c r="CF58" s="879">
        <v>5447243.3391085891</v>
      </c>
      <c r="CG58" s="879">
        <v>4885264.0685878983</v>
      </c>
      <c r="CH58" s="879">
        <v>5043489.0844034189</v>
      </c>
      <c r="CI58" s="879">
        <v>4808224.0939818816</v>
      </c>
    </row>
    <row r="59" spans="1:87" ht="15.75" customHeight="1">
      <c r="A59" s="880" t="s">
        <v>357</v>
      </c>
      <c r="B59" s="881">
        <v>111178.75211636</v>
      </c>
      <c r="C59" s="882">
        <v>115737.28662057</v>
      </c>
      <c r="D59" s="882">
        <v>54832.900323499998</v>
      </c>
      <c r="E59" s="882">
        <v>45399.682574910003</v>
      </c>
      <c r="F59" s="882">
        <v>116989.13374993998</v>
      </c>
      <c r="G59" s="882">
        <v>115387.66859191</v>
      </c>
      <c r="H59" s="882">
        <v>63351.79903776</v>
      </c>
      <c r="I59" s="882">
        <v>116639.54607570999</v>
      </c>
      <c r="J59" s="882">
        <v>163030.19745417999</v>
      </c>
      <c r="K59" s="882">
        <v>213647.03429159001</v>
      </c>
      <c r="L59" s="882">
        <v>251839.64845112999</v>
      </c>
      <c r="M59" s="882">
        <v>313992.77371704002</v>
      </c>
      <c r="N59" s="882">
        <v>299006.52803620003</v>
      </c>
      <c r="O59" s="882">
        <v>308589.42079552996</v>
      </c>
      <c r="P59" s="882">
        <v>280475.84020778001</v>
      </c>
      <c r="Q59" s="882">
        <v>309276.03226403001</v>
      </c>
      <c r="R59" s="882">
        <v>281691.03601202002</v>
      </c>
      <c r="S59" s="882">
        <v>291052.01676443004</v>
      </c>
      <c r="T59" s="882">
        <v>373870.64720110002</v>
      </c>
      <c r="U59" s="882">
        <v>410456.97264988004</v>
      </c>
      <c r="V59" s="882">
        <v>451301.46276213008</v>
      </c>
      <c r="W59" s="882">
        <v>387712.71234664007</v>
      </c>
      <c r="X59" s="882">
        <v>485550.95085626002</v>
      </c>
      <c r="Y59" s="882">
        <v>703353.03022317996</v>
      </c>
      <c r="Z59" s="882">
        <v>495293.23388881999</v>
      </c>
      <c r="AA59" s="882">
        <v>395673.05289624003</v>
      </c>
      <c r="AB59" s="882">
        <v>427500.98845670006</v>
      </c>
      <c r="AC59" s="882">
        <v>481506.93864754</v>
      </c>
      <c r="AD59" s="882">
        <v>454064.84415218997</v>
      </c>
      <c r="AE59" s="882">
        <v>443484.29099042004</v>
      </c>
      <c r="AF59" s="882">
        <v>474884.68240090995</v>
      </c>
      <c r="AG59" s="882">
        <v>780011.22263460001</v>
      </c>
      <c r="AH59" s="882">
        <v>654586.63926751004</v>
      </c>
      <c r="AI59" s="882">
        <v>729433.97288227011</v>
      </c>
      <c r="AJ59" s="882">
        <v>586281.48228311003</v>
      </c>
      <c r="AK59" s="882">
        <v>658692.86848786997</v>
      </c>
      <c r="AL59" s="882">
        <v>508100.97519264999</v>
      </c>
      <c r="AM59" s="882">
        <v>371172.68330630998</v>
      </c>
      <c r="AN59" s="882">
        <v>347754.67401011998</v>
      </c>
      <c r="AO59" s="882">
        <v>439376.61764575</v>
      </c>
      <c r="AP59" s="882">
        <v>457861.12719488004</v>
      </c>
      <c r="AQ59" s="882">
        <v>496637.11227176001</v>
      </c>
      <c r="AR59" s="882">
        <v>469868.17661651998</v>
      </c>
      <c r="AS59" s="882">
        <v>501672.58026197</v>
      </c>
      <c r="AT59" s="882">
        <v>553500.75126567995</v>
      </c>
      <c r="AU59" s="882">
        <v>509449.35509078996</v>
      </c>
      <c r="AV59" s="882">
        <v>461240.13129798998</v>
      </c>
      <c r="AW59" s="882">
        <v>605595.89290589991</v>
      </c>
      <c r="AX59" s="882">
        <v>671781.86244389985</v>
      </c>
      <c r="AY59" s="882">
        <v>614962.35729245993</v>
      </c>
      <c r="AZ59" s="882">
        <v>596552.17968744994</v>
      </c>
      <c r="BA59" s="882">
        <v>646917.74686384003</v>
      </c>
      <c r="BB59" s="882">
        <v>690137.55445100996</v>
      </c>
      <c r="BC59" s="882">
        <v>606976.7138269</v>
      </c>
      <c r="BD59" s="882">
        <v>543202.98355607002</v>
      </c>
      <c r="BE59" s="882">
        <v>561752.28951580997</v>
      </c>
      <c r="BF59" s="882">
        <v>604434.79516794998</v>
      </c>
      <c r="BG59" s="882">
        <v>657293.60802733013</v>
      </c>
      <c r="BH59" s="882">
        <v>691470.41682537005</v>
      </c>
      <c r="BI59" s="882">
        <v>1046799.5515691901</v>
      </c>
      <c r="BJ59" s="882">
        <v>845507.73619736999</v>
      </c>
      <c r="BK59" s="882">
        <v>763717.79629045003</v>
      </c>
      <c r="BL59" s="882">
        <v>614426.57674588996</v>
      </c>
      <c r="BM59" s="882">
        <v>571147.16845497</v>
      </c>
      <c r="BN59" s="882">
        <v>457531.89996461006</v>
      </c>
      <c r="BO59" s="882">
        <v>479550.8085194701</v>
      </c>
      <c r="BP59" s="882">
        <v>377872.83675438003</v>
      </c>
      <c r="BQ59" s="882">
        <v>340156.65638045</v>
      </c>
      <c r="BR59" s="882">
        <v>323669.73096054001</v>
      </c>
      <c r="BS59" s="882">
        <v>301981.24127012998</v>
      </c>
      <c r="BT59" s="882">
        <v>300218.64882588998</v>
      </c>
      <c r="BU59" s="882">
        <v>417114.38510968001</v>
      </c>
      <c r="BV59" s="882">
        <v>416521.23046161002</v>
      </c>
      <c r="BW59" s="882">
        <v>524336.45242663997</v>
      </c>
      <c r="BX59" s="882">
        <v>627896.93991719</v>
      </c>
      <c r="BY59" s="882">
        <v>639280.13768822001</v>
      </c>
      <c r="BZ59" s="882">
        <v>730791.88436652999</v>
      </c>
      <c r="CA59" s="882">
        <v>532371.94774853997</v>
      </c>
      <c r="CB59" s="882">
        <v>635857.40417949995</v>
      </c>
      <c r="CC59" s="882">
        <v>570196.06581835006</v>
      </c>
      <c r="CD59" s="882">
        <v>546116.98145923996</v>
      </c>
      <c r="CE59" s="882">
        <v>578985.69939117006</v>
      </c>
      <c r="CF59" s="882">
        <v>533339.85095643997</v>
      </c>
      <c r="CG59" s="882">
        <v>217048.83966209</v>
      </c>
      <c r="CH59" s="882">
        <v>269574.84512039</v>
      </c>
      <c r="CI59" s="882">
        <v>99562.774602520003</v>
      </c>
    </row>
    <row r="60" spans="1:87" ht="16.5" customHeight="1">
      <c r="A60" s="884" t="s">
        <v>358</v>
      </c>
      <c r="B60" s="888"/>
      <c r="C60" s="889"/>
      <c r="D60" s="889"/>
      <c r="E60" s="889"/>
      <c r="F60" s="889"/>
      <c r="G60" s="889"/>
      <c r="H60" s="889"/>
      <c r="I60" s="889"/>
      <c r="J60" s="889"/>
      <c r="K60" s="889"/>
      <c r="L60" s="889"/>
      <c r="M60" s="889"/>
      <c r="N60" s="889"/>
      <c r="O60" s="889"/>
      <c r="P60" s="889"/>
      <c r="Q60" s="889"/>
      <c r="R60" s="889"/>
      <c r="S60" s="889"/>
      <c r="T60" s="889"/>
      <c r="U60" s="889"/>
      <c r="V60" s="889"/>
      <c r="W60" s="889"/>
      <c r="X60" s="889"/>
      <c r="Y60" s="889"/>
      <c r="Z60" s="889"/>
      <c r="AA60" s="889"/>
      <c r="AB60" s="889"/>
      <c r="AC60" s="889"/>
      <c r="AD60" s="889"/>
      <c r="AE60" s="889"/>
      <c r="AF60" s="889"/>
      <c r="AG60" s="889"/>
      <c r="AH60" s="889"/>
      <c r="AI60" s="889"/>
      <c r="AJ60" s="889"/>
      <c r="AK60" s="889"/>
      <c r="AL60" s="889"/>
      <c r="AM60" s="889"/>
      <c r="AN60" s="889"/>
      <c r="AO60" s="889"/>
      <c r="AP60" s="889"/>
      <c r="AQ60" s="889"/>
      <c r="AR60" s="889"/>
      <c r="AS60" s="889"/>
      <c r="AT60" s="889"/>
      <c r="AU60" s="889"/>
      <c r="AV60" s="889"/>
      <c r="AW60" s="889"/>
      <c r="AX60" s="889"/>
      <c r="AY60" s="889"/>
      <c r="AZ60" s="889"/>
      <c r="BA60" s="889"/>
      <c r="BB60" s="889"/>
      <c r="BC60" s="889"/>
      <c r="BD60" s="889"/>
      <c r="BE60" s="889"/>
      <c r="BF60" s="889"/>
      <c r="BG60" s="889"/>
      <c r="BH60" s="889"/>
      <c r="BI60" s="889"/>
      <c r="BJ60" s="889"/>
      <c r="BK60" s="889"/>
      <c r="BL60" s="889"/>
      <c r="BM60" s="889"/>
      <c r="BN60" s="889"/>
      <c r="BO60" s="889"/>
      <c r="BP60" s="889"/>
      <c r="BQ60" s="889"/>
      <c r="BR60" s="889"/>
      <c r="BS60" s="889"/>
      <c r="BT60" s="889"/>
      <c r="BU60" s="889"/>
      <c r="BV60" s="889"/>
      <c r="BW60" s="889"/>
      <c r="BX60" s="889"/>
      <c r="BY60" s="889"/>
      <c r="BZ60" s="889"/>
      <c r="CA60" s="889"/>
      <c r="CB60" s="889"/>
      <c r="CC60" s="889"/>
      <c r="CD60" s="889"/>
      <c r="CE60" s="889"/>
      <c r="CF60" s="889"/>
      <c r="CG60" s="889"/>
      <c r="CH60" s="889"/>
      <c r="CI60" s="889"/>
    </row>
    <row r="61" spans="1:87">
      <c r="A61" s="880" t="s">
        <v>359</v>
      </c>
      <c r="B61" s="881">
        <v>2692941.2037918102</v>
      </c>
      <c r="C61" s="882">
        <v>2980062.5700288899</v>
      </c>
      <c r="D61" s="882">
        <v>3828516.0907855001</v>
      </c>
      <c r="E61" s="882">
        <v>3335427.2627464901</v>
      </c>
      <c r="F61" s="882">
        <v>3216128.2487878101</v>
      </c>
      <c r="G61" s="882">
        <v>3540068.5889336299</v>
      </c>
      <c r="H61" s="882">
        <v>3330525.9534148597</v>
      </c>
      <c r="I61" s="882">
        <v>3421217.4307888099</v>
      </c>
      <c r="J61" s="882">
        <v>3601974.1175574204</v>
      </c>
      <c r="K61" s="882">
        <v>3279010.7948451499</v>
      </c>
      <c r="L61" s="882">
        <v>3272800.6601142301</v>
      </c>
      <c r="M61" s="882">
        <v>3650643.8875920903</v>
      </c>
      <c r="N61" s="882">
        <v>3586681.8993971697</v>
      </c>
      <c r="O61" s="882">
        <v>3535487.0574134598</v>
      </c>
      <c r="P61" s="882">
        <v>3582165.8870606096</v>
      </c>
      <c r="Q61" s="882">
        <v>3436616.0037365905</v>
      </c>
      <c r="R61" s="882">
        <v>3276375.8015820603</v>
      </c>
      <c r="S61" s="882">
        <v>3447099.8900724505</v>
      </c>
      <c r="T61" s="882">
        <v>3163037.9738287297</v>
      </c>
      <c r="U61" s="882">
        <v>3345031.4048106801</v>
      </c>
      <c r="V61" s="882">
        <v>3103474.0626764502</v>
      </c>
      <c r="W61" s="882">
        <v>3221609.7409526403</v>
      </c>
      <c r="X61" s="882">
        <v>3384951.2825352699</v>
      </c>
      <c r="Y61" s="882">
        <v>3386526.4529647203</v>
      </c>
      <c r="Z61" s="882">
        <v>3325097.7404491701</v>
      </c>
      <c r="AA61" s="882">
        <v>3592910.9157014</v>
      </c>
      <c r="AB61" s="882">
        <v>3705395.4925180599</v>
      </c>
      <c r="AC61" s="882">
        <v>3730491.8214523299</v>
      </c>
      <c r="AD61" s="882">
        <v>3746773.5517950994</v>
      </c>
      <c r="AE61" s="882">
        <v>3679093.5573046496</v>
      </c>
      <c r="AF61" s="882">
        <v>3677784.81064132</v>
      </c>
      <c r="AG61" s="882">
        <v>3820261.4414482596</v>
      </c>
      <c r="AH61" s="882">
        <v>3720439.9920540997</v>
      </c>
      <c r="AI61" s="882">
        <v>3728421.7610204001</v>
      </c>
      <c r="AJ61" s="882">
        <v>3795630.5629028701</v>
      </c>
      <c r="AK61" s="882">
        <v>3830281.9548448599</v>
      </c>
      <c r="AL61" s="882">
        <v>4025525.9522742494</v>
      </c>
      <c r="AM61" s="882">
        <v>3993306.2411607606</v>
      </c>
      <c r="AN61" s="882">
        <v>3964078.3781111008</v>
      </c>
      <c r="AO61" s="882">
        <v>4036180.1045141607</v>
      </c>
      <c r="AP61" s="882">
        <v>4038012.6479655597</v>
      </c>
      <c r="AQ61" s="882">
        <v>4124177.5065192706</v>
      </c>
      <c r="AR61" s="882">
        <v>4358148.2503429595</v>
      </c>
      <c r="AS61" s="882">
        <v>4308467.0606602496</v>
      </c>
      <c r="AT61" s="882">
        <v>4437003.1649445398</v>
      </c>
      <c r="AU61" s="882">
        <v>4251145.50232861</v>
      </c>
      <c r="AV61" s="882">
        <v>4242584.6750850603</v>
      </c>
      <c r="AW61" s="882">
        <v>4920850.2428663997</v>
      </c>
      <c r="AX61" s="882">
        <v>5061389.5019644098</v>
      </c>
      <c r="AY61" s="882">
        <v>4723959.7616856508</v>
      </c>
      <c r="AZ61" s="882">
        <v>4782835.6337039201</v>
      </c>
      <c r="BA61" s="882">
        <v>4908567.5678787204</v>
      </c>
      <c r="BB61" s="882">
        <v>4720275.6022558203</v>
      </c>
      <c r="BC61" s="882">
        <v>4901423.6883640904</v>
      </c>
      <c r="BD61" s="882">
        <v>4780573.8020722298</v>
      </c>
      <c r="BE61" s="882">
        <v>4598440.9871754199</v>
      </c>
      <c r="BF61" s="882">
        <v>4714681.2815687908</v>
      </c>
      <c r="BG61" s="882">
        <v>4729312.5776678286</v>
      </c>
      <c r="BH61" s="882">
        <v>5046762.1907118605</v>
      </c>
      <c r="BI61" s="882">
        <v>5069992.0206202306</v>
      </c>
      <c r="BJ61" s="882">
        <v>5074404.89203203</v>
      </c>
      <c r="BK61" s="882">
        <v>4982938.2649320401</v>
      </c>
      <c r="BL61" s="882">
        <v>5076469.7882323395</v>
      </c>
      <c r="BM61" s="882">
        <v>5014887.1508854106</v>
      </c>
      <c r="BN61" s="882">
        <v>5120528.7394972406</v>
      </c>
      <c r="BO61" s="882">
        <v>5326388.8538457584</v>
      </c>
      <c r="BP61" s="882">
        <v>4996780.9160309397</v>
      </c>
      <c r="BQ61" s="882">
        <v>4772048.9901758991</v>
      </c>
      <c r="BR61" s="882">
        <v>4792521.4583524782</v>
      </c>
      <c r="BS61" s="882">
        <v>4896034.1824444504</v>
      </c>
      <c r="BT61" s="882">
        <v>4770675.6387254298</v>
      </c>
      <c r="BU61" s="882">
        <v>5160846.5960651515</v>
      </c>
      <c r="BV61" s="882">
        <v>5023981.6748024607</v>
      </c>
      <c r="BW61" s="882">
        <v>4943693.2848307015</v>
      </c>
      <c r="BX61" s="882">
        <v>5059183.5430842992</v>
      </c>
      <c r="BY61" s="882">
        <v>5273324.8122707801</v>
      </c>
      <c r="BZ61" s="882">
        <v>5039759.3111239187</v>
      </c>
      <c r="CA61" s="882">
        <v>5125483.7405829588</v>
      </c>
      <c r="CB61" s="882">
        <v>5104780.5584660601</v>
      </c>
      <c r="CC61" s="882">
        <v>4930498.65135758</v>
      </c>
      <c r="CD61" s="882">
        <v>5054772.1440747697</v>
      </c>
      <c r="CE61" s="882">
        <v>4959323.5819193693</v>
      </c>
      <c r="CF61" s="882">
        <v>4902407.7763951197</v>
      </c>
      <c r="CG61" s="882">
        <v>4657979.1767287487</v>
      </c>
      <c r="CH61" s="882">
        <v>4759088.0265802294</v>
      </c>
      <c r="CI61" s="882">
        <v>4691000.4191326313</v>
      </c>
    </row>
    <row r="62" spans="1:87">
      <c r="A62" s="880" t="s">
        <v>360</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v>0</v>
      </c>
      <c r="BJ62" s="882">
        <v>1E-8</v>
      </c>
      <c r="BK62" s="882">
        <v>1E-8</v>
      </c>
      <c r="BL62" s="882">
        <v>1E-8</v>
      </c>
      <c r="BM62" s="882">
        <v>1E-8</v>
      </c>
      <c r="BN62" s="882">
        <v>136.22269743000001</v>
      </c>
      <c r="BO62" s="882">
        <v>218.62510174000002</v>
      </c>
      <c r="BP62" s="882">
        <v>72.525318810000002</v>
      </c>
      <c r="BQ62" s="882">
        <v>64.698508480000001</v>
      </c>
      <c r="BR62" s="882">
        <v>3201.85405008</v>
      </c>
      <c r="BS62" s="882">
        <v>5990.1016807799997</v>
      </c>
      <c r="BT62" s="882">
        <v>930.43700291999994</v>
      </c>
      <c r="BU62" s="882">
        <v>517.88563610000006</v>
      </c>
      <c r="BV62" s="882">
        <v>529.07807160000004</v>
      </c>
      <c r="BW62" s="882">
        <v>5643.0105653599994</v>
      </c>
      <c r="BX62" s="882">
        <v>9621.5767592600005</v>
      </c>
      <c r="BY62" s="882">
        <v>5425.6449005300001</v>
      </c>
      <c r="BZ62" s="882">
        <v>6058.5777362899998</v>
      </c>
      <c r="CA62" s="882">
        <v>3498.26656912</v>
      </c>
      <c r="CB62" s="882">
        <v>5393.7201003100008</v>
      </c>
      <c r="CC62" s="882">
        <v>4892.8032136399997</v>
      </c>
      <c r="CD62" s="882">
        <v>8491.3186757000003</v>
      </c>
      <c r="CE62" s="882">
        <v>22386.676587919999</v>
      </c>
      <c r="CF62" s="882">
        <v>2802.2125885599999</v>
      </c>
      <c r="CG62" s="882">
        <v>1471.2811052300001</v>
      </c>
      <c r="CH62" s="882">
        <v>2473.5441509300003</v>
      </c>
      <c r="CI62" s="882">
        <v>5780.9419355500004</v>
      </c>
    </row>
    <row r="63" spans="1:87">
      <c r="A63" s="880" t="s">
        <v>361</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v>2202.174</v>
      </c>
      <c r="BA63" s="882">
        <v>2240.7869999999998</v>
      </c>
      <c r="BB63" s="882">
        <v>2506.9989999999998</v>
      </c>
      <c r="BC63" s="882">
        <v>2668.1565905399998</v>
      </c>
      <c r="BD63" s="882">
        <v>3188.5340000000001</v>
      </c>
      <c r="BE63" s="882">
        <v>3365.1010000000001</v>
      </c>
      <c r="BF63" s="882">
        <v>3166.1709999999998</v>
      </c>
      <c r="BG63" s="882">
        <v>1941.17</v>
      </c>
      <c r="BH63" s="882">
        <v>1813.2520000000002</v>
      </c>
      <c r="BI63" s="882">
        <v>2993.98098437</v>
      </c>
      <c r="BJ63" s="882">
        <v>3113.2635685999999</v>
      </c>
      <c r="BK63" s="882">
        <v>4021.79936193</v>
      </c>
      <c r="BL63" s="882">
        <v>5001.9499289299993</v>
      </c>
      <c r="BM63" s="882">
        <v>4833.1288232700008</v>
      </c>
      <c r="BN63" s="882">
        <v>5747.7745485199994</v>
      </c>
      <c r="BO63" s="882">
        <v>5586.0463357500003</v>
      </c>
      <c r="BP63" s="882">
        <v>6257.7322930699993</v>
      </c>
      <c r="BQ63" s="882">
        <v>5494.5458269400006</v>
      </c>
      <c r="BR63" s="882">
        <v>5906.9890193800002</v>
      </c>
      <c r="BS63" s="882">
        <v>6484.4968553400004</v>
      </c>
      <c r="BT63" s="882">
        <v>7680.3082589599999</v>
      </c>
      <c r="BU63" s="882">
        <v>7699.4853138999997</v>
      </c>
      <c r="BV63" s="882">
        <v>8097.7491708400003</v>
      </c>
      <c r="BW63" s="882">
        <v>7808.2696219500003</v>
      </c>
      <c r="BX63" s="882">
        <v>7835.3565740600006</v>
      </c>
      <c r="BY63" s="882">
        <v>7937.6170081300006</v>
      </c>
      <c r="BZ63" s="882">
        <v>8952.73949799</v>
      </c>
      <c r="CA63" s="882">
        <v>7194.167899</v>
      </c>
      <c r="CB63" s="882">
        <v>6667.8743986300005</v>
      </c>
      <c r="CC63" s="882">
        <v>7409.0987300400011</v>
      </c>
      <c r="CD63" s="882">
        <v>8434.8799782400001</v>
      </c>
      <c r="CE63" s="882">
        <v>8285.5528152000006</v>
      </c>
      <c r="CF63" s="882">
        <v>8693.4991684700017</v>
      </c>
      <c r="CG63" s="882">
        <v>8764.7710918299999</v>
      </c>
      <c r="CH63" s="882">
        <v>12352.66855187</v>
      </c>
      <c r="CI63" s="882">
        <v>11879.95831118</v>
      </c>
    </row>
    <row r="64" spans="1:87">
      <c r="A64" s="892"/>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row>
    <row r="65" spans="1:87">
      <c r="A65" s="877" t="s">
        <v>362</v>
      </c>
      <c r="B65" s="878">
        <v>3055565.3820293201</v>
      </c>
      <c r="C65" s="879">
        <v>3233116.5228536697</v>
      </c>
      <c r="D65" s="879">
        <v>3452094.18259286</v>
      </c>
      <c r="E65" s="879">
        <v>3749496.4953526808</v>
      </c>
      <c r="F65" s="879">
        <v>3553061.0586328404</v>
      </c>
      <c r="G65" s="879">
        <v>3619857.1840341003</v>
      </c>
      <c r="H65" s="879">
        <v>3968629.06489093</v>
      </c>
      <c r="I65" s="879">
        <v>4070429.8854123801</v>
      </c>
      <c r="J65" s="879">
        <v>4438497.3872117903</v>
      </c>
      <c r="K65" s="879">
        <v>4103304.51487805</v>
      </c>
      <c r="L65" s="879">
        <v>4118172.8263015002</v>
      </c>
      <c r="M65" s="879">
        <v>4309523.0556881195</v>
      </c>
      <c r="N65" s="879">
        <v>4569149.45622609</v>
      </c>
      <c r="O65" s="879">
        <v>4428959.1926714005</v>
      </c>
      <c r="P65" s="879">
        <v>4331102.2689487897</v>
      </c>
      <c r="Q65" s="879">
        <v>4431343.5066172797</v>
      </c>
      <c r="R65" s="879">
        <v>4398124.9333831603</v>
      </c>
      <c r="S65" s="879">
        <v>4592410.8033331903</v>
      </c>
      <c r="T65" s="879">
        <v>4585570.2292837193</v>
      </c>
      <c r="U65" s="879">
        <v>4959974.8492079899</v>
      </c>
      <c r="V65" s="879">
        <v>5124990.15980375</v>
      </c>
      <c r="W65" s="879">
        <v>5520904.9636725495</v>
      </c>
      <c r="X65" s="879">
        <v>5517661.6974670403</v>
      </c>
      <c r="Y65" s="879">
        <v>5763511.2153961603</v>
      </c>
      <c r="Z65" s="879">
        <v>5805454.9134858595</v>
      </c>
      <c r="AA65" s="879">
        <v>5991928.5467282999</v>
      </c>
      <c r="AB65" s="879">
        <v>6056859.1041265484</v>
      </c>
      <c r="AC65" s="879">
        <v>5929198.9236243591</v>
      </c>
      <c r="AD65" s="879">
        <v>5741044.6264875</v>
      </c>
      <c r="AE65" s="879">
        <v>5927508.1735112211</v>
      </c>
      <c r="AF65" s="879">
        <v>5983085.6080517592</v>
      </c>
      <c r="AG65" s="879">
        <v>6098142.4076491203</v>
      </c>
      <c r="AH65" s="879">
        <v>5968898.9678823808</v>
      </c>
      <c r="AI65" s="879">
        <v>5891857.47681286</v>
      </c>
      <c r="AJ65" s="879">
        <v>5868409.2070587194</v>
      </c>
      <c r="AK65" s="879">
        <v>5954260.4522725996</v>
      </c>
      <c r="AL65" s="879">
        <v>5994451.0941333305</v>
      </c>
      <c r="AM65" s="879">
        <v>6206538.5933097806</v>
      </c>
      <c r="AN65" s="879">
        <v>6229106.6060267594</v>
      </c>
      <c r="AO65" s="879">
        <v>6282334.3587012403</v>
      </c>
      <c r="AP65" s="879">
        <v>6435147.4244899303</v>
      </c>
      <c r="AQ65" s="879">
        <v>6534832.1723704999</v>
      </c>
      <c r="AR65" s="879">
        <v>6520956.7754811905</v>
      </c>
      <c r="AS65" s="879">
        <v>6636783.2696717698</v>
      </c>
      <c r="AT65" s="879">
        <v>6615820.2023807494</v>
      </c>
      <c r="AU65" s="879">
        <v>6374301.6977349808</v>
      </c>
      <c r="AV65" s="879">
        <v>6437190.4146488095</v>
      </c>
      <c r="AW65" s="879">
        <v>6531913.0086532207</v>
      </c>
      <c r="AX65" s="879">
        <v>6928387.8316565603</v>
      </c>
      <c r="AY65" s="879">
        <v>6733184.4432087699</v>
      </c>
      <c r="AZ65" s="879">
        <v>6748033.4308776511</v>
      </c>
      <c r="BA65" s="879">
        <v>6635959.3792056795</v>
      </c>
      <c r="BB65" s="879">
        <v>7068635.7704237197</v>
      </c>
      <c r="BC65" s="879">
        <v>6883664.8779664403</v>
      </c>
      <c r="BD65" s="879">
        <v>6988638.8229491394</v>
      </c>
      <c r="BE65" s="879">
        <v>7525703.8897707909</v>
      </c>
      <c r="BF65" s="879">
        <v>7672812.2627465511</v>
      </c>
      <c r="BG65" s="879">
        <v>7857199.1393276602</v>
      </c>
      <c r="BH65" s="879">
        <v>8182085.6771695893</v>
      </c>
      <c r="BI65" s="879">
        <v>8062901.3473610505</v>
      </c>
      <c r="BJ65" s="879">
        <v>8229646.8577108895</v>
      </c>
      <c r="BK65" s="879">
        <v>8633225.3369071782</v>
      </c>
      <c r="BL65" s="879">
        <v>8730636.6597092003</v>
      </c>
      <c r="BM65" s="879">
        <v>8858204.6336335689</v>
      </c>
      <c r="BN65" s="879">
        <v>8679498.0873463899</v>
      </c>
      <c r="BO65" s="879">
        <v>8653623.2964531425</v>
      </c>
      <c r="BP65" s="879">
        <v>8288876.8780541904</v>
      </c>
      <c r="BQ65" s="879">
        <v>8349106.9792484296</v>
      </c>
      <c r="BR65" s="879">
        <v>8068974.3379658405</v>
      </c>
      <c r="BS65" s="879">
        <v>8069502.8214691896</v>
      </c>
      <c r="BT65" s="879">
        <v>8356843.9755407507</v>
      </c>
      <c r="BU65" s="879">
        <v>8656124.8016147502</v>
      </c>
      <c r="BV65" s="879">
        <v>8711673.3515055627</v>
      </c>
      <c r="BW65" s="879">
        <v>8684771.4239262082</v>
      </c>
      <c r="BX65" s="879">
        <v>8808216.0083929989</v>
      </c>
      <c r="BY65" s="879">
        <v>8887356.0221548192</v>
      </c>
      <c r="BZ65" s="879">
        <v>9166276.0794404503</v>
      </c>
      <c r="CA65" s="879">
        <v>9341094.5239328109</v>
      </c>
      <c r="CB65" s="879">
        <v>9679939.9927473608</v>
      </c>
      <c r="CC65" s="879">
        <v>9647914.629652882</v>
      </c>
      <c r="CD65" s="879">
        <v>9953837.8012824114</v>
      </c>
      <c r="CE65" s="879">
        <v>9803872.1223658305</v>
      </c>
      <c r="CF65" s="879">
        <v>10018414.465893432</v>
      </c>
      <c r="CG65" s="879">
        <v>10566560.112856381</v>
      </c>
      <c r="CH65" s="879">
        <v>10437873.374167249</v>
      </c>
      <c r="CI65" s="879">
        <v>10499508.890371691</v>
      </c>
    </row>
    <row r="66" spans="1:87">
      <c r="A66" s="880" t="s">
        <v>363</v>
      </c>
      <c r="B66" s="881">
        <v>3055565.3820293201</v>
      </c>
      <c r="C66" s="882">
        <v>3233116.5228536697</v>
      </c>
      <c r="D66" s="882">
        <v>3452094.18259286</v>
      </c>
      <c r="E66" s="882">
        <v>3749496.4953526808</v>
      </c>
      <c r="F66" s="882">
        <v>3553061.0586328404</v>
      </c>
      <c r="G66" s="882">
        <v>3619857.1840341003</v>
      </c>
      <c r="H66" s="882">
        <v>3968629.06489093</v>
      </c>
      <c r="I66" s="882">
        <v>4070429.8854123801</v>
      </c>
      <c r="J66" s="882">
        <v>4438497.3872117903</v>
      </c>
      <c r="K66" s="882">
        <v>4103304.51487805</v>
      </c>
      <c r="L66" s="882">
        <v>4118172.8263015002</v>
      </c>
      <c r="M66" s="882">
        <v>4309523.0556881195</v>
      </c>
      <c r="N66" s="882">
        <v>4569149.45622609</v>
      </c>
      <c r="O66" s="882">
        <v>4428959.1926714005</v>
      </c>
      <c r="P66" s="882">
        <v>4331102.2689487897</v>
      </c>
      <c r="Q66" s="882">
        <v>4431343.5066172797</v>
      </c>
      <c r="R66" s="882">
        <v>4398124.9333831603</v>
      </c>
      <c r="S66" s="882">
        <v>4592410.8033331903</v>
      </c>
      <c r="T66" s="882">
        <v>4585570.2292837193</v>
      </c>
      <c r="U66" s="882">
        <v>4959974.8492079899</v>
      </c>
      <c r="V66" s="882">
        <v>5124990.15980375</v>
      </c>
      <c r="W66" s="882">
        <v>5520904.9636725495</v>
      </c>
      <c r="X66" s="882">
        <v>5517661.6974670403</v>
      </c>
      <c r="Y66" s="882">
        <v>5763511.2153961603</v>
      </c>
      <c r="Z66" s="882">
        <v>5805454.9134858595</v>
      </c>
      <c r="AA66" s="882">
        <v>5991928.5467282999</v>
      </c>
      <c r="AB66" s="882">
        <v>6056859.1041265484</v>
      </c>
      <c r="AC66" s="882">
        <v>5929198.9236243591</v>
      </c>
      <c r="AD66" s="882">
        <v>5741044.6264875</v>
      </c>
      <c r="AE66" s="882">
        <v>5927508.1735112211</v>
      </c>
      <c r="AF66" s="882">
        <v>5983085.6080517592</v>
      </c>
      <c r="AG66" s="882">
        <v>6098142.4076491203</v>
      </c>
      <c r="AH66" s="882">
        <v>5968898.9678823808</v>
      </c>
      <c r="AI66" s="882">
        <v>5891857.47681286</v>
      </c>
      <c r="AJ66" s="882">
        <v>5868409.2070587194</v>
      </c>
      <c r="AK66" s="882">
        <v>5954260.4522725996</v>
      </c>
      <c r="AL66" s="882">
        <v>5994451.0941333305</v>
      </c>
      <c r="AM66" s="882">
        <v>6206538.5933097806</v>
      </c>
      <c r="AN66" s="882">
        <v>6229106.6060267594</v>
      </c>
      <c r="AO66" s="882">
        <v>6282334.3587012403</v>
      </c>
      <c r="AP66" s="882">
        <v>6435147.4244899303</v>
      </c>
      <c r="AQ66" s="882">
        <v>6534832.1723704999</v>
      </c>
      <c r="AR66" s="882">
        <v>6520956.7754811905</v>
      </c>
      <c r="AS66" s="882">
        <v>6636783.2696717698</v>
      </c>
      <c r="AT66" s="882">
        <v>6615820.2023807494</v>
      </c>
      <c r="AU66" s="882">
        <v>6374301.6977349808</v>
      </c>
      <c r="AV66" s="882">
        <v>6437190.4146488095</v>
      </c>
      <c r="AW66" s="882">
        <v>6531913.0086532207</v>
      </c>
      <c r="AX66" s="882">
        <v>6928387.8316565603</v>
      </c>
      <c r="AY66" s="882">
        <v>6733184.4432087699</v>
      </c>
      <c r="AZ66" s="882">
        <v>6747988.6838776506</v>
      </c>
      <c r="BA66" s="882">
        <v>6635865.2482056795</v>
      </c>
      <c r="BB66" s="882">
        <v>7068508.8604237195</v>
      </c>
      <c r="BC66" s="882">
        <v>6883438.6474090302</v>
      </c>
      <c r="BD66" s="882">
        <v>6988346.5469491398</v>
      </c>
      <c r="BE66" s="882">
        <v>7525362.5677707912</v>
      </c>
      <c r="BF66" s="882">
        <v>7672388.9987465506</v>
      </c>
      <c r="BG66" s="882">
        <v>7856685.1973276604</v>
      </c>
      <c r="BH66" s="882">
        <v>8181531.4911695896</v>
      </c>
      <c r="BI66" s="882">
        <v>8062104.8126581004</v>
      </c>
      <c r="BJ66" s="882">
        <v>8228179.6442643693</v>
      </c>
      <c r="BK66" s="882">
        <v>8631327.4860862289</v>
      </c>
      <c r="BL66" s="882">
        <v>8727934.6399480607</v>
      </c>
      <c r="BM66" s="882">
        <v>8855135.0901135392</v>
      </c>
      <c r="BN66" s="882">
        <v>8676293.9965302199</v>
      </c>
      <c r="BO66" s="882">
        <v>8650066.2084421832</v>
      </c>
      <c r="BP66" s="882">
        <v>8284400.1557671707</v>
      </c>
      <c r="BQ66" s="882">
        <v>8343148.7197495094</v>
      </c>
      <c r="BR66" s="882">
        <v>8061000.8070916906</v>
      </c>
      <c r="BS66" s="882">
        <v>8060448.1383444099</v>
      </c>
      <c r="BT66" s="882">
        <v>8346380.5121391006</v>
      </c>
      <c r="BU66" s="882">
        <v>8642659.794904761</v>
      </c>
      <c r="BV66" s="882">
        <v>8697716.4374334123</v>
      </c>
      <c r="BW66" s="882">
        <v>8669785.3712479491</v>
      </c>
      <c r="BX66" s="882">
        <v>8792584.9175477698</v>
      </c>
      <c r="BY66" s="882">
        <v>8871290.8880815189</v>
      </c>
      <c r="BZ66" s="882">
        <v>9151240.6411359403</v>
      </c>
      <c r="CA66" s="882">
        <v>9325511.2582148109</v>
      </c>
      <c r="CB66" s="882">
        <v>9662140.8220302407</v>
      </c>
      <c r="CC66" s="882">
        <v>9629982.8655169215</v>
      </c>
      <c r="CD66" s="882">
        <v>9936072.2421526518</v>
      </c>
      <c r="CE66" s="882">
        <v>9786176.4404528402</v>
      </c>
      <c r="CF66" s="882">
        <v>10001389.784680972</v>
      </c>
      <c r="CG66" s="882">
        <v>10548910.31026187</v>
      </c>
      <c r="CH66" s="882">
        <v>10419974.382984539</v>
      </c>
      <c r="CI66" s="882">
        <v>10480420.350776972</v>
      </c>
    </row>
    <row r="67" spans="1:87">
      <c r="A67" s="880" t="s">
        <v>364</v>
      </c>
      <c r="B67" s="881">
        <v>3055565.3820293201</v>
      </c>
      <c r="C67" s="882">
        <v>3233116.5228536697</v>
      </c>
      <c r="D67" s="882">
        <v>3452094.18259286</v>
      </c>
      <c r="E67" s="882">
        <v>3749496.4953526808</v>
      </c>
      <c r="F67" s="882">
        <v>3553061.0586328404</v>
      </c>
      <c r="G67" s="882">
        <v>3619857.1840341003</v>
      </c>
      <c r="H67" s="882">
        <v>3968629.06489093</v>
      </c>
      <c r="I67" s="882">
        <v>4070429.8854123801</v>
      </c>
      <c r="J67" s="882">
        <v>4438497.3872117903</v>
      </c>
      <c r="K67" s="882">
        <v>4103304.51487805</v>
      </c>
      <c r="L67" s="882">
        <v>4118172.8263015002</v>
      </c>
      <c r="M67" s="882">
        <v>4309523.0556881195</v>
      </c>
      <c r="N67" s="882">
        <v>4569149.45622609</v>
      </c>
      <c r="O67" s="882">
        <v>4428959.1926714005</v>
      </c>
      <c r="P67" s="882">
        <v>4331102.2689487897</v>
      </c>
      <c r="Q67" s="882">
        <v>4431343.5066172797</v>
      </c>
      <c r="R67" s="882">
        <v>4398124.9333831603</v>
      </c>
      <c r="S67" s="882">
        <v>4592410.8033331903</v>
      </c>
      <c r="T67" s="882">
        <v>4585570.2292837193</v>
      </c>
      <c r="U67" s="882">
        <v>4959974.8492079899</v>
      </c>
      <c r="V67" s="882">
        <v>5124990.15980375</v>
      </c>
      <c r="W67" s="882">
        <v>5520904.9636725495</v>
      </c>
      <c r="X67" s="882">
        <v>5517661.6974670403</v>
      </c>
      <c r="Y67" s="882">
        <v>5763511.2153961603</v>
      </c>
      <c r="Z67" s="882">
        <v>5805454.9134858595</v>
      </c>
      <c r="AA67" s="882">
        <v>5991928.5467282999</v>
      </c>
      <c r="AB67" s="882">
        <v>6056859.1041265484</v>
      </c>
      <c r="AC67" s="882">
        <v>5929198.9236243591</v>
      </c>
      <c r="AD67" s="882">
        <v>5741044.6264875</v>
      </c>
      <c r="AE67" s="882">
        <v>5927508.1735112211</v>
      </c>
      <c r="AF67" s="882">
        <v>5983085.6080517592</v>
      </c>
      <c r="AG67" s="882">
        <v>6098142.4076491203</v>
      </c>
      <c r="AH67" s="882">
        <v>5968898.9678823808</v>
      </c>
      <c r="AI67" s="882">
        <v>5891857.47681286</v>
      </c>
      <c r="AJ67" s="882">
        <v>5868409.2070587194</v>
      </c>
      <c r="AK67" s="882">
        <v>5954260.4522725996</v>
      </c>
      <c r="AL67" s="882">
        <v>5994451.0941333305</v>
      </c>
      <c r="AM67" s="882">
        <v>6206538.5933097806</v>
      </c>
      <c r="AN67" s="882">
        <v>6229106.6060267594</v>
      </c>
      <c r="AO67" s="882">
        <v>6282334.3587012403</v>
      </c>
      <c r="AP67" s="882">
        <v>6435147.4244899303</v>
      </c>
      <c r="AQ67" s="882">
        <v>6534832.1723704999</v>
      </c>
      <c r="AR67" s="882">
        <v>6520956.7754811905</v>
      </c>
      <c r="AS67" s="882">
        <v>6636783.2696717698</v>
      </c>
      <c r="AT67" s="882">
        <v>6615820.2023807494</v>
      </c>
      <c r="AU67" s="882">
        <v>6374301.6977349808</v>
      </c>
      <c r="AV67" s="882">
        <v>6437190.4146488095</v>
      </c>
      <c r="AW67" s="882">
        <v>6531913.0086532207</v>
      </c>
      <c r="AX67" s="882">
        <v>6928387.8316565603</v>
      </c>
      <c r="AY67" s="882">
        <v>6733184.4432087699</v>
      </c>
      <c r="AZ67" s="882">
        <v>6747988.6838776506</v>
      </c>
      <c r="BA67" s="882">
        <v>6635865.2482056795</v>
      </c>
      <c r="BB67" s="882">
        <v>7068508.8604237195</v>
      </c>
      <c r="BC67" s="882">
        <v>6883438.6474090302</v>
      </c>
      <c r="BD67" s="882">
        <v>6988346.5469491398</v>
      </c>
      <c r="BE67" s="882">
        <v>7525362.5677707912</v>
      </c>
      <c r="BF67" s="882">
        <v>7672388.9987465506</v>
      </c>
      <c r="BG67" s="882">
        <v>7856685.1973276604</v>
      </c>
      <c r="BH67" s="882">
        <v>8181531.4911695896</v>
      </c>
      <c r="BI67" s="882">
        <v>8062104.8126581004</v>
      </c>
      <c r="BJ67" s="882">
        <v>8228179.6442643395</v>
      </c>
      <c r="BK67" s="882">
        <v>8631327.4860861991</v>
      </c>
      <c r="BL67" s="882">
        <v>8727934.6399480309</v>
      </c>
      <c r="BM67" s="882">
        <v>8828886.9703085385</v>
      </c>
      <c r="BN67" s="882">
        <v>8676293.9965271894</v>
      </c>
      <c r="BO67" s="882">
        <v>8649311.4001981523</v>
      </c>
      <c r="BP67" s="882">
        <v>8276883.0312808305</v>
      </c>
      <c r="BQ67" s="882">
        <v>8337700.2920703189</v>
      </c>
      <c r="BR67" s="882">
        <v>8054923.0742932204</v>
      </c>
      <c r="BS67" s="882">
        <v>8035921.8940753797</v>
      </c>
      <c r="BT67" s="882">
        <v>8320912.3553691404</v>
      </c>
      <c r="BU67" s="882">
        <v>8606611.4925922118</v>
      </c>
      <c r="BV67" s="882">
        <v>8648463.2363080028</v>
      </c>
      <c r="BW67" s="882">
        <v>8614020.1672338489</v>
      </c>
      <c r="BX67" s="882">
        <v>8736209.1349082105</v>
      </c>
      <c r="BY67" s="882">
        <v>8837657.4144491293</v>
      </c>
      <c r="BZ67" s="882">
        <v>9106990.6762066707</v>
      </c>
      <c r="CA67" s="882">
        <v>9289135.9622203503</v>
      </c>
      <c r="CB67" s="882">
        <v>9621382.4935520701</v>
      </c>
      <c r="CC67" s="882">
        <v>9579340.6624219306</v>
      </c>
      <c r="CD67" s="882">
        <v>9898084.4433418717</v>
      </c>
      <c r="CE67" s="882">
        <v>9737753.8128752001</v>
      </c>
      <c r="CF67" s="882">
        <v>9922730.454987891</v>
      </c>
      <c r="CG67" s="882">
        <v>10489979.781600449</v>
      </c>
      <c r="CH67" s="882">
        <v>10369741.50585982</v>
      </c>
      <c r="CI67" s="882">
        <v>10425046.508695291</v>
      </c>
    </row>
    <row r="68" spans="1:87">
      <c r="A68" s="880" t="s">
        <v>365</v>
      </c>
      <c r="B68" s="881">
        <v>497246.16061699</v>
      </c>
      <c r="C68" s="882">
        <v>540607.29747185996</v>
      </c>
      <c r="D68" s="882">
        <v>723173.36322913005</v>
      </c>
      <c r="E68" s="882">
        <v>675585.62633701006</v>
      </c>
      <c r="F68" s="882">
        <v>718428.37650839007</v>
      </c>
      <c r="G68" s="882">
        <v>681521.38914027007</v>
      </c>
      <c r="H68" s="882">
        <v>650942.89957909996</v>
      </c>
      <c r="I68" s="882">
        <v>716126.98925623996</v>
      </c>
      <c r="J68" s="882">
        <v>900376.33175338001</v>
      </c>
      <c r="K68" s="882">
        <v>844634.6233129201</v>
      </c>
      <c r="L68" s="882">
        <v>839745.48774441006</v>
      </c>
      <c r="M68" s="882">
        <v>924105.04958006996</v>
      </c>
      <c r="N68" s="882">
        <v>1174102.2102038502</v>
      </c>
      <c r="O68" s="882">
        <v>1154087.1055612499</v>
      </c>
      <c r="P68" s="882">
        <v>1065387.7840377099</v>
      </c>
      <c r="Q68" s="882">
        <v>1056809.2694113001</v>
      </c>
      <c r="R68" s="882">
        <v>1107285.5064173702</v>
      </c>
      <c r="S68" s="882">
        <v>1099223.1360650901</v>
      </c>
      <c r="T68" s="882">
        <v>1086681.6763994901</v>
      </c>
      <c r="U68" s="882">
        <v>1100901.7715078702</v>
      </c>
      <c r="V68" s="882">
        <v>1186272.86969249</v>
      </c>
      <c r="W68" s="882">
        <v>1419819.15784416</v>
      </c>
      <c r="X68" s="882">
        <v>1404007.8133024899</v>
      </c>
      <c r="Y68" s="882">
        <v>1444327.07205311</v>
      </c>
      <c r="Z68" s="882">
        <v>1418621.0300626999</v>
      </c>
      <c r="AA68" s="882">
        <v>1395543.373229</v>
      </c>
      <c r="AB68" s="882">
        <v>1460809.19373677</v>
      </c>
      <c r="AC68" s="882">
        <v>1468812.0933269199</v>
      </c>
      <c r="AD68" s="882">
        <v>1409419.0877323102</v>
      </c>
      <c r="AE68" s="882">
        <v>1465667.31505173</v>
      </c>
      <c r="AF68" s="882">
        <v>1488256.7962196399</v>
      </c>
      <c r="AG68" s="882">
        <v>1599662.02151108</v>
      </c>
      <c r="AH68" s="882">
        <v>1591213.82668327</v>
      </c>
      <c r="AI68" s="882">
        <v>1530982.5853905</v>
      </c>
      <c r="AJ68" s="882">
        <v>1525131.95673476</v>
      </c>
      <c r="AK68" s="882">
        <v>1506291.5182938799</v>
      </c>
      <c r="AL68" s="882">
        <v>1569602.1730740601</v>
      </c>
      <c r="AM68" s="882">
        <v>1697113.9062609901</v>
      </c>
      <c r="AN68" s="882">
        <v>1747470.3072589298</v>
      </c>
      <c r="AO68" s="882">
        <v>1833051.6836812601</v>
      </c>
      <c r="AP68" s="882">
        <v>1943166.58615511</v>
      </c>
      <c r="AQ68" s="882">
        <v>1986644.0579468301</v>
      </c>
      <c r="AR68" s="882">
        <v>1975645.27425175</v>
      </c>
      <c r="AS68" s="882">
        <v>2033741.16214323</v>
      </c>
      <c r="AT68" s="882">
        <v>2039875.1661998001</v>
      </c>
      <c r="AU68" s="882">
        <v>1958099.8659704099</v>
      </c>
      <c r="AV68" s="882">
        <v>2068230.2847944601</v>
      </c>
      <c r="AW68" s="882">
        <v>1965520.9618868202</v>
      </c>
      <c r="AX68" s="882">
        <v>2082084.17684269</v>
      </c>
      <c r="AY68" s="882">
        <v>2087537.33239527</v>
      </c>
      <c r="AZ68" s="882">
        <v>2005491.0979084901</v>
      </c>
      <c r="BA68" s="882">
        <v>2023580.44580152</v>
      </c>
      <c r="BB68" s="882">
        <v>2145800.41092862</v>
      </c>
      <c r="BC68" s="882">
        <v>2068056.6375826201</v>
      </c>
      <c r="BD68" s="882">
        <v>2133868.51161539</v>
      </c>
      <c r="BE68" s="882">
        <v>2505309.3184381803</v>
      </c>
      <c r="BF68" s="882">
        <v>2581340.4355903501</v>
      </c>
      <c r="BG68" s="882">
        <v>2682111.2190378997</v>
      </c>
      <c r="BH68" s="882">
        <v>2773922.7530873902</v>
      </c>
      <c r="BI68" s="882">
        <v>2726978.5948709501</v>
      </c>
      <c r="BJ68" s="882">
        <v>2791343.8502687598</v>
      </c>
      <c r="BK68" s="882">
        <v>2934230.1302890102</v>
      </c>
      <c r="BL68" s="882">
        <v>2928879.7190205599</v>
      </c>
      <c r="BM68" s="882">
        <v>3025262.0074769403</v>
      </c>
      <c r="BN68" s="882">
        <v>2950216.3553661704</v>
      </c>
      <c r="BO68" s="882">
        <v>2982035.1022768603</v>
      </c>
      <c r="BP68" s="882">
        <v>3025640.18443846</v>
      </c>
      <c r="BQ68" s="882">
        <v>3357538.12087755</v>
      </c>
      <c r="BR68" s="882">
        <v>3319032.9954741499</v>
      </c>
      <c r="BS68" s="882">
        <v>3252395.07184842</v>
      </c>
      <c r="BT68" s="882">
        <v>3255755.29705247</v>
      </c>
      <c r="BU68" s="882">
        <v>3402223.6111466596</v>
      </c>
      <c r="BV68" s="882">
        <v>3454720.9316451</v>
      </c>
      <c r="BW68" s="882">
        <v>3343617.3757329001</v>
      </c>
      <c r="BX68" s="882">
        <v>3538883.1586422902</v>
      </c>
      <c r="BY68" s="882">
        <v>3401996.3769570496</v>
      </c>
      <c r="BZ68" s="882">
        <v>3419493.2885982101</v>
      </c>
      <c r="CA68" s="882">
        <v>3571578.1302903299</v>
      </c>
      <c r="CB68" s="882">
        <v>3716955.1480862098</v>
      </c>
      <c r="CC68" s="882">
        <v>3596948.8905086201</v>
      </c>
      <c r="CD68" s="882">
        <v>3997580.5918025603</v>
      </c>
      <c r="CE68" s="882">
        <v>4148821.3075657999</v>
      </c>
      <c r="CF68" s="882">
        <v>4508750.7367906198</v>
      </c>
      <c r="CG68" s="882">
        <v>4579306.8260359503</v>
      </c>
      <c r="CH68" s="882">
        <v>4536491.6691234792</v>
      </c>
      <c r="CI68" s="882">
        <v>4923374.71777541</v>
      </c>
    </row>
    <row r="69" spans="1:87">
      <c r="A69" s="880" t="s">
        <v>366</v>
      </c>
      <c r="B69" s="881">
        <v>0</v>
      </c>
      <c r="C69" s="882">
        <v>0</v>
      </c>
      <c r="D69" s="882">
        <v>0</v>
      </c>
      <c r="E69" s="882">
        <v>0</v>
      </c>
      <c r="F69" s="882">
        <v>0</v>
      </c>
      <c r="G69" s="882">
        <v>0</v>
      </c>
      <c r="H69" s="882">
        <v>0</v>
      </c>
      <c r="I69" s="882">
        <v>0</v>
      </c>
      <c r="J69" s="882">
        <v>0</v>
      </c>
      <c r="K69" s="882">
        <v>0</v>
      </c>
      <c r="L69" s="882">
        <v>0</v>
      </c>
      <c r="M69" s="882">
        <v>0</v>
      </c>
      <c r="N69" s="882">
        <v>0</v>
      </c>
      <c r="O69" s="882">
        <v>0</v>
      </c>
      <c r="P69" s="882">
        <v>0</v>
      </c>
      <c r="Q69" s="882">
        <v>0</v>
      </c>
      <c r="R69" s="882">
        <v>0</v>
      </c>
      <c r="S69" s="882">
        <v>0</v>
      </c>
      <c r="T69" s="882">
        <v>0</v>
      </c>
      <c r="U69" s="882">
        <v>0</v>
      </c>
      <c r="V69" s="882">
        <v>0</v>
      </c>
      <c r="W69" s="882">
        <v>0</v>
      </c>
      <c r="X69" s="882">
        <v>0</v>
      </c>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v>0</v>
      </c>
      <c r="BJ69" s="882">
        <v>2.9999999999999997E-8</v>
      </c>
      <c r="BK69" s="882">
        <v>2.9999999999999997E-8</v>
      </c>
      <c r="BL69" s="882">
        <v>2.9999999999999997E-8</v>
      </c>
      <c r="BM69" s="882">
        <v>26248.119804999995</v>
      </c>
      <c r="BN69" s="882">
        <v>3.0300000000000002E-6</v>
      </c>
      <c r="BO69" s="882">
        <v>754.80824402999997</v>
      </c>
      <c r="BP69" s="882">
        <v>7517.1244863399997</v>
      </c>
      <c r="BQ69" s="882">
        <v>5448.4276791900002</v>
      </c>
      <c r="BR69" s="882">
        <v>6077.7327984700005</v>
      </c>
      <c r="BS69" s="882">
        <v>24526.244269029998</v>
      </c>
      <c r="BT69" s="882">
        <v>25468.156769959998</v>
      </c>
      <c r="BU69" s="882">
        <v>36048.302312550004</v>
      </c>
      <c r="BV69" s="882">
        <v>49253.201125410007</v>
      </c>
      <c r="BW69" s="882">
        <v>55765.204014100003</v>
      </c>
      <c r="BX69" s="882">
        <v>56375.782639559999</v>
      </c>
      <c r="BY69" s="882">
        <v>33633.473632389992</v>
      </c>
      <c r="BZ69" s="882">
        <v>44249.964929270005</v>
      </c>
      <c r="CA69" s="882">
        <v>36375.295994460001</v>
      </c>
      <c r="CB69" s="882">
        <v>40758.328478169999</v>
      </c>
      <c r="CC69" s="882">
        <v>50642.203094990007</v>
      </c>
      <c r="CD69" s="882">
        <v>37987.798810779997</v>
      </c>
      <c r="CE69" s="882">
        <v>48422.62757764</v>
      </c>
      <c r="CF69" s="882">
        <v>78659.329693079984</v>
      </c>
      <c r="CG69" s="882">
        <v>58930.528661420009</v>
      </c>
      <c r="CH69" s="882">
        <v>50232.877124719998</v>
      </c>
      <c r="CI69" s="882">
        <v>55373.842081679999</v>
      </c>
    </row>
    <row r="70" spans="1:87">
      <c r="A70" s="880" t="s">
        <v>365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v>0</v>
      </c>
      <c r="BJ70" s="882">
        <v>1E-8</v>
      </c>
      <c r="BK70" s="882">
        <v>1E-8</v>
      </c>
      <c r="BL70" s="882">
        <v>1E-8</v>
      </c>
      <c r="BM70" s="882">
        <v>1E-8</v>
      </c>
      <c r="BN70" s="882">
        <v>1.0100000000000001E-6</v>
      </c>
      <c r="BO70" s="882">
        <v>1.0100000000000001E-6</v>
      </c>
      <c r="BP70" s="882">
        <v>3358.9440303299998</v>
      </c>
      <c r="BQ70" s="882">
        <v>1265.58420918</v>
      </c>
      <c r="BR70" s="882">
        <v>3495.0114534600002</v>
      </c>
      <c r="BS70" s="882">
        <v>1339.02757608</v>
      </c>
      <c r="BT70" s="882">
        <v>1269.1051491300002</v>
      </c>
      <c r="BU70" s="882">
        <v>812.71037587000001</v>
      </c>
      <c r="BV70" s="882">
        <v>1010.29487069</v>
      </c>
      <c r="BW70" s="882">
        <v>1771.37400804</v>
      </c>
      <c r="BX70" s="882">
        <v>6616.8803757299993</v>
      </c>
      <c r="BY70" s="882">
        <v>1939.8540621</v>
      </c>
      <c r="BZ70" s="882">
        <v>1490.2357169700001</v>
      </c>
      <c r="CA70" s="882">
        <v>2463.0131986199999</v>
      </c>
      <c r="CB70" s="882">
        <v>4594.1395701700003</v>
      </c>
      <c r="CC70" s="882">
        <v>4556.4483568400001</v>
      </c>
      <c r="CD70" s="882">
        <v>4734.4166607700008</v>
      </c>
      <c r="CE70" s="882">
        <v>3662.5711152399999</v>
      </c>
      <c r="CF70" s="882">
        <v>6467.9653385800002</v>
      </c>
      <c r="CG70" s="882">
        <v>5243.5375032499996</v>
      </c>
      <c r="CH70" s="882">
        <v>10026.978566059999</v>
      </c>
      <c r="CI70" s="882">
        <v>6473.8998527800004</v>
      </c>
    </row>
    <row r="71" spans="1:87">
      <c r="A71" s="880" t="s">
        <v>367</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v>0</v>
      </c>
      <c r="Z71" s="882">
        <v>0</v>
      </c>
      <c r="AA71" s="882">
        <v>0</v>
      </c>
      <c r="AB71" s="882">
        <v>0</v>
      </c>
      <c r="AC71" s="882">
        <v>0</v>
      </c>
      <c r="AD71" s="882">
        <v>0</v>
      </c>
      <c r="AE71" s="882">
        <v>0</v>
      </c>
      <c r="AF71" s="882">
        <v>0</v>
      </c>
      <c r="AG71" s="882">
        <v>0</v>
      </c>
      <c r="AH71" s="882">
        <v>0</v>
      </c>
      <c r="AI71" s="882">
        <v>0</v>
      </c>
      <c r="AJ71" s="882">
        <v>0</v>
      </c>
      <c r="AK71" s="882">
        <v>0</v>
      </c>
      <c r="AL71" s="882">
        <v>0</v>
      </c>
      <c r="AM71" s="882">
        <v>0</v>
      </c>
      <c r="AN71" s="882">
        <v>0</v>
      </c>
      <c r="AO71" s="882">
        <v>0</v>
      </c>
      <c r="AP71" s="882">
        <v>0</v>
      </c>
      <c r="AQ71" s="882">
        <v>0</v>
      </c>
      <c r="AR71" s="882">
        <v>0</v>
      </c>
      <c r="AS71" s="882">
        <v>0</v>
      </c>
      <c r="AT71" s="882">
        <v>0</v>
      </c>
      <c r="AU71" s="882">
        <v>0</v>
      </c>
      <c r="AV71" s="882">
        <v>0</v>
      </c>
      <c r="AW71" s="882">
        <v>0</v>
      </c>
      <c r="AX71" s="882">
        <v>0</v>
      </c>
      <c r="AY71" s="882">
        <v>0</v>
      </c>
      <c r="AZ71" s="882">
        <v>44.747</v>
      </c>
      <c r="BA71" s="882">
        <v>94.131</v>
      </c>
      <c r="BB71" s="882">
        <v>126.91</v>
      </c>
      <c r="BC71" s="882">
        <v>226.23055740999999</v>
      </c>
      <c r="BD71" s="882">
        <v>292.27600000000001</v>
      </c>
      <c r="BE71" s="882">
        <v>341.322</v>
      </c>
      <c r="BF71" s="882">
        <v>423.26400000000001</v>
      </c>
      <c r="BG71" s="882">
        <v>513.94200000000001</v>
      </c>
      <c r="BH71" s="882">
        <v>554.18599999999992</v>
      </c>
      <c r="BI71" s="882">
        <v>796.53470295</v>
      </c>
      <c r="BJ71" s="882">
        <v>1467.2134465200002</v>
      </c>
      <c r="BK71" s="882">
        <v>1897.8508209499998</v>
      </c>
      <c r="BL71" s="882">
        <v>2702.0197611399999</v>
      </c>
      <c r="BM71" s="882">
        <v>3069.5435200299999</v>
      </c>
      <c r="BN71" s="882">
        <v>3204.0908161699999</v>
      </c>
      <c r="BO71" s="882">
        <v>3557.0880109599998</v>
      </c>
      <c r="BP71" s="882">
        <v>4476.7222870199994</v>
      </c>
      <c r="BQ71" s="882">
        <v>5958.2594989199997</v>
      </c>
      <c r="BR71" s="882">
        <v>7973.5308741499994</v>
      </c>
      <c r="BS71" s="882">
        <v>9054.6831247800001</v>
      </c>
      <c r="BT71" s="882">
        <v>10463.46340165</v>
      </c>
      <c r="BU71" s="882">
        <v>13465.006709990001</v>
      </c>
      <c r="BV71" s="882">
        <v>13956.914072149999</v>
      </c>
      <c r="BW71" s="882">
        <v>14986.052678259999</v>
      </c>
      <c r="BX71" s="882">
        <v>15631.090845230001</v>
      </c>
      <c r="BY71" s="882">
        <v>16065.1340733</v>
      </c>
      <c r="BZ71" s="882">
        <v>15035.43830451</v>
      </c>
      <c r="CA71" s="882">
        <v>15583.265718000001</v>
      </c>
      <c r="CB71" s="882">
        <v>17799.170717120003</v>
      </c>
      <c r="CC71" s="882">
        <v>17931.764135959998</v>
      </c>
      <c r="CD71" s="882">
        <v>17765.55912976</v>
      </c>
      <c r="CE71" s="882">
        <v>17695.68191299</v>
      </c>
      <c r="CF71" s="882">
        <v>17024.68121246</v>
      </c>
      <c r="CG71" s="882">
        <v>17649.802594509998</v>
      </c>
      <c r="CH71" s="882">
        <v>17898.99118271</v>
      </c>
      <c r="CI71" s="882">
        <v>19088.539594720001</v>
      </c>
    </row>
    <row r="72" spans="1:87">
      <c r="A72" s="880" t="s">
        <v>365</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v>0</v>
      </c>
      <c r="BJ72" s="882">
        <v>98.147156640000006</v>
      </c>
      <c r="BK72" s="882">
        <v>101.69010934000001</v>
      </c>
      <c r="BL72" s="882">
        <v>578.05968892999999</v>
      </c>
      <c r="BM72" s="882">
        <v>205.06808040999999</v>
      </c>
      <c r="BN72" s="882">
        <v>226.35280304999998</v>
      </c>
      <c r="BO72" s="882">
        <v>231.73649316999999</v>
      </c>
      <c r="BP72" s="882">
        <v>131.76962347999998</v>
      </c>
      <c r="BQ72" s="882">
        <v>147.04686974000001</v>
      </c>
      <c r="BR72" s="882">
        <v>240.50652975999998</v>
      </c>
      <c r="BS72" s="882">
        <v>484.28773355999999</v>
      </c>
      <c r="BT72" s="882">
        <v>238.01074528000001</v>
      </c>
      <c r="BU72" s="882">
        <v>332.00876082999997</v>
      </c>
      <c r="BV72" s="882">
        <v>366.43645817000004</v>
      </c>
      <c r="BW72" s="882">
        <v>369.93217953000004</v>
      </c>
      <c r="BX72" s="882">
        <v>328.77848767</v>
      </c>
      <c r="BY72" s="882">
        <v>437.66001307000005</v>
      </c>
      <c r="BZ72" s="882">
        <v>473.92756118</v>
      </c>
      <c r="CA72" s="882">
        <v>711.24632399999996</v>
      </c>
      <c r="CB72" s="882">
        <v>2245.4995464500003</v>
      </c>
      <c r="CC72" s="882">
        <v>1947.2439007400001</v>
      </c>
      <c r="CD72" s="882">
        <v>1764.30230944</v>
      </c>
      <c r="CE72" s="882">
        <v>1174.44372767</v>
      </c>
      <c r="CF72" s="882">
        <v>1066.8215508000001</v>
      </c>
      <c r="CG72" s="882">
        <v>968.79275141999995</v>
      </c>
      <c r="CH72" s="882">
        <v>849.93903487</v>
      </c>
      <c r="CI72" s="882">
        <v>869.64609631000008</v>
      </c>
    </row>
    <row r="73" spans="1:87" ht="16.5" thickBot="1">
      <c r="A73" s="893" t="s">
        <v>368</v>
      </c>
      <c r="B73" s="894">
        <v>6527673.0147706605</v>
      </c>
      <c r="C73" s="895">
        <v>7016468.5082838694</v>
      </c>
      <c r="D73" s="895">
        <v>7998232.8215439096</v>
      </c>
      <c r="E73" s="895">
        <v>7805093.5486843111</v>
      </c>
      <c r="F73" s="895">
        <v>7546333.6901148707</v>
      </c>
      <c r="G73" s="895">
        <v>7948368.8481929693</v>
      </c>
      <c r="H73" s="895">
        <v>8067591.2270440701</v>
      </c>
      <c r="I73" s="895">
        <v>8335290.5093391705</v>
      </c>
      <c r="J73" s="895">
        <v>8960287.7279312611</v>
      </c>
      <c r="K73" s="895">
        <v>8339115.4749594498</v>
      </c>
      <c r="L73" s="895">
        <v>8387156.7235329701</v>
      </c>
      <c r="M73" s="895">
        <v>9166835.305064559</v>
      </c>
      <c r="N73" s="895">
        <v>9294035.9440060109</v>
      </c>
      <c r="O73" s="895">
        <v>9087966.9735128209</v>
      </c>
      <c r="P73" s="895">
        <v>8997817.2540106587</v>
      </c>
      <c r="Q73" s="895">
        <v>9001008.09106059</v>
      </c>
      <c r="R73" s="895">
        <v>8720581.423643101</v>
      </c>
      <c r="S73" s="895">
        <v>9077026.5306618307</v>
      </c>
      <c r="T73" s="895">
        <v>8889358.8228315189</v>
      </c>
      <c r="U73" s="895">
        <v>9475324.8660299107</v>
      </c>
      <c r="V73" s="895">
        <v>9458490.2460518107</v>
      </c>
      <c r="W73" s="895">
        <v>9911551.3362888396</v>
      </c>
      <c r="X73" s="895">
        <v>10239558.35625919</v>
      </c>
      <c r="Y73" s="895">
        <v>10780627.142545</v>
      </c>
      <c r="Z73" s="895">
        <v>10446373.9366768</v>
      </c>
      <c r="AA73" s="895">
        <v>10792645.1741216</v>
      </c>
      <c r="AB73" s="895">
        <v>11023312.970613949</v>
      </c>
      <c r="AC73" s="895">
        <v>10972487.609556429</v>
      </c>
      <c r="AD73" s="895">
        <v>10759314.64519386</v>
      </c>
      <c r="AE73" s="895">
        <v>10845498.096374892</v>
      </c>
      <c r="AF73" s="895">
        <v>10941435.301795658</v>
      </c>
      <c r="AG73" s="895">
        <v>11520644.680063199</v>
      </c>
      <c r="AH73" s="895">
        <v>11224789.76625878</v>
      </c>
      <c r="AI73" s="895">
        <v>11224607.280949021</v>
      </c>
      <c r="AJ73" s="895">
        <v>11142651.355641011</v>
      </c>
      <c r="AK73" s="895">
        <v>11525530.341864239</v>
      </c>
      <c r="AL73" s="895">
        <v>11561525.953846389</v>
      </c>
      <c r="AM73" s="895">
        <v>11595668.304282732</v>
      </c>
      <c r="AN73" s="895">
        <v>11653623.806210142</v>
      </c>
      <c r="AO73" s="895">
        <v>11898956.655850591</v>
      </c>
      <c r="AP73" s="895">
        <v>11986234.86941544</v>
      </c>
      <c r="AQ73" s="895">
        <v>12172096.71063769</v>
      </c>
      <c r="AR73" s="895">
        <v>12389274.836252101</v>
      </c>
      <c r="AS73" s="895">
        <v>12508014.98761051</v>
      </c>
      <c r="AT73" s="895">
        <v>12618080.334928099</v>
      </c>
      <c r="AU73" s="895">
        <v>12172500.07389109</v>
      </c>
      <c r="AV73" s="895">
        <v>12210412.366938628</v>
      </c>
      <c r="AW73" s="895">
        <v>13303494.497339509</v>
      </c>
      <c r="AX73" s="895">
        <v>13755293.224501399</v>
      </c>
      <c r="AY73" s="895">
        <v>13153787.491918681</v>
      </c>
      <c r="AZ73" s="895">
        <v>13270973.805136699</v>
      </c>
      <c r="BA73" s="895">
        <v>13304783.807157289</v>
      </c>
      <c r="BB73" s="895">
        <v>13603139.33919893</v>
      </c>
      <c r="BC73" s="895">
        <v>13483059.41369551</v>
      </c>
      <c r="BD73" s="895">
        <v>13392426.383055691</v>
      </c>
      <c r="BE73" s="895">
        <v>13770062.257649932</v>
      </c>
      <c r="BF73" s="895">
        <v>14065267.131838962</v>
      </c>
      <c r="BG73" s="895">
        <v>14399299.173740219</v>
      </c>
      <c r="BH73" s="895">
        <v>15062729.970895041</v>
      </c>
      <c r="BI73" s="895">
        <v>15483847.532113072</v>
      </c>
      <c r="BJ73" s="895">
        <v>15308392.816496979</v>
      </c>
      <c r="BK73" s="895">
        <v>15547624.712586978</v>
      </c>
      <c r="BL73" s="895">
        <v>15669169.15049288</v>
      </c>
      <c r="BM73" s="895">
        <v>15634382.054243511</v>
      </c>
      <c r="BN73" s="895">
        <v>15424052.619961672</v>
      </c>
      <c r="BO73" s="895">
        <v>15593172.507602401</v>
      </c>
      <c r="BP73" s="895">
        <v>14811429.80026171</v>
      </c>
      <c r="BQ73" s="895">
        <v>14619449.232655138</v>
      </c>
      <c r="BR73" s="895">
        <v>14362451.068813179</v>
      </c>
      <c r="BS73" s="895">
        <v>14529508.003617309</v>
      </c>
      <c r="BT73" s="895">
        <v>14734882.803885259</v>
      </c>
      <c r="BU73" s="895">
        <v>15688963.551682211</v>
      </c>
      <c r="BV73" s="895">
        <v>15493689.499696333</v>
      </c>
      <c r="BW73" s="895">
        <v>15424175.177298021</v>
      </c>
      <c r="BX73" s="895">
        <v>15738908.015909148</v>
      </c>
      <c r="BY73" s="895">
        <v>16041028.9908402</v>
      </c>
      <c r="BZ73" s="895">
        <v>16156594.073249388</v>
      </c>
      <c r="CA73" s="895">
        <v>16171622.963885181</v>
      </c>
      <c r="CB73" s="895">
        <v>16669201.063504862</v>
      </c>
      <c r="CC73" s="895">
        <v>16375439.432800582</v>
      </c>
      <c r="CD73" s="895">
        <v>16814451.201216601</v>
      </c>
      <c r="CE73" s="895">
        <v>16558083.773549829</v>
      </c>
      <c r="CF73" s="895">
        <v>16696663.767968543</v>
      </c>
      <c r="CG73" s="895">
        <v>16818486.714349806</v>
      </c>
      <c r="CH73" s="895">
        <v>16801678.164661448</v>
      </c>
      <c r="CI73" s="895">
        <v>16540957.443928644</v>
      </c>
    </row>
    <row r="74" spans="1:87" ht="15" thickTop="1">
      <c r="A74" s="897"/>
    </row>
    <row r="75" spans="1:87" ht="14.25">
      <c r="A75" s="897" t="s">
        <v>772</v>
      </c>
    </row>
    <row r="76" spans="1:87" ht="14.25">
      <c r="A76" s="897" t="s">
        <v>369</v>
      </c>
    </row>
    <row r="77" spans="1:87" ht="14.25">
      <c r="A77" s="897"/>
    </row>
  </sheetData>
  <hyperlinks>
    <hyperlink ref="A1" location="Menu!A1" display="Return to Menu"/>
  </hyperlinks>
  <pageMargins left="0.35433070866141703" right="0.196850393700787" top="0.66929133858267698" bottom="0.196850393700787" header="0.23622047244094499" footer="0.511811023622047"/>
  <pageSetup paperSize="9" scale="40" firstPageNumber="171" fitToWidth="4" fitToHeight="4" orientation="landscape" useFirstPageNumber="1" r:id="rId1"/>
  <headerFooter scaleWithDoc="0" alignWithMargins="0"/>
  <colBreaks count="4" manualBreakCount="4">
    <brk id="20" max="74" man="1"/>
    <brk id="36" max="74" man="1"/>
    <brk id="52" max="74" man="1"/>
    <brk id="68" max="74"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8"/>
  <sheetViews>
    <sheetView view="pageBreakPreview" zoomScale="90" zoomScaleNormal="75" zoomScaleSheetLayoutView="90" workbookViewId="0">
      <pane xSplit="1" ySplit="4" topLeftCell="B12" activePane="bottomRight" state="frozen"/>
      <selection pane="topRight"/>
      <selection pane="bottomLeft"/>
      <selection pane="bottomRight"/>
    </sheetView>
  </sheetViews>
  <sheetFormatPr defaultRowHeight="15.75"/>
  <cols>
    <col min="1" max="1" width="39" style="896" customWidth="1"/>
    <col min="2" max="4" width="14.28515625" style="896" bestFit="1" customWidth="1"/>
    <col min="5" max="5" width="15.5703125" style="896" bestFit="1" customWidth="1"/>
    <col min="6" max="17" width="14.28515625" style="896" bestFit="1" customWidth="1"/>
    <col min="18" max="18" width="39.140625" style="896" customWidth="1"/>
    <col min="19" max="33" width="14.28515625" style="896" bestFit="1" customWidth="1"/>
    <col min="34" max="35" width="14" style="896" customWidth="1"/>
    <col min="36" max="36" width="13.5703125" style="896" bestFit="1" customWidth="1"/>
    <col min="37" max="37" width="12.5703125" style="896" customWidth="1"/>
    <col min="38" max="38" width="13.5703125" style="896" bestFit="1" customWidth="1"/>
    <col min="39"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8" ht="25.5">
      <c r="A1" s="1172" t="s">
        <v>322</v>
      </c>
    </row>
    <row r="2" spans="1:38" ht="61.5" customHeight="1" thickBot="1">
      <c r="A2" s="1435" t="s">
        <v>892</v>
      </c>
      <c r="B2" s="1436"/>
      <c r="C2" s="1437"/>
      <c r="D2" s="3197"/>
      <c r="E2" s="3197"/>
      <c r="F2" s="3197"/>
      <c r="G2" s="3197"/>
      <c r="H2" s="3197"/>
      <c r="I2" s="3197"/>
      <c r="J2" s="3197"/>
      <c r="K2" s="3197"/>
      <c r="L2" s="3197"/>
      <c r="M2" s="3197"/>
      <c r="N2" s="3197"/>
      <c r="O2" s="3197"/>
      <c r="P2" s="1438"/>
      <c r="Q2" s="1438"/>
      <c r="R2" s="1435" t="s">
        <v>892</v>
      </c>
      <c r="S2" s="1438"/>
      <c r="T2" s="3197"/>
      <c r="U2" s="3197"/>
      <c r="V2" s="3197"/>
      <c r="W2" s="1439"/>
    </row>
    <row r="3" spans="1:38" ht="16.5"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16.5"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row>
    <row r="5" spans="1:38" s="954" customFormat="1">
      <c r="A5" s="1186" t="s">
        <v>5</v>
      </c>
      <c r="B5" s="1187">
        <v>22383.970999999998</v>
      </c>
      <c r="C5" s="1175">
        <v>23774.9</v>
      </c>
      <c r="D5" s="1175">
        <v>24705.899999999998</v>
      </c>
      <c r="E5" s="1175">
        <v>27757.3</v>
      </c>
      <c r="F5" s="1188">
        <v>25463.199999999997</v>
      </c>
      <c r="G5" s="1189">
        <v>24331.3</v>
      </c>
      <c r="H5" s="1189">
        <v>24855.3</v>
      </c>
      <c r="I5" s="1190">
        <v>33012.299999999996</v>
      </c>
      <c r="J5" s="1187">
        <v>27968.7</v>
      </c>
      <c r="K5" s="1175">
        <v>38583</v>
      </c>
      <c r="L5" s="1175">
        <v>37239.599999999999</v>
      </c>
      <c r="M5" s="1191">
        <v>27865.599999999999</v>
      </c>
      <c r="N5" s="1187">
        <v>38583</v>
      </c>
      <c r="O5" s="1175">
        <v>28224.9</v>
      </c>
      <c r="P5" s="1175">
        <v>29187.199999999997</v>
      </c>
      <c r="Q5" s="1191">
        <v>25123.200000000001</v>
      </c>
      <c r="R5" s="1186" t="s">
        <v>5</v>
      </c>
      <c r="S5" s="1187">
        <v>18909</v>
      </c>
      <c r="T5" s="1175">
        <v>18942.5</v>
      </c>
      <c r="U5" s="1175">
        <v>19598.906999999999</v>
      </c>
      <c r="V5" s="1191">
        <v>13631.099999999999</v>
      </c>
      <c r="W5" s="1187">
        <v>10615.755000000001</v>
      </c>
      <c r="X5" s="1175">
        <v>13194.786</v>
      </c>
      <c r="Y5" s="1175">
        <v>12988.736000000001</v>
      </c>
      <c r="Z5" s="1191">
        <v>14177.458000000001</v>
      </c>
      <c r="AA5" s="1188">
        <v>10840.392</v>
      </c>
      <c r="AB5" s="1189">
        <v>14710.955</v>
      </c>
      <c r="AC5" s="1189">
        <v>13789.42</v>
      </c>
      <c r="AD5" s="1190">
        <v>11200.878000000001</v>
      </c>
      <c r="AE5" s="1188">
        <v>10691.343000000001</v>
      </c>
      <c r="AF5" s="1189">
        <v>10472.951999999999</v>
      </c>
      <c r="AG5" s="1189">
        <v>5864.33</v>
      </c>
      <c r="AH5" s="1190">
        <v>8763.4750000000004</v>
      </c>
      <c r="AI5" s="1188">
        <v>11190.753000000001</v>
      </c>
      <c r="AJ5" s="1189">
        <v>11977.514999999999</v>
      </c>
      <c r="AK5" s="1189">
        <v>9042.6653719999995</v>
      </c>
      <c r="AL5" s="1190">
        <v>10071.200000000001</v>
      </c>
    </row>
    <row r="6" spans="1:38">
      <c r="A6" s="1192" t="s">
        <v>6</v>
      </c>
      <c r="B6" s="1193">
        <v>20.986000000000001</v>
      </c>
      <c r="C6" s="1194">
        <v>20.3</v>
      </c>
      <c r="D6" s="1194">
        <v>29.7</v>
      </c>
      <c r="E6" s="1194">
        <v>94.3</v>
      </c>
      <c r="F6" s="1195">
        <v>74</v>
      </c>
      <c r="G6" s="1196">
        <v>111.9</v>
      </c>
      <c r="H6" s="1196">
        <v>112.6</v>
      </c>
      <c r="I6" s="1197">
        <v>109.9</v>
      </c>
      <c r="J6" s="1198">
        <v>109.8</v>
      </c>
      <c r="K6" s="1196">
        <v>12.7</v>
      </c>
      <c r="L6" s="1199">
        <v>13.7</v>
      </c>
      <c r="M6" s="1200">
        <v>14</v>
      </c>
      <c r="N6" s="1198">
        <v>12.7</v>
      </c>
      <c r="O6" s="1196">
        <v>12.6</v>
      </c>
      <c r="P6" s="1199">
        <v>17.399999999999999</v>
      </c>
      <c r="Q6" s="1197">
        <v>14.1</v>
      </c>
      <c r="R6" s="1192" t="s">
        <v>6</v>
      </c>
      <c r="S6" s="1198">
        <v>38.200000000000003</v>
      </c>
      <c r="T6" s="1199">
        <v>36.299999999999997</v>
      </c>
      <c r="U6" s="1196">
        <v>27.911000000000001</v>
      </c>
      <c r="V6" s="1173">
        <v>21.1</v>
      </c>
      <c r="W6" s="1198">
        <v>18.077999999999999</v>
      </c>
      <c r="X6" s="1199">
        <v>20.513999999999999</v>
      </c>
      <c r="Y6" s="1196">
        <v>29.297000000000001</v>
      </c>
      <c r="Z6" s="1173">
        <v>26.254000000000001</v>
      </c>
      <c r="AA6" s="1193">
        <v>26.613</v>
      </c>
      <c r="AB6" s="1199">
        <v>26.401</v>
      </c>
      <c r="AC6" s="1199">
        <v>321.3</v>
      </c>
      <c r="AD6" s="1200">
        <v>99.427999999999997</v>
      </c>
      <c r="AE6" s="1193">
        <v>95.305999999999997</v>
      </c>
      <c r="AF6" s="1199">
        <v>122.64100000000001</v>
      </c>
      <c r="AG6" s="1199">
        <v>538.29300000000001</v>
      </c>
      <c r="AH6" s="1200">
        <v>849.50099999999998</v>
      </c>
      <c r="AI6" s="1193">
        <v>1591.826</v>
      </c>
      <c r="AJ6" s="1199">
        <v>1200.3520000000001</v>
      </c>
      <c r="AK6" s="1199">
        <v>503.40014200000002</v>
      </c>
      <c r="AL6" s="1200">
        <v>1687.2</v>
      </c>
    </row>
    <row r="7" spans="1:38">
      <c r="A7" s="1473" t="s">
        <v>28</v>
      </c>
      <c r="B7" s="1193">
        <v>5984.0559999999996</v>
      </c>
      <c r="C7" s="1194">
        <v>6881.9</v>
      </c>
      <c r="D7" s="1194">
        <v>6797.9</v>
      </c>
      <c r="E7" s="1194">
        <v>5871</v>
      </c>
      <c r="F7" s="1195">
        <v>5392.1</v>
      </c>
      <c r="G7" s="1196">
        <v>5594.6</v>
      </c>
      <c r="H7" s="1196">
        <v>6076.1</v>
      </c>
      <c r="I7" s="1197">
        <v>5254.3</v>
      </c>
      <c r="J7" s="1198">
        <v>5569.1</v>
      </c>
      <c r="K7" s="1196">
        <v>6371.2</v>
      </c>
      <c r="L7" s="1199">
        <v>5907.5</v>
      </c>
      <c r="M7" s="1200">
        <v>5807.6</v>
      </c>
      <c r="N7" s="1198">
        <v>6371.2</v>
      </c>
      <c r="O7" s="1196">
        <v>5674.1</v>
      </c>
      <c r="P7" s="1199">
        <v>5140.2</v>
      </c>
      <c r="Q7" s="1197">
        <v>12785</v>
      </c>
      <c r="R7" s="1473" t="s">
        <v>28</v>
      </c>
      <c r="S7" s="1198">
        <v>5126</v>
      </c>
      <c r="T7" s="1199">
        <v>5012.3999999999996</v>
      </c>
      <c r="U7" s="1196">
        <v>5276.8890000000001</v>
      </c>
      <c r="V7" s="1173">
        <v>2648.1</v>
      </c>
      <c r="W7" s="1198">
        <v>2491.873</v>
      </c>
      <c r="X7" s="1199">
        <v>2578.5390000000002</v>
      </c>
      <c r="Y7" s="1196">
        <v>2370.625</v>
      </c>
      <c r="Z7" s="1173">
        <v>2579.3470000000002</v>
      </c>
      <c r="AA7" s="1193">
        <v>2478.3020000000001</v>
      </c>
      <c r="AB7" s="1199">
        <v>2587.002</v>
      </c>
      <c r="AC7" s="1199">
        <v>2356.6999999999998</v>
      </c>
      <c r="AD7" s="1200">
        <v>3089.1010000000001</v>
      </c>
      <c r="AE7" s="1193">
        <v>3841.3670000000002</v>
      </c>
      <c r="AF7" s="1199">
        <v>2675.884</v>
      </c>
      <c r="AG7" s="1199">
        <v>2180.4830000000002</v>
      </c>
      <c r="AH7" s="1200">
        <v>2320.1289999999999</v>
      </c>
      <c r="AI7" s="1193">
        <v>3071.357</v>
      </c>
      <c r="AJ7" s="1199">
        <v>3202.471</v>
      </c>
      <c r="AK7" s="1199">
        <v>3519.4623099999999</v>
      </c>
      <c r="AL7" s="1200">
        <v>2611.4</v>
      </c>
    </row>
    <row r="8" spans="1:38">
      <c r="A8" s="1473" t="s">
        <v>882</v>
      </c>
      <c r="B8" s="1193">
        <v>16378.929</v>
      </c>
      <c r="C8" s="1194">
        <v>16872.7</v>
      </c>
      <c r="D8" s="1194">
        <v>17878.3</v>
      </c>
      <c r="E8" s="1194">
        <v>21792</v>
      </c>
      <c r="F8" s="1195">
        <v>19997.099999999999</v>
      </c>
      <c r="G8" s="1196">
        <v>18624.8</v>
      </c>
      <c r="H8" s="1196">
        <v>18666.599999999999</v>
      </c>
      <c r="I8" s="1197">
        <v>27648.1</v>
      </c>
      <c r="J8" s="1198">
        <v>22289.8</v>
      </c>
      <c r="K8" s="1196">
        <v>32199.1</v>
      </c>
      <c r="L8" s="1199">
        <v>31318.400000000001</v>
      </c>
      <c r="M8" s="1200">
        <v>22044</v>
      </c>
      <c r="N8" s="1198">
        <v>32199.1</v>
      </c>
      <c r="O8" s="1196">
        <v>22538.2</v>
      </c>
      <c r="P8" s="1199">
        <v>24029.599999999999</v>
      </c>
      <c r="Q8" s="1197">
        <v>12324.1</v>
      </c>
      <c r="R8" s="1473" t="s">
        <v>882</v>
      </c>
      <c r="S8" s="1198">
        <v>13744.8</v>
      </c>
      <c r="T8" s="1199">
        <v>13893.8</v>
      </c>
      <c r="U8" s="1196">
        <v>14294.107</v>
      </c>
      <c r="V8" s="1173">
        <v>10961.9</v>
      </c>
      <c r="W8" s="1198">
        <v>8105.8040000000001</v>
      </c>
      <c r="X8" s="1199">
        <v>10595.733</v>
      </c>
      <c r="Y8" s="1196">
        <v>10588.814</v>
      </c>
      <c r="Z8" s="1173">
        <v>11571.857</v>
      </c>
      <c r="AA8" s="1193">
        <v>8335.4770000000008</v>
      </c>
      <c r="AB8" s="1199">
        <v>12097.552</v>
      </c>
      <c r="AC8" s="1199">
        <v>11111.4</v>
      </c>
      <c r="AD8" s="1200">
        <v>8012.3490000000002</v>
      </c>
      <c r="AE8" s="1193">
        <v>6754.67</v>
      </c>
      <c r="AF8" s="1199">
        <v>7674.4269999999997</v>
      </c>
      <c r="AG8" s="1199">
        <v>3145.5540000000001</v>
      </c>
      <c r="AH8" s="1200">
        <v>5593.8450000000003</v>
      </c>
      <c r="AI8" s="1193">
        <v>6527.57</v>
      </c>
      <c r="AJ8" s="1199">
        <v>7574.692</v>
      </c>
      <c r="AK8" s="1199">
        <v>5019.8029200000001</v>
      </c>
      <c r="AL8" s="1200">
        <v>5772.6</v>
      </c>
    </row>
    <row r="9" spans="1:38" s="954" customFormat="1">
      <c r="A9" s="1446" t="s">
        <v>35</v>
      </c>
      <c r="B9" s="1187">
        <v>63134.442000000003</v>
      </c>
      <c r="C9" s="1175">
        <v>78170.299999999988</v>
      </c>
      <c r="D9" s="1175">
        <v>84944.6</v>
      </c>
      <c r="E9" s="1175">
        <v>84830.1</v>
      </c>
      <c r="F9" s="1187">
        <v>81629.8</v>
      </c>
      <c r="G9" s="1203">
        <v>78577.100000000006</v>
      </c>
      <c r="H9" s="1203">
        <v>72725</v>
      </c>
      <c r="I9" s="1204">
        <v>61088.2</v>
      </c>
      <c r="J9" s="1205">
        <v>61678.2</v>
      </c>
      <c r="K9" s="1203">
        <v>58562.3</v>
      </c>
      <c r="L9" s="1203">
        <v>57423.199999999997</v>
      </c>
      <c r="M9" s="1204">
        <v>57769.599999999999</v>
      </c>
      <c r="N9" s="1205">
        <v>58562.3</v>
      </c>
      <c r="O9" s="1203">
        <v>58247.5</v>
      </c>
      <c r="P9" s="1203">
        <v>59584.600000000006</v>
      </c>
      <c r="Q9" s="1204">
        <v>60163.5</v>
      </c>
      <c r="R9" s="1446" t="s">
        <v>35</v>
      </c>
      <c r="S9" s="1205">
        <v>63981.3</v>
      </c>
      <c r="T9" s="1203">
        <v>59433.399999999994</v>
      </c>
      <c r="U9" s="1203">
        <v>60125.764999999999</v>
      </c>
      <c r="V9" s="1204">
        <v>40640.5</v>
      </c>
      <c r="W9" s="1205">
        <v>42982.173999999999</v>
      </c>
      <c r="X9" s="1203">
        <v>47985.762000000002</v>
      </c>
      <c r="Y9" s="1203">
        <v>62984.114000000001</v>
      </c>
      <c r="Z9" s="1204">
        <v>66128.600000000006</v>
      </c>
      <c r="AA9" s="1187">
        <v>70270.494000000006</v>
      </c>
      <c r="AB9" s="1175">
        <v>71572.66</v>
      </c>
      <c r="AC9" s="1175">
        <v>69261.22</v>
      </c>
      <c r="AD9" s="1191">
        <v>68967.331000000006</v>
      </c>
      <c r="AE9" s="1187">
        <v>71197.45</v>
      </c>
      <c r="AF9" s="1175">
        <v>73971.846999999994</v>
      </c>
      <c r="AG9" s="1175">
        <v>56162.81</v>
      </c>
      <c r="AH9" s="1191">
        <v>60767.919000000002</v>
      </c>
      <c r="AI9" s="1187">
        <v>57333.104000000007</v>
      </c>
      <c r="AJ9" s="1175">
        <v>56234.619999999995</v>
      </c>
      <c r="AK9" s="1175">
        <v>55803.136339999997</v>
      </c>
      <c r="AL9" s="1191">
        <v>55974.9</v>
      </c>
    </row>
    <row r="10" spans="1:38">
      <c r="A10" s="1206" t="s">
        <v>10</v>
      </c>
      <c r="B10" s="1193">
        <v>20530.114000000001</v>
      </c>
      <c r="C10" s="1194">
        <v>32999.599999999999</v>
      </c>
      <c r="D10" s="1194">
        <v>37852.5</v>
      </c>
      <c r="E10" s="1194">
        <v>34442.300000000003</v>
      </c>
      <c r="F10" s="1195">
        <v>33165.800000000003</v>
      </c>
      <c r="G10" s="1196">
        <v>34567.699999999997</v>
      </c>
      <c r="H10" s="1196">
        <v>31613.200000000001</v>
      </c>
      <c r="I10" s="1197">
        <v>28742.6</v>
      </c>
      <c r="J10" s="1198">
        <v>28754.5</v>
      </c>
      <c r="K10" s="1196">
        <v>27379.9</v>
      </c>
      <c r="L10" s="1199">
        <v>26965</v>
      </c>
      <c r="M10" s="1200">
        <v>27123.3</v>
      </c>
      <c r="N10" s="1198">
        <v>27379.9</v>
      </c>
      <c r="O10" s="1196">
        <v>28855</v>
      </c>
      <c r="P10" s="1199">
        <v>27644.9</v>
      </c>
      <c r="Q10" s="1197">
        <v>26806.799999999999</v>
      </c>
      <c r="R10" s="1206" t="s">
        <v>10</v>
      </c>
      <c r="S10" s="1198">
        <v>31952.7</v>
      </c>
      <c r="T10" s="1199">
        <v>30116.1</v>
      </c>
      <c r="U10" s="1196">
        <v>29942.419000000002</v>
      </c>
      <c r="V10" s="1173">
        <v>16868.3</v>
      </c>
      <c r="W10" s="1198">
        <v>18243.377</v>
      </c>
      <c r="X10" s="1199">
        <v>20293.397000000001</v>
      </c>
      <c r="Y10" s="1196">
        <v>18733.656999999999</v>
      </c>
      <c r="Z10" s="1173">
        <v>19448.768</v>
      </c>
      <c r="AA10" s="1193">
        <v>19722.522000000001</v>
      </c>
      <c r="AB10" s="1199">
        <v>19315.992999999999</v>
      </c>
      <c r="AC10" s="1199">
        <v>19221.900000000001</v>
      </c>
      <c r="AD10" s="1200">
        <v>20158.633999999998</v>
      </c>
      <c r="AE10" s="1193">
        <v>19365.780999999999</v>
      </c>
      <c r="AF10" s="1199">
        <v>18564.321</v>
      </c>
      <c r="AG10" s="1199">
        <v>11290.2</v>
      </c>
      <c r="AH10" s="1200">
        <v>11143.993</v>
      </c>
      <c r="AI10" s="1193">
        <v>10132.111000000001</v>
      </c>
      <c r="AJ10" s="1199">
        <v>13087.319</v>
      </c>
      <c r="AK10" s="1199">
        <v>14095.725710000001</v>
      </c>
      <c r="AL10" s="1200">
        <v>15396.4</v>
      </c>
    </row>
    <row r="11" spans="1:38">
      <c r="A11" s="1206" t="s">
        <v>883</v>
      </c>
      <c r="B11" s="1193">
        <v>42604.328000000001</v>
      </c>
      <c r="C11" s="1194">
        <v>45170.7</v>
      </c>
      <c r="D11" s="1194">
        <v>47092.1</v>
      </c>
      <c r="E11" s="1194">
        <v>50387.8</v>
      </c>
      <c r="F11" s="1195">
        <v>48464</v>
      </c>
      <c r="G11" s="1196">
        <v>44009.4</v>
      </c>
      <c r="H11" s="1196">
        <v>41111.800000000003</v>
      </c>
      <c r="I11" s="1197">
        <v>32345.599999999999</v>
      </c>
      <c r="J11" s="1198">
        <v>32923.699999999997</v>
      </c>
      <c r="K11" s="1196">
        <v>31182.400000000001</v>
      </c>
      <c r="L11" s="1199">
        <v>30458.2</v>
      </c>
      <c r="M11" s="1200">
        <v>30646.3</v>
      </c>
      <c r="N11" s="1198">
        <v>31182.400000000001</v>
      </c>
      <c r="O11" s="1196">
        <v>29392.5</v>
      </c>
      <c r="P11" s="1199">
        <v>31939.7</v>
      </c>
      <c r="Q11" s="1197">
        <v>33356.699999999997</v>
      </c>
      <c r="R11" s="1206" t="s">
        <v>883</v>
      </c>
      <c r="S11" s="1198">
        <v>32028.6</v>
      </c>
      <c r="T11" s="1199">
        <v>29317.3</v>
      </c>
      <c r="U11" s="1196">
        <v>30183.346000000001</v>
      </c>
      <c r="V11" s="1173">
        <v>23772.2</v>
      </c>
      <c r="W11" s="1198">
        <v>24738.796999999999</v>
      </c>
      <c r="X11" s="1199">
        <v>27692.365000000002</v>
      </c>
      <c r="Y11" s="1196">
        <v>44250.457000000002</v>
      </c>
      <c r="Z11" s="1173">
        <v>46679.832000000002</v>
      </c>
      <c r="AA11" s="1193">
        <v>50547.972000000002</v>
      </c>
      <c r="AB11" s="1199">
        <v>52256.667000000001</v>
      </c>
      <c r="AC11" s="1199">
        <v>50039.4</v>
      </c>
      <c r="AD11" s="1200">
        <v>48808.697</v>
      </c>
      <c r="AE11" s="1193">
        <v>51831.669000000002</v>
      </c>
      <c r="AF11" s="1199">
        <v>55407.525999999998</v>
      </c>
      <c r="AG11" s="1199">
        <v>44872.61</v>
      </c>
      <c r="AH11" s="1200">
        <v>49623.925999999999</v>
      </c>
      <c r="AI11" s="1193">
        <v>47200.993000000002</v>
      </c>
      <c r="AJ11" s="1199">
        <v>43147.300999999999</v>
      </c>
      <c r="AK11" s="1199">
        <v>41707.410629999998</v>
      </c>
      <c r="AL11" s="1200">
        <v>40578.5</v>
      </c>
    </row>
    <row r="12" spans="1:38" s="954" customFormat="1">
      <c r="A12" s="1202" t="s">
        <v>12</v>
      </c>
      <c r="B12" s="1187">
        <v>12432.522000000001</v>
      </c>
      <c r="C12" s="1207">
        <v>11987.2</v>
      </c>
      <c r="D12" s="1207">
        <v>23100.300000000003</v>
      </c>
      <c r="E12" s="1207">
        <v>14711.5</v>
      </c>
      <c r="F12" s="1208">
        <v>13191</v>
      </c>
      <c r="G12" s="1209">
        <v>14707.3</v>
      </c>
      <c r="H12" s="1209">
        <v>15830.5</v>
      </c>
      <c r="I12" s="1210">
        <v>16442.5</v>
      </c>
      <c r="J12" s="1211">
        <v>16236.9</v>
      </c>
      <c r="K12" s="1209">
        <v>17677.2</v>
      </c>
      <c r="L12" s="1175">
        <v>17215.5</v>
      </c>
      <c r="M12" s="1191">
        <v>19099.900000000001</v>
      </c>
      <c r="N12" s="1211">
        <v>17677.2</v>
      </c>
      <c r="O12" s="1209">
        <v>20106.2</v>
      </c>
      <c r="P12" s="1175">
        <v>19124.099999999999</v>
      </c>
      <c r="Q12" s="1210">
        <v>19819.3</v>
      </c>
      <c r="R12" s="1202" t="s">
        <v>12</v>
      </c>
      <c r="S12" s="1211">
        <v>20796.2</v>
      </c>
      <c r="T12" s="1175">
        <v>18491.400000000001</v>
      </c>
      <c r="U12" s="1209">
        <v>19621.255000000001</v>
      </c>
      <c r="V12" s="1174">
        <v>15451</v>
      </c>
      <c r="W12" s="1211">
        <v>14436.085999999999</v>
      </c>
      <c r="X12" s="1175">
        <v>13924.343999999999</v>
      </c>
      <c r="Y12" s="1209">
        <v>15253.085999999999</v>
      </c>
      <c r="Z12" s="1174">
        <v>15197.736000000001</v>
      </c>
      <c r="AA12" s="1187">
        <v>14665.325000000001</v>
      </c>
      <c r="AB12" s="1175">
        <v>13866.998</v>
      </c>
      <c r="AC12" s="1175">
        <v>17379.8</v>
      </c>
      <c r="AD12" s="1191">
        <v>27844.996999999999</v>
      </c>
      <c r="AE12" s="1187">
        <v>27663.718000000001</v>
      </c>
      <c r="AF12" s="1175">
        <v>30956.496999999999</v>
      </c>
      <c r="AG12" s="1175">
        <v>26140.678</v>
      </c>
      <c r="AH12" s="1191">
        <v>26931.706999999999</v>
      </c>
      <c r="AI12" s="1187">
        <v>29952.036</v>
      </c>
      <c r="AJ12" s="1175">
        <v>42317.482000000004</v>
      </c>
      <c r="AK12" s="1175">
        <v>44803.480799999998</v>
      </c>
      <c r="AL12" s="1191">
        <v>41840.6</v>
      </c>
    </row>
    <row r="13" spans="1:38" s="954" customFormat="1" ht="16.5" thickBot="1">
      <c r="A13" s="1202" t="s">
        <v>13</v>
      </c>
      <c r="B13" s="1187">
        <v>4781.6390000000001</v>
      </c>
      <c r="C13" s="1207">
        <v>4885.7</v>
      </c>
      <c r="D13" s="1207">
        <v>132750.79999999999</v>
      </c>
      <c r="E13" s="1207">
        <v>6881.2</v>
      </c>
      <c r="F13" s="1208">
        <v>6785.2</v>
      </c>
      <c r="G13" s="1209">
        <v>7227</v>
      </c>
      <c r="H13" s="1209">
        <v>7490</v>
      </c>
      <c r="I13" s="1210">
        <v>7593.4</v>
      </c>
      <c r="J13" s="1211">
        <v>7820.1</v>
      </c>
      <c r="K13" s="1209">
        <v>8081.5</v>
      </c>
      <c r="L13" s="1175">
        <v>8149.9</v>
      </c>
      <c r="M13" s="1191">
        <v>9046.5</v>
      </c>
      <c r="N13" s="1211">
        <v>8081.5</v>
      </c>
      <c r="O13" s="1209">
        <v>9764.6</v>
      </c>
      <c r="P13" s="1175">
        <v>9697.7999999999993</v>
      </c>
      <c r="Q13" s="1210">
        <v>9814.7000000000007</v>
      </c>
      <c r="R13" s="1202" t="s">
        <v>13</v>
      </c>
      <c r="S13" s="1211">
        <v>9814.1</v>
      </c>
      <c r="T13" s="1175">
        <v>10169.1</v>
      </c>
      <c r="U13" s="1209">
        <v>10129.897000000001</v>
      </c>
      <c r="V13" s="1174">
        <v>8584.7999999999993</v>
      </c>
      <c r="W13" s="1211">
        <v>9052.768</v>
      </c>
      <c r="X13" s="1175">
        <v>7027.8890000000001</v>
      </c>
      <c r="Y13" s="1209">
        <v>7200.3990000000003</v>
      </c>
      <c r="Z13" s="1174">
        <v>7548.5519999999997</v>
      </c>
      <c r="AA13" s="1187">
        <v>6956.3980000000001</v>
      </c>
      <c r="AB13" s="1175">
        <v>6463.3</v>
      </c>
      <c r="AC13" s="1175">
        <v>6881.5</v>
      </c>
      <c r="AD13" s="1191">
        <v>11576.419</v>
      </c>
      <c r="AE13" s="1187">
        <v>11441.107</v>
      </c>
      <c r="AF13" s="1175">
        <v>14332.098</v>
      </c>
      <c r="AG13" s="1175">
        <v>9987.2510000000002</v>
      </c>
      <c r="AH13" s="1191">
        <v>10893.076999999999</v>
      </c>
      <c r="AI13" s="1187">
        <v>11228.525</v>
      </c>
      <c r="AJ13" s="1175">
        <v>14106.067999999999</v>
      </c>
      <c r="AK13" s="1175">
        <v>13690.445010000003</v>
      </c>
      <c r="AL13" s="1191">
        <v>13909</v>
      </c>
    </row>
    <row r="14" spans="1:38" s="1202" customFormat="1" ht="17.25" thickTop="1" thickBot="1">
      <c r="A14" s="1440" t="s">
        <v>14</v>
      </c>
      <c r="B14" s="1441">
        <v>102732.57399999999</v>
      </c>
      <c r="C14" s="1442">
        <v>118818.09999999998</v>
      </c>
      <c r="D14" s="1442">
        <v>265501.59999999998</v>
      </c>
      <c r="E14" s="1442">
        <v>134180.1</v>
      </c>
      <c r="F14" s="1441">
        <v>127069.2</v>
      </c>
      <c r="G14" s="1442">
        <v>124842.70000000001</v>
      </c>
      <c r="H14" s="1442">
        <v>120900.8</v>
      </c>
      <c r="I14" s="1443">
        <v>118136.4</v>
      </c>
      <c r="J14" s="1441">
        <v>113703.9</v>
      </c>
      <c r="K14" s="1442">
        <v>122904</v>
      </c>
      <c r="L14" s="1442">
        <v>120028.19999999998</v>
      </c>
      <c r="M14" s="1443">
        <v>113781.6</v>
      </c>
      <c r="N14" s="1441">
        <v>122904</v>
      </c>
      <c r="O14" s="1442">
        <v>116343.2</v>
      </c>
      <c r="P14" s="1442">
        <v>117593.7</v>
      </c>
      <c r="Q14" s="1443">
        <v>114920.7</v>
      </c>
      <c r="R14" s="1440" t="s">
        <v>14</v>
      </c>
      <c r="S14" s="1441">
        <v>113500.6</v>
      </c>
      <c r="T14" s="1442">
        <v>107036.4</v>
      </c>
      <c r="U14" s="1442">
        <v>109475.82399999999</v>
      </c>
      <c r="V14" s="1443">
        <v>78307.400000000009</v>
      </c>
      <c r="W14" s="1441">
        <v>77086.782999999996</v>
      </c>
      <c r="X14" s="1442">
        <v>82132.781000000003</v>
      </c>
      <c r="Y14" s="1442">
        <v>98426.335000000006</v>
      </c>
      <c r="Z14" s="1443">
        <v>103052.34600000001</v>
      </c>
      <c r="AA14" s="1441">
        <v>102732.609</v>
      </c>
      <c r="AB14" s="1442">
        <v>106613.87000000001</v>
      </c>
      <c r="AC14" s="1442">
        <v>107312</v>
      </c>
      <c r="AD14" s="1443">
        <v>119589.625</v>
      </c>
      <c r="AE14" s="1441">
        <v>120993.618</v>
      </c>
      <c r="AF14" s="1442">
        <v>129733.394</v>
      </c>
      <c r="AG14" s="1442">
        <v>98155.069000000003</v>
      </c>
      <c r="AH14" s="1443">
        <v>107356.178</v>
      </c>
      <c r="AI14" s="1441">
        <v>109704.41800000001</v>
      </c>
      <c r="AJ14" s="1442">
        <v>124635.685</v>
      </c>
      <c r="AK14" s="1442">
        <v>123339.727522</v>
      </c>
      <c r="AL14" s="1443">
        <v>121795.70000000001</v>
      </c>
    </row>
    <row r="15" spans="1:38" s="954" customFormat="1">
      <c r="A15" s="1202" t="s">
        <v>15</v>
      </c>
      <c r="B15" s="1188">
        <v>17073.618000000002</v>
      </c>
      <c r="C15" s="1189">
        <v>18094.599999999999</v>
      </c>
      <c r="D15" s="1189">
        <v>24040.6</v>
      </c>
      <c r="E15" s="1189">
        <v>25201.5</v>
      </c>
      <c r="F15" s="1188">
        <v>23321.8</v>
      </c>
      <c r="G15" s="1189">
        <v>20347.5</v>
      </c>
      <c r="H15" s="1189">
        <v>14237.9</v>
      </c>
      <c r="I15" s="1189">
        <v>11984.8</v>
      </c>
      <c r="J15" s="1188">
        <v>13420.900000000001</v>
      </c>
      <c r="K15" s="1189">
        <v>13702.099999999999</v>
      </c>
      <c r="L15" s="1189">
        <v>8362.0999999999985</v>
      </c>
      <c r="M15" s="1190">
        <v>10216.100000000002</v>
      </c>
      <c r="N15" s="1188">
        <v>13702.099999999999</v>
      </c>
      <c r="O15" s="1189">
        <v>13344.9</v>
      </c>
      <c r="P15" s="1189">
        <v>15369.300000000001</v>
      </c>
      <c r="Q15" s="1190">
        <v>10996</v>
      </c>
      <c r="R15" s="1202" t="s">
        <v>15</v>
      </c>
      <c r="S15" s="1188">
        <v>15773.099999999999</v>
      </c>
      <c r="T15" s="1189">
        <v>13082.600000000002</v>
      </c>
      <c r="U15" s="1189">
        <v>13282.058000000001</v>
      </c>
      <c r="V15" s="1190">
        <v>13008.6</v>
      </c>
      <c r="W15" s="1188">
        <v>13100.306999999999</v>
      </c>
      <c r="X15" s="1189">
        <v>14297.001</v>
      </c>
      <c r="Y15" s="1189">
        <v>18035.679</v>
      </c>
      <c r="Z15" s="1190">
        <v>18276.152999999998</v>
      </c>
      <c r="AA15" s="1235">
        <v>20124.875</v>
      </c>
      <c r="AB15" s="1175">
        <v>14808.682000000001</v>
      </c>
      <c r="AC15" s="1236">
        <v>15202.5</v>
      </c>
      <c r="AD15" s="1174">
        <v>18453.121999999999</v>
      </c>
      <c r="AE15" s="1235">
        <v>14581.217000000001</v>
      </c>
      <c r="AF15" s="1175">
        <v>18878.899000000001</v>
      </c>
      <c r="AG15" s="1236">
        <v>20225.891</v>
      </c>
      <c r="AH15" s="1174">
        <v>21655.862000000001</v>
      </c>
      <c r="AI15" s="1235">
        <v>22207.413</v>
      </c>
      <c r="AJ15" s="1175">
        <v>20535.775999999998</v>
      </c>
      <c r="AK15" s="1236">
        <v>23025.23</v>
      </c>
      <c r="AL15" s="1174">
        <v>21872</v>
      </c>
    </row>
    <row r="16" spans="1:38">
      <c r="A16" s="1206" t="s">
        <v>16</v>
      </c>
      <c r="B16" s="1193">
        <v>8558.9809999999998</v>
      </c>
      <c r="C16" s="1199">
        <v>9591.5</v>
      </c>
      <c r="D16" s="1199">
        <v>11381.9</v>
      </c>
      <c r="E16" s="1199">
        <v>13253.6</v>
      </c>
      <c r="F16" s="1193">
        <v>13976.3</v>
      </c>
      <c r="G16" s="1199">
        <v>17376</v>
      </c>
      <c r="H16" s="1199">
        <v>16977</v>
      </c>
      <c r="I16" s="1199">
        <v>17093.599999999999</v>
      </c>
      <c r="J16" s="1193">
        <v>17355.400000000001</v>
      </c>
      <c r="K16" s="1199">
        <v>18027.8</v>
      </c>
      <c r="L16" s="1199">
        <v>18027.8</v>
      </c>
      <c r="M16" s="1200">
        <v>19542.400000000001</v>
      </c>
      <c r="N16" s="1193">
        <v>18027.8</v>
      </c>
      <c r="O16" s="1199">
        <v>20408.5</v>
      </c>
      <c r="P16" s="1199">
        <v>20127.7</v>
      </c>
      <c r="Q16" s="1200">
        <v>20002.3</v>
      </c>
      <c r="R16" s="1206" t="s">
        <v>16</v>
      </c>
      <c r="S16" s="1193">
        <v>20343.599999999999</v>
      </c>
      <c r="T16" s="1199">
        <v>18895.400000000001</v>
      </c>
      <c r="U16" s="1199">
        <v>19095.002</v>
      </c>
      <c r="V16" s="1200">
        <v>13763</v>
      </c>
      <c r="W16" s="1193">
        <v>14206.507</v>
      </c>
      <c r="X16" s="1199">
        <v>14231.891</v>
      </c>
      <c r="Y16" s="1199">
        <v>14669.983</v>
      </c>
      <c r="Z16" s="1200">
        <v>14687.983</v>
      </c>
      <c r="AA16" s="1237">
        <v>15806.887000000001</v>
      </c>
      <c r="AB16" s="1199">
        <v>15638.708000000001</v>
      </c>
      <c r="AC16" s="1238">
        <v>15719.2</v>
      </c>
      <c r="AD16" s="1173">
        <v>16116.371999999999</v>
      </c>
      <c r="AE16" s="1237">
        <v>16573.988000000001</v>
      </c>
      <c r="AF16" s="1199">
        <v>17267.114000000001</v>
      </c>
      <c r="AG16" s="1238">
        <v>11954.454</v>
      </c>
      <c r="AH16" s="1173">
        <v>14052.15</v>
      </c>
      <c r="AI16" s="1237">
        <v>14034.187</v>
      </c>
      <c r="AJ16" s="1199">
        <v>19084.695</v>
      </c>
      <c r="AK16" s="1238">
        <v>19197.849999999999</v>
      </c>
      <c r="AL16" s="1173">
        <v>19180.400000000001</v>
      </c>
    </row>
    <row r="17" spans="1:38" ht="15" customHeight="1">
      <c r="A17" s="1447" t="s">
        <v>884</v>
      </c>
      <c r="B17" s="1193">
        <v>8514.6370000000006</v>
      </c>
      <c r="C17" s="1199">
        <v>8503.1</v>
      </c>
      <c r="D17" s="1199">
        <v>12658.7</v>
      </c>
      <c r="E17" s="1199">
        <v>11947.9</v>
      </c>
      <c r="F17" s="1193">
        <v>9345.5</v>
      </c>
      <c r="G17" s="1212">
        <v>2971.5</v>
      </c>
      <c r="H17" s="1212">
        <v>-2739.1</v>
      </c>
      <c r="I17" s="1212">
        <v>-5108.8</v>
      </c>
      <c r="J17" s="1213">
        <v>-3934.5</v>
      </c>
      <c r="K17" s="1212">
        <v>-4325.7</v>
      </c>
      <c r="L17" s="1199">
        <v>-9665.7000000000007</v>
      </c>
      <c r="M17" s="1200">
        <v>-9326.2999999999993</v>
      </c>
      <c r="N17" s="1213">
        <v>-4325.7</v>
      </c>
      <c r="O17" s="1212">
        <v>-7063.6</v>
      </c>
      <c r="P17" s="1199">
        <v>-4758.3999999999996</v>
      </c>
      <c r="Q17" s="1214">
        <v>-9006.2999999999993</v>
      </c>
      <c r="R17" s="1447" t="s">
        <v>884</v>
      </c>
      <c r="S17" s="1213">
        <v>-4570.5</v>
      </c>
      <c r="T17" s="1199">
        <v>-5812.8</v>
      </c>
      <c r="U17" s="1212">
        <v>-5812.9440000000004</v>
      </c>
      <c r="V17" s="1173">
        <v>-754.4</v>
      </c>
      <c r="W17" s="1213">
        <v>-1106.2</v>
      </c>
      <c r="X17" s="1199">
        <v>65.11</v>
      </c>
      <c r="Y17" s="1212">
        <v>3365.6959999999999</v>
      </c>
      <c r="Z17" s="1173">
        <v>3588.17</v>
      </c>
      <c r="AA17" s="1237">
        <v>4317.9880000000003</v>
      </c>
      <c r="AB17" s="1199">
        <v>-830.02599999999995</v>
      </c>
      <c r="AC17" s="1238">
        <v>-516.6</v>
      </c>
      <c r="AD17" s="1173">
        <v>2336.75</v>
      </c>
      <c r="AE17" s="1237">
        <v>-1992.771</v>
      </c>
      <c r="AF17" s="1199">
        <v>1611.7850000000001</v>
      </c>
      <c r="AG17" s="1238">
        <v>8271.4369999999999</v>
      </c>
      <c r="AH17" s="1173">
        <v>7603.7120000000004</v>
      </c>
      <c r="AI17" s="1237">
        <v>8173.2259999999997</v>
      </c>
      <c r="AJ17" s="1199">
        <v>1451.0809999999999</v>
      </c>
      <c r="AK17" s="1238">
        <v>3827.38</v>
      </c>
      <c r="AL17" s="1173">
        <v>2691.6</v>
      </c>
    </row>
    <row r="18" spans="1:38" s="954" customFormat="1">
      <c r="A18" s="1446" t="s">
        <v>885</v>
      </c>
      <c r="B18" s="1187">
        <v>126.624</v>
      </c>
      <c r="C18" s="1175">
        <v>0</v>
      </c>
      <c r="D18" s="1175">
        <v>7277</v>
      </c>
      <c r="E18" s="1175">
        <v>0</v>
      </c>
      <c r="F18" s="1187">
        <v>0</v>
      </c>
      <c r="G18" s="1203">
        <v>0</v>
      </c>
      <c r="H18" s="1203">
        <v>0</v>
      </c>
      <c r="I18" s="1203">
        <v>0</v>
      </c>
      <c r="J18" s="1205">
        <v>0</v>
      </c>
      <c r="K18" s="1203">
        <v>0</v>
      </c>
      <c r="L18" s="1175">
        <v>0</v>
      </c>
      <c r="M18" s="1191">
        <v>0</v>
      </c>
      <c r="N18" s="1205">
        <v>0</v>
      </c>
      <c r="O18" s="1203"/>
      <c r="P18" s="1175"/>
      <c r="Q18" s="1204"/>
      <c r="R18" s="1446" t="s">
        <v>885</v>
      </c>
      <c r="S18" s="1205"/>
      <c r="T18" s="1175"/>
      <c r="U18" s="1203"/>
      <c r="V18" s="1174"/>
      <c r="W18" s="1205"/>
      <c r="X18" s="1175"/>
      <c r="Y18" s="1203"/>
      <c r="Z18" s="1174"/>
      <c r="AA18" s="1235"/>
      <c r="AB18" s="1236"/>
      <c r="AC18" s="1236"/>
      <c r="AD18" s="1174"/>
      <c r="AE18" s="1235"/>
      <c r="AF18" s="1236"/>
      <c r="AG18" s="1236"/>
      <c r="AH18" s="1174"/>
      <c r="AI18" s="1235"/>
      <c r="AJ18" s="1236"/>
      <c r="AK18" s="1236"/>
      <c r="AL18" s="1174"/>
    </row>
    <row r="19" spans="1:38" s="954" customFormat="1">
      <c r="A19" s="1446" t="s">
        <v>36</v>
      </c>
      <c r="B19" s="1187">
        <v>0</v>
      </c>
      <c r="C19" s="1175">
        <v>9109.7000000000007</v>
      </c>
      <c r="D19" s="1175">
        <v>81554.5</v>
      </c>
      <c r="E19" s="1175">
        <v>7108.9</v>
      </c>
      <c r="F19" s="1187">
        <v>7779.2</v>
      </c>
      <c r="G19" s="1203">
        <v>7945.9</v>
      </c>
      <c r="H19" s="1203">
        <v>8174</v>
      </c>
      <c r="I19" s="1203">
        <v>8197.7999999999993</v>
      </c>
      <c r="J19" s="1205">
        <v>8281.7999999999993</v>
      </c>
      <c r="K19" s="1203">
        <v>8299.5</v>
      </c>
      <c r="L19" s="1175">
        <v>8336</v>
      </c>
      <c r="M19" s="1191">
        <v>8351.2999999999993</v>
      </c>
      <c r="N19" s="1205">
        <v>8299.5</v>
      </c>
      <c r="O19" s="1203">
        <v>8275.2000000000007</v>
      </c>
      <c r="P19" s="1175">
        <v>8867.7000000000007</v>
      </c>
      <c r="Q19" s="1204">
        <v>8330.2999999999993</v>
      </c>
      <c r="R19" s="1446" t="s">
        <v>36</v>
      </c>
      <c r="S19" s="1205">
        <v>8328.7999999999993</v>
      </c>
      <c r="T19" s="1175">
        <v>8128.9</v>
      </c>
      <c r="U19" s="1203">
        <v>8177.64</v>
      </c>
      <c r="V19" s="1174">
        <v>574.4</v>
      </c>
      <c r="W19" s="1205">
        <v>1901.68</v>
      </c>
      <c r="X19" s="1175">
        <v>2088.9450000000002</v>
      </c>
      <c r="Y19" s="1203">
        <v>798.42600000000004</v>
      </c>
      <c r="Z19" s="1174">
        <v>742.61699999999996</v>
      </c>
      <c r="AA19" s="1235">
        <v>767.43600000000004</v>
      </c>
      <c r="AB19" s="1236">
        <v>106613.87</v>
      </c>
      <c r="AC19" s="1236">
        <v>1674.1</v>
      </c>
      <c r="AD19" s="1174">
        <v>3627.7069999999999</v>
      </c>
      <c r="AE19" s="1235">
        <v>3483.2350000000001</v>
      </c>
      <c r="AF19" s="1236">
        <v>1424.376</v>
      </c>
      <c r="AG19" s="1236">
        <v>1467.865</v>
      </c>
      <c r="AH19" s="1174">
        <v>1553.0920000000001</v>
      </c>
      <c r="AI19" s="1235">
        <v>1585.2750000000001</v>
      </c>
      <c r="AJ19" s="1236">
        <v>1612.6580000000001</v>
      </c>
      <c r="AK19" s="1236">
        <v>1609.97</v>
      </c>
      <c r="AL19" s="1174">
        <v>1603.5</v>
      </c>
    </row>
    <row r="20" spans="1:38" s="954" customFormat="1">
      <c r="A20" s="1446" t="s">
        <v>886</v>
      </c>
      <c r="B20" s="1187">
        <v>69361.237999999998</v>
      </c>
      <c r="C20" s="1175">
        <v>71059.3</v>
      </c>
      <c r="D20" s="1175">
        <v>19878.7</v>
      </c>
      <c r="E20" s="1175">
        <v>83132.899999999994</v>
      </c>
      <c r="F20" s="1187">
        <v>77652.100000000006</v>
      </c>
      <c r="G20" s="1203">
        <v>81027.100000000006</v>
      </c>
      <c r="H20" s="1203">
        <v>81199.600000000006</v>
      </c>
      <c r="I20" s="1203">
        <v>87698.7</v>
      </c>
      <c r="J20" s="1205">
        <v>81802</v>
      </c>
      <c r="K20" s="1203">
        <v>91432.8</v>
      </c>
      <c r="L20" s="1175">
        <v>90321</v>
      </c>
      <c r="M20" s="1191">
        <v>81232.100000000006</v>
      </c>
      <c r="N20" s="1205">
        <v>91432.8</v>
      </c>
      <c r="O20" s="1203">
        <v>79479.100000000006</v>
      </c>
      <c r="P20" s="1175">
        <v>78766.899999999994</v>
      </c>
      <c r="Q20" s="1204">
        <v>78552.100000000006</v>
      </c>
      <c r="R20" s="1446" t="s">
        <v>886</v>
      </c>
      <c r="S20" s="1205">
        <v>67844.3</v>
      </c>
      <c r="T20" s="1175">
        <v>64483.1</v>
      </c>
      <c r="U20" s="1203">
        <v>65116.872000000003</v>
      </c>
      <c r="V20" s="1174">
        <v>47578.8</v>
      </c>
      <c r="W20" s="1205">
        <v>46257.879000000001</v>
      </c>
      <c r="X20" s="1175">
        <v>49088.603000000003</v>
      </c>
      <c r="Y20" s="1203">
        <v>57372.953000000001</v>
      </c>
      <c r="Z20" s="1174">
        <v>59220.849000000002</v>
      </c>
      <c r="AA20" s="1235">
        <v>57783.934000000001</v>
      </c>
      <c r="AB20" s="1236">
        <v>106613.87</v>
      </c>
      <c r="AC20" s="1236">
        <v>63832.3</v>
      </c>
      <c r="AD20" s="1174">
        <v>68420.235000000001</v>
      </c>
      <c r="AE20" s="1235">
        <v>67417.801000000007</v>
      </c>
      <c r="AF20" s="1236">
        <v>76513.153000000006</v>
      </c>
      <c r="AG20" s="1236">
        <v>56208.13</v>
      </c>
      <c r="AH20" s="1174">
        <v>62028.928</v>
      </c>
      <c r="AI20" s="1235">
        <v>63469.45</v>
      </c>
      <c r="AJ20" s="1236">
        <v>78386.832999999999</v>
      </c>
      <c r="AK20" s="1236">
        <v>74670.58</v>
      </c>
      <c r="AL20" s="1174">
        <v>71530</v>
      </c>
    </row>
    <row r="21" spans="1:38" s="954" customFormat="1" ht="16.5" thickBot="1">
      <c r="A21" s="1186" t="s">
        <v>20</v>
      </c>
      <c r="B21" s="1187">
        <v>16171.091</v>
      </c>
      <c r="C21" s="1175">
        <v>20554.5</v>
      </c>
      <c r="D21" s="1175">
        <v>132750.79999999999</v>
      </c>
      <c r="E21" s="1175">
        <v>18736.8</v>
      </c>
      <c r="F21" s="1187">
        <v>18316.099999999999</v>
      </c>
      <c r="G21" s="1203">
        <v>15522.2</v>
      </c>
      <c r="H21" s="1203">
        <v>17289.400000000001</v>
      </c>
      <c r="I21" s="1203">
        <v>10255.1</v>
      </c>
      <c r="J21" s="1205">
        <v>10199.200000000001</v>
      </c>
      <c r="K21" s="1203">
        <v>9469.6</v>
      </c>
      <c r="L21" s="1175">
        <v>13009.1</v>
      </c>
      <c r="M21" s="1191">
        <v>13982.1</v>
      </c>
      <c r="N21" s="1205">
        <v>9469.6</v>
      </c>
      <c r="O21" s="1203">
        <v>15244</v>
      </c>
      <c r="P21" s="1175">
        <v>14589.8</v>
      </c>
      <c r="Q21" s="1204">
        <v>17042.3</v>
      </c>
      <c r="R21" s="1186" t="s">
        <v>20</v>
      </c>
      <c r="S21" s="1205">
        <v>21554.400000000001</v>
      </c>
      <c r="T21" s="1175">
        <v>21341.7</v>
      </c>
      <c r="U21" s="1203">
        <v>22899.254000000001</v>
      </c>
      <c r="V21" s="1174">
        <v>17145.599999999999</v>
      </c>
      <c r="W21" s="1205">
        <v>15826.916999999999</v>
      </c>
      <c r="X21" s="1175">
        <v>16658.232</v>
      </c>
      <c r="Y21" s="1203">
        <v>22219.276999999998</v>
      </c>
      <c r="Z21" s="1174">
        <v>24812.726999999999</v>
      </c>
      <c r="AA21" s="1235">
        <v>24056.364000000001</v>
      </c>
      <c r="AB21" s="1175">
        <v>106613.87</v>
      </c>
      <c r="AC21" s="1175">
        <v>26603</v>
      </c>
      <c r="AD21" s="1191">
        <v>29088.561000000002</v>
      </c>
      <c r="AE21" s="1235">
        <v>35511.364999999998</v>
      </c>
      <c r="AF21" s="1175">
        <v>32916.966</v>
      </c>
      <c r="AG21" s="1175">
        <v>20253.183000000001</v>
      </c>
      <c r="AH21" s="1191">
        <v>22118.295999999998</v>
      </c>
      <c r="AI21" s="1235">
        <v>22419.991000000002</v>
      </c>
      <c r="AJ21" s="1175">
        <v>24100.418000000001</v>
      </c>
      <c r="AK21" s="1175">
        <v>24033.95</v>
      </c>
      <c r="AL21" s="1191">
        <v>26790.2</v>
      </c>
    </row>
    <row r="22" spans="1:38" s="1202" customFormat="1" ht="17.25" thickTop="1" thickBot="1">
      <c r="A22" s="1440" t="s">
        <v>26</v>
      </c>
      <c r="B22" s="1441">
        <v>102732.571</v>
      </c>
      <c r="C22" s="1442">
        <v>118818.1</v>
      </c>
      <c r="D22" s="1442">
        <v>265501.59999999998</v>
      </c>
      <c r="E22" s="1442">
        <v>134180.09999999998</v>
      </c>
      <c r="F22" s="1441">
        <v>127069.20000000001</v>
      </c>
      <c r="G22" s="1442">
        <v>124842.7</v>
      </c>
      <c r="H22" s="1442">
        <v>120900.9</v>
      </c>
      <c r="I22" s="1442">
        <v>118136.4</v>
      </c>
      <c r="J22" s="1441">
        <v>113703.9</v>
      </c>
      <c r="K22" s="1442">
        <v>122904</v>
      </c>
      <c r="L22" s="1442">
        <v>120028.20000000001</v>
      </c>
      <c r="M22" s="1443">
        <v>113781.6</v>
      </c>
      <c r="N22" s="1441">
        <v>122904</v>
      </c>
      <c r="O22" s="1442">
        <v>116343.20000000001</v>
      </c>
      <c r="P22" s="1442">
        <v>117593.7</v>
      </c>
      <c r="Q22" s="1443">
        <v>114920.70000000001</v>
      </c>
      <c r="R22" s="1440" t="s">
        <v>26</v>
      </c>
      <c r="S22" s="1441">
        <v>113500.6</v>
      </c>
      <c r="T22" s="1442">
        <v>107036.3</v>
      </c>
      <c r="U22" s="1442">
        <v>109475.82400000001</v>
      </c>
      <c r="V22" s="1444">
        <v>78307.399999999994</v>
      </c>
      <c r="W22" s="1441">
        <v>77086.782999999996</v>
      </c>
      <c r="X22" s="1442">
        <v>82132.781000000003</v>
      </c>
      <c r="Y22" s="1442">
        <v>98426.335000000006</v>
      </c>
      <c r="Z22" s="1444">
        <v>103052.34600000001</v>
      </c>
      <c r="AA22" s="1445">
        <v>102732.609</v>
      </c>
      <c r="AB22" s="1442">
        <v>106613.87</v>
      </c>
      <c r="AC22" s="1442">
        <v>107312</v>
      </c>
      <c r="AD22" s="1443">
        <v>119589.625</v>
      </c>
      <c r="AE22" s="1445">
        <v>120993.61800000002</v>
      </c>
      <c r="AF22" s="1442">
        <v>129733.39400000001</v>
      </c>
      <c r="AG22" s="1442">
        <v>98155.069000000003</v>
      </c>
      <c r="AH22" s="1443">
        <v>107356.178</v>
      </c>
      <c r="AI22" s="1445">
        <v>109704.42900000002</v>
      </c>
      <c r="AJ22" s="1442">
        <v>124635.685</v>
      </c>
      <c r="AK22" s="1442">
        <v>123339.73</v>
      </c>
      <c r="AL22" s="1443">
        <v>121795.7</v>
      </c>
    </row>
    <row r="23" spans="1:38" s="1216" customFormat="1">
      <c r="A23" s="1215"/>
      <c r="B23" s="1203"/>
      <c r="C23" s="1203"/>
      <c r="D23" s="1203"/>
      <c r="E23" s="1203"/>
      <c r="F23" s="1203"/>
      <c r="G23" s="1203"/>
      <c r="H23" s="1203"/>
      <c r="I23" s="1203"/>
      <c r="J23" s="1203"/>
      <c r="K23" s="1203"/>
      <c r="L23" s="1203"/>
      <c r="M23" s="1203"/>
      <c r="N23" s="1203"/>
      <c r="O23" s="1203"/>
      <c r="P23" s="1203"/>
      <c r="Q23" s="1203"/>
      <c r="R23" s="1215"/>
      <c r="S23" s="1203"/>
      <c r="T23" s="1203"/>
      <c r="U23" s="1203"/>
      <c r="V23" s="1176"/>
      <c r="W23" s="1203"/>
      <c r="X23" s="1203"/>
      <c r="Y23" s="1203"/>
      <c r="Z23" s="1176"/>
      <c r="AA23" s="1176"/>
      <c r="AB23" s="1203"/>
      <c r="AC23" s="1203"/>
      <c r="AK23" s="896"/>
    </row>
    <row r="24" spans="1:38">
      <c r="A24" s="1217" t="s">
        <v>369</v>
      </c>
      <c r="B24" s="1218"/>
      <c r="R24" s="1217" t="s">
        <v>369</v>
      </c>
    </row>
    <row r="25" spans="1:38">
      <c r="R25" s="1219"/>
    </row>
    <row r="26" spans="1:38">
      <c r="B26" s="1219"/>
      <c r="C26" s="1219"/>
      <c r="D26" s="1219"/>
      <c r="E26" s="1219"/>
      <c r="F26" s="1219"/>
      <c r="G26" s="1219"/>
      <c r="H26" s="1219"/>
      <c r="I26" s="1219"/>
      <c r="J26" s="1219"/>
      <c r="K26" s="1219"/>
      <c r="L26" s="1219"/>
      <c r="M26" s="1219"/>
      <c r="N26" s="1219"/>
      <c r="O26" s="1219"/>
      <c r="P26" s="1219"/>
      <c r="Q26" s="1219"/>
      <c r="S26" s="1219"/>
      <c r="T26" s="1219"/>
      <c r="U26" s="1219"/>
      <c r="V26" s="1219"/>
      <c r="W26" s="1219"/>
      <c r="X26" s="1219"/>
      <c r="Y26" s="1219"/>
      <c r="Z26" s="1219"/>
      <c r="AA26" s="1219"/>
      <c r="AB26" s="1219"/>
      <c r="AC26" s="1219"/>
    </row>
    <row r="28" spans="1:38">
      <c r="C28" s="1219">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3" orientation="landscape" horizontalDpi="300" verticalDpi="300" r:id="rId1"/>
  <headerFooter alignWithMargins="0"/>
  <colBreaks count="1" manualBreakCount="1">
    <brk id="17" max="23"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0"/>
  <sheetViews>
    <sheetView view="pageBreakPreview" zoomScale="90" zoomScaleNormal="75" zoomScaleSheetLayoutView="90" workbookViewId="0">
      <pane xSplit="1" ySplit="4" topLeftCell="AD15" activePane="bottomRight" state="frozen"/>
      <selection pane="topRight"/>
      <selection pane="bottomLeft"/>
      <selection pane="bottomRight"/>
    </sheetView>
  </sheetViews>
  <sheetFormatPr defaultRowHeight="15.75"/>
  <cols>
    <col min="1" max="1" width="37.7109375" style="896" customWidth="1"/>
    <col min="2" max="4" width="14.28515625" style="896" bestFit="1" customWidth="1"/>
    <col min="5" max="5" width="14.140625" style="896" customWidth="1"/>
    <col min="6" max="17" width="14.28515625" style="896" bestFit="1" customWidth="1"/>
    <col min="18" max="18" width="36.85546875" style="896" customWidth="1"/>
    <col min="19" max="33" width="14.28515625" style="896" bestFit="1" customWidth="1"/>
    <col min="34" max="36" width="15.42578125" style="896" bestFit="1" customWidth="1"/>
    <col min="37" max="37" width="15.5703125" style="896" bestFit="1" customWidth="1"/>
    <col min="38" max="38" width="15.42578125" style="896" bestFit="1" customWidth="1"/>
    <col min="39"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8" ht="25.5">
      <c r="A1" s="1172" t="s">
        <v>322</v>
      </c>
    </row>
    <row r="2" spans="1:38" ht="61.5" customHeight="1" thickBot="1">
      <c r="A2" s="1435" t="s">
        <v>893</v>
      </c>
      <c r="B2" s="1436"/>
      <c r="C2" s="1437"/>
      <c r="D2" s="3197"/>
      <c r="E2" s="3197"/>
      <c r="F2" s="3197"/>
      <c r="G2" s="3197"/>
      <c r="H2" s="3197"/>
      <c r="I2" s="3197"/>
      <c r="J2" s="3197"/>
      <c r="K2" s="3197"/>
      <c r="L2" s="3197"/>
      <c r="M2" s="3197"/>
      <c r="N2" s="3197"/>
      <c r="O2" s="3197"/>
      <c r="P2" s="1438"/>
      <c r="Q2" s="1438"/>
      <c r="R2" s="1435" t="s">
        <v>893</v>
      </c>
      <c r="S2" s="1438"/>
      <c r="T2" s="3197"/>
      <c r="U2" s="3197"/>
      <c r="V2" s="3197"/>
      <c r="W2" s="1439"/>
    </row>
    <row r="3" spans="1:38" ht="16.5"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16.5"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row>
    <row r="5" spans="1:38" s="954" customFormat="1">
      <c r="A5" s="1186" t="s">
        <v>73</v>
      </c>
      <c r="B5" s="1187">
        <v>53725.32</v>
      </c>
      <c r="C5" s="1175">
        <v>57433.43</v>
      </c>
      <c r="D5" s="1175">
        <v>55366.020000000004</v>
      </c>
      <c r="E5" s="1175">
        <v>46162.22</v>
      </c>
      <c r="F5" s="1188">
        <v>36560.5</v>
      </c>
      <c r="G5" s="1189">
        <v>61162.369999999995</v>
      </c>
      <c r="H5" s="1189">
        <v>66791.960000000006</v>
      </c>
      <c r="I5" s="1190">
        <v>82685.86</v>
      </c>
      <c r="J5" s="1187">
        <v>318814.53999999998</v>
      </c>
      <c r="K5" s="1175">
        <v>351917.43</v>
      </c>
      <c r="L5" s="1175">
        <v>353700.58999999991</v>
      </c>
      <c r="M5" s="1191">
        <v>398258.3</v>
      </c>
      <c r="N5" s="1187">
        <v>418759.60000000003</v>
      </c>
      <c r="O5" s="1175">
        <v>452799.39999999997</v>
      </c>
      <c r="P5" s="1175">
        <v>366529.2</v>
      </c>
      <c r="Q5" s="1191">
        <v>373697.30000000005</v>
      </c>
      <c r="R5" s="1186" t="s">
        <v>73</v>
      </c>
      <c r="S5" s="1187">
        <v>340196.1</v>
      </c>
      <c r="T5" s="1175">
        <v>344703.39999999997</v>
      </c>
      <c r="U5" s="1175">
        <v>383376.97</v>
      </c>
      <c r="V5" s="1191">
        <v>434296.3</v>
      </c>
      <c r="W5" s="1187">
        <v>521635.30000000005</v>
      </c>
      <c r="X5" s="1175">
        <v>549633.09</v>
      </c>
      <c r="Y5" s="1175">
        <v>578976.34000000008</v>
      </c>
      <c r="Z5" s="1191">
        <v>673124.08</v>
      </c>
      <c r="AA5" s="1188">
        <v>633373.85</v>
      </c>
      <c r="AB5" s="1189">
        <v>724534.64</v>
      </c>
      <c r="AC5" s="1189">
        <v>739389.1</v>
      </c>
      <c r="AD5" s="1190">
        <v>488661.5</v>
      </c>
      <c r="AE5" s="1188">
        <v>597270.04999999993</v>
      </c>
      <c r="AF5" s="1189">
        <v>641641.99</v>
      </c>
      <c r="AG5" s="1189">
        <v>619732.13</v>
      </c>
      <c r="AH5" s="1190">
        <v>610658.09</v>
      </c>
      <c r="AI5" s="1188">
        <v>554931.66999999993</v>
      </c>
      <c r="AJ5" s="1189">
        <v>679602.43</v>
      </c>
      <c r="AK5" s="1189">
        <v>634182.85</v>
      </c>
      <c r="AL5" s="1190">
        <v>603915.4</v>
      </c>
    </row>
    <row r="6" spans="1:38">
      <c r="A6" s="1206" t="s">
        <v>74</v>
      </c>
      <c r="B6" s="1193">
        <v>51210.84</v>
      </c>
      <c r="C6" s="1194">
        <v>53414.46</v>
      </c>
      <c r="D6" s="1194">
        <v>52741.58</v>
      </c>
      <c r="E6" s="1194">
        <v>43039.19</v>
      </c>
      <c r="F6" s="1195">
        <v>35141.24</v>
      </c>
      <c r="G6" s="1196">
        <v>59474.42</v>
      </c>
      <c r="H6" s="1196">
        <v>64765.14</v>
      </c>
      <c r="I6" s="1197">
        <v>79621.36</v>
      </c>
      <c r="J6" s="1198">
        <v>294739.77</v>
      </c>
      <c r="K6" s="1196">
        <v>322638.20999999996</v>
      </c>
      <c r="L6" s="1199">
        <v>317619.44999999995</v>
      </c>
      <c r="M6" s="1200">
        <v>357374.3</v>
      </c>
      <c r="N6" s="1198">
        <v>365533.8</v>
      </c>
      <c r="O6" s="1196">
        <v>395209.7</v>
      </c>
      <c r="P6" s="1199">
        <v>314645.3</v>
      </c>
      <c r="Q6" s="1197">
        <v>320053.7</v>
      </c>
      <c r="R6" s="1206" t="s">
        <v>74</v>
      </c>
      <c r="S6" s="1198">
        <v>281086</v>
      </c>
      <c r="T6" s="1199">
        <v>273637.59999999998</v>
      </c>
      <c r="U6" s="1196">
        <v>321329.34999999998</v>
      </c>
      <c r="V6" s="1173">
        <v>374388.5</v>
      </c>
      <c r="W6" s="1198">
        <v>455236.21</v>
      </c>
      <c r="X6" s="1199">
        <v>480262.37</v>
      </c>
      <c r="Y6" s="1196">
        <v>501139.14</v>
      </c>
      <c r="Z6" s="1173">
        <v>591537.36</v>
      </c>
      <c r="AA6" s="1193">
        <v>548751.72</v>
      </c>
      <c r="AB6" s="1199">
        <v>637845.64</v>
      </c>
      <c r="AC6" s="1199">
        <v>656397</v>
      </c>
      <c r="AD6" s="1200">
        <v>456537.22</v>
      </c>
      <c r="AE6" s="1193">
        <v>512739.97</v>
      </c>
      <c r="AF6" s="1199">
        <v>557846.25</v>
      </c>
      <c r="AG6" s="1199">
        <v>540920.93000000005</v>
      </c>
      <c r="AH6" s="1200">
        <v>517757.19</v>
      </c>
      <c r="AI6" s="1193">
        <v>469956.44</v>
      </c>
      <c r="AJ6" s="1199">
        <v>561448.54</v>
      </c>
      <c r="AK6" s="1199">
        <v>524726.38</v>
      </c>
      <c r="AL6" s="1200">
        <v>500722</v>
      </c>
    </row>
    <row r="7" spans="1:38">
      <c r="A7" s="1206" t="s">
        <v>75</v>
      </c>
      <c r="B7" s="1193"/>
      <c r="C7" s="1194"/>
      <c r="D7" s="1194"/>
      <c r="E7" s="1194"/>
      <c r="F7" s="1195"/>
      <c r="G7" s="1196"/>
      <c r="H7" s="1196"/>
      <c r="I7" s="1197"/>
      <c r="J7" s="1198">
        <v>12730.54</v>
      </c>
      <c r="K7" s="1196">
        <v>13418.02</v>
      </c>
      <c r="L7" s="1199">
        <v>19407.8</v>
      </c>
      <c r="M7" s="1200">
        <v>24096.5</v>
      </c>
      <c r="N7" s="1198">
        <v>31697.4</v>
      </c>
      <c r="O7" s="1196">
        <v>34884.1</v>
      </c>
      <c r="P7" s="1199">
        <v>30042</v>
      </c>
      <c r="Q7" s="1197">
        <v>32653.4</v>
      </c>
      <c r="R7" s="1206" t="s">
        <v>75</v>
      </c>
      <c r="S7" s="1198">
        <v>37559.800000000003</v>
      </c>
      <c r="T7" s="1199">
        <v>36427</v>
      </c>
      <c r="U7" s="1196">
        <v>38810.68</v>
      </c>
      <c r="V7" s="1173">
        <v>39957.300000000003</v>
      </c>
      <c r="W7" s="1198">
        <v>43255.58</v>
      </c>
      <c r="X7" s="1199">
        <v>45395.519999999997</v>
      </c>
      <c r="Y7" s="1196">
        <v>48977.04</v>
      </c>
      <c r="Z7" s="1173">
        <v>52566.98</v>
      </c>
      <c r="AA7" s="1193">
        <v>53162.68</v>
      </c>
      <c r="AB7" s="1199">
        <v>55867.47</v>
      </c>
      <c r="AC7" s="1199">
        <v>54554.9</v>
      </c>
      <c r="AD7" s="1200">
        <v>0</v>
      </c>
      <c r="AE7" s="1193">
        <v>70998.350000000006</v>
      </c>
      <c r="AF7" s="1199">
        <v>71248.28</v>
      </c>
      <c r="AG7" s="1199">
        <v>64577.82</v>
      </c>
      <c r="AH7" s="1200">
        <v>68349.789999999994</v>
      </c>
      <c r="AI7" s="1193">
        <v>67970.02</v>
      </c>
      <c r="AJ7" s="1199">
        <v>99495.87</v>
      </c>
      <c r="AK7" s="1199">
        <v>85490.46</v>
      </c>
      <c r="AL7" s="1200">
        <v>84191.9</v>
      </c>
    </row>
    <row r="8" spans="1:38">
      <c r="A8" s="1206" t="s">
        <v>76</v>
      </c>
      <c r="B8" s="1193"/>
      <c r="C8" s="1194"/>
      <c r="D8" s="1194"/>
      <c r="E8" s="1201"/>
      <c r="F8" s="1195"/>
      <c r="G8" s="1196"/>
      <c r="H8" s="1196"/>
      <c r="I8" s="1197"/>
      <c r="J8" s="1198">
        <v>6882.62</v>
      </c>
      <c r="K8" s="1196">
        <v>7900.07</v>
      </c>
      <c r="L8" s="1199">
        <v>8273.2199999999993</v>
      </c>
      <c r="M8" s="1200">
        <v>8186.8</v>
      </c>
      <c r="N8" s="1198">
        <v>9610.4</v>
      </c>
      <c r="O8" s="1196">
        <v>9682</v>
      </c>
      <c r="P8" s="1199">
        <v>8922.4</v>
      </c>
      <c r="Q8" s="1197">
        <v>9537.2999999999993</v>
      </c>
      <c r="R8" s="1206" t="s">
        <v>76</v>
      </c>
      <c r="S8" s="1198">
        <v>9619.5</v>
      </c>
      <c r="T8" s="1199">
        <v>23368.6</v>
      </c>
      <c r="U8" s="1196">
        <v>9895.34</v>
      </c>
      <c r="V8" s="1173">
        <v>6260.4</v>
      </c>
      <c r="W8" s="1198">
        <v>7057.3</v>
      </c>
      <c r="X8" s="1199">
        <v>6943.5</v>
      </c>
      <c r="Y8" s="1196">
        <v>8019.67</v>
      </c>
      <c r="Z8" s="1173">
        <v>8078.24</v>
      </c>
      <c r="AA8" s="1193">
        <v>9350.8799999999992</v>
      </c>
      <c r="AB8" s="1199">
        <v>9154.7900000000009</v>
      </c>
      <c r="AC8" s="1199">
        <v>8517.6</v>
      </c>
      <c r="AD8" s="1200">
        <v>11097.51</v>
      </c>
      <c r="AE8" s="1193">
        <v>13531.73</v>
      </c>
      <c r="AF8" s="1199">
        <v>12547.46</v>
      </c>
      <c r="AG8" s="1199">
        <v>14233.38</v>
      </c>
      <c r="AH8" s="1200">
        <v>24551.11</v>
      </c>
      <c r="AI8" s="1193">
        <v>17005.21</v>
      </c>
      <c r="AJ8" s="1199">
        <v>18658.02</v>
      </c>
      <c r="AK8" s="1199">
        <v>23966.01</v>
      </c>
      <c r="AL8" s="1200">
        <v>19001.5</v>
      </c>
    </row>
    <row r="9" spans="1:38">
      <c r="A9" s="1206" t="s">
        <v>77</v>
      </c>
      <c r="B9" s="1193">
        <v>2514.48</v>
      </c>
      <c r="C9" s="1194">
        <v>4018.97</v>
      </c>
      <c r="D9" s="1194">
        <v>2624.44</v>
      </c>
      <c r="E9" s="1194">
        <v>3123.03</v>
      </c>
      <c r="F9" s="1195">
        <v>1419.26</v>
      </c>
      <c r="G9" s="1196">
        <v>1687.95</v>
      </c>
      <c r="H9" s="1196">
        <v>2026.82</v>
      </c>
      <c r="I9" s="1197">
        <v>3064.5</v>
      </c>
      <c r="J9" s="1198">
        <v>4461.6100000000006</v>
      </c>
      <c r="K9" s="1196">
        <v>7961.13</v>
      </c>
      <c r="L9" s="1199">
        <v>8400.119999999999</v>
      </c>
      <c r="M9" s="1200">
        <v>8600.7000000000007</v>
      </c>
      <c r="N9" s="1198">
        <v>11918</v>
      </c>
      <c r="O9" s="1196">
        <v>13023.6</v>
      </c>
      <c r="P9" s="1199">
        <v>12919.5</v>
      </c>
      <c r="Q9" s="1197">
        <v>11452.9</v>
      </c>
      <c r="R9" s="1206" t="s">
        <v>77</v>
      </c>
      <c r="S9" s="1198">
        <v>11930.8</v>
      </c>
      <c r="T9" s="1199">
        <v>11270.2</v>
      </c>
      <c r="U9" s="1196">
        <v>13341.6</v>
      </c>
      <c r="V9" s="1173">
        <v>13690.1</v>
      </c>
      <c r="W9" s="1198">
        <v>16086.21</v>
      </c>
      <c r="X9" s="1199">
        <v>17031.7</v>
      </c>
      <c r="Y9" s="1196">
        <v>20840.490000000002</v>
      </c>
      <c r="Z9" s="1173">
        <v>20941.5</v>
      </c>
      <c r="AA9" s="1193">
        <v>22108.57</v>
      </c>
      <c r="AB9" s="1199">
        <v>21666.74</v>
      </c>
      <c r="AC9" s="1199">
        <v>19919.7</v>
      </c>
      <c r="AD9" s="1200">
        <v>21026.77</v>
      </c>
      <c r="AE9" s="1193">
        <v>3371915.8800000004</v>
      </c>
      <c r="AF9" s="1199">
        <v>3306869.19</v>
      </c>
      <c r="AG9" s="1199">
        <v>3599892.49</v>
      </c>
      <c r="AH9" s="1200">
        <v>3667616.21</v>
      </c>
      <c r="AI9" s="1193">
        <v>3849738.1399999997</v>
      </c>
      <c r="AJ9" s="1199">
        <v>4018713.22</v>
      </c>
      <c r="AK9" s="1199">
        <v>4334162.07</v>
      </c>
      <c r="AL9" s="1200">
        <v>4611861.3999999994</v>
      </c>
    </row>
    <row r="10" spans="1:38" s="954" customFormat="1">
      <c r="A10" s="1446" t="s">
        <v>78</v>
      </c>
      <c r="B10" s="1187">
        <v>85279.97</v>
      </c>
      <c r="C10" s="1207">
        <v>209764.43000000002</v>
      </c>
      <c r="D10" s="1207">
        <v>244954.14</v>
      </c>
      <c r="E10" s="1207">
        <v>263033.40000000002</v>
      </c>
      <c r="F10" s="1208">
        <v>292106.02</v>
      </c>
      <c r="G10" s="1209">
        <v>330813.32999999996</v>
      </c>
      <c r="H10" s="1209">
        <v>376906.66</v>
      </c>
      <c r="I10" s="1210">
        <v>391268.21</v>
      </c>
      <c r="J10" s="1211">
        <v>554549.16</v>
      </c>
      <c r="K10" s="1209">
        <v>669083.6</v>
      </c>
      <c r="L10" s="1175">
        <v>780741.35</v>
      </c>
      <c r="M10" s="1191">
        <v>898953.5</v>
      </c>
      <c r="N10" s="1211">
        <v>1006378.1</v>
      </c>
      <c r="O10" s="1209">
        <v>1139112.4000000001</v>
      </c>
      <c r="P10" s="1175">
        <v>1205967.5</v>
      </c>
      <c r="Q10" s="1210">
        <v>1471121.0999999999</v>
      </c>
      <c r="R10" s="1446" t="s">
        <v>78</v>
      </c>
      <c r="S10" s="1211">
        <v>1630990.3</v>
      </c>
      <c r="T10" s="1175">
        <v>1837059.9</v>
      </c>
      <c r="U10" s="1209">
        <v>1842839.26</v>
      </c>
      <c r="V10" s="1174">
        <v>1915424.8</v>
      </c>
      <c r="W10" s="1211">
        <v>2021229.69</v>
      </c>
      <c r="X10" s="1175">
        <v>2236437.12</v>
      </c>
      <c r="Y10" s="1209">
        <v>2389099.6800000002</v>
      </c>
      <c r="Z10" s="1174">
        <v>2594387.19</v>
      </c>
      <c r="AA10" s="1187">
        <v>2864147.1900000004</v>
      </c>
      <c r="AB10" s="1175">
        <v>2818268.1799999997</v>
      </c>
      <c r="AC10" s="1175">
        <v>2944805.2</v>
      </c>
      <c r="AD10" s="1191">
        <v>2476314.48</v>
      </c>
      <c r="AE10" s="1187">
        <v>3199461.43</v>
      </c>
      <c r="AF10" s="1175">
        <v>3146872.3</v>
      </c>
      <c r="AG10" s="1175">
        <v>3439368.37</v>
      </c>
      <c r="AH10" s="1191">
        <v>3515176.61</v>
      </c>
      <c r="AI10" s="1187">
        <v>3696922.65</v>
      </c>
      <c r="AJ10" s="1175">
        <v>3879125.54</v>
      </c>
      <c r="AK10" s="1175">
        <v>4196375.21</v>
      </c>
      <c r="AL10" s="1191">
        <v>4464244.3</v>
      </c>
    </row>
    <row r="11" spans="1:38" ht="15.75" customHeight="1">
      <c r="A11" s="1206" t="s">
        <v>79</v>
      </c>
      <c r="B11" s="1193">
        <v>85161.41</v>
      </c>
      <c r="C11" s="1194">
        <v>209642.64</v>
      </c>
      <c r="D11" s="1194">
        <v>244954.14</v>
      </c>
      <c r="E11" s="1194">
        <v>263033.40000000002</v>
      </c>
      <c r="F11" s="1195">
        <v>288110</v>
      </c>
      <c r="G11" s="1196">
        <v>326812.92</v>
      </c>
      <c r="H11" s="1196">
        <v>371353.92</v>
      </c>
      <c r="I11" s="1197">
        <v>384192.07</v>
      </c>
      <c r="J11" s="1198">
        <v>523988.54</v>
      </c>
      <c r="K11" s="1196">
        <v>612125.6</v>
      </c>
      <c r="L11" s="1199">
        <v>706212.38</v>
      </c>
      <c r="M11" s="1200">
        <v>829343</v>
      </c>
      <c r="N11" s="1198">
        <v>918051.7</v>
      </c>
      <c r="O11" s="1196">
        <v>1060109.3</v>
      </c>
      <c r="P11" s="1199">
        <v>1124678.2</v>
      </c>
      <c r="Q11" s="1197">
        <v>1361309.9</v>
      </c>
      <c r="R11" s="1206" t="s">
        <v>79</v>
      </c>
      <c r="S11" s="1198">
        <v>1526875.3</v>
      </c>
      <c r="T11" s="1199">
        <v>1727820.9</v>
      </c>
      <c r="U11" s="1196">
        <v>1729028.6</v>
      </c>
      <c r="V11" s="1173">
        <v>1748929.6</v>
      </c>
      <c r="W11" s="1198">
        <v>1852519.02</v>
      </c>
      <c r="X11" s="1199">
        <v>2066706.66</v>
      </c>
      <c r="Y11" s="1196">
        <v>2224718.64</v>
      </c>
      <c r="Z11" s="1173">
        <v>2384277.61</v>
      </c>
      <c r="AA11" s="1193">
        <v>2668926.0300000003</v>
      </c>
      <c r="AB11" s="1199">
        <v>2630717.3199999998</v>
      </c>
      <c r="AC11" s="1199">
        <v>2763979.9</v>
      </c>
      <c r="AD11" s="1200">
        <v>2303912.59</v>
      </c>
      <c r="AE11" s="1193">
        <v>172454.45</v>
      </c>
      <c r="AF11" s="1199">
        <v>159996.89000000001</v>
      </c>
      <c r="AG11" s="1199">
        <v>160524.12</v>
      </c>
      <c r="AH11" s="1200">
        <v>152439.6</v>
      </c>
      <c r="AI11" s="1193">
        <v>152815.49</v>
      </c>
      <c r="AJ11" s="1199">
        <v>139587.68</v>
      </c>
      <c r="AK11" s="1199">
        <v>137786.85999999999</v>
      </c>
      <c r="AL11" s="1200">
        <v>147617.1</v>
      </c>
    </row>
    <row r="12" spans="1:38" ht="15.75" customHeight="1">
      <c r="A12" s="1206" t="s">
        <v>80</v>
      </c>
      <c r="B12" s="1193">
        <v>118.56</v>
      </c>
      <c r="C12" s="1199">
        <v>121.79</v>
      </c>
      <c r="D12" s="1199"/>
      <c r="E12" s="1199"/>
      <c r="F12" s="1193">
        <v>3996.02</v>
      </c>
      <c r="G12" s="1212">
        <v>4000.41</v>
      </c>
      <c r="H12" s="1212">
        <v>5552.74</v>
      </c>
      <c r="I12" s="1214">
        <v>7076.14</v>
      </c>
      <c r="J12" s="1213">
        <v>30560.62</v>
      </c>
      <c r="K12" s="1212">
        <v>56958</v>
      </c>
      <c r="L12" s="1212">
        <v>74528.97</v>
      </c>
      <c r="M12" s="1214">
        <v>69610.5</v>
      </c>
      <c r="N12" s="1213">
        <v>88326.399999999994</v>
      </c>
      <c r="O12" s="1212">
        <v>79003.100000000006</v>
      </c>
      <c r="P12" s="1212">
        <v>81289.3</v>
      </c>
      <c r="Q12" s="1214">
        <v>109811.2</v>
      </c>
      <c r="R12" s="1206" t="s">
        <v>80</v>
      </c>
      <c r="S12" s="1213">
        <v>104115</v>
      </c>
      <c r="T12" s="1212">
        <v>109239</v>
      </c>
      <c r="U12" s="1212">
        <v>113810.66</v>
      </c>
      <c r="V12" s="1214">
        <v>166495.20000000001</v>
      </c>
      <c r="W12" s="1213">
        <v>168710.67</v>
      </c>
      <c r="X12" s="1212">
        <v>169730.46</v>
      </c>
      <c r="Y12" s="1212">
        <v>164381.04</v>
      </c>
      <c r="Z12" s="1214">
        <v>210109.58</v>
      </c>
      <c r="AA12" s="1193">
        <v>195221.16</v>
      </c>
      <c r="AB12" s="1199">
        <v>187550.86</v>
      </c>
      <c r="AC12" s="1199">
        <v>180825.4</v>
      </c>
      <c r="AD12" s="1200">
        <v>172401.89</v>
      </c>
      <c r="AE12" s="1193">
        <v>121832.73</v>
      </c>
      <c r="AF12" s="1199">
        <v>143083.93</v>
      </c>
      <c r="AG12" s="1199">
        <v>148319.78</v>
      </c>
      <c r="AH12" s="1200">
        <v>183009.84</v>
      </c>
      <c r="AI12" s="1193">
        <v>186421.13</v>
      </c>
      <c r="AJ12" s="1199">
        <v>269814.90999999997</v>
      </c>
      <c r="AK12" s="1199">
        <v>294346.15999999997</v>
      </c>
      <c r="AL12" s="1200">
        <v>248999.3</v>
      </c>
    </row>
    <row r="13" spans="1:38" s="954" customFormat="1">
      <c r="A13" s="1446" t="s">
        <v>81</v>
      </c>
      <c r="B13" s="1187"/>
      <c r="C13" s="1175"/>
      <c r="D13" s="1175"/>
      <c r="E13" s="1175">
        <v>1070.03</v>
      </c>
      <c r="F13" s="1187">
        <v>2210.12</v>
      </c>
      <c r="G13" s="1203">
        <v>992.7</v>
      </c>
      <c r="H13" s="1203">
        <v>1146.82</v>
      </c>
      <c r="I13" s="1204">
        <v>7483.88</v>
      </c>
      <c r="J13" s="1205">
        <v>30687.440000000002</v>
      </c>
      <c r="K13" s="1203">
        <v>30894.910000000003</v>
      </c>
      <c r="L13" s="1203">
        <v>43515.48</v>
      </c>
      <c r="M13" s="1204">
        <v>50730.2</v>
      </c>
      <c r="N13" s="1205">
        <v>52656.7</v>
      </c>
      <c r="O13" s="1203">
        <v>57224.4</v>
      </c>
      <c r="P13" s="1203">
        <v>69324.3</v>
      </c>
      <c r="Q13" s="1204">
        <v>74888.3</v>
      </c>
      <c r="R13" s="1446" t="s">
        <v>81</v>
      </c>
      <c r="S13" s="1205">
        <v>75573.600000000006</v>
      </c>
      <c r="T13" s="1203">
        <v>71532.3</v>
      </c>
      <c r="U13" s="1203">
        <v>82679.72</v>
      </c>
      <c r="V13" s="1204">
        <v>72869.100000000006</v>
      </c>
      <c r="W13" s="1205">
        <v>81667.53</v>
      </c>
      <c r="X13" s="1203">
        <v>77063.740000000005</v>
      </c>
      <c r="Y13" s="1203">
        <v>77433.27</v>
      </c>
      <c r="Z13" s="1204">
        <v>80946.38</v>
      </c>
      <c r="AA13" s="1187">
        <v>79922.880000000005</v>
      </c>
      <c r="AB13" s="1175">
        <v>82926.23</v>
      </c>
      <c r="AC13" s="1175">
        <v>96267</v>
      </c>
      <c r="AD13" s="1191">
        <v>85263.74</v>
      </c>
      <c r="AE13" s="1187">
        <v>436896.63</v>
      </c>
      <c r="AF13" s="1175">
        <v>567992.48</v>
      </c>
      <c r="AG13" s="1175">
        <v>476081.64999999997</v>
      </c>
      <c r="AH13" s="1191">
        <v>561194.38</v>
      </c>
      <c r="AI13" s="1187">
        <v>577042.77</v>
      </c>
      <c r="AJ13" s="1175">
        <v>496347.94</v>
      </c>
      <c r="AK13" s="1175">
        <v>417540.32</v>
      </c>
      <c r="AL13" s="1191">
        <v>400990.10000000003</v>
      </c>
    </row>
    <row r="14" spans="1:38" s="954" customFormat="1">
      <c r="A14" s="1446" t="s">
        <v>82</v>
      </c>
      <c r="B14" s="1187">
        <v>75311.78</v>
      </c>
      <c r="C14" s="1175">
        <v>86798.92</v>
      </c>
      <c r="D14" s="1175">
        <v>99221.41</v>
      </c>
      <c r="E14" s="1175">
        <v>150301.51</v>
      </c>
      <c r="F14" s="1187">
        <v>182182.87</v>
      </c>
      <c r="G14" s="1203">
        <v>179359.38</v>
      </c>
      <c r="H14" s="1203">
        <v>222657.93</v>
      </c>
      <c r="I14" s="1204">
        <v>254668.1</v>
      </c>
      <c r="J14" s="1205">
        <v>451336.83</v>
      </c>
      <c r="K14" s="1203">
        <v>509566.28</v>
      </c>
      <c r="L14" s="1203">
        <v>421817.26</v>
      </c>
      <c r="M14" s="1204">
        <v>496139.5</v>
      </c>
      <c r="N14" s="1205">
        <v>401587.39999999997</v>
      </c>
      <c r="O14" s="1203">
        <v>390846.6</v>
      </c>
      <c r="P14" s="1203">
        <v>398524.1</v>
      </c>
      <c r="Q14" s="1204">
        <v>319434.90000000002</v>
      </c>
      <c r="R14" s="1446" t="s">
        <v>82</v>
      </c>
      <c r="S14" s="1205">
        <v>287802.8</v>
      </c>
      <c r="T14" s="1203">
        <v>279847.8</v>
      </c>
      <c r="U14" s="1203">
        <v>418325.74</v>
      </c>
      <c r="V14" s="1204">
        <v>503101.6</v>
      </c>
      <c r="W14" s="1205">
        <v>522291.77999999997</v>
      </c>
      <c r="X14" s="1203">
        <v>413906.16000000003</v>
      </c>
      <c r="Y14" s="1203">
        <v>396945</v>
      </c>
      <c r="Z14" s="1204">
        <v>478014.71</v>
      </c>
      <c r="AA14" s="1187">
        <v>355491.8</v>
      </c>
      <c r="AB14" s="1175">
        <v>527923.75</v>
      </c>
      <c r="AC14" s="1175">
        <v>563965.9</v>
      </c>
      <c r="AD14" s="1191">
        <v>541394.57999999996</v>
      </c>
      <c r="AE14" s="1187">
        <v>436281.19</v>
      </c>
      <c r="AF14" s="1175">
        <v>567776.48</v>
      </c>
      <c r="AG14" s="1175">
        <v>475112.41</v>
      </c>
      <c r="AH14" s="1191">
        <v>561065.6</v>
      </c>
      <c r="AI14" s="1187">
        <v>574345.22</v>
      </c>
      <c r="AJ14" s="1175">
        <v>494509.11</v>
      </c>
      <c r="AK14" s="1175">
        <v>413176.33</v>
      </c>
      <c r="AL14" s="1191">
        <v>395185.9</v>
      </c>
    </row>
    <row r="15" spans="1:38">
      <c r="A15" s="1206" t="s">
        <v>83</v>
      </c>
      <c r="B15" s="1193">
        <v>75311.78</v>
      </c>
      <c r="C15" s="1199">
        <v>86798.92</v>
      </c>
      <c r="D15" s="1199">
        <v>99221.41</v>
      </c>
      <c r="E15" s="1199">
        <v>150301.51</v>
      </c>
      <c r="F15" s="1193">
        <v>182182.87</v>
      </c>
      <c r="G15" s="1212">
        <v>179359.38</v>
      </c>
      <c r="H15" s="1212">
        <v>222657.93</v>
      </c>
      <c r="I15" s="1214">
        <v>254668.1</v>
      </c>
      <c r="J15" s="1213">
        <v>443127.75</v>
      </c>
      <c r="K15" s="1212">
        <v>501216.26</v>
      </c>
      <c r="L15" s="1212">
        <v>414753.25</v>
      </c>
      <c r="M15" s="1214">
        <v>488783.8</v>
      </c>
      <c r="N15" s="1213">
        <v>399387.6</v>
      </c>
      <c r="O15" s="1212">
        <v>390657.8</v>
      </c>
      <c r="P15" s="1212">
        <v>398398.1</v>
      </c>
      <c r="Q15" s="1214">
        <v>318799.2</v>
      </c>
      <c r="R15" s="1206" t="s">
        <v>83</v>
      </c>
      <c r="S15" s="1213">
        <v>287762.59999999998</v>
      </c>
      <c r="T15" s="1212">
        <v>274997.59999999998</v>
      </c>
      <c r="U15" s="1212">
        <v>412986.66</v>
      </c>
      <c r="V15" s="1214">
        <v>497920.1</v>
      </c>
      <c r="W15" s="1213">
        <v>521710.79</v>
      </c>
      <c r="X15" s="1212">
        <v>410331.38</v>
      </c>
      <c r="Y15" s="1212">
        <v>394902.07</v>
      </c>
      <c r="Z15" s="1214">
        <v>475391.09</v>
      </c>
      <c r="AA15" s="1193">
        <v>355205.79</v>
      </c>
      <c r="AB15" s="1199">
        <v>527427.71</v>
      </c>
      <c r="AC15" s="1199">
        <v>562956.5</v>
      </c>
      <c r="AD15" s="1200">
        <v>541394.57999999996</v>
      </c>
      <c r="AE15" s="1193">
        <v>615.44000000000005</v>
      </c>
      <c r="AF15" s="1199">
        <v>216</v>
      </c>
      <c r="AG15" s="1199">
        <v>969.24</v>
      </c>
      <c r="AH15" s="1200">
        <v>128.78</v>
      </c>
      <c r="AI15" s="1193">
        <v>2697.55</v>
      </c>
      <c r="AJ15" s="1199">
        <v>1838.83</v>
      </c>
      <c r="AK15" s="1199">
        <v>4363.99</v>
      </c>
      <c r="AL15" s="1200">
        <v>5804.2</v>
      </c>
    </row>
    <row r="16" spans="1:38">
      <c r="A16" s="1206" t="s">
        <v>84</v>
      </c>
      <c r="B16" s="1193"/>
      <c r="C16" s="1199"/>
      <c r="D16" s="1199"/>
      <c r="E16" s="1199"/>
      <c r="F16" s="1193"/>
      <c r="G16" s="1212"/>
      <c r="H16" s="1212"/>
      <c r="I16" s="1214"/>
      <c r="J16" s="1213">
        <v>8209.08</v>
      </c>
      <c r="K16" s="1212">
        <v>8350.02</v>
      </c>
      <c r="L16" s="1212">
        <v>7064.01</v>
      </c>
      <c r="M16" s="1214">
        <v>7355.7</v>
      </c>
      <c r="N16" s="1213">
        <v>2199.8000000000002</v>
      </c>
      <c r="O16" s="1212">
        <v>188.8</v>
      </c>
      <c r="P16" s="1212">
        <v>126</v>
      </c>
      <c r="Q16" s="1214">
        <v>635.70000000000005</v>
      </c>
      <c r="R16" s="1206" t="s">
        <v>84</v>
      </c>
      <c r="S16" s="1213">
        <v>40.200000000000003</v>
      </c>
      <c r="T16" s="1212">
        <v>4850.2</v>
      </c>
      <c r="U16" s="1212">
        <v>5339.08</v>
      </c>
      <c r="V16" s="1214">
        <v>5181.5</v>
      </c>
      <c r="W16" s="1213">
        <v>580.99</v>
      </c>
      <c r="X16" s="1212">
        <v>3574.78</v>
      </c>
      <c r="Y16" s="1212">
        <v>2042.93</v>
      </c>
      <c r="Z16" s="1214">
        <v>2623.62</v>
      </c>
      <c r="AA16" s="1193">
        <v>286.01</v>
      </c>
      <c r="AB16" s="1199">
        <v>496.04</v>
      </c>
      <c r="AC16" s="1199">
        <v>1009.4</v>
      </c>
      <c r="AD16" s="1200">
        <v>0</v>
      </c>
      <c r="AE16" s="1193">
        <v>210135.1</v>
      </c>
      <c r="AF16" s="1199">
        <v>213078.36</v>
      </c>
      <c r="AG16" s="1199">
        <v>232722.12</v>
      </c>
      <c r="AH16" s="1200">
        <v>230338.67</v>
      </c>
      <c r="AI16" s="1193">
        <v>213287.38</v>
      </c>
      <c r="AJ16" s="1199">
        <v>214456.94</v>
      </c>
      <c r="AK16" s="1199">
        <v>216683.58</v>
      </c>
      <c r="AL16" s="1200">
        <v>236413.8</v>
      </c>
    </row>
    <row r="17" spans="1:38" s="954" customFormat="1">
      <c r="A17" s="1446" t="s">
        <v>85</v>
      </c>
      <c r="B17" s="1187">
        <v>370</v>
      </c>
      <c r="C17" s="1207">
        <v>370</v>
      </c>
      <c r="D17" s="1207">
        <v>370</v>
      </c>
      <c r="E17" s="1207">
        <v>1400</v>
      </c>
      <c r="F17" s="1208">
        <v>378</v>
      </c>
      <c r="G17" s="1209">
        <v>1408</v>
      </c>
      <c r="H17" s="1209">
        <v>1408</v>
      </c>
      <c r="I17" s="1210">
        <v>378</v>
      </c>
      <c r="J17" s="1211">
        <v>152122.82999999999</v>
      </c>
      <c r="K17" s="1209">
        <v>153864.69</v>
      </c>
      <c r="L17" s="1175">
        <v>163072.49</v>
      </c>
      <c r="M17" s="1191">
        <v>171006.2</v>
      </c>
      <c r="N17" s="1211">
        <v>171417.5</v>
      </c>
      <c r="O17" s="1209">
        <v>178068.8</v>
      </c>
      <c r="P17" s="1175">
        <v>178083.30000000002</v>
      </c>
      <c r="Q17" s="1210">
        <v>189710.1</v>
      </c>
      <c r="R17" s="1446" t="s">
        <v>85</v>
      </c>
      <c r="S17" s="1211">
        <v>182129.19999999998</v>
      </c>
      <c r="T17" s="1175">
        <v>171873.3</v>
      </c>
      <c r="U17" s="1209">
        <v>179583.05</v>
      </c>
      <c r="V17" s="1174">
        <v>188996.19999999998</v>
      </c>
      <c r="W17" s="1211">
        <v>188925.26</v>
      </c>
      <c r="X17" s="1175">
        <v>193188.41</v>
      </c>
      <c r="Y17" s="1209">
        <v>195631.42</v>
      </c>
      <c r="Z17" s="1174">
        <v>193426.71</v>
      </c>
      <c r="AA17" s="1187">
        <v>228406.39999999999</v>
      </c>
      <c r="AB17" s="1175">
        <v>228719.19</v>
      </c>
      <c r="AC17" s="1175">
        <v>204678.1</v>
      </c>
      <c r="AD17" s="1191">
        <v>213246.92</v>
      </c>
      <c r="AE17" s="1187">
        <v>21272.41</v>
      </c>
      <c r="AF17" s="1175">
        <v>20952.32</v>
      </c>
      <c r="AG17" s="1175">
        <v>19106.8</v>
      </c>
      <c r="AH17" s="1191">
        <v>20720.64</v>
      </c>
      <c r="AI17" s="1187">
        <v>22204.83</v>
      </c>
      <c r="AJ17" s="1175">
        <v>18650.439999999999</v>
      </c>
      <c r="AK17" s="1175">
        <v>18785.080000000002</v>
      </c>
      <c r="AL17" s="1191">
        <v>18970.3</v>
      </c>
    </row>
    <row r="18" spans="1:38" s="954" customFormat="1">
      <c r="A18" s="1446" t="s">
        <v>86</v>
      </c>
      <c r="B18" s="1187">
        <v>2738.75</v>
      </c>
      <c r="C18" s="1207">
        <v>3055.52</v>
      </c>
      <c r="D18" s="1207">
        <v>4418</v>
      </c>
      <c r="E18" s="1207">
        <v>7915.14</v>
      </c>
      <c r="F18" s="1208">
        <v>6520.8</v>
      </c>
      <c r="G18" s="1209">
        <v>15788.9</v>
      </c>
      <c r="H18" s="1209">
        <v>11077.48</v>
      </c>
      <c r="I18" s="1210">
        <v>7140.44</v>
      </c>
      <c r="J18" s="1211">
        <v>165137.22999999998</v>
      </c>
      <c r="K18" s="1209">
        <v>57673.83</v>
      </c>
      <c r="L18" s="1175">
        <v>67317.990000000005</v>
      </c>
      <c r="M18" s="1191">
        <v>12898.6</v>
      </c>
      <c r="N18" s="1211">
        <v>28852.6</v>
      </c>
      <c r="O18" s="1209">
        <v>26619.200000000001</v>
      </c>
      <c r="P18" s="1175">
        <v>23384</v>
      </c>
      <c r="Q18" s="1210">
        <v>14631.7</v>
      </c>
      <c r="R18" s="1446" t="s">
        <v>86</v>
      </c>
      <c r="S18" s="1211">
        <v>35476.699999999997</v>
      </c>
      <c r="T18" s="1175">
        <v>0</v>
      </c>
      <c r="U18" s="1209">
        <v>0</v>
      </c>
      <c r="V18" s="1174">
        <v>0</v>
      </c>
      <c r="W18" s="1211">
        <v>0</v>
      </c>
      <c r="X18" s="1175">
        <v>0</v>
      </c>
      <c r="Y18" s="1209">
        <v>0</v>
      </c>
      <c r="Z18" s="1174">
        <v>0</v>
      </c>
      <c r="AA18" s="1187">
        <v>0</v>
      </c>
      <c r="AB18" s="1175">
        <v>0</v>
      </c>
      <c r="AC18" s="1175">
        <v>0</v>
      </c>
      <c r="AD18" s="1191">
        <v>0</v>
      </c>
      <c r="AE18" s="1187">
        <v>0</v>
      </c>
      <c r="AF18" s="1175">
        <v>0</v>
      </c>
      <c r="AG18" s="1175">
        <v>0</v>
      </c>
      <c r="AH18" s="1191">
        <v>0</v>
      </c>
      <c r="AI18" s="1187">
        <v>0</v>
      </c>
      <c r="AJ18" s="1175">
        <v>0</v>
      </c>
      <c r="AK18" s="1175">
        <v>0</v>
      </c>
      <c r="AL18" s="1191">
        <v>0</v>
      </c>
    </row>
    <row r="19" spans="1:38">
      <c r="A19" s="1206" t="s">
        <v>87</v>
      </c>
      <c r="B19" s="1193">
        <v>2738.75</v>
      </c>
      <c r="C19" s="1194">
        <v>3055.52</v>
      </c>
      <c r="D19" s="1194">
        <v>4418</v>
      </c>
      <c r="E19" s="1194">
        <v>7915.14</v>
      </c>
      <c r="F19" s="1195">
        <v>6520.8</v>
      </c>
      <c r="G19" s="1196">
        <v>15788.9</v>
      </c>
      <c r="H19" s="1196">
        <v>11077.48</v>
      </c>
      <c r="I19" s="1197">
        <v>7140.44</v>
      </c>
      <c r="J19" s="1198">
        <v>165137.22999999998</v>
      </c>
      <c r="K19" s="1196">
        <v>57673.83</v>
      </c>
      <c r="L19" s="1199">
        <v>67317.990000000005</v>
      </c>
      <c r="M19" s="1200">
        <v>12898.6</v>
      </c>
      <c r="N19" s="1198">
        <v>28852.6</v>
      </c>
      <c r="O19" s="1196">
        <v>26619.200000000001</v>
      </c>
      <c r="P19" s="1199">
        <v>23384</v>
      </c>
      <c r="Q19" s="1197">
        <v>14631.7</v>
      </c>
      <c r="R19" s="1206" t="s">
        <v>87</v>
      </c>
      <c r="S19" s="1198">
        <v>35476.699999999997</v>
      </c>
      <c r="T19" s="1199">
        <v>0</v>
      </c>
      <c r="U19" s="1196">
        <v>0</v>
      </c>
      <c r="V19" s="1173">
        <v>0</v>
      </c>
      <c r="W19" s="1198">
        <v>0</v>
      </c>
      <c r="X19" s="1199">
        <v>0</v>
      </c>
      <c r="Y19" s="1196">
        <v>0</v>
      </c>
      <c r="Z19" s="1173">
        <v>0</v>
      </c>
      <c r="AA19" s="1193">
        <v>0</v>
      </c>
      <c r="AB19" s="1199">
        <v>0</v>
      </c>
      <c r="AC19" s="1199">
        <v>0</v>
      </c>
      <c r="AD19" s="1200">
        <v>0</v>
      </c>
      <c r="AE19" s="1193">
        <v>21272.41</v>
      </c>
      <c r="AF19" s="1199">
        <v>20952.32</v>
      </c>
      <c r="AG19" s="1199">
        <v>19106.8</v>
      </c>
      <c r="AH19" s="1200">
        <v>20720.64</v>
      </c>
      <c r="AI19" s="1193">
        <v>22204.83</v>
      </c>
      <c r="AJ19" s="1199">
        <v>18650.439999999999</v>
      </c>
      <c r="AK19" s="1199">
        <v>18785.080000000002</v>
      </c>
      <c r="AL19" s="1200">
        <v>18970.3</v>
      </c>
    </row>
    <row r="20" spans="1:38" s="954" customFormat="1" ht="16.5" thickBot="1">
      <c r="A20" s="1446" t="s">
        <v>88</v>
      </c>
      <c r="B20" s="1187">
        <v>893.23</v>
      </c>
      <c r="C20" s="1207">
        <v>1576.54</v>
      </c>
      <c r="D20" s="1207">
        <v>1131.6099999999999</v>
      </c>
      <c r="E20" s="1207">
        <v>1887.49</v>
      </c>
      <c r="F20" s="1208">
        <v>3074.11</v>
      </c>
      <c r="G20" s="1209">
        <v>2824.13</v>
      </c>
      <c r="H20" s="1209">
        <v>4214.5200000000004</v>
      </c>
      <c r="I20" s="1210">
        <v>3424.91</v>
      </c>
      <c r="J20" s="1211">
        <v>8862.75</v>
      </c>
      <c r="K20" s="1209">
        <v>4577.4800000000005</v>
      </c>
      <c r="L20" s="1175">
        <v>5845.38</v>
      </c>
      <c r="M20" s="1191">
        <v>2214.1999999999998</v>
      </c>
      <c r="N20" s="1211">
        <v>5217.1000000000004</v>
      </c>
      <c r="O20" s="1209">
        <v>6869.1</v>
      </c>
      <c r="P20" s="1175">
        <v>1633.1</v>
      </c>
      <c r="Q20" s="1210">
        <v>6897.6</v>
      </c>
      <c r="R20" s="1446" t="s">
        <v>88</v>
      </c>
      <c r="S20" s="1211">
        <v>2380.3000000000002</v>
      </c>
      <c r="T20" s="1175">
        <v>33919.1</v>
      </c>
      <c r="U20" s="1209">
        <v>30033.32</v>
      </c>
      <c r="V20" s="1174">
        <v>35401.599999999999</v>
      </c>
      <c r="W20" s="1211">
        <v>46670.47</v>
      </c>
      <c r="X20" s="1175">
        <v>51682.64</v>
      </c>
      <c r="Y20" s="1209">
        <v>66785.8</v>
      </c>
      <c r="Z20" s="1174">
        <v>38188.239999999998</v>
      </c>
      <c r="AA20" s="1187">
        <v>46286.85</v>
      </c>
      <c r="AB20" s="1175">
        <v>36750.950000000004</v>
      </c>
      <c r="AC20" s="1175">
        <v>42820.5</v>
      </c>
      <c r="AD20" s="1191">
        <v>35195.839999999997</v>
      </c>
      <c r="AE20" s="1187">
        <v>43590.17</v>
      </c>
      <c r="AF20" s="1175">
        <v>44063.34</v>
      </c>
      <c r="AG20" s="1175">
        <v>17127.740000000005</v>
      </c>
      <c r="AH20" s="1191">
        <v>29341.519999999997</v>
      </c>
      <c r="AI20" s="1187">
        <v>59299.12</v>
      </c>
      <c r="AJ20" s="1175">
        <v>31730.22</v>
      </c>
      <c r="AK20" s="1175">
        <v>45861.1</v>
      </c>
      <c r="AL20" s="1191">
        <v>37797.5</v>
      </c>
    </row>
    <row r="21" spans="1:38" s="1202" customFormat="1" ht="17.25" thickTop="1" thickBot="1">
      <c r="A21" s="1440" t="s">
        <v>14</v>
      </c>
      <c r="B21" s="1441">
        <v>218319.05000000002</v>
      </c>
      <c r="C21" s="1442">
        <v>358998.84</v>
      </c>
      <c r="D21" s="1442">
        <v>405461.18000000005</v>
      </c>
      <c r="E21" s="1442">
        <v>471769.79000000004</v>
      </c>
      <c r="F21" s="1441">
        <v>523032.42</v>
      </c>
      <c r="G21" s="1442">
        <v>592348.81000000006</v>
      </c>
      <c r="H21" s="1442">
        <v>684203.37</v>
      </c>
      <c r="I21" s="1443">
        <v>747049.4</v>
      </c>
      <c r="J21" s="1441">
        <v>1681510.78</v>
      </c>
      <c r="K21" s="1442">
        <v>1777578.22</v>
      </c>
      <c r="L21" s="1442">
        <v>1836010.5399999998</v>
      </c>
      <c r="M21" s="1443">
        <v>2030200.5</v>
      </c>
      <c r="N21" s="1441">
        <v>2084869</v>
      </c>
      <c r="O21" s="1442">
        <v>2251539.9</v>
      </c>
      <c r="P21" s="1442">
        <v>2243445.5</v>
      </c>
      <c r="Q21" s="1443">
        <v>2450381.0000000005</v>
      </c>
      <c r="R21" s="1440" t="s">
        <v>14</v>
      </c>
      <c r="S21" s="1441">
        <v>2554549</v>
      </c>
      <c r="T21" s="1442">
        <v>2738935.7999999993</v>
      </c>
      <c r="U21" s="1442">
        <v>2936838.06</v>
      </c>
      <c r="V21" s="1443">
        <v>3150089.6000000006</v>
      </c>
      <c r="W21" s="1441">
        <v>3382420.03</v>
      </c>
      <c r="X21" s="1442">
        <v>3521911.1600000006</v>
      </c>
      <c r="Y21" s="1442">
        <v>3704871.5100000002</v>
      </c>
      <c r="Z21" s="1443">
        <v>4058087.31</v>
      </c>
      <c r="AA21" s="1441">
        <v>4207628.97</v>
      </c>
      <c r="AB21" s="1442">
        <v>4419122.9400000004</v>
      </c>
      <c r="AC21" s="1442">
        <v>4591925.8</v>
      </c>
      <c r="AD21" s="1443">
        <v>3840077.06</v>
      </c>
      <c r="AE21" s="1441">
        <v>4802912.97</v>
      </c>
      <c r="AF21" s="1442">
        <v>4937681.6100000003</v>
      </c>
      <c r="AG21" s="1442">
        <v>5112982.7100000009</v>
      </c>
      <c r="AH21" s="1443">
        <v>5302879.3499999987</v>
      </c>
      <c r="AI21" s="1441">
        <v>5462925.0399999991</v>
      </c>
      <c r="AJ21" s="1442">
        <v>5729316.1000000006</v>
      </c>
      <c r="AK21" s="1442">
        <v>5961561.1600000001</v>
      </c>
      <c r="AL21" s="1443">
        <v>6158947.7999999989</v>
      </c>
    </row>
    <row r="22" spans="1:38" s="1202" customFormat="1">
      <c r="A22" s="1186" t="s">
        <v>89</v>
      </c>
      <c r="B22" s="1187">
        <v>192714.93</v>
      </c>
      <c r="C22" s="1175">
        <v>323625.86</v>
      </c>
      <c r="D22" s="1175">
        <v>365033</v>
      </c>
      <c r="E22" s="1175">
        <v>406112.49</v>
      </c>
      <c r="F22" s="1187">
        <v>449409.13</v>
      </c>
      <c r="G22" s="1175">
        <v>488282.86</v>
      </c>
      <c r="H22" s="1175">
        <v>533773.22</v>
      </c>
      <c r="I22" s="1175">
        <v>579561.87</v>
      </c>
      <c r="J22" s="1187">
        <v>1442031.55</v>
      </c>
      <c r="K22" s="1175">
        <v>1460425.87</v>
      </c>
      <c r="L22" s="1175">
        <v>1569835.35</v>
      </c>
      <c r="M22" s="1175">
        <v>1487905.9</v>
      </c>
      <c r="N22" s="1187">
        <v>1534088.7</v>
      </c>
      <c r="O22" s="1175">
        <v>1940325.9</v>
      </c>
      <c r="P22" s="1175">
        <v>1788429.3</v>
      </c>
      <c r="Q22" s="1175">
        <v>1937680.4</v>
      </c>
      <c r="R22" s="1186" t="s">
        <v>89</v>
      </c>
      <c r="S22" s="1187">
        <v>1922673.2</v>
      </c>
      <c r="T22" s="1175">
        <v>2196983.9</v>
      </c>
      <c r="U22" s="1175">
        <v>2022647.5901375408</v>
      </c>
      <c r="V22" s="1175">
        <v>2053651.1</v>
      </c>
      <c r="W22" s="1187">
        <v>2711028.7099164752</v>
      </c>
      <c r="X22" s="1175">
        <v>2742939.6184664033</v>
      </c>
      <c r="Y22" s="1175">
        <v>2382754.3126867772</v>
      </c>
      <c r="Z22" s="1175">
        <v>3129466.4209192167</v>
      </c>
      <c r="AA22" s="1187">
        <v>3304563.7943580393</v>
      </c>
      <c r="AB22" s="1175">
        <v>3358157.9375931029</v>
      </c>
      <c r="AC22" s="1175">
        <v>3449028.8</v>
      </c>
      <c r="AD22" s="1175">
        <v>2960515.2028353731</v>
      </c>
      <c r="AE22" s="1187">
        <v>3637732.7016701316</v>
      </c>
      <c r="AF22" s="1175">
        <v>3716719.2727628816</v>
      </c>
      <c r="AG22" s="1175">
        <v>3860442.1451223446</v>
      </c>
      <c r="AH22" s="1175">
        <v>4046709.2525038142</v>
      </c>
      <c r="AI22" s="1187">
        <v>4020425.0069505768</v>
      </c>
      <c r="AJ22" s="1175">
        <v>4115192.9786169361</v>
      </c>
      <c r="AK22" s="1175">
        <v>4517665.8825033084</v>
      </c>
      <c r="AL22" s="1175">
        <v>4685798.3289330844</v>
      </c>
    </row>
    <row r="23" spans="1:38" s="954" customFormat="1" ht="16.5" thickBot="1">
      <c r="A23" s="1186" t="s">
        <v>154</v>
      </c>
      <c r="B23" s="1187">
        <v>25604.12</v>
      </c>
      <c r="C23" s="1175">
        <v>35372.980000000003</v>
      </c>
      <c r="D23" s="1175">
        <v>40428.639999999999</v>
      </c>
      <c r="E23" s="1175">
        <v>65657.3</v>
      </c>
      <c r="F23" s="1187">
        <v>73623.289999999994</v>
      </c>
      <c r="G23" s="1203">
        <v>104065.95</v>
      </c>
      <c r="H23" s="1203">
        <v>150430.15</v>
      </c>
      <c r="I23" s="1203">
        <v>167487.53</v>
      </c>
      <c r="J23" s="1205">
        <v>239479.23</v>
      </c>
      <c r="K23" s="1203">
        <v>317152.33999999997</v>
      </c>
      <c r="L23" s="1175">
        <v>266175.19</v>
      </c>
      <c r="M23" s="1191">
        <v>542294.6</v>
      </c>
      <c r="N23" s="1205">
        <v>550780.30000000005</v>
      </c>
      <c r="O23" s="1203">
        <v>311214</v>
      </c>
      <c r="P23" s="1175">
        <v>455016.2</v>
      </c>
      <c r="Q23" s="1204">
        <v>512700.6</v>
      </c>
      <c r="R23" s="1186" t="s">
        <v>154</v>
      </c>
      <c r="S23" s="1205">
        <v>631875.80000000005</v>
      </c>
      <c r="T23" s="1175">
        <v>541951.9</v>
      </c>
      <c r="U23" s="1203">
        <v>914190.46986245911</v>
      </c>
      <c r="V23" s="1174">
        <v>1096438.5</v>
      </c>
      <c r="W23" s="1205">
        <v>671391.3200835248</v>
      </c>
      <c r="X23" s="1175">
        <v>778971.5415335967</v>
      </c>
      <c r="Y23" s="1203">
        <v>1322117.1973132223</v>
      </c>
      <c r="Z23" s="1174">
        <v>928620.88908078335</v>
      </c>
      <c r="AA23" s="1235">
        <v>903065.15564196138</v>
      </c>
      <c r="AB23" s="1175">
        <v>1060965.002406897</v>
      </c>
      <c r="AC23" s="1175">
        <v>1142897</v>
      </c>
      <c r="AD23" s="1191">
        <v>879561.84716462693</v>
      </c>
      <c r="AE23" s="1235">
        <v>1165180.1083298682</v>
      </c>
      <c r="AF23" s="1175">
        <v>1220962.3672371185</v>
      </c>
      <c r="AG23" s="1175">
        <v>1252540.5648776556</v>
      </c>
      <c r="AH23" s="1191">
        <v>1256170.0874961861</v>
      </c>
      <c r="AI23" s="1235">
        <v>1442500.0330494237</v>
      </c>
      <c r="AJ23" s="1175">
        <v>1614123.121383064</v>
      </c>
      <c r="AK23" s="1175">
        <v>1443895.2774966916</v>
      </c>
      <c r="AL23" s="1191">
        <v>1473149.5010669157</v>
      </c>
    </row>
    <row r="24" spans="1:38" s="1202" customFormat="1" ht="17.25" thickTop="1" thickBot="1">
      <c r="A24" s="1440" t="s">
        <v>26</v>
      </c>
      <c r="B24" s="1441">
        <v>218319.05</v>
      </c>
      <c r="C24" s="1442">
        <v>358998.83999999997</v>
      </c>
      <c r="D24" s="1442">
        <v>405461.64</v>
      </c>
      <c r="E24" s="1442">
        <v>471769.79</v>
      </c>
      <c r="F24" s="1441">
        <v>523032.42</v>
      </c>
      <c r="G24" s="1442">
        <v>592348.80999999994</v>
      </c>
      <c r="H24" s="1442">
        <v>684203.37</v>
      </c>
      <c r="I24" s="1442">
        <v>747049.4</v>
      </c>
      <c r="J24" s="1441">
        <v>1681510.78</v>
      </c>
      <c r="K24" s="1442">
        <v>1777578.21</v>
      </c>
      <c r="L24" s="1442">
        <v>1836010.54</v>
      </c>
      <c r="M24" s="1443">
        <v>2030200.5</v>
      </c>
      <c r="N24" s="1441">
        <v>2084869</v>
      </c>
      <c r="O24" s="1442">
        <v>2251539.9</v>
      </c>
      <c r="P24" s="1442">
        <v>2243445.5</v>
      </c>
      <c r="Q24" s="1443">
        <v>2450381</v>
      </c>
      <c r="R24" s="1440" t="s">
        <v>26</v>
      </c>
      <c r="S24" s="1441">
        <v>2554549</v>
      </c>
      <c r="T24" s="1442">
        <v>2738935.8</v>
      </c>
      <c r="U24" s="1442">
        <v>2936838.06</v>
      </c>
      <c r="V24" s="1444">
        <v>3150089.6</v>
      </c>
      <c r="W24" s="1441">
        <v>3382420.0300000003</v>
      </c>
      <c r="X24" s="1442">
        <v>3521911.16</v>
      </c>
      <c r="Y24" s="1442">
        <v>3704871.51</v>
      </c>
      <c r="Z24" s="1444">
        <v>4058087.31</v>
      </c>
      <c r="AA24" s="1445">
        <v>4207628.9500000011</v>
      </c>
      <c r="AB24" s="1442">
        <v>4419122.9399999995</v>
      </c>
      <c r="AC24" s="1442">
        <v>4591925.8</v>
      </c>
      <c r="AD24" s="1443">
        <v>3840077.05</v>
      </c>
      <c r="AE24" s="1445">
        <v>4802913.01</v>
      </c>
      <c r="AF24" s="1442">
        <v>4937681.6400000006</v>
      </c>
      <c r="AG24" s="1442">
        <v>5112982.71</v>
      </c>
      <c r="AH24" s="1443">
        <v>5302879.34</v>
      </c>
      <c r="AI24" s="1445">
        <v>5462925.040000001</v>
      </c>
      <c r="AJ24" s="1442">
        <v>5729316.0999999996</v>
      </c>
      <c r="AK24" s="1442">
        <v>5961561.1600000001</v>
      </c>
      <c r="AL24" s="1443">
        <v>6158947.8300000001</v>
      </c>
    </row>
    <row r="25" spans="1:38" s="1216" customFormat="1">
      <c r="A25" s="1215"/>
      <c r="B25" s="1203"/>
      <c r="C25" s="1203"/>
      <c r="D25" s="1203"/>
      <c r="E25" s="1203"/>
      <c r="F25" s="1203"/>
      <c r="G25" s="1203"/>
      <c r="H25" s="1203"/>
      <c r="I25" s="1203"/>
      <c r="J25" s="1203"/>
      <c r="K25" s="1203"/>
      <c r="L25" s="1203"/>
      <c r="M25" s="1203"/>
      <c r="N25" s="1203"/>
      <c r="O25" s="1203"/>
      <c r="P25" s="1203"/>
      <c r="Q25" s="1203"/>
      <c r="R25" s="1215"/>
      <c r="S25" s="1203"/>
      <c r="T25" s="1203"/>
      <c r="U25" s="1203"/>
      <c r="V25" s="1176"/>
      <c r="W25" s="1203"/>
      <c r="X25" s="1203"/>
      <c r="Y25" s="1203"/>
      <c r="Z25" s="1176"/>
      <c r="AA25" s="1176"/>
      <c r="AB25" s="1203"/>
      <c r="AC25" s="1203"/>
      <c r="AK25" s="896"/>
    </row>
    <row r="26" spans="1:38">
      <c r="A26" s="1217" t="s">
        <v>369</v>
      </c>
      <c r="B26" s="1218">
        <v>0</v>
      </c>
      <c r="R26" s="1217" t="s">
        <v>369</v>
      </c>
    </row>
    <row r="27" spans="1:38">
      <c r="R27" s="1219"/>
    </row>
    <row r="28" spans="1:38">
      <c r="B28" s="1219"/>
      <c r="C28" s="1219"/>
      <c r="D28" s="1219"/>
      <c r="E28" s="1219"/>
      <c r="F28" s="1219"/>
      <c r="G28" s="1219"/>
      <c r="H28" s="1219"/>
      <c r="I28" s="1219"/>
      <c r="J28" s="1219"/>
      <c r="K28" s="1219"/>
      <c r="L28" s="1219"/>
      <c r="M28" s="1219"/>
      <c r="N28" s="1219"/>
      <c r="O28" s="1219"/>
      <c r="P28" s="1219"/>
      <c r="Q28" s="1219"/>
      <c r="S28" s="1219"/>
      <c r="T28" s="1219"/>
      <c r="U28" s="1219"/>
      <c r="V28" s="1219"/>
      <c r="W28" s="1219"/>
      <c r="X28" s="1219"/>
      <c r="Y28" s="1219"/>
      <c r="Z28" s="1219"/>
      <c r="AA28" s="1219"/>
      <c r="AB28" s="1219"/>
      <c r="AC28" s="1219"/>
    </row>
    <row r="30" spans="1:38">
      <c r="C30" s="1219">
        <v>0</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colBreaks count="1" manualBreakCount="1">
    <brk id="17" max="2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79"/>
  <sheetViews>
    <sheetView view="pageBreakPreview" zoomScale="90" zoomScaleNormal="75" zoomScaleSheetLayoutView="90" workbookViewId="0">
      <pane xSplit="1" ySplit="4" topLeftCell="AC64" activePane="bottomRight" state="frozen"/>
      <selection activeCell="A2" sqref="A2"/>
      <selection pane="topRight" activeCell="A2" sqref="A2"/>
      <selection pane="bottomLeft" activeCell="A2" sqref="A2"/>
      <selection pane="bottomRight"/>
    </sheetView>
  </sheetViews>
  <sheetFormatPr defaultRowHeight="15.75"/>
  <cols>
    <col min="1" max="1" width="45.28515625" style="896" customWidth="1"/>
    <col min="2" max="17" width="14.28515625" style="896" bestFit="1" customWidth="1"/>
    <col min="18" max="18" width="45" style="896" customWidth="1"/>
    <col min="19" max="33" width="14.28515625" style="896" bestFit="1" customWidth="1"/>
    <col min="34" max="35" width="14" style="896" customWidth="1"/>
    <col min="36" max="36" width="13.5703125" style="896" bestFit="1" customWidth="1"/>
    <col min="37" max="37" width="14.7109375" style="896" bestFit="1" customWidth="1"/>
    <col min="38" max="38" width="15.42578125" style="896" bestFit="1" customWidth="1"/>
    <col min="39" max="256" width="9.140625" style="896"/>
    <col min="257" max="257" width="47.42578125" style="896" customWidth="1"/>
    <col min="258" max="273" width="14.28515625" style="896" bestFit="1" customWidth="1"/>
    <col min="274" max="274" width="35.140625" style="896" customWidth="1"/>
    <col min="275" max="289" width="14.28515625" style="896" bestFit="1" customWidth="1"/>
    <col min="290" max="291" width="14" style="896" customWidth="1"/>
    <col min="292" max="512" width="9.140625" style="896"/>
    <col min="513" max="513" width="47.42578125" style="896" customWidth="1"/>
    <col min="514" max="529" width="14.28515625" style="896" bestFit="1" customWidth="1"/>
    <col min="530" max="530" width="35.140625" style="896" customWidth="1"/>
    <col min="531" max="545" width="14.28515625" style="896" bestFit="1" customWidth="1"/>
    <col min="546" max="547" width="14" style="896" customWidth="1"/>
    <col min="548" max="768" width="9.140625" style="896"/>
    <col min="769" max="769" width="47.42578125" style="896" customWidth="1"/>
    <col min="770" max="785" width="14.28515625" style="896" bestFit="1" customWidth="1"/>
    <col min="786" max="786" width="35.140625" style="896" customWidth="1"/>
    <col min="787" max="801" width="14.28515625" style="896" bestFit="1" customWidth="1"/>
    <col min="802" max="803" width="14" style="896" customWidth="1"/>
    <col min="804" max="1024" width="9.140625" style="896"/>
    <col min="1025" max="1025" width="47.42578125" style="896" customWidth="1"/>
    <col min="1026" max="1041" width="14.28515625" style="896" bestFit="1" customWidth="1"/>
    <col min="1042" max="1042" width="35.140625" style="896" customWidth="1"/>
    <col min="1043" max="1057" width="14.28515625" style="896" bestFit="1" customWidth="1"/>
    <col min="1058" max="1059" width="14" style="896" customWidth="1"/>
    <col min="1060" max="1280" width="9.140625" style="896"/>
    <col min="1281" max="1281" width="47.42578125" style="896" customWidth="1"/>
    <col min="1282" max="1297" width="14.28515625" style="896" bestFit="1" customWidth="1"/>
    <col min="1298" max="1298" width="35.140625" style="896" customWidth="1"/>
    <col min="1299" max="1313" width="14.28515625" style="896" bestFit="1" customWidth="1"/>
    <col min="1314" max="1315" width="14" style="896" customWidth="1"/>
    <col min="1316" max="1536" width="9.140625" style="896"/>
    <col min="1537" max="1537" width="47.42578125" style="896" customWidth="1"/>
    <col min="1538" max="1553" width="14.28515625" style="896" bestFit="1" customWidth="1"/>
    <col min="1554" max="1554" width="35.140625" style="896" customWidth="1"/>
    <col min="1555" max="1569" width="14.28515625" style="896" bestFit="1" customWidth="1"/>
    <col min="1570" max="1571" width="14" style="896" customWidth="1"/>
    <col min="1572" max="1792" width="9.140625" style="896"/>
    <col min="1793" max="1793" width="47.42578125" style="896" customWidth="1"/>
    <col min="1794" max="1809" width="14.28515625" style="896" bestFit="1" customWidth="1"/>
    <col min="1810" max="1810" width="35.140625" style="896" customWidth="1"/>
    <col min="1811" max="1825" width="14.28515625" style="896" bestFit="1" customWidth="1"/>
    <col min="1826" max="1827" width="14" style="896" customWidth="1"/>
    <col min="1828" max="2048" width="9.140625" style="896"/>
    <col min="2049" max="2049" width="47.42578125" style="896" customWidth="1"/>
    <col min="2050" max="2065" width="14.28515625" style="896" bestFit="1" customWidth="1"/>
    <col min="2066" max="2066" width="35.140625" style="896" customWidth="1"/>
    <col min="2067" max="2081" width="14.28515625" style="896" bestFit="1" customWidth="1"/>
    <col min="2082" max="2083" width="14" style="896" customWidth="1"/>
    <col min="2084" max="2304" width="9.140625" style="896"/>
    <col min="2305" max="2305" width="47.42578125" style="896" customWidth="1"/>
    <col min="2306" max="2321" width="14.28515625" style="896" bestFit="1" customWidth="1"/>
    <col min="2322" max="2322" width="35.140625" style="896" customWidth="1"/>
    <col min="2323" max="2337" width="14.28515625" style="896" bestFit="1" customWidth="1"/>
    <col min="2338" max="2339" width="14" style="896" customWidth="1"/>
    <col min="2340" max="2560" width="9.140625" style="896"/>
    <col min="2561" max="2561" width="47.42578125" style="896" customWidth="1"/>
    <col min="2562" max="2577" width="14.28515625" style="896" bestFit="1" customWidth="1"/>
    <col min="2578" max="2578" width="35.140625" style="896" customWidth="1"/>
    <col min="2579" max="2593" width="14.28515625" style="896" bestFit="1" customWidth="1"/>
    <col min="2594" max="2595" width="14" style="896" customWidth="1"/>
    <col min="2596" max="2816" width="9.140625" style="896"/>
    <col min="2817" max="2817" width="47.42578125" style="896" customWidth="1"/>
    <col min="2818" max="2833" width="14.28515625" style="896" bestFit="1" customWidth="1"/>
    <col min="2834" max="2834" width="35.140625" style="896" customWidth="1"/>
    <col min="2835" max="2849" width="14.28515625" style="896" bestFit="1" customWidth="1"/>
    <col min="2850" max="2851" width="14" style="896" customWidth="1"/>
    <col min="2852" max="3072" width="9.140625" style="896"/>
    <col min="3073" max="3073" width="47.42578125" style="896" customWidth="1"/>
    <col min="3074" max="3089" width="14.28515625" style="896" bestFit="1" customWidth="1"/>
    <col min="3090" max="3090" width="35.140625" style="896" customWidth="1"/>
    <col min="3091" max="3105" width="14.28515625" style="896" bestFit="1" customWidth="1"/>
    <col min="3106" max="3107" width="14" style="896" customWidth="1"/>
    <col min="3108" max="3328" width="9.140625" style="896"/>
    <col min="3329" max="3329" width="47.42578125" style="896" customWidth="1"/>
    <col min="3330" max="3345" width="14.28515625" style="896" bestFit="1" customWidth="1"/>
    <col min="3346" max="3346" width="35.140625" style="896" customWidth="1"/>
    <col min="3347" max="3361" width="14.28515625" style="896" bestFit="1" customWidth="1"/>
    <col min="3362" max="3363" width="14" style="896" customWidth="1"/>
    <col min="3364" max="3584" width="9.140625" style="896"/>
    <col min="3585" max="3585" width="47.42578125" style="896" customWidth="1"/>
    <col min="3586" max="3601" width="14.28515625" style="896" bestFit="1" customWidth="1"/>
    <col min="3602" max="3602" width="35.140625" style="896" customWidth="1"/>
    <col min="3603" max="3617" width="14.28515625" style="896" bestFit="1" customWidth="1"/>
    <col min="3618" max="3619" width="14" style="896" customWidth="1"/>
    <col min="3620" max="3840" width="9.140625" style="896"/>
    <col min="3841" max="3841" width="47.42578125" style="896" customWidth="1"/>
    <col min="3842" max="3857" width="14.28515625" style="896" bestFit="1" customWidth="1"/>
    <col min="3858" max="3858" width="35.140625" style="896" customWidth="1"/>
    <col min="3859" max="3873" width="14.28515625" style="896" bestFit="1" customWidth="1"/>
    <col min="3874" max="3875" width="14" style="896" customWidth="1"/>
    <col min="3876" max="4096" width="9.140625" style="896"/>
    <col min="4097" max="4097" width="47.42578125" style="896" customWidth="1"/>
    <col min="4098" max="4113" width="14.28515625" style="896" bestFit="1" customWidth="1"/>
    <col min="4114" max="4114" width="35.140625" style="896" customWidth="1"/>
    <col min="4115" max="4129" width="14.28515625" style="896" bestFit="1" customWidth="1"/>
    <col min="4130" max="4131" width="14" style="896" customWidth="1"/>
    <col min="4132" max="4352" width="9.140625" style="896"/>
    <col min="4353" max="4353" width="47.42578125" style="896" customWidth="1"/>
    <col min="4354" max="4369" width="14.28515625" style="896" bestFit="1" customWidth="1"/>
    <col min="4370" max="4370" width="35.140625" style="896" customWidth="1"/>
    <col min="4371" max="4385" width="14.28515625" style="896" bestFit="1" customWidth="1"/>
    <col min="4386" max="4387" width="14" style="896" customWidth="1"/>
    <col min="4388" max="4608" width="9.140625" style="896"/>
    <col min="4609" max="4609" width="47.42578125" style="896" customWidth="1"/>
    <col min="4610" max="4625" width="14.28515625" style="896" bestFit="1" customWidth="1"/>
    <col min="4626" max="4626" width="35.140625" style="896" customWidth="1"/>
    <col min="4627" max="4641" width="14.28515625" style="896" bestFit="1" customWidth="1"/>
    <col min="4642" max="4643" width="14" style="896" customWidth="1"/>
    <col min="4644" max="4864" width="9.140625" style="896"/>
    <col min="4865" max="4865" width="47.42578125" style="896" customWidth="1"/>
    <col min="4866" max="4881" width="14.28515625" style="896" bestFit="1" customWidth="1"/>
    <col min="4882" max="4882" width="35.140625" style="896" customWidth="1"/>
    <col min="4883" max="4897" width="14.28515625" style="896" bestFit="1" customWidth="1"/>
    <col min="4898" max="4899" width="14" style="896" customWidth="1"/>
    <col min="4900" max="5120" width="9.140625" style="896"/>
    <col min="5121" max="5121" width="47.42578125" style="896" customWidth="1"/>
    <col min="5122" max="5137" width="14.28515625" style="896" bestFit="1" customWidth="1"/>
    <col min="5138" max="5138" width="35.140625" style="896" customWidth="1"/>
    <col min="5139" max="5153" width="14.28515625" style="896" bestFit="1" customWidth="1"/>
    <col min="5154" max="5155" width="14" style="896" customWidth="1"/>
    <col min="5156" max="5376" width="9.140625" style="896"/>
    <col min="5377" max="5377" width="47.42578125" style="896" customWidth="1"/>
    <col min="5378" max="5393" width="14.28515625" style="896" bestFit="1" customWidth="1"/>
    <col min="5394" max="5394" width="35.140625" style="896" customWidth="1"/>
    <col min="5395" max="5409" width="14.28515625" style="896" bestFit="1" customWidth="1"/>
    <col min="5410" max="5411" width="14" style="896" customWidth="1"/>
    <col min="5412" max="5632" width="9.140625" style="896"/>
    <col min="5633" max="5633" width="47.42578125" style="896" customWidth="1"/>
    <col min="5634" max="5649" width="14.28515625" style="896" bestFit="1" customWidth="1"/>
    <col min="5650" max="5650" width="35.140625" style="896" customWidth="1"/>
    <col min="5651" max="5665" width="14.28515625" style="896" bestFit="1" customWidth="1"/>
    <col min="5666" max="5667" width="14" style="896" customWidth="1"/>
    <col min="5668" max="5888" width="9.140625" style="896"/>
    <col min="5889" max="5889" width="47.42578125" style="896" customWidth="1"/>
    <col min="5890" max="5905" width="14.28515625" style="896" bestFit="1" customWidth="1"/>
    <col min="5906" max="5906" width="35.140625" style="896" customWidth="1"/>
    <col min="5907" max="5921" width="14.28515625" style="896" bestFit="1" customWidth="1"/>
    <col min="5922" max="5923" width="14" style="896" customWidth="1"/>
    <col min="5924" max="6144" width="9.140625" style="896"/>
    <col min="6145" max="6145" width="47.42578125" style="896" customWidth="1"/>
    <col min="6146" max="6161" width="14.28515625" style="896" bestFit="1" customWidth="1"/>
    <col min="6162" max="6162" width="35.140625" style="896" customWidth="1"/>
    <col min="6163" max="6177" width="14.28515625" style="896" bestFit="1" customWidth="1"/>
    <col min="6178" max="6179" width="14" style="896" customWidth="1"/>
    <col min="6180" max="6400" width="9.140625" style="896"/>
    <col min="6401" max="6401" width="47.42578125" style="896" customWidth="1"/>
    <col min="6402" max="6417" width="14.28515625" style="896" bestFit="1" customWidth="1"/>
    <col min="6418" max="6418" width="35.140625" style="896" customWidth="1"/>
    <col min="6419" max="6433" width="14.28515625" style="896" bestFit="1" customWidth="1"/>
    <col min="6434" max="6435" width="14" style="896" customWidth="1"/>
    <col min="6436" max="6656" width="9.140625" style="896"/>
    <col min="6657" max="6657" width="47.42578125" style="896" customWidth="1"/>
    <col min="6658" max="6673" width="14.28515625" style="896" bestFit="1" customWidth="1"/>
    <col min="6674" max="6674" width="35.140625" style="896" customWidth="1"/>
    <col min="6675" max="6689" width="14.28515625" style="896" bestFit="1" customWidth="1"/>
    <col min="6690" max="6691" width="14" style="896" customWidth="1"/>
    <col min="6692" max="6912" width="9.140625" style="896"/>
    <col min="6913" max="6913" width="47.42578125" style="896" customWidth="1"/>
    <col min="6914" max="6929" width="14.28515625" style="896" bestFit="1" customWidth="1"/>
    <col min="6930" max="6930" width="35.140625" style="896" customWidth="1"/>
    <col min="6931" max="6945" width="14.28515625" style="896" bestFit="1" customWidth="1"/>
    <col min="6946" max="6947" width="14" style="896" customWidth="1"/>
    <col min="6948" max="7168" width="9.140625" style="896"/>
    <col min="7169" max="7169" width="47.42578125" style="896" customWidth="1"/>
    <col min="7170" max="7185" width="14.28515625" style="896" bestFit="1" customWidth="1"/>
    <col min="7186" max="7186" width="35.140625" style="896" customWidth="1"/>
    <col min="7187" max="7201" width="14.28515625" style="896" bestFit="1" customWidth="1"/>
    <col min="7202" max="7203" width="14" style="896" customWidth="1"/>
    <col min="7204" max="7424" width="9.140625" style="896"/>
    <col min="7425" max="7425" width="47.42578125" style="896" customWidth="1"/>
    <col min="7426" max="7441" width="14.28515625" style="896" bestFit="1" customWidth="1"/>
    <col min="7442" max="7442" width="35.140625" style="896" customWidth="1"/>
    <col min="7443" max="7457" width="14.28515625" style="896" bestFit="1" customWidth="1"/>
    <col min="7458" max="7459" width="14" style="896" customWidth="1"/>
    <col min="7460" max="7680" width="9.140625" style="896"/>
    <col min="7681" max="7681" width="47.42578125" style="896" customWidth="1"/>
    <col min="7682" max="7697" width="14.28515625" style="896" bestFit="1" customWidth="1"/>
    <col min="7698" max="7698" width="35.140625" style="896" customWidth="1"/>
    <col min="7699" max="7713" width="14.28515625" style="896" bestFit="1" customWidth="1"/>
    <col min="7714" max="7715" width="14" style="896" customWidth="1"/>
    <col min="7716" max="7936" width="9.140625" style="896"/>
    <col min="7937" max="7937" width="47.42578125" style="896" customWidth="1"/>
    <col min="7938" max="7953" width="14.28515625" style="896" bestFit="1" customWidth="1"/>
    <col min="7954" max="7954" width="35.140625" style="896" customWidth="1"/>
    <col min="7955" max="7969" width="14.28515625" style="896" bestFit="1" customWidth="1"/>
    <col min="7970" max="7971" width="14" style="896" customWidth="1"/>
    <col min="7972" max="8192" width="9.140625" style="896"/>
    <col min="8193" max="8193" width="47.42578125" style="896" customWidth="1"/>
    <col min="8194" max="8209" width="14.28515625" style="896" bestFit="1" customWidth="1"/>
    <col min="8210" max="8210" width="35.140625" style="896" customWidth="1"/>
    <col min="8211" max="8225" width="14.28515625" style="896" bestFit="1" customWidth="1"/>
    <col min="8226" max="8227" width="14" style="896" customWidth="1"/>
    <col min="8228" max="8448" width="9.140625" style="896"/>
    <col min="8449" max="8449" width="47.42578125" style="896" customWidth="1"/>
    <col min="8450" max="8465" width="14.28515625" style="896" bestFit="1" customWidth="1"/>
    <col min="8466" max="8466" width="35.140625" style="896" customWidth="1"/>
    <col min="8467" max="8481" width="14.28515625" style="896" bestFit="1" customWidth="1"/>
    <col min="8482" max="8483" width="14" style="896" customWidth="1"/>
    <col min="8484" max="8704" width="9.140625" style="896"/>
    <col min="8705" max="8705" width="47.42578125" style="896" customWidth="1"/>
    <col min="8706" max="8721" width="14.28515625" style="896" bestFit="1" customWidth="1"/>
    <col min="8722" max="8722" width="35.140625" style="896" customWidth="1"/>
    <col min="8723" max="8737" width="14.28515625" style="896" bestFit="1" customWidth="1"/>
    <col min="8738" max="8739" width="14" style="896" customWidth="1"/>
    <col min="8740" max="8960" width="9.140625" style="896"/>
    <col min="8961" max="8961" width="47.42578125" style="896" customWidth="1"/>
    <col min="8962" max="8977" width="14.28515625" style="896" bestFit="1" customWidth="1"/>
    <col min="8978" max="8978" width="35.140625" style="896" customWidth="1"/>
    <col min="8979" max="8993" width="14.28515625" style="896" bestFit="1" customWidth="1"/>
    <col min="8994" max="8995" width="14" style="896" customWidth="1"/>
    <col min="8996" max="9216" width="9.140625" style="896"/>
    <col min="9217" max="9217" width="47.42578125" style="896" customWidth="1"/>
    <col min="9218" max="9233" width="14.28515625" style="896" bestFit="1" customWidth="1"/>
    <col min="9234" max="9234" width="35.140625" style="896" customWidth="1"/>
    <col min="9235" max="9249" width="14.28515625" style="896" bestFit="1" customWidth="1"/>
    <col min="9250" max="9251" width="14" style="896" customWidth="1"/>
    <col min="9252" max="9472" width="9.140625" style="896"/>
    <col min="9473" max="9473" width="47.42578125" style="896" customWidth="1"/>
    <col min="9474" max="9489" width="14.28515625" style="896" bestFit="1" customWidth="1"/>
    <col min="9490" max="9490" width="35.140625" style="896" customWidth="1"/>
    <col min="9491" max="9505" width="14.28515625" style="896" bestFit="1" customWidth="1"/>
    <col min="9506" max="9507" width="14" style="896" customWidth="1"/>
    <col min="9508" max="9728" width="9.140625" style="896"/>
    <col min="9729" max="9729" width="47.42578125" style="896" customWidth="1"/>
    <col min="9730" max="9745" width="14.28515625" style="896" bestFit="1" customWidth="1"/>
    <col min="9746" max="9746" width="35.140625" style="896" customWidth="1"/>
    <col min="9747" max="9761" width="14.28515625" style="896" bestFit="1" customWidth="1"/>
    <col min="9762" max="9763" width="14" style="896" customWidth="1"/>
    <col min="9764" max="9984" width="9.140625" style="896"/>
    <col min="9985" max="9985" width="47.42578125" style="896" customWidth="1"/>
    <col min="9986" max="10001" width="14.28515625" style="896" bestFit="1" customWidth="1"/>
    <col min="10002" max="10002" width="35.140625" style="896" customWidth="1"/>
    <col min="10003" max="10017" width="14.28515625" style="896" bestFit="1" customWidth="1"/>
    <col min="10018" max="10019" width="14" style="896" customWidth="1"/>
    <col min="10020" max="10240" width="9.140625" style="896"/>
    <col min="10241" max="10241" width="47.42578125" style="896" customWidth="1"/>
    <col min="10242" max="10257" width="14.28515625" style="896" bestFit="1" customWidth="1"/>
    <col min="10258" max="10258" width="35.140625" style="896" customWidth="1"/>
    <col min="10259" max="10273" width="14.28515625" style="896" bestFit="1" customWidth="1"/>
    <col min="10274" max="10275" width="14" style="896" customWidth="1"/>
    <col min="10276" max="10496" width="9.140625" style="896"/>
    <col min="10497" max="10497" width="47.42578125" style="896" customWidth="1"/>
    <col min="10498" max="10513" width="14.28515625" style="896" bestFit="1" customWidth="1"/>
    <col min="10514" max="10514" width="35.140625" style="896" customWidth="1"/>
    <col min="10515" max="10529" width="14.28515625" style="896" bestFit="1" customWidth="1"/>
    <col min="10530" max="10531" width="14" style="896" customWidth="1"/>
    <col min="10532" max="10752" width="9.140625" style="896"/>
    <col min="10753" max="10753" width="47.42578125" style="896" customWidth="1"/>
    <col min="10754" max="10769" width="14.28515625" style="896" bestFit="1" customWidth="1"/>
    <col min="10770" max="10770" width="35.140625" style="896" customWidth="1"/>
    <col min="10771" max="10785" width="14.28515625" style="896" bestFit="1" customWidth="1"/>
    <col min="10786" max="10787" width="14" style="896" customWidth="1"/>
    <col min="10788" max="11008" width="9.140625" style="896"/>
    <col min="11009" max="11009" width="47.42578125" style="896" customWidth="1"/>
    <col min="11010" max="11025" width="14.28515625" style="896" bestFit="1" customWidth="1"/>
    <col min="11026" max="11026" width="35.140625" style="896" customWidth="1"/>
    <col min="11027" max="11041" width="14.28515625" style="896" bestFit="1" customWidth="1"/>
    <col min="11042" max="11043" width="14" style="896" customWidth="1"/>
    <col min="11044" max="11264" width="9.140625" style="896"/>
    <col min="11265" max="11265" width="47.42578125" style="896" customWidth="1"/>
    <col min="11266" max="11281" width="14.28515625" style="896" bestFit="1" customWidth="1"/>
    <col min="11282" max="11282" width="35.140625" style="896" customWidth="1"/>
    <col min="11283" max="11297" width="14.28515625" style="896" bestFit="1" customWidth="1"/>
    <col min="11298" max="11299" width="14" style="896" customWidth="1"/>
    <col min="11300" max="11520" width="9.140625" style="896"/>
    <col min="11521" max="11521" width="47.42578125" style="896" customWidth="1"/>
    <col min="11522" max="11537" width="14.28515625" style="896" bestFit="1" customWidth="1"/>
    <col min="11538" max="11538" width="35.140625" style="896" customWidth="1"/>
    <col min="11539" max="11553" width="14.28515625" style="896" bestFit="1" customWidth="1"/>
    <col min="11554" max="11555" width="14" style="896" customWidth="1"/>
    <col min="11556" max="11776" width="9.140625" style="896"/>
    <col min="11777" max="11777" width="47.42578125" style="896" customWidth="1"/>
    <col min="11778" max="11793" width="14.28515625" style="896" bestFit="1" customWidth="1"/>
    <col min="11794" max="11794" width="35.140625" style="896" customWidth="1"/>
    <col min="11795" max="11809" width="14.28515625" style="896" bestFit="1" customWidth="1"/>
    <col min="11810" max="11811" width="14" style="896" customWidth="1"/>
    <col min="11812" max="12032" width="9.140625" style="896"/>
    <col min="12033" max="12033" width="47.42578125" style="896" customWidth="1"/>
    <col min="12034" max="12049" width="14.28515625" style="896" bestFit="1" customWidth="1"/>
    <col min="12050" max="12050" width="35.140625" style="896" customWidth="1"/>
    <col min="12051" max="12065" width="14.28515625" style="896" bestFit="1" customWidth="1"/>
    <col min="12066" max="12067" width="14" style="896" customWidth="1"/>
    <col min="12068" max="12288" width="9.140625" style="896"/>
    <col min="12289" max="12289" width="47.42578125" style="896" customWidth="1"/>
    <col min="12290" max="12305" width="14.28515625" style="896" bestFit="1" customWidth="1"/>
    <col min="12306" max="12306" width="35.140625" style="896" customWidth="1"/>
    <col min="12307" max="12321" width="14.28515625" style="896" bestFit="1" customWidth="1"/>
    <col min="12322" max="12323" width="14" style="896" customWidth="1"/>
    <col min="12324" max="12544" width="9.140625" style="896"/>
    <col min="12545" max="12545" width="47.42578125" style="896" customWidth="1"/>
    <col min="12546" max="12561" width="14.28515625" style="896" bestFit="1" customWidth="1"/>
    <col min="12562" max="12562" width="35.140625" style="896" customWidth="1"/>
    <col min="12563" max="12577" width="14.28515625" style="896" bestFit="1" customWidth="1"/>
    <col min="12578" max="12579" width="14" style="896" customWidth="1"/>
    <col min="12580" max="12800" width="9.140625" style="896"/>
    <col min="12801" max="12801" width="47.42578125" style="896" customWidth="1"/>
    <col min="12802" max="12817" width="14.28515625" style="896" bestFit="1" customWidth="1"/>
    <col min="12818" max="12818" width="35.140625" style="896" customWidth="1"/>
    <col min="12819" max="12833" width="14.28515625" style="896" bestFit="1" customWidth="1"/>
    <col min="12834" max="12835" width="14" style="896" customWidth="1"/>
    <col min="12836" max="13056" width="9.140625" style="896"/>
    <col min="13057" max="13057" width="47.42578125" style="896" customWidth="1"/>
    <col min="13058" max="13073" width="14.28515625" style="896" bestFit="1" customWidth="1"/>
    <col min="13074" max="13074" width="35.140625" style="896" customWidth="1"/>
    <col min="13075" max="13089" width="14.28515625" style="896" bestFit="1" customWidth="1"/>
    <col min="13090" max="13091" width="14" style="896" customWidth="1"/>
    <col min="13092" max="13312" width="9.140625" style="896"/>
    <col min="13313" max="13313" width="47.42578125" style="896" customWidth="1"/>
    <col min="13314" max="13329" width="14.28515625" style="896" bestFit="1" customWidth="1"/>
    <col min="13330" max="13330" width="35.140625" style="896" customWidth="1"/>
    <col min="13331" max="13345" width="14.28515625" style="896" bestFit="1" customWidth="1"/>
    <col min="13346" max="13347" width="14" style="896" customWidth="1"/>
    <col min="13348" max="13568" width="9.140625" style="896"/>
    <col min="13569" max="13569" width="47.42578125" style="896" customWidth="1"/>
    <col min="13570" max="13585" width="14.28515625" style="896" bestFit="1" customWidth="1"/>
    <col min="13586" max="13586" width="35.140625" style="896" customWidth="1"/>
    <col min="13587" max="13601" width="14.28515625" style="896" bestFit="1" customWidth="1"/>
    <col min="13602" max="13603" width="14" style="896" customWidth="1"/>
    <col min="13604" max="13824" width="9.140625" style="896"/>
    <col min="13825" max="13825" width="47.42578125" style="896" customWidth="1"/>
    <col min="13826" max="13841" width="14.28515625" style="896" bestFit="1" customWidth="1"/>
    <col min="13842" max="13842" width="35.140625" style="896" customWidth="1"/>
    <col min="13843" max="13857" width="14.28515625" style="896" bestFit="1" customWidth="1"/>
    <col min="13858" max="13859" width="14" style="896" customWidth="1"/>
    <col min="13860" max="14080" width="9.140625" style="896"/>
    <col min="14081" max="14081" width="47.42578125" style="896" customWidth="1"/>
    <col min="14082" max="14097" width="14.28515625" style="896" bestFit="1" customWidth="1"/>
    <col min="14098" max="14098" width="35.140625" style="896" customWidth="1"/>
    <col min="14099" max="14113" width="14.28515625" style="896" bestFit="1" customWidth="1"/>
    <col min="14114" max="14115" width="14" style="896" customWidth="1"/>
    <col min="14116" max="14336" width="9.140625" style="896"/>
    <col min="14337" max="14337" width="47.42578125" style="896" customWidth="1"/>
    <col min="14338" max="14353" width="14.28515625" style="896" bestFit="1" customWidth="1"/>
    <col min="14354" max="14354" width="35.140625" style="896" customWidth="1"/>
    <col min="14355" max="14369" width="14.28515625" style="896" bestFit="1" customWidth="1"/>
    <col min="14370" max="14371" width="14" style="896" customWidth="1"/>
    <col min="14372" max="14592" width="9.140625" style="896"/>
    <col min="14593" max="14593" width="47.42578125" style="896" customWidth="1"/>
    <col min="14594" max="14609" width="14.28515625" style="896" bestFit="1" customWidth="1"/>
    <col min="14610" max="14610" width="35.140625" style="896" customWidth="1"/>
    <col min="14611" max="14625" width="14.28515625" style="896" bestFit="1" customWidth="1"/>
    <col min="14626" max="14627" width="14" style="896" customWidth="1"/>
    <col min="14628" max="14848" width="9.140625" style="896"/>
    <col min="14849" max="14849" width="47.42578125" style="896" customWidth="1"/>
    <col min="14850" max="14865" width="14.28515625" style="896" bestFit="1" customWidth="1"/>
    <col min="14866" max="14866" width="35.140625" style="896" customWidth="1"/>
    <col min="14867" max="14881" width="14.28515625" style="896" bestFit="1" customWidth="1"/>
    <col min="14882" max="14883" width="14" style="896" customWidth="1"/>
    <col min="14884" max="15104" width="9.140625" style="896"/>
    <col min="15105" max="15105" width="47.42578125" style="896" customWidth="1"/>
    <col min="15106" max="15121" width="14.28515625" style="896" bestFit="1" customWidth="1"/>
    <col min="15122" max="15122" width="35.140625" style="896" customWidth="1"/>
    <col min="15123" max="15137" width="14.28515625" style="896" bestFit="1" customWidth="1"/>
    <col min="15138" max="15139" width="14" style="896" customWidth="1"/>
    <col min="15140" max="15360" width="9.140625" style="896"/>
    <col min="15361" max="15361" width="47.42578125" style="896" customWidth="1"/>
    <col min="15362" max="15377" width="14.28515625" style="896" bestFit="1" customWidth="1"/>
    <col min="15378" max="15378" width="35.140625" style="896" customWidth="1"/>
    <col min="15379" max="15393" width="14.28515625" style="896" bestFit="1" customWidth="1"/>
    <col min="15394" max="15395" width="14" style="896" customWidth="1"/>
    <col min="15396" max="15616" width="9.140625" style="896"/>
    <col min="15617" max="15617" width="47.42578125" style="896" customWidth="1"/>
    <col min="15618" max="15633" width="14.28515625" style="896" bestFit="1" customWidth="1"/>
    <col min="15634" max="15634" width="35.140625" style="896" customWidth="1"/>
    <col min="15635" max="15649" width="14.28515625" style="896" bestFit="1" customWidth="1"/>
    <col min="15650" max="15651" width="14" style="896" customWidth="1"/>
    <col min="15652" max="15872" width="9.140625" style="896"/>
    <col min="15873" max="15873" width="47.42578125" style="896" customWidth="1"/>
    <col min="15874" max="15889" width="14.28515625" style="896" bestFit="1" customWidth="1"/>
    <col min="15890" max="15890" width="35.140625" style="896" customWidth="1"/>
    <col min="15891" max="15905" width="14.28515625" style="896" bestFit="1" customWidth="1"/>
    <col min="15906" max="15907" width="14" style="896" customWidth="1"/>
    <col min="15908" max="16128" width="9.140625" style="896"/>
    <col min="16129" max="16129" width="47.42578125" style="896" customWidth="1"/>
    <col min="16130" max="16145" width="14.28515625" style="896" bestFit="1" customWidth="1"/>
    <col min="16146" max="16146" width="35.140625" style="896" customWidth="1"/>
    <col min="16147" max="16161" width="14.28515625" style="896" bestFit="1" customWidth="1"/>
    <col min="16162" max="16163" width="14" style="896" customWidth="1"/>
    <col min="16164" max="16384" width="9.140625" style="896"/>
  </cols>
  <sheetData>
    <row r="1" spans="1:38" ht="25.5">
      <c r="A1" s="1172" t="s">
        <v>322</v>
      </c>
    </row>
    <row r="2" spans="1:38" ht="61.5" customHeight="1" thickBot="1">
      <c r="A2" s="1435" t="s">
        <v>894</v>
      </c>
      <c r="B2" s="1436"/>
      <c r="C2" s="1437"/>
      <c r="D2" s="3197"/>
      <c r="E2" s="3197"/>
      <c r="F2" s="3197"/>
      <c r="G2" s="3197"/>
      <c r="H2" s="3197"/>
      <c r="I2" s="3197"/>
      <c r="J2" s="3197"/>
      <c r="K2" s="3197"/>
      <c r="L2" s="3197"/>
      <c r="M2" s="3197"/>
      <c r="N2" s="3197"/>
      <c r="O2" s="3197"/>
      <c r="P2" s="1438"/>
      <c r="Q2" s="1438"/>
      <c r="R2" s="1435" t="s">
        <v>894</v>
      </c>
      <c r="S2" s="1438"/>
      <c r="T2" s="3197"/>
      <c r="U2" s="3197"/>
      <c r="V2" s="3197"/>
      <c r="W2" s="1439"/>
    </row>
    <row r="3" spans="1:38" ht="21" customHeight="1" thickBot="1">
      <c r="A3" s="1184"/>
      <c r="B3" s="3193">
        <v>2008</v>
      </c>
      <c r="C3" s="3194"/>
      <c r="D3" s="3194"/>
      <c r="E3" s="3195"/>
      <c r="F3" s="3191">
        <v>2009</v>
      </c>
      <c r="G3" s="3191"/>
      <c r="H3" s="3191"/>
      <c r="I3" s="3191"/>
      <c r="J3" s="3190">
        <v>2010</v>
      </c>
      <c r="K3" s="3191"/>
      <c r="L3" s="3191"/>
      <c r="M3" s="3191"/>
      <c r="N3" s="3190">
        <v>2011</v>
      </c>
      <c r="O3" s="3191"/>
      <c r="P3" s="3191"/>
      <c r="Q3" s="3192"/>
      <c r="R3" s="1184"/>
      <c r="S3" s="3190">
        <v>2012</v>
      </c>
      <c r="T3" s="3191"/>
      <c r="U3" s="3191"/>
      <c r="V3" s="3192"/>
      <c r="W3" s="3190">
        <v>2013</v>
      </c>
      <c r="X3" s="3191"/>
      <c r="Y3" s="3191"/>
      <c r="Z3" s="3192"/>
      <c r="AA3" s="3190">
        <v>2014</v>
      </c>
      <c r="AB3" s="3191"/>
      <c r="AC3" s="3191"/>
      <c r="AD3" s="3192"/>
      <c r="AE3" s="3190">
        <v>2015</v>
      </c>
      <c r="AF3" s="3191"/>
      <c r="AG3" s="3191"/>
      <c r="AH3" s="3192"/>
      <c r="AI3" s="3190">
        <v>2016</v>
      </c>
      <c r="AJ3" s="3191"/>
      <c r="AK3" s="3191"/>
      <c r="AL3" s="3192"/>
    </row>
    <row r="4" spans="1:38" s="3333" customFormat="1" ht="21" customHeight="1" thickBot="1">
      <c r="A4" s="3332" t="s">
        <v>4</v>
      </c>
      <c r="B4" s="3168" t="s">
        <v>0</v>
      </c>
      <c r="C4" s="3169" t="s">
        <v>1</v>
      </c>
      <c r="D4" s="3169" t="s">
        <v>2</v>
      </c>
      <c r="E4" s="3170" t="s">
        <v>3</v>
      </c>
      <c r="F4" s="3332" t="s">
        <v>0</v>
      </c>
      <c r="G4" s="3332" t="s">
        <v>1</v>
      </c>
      <c r="H4" s="3332" t="s">
        <v>2</v>
      </c>
      <c r="I4" s="3332" t="s">
        <v>3</v>
      </c>
      <c r="J4" s="3168" t="s">
        <v>0</v>
      </c>
      <c r="K4" s="3169" t="s">
        <v>1</v>
      </c>
      <c r="L4" s="3169" t="s">
        <v>2</v>
      </c>
      <c r="M4" s="3170" t="s">
        <v>27</v>
      </c>
      <c r="N4" s="3168" t="s">
        <v>0</v>
      </c>
      <c r="O4" s="3169" t="s">
        <v>1</v>
      </c>
      <c r="P4" s="3169" t="s">
        <v>2</v>
      </c>
      <c r="Q4" s="3170" t="s">
        <v>3</v>
      </c>
      <c r="R4" s="3332" t="s">
        <v>4</v>
      </c>
      <c r="S4" s="3168" t="s">
        <v>0</v>
      </c>
      <c r="T4" s="3169" t="s">
        <v>1</v>
      </c>
      <c r="U4" s="3169" t="s">
        <v>2</v>
      </c>
      <c r="V4" s="3170" t="s">
        <v>3</v>
      </c>
      <c r="W4" s="3168" t="s">
        <v>0</v>
      </c>
      <c r="X4" s="3169" t="s">
        <v>1</v>
      </c>
      <c r="Y4" s="3169" t="s">
        <v>2</v>
      </c>
      <c r="Z4" s="3170" t="s">
        <v>3</v>
      </c>
      <c r="AA4" s="3168" t="s">
        <v>0</v>
      </c>
      <c r="AB4" s="3169" t="s">
        <v>1</v>
      </c>
      <c r="AC4" s="3169" t="s">
        <v>2</v>
      </c>
      <c r="AD4" s="3170" t="s">
        <v>3</v>
      </c>
      <c r="AE4" s="3168" t="s">
        <v>0</v>
      </c>
      <c r="AF4" s="3169" t="s">
        <v>1</v>
      </c>
      <c r="AG4" s="3169" t="s">
        <v>2</v>
      </c>
      <c r="AH4" s="3170" t="s">
        <v>3</v>
      </c>
      <c r="AI4" s="3168" t="s">
        <v>0</v>
      </c>
      <c r="AJ4" s="3169" t="s">
        <v>1</v>
      </c>
      <c r="AK4" s="3169" t="s">
        <v>2</v>
      </c>
      <c r="AL4" s="3170" t="s">
        <v>3</v>
      </c>
    </row>
    <row r="5" spans="1:38" s="954" customFormat="1" ht="18">
      <c r="A5" s="1475" t="s">
        <v>115</v>
      </c>
      <c r="B5" s="1187"/>
      <c r="C5" s="1175"/>
      <c r="D5" s="1175"/>
      <c r="E5" s="1175"/>
      <c r="F5" s="1188"/>
      <c r="G5" s="1189"/>
      <c r="H5" s="1189"/>
      <c r="I5" s="1190"/>
      <c r="J5" s="1187"/>
      <c r="K5" s="1175"/>
      <c r="L5" s="1175"/>
      <c r="M5" s="1191"/>
      <c r="N5" s="1187"/>
      <c r="O5" s="1175"/>
      <c r="P5" s="1175"/>
      <c r="Q5" s="1191"/>
      <c r="R5" s="1475" t="s">
        <v>115</v>
      </c>
      <c r="S5" s="1187"/>
      <c r="T5" s="1175"/>
      <c r="U5" s="1175"/>
      <c r="V5" s="1191"/>
      <c r="W5" s="1187"/>
      <c r="X5" s="1175"/>
      <c r="Y5" s="1175"/>
      <c r="Z5" s="1191"/>
      <c r="AA5" s="1188"/>
      <c r="AB5" s="1189"/>
      <c r="AC5" s="1189"/>
      <c r="AD5" s="1190"/>
      <c r="AE5" s="1188"/>
      <c r="AF5" s="1189"/>
      <c r="AG5" s="1189"/>
      <c r="AH5" s="1190"/>
      <c r="AI5" s="1188"/>
      <c r="AJ5" s="1189"/>
      <c r="AK5" s="1189"/>
      <c r="AL5" s="1190"/>
    </row>
    <row r="6" spans="1:38" s="954" customFormat="1">
      <c r="A6" s="1186" t="s">
        <v>5</v>
      </c>
      <c r="B6" s="1187">
        <v>19575.900000000001</v>
      </c>
      <c r="C6" s="1175">
        <v>13855.19</v>
      </c>
      <c r="D6" s="1175">
        <v>28139.719999999998</v>
      </c>
      <c r="E6" s="1175">
        <v>16369.28</v>
      </c>
      <c r="F6" s="1187">
        <v>22210.809999999998</v>
      </c>
      <c r="G6" s="1175">
        <v>41313.040000000001</v>
      </c>
      <c r="H6" s="1175">
        <v>111332.13</v>
      </c>
      <c r="I6" s="1191">
        <v>126245.19</v>
      </c>
      <c r="J6" s="1187">
        <v>13538.220000000001</v>
      </c>
      <c r="K6" s="1175">
        <v>22595.539999999997</v>
      </c>
      <c r="L6" s="1175">
        <v>17097.3</v>
      </c>
      <c r="M6" s="1191">
        <v>13495.23</v>
      </c>
      <c r="N6" s="1187">
        <v>25247.210000000003</v>
      </c>
      <c r="O6" s="1175">
        <v>28836.73</v>
      </c>
      <c r="P6" s="1175">
        <v>26849.45</v>
      </c>
      <c r="Q6" s="1191">
        <v>17958.900000000001</v>
      </c>
      <c r="R6" s="1186" t="s">
        <v>5</v>
      </c>
      <c r="S6" s="1187">
        <v>21598.5</v>
      </c>
      <c r="T6" s="1175">
        <v>35314.397000000004</v>
      </c>
      <c r="U6" s="1175">
        <v>55717.541000000005</v>
      </c>
      <c r="V6" s="1191">
        <v>53714.529000000002</v>
      </c>
      <c r="W6" s="1187">
        <v>60407.634280000006</v>
      </c>
      <c r="X6" s="1175">
        <v>48050.548999999999</v>
      </c>
      <c r="Y6" s="1175">
        <v>65627.624784</v>
      </c>
      <c r="Z6" s="1191">
        <v>115305.72717199998</v>
      </c>
      <c r="AA6" s="1187">
        <v>109149.08191200001</v>
      </c>
      <c r="AB6" s="1175">
        <v>141088.625356</v>
      </c>
      <c r="AC6" s="1175">
        <v>126576.16633499999</v>
      </c>
      <c r="AD6" s="1191">
        <v>134459.48720200002</v>
      </c>
      <c r="AE6" s="1187">
        <v>134909.89225399998</v>
      </c>
      <c r="AF6" s="1175">
        <v>144970.75186799999</v>
      </c>
      <c r="AG6" s="1175">
        <v>152511.84758599999</v>
      </c>
      <c r="AH6" s="1191">
        <v>167143.96704600001</v>
      </c>
      <c r="AI6" s="1187">
        <v>154499.60267899997</v>
      </c>
      <c r="AJ6" s="1175">
        <v>150198.705235</v>
      </c>
      <c r="AK6" s="1175">
        <v>145407.1</v>
      </c>
      <c r="AL6" s="1191">
        <v>166605.28907699999</v>
      </c>
    </row>
    <row r="7" spans="1:38">
      <c r="A7" s="1455" t="s">
        <v>23</v>
      </c>
      <c r="B7" s="1193">
        <v>2228.5700000000002</v>
      </c>
      <c r="C7" s="1199">
        <v>188.62</v>
      </c>
      <c r="D7" s="1199">
        <v>4066.98</v>
      </c>
      <c r="E7" s="1199">
        <v>3129.67</v>
      </c>
      <c r="F7" s="1193">
        <v>2327.4300000000003</v>
      </c>
      <c r="G7" s="1199">
        <v>4423.5600000000004</v>
      </c>
      <c r="H7" s="1199">
        <v>3367.81</v>
      </c>
      <c r="I7" s="1200">
        <v>5435.66</v>
      </c>
      <c r="J7" s="1193">
        <v>1313.59</v>
      </c>
      <c r="K7" s="1199">
        <v>471.82</v>
      </c>
      <c r="L7" s="1199">
        <v>673.53</v>
      </c>
      <c r="M7" s="1200">
        <v>59.349999999999994</v>
      </c>
      <c r="N7" s="1193">
        <v>650.66000000000008</v>
      </c>
      <c r="O7" s="1199">
        <v>549.09</v>
      </c>
      <c r="P7" s="1199">
        <v>638.46</v>
      </c>
      <c r="Q7" s="1200">
        <v>57.790000000000006</v>
      </c>
      <c r="R7" s="1455" t="s">
        <v>23</v>
      </c>
      <c r="S7" s="1193">
        <v>358</v>
      </c>
      <c r="T7" s="1199">
        <v>40.802</v>
      </c>
      <c r="U7" s="1199">
        <v>47.515999999999998</v>
      </c>
      <c r="V7" s="1200">
        <v>2678.029</v>
      </c>
      <c r="W7" s="1193">
        <v>3848.4836249999998</v>
      </c>
      <c r="X7" s="1199">
        <v>355.57600000000002</v>
      </c>
      <c r="Y7" s="1199">
        <v>-3.6063510000000001</v>
      </c>
      <c r="Z7" s="1200">
        <v>6.1463650000000003</v>
      </c>
      <c r="AA7" s="1193">
        <v>3.5000000000000003E-2</v>
      </c>
      <c r="AB7" s="1199">
        <v>13.7</v>
      </c>
      <c r="AC7" s="1199">
        <v>0</v>
      </c>
      <c r="AD7" s="1200">
        <v>0</v>
      </c>
      <c r="AE7" s="1193">
        <v>0</v>
      </c>
      <c r="AF7" s="1199">
        <v>0</v>
      </c>
      <c r="AG7" s="1199">
        <v>0</v>
      </c>
      <c r="AH7" s="1200">
        <v>0</v>
      </c>
      <c r="AI7" s="1193">
        <v>71.590999999999994</v>
      </c>
      <c r="AJ7" s="1199">
        <v>63.962000000000003</v>
      </c>
      <c r="AK7" s="1199">
        <v>0</v>
      </c>
      <c r="AL7" s="1200">
        <v>0</v>
      </c>
    </row>
    <row r="8" spans="1:38">
      <c r="A8" s="1455" t="s">
        <v>116</v>
      </c>
      <c r="B8" s="1193">
        <v>17347.330000000002</v>
      </c>
      <c r="C8" s="1199">
        <v>13666.57</v>
      </c>
      <c r="D8" s="1199">
        <v>24072.739999999998</v>
      </c>
      <c r="E8" s="1199">
        <v>13239.61</v>
      </c>
      <c r="F8" s="1193">
        <v>19562.919999999998</v>
      </c>
      <c r="G8" s="1199">
        <v>19314.54</v>
      </c>
      <c r="H8" s="1199">
        <v>21996.85</v>
      </c>
      <c r="I8" s="1200">
        <v>19892.28</v>
      </c>
      <c r="J8" s="1193">
        <v>12224.630000000001</v>
      </c>
      <c r="K8" s="1199">
        <v>22123.719999999998</v>
      </c>
      <c r="L8" s="1199">
        <v>16423.77</v>
      </c>
      <c r="M8" s="1200">
        <v>13435.88</v>
      </c>
      <c r="N8" s="1193">
        <v>24596.550000000003</v>
      </c>
      <c r="O8" s="1199">
        <v>28287.64</v>
      </c>
      <c r="P8" s="1199">
        <v>26210.99</v>
      </c>
      <c r="Q8" s="1200">
        <v>17901.11</v>
      </c>
      <c r="R8" s="1455" t="s">
        <v>116</v>
      </c>
      <c r="S8" s="1193">
        <v>21240.5</v>
      </c>
      <c r="T8" s="1199">
        <v>35273.595000000001</v>
      </c>
      <c r="U8" s="1199">
        <v>55670.025000000001</v>
      </c>
      <c r="V8" s="1200">
        <v>51036.5</v>
      </c>
      <c r="W8" s="1193">
        <v>56559.150657000006</v>
      </c>
      <c r="X8" s="1199">
        <v>47694.972999999998</v>
      </c>
      <c r="Y8" s="1199">
        <v>65631.231134999995</v>
      </c>
      <c r="Z8" s="1200">
        <v>115299.580806</v>
      </c>
      <c r="AA8" s="1193">
        <v>109149.04691</v>
      </c>
      <c r="AB8" s="1199">
        <v>141074.925353</v>
      </c>
      <c r="AC8" s="1199">
        <v>126576.16633099999</v>
      </c>
      <c r="AD8" s="1200">
        <v>134459.48719700001</v>
      </c>
      <c r="AE8" s="1193">
        <v>134909.89224799999</v>
      </c>
      <c r="AF8" s="1199">
        <v>144970.751861</v>
      </c>
      <c r="AG8" s="1199">
        <v>152511.84757799999</v>
      </c>
      <c r="AH8" s="1200">
        <v>167143.96703699999</v>
      </c>
      <c r="AI8" s="1193">
        <v>154428.011669</v>
      </c>
      <c r="AJ8" s="1199">
        <v>150134.74322400001</v>
      </c>
      <c r="AK8" s="1199">
        <v>145407.1</v>
      </c>
      <c r="AL8" s="1200">
        <v>166605.28906399998</v>
      </c>
    </row>
    <row r="9" spans="1:38">
      <c r="A9" s="1455" t="s">
        <v>117</v>
      </c>
      <c r="B9" s="1193">
        <v>0</v>
      </c>
      <c r="C9" s="1199">
        <v>0</v>
      </c>
      <c r="D9" s="1199">
        <v>0</v>
      </c>
      <c r="E9" s="1199">
        <v>0</v>
      </c>
      <c r="F9" s="1193">
        <v>320.45999999999998</v>
      </c>
      <c r="G9" s="1199">
        <v>17574.939999999999</v>
      </c>
      <c r="H9" s="1199">
        <v>85967.47</v>
      </c>
      <c r="I9" s="1200">
        <v>100917.25</v>
      </c>
      <c r="J9" s="1193">
        <v>0</v>
      </c>
      <c r="K9" s="1199">
        <v>0</v>
      </c>
      <c r="L9" s="1199">
        <v>0</v>
      </c>
      <c r="M9" s="1200">
        <v>0</v>
      </c>
      <c r="N9" s="1193">
        <v>0</v>
      </c>
      <c r="O9" s="1199">
        <v>0</v>
      </c>
      <c r="P9" s="1199">
        <v>0</v>
      </c>
      <c r="Q9" s="1200">
        <v>0</v>
      </c>
      <c r="R9" s="1455" t="s">
        <v>117</v>
      </c>
      <c r="S9" s="1193">
        <v>0</v>
      </c>
      <c r="T9" s="1199">
        <v>0</v>
      </c>
      <c r="U9" s="1199">
        <v>0</v>
      </c>
      <c r="V9" s="1200">
        <v>0</v>
      </c>
      <c r="W9" s="1193">
        <v>0</v>
      </c>
      <c r="X9" s="1199">
        <v>0</v>
      </c>
      <c r="Y9" s="1199">
        <v>0</v>
      </c>
      <c r="Z9" s="1200">
        <v>0</v>
      </c>
      <c r="AA9" s="1193">
        <v>0</v>
      </c>
      <c r="AB9" s="1199">
        <v>0</v>
      </c>
      <c r="AC9" s="1199">
        <v>0</v>
      </c>
      <c r="AD9" s="1200">
        <v>0</v>
      </c>
      <c r="AE9" s="1193">
        <v>0</v>
      </c>
      <c r="AF9" s="1199">
        <v>0</v>
      </c>
      <c r="AG9" s="1199">
        <v>0</v>
      </c>
      <c r="AH9" s="1200">
        <v>9.0000000000000002E-6</v>
      </c>
      <c r="AI9" s="1193">
        <v>1.0000000000000001E-5</v>
      </c>
      <c r="AJ9" s="1199">
        <v>1.1E-5</v>
      </c>
      <c r="AK9" s="1199">
        <v>0</v>
      </c>
      <c r="AL9" s="1200">
        <v>1.2999999999999999E-5</v>
      </c>
    </row>
    <row r="10" spans="1:38" s="954" customFormat="1">
      <c r="A10" s="1186" t="s">
        <v>118</v>
      </c>
      <c r="B10" s="1187">
        <v>235057.26</v>
      </c>
      <c r="C10" s="1175">
        <v>261439.80000000002</v>
      </c>
      <c r="D10" s="1175">
        <v>283554.36</v>
      </c>
      <c r="E10" s="1175">
        <v>252273.87</v>
      </c>
      <c r="F10" s="1187">
        <v>214417.65000000002</v>
      </c>
      <c r="G10" s="1175">
        <v>195254.02000000002</v>
      </c>
      <c r="H10" s="1175">
        <v>222881</v>
      </c>
      <c r="I10" s="1191">
        <v>257096.12</v>
      </c>
      <c r="J10" s="1187">
        <v>197039.43</v>
      </c>
      <c r="K10" s="1175">
        <v>292124.86</v>
      </c>
      <c r="L10" s="1175">
        <v>259116.75</v>
      </c>
      <c r="M10" s="1191">
        <v>176625.61</v>
      </c>
      <c r="N10" s="1187">
        <v>216658.89</v>
      </c>
      <c r="O10" s="1175">
        <v>223341.93</v>
      </c>
      <c r="P10" s="1175">
        <v>192029.02</v>
      </c>
      <c r="Q10" s="1191">
        <v>183852.41999999998</v>
      </c>
      <c r="R10" s="1186" t="s">
        <v>118</v>
      </c>
      <c r="S10" s="1187">
        <v>204404.90000000002</v>
      </c>
      <c r="T10" s="1175">
        <v>173282.67199999999</v>
      </c>
      <c r="U10" s="1175">
        <v>277616.04100000003</v>
      </c>
      <c r="V10" s="1191">
        <v>218921.17300000001</v>
      </c>
      <c r="W10" s="1187">
        <v>121025.85881500001</v>
      </c>
      <c r="X10" s="1175">
        <v>94344.845000000001</v>
      </c>
      <c r="Y10" s="1175">
        <v>90918.162101000009</v>
      </c>
      <c r="Z10" s="1191">
        <v>166492.75057899999</v>
      </c>
      <c r="AA10" s="1187">
        <v>173665.44152599998</v>
      </c>
      <c r="AB10" s="1175">
        <v>238023.103466</v>
      </c>
      <c r="AC10" s="1175">
        <v>253140.353619</v>
      </c>
      <c r="AD10" s="1191">
        <v>264893.08659199998</v>
      </c>
      <c r="AE10" s="1187">
        <v>285431.74312900001</v>
      </c>
      <c r="AF10" s="1175">
        <v>306107.00800199999</v>
      </c>
      <c r="AG10" s="1175">
        <v>311573.87982700003</v>
      </c>
      <c r="AH10" s="1191">
        <v>299031.96936500003</v>
      </c>
      <c r="AI10" s="1187">
        <v>316165.91719199996</v>
      </c>
      <c r="AJ10" s="1175">
        <v>371498.78530999995</v>
      </c>
      <c r="AK10" s="1175">
        <v>410818.1</v>
      </c>
      <c r="AL10" s="1191">
        <v>414704.24204599997</v>
      </c>
    </row>
    <row r="11" spans="1:38" s="954" customFormat="1">
      <c r="A11" s="1186" t="s">
        <v>119</v>
      </c>
      <c r="B11" s="1187">
        <v>0</v>
      </c>
      <c r="C11" s="1175">
        <v>0</v>
      </c>
      <c r="D11" s="1175">
        <v>0</v>
      </c>
      <c r="E11" s="1175">
        <v>0</v>
      </c>
      <c r="F11" s="1187">
        <v>0</v>
      </c>
      <c r="G11" s="1175">
        <v>0</v>
      </c>
      <c r="H11" s="1175">
        <v>0</v>
      </c>
      <c r="I11" s="1191">
        <v>0</v>
      </c>
      <c r="J11" s="1187">
        <v>0</v>
      </c>
      <c r="K11" s="1175">
        <v>0</v>
      </c>
      <c r="L11" s="1175">
        <v>0</v>
      </c>
      <c r="M11" s="1191">
        <v>0</v>
      </c>
      <c r="N11" s="1187">
        <v>0</v>
      </c>
      <c r="O11" s="1175">
        <v>0</v>
      </c>
      <c r="P11" s="1175">
        <v>0</v>
      </c>
      <c r="Q11" s="1191">
        <v>0</v>
      </c>
      <c r="R11" s="1186" t="s">
        <v>119</v>
      </c>
      <c r="S11" s="1187">
        <v>0</v>
      </c>
      <c r="T11" s="1175">
        <v>0</v>
      </c>
      <c r="U11" s="1175">
        <v>0</v>
      </c>
      <c r="V11" s="1191">
        <v>0</v>
      </c>
      <c r="W11" s="1187">
        <v>0</v>
      </c>
      <c r="X11" s="1175"/>
      <c r="Y11" s="1175"/>
      <c r="Z11" s="1191">
        <v>0</v>
      </c>
      <c r="AA11" s="1187">
        <v>0</v>
      </c>
      <c r="AB11" s="1175">
        <v>0</v>
      </c>
      <c r="AC11" s="1175">
        <v>0</v>
      </c>
      <c r="AD11" s="1191">
        <v>0</v>
      </c>
      <c r="AE11" s="1187">
        <v>0</v>
      </c>
      <c r="AF11" s="1175">
        <v>0</v>
      </c>
      <c r="AG11" s="1175">
        <v>0</v>
      </c>
      <c r="AH11" s="1191">
        <v>0</v>
      </c>
      <c r="AI11" s="1187">
        <v>0</v>
      </c>
      <c r="AJ11" s="1175">
        <v>0</v>
      </c>
      <c r="AK11" s="1175">
        <v>0</v>
      </c>
      <c r="AL11" s="1191">
        <v>0</v>
      </c>
    </row>
    <row r="12" spans="1:38">
      <c r="A12" s="1455" t="s">
        <v>120</v>
      </c>
      <c r="B12" s="1193">
        <v>17664.650000000001</v>
      </c>
      <c r="C12" s="1199">
        <v>18309.650000000001</v>
      </c>
      <c r="D12" s="1199">
        <v>18360.650000000001</v>
      </c>
      <c r="E12" s="1199">
        <v>19097.650000000001</v>
      </c>
      <c r="F12" s="1193">
        <v>14497.65</v>
      </c>
      <c r="G12" s="1199">
        <v>14151.33</v>
      </c>
      <c r="H12" s="1199">
        <v>15240.5</v>
      </c>
      <c r="I12" s="1200">
        <v>16755.5</v>
      </c>
      <c r="J12" s="1193">
        <v>14322.65</v>
      </c>
      <c r="K12" s="1199">
        <v>19832.849999999999</v>
      </c>
      <c r="L12" s="1199">
        <v>17492.650000000001</v>
      </c>
      <c r="M12" s="1200">
        <v>12452.65</v>
      </c>
      <c r="N12" s="1193">
        <v>14907.65</v>
      </c>
      <c r="O12" s="1199">
        <v>16726.830000000002</v>
      </c>
      <c r="P12" s="1199">
        <v>14151.65</v>
      </c>
      <c r="Q12" s="1200">
        <v>12527.65</v>
      </c>
      <c r="R12" s="1455" t="s">
        <v>120</v>
      </c>
      <c r="S12" s="1193">
        <v>14982.7</v>
      </c>
      <c r="T12" s="1199">
        <v>14891.838</v>
      </c>
      <c r="U12" s="1199">
        <v>19720.707000000002</v>
      </c>
      <c r="V12" s="1200">
        <v>18237.91</v>
      </c>
      <c r="W12" s="1193">
        <v>10038.723700999999</v>
      </c>
      <c r="X12" s="1199">
        <v>6923.7219999999998</v>
      </c>
      <c r="Y12" s="1199">
        <v>7155.0010000000002</v>
      </c>
      <c r="Z12" s="1200">
        <v>11425.152</v>
      </c>
      <c r="AA12" s="1193">
        <v>12927.502</v>
      </c>
      <c r="AB12" s="1199">
        <v>17422.652000000002</v>
      </c>
      <c r="AC12" s="1199">
        <v>17202.650999999998</v>
      </c>
      <c r="AD12" s="1200">
        <v>16922.650999999998</v>
      </c>
      <c r="AE12" s="1193">
        <v>17632.652000000002</v>
      </c>
      <c r="AF12" s="1199">
        <v>17917.652000000002</v>
      </c>
      <c r="AG12" s="1199">
        <v>18437.650999999998</v>
      </c>
      <c r="AH12" s="1200">
        <v>17669.650999999998</v>
      </c>
      <c r="AI12" s="1193">
        <v>17284.652000000002</v>
      </c>
      <c r="AJ12" s="1199">
        <v>16769.652000000002</v>
      </c>
      <c r="AK12" s="1199">
        <v>19184.7</v>
      </c>
      <c r="AL12" s="1200">
        <v>19884.651000000002</v>
      </c>
    </row>
    <row r="13" spans="1:38">
      <c r="A13" s="1455" t="s">
        <v>121</v>
      </c>
      <c r="B13" s="1193">
        <v>8630.7799999999988</v>
      </c>
      <c r="C13" s="1199">
        <v>4865.5</v>
      </c>
      <c r="D13" s="1199">
        <v>3871.3599999999997</v>
      </c>
      <c r="E13" s="1199">
        <v>6353.4299999999994</v>
      </c>
      <c r="F13" s="1193">
        <v>1090.01</v>
      </c>
      <c r="G13" s="1199">
        <v>4652.25</v>
      </c>
      <c r="H13" s="1199">
        <v>4160.0600000000004</v>
      </c>
      <c r="I13" s="1200">
        <v>3231.04</v>
      </c>
      <c r="J13" s="1193">
        <v>3116.38</v>
      </c>
      <c r="K13" s="1199">
        <v>4439.74</v>
      </c>
      <c r="L13" s="1199">
        <v>5735.4500000000007</v>
      </c>
      <c r="M13" s="1200">
        <v>5704.61</v>
      </c>
      <c r="N13" s="1193">
        <v>7590.3899999999994</v>
      </c>
      <c r="O13" s="1199">
        <v>12427.01</v>
      </c>
      <c r="P13" s="1199">
        <v>12809.939999999999</v>
      </c>
      <c r="Q13" s="1200">
        <v>16854.73</v>
      </c>
      <c r="R13" s="1455" t="s">
        <v>121</v>
      </c>
      <c r="S13" s="1193">
        <v>16170</v>
      </c>
      <c r="T13" s="1199">
        <v>7861.79</v>
      </c>
      <c r="U13" s="1199">
        <v>20652.601999999999</v>
      </c>
      <c r="V13" s="1200">
        <v>22767.201000000001</v>
      </c>
      <c r="W13" s="1193">
        <v>326.64813200000003</v>
      </c>
      <c r="X13" s="1199">
        <v>100.249</v>
      </c>
      <c r="Y13" s="1199">
        <v>0</v>
      </c>
      <c r="Z13" s="1200">
        <v>99.999998000000005</v>
      </c>
      <c r="AA13" s="1193">
        <v>0</v>
      </c>
      <c r="AB13" s="1199">
        <v>0</v>
      </c>
      <c r="AC13" s="1199">
        <v>0</v>
      </c>
      <c r="AD13" s="1200">
        <v>0</v>
      </c>
      <c r="AE13" s="1193">
        <v>0</v>
      </c>
      <c r="AF13" s="1199">
        <v>0</v>
      </c>
      <c r="AG13" s="1199">
        <v>0</v>
      </c>
      <c r="AH13" s="1200">
        <v>0</v>
      </c>
      <c r="AI13" s="1193">
        <v>0</v>
      </c>
      <c r="AJ13" s="1199">
        <v>0</v>
      </c>
      <c r="AK13" s="1199">
        <v>0</v>
      </c>
      <c r="AL13" s="1200">
        <v>0</v>
      </c>
    </row>
    <row r="14" spans="1:38">
      <c r="A14" s="1455" t="s">
        <v>122</v>
      </c>
      <c r="B14" s="1193">
        <v>67543.490000000005</v>
      </c>
      <c r="C14" s="1199">
        <v>77297.64</v>
      </c>
      <c r="D14" s="1199">
        <v>77234.399999999994</v>
      </c>
      <c r="E14" s="1199">
        <v>62660.159999999996</v>
      </c>
      <c r="F14" s="1193">
        <v>55468.47</v>
      </c>
      <c r="G14" s="1199">
        <v>42588.86</v>
      </c>
      <c r="H14" s="1199">
        <v>50250.22</v>
      </c>
      <c r="I14" s="1200">
        <v>48453.36</v>
      </c>
      <c r="J14" s="1193">
        <v>37969.380000000005</v>
      </c>
      <c r="K14" s="1199">
        <v>45295.58</v>
      </c>
      <c r="L14" s="1199">
        <v>37210.19</v>
      </c>
      <c r="M14" s="1200">
        <v>34038.520000000004</v>
      </c>
      <c r="N14" s="1193">
        <v>32420</v>
      </c>
      <c r="O14" s="1199">
        <v>31029.09</v>
      </c>
      <c r="P14" s="1199">
        <v>25844.66</v>
      </c>
      <c r="Q14" s="1200">
        <v>22087.43</v>
      </c>
      <c r="R14" s="1455" t="s">
        <v>122</v>
      </c>
      <c r="S14" s="1193">
        <v>24366.6</v>
      </c>
      <c r="T14" s="1199">
        <v>19749.919999999998</v>
      </c>
      <c r="U14" s="1199">
        <v>53381.692999999999</v>
      </c>
      <c r="V14" s="1200">
        <v>34421.845000000001</v>
      </c>
      <c r="W14" s="1193">
        <v>20185.430616000001</v>
      </c>
      <c r="X14" s="1199">
        <v>15915.145</v>
      </c>
      <c r="Y14" s="1199">
        <v>5263.5010240000001</v>
      </c>
      <c r="Z14" s="1200">
        <v>20852.651566</v>
      </c>
      <c r="AA14" s="1193">
        <v>1601.665647</v>
      </c>
      <c r="AB14" s="1199">
        <v>7702.2349999999997</v>
      </c>
      <c r="AC14" s="1199">
        <v>2003.8700000000001</v>
      </c>
      <c r="AD14" s="1200">
        <v>2967.8009270000002</v>
      </c>
      <c r="AE14" s="1193">
        <v>1875.5059999999999</v>
      </c>
      <c r="AF14" s="1199">
        <v>452.641479</v>
      </c>
      <c r="AG14" s="1199">
        <v>0</v>
      </c>
      <c r="AH14" s="1200">
        <v>15190.359</v>
      </c>
      <c r="AI14" s="1193">
        <v>3108.054427</v>
      </c>
      <c r="AJ14" s="1199">
        <v>4430.4100550000003</v>
      </c>
      <c r="AK14" s="1199">
        <v>0</v>
      </c>
      <c r="AL14" s="1200">
        <v>0</v>
      </c>
    </row>
    <row r="15" spans="1:38">
      <c r="A15" s="1455" t="s">
        <v>123</v>
      </c>
      <c r="B15" s="1193">
        <v>27796.309999999998</v>
      </c>
      <c r="C15" s="1199">
        <v>28271.77</v>
      </c>
      <c r="D15" s="1199">
        <v>36669.17</v>
      </c>
      <c r="E15" s="1199">
        <v>22632.400000000001</v>
      </c>
      <c r="F15" s="1193">
        <v>30146.23</v>
      </c>
      <c r="G15" s="1199">
        <v>19863.54</v>
      </c>
      <c r="H15" s="1199">
        <v>27307.34</v>
      </c>
      <c r="I15" s="1200">
        <v>34145.800000000003</v>
      </c>
      <c r="J15" s="1193">
        <v>20658.150000000001</v>
      </c>
      <c r="K15" s="1199">
        <v>38933.33</v>
      </c>
      <c r="L15" s="1199">
        <v>37346.270000000004</v>
      </c>
      <c r="M15" s="1200">
        <v>21778.15</v>
      </c>
      <c r="N15" s="1193">
        <v>39574.29</v>
      </c>
      <c r="O15" s="1199">
        <v>35315.11</v>
      </c>
      <c r="P15" s="1199">
        <v>32963.78</v>
      </c>
      <c r="Q15" s="1200">
        <v>24135.96</v>
      </c>
      <c r="R15" s="1455" t="s">
        <v>123</v>
      </c>
      <c r="S15" s="1193">
        <v>29106.5</v>
      </c>
      <c r="T15" s="1199">
        <v>35676.812000000005</v>
      </c>
      <c r="U15" s="1199">
        <v>34260.438000000002</v>
      </c>
      <c r="V15" s="1200">
        <v>35321.472000000002</v>
      </c>
      <c r="W15" s="1193">
        <v>17474.628282999998</v>
      </c>
      <c r="X15" s="1199">
        <v>7228.1689999999999</v>
      </c>
      <c r="Y15" s="1199">
        <v>11952.908149999999</v>
      </c>
      <c r="Z15" s="1200">
        <v>199.75240600000001</v>
      </c>
      <c r="AA15" s="1193">
        <v>0</v>
      </c>
      <c r="AB15" s="1199">
        <v>0</v>
      </c>
      <c r="AC15" s="1199">
        <v>0</v>
      </c>
      <c r="AD15" s="1200">
        <v>0</v>
      </c>
      <c r="AE15" s="1193">
        <v>0</v>
      </c>
      <c r="AF15" s="1199">
        <v>0</v>
      </c>
      <c r="AG15" s="1199">
        <v>0</v>
      </c>
      <c r="AH15" s="1200">
        <v>0</v>
      </c>
      <c r="AI15" s="1193">
        <v>0</v>
      </c>
      <c r="AJ15" s="1199">
        <v>0</v>
      </c>
      <c r="AK15" s="1199">
        <v>0</v>
      </c>
      <c r="AL15" s="1200">
        <v>0</v>
      </c>
    </row>
    <row r="16" spans="1:38">
      <c r="A16" s="1455" t="s">
        <v>124</v>
      </c>
      <c r="B16" s="1193">
        <v>1896.94</v>
      </c>
      <c r="C16" s="1199">
        <v>172.97</v>
      </c>
      <c r="D16" s="1199">
        <v>176.32</v>
      </c>
      <c r="E16" s="1199">
        <v>1333.64</v>
      </c>
      <c r="F16" s="1193">
        <v>3833.6</v>
      </c>
      <c r="G16" s="1199">
        <v>204.19</v>
      </c>
      <c r="H16" s="1199">
        <v>3975.46</v>
      </c>
      <c r="I16" s="1200">
        <v>4636.1399999999994</v>
      </c>
      <c r="J16" s="1193">
        <v>710.6</v>
      </c>
      <c r="K16" s="1199">
        <v>1042.01</v>
      </c>
      <c r="L16" s="1199">
        <v>2904.5</v>
      </c>
      <c r="M16" s="1200">
        <v>837.68000000000006</v>
      </c>
      <c r="N16" s="1193">
        <v>253.41</v>
      </c>
      <c r="O16" s="1199">
        <v>0.68</v>
      </c>
      <c r="P16" s="1199">
        <v>1469.48</v>
      </c>
      <c r="Q16" s="1200">
        <v>1809.3200000000002</v>
      </c>
      <c r="R16" s="1455" t="s">
        <v>124</v>
      </c>
      <c r="S16" s="1193">
        <v>1224.2</v>
      </c>
      <c r="T16" s="1199">
        <v>1.7869999999999999</v>
      </c>
      <c r="U16" s="1199">
        <v>1712.7360000000001</v>
      </c>
      <c r="V16" s="1200">
        <v>1788.289</v>
      </c>
      <c r="W16" s="1193">
        <v>0</v>
      </c>
      <c r="X16" s="1199">
        <v>0</v>
      </c>
      <c r="Y16" s="1199">
        <v>0</v>
      </c>
      <c r="Z16" s="1200">
        <v>0</v>
      </c>
      <c r="AA16" s="1193">
        <v>0</v>
      </c>
      <c r="AB16" s="1199">
        <v>0</v>
      </c>
      <c r="AC16" s="1199">
        <v>0</v>
      </c>
      <c r="AD16" s="1200">
        <v>0</v>
      </c>
      <c r="AE16" s="1193">
        <v>0</v>
      </c>
      <c r="AF16" s="1199">
        <v>0</v>
      </c>
      <c r="AG16" s="1199">
        <v>0</v>
      </c>
      <c r="AH16" s="1200">
        <v>0</v>
      </c>
      <c r="AI16" s="1193">
        <v>0</v>
      </c>
      <c r="AJ16" s="1199">
        <v>0</v>
      </c>
      <c r="AK16" s="1199">
        <v>0</v>
      </c>
      <c r="AL16" s="1200">
        <v>0</v>
      </c>
    </row>
    <row r="17" spans="1:38">
      <c r="A17" s="1455" t="s">
        <v>125</v>
      </c>
      <c r="B17" s="1193">
        <v>2476.91</v>
      </c>
      <c r="C17" s="1199">
        <v>999.67</v>
      </c>
      <c r="D17" s="1199">
        <v>556.97</v>
      </c>
      <c r="E17" s="1199">
        <v>2536.1600000000003</v>
      </c>
      <c r="F17" s="1193">
        <v>1484.88</v>
      </c>
      <c r="G17" s="1199">
        <v>587.83000000000004</v>
      </c>
      <c r="H17" s="1199">
        <v>1705.2900000000002</v>
      </c>
      <c r="I17" s="1200">
        <v>1790.3999999999999</v>
      </c>
      <c r="J17" s="1193">
        <v>2200</v>
      </c>
      <c r="K17" s="1199">
        <v>5392.7</v>
      </c>
      <c r="L17" s="1199">
        <v>2663.76</v>
      </c>
      <c r="M17" s="1200">
        <v>1574.0500000000002</v>
      </c>
      <c r="N17" s="1193">
        <v>1606.3200000000002</v>
      </c>
      <c r="O17" s="1199">
        <v>2224.29</v>
      </c>
      <c r="P17" s="1199">
        <v>2128.58</v>
      </c>
      <c r="Q17" s="1200">
        <v>2864.23</v>
      </c>
      <c r="R17" s="1455" t="s">
        <v>125</v>
      </c>
      <c r="S17" s="1193">
        <v>2864.2999999999997</v>
      </c>
      <c r="T17" s="1199">
        <v>6.83</v>
      </c>
      <c r="U17" s="1199">
        <v>342.29</v>
      </c>
      <c r="V17" s="1200">
        <v>0</v>
      </c>
      <c r="W17" s="1193">
        <v>0</v>
      </c>
      <c r="X17" s="1199">
        <v>0</v>
      </c>
      <c r="Y17" s="1199">
        <v>0</v>
      </c>
      <c r="Z17" s="1200">
        <v>0</v>
      </c>
      <c r="AA17" s="1193">
        <v>0</v>
      </c>
      <c r="AB17" s="1199">
        <v>0</v>
      </c>
      <c r="AC17" s="1199">
        <v>0</v>
      </c>
      <c r="AD17" s="1200">
        <v>0</v>
      </c>
      <c r="AE17" s="1193">
        <v>0</v>
      </c>
      <c r="AF17" s="1199">
        <v>0</v>
      </c>
      <c r="AG17" s="1199">
        <v>0</v>
      </c>
      <c r="AH17" s="1200">
        <v>0</v>
      </c>
      <c r="AI17" s="1193">
        <v>0</v>
      </c>
      <c r="AJ17" s="1199">
        <v>0</v>
      </c>
      <c r="AK17" s="1199">
        <v>0</v>
      </c>
      <c r="AL17" s="1200">
        <v>0</v>
      </c>
    </row>
    <row r="18" spans="1:38">
      <c r="A18" s="1455" t="s">
        <v>126</v>
      </c>
      <c r="B18" s="1193">
        <v>109048.18</v>
      </c>
      <c r="C18" s="1199">
        <v>131522.6</v>
      </c>
      <c r="D18" s="1199">
        <v>146685.49</v>
      </c>
      <c r="E18" s="1199">
        <v>137660.43</v>
      </c>
      <c r="F18" s="1193">
        <v>107896.81</v>
      </c>
      <c r="G18" s="1199">
        <v>113206.02</v>
      </c>
      <c r="H18" s="1199">
        <v>120242.13</v>
      </c>
      <c r="I18" s="1200">
        <v>148083.88</v>
      </c>
      <c r="J18" s="1193">
        <v>118062.27</v>
      </c>
      <c r="K18" s="1199">
        <v>177188.65</v>
      </c>
      <c r="L18" s="1199">
        <v>155763.93</v>
      </c>
      <c r="M18" s="1200">
        <v>100239.95000000001</v>
      </c>
      <c r="N18" s="1193">
        <v>120306.83</v>
      </c>
      <c r="O18" s="1199">
        <v>125618.92000000001</v>
      </c>
      <c r="P18" s="1199">
        <v>102660.93</v>
      </c>
      <c r="Q18" s="1200">
        <v>103573.1</v>
      </c>
      <c r="R18" s="1455" t="s">
        <v>126</v>
      </c>
      <c r="S18" s="1193">
        <v>115690.6</v>
      </c>
      <c r="T18" s="1199">
        <v>95093.694999999992</v>
      </c>
      <c r="U18" s="1199">
        <v>147545.57500000001</v>
      </c>
      <c r="V18" s="1200">
        <v>106384.45600000001</v>
      </c>
      <c r="W18" s="1193">
        <v>73000.428083000006</v>
      </c>
      <c r="X18" s="1199">
        <v>64177.56</v>
      </c>
      <c r="Y18" s="1199">
        <v>66546.751927000005</v>
      </c>
      <c r="Z18" s="1200">
        <v>133915.194609</v>
      </c>
      <c r="AA18" s="1193">
        <v>159136.27387899999</v>
      </c>
      <c r="AB18" s="1199">
        <v>212898.21646599998</v>
      </c>
      <c r="AC18" s="1199">
        <v>233933.83261899999</v>
      </c>
      <c r="AD18" s="1200">
        <v>245002.63466499999</v>
      </c>
      <c r="AE18" s="1193">
        <v>265923.58512900001</v>
      </c>
      <c r="AF18" s="1199">
        <v>287736.714523</v>
      </c>
      <c r="AG18" s="1199">
        <v>293136.22882700001</v>
      </c>
      <c r="AH18" s="1200">
        <v>266171.95936500002</v>
      </c>
      <c r="AI18" s="1193">
        <v>295773.21076499997</v>
      </c>
      <c r="AJ18" s="1199">
        <v>350298.72325499996</v>
      </c>
      <c r="AK18" s="1199">
        <v>391633.5</v>
      </c>
      <c r="AL18" s="1200">
        <v>394819.59104599996</v>
      </c>
    </row>
    <row r="19" spans="1:38" s="954" customFormat="1">
      <c r="A19" s="1186" t="s">
        <v>127</v>
      </c>
      <c r="B19" s="1187">
        <v>24895.869999999995</v>
      </c>
      <c r="C19" s="1175">
        <v>29556.54</v>
      </c>
      <c r="D19" s="1175">
        <v>36987.22</v>
      </c>
      <c r="E19" s="1175">
        <v>33412.03</v>
      </c>
      <c r="F19" s="1187">
        <v>44287.16</v>
      </c>
      <c r="G19" s="1175">
        <v>44133.88</v>
      </c>
      <c r="H19" s="1175">
        <v>55403.14</v>
      </c>
      <c r="I19" s="1191">
        <v>73133.350000000006</v>
      </c>
      <c r="J19" s="1187">
        <v>44951.37</v>
      </c>
      <c r="K19" s="1175">
        <v>57578.95</v>
      </c>
      <c r="L19" s="1175">
        <v>62381.09</v>
      </c>
      <c r="M19" s="1191">
        <v>53679.75</v>
      </c>
      <c r="N19" s="1187">
        <v>56240.159999999996</v>
      </c>
      <c r="O19" s="1175">
        <v>55920.41</v>
      </c>
      <c r="P19" s="1175">
        <v>55783.740000000005</v>
      </c>
      <c r="Q19" s="1191">
        <v>31290.34</v>
      </c>
      <c r="R19" s="1186" t="s">
        <v>127</v>
      </c>
      <c r="S19" s="1187">
        <v>48903.700000000004</v>
      </c>
      <c r="T19" s="1175">
        <v>49334.260999999999</v>
      </c>
      <c r="U19" s="1175">
        <v>74296.209000000003</v>
      </c>
      <c r="V19" s="1191">
        <v>54539.449000000001</v>
      </c>
      <c r="W19" s="1187">
        <v>32869.119183999996</v>
      </c>
      <c r="X19" s="1175">
        <v>27215.702999999998</v>
      </c>
      <c r="Y19" s="1175">
        <v>13696.662428</v>
      </c>
      <c r="Z19" s="1191">
        <v>12603.133736000002</v>
      </c>
      <c r="AA19" s="1187">
        <v>19585.852072000001</v>
      </c>
      <c r="AB19" s="1175">
        <v>28646.258999999998</v>
      </c>
      <c r="AC19" s="1175">
        <v>25154.142522999999</v>
      </c>
      <c r="AD19" s="1191">
        <v>24304.874324999997</v>
      </c>
      <c r="AE19" s="1187">
        <v>36130.936053999998</v>
      </c>
      <c r="AF19" s="1175">
        <v>28116.157644999999</v>
      </c>
      <c r="AG19" s="1175">
        <v>30742.199549000001</v>
      </c>
      <c r="AH19" s="1191">
        <v>33438.665607999996</v>
      </c>
      <c r="AI19" s="1187">
        <v>34225.048134999997</v>
      </c>
      <c r="AJ19" s="1175">
        <v>33024.496412</v>
      </c>
      <c r="AK19" s="1175">
        <v>37028.1</v>
      </c>
      <c r="AL19" s="1191">
        <v>33477.682988</v>
      </c>
    </row>
    <row r="20" spans="1:38">
      <c r="A20" s="1455" t="s">
        <v>128</v>
      </c>
      <c r="B20" s="1193">
        <v>16981.739999999998</v>
      </c>
      <c r="C20" s="1199">
        <v>14937.07</v>
      </c>
      <c r="D20" s="1199">
        <v>15970.800000000001</v>
      </c>
      <c r="E20" s="1199">
        <v>11071.79</v>
      </c>
      <c r="F20" s="1193">
        <v>20711.169999999998</v>
      </c>
      <c r="G20" s="1199">
        <v>26864.080000000002</v>
      </c>
      <c r="H20" s="1199">
        <v>36489.85</v>
      </c>
      <c r="I20" s="1200">
        <v>38813.65</v>
      </c>
      <c r="J20" s="1193">
        <v>19291.080000000002</v>
      </c>
      <c r="K20" s="1199">
        <v>27900.92</v>
      </c>
      <c r="L20" s="1199">
        <v>23273.360000000001</v>
      </c>
      <c r="M20" s="1200">
        <v>10345.48</v>
      </c>
      <c r="N20" s="1193">
        <v>18175.28</v>
      </c>
      <c r="O20" s="1199">
        <v>16873.39</v>
      </c>
      <c r="P20" s="1199">
        <v>13122.52</v>
      </c>
      <c r="Q20" s="1200">
        <v>15717.3</v>
      </c>
      <c r="R20" s="1455" t="s">
        <v>128</v>
      </c>
      <c r="S20" s="1193">
        <v>21377.9</v>
      </c>
      <c r="T20" s="1199">
        <v>8709.2999999999993</v>
      </c>
      <c r="U20" s="1199">
        <v>31833.255000000001</v>
      </c>
      <c r="V20" s="1200">
        <v>26455.827000000001</v>
      </c>
      <c r="W20" s="1193">
        <v>16039.38191</v>
      </c>
      <c r="X20" s="1199">
        <v>18370.849999999999</v>
      </c>
      <c r="Y20" s="1199">
        <v>12337.624175999999</v>
      </c>
      <c r="Z20" s="1200">
        <v>12521.135324000001</v>
      </c>
      <c r="AA20" s="1193">
        <v>19585.852072000001</v>
      </c>
      <c r="AB20" s="1199">
        <v>28646.258999999998</v>
      </c>
      <c r="AC20" s="1199">
        <v>24162.258679999999</v>
      </c>
      <c r="AD20" s="1200">
        <v>24304.874324999997</v>
      </c>
      <c r="AE20" s="1193">
        <v>36130.936053999998</v>
      </c>
      <c r="AF20" s="1199">
        <v>28116.157644999999</v>
      </c>
      <c r="AG20" s="1199">
        <v>30742.199549000001</v>
      </c>
      <c r="AH20" s="1200">
        <v>33438.665607999996</v>
      </c>
      <c r="AI20" s="1193">
        <v>34225.048134999997</v>
      </c>
      <c r="AJ20" s="1199">
        <v>33024.496412</v>
      </c>
      <c r="AK20" s="1199">
        <v>37028.1</v>
      </c>
      <c r="AL20" s="1200">
        <v>33477.682988</v>
      </c>
    </row>
    <row r="21" spans="1:38">
      <c r="A21" s="1455" t="s">
        <v>129</v>
      </c>
      <c r="B21" s="1193">
        <v>1975.01</v>
      </c>
      <c r="C21" s="1199">
        <v>6065.43</v>
      </c>
      <c r="D21" s="1199">
        <v>6326.53</v>
      </c>
      <c r="E21" s="1199">
        <v>6849.35</v>
      </c>
      <c r="F21" s="1193">
        <v>6323.11</v>
      </c>
      <c r="G21" s="1199">
        <v>10013.629999999999</v>
      </c>
      <c r="H21" s="1199">
        <v>8766.7800000000007</v>
      </c>
      <c r="I21" s="1200">
        <v>13729.15</v>
      </c>
      <c r="J21" s="1193">
        <v>7183.08</v>
      </c>
      <c r="K21" s="1199">
        <v>7813.04</v>
      </c>
      <c r="L21" s="1199">
        <v>4374.41</v>
      </c>
      <c r="M21" s="1200">
        <v>7159.71</v>
      </c>
      <c r="N21" s="1193">
        <v>6699.89</v>
      </c>
      <c r="O21" s="1199">
        <v>737.79</v>
      </c>
      <c r="P21" s="1199">
        <v>8338.43</v>
      </c>
      <c r="Q21" s="1200">
        <v>4442.95</v>
      </c>
      <c r="R21" s="1455" t="s">
        <v>129</v>
      </c>
      <c r="S21" s="1193">
        <v>4714.8999999999996</v>
      </c>
      <c r="T21" s="1199">
        <v>3638.4830000000002</v>
      </c>
      <c r="U21" s="1199">
        <v>5319.6570000000002</v>
      </c>
      <c r="V21" s="1200">
        <v>2967.77</v>
      </c>
      <c r="W21" s="1193">
        <v>0</v>
      </c>
      <c r="X21" s="1199">
        <v>0</v>
      </c>
      <c r="Y21" s="1199">
        <v>1359.0382520000001</v>
      </c>
      <c r="Z21" s="1200">
        <v>0</v>
      </c>
      <c r="AA21" s="1193">
        <v>0</v>
      </c>
      <c r="AB21" s="1199">
        <v>0</v>
      </c>
      <c r="AC21" s="1199">
        <v>0</v>
      </c>
      <c r="AD21" s="1200">
        <v>0</v>
      </c>
      <c r="AE21" s="1193">
        <v>0</v>
      </c>
      <c r="AF21" s="1199">
        <v>0</v>
      </c>
      <c r="AG21" s="1199">
        <v>0</v>
      </c>
      <c r="AH21" s="1200">
        <v>0</v>
      </c>
      <c r="AI21" s="1193">
        <v>0</v>
      </c>
      <c r="AJ21" s="1199">
        <v>0</v>
      </c>
      <c r="AK21" s="1199">
        <v>0</v>
      </c>
      <c r="AL21" s="1200">
        <v>0</v>
      </c>
    </row>
    <row r="22" spans="1:38">
      <c r="A22" s="1455" t="s">
        <v>88</v>
      </c>
      <c r="B22" s="1193">
        <v>5939.12</v>
      </c>
      <c r="C22" s="1199">
        <v>8554.0399999999991</v>
      </c>
      <c r="D22" s="1199">
        <v>14689.89</v>
      </c>
      <c r="E22" s="1199">
        <v>15490.89</v>
      </c>
      <c r="F22" s="1193">
        <v>17252.88</v>
      </c>
      <c r="G22" s="1199">
        <v>7256.17</v>
      </c>
      <c r="H22" s="1199">
        <v>10146.51</v>
      </c>
      <c r="I22" s="1200">
        <v>20590.550000000003</v>
      </c>
      <c r="J22" s="1193">
        <v>18477.21</v>
      </c>
      <c r="K22" s="1199">
        <v>21864.989999999998</v>
      </c>
      <c r="L22" s="1199">
        <v>34733.32</v>
      </c>
      <c r="M22" s="1200">
        <v>36174.559999999998</v>
      </c>
      <c r="N22" s="1193">
        <v>31364.989999999998</v>
      </c>
      <c r="O22" s="1199">
        <v>38309.230000000003</v>
      </c>
      <c r="P22" s="1199">
        <v>34322.79</v>
      </c>
      <c r="Q22" s="1200">
        <v>11130.09</v>
      </c>
      <c r="R22" s="1455" t="s">
        <v>88</v>
      </c>
      <c r="S22" s="1193">
        <v>22810.9</v>
      </c>
      <c r="T22" s="1199">
        <v>36986.478000000003</v>
      </c>
      <c r="U22" s="1199">
        <v>37143.296999999999</v>
      </c>
      <c r="V22" s="1200">
        <v>25115.851999999999</v>
      </c>
      <c r="W22" s="1193">
        <v>16829.737273999999</v>
      </c>
      <c r="X22" s="1199">
        <v>8844.8529999999992</v>
      </c>
      <c r="Y22" s="1199">
        <v>0</v>
      </c>
      <c r="Z22" s="1200">
        <v>81.998412000000002</v>
      </c>
      <c r="AA22" s="1193">
        <v>0</v>
      </c>
      <c r="AB22" s="1199">
        <v>0</v>
      </c>
      <c r="AC22" s="1199">
        <v>991.88384299999996</v>
      </c>
      <c r="AD22" s="1200">
        <v>0</v>
      </c>
      <c r="AE22" s="1193">
        <v>0</v>
      </c>
      <c r="AF22" s="1199">
        <v>0</v>
      </c>
      <c r="AG22" s="1199">
        <v>0</v>
      </c>
      <c r="AH22" s="1200">
        <v>0</v>
      </c>
      <c r="AI22" s="1193">
        <v>0</v>
      </c>
      <c r="AJ22" s="1199">
        <v>0</v>
      </c>
      <c r="AK22" s="1199">
        <v>0</v>
      </c>
      <c r="AL22" s="1200">
        <v>0</v>
      </c>
    </row>
    <row r="23" spans="1:38" s="954" customFormat="1">
      <c r="A23" s="1186" t="s">
        <v>130</v>
      </c>
      <c r="B23" s="1187">
        <v>106430.56</v>
      </c>
      <c r="C23" s="1175">
        <v>97425.37999999999</v>
      </c>
      <c r="D23" s="1175">
        <v>110889.12</v>
      </c>
      <c r="E23" s="1175">
        <v>98699.9</v>
      </c>
      <c r="F23" s="1187">
        <v>81708.88</v>
      </c>
      <c r="G23" s="1175">
        <v>96220.719999999987</v>
      </c>
      <c r="H23" s="1175">
        <v>99276.58</v>
      </c>
      <c r="I23" s="1191">
        <v>95648.81</v>
      </c>
      <c r="J23" s="1187">
        <v>55207.330000000009</v>
      </c>
      <c r="K23" s="1175">
        <v>102831.41</v>
      </c>
      <c r="L23" s="1175">
        <v>96124.5</v>
      </c>
      <c r="M23" s="1191">
        <v>61448.489999999991</v>
      </c>
      <c r="N23" s="1187">
        <v>83695.490000000005</v>
      </c>
      <c r="O23" s="1175">
        <v>106533.19</v>
      </c>
      <c r="P23" s="1175">
        <v>96228.4</v>
      </c>
      <c r="Q23" s="1191">
        <v>93905.540000000008</v>
      </c>
      <c r="R23" s="1186" t="s">
        <v>130</v>
      </c>
      <c r="S23" s="1187">
        <v>106630.99999999999</v>
      </c>
      <c r="T23" s="1175">
        <v>70065.993999999992</v>
      </c>
      <c r="U23" s="1175">
        <v>145335.91500000001</v>
      </c>
      <c r="V23" s="1191">
        <v>100582.95500000002</v>
      </c>
      <c r="W23" s="1187">
        <v>32508.930967</v>
      </c>
      <c r="X23" s="1175">
        <v>19966.870000000003</v>
      </c>
      <c r="Y23" s="1175">
        <v>60069.098943000005</v>
      </c>
      <c r="Z23" s="1191">
        <v>85827.627908000009</v>
      </c>
      <c r="AA23" s="1187">
        <v>108331.600339</v>
      </c>
      <c r="AB23" s="1175">
        <v>134990.57054300001</v>
      </c>
      <c r="AC23" s="1175">
        <v>115350.727373</v>
      </c>
      <c r="AD23" s="1191">
        <v>113522.77108999999</v>
      </c>
      <c r="AE23" s="1187">
        <v>115274.730023</v>
      </c>
      <c r="AF23" s="1175">
        <v>136214.09890700001</v>
      </c>
      <c r="AG23" s="1175">
        <v>135770.01218199998</v>
      </c>
      <c r="AH23" s="1191">
        <v>117878.385624</v>
      </c>
      <c r="AI23" s="1187">
        <v>142648.981505</v>
      </c>
      <c r="AJ23" s="1175">
        <v>142380.775899</v>
      </c>
      <c r="AK23" s="1175">
        <v>157886.1</v>
      </c>
      <c r="AL23" s="1191">
        <v>130969.67502999998</v>
      </c>
    </row>
    <row r="24" spans="1:38" s="954" customFormat="1">
      <c r="A24" s="1476" t="s">
        <v>131</v>
      </c>
      <c r="B24" s="1187">
        <v>69194.39</v>
      </c>
      <c r="C24" s="1175">
        <v>68710.83</v>
      </c>
      <c r="D24" s="1175">
        <v>58335.359999999993</v>
      </c>
      <c r="E24" s="1175">
        <v>65376.57</v>
      </c>
      <c r="F24" s="1187">
        <v>53311.890000000007</v>
      </c>
      <c r="G24" s="1175">
        <v>55128.829999999994</v>
      </c>
      <c r="H24" s="1175">
        <v>53259.25</v>
      </c>
      <c r="I24" s="1191">
        <v>49451.14</v>
      </c>
      <c r="J24" s="1187">
        <v>33627.160000000003</v>
      </c>
      <c r="K24" s="1175">
        <v>54000.270000000004</v>
      </c>
      <c r="L24" s="1175">
        <v>64530.78</v>
      </c>
      <c r="M24" s="1191">
        <v>35914.429999999993</v>
      </c>
      <c r="N24" s="1187">
        <v>52999.3</v>
      </c>
      <c r="O24" s="1175">
        <v>69630.5</v>
      </c>
      <c r="P24" s="1175">
        <v>52361.22</v>
      </c>
      <c r="Q24" s="1191">
        <v>50178.69</v>
      </c>
      <c r="R24" s="1476" t="s">
        <v>131</v>
      </c>
      <c r="S24" s="1187">
        <v>59819.299999999988</v>
      </c>
      <c r="T24" s="1175">
        <v>47474.04</v>
      </c>
      <c r="U24" s="1175">
        <v>61109.817000000003</v>
      </c>
      <c r="V24" s="1191">
        <v>46340.950000000012</v>
      </c>
      <c r="W24" s="1187">
        <v>18442.384818999999</v>
      </c>
      <c r="X24" s="1175">
        <v>5768.4290000000001</v>
      </c>
      <c r="Y24" s="1175">
        <v>2598.8361880000002</v>
      </c>
      <c r="Z24" s="1191">
        <v>3005.582915</v>
      </c>
      <c r="AA24" s="1187">
        <v>0</v>
      </c>
      <c r="AB24" s="1175">
        <v>31782.006582999998</v>
      </c>
      <c r="AC24" s="1175">
        <v>21489.475739000001</v>
      </c>
      <c r="AD24" s="1191">
        <v>14033.246364000001</v>
      </c>
      <c r="AE24" s="1187">
        <v>14689.697968</v>
      </c>
      <c r="AF24" s="1175">
        <v>18707.731110000001</v>
      </c>
      <c r="AG24" s="1175">
        <v>17517.442950000001</v>
      </c>
      <c r="AH24" s="1191">
        <v>11089.211429000001</v>
      </c>
      <c r="AI24" s="1187">
        <v>20283.876523999999</v>
      </c>
      <c r="AJ24" s="1175">
        <v>24302.5209</v>
      </c>
      <c r="AK24" s="1175">
        <v>24637.599999999999</v>
      </c>
      <c r="AL24" s="1191">
        <v>26088.727052000002</v>
      </c>
    </row>
    <row r="25" spans="1:38">
      <c r="A25" s="1455" t="s">
        <v>132</v>
      </c>
      <c r="B25" s="1193">
        <v>19473.34</v>
      </c>
      <c r="C25" s="1199">
        <v>14996.69</v>
      </c>
      <c r="D25" s="1199">
        <v>7839.45</v>
      </c>
      <c r="E25" s="1199">
        <v>16967.72</v>
      </c>
      <c r="F25" s="1193">
        <v>304.89999999999998</v>
      </c>
      <c r="G25" s="1199">
        <v>5466.1399999999994</v>
      </c>
      <c r="H25" s="1199">
        <v>1332.42</v>
      </c>
      <c r="I25" s="1200">
        <v>6378.93</v>
      </c>
      <c r="J25" s="1193">
        <v>330.6</v>
      </c>
      <c r="K25" s="1199">
        <v>919.06000000000006</v>
      </c>
      <c r="L25" s="1199">
        <v>4023.63</v>
      </c>
      <c r="M25" s="1200">
        <v>940.79</v>
      </c>
      <c r="N25" s="1193">
        <v>1826.83</v>
      </c>
      <c r="O25" s="1199">
        <v>7206.3499999999995</v>
      </c>
      <c r="P25" s="1199">
        <v>1805.8</v>
      </c>
      <c r="Q25" s="1200">
        <v>7853.28</v>
      </c>
      <c r="R25" s="1455" t="s">
        <v>132</v>
      </c>
      <c r="S25" s="1193">
        <v>7077.5</v>
      </c>
      <c r="T25" s="1199">
        <v>1550.6669999999999</v>
      </c>
      <c r="U25" s="1199">
        <v>2203.3240000000001</v>
      </c>
      <c r="V25" s="1200">
        <v>1283.55</v>
      </c>
      <c r="W25" s="1193">
        <v>0</v>
      </c>
      <c r="X25" s="1199">
        <v>1236.9839999999999</v>
      </c>
      <c r="Y25" s="1199">
        <v>1611.3</v>
      </c>
      <c r="Z25" s="1200">
        <v>1798.8591350000002</v>
      </c>
      <c r="AA25" s="1193">
        <v>0</v>
      </c>
      <c r="AB25" s="1199">
        <v>2117.557832</v>
      </c>
      <c r="AC25" s="1199">
        <v>10821.334832</v>
      </c>
      <c r="AD25" s="1200">
        <v>4198.8599039999999</v>
      </c>
      <c r="AE25" s="1193">
        <v>2967.618645</v>
      </c>
      <c r="AF25" s="1199">
        <v>6454.0079040000001</v>
      </c>
      <c r="AG25" s="1199">
        <v>2550.0309999999999</v>
      </c>
      <c r="AH25" s="1200">
        <v>5026.652</v>
      </c>
      <c r="AI25" s="1193">
        <v>6349.8519999999999</v>
      </c>
      <c r="AJ25" s="1199">
        <v>10192.92</v>
      </c>
      <c r="AK25" s="1199">
        <v>8109.3</v>
      </c>
      <c r="AL25" s="1200">
        <v>11371.221135</v>
      </c>
    </row>
    <row r="26" spans="1:38">
      <c r="A26" s="1455" t="s">
        <v>133</v>
      </c>
      <c r="B26" s="1193">
        <v>0</v>
      </c>
      <c r="C26" s="1199">
        <v>0</v>
      </c>
      <c r="D26" s="1199">
        <v>0</v>
      </c>
      <c r="E26" s="1199">
        <v>0</v>
      </c>
      <c r="F26" s="1193">
        <v>0</v>
      </c>
      <c r="G26" s="1199">
        <v>0</v>
      </c>
      <c r="H26" s="1199">
        <v>0</v>
      </c>
      <c r="I26" s="1200">
        <v>0</v>
      </c>
      <c r="J26" s="1193">
        <v>0</v>
      </c>
      <c r="K26" s="1199">
        <v>0</v>
      </c>
      <c r="L26" s="1199">
        <v>0</v>
      </c>
      <c r="M26" s="1200">
        <v>0</v>
      </c>
      <c r="N26" s="1193">
        <v>76.78</v>
      </c>
      <c r="O26" s="1199">
        <v>488.5</v>
      </c>
      <c r="P26" s="1199">
        <v>13</v>
      </c>
      <c r="Q26" s="1200">
        <v>0</v>
      </c>
      <c r="R26" s="1455" t="s">
        <v>133</v>
      </c>
      <c r="S26" s="1193">
        <v>0</v>
      </c>
      <c r="T26" s="1199">
        <v>0</v>
      </c>
      <c r="U26" s="1199">
        <v>0</v>
      </c>
      <c r="V26" s="1200">
        <v>0</v>
      </c>
      <c r="W26" s="1193">
        <v>0</v>
      </c>
      <c r="X26" s="1199">
        <v>0</v>
      </c>
      <c r="Y26" s="1199">
        <v>0</v>
      </c>
      <c r="Z26" s="1200">
        <v>0</v>
      </c>
      <c r="AA26" s="1193">
        <v>0</v>
      </c>
      <c r="AB26" s="1199">
        <v>0</v>
      </c>
      <c r="AC26" s="1199">
        <v>0</v>
      </c>
      <c r="AD26" s="1200">
        <v>0</v>
      </c>
      <c r="AE26" s="1193">
        <v>0</v>
      </c>
      <c r="AF26" s="1199">
        <v>0</v>
      </c>
      <c r="AG26" s="1199">
        <v>0</v>
      </c>
      <c r="AH26" s="1200">
        <v>0</v>
      </c>
      <c r="AI26" s="1193">
        <v>0</v>
      </c>
      <c r="AJ26" s="1199">
        <v>0</v>
      </c>
      <c r="AK26" s="1199">
        <v>0</v>
      </c>
      <c r="AL26" s="1200">
        <v>0</v>
      </c>
    </row>
    <row r="27" spans="1:38">
      <c r="A27" s="1455" t="s">
        <v>134</v>
      </c>
      <c r="B27" s="1193">
        <v>3018.69</v>
      </c>
      <c r="C27" s="1199">
        <v>3823.09</v>
      </c>
      <c r="D27" s="1199">
        <v>4988.09</v>
      </c>
      <c r="E27" s="1199">
        <v>4677.29</v>
      </c>
      <c r="F27" s="1193">
        <v>2492.39</v>
      </c>
      <c r="G27" s="1199">
        <v>663.61</v>
      </c>
      <c r="H27" s="1199">
        <v>4489.54</v>
      </c>
      <c r="I27" s="1200">
        <v>4739.5300000000007</v>
      </c>
      <c r="J27" s="1193">
        <v>452.84999999999997</v>
      </c>
      <c r="K27" s="1199">
        <v>952.72</v>
      </c>
      <c r="L27" s="1199">
        <v>2999.8</v>
      </c>
      <c r="M27" s="1200">
        <v>860.42</v>
      </c>
      <c r="N27" s="1193">
        <v>2499.3999999999996</v>
      </c>
      <c r="O27" s="1199">
        <v>728.45</v>
      </c>
      <c r="P27" s="1199">
        <v>809.43000000000006</v>
      </c>
      <c r="Q27" s="1200">
        <v>315.07</v>
      </c>
      <c r="R27" s="1455" t="s">
        <v>134</v>
      </c>
      <c r="S27" s="1193">
        <v>1517.3</v>
      </c>
      <c r="T27" s="1199">
        <v>4585.384</v>
      </c>
      <c r="U27" s="1199">
        <v>821.93799999999999</v>
      </c>
      <c r="V27" s="1200">
        <v>704.90100000000007</v>
      </c>
      <c r="W27" s="1193">
        <v>21.867412999999999</v>
      </c>
      <c r="X27" s="1199">
        <v>17.169</v>
      </c>
      <c r="Y27" s="1199">
        <v>127.39700000000001</v>
      </c>
      <c r="Z27" s="1200">
        <v>71.164000000000001</v>
      </c>
      <c r="AA27" s="1193">
        <v>0</v>
      </c>
      <c r="AB27" s="1199">
        <v>0</v>
      </c>
      <c r="AC27" s="1199">
        <v>0</v>
      </c>
      <c r="AD27" s="1200">
        <v>0</v>
      </c>
      <c r="AE27" s="1193">
        <v>0</v>
      </c>
      <c r="AF27" s="1199">
        <v>0</v>
      </c>
      <c r="AG27" s="1199">
        <v>0</v>
      </c>
      <c r="AH27" s="1200">
        <v>0</v>
      </c>
      <c r="AI27" s="1193">
        <v>0</v>
      </c>
      <c r="AJ27" s="1199">
        <v>0</v>
      </c>
      <c r="AK27" s="1199">
        <v>0</v>
      </c>
      <c r="AL27" s="1200">
        <v>0</v>
      </c>
    </row>
    <row r="28" spans="1:38">
      <c r="A28" s="1455" t="s">
        <v>135</v>
      </c>
      <c r="B28" s="1193">
        <v>32025.670000000002</v>
      </c>
      <c r="C28" s="1199">
        <v>37560.090000000004</v>
      </c>
      <c r="D28" s="1199">
        <v>32626.41</v>
      </c>
      <c r="E28" s="1199">
        <v>33547.03</v>
      </c>
      <c r="F28" s="1193">
        <v>34062.980000000003</v>
      </c>
      <c r="G28" s="1199">
        <v>35157.269999999997</v>
      </c>
      <c r="H28" s="1199">
        <v>31923.47</v>
      </c>
      <c r="I28" s="1200">
        <v>27730.77</v>
      </c>
      <c r="J28" s="1193">
        <v>28065.030000000002</v>
      </c>
      <c r="K28" s="1199">
        <v>41105.660000000003</v>
      </c>
      <c r="L28" s="1199">
        <v>39869.5</v>
      </c>
      <c r="M28" s="1200">
        <v>25830.32</v>
      </c>
      <c r="N28" s="1193">
        <v>35430.89</v>
      </c>
      <c r="O28" s="1199">
        <v>42653.31</v>
      </c>
      <c r="P28" s="1199">
        <v>37625.14</v>
      </c>
      <c r="Q28" s="1200">
        <v>32459.170000000002</v>
      </c>
      <c r="R28" s="1455" t="s">
        <v>135</v>
      </c>
      <c r="S28" s="1193">
        <v>40827.1</v>
      </c>
      <c r="T28" s="1199">
        <v>27847.013000000003</v>
      </c>
      <c r="U28" s="1199">
        <v>43123.234000000004</v>
      </c>
      <c r="V28" s="1200">
        <v>34373.872000000003</v>
      </c>
      <c r="W28" s="1193">
        <v>3019.783097</v>
      </c>
      <c r="X28" s="1199">
        <v>1357.5419999999999</v>
      </c>
      <c r="Y28" s="1199">
        <v>434.40600000000001</v>
      </c>
      <c r="Z28" s="1200">
        <v>739.23378000000002</v>
      </c>
      <c r="AA28" s="1193">
        <v>0</v>
      </c>
      <c r="AB28" s="1199">
        <v>25790.569507</v>
      </c>
      <c r="AC28" s="1199">
        <v>10668.140906999999</v>
      </c>
      <c r="AD28" s="1200">
        <v>9802.0204599999997</v>
      </c>
      <c r="AE28" s="1193">
        <v>11722.079323</v>
      </c>
      <c r="AF28" s="1199">
        <v>12253.723205999999</v>
      </c>
      <c r="AG28" s="1199">
        <v>11969.586950000001</v>
      </c>
      <c r="AH28" s="1200">
        <v>6062.5594290000008</v>
      </c>
      <c r="AI28" s="1193">
        <v>13934.024524</v>
      </c>
      <c r="AJ28" s="1199">
        <v>14109.600899999999</v>
      </c>
      <c r="AK28" s="1199">
        <v>16528.3</v>
      </c>
      <c r="AL28" s="1200">
        <v>14717.505917</v>
      </c>
    </row>
    <row r="29" spans="1:38">
      <c r="A29" s="1455" t="s">
        <v>136</v>
      </c>
      <c r="B29" s="1193">
        <v>5308.02</v>
      </c>
      <c r="C29" s="1199">
        <v>3548.06</v>
      </c>
      <c r="D29" s="1199">
        <v>3734.99</v>
      </c>
      <c r="E29" s="1199">
        <v>3130.51</v>
      </c>
      <c r="F29" s="1193">
        <v>985.8</v>
      </c>
      <c r="G29" s="1199">
        <v>4474.92</v>
      </c>
      <c r="H29" s="1199">
        <v>5452.0599999999995</v>
      </c>
      <c r="I29" s="1200">
        <v>3353.21</v>
      </c>
      <c r="J29" s="1193">
        <v>978.81</v>
      </c>
      <c r="K29" s="1199">
        <v>1734.4</v>
      </c>
      <c r="L29" s="1199">
        <v>4252.07</v>
      </c>
      <c r="M29" s="1200">
        <v>2472.19</v>
      </c>
      <c r="N29" s="1193">
        <v>3166.74</v>
      </c>
      <c r="O29" s="1199">
        <v>4621.49</v>
      </c>
      <c r="P29" s="1199">
        <v>1874.04</v>
      </c>
      <c r="Q29" s="1200">
        <v>896.54</v>
      </c>
      <c r="R29" s="1455" t="s">
        <v>136</v>
      </c>
      <c r="S29" s="1193">
        <v>992.7</v>
      </c>
      <c r="T29" s="1199">
        <v>358.77300000000002</v>
      </c>
      <c r="U29" s="1199">
        <v>1536.7380000000001</v>
      </c>
      <c r="V29" s="1200">
        <v>1721.2639999999999</v>
      </c>
      <c r="W29" s="1193">
        <v>0</v>
      </c>
      <c r="X29" s="1199">
        <v>0</v>
      </c>
      <c r="Y29" s="1199">
        <v>0</v>
      </c>
      <c r="Z29" s="1200">
        <v>0</v>
      </c>
      <c r="AA29" s="1193">
        <v>0</v>
      </c>
      <c r="AB29" s="1199">
        <v>0</v>
      </c>
      <c r="AC29" s="1199">
        <v>0</v>
      </c>
      <c r="AD29" s="1200">
        <v>0</v>
      </c>
      <c r="AE29" s="1193">
        <v>0</v>
      </c>
      <c r="AF29" s="1199">
        <v>0</v>
      </c>
      <c r="AG29" s="1199">
        <v>0</v>
      </c>
      <c r="AH29" s="1200">
        <v>0</v>
      </c>
      <c r="AI29" s="1193">
        <v>0</v>
      </c>
      <c r="AJ29" s="1199">
        <v>0</v>
      </c>
      <c r="AK29" s="1199">
        <v>0</v>
      </c>
      <c r="AL29" s="1200">
        <v>0</v>
      </c>
    </row>
    <row r="30" spans="1:38">
      <c r="A30" s="1455" t="s">
        <v>88</v>
      </c>
      <c r="B30" s="1193">
        <v>9368.67</v>
      </c>
      <c r="C30" s="1194">
        <v>8782.9</v>
      </c>
      <c r="D30" s="1194">
        <v>9146.42</v>
      </c>
      <c r="E30" s="1194">
        <v>7054.0199999999995</v>
      </c>
      <c r="F30" s="1195">
        <v>15465.82</v>
      </c>
      <c r="G30" s="1196">
        <v>9366.89</v>
      </c>
      <c r="H30" s="1196">
        <v>10061.76</v>
      </c>
      <c r="I30" s="1197">
        <v>7248.7</v>
      </c>
      <c r="J30" s="1198">
        <v>3799.87</v>
      </c>
      <c r="K30" s="1196">
        <v>9288.43</v>
      </c>
      <c r="L30" s="1199">
        <v>13385.78</v>
      </c>
      <c r="M30" s="1200">
        <v>5810.7099999999991</v>
      </c>
      <c r="N30" s="1198">
        <v>9998.66</v>
      </c>
      <c r="O30" s="1196">
        <v>13932.4</v>
      </c>
      <c r="P30" s="1199">
        <v>10233.81</v>
      </c>
      <c r="Q30" s="1197">
        <v>8654.6299999999992</v>
      </c>
      <c r="R30" s="1455" t="s">
        <v>88</v>
      </c>
      <c r="S30" s="1198">
        <v>9404.7000000000007</v>
      </c>
      <c r="T30" s="1199">
        <v>13132.203</v>
      </c>
      <c r="U30" s="1196">
        <v>13424.582999999999</v>
      </c>
      <c r="V30" s="1173">
        <v>8257.3630000000012</v>
      </c>
      <c r="W30" s="1198">
        <v>15400.734308999999</v>
      </c>
      <c r="X30" s="1199">
        <v>3156.7339999999999</v>
      </c>
      <c r="Y30" s="1196">
        <v>425.73318799999998</v>
      </c>
      <c r="Z30" s="1173">
        <v>396.32599999999996</v>
      </c>
      <c r="AA30" s="1193">
        <v>0</v>
      </c>
      <c r="AB30" s="1199">
        <v>3873.8792439999997</v>
      </c>
      <c r="AC30" s="1199">
        <v>0</v>
      </c>
      <c r="AD30" s="1200">
        <v>32.366</v>
      </c>
      <c r="AE30" s="1193">
        <v>0</v>
      </c>
      <c r="AF30" s="1199">
        <v>0</v>
      </c>
      <c r="AG30" s="1199">
        <v>2997.8249999999998</v>
      </c>
      <c r="AH30" s="1200">
        <v>0</v>
      </c>
      <c r="AI30" s="1193">
        <v>0</v>
      </c>
      <c r="AJ30" s="1199">
        <v>0</v>
      </c>
      <c r="AK30" s="1199">
        <v>0</v>
      </c>
      <c r="AL30" s="1200">
        <v>0</v>
      </c>
    </row>
    <row r="31" spans="1:38">
      <c r="A31" s="1455"/>
      <c r="B31" s="1193">
        <v>0</v>
      </c>
      <c r="C31" s="1194">
        <v>0</v>
      </c>
      <c r="D31" s="1194">
        <v>0</v>
      </c>
      <c r="E31" s="1194">
        <v>0</v>
      </c>
      <c r="F31" s="1195">
        <v>0</v>
      </c>
      <c r="G31" s="1196">
        <v>0</v>
      </c>
      <c r="H31" s="1196">
        <v>0</v>
      </c>
      <c r="I31" s="1197">
        <v>0</v>
      </c>
      <c r="J31" s="1198">
        <v>0</v>
      </c>
      <c r="K31" s="1196">
        <v>0</v>
      </c>
      <c r="L31" s="1199">
        <v>0</v>
      </c>
      <c r="M31" s="1200">
        <v>0</v>
      </c>
      <c r="N31" s="1198">
        <v>0</v>
      </c>
      <c r="O31" s="1196">
        <v>0</v>
      </c>
      <c r="P31" s="1199">
        <v>0</v>
      </c>
      <c r="Q31" s="1197">
        <v>0</v>
      </c>
      <c r="R31" s="1455"/>
      <c r="S31" s="1198">
        <v>0</v>
      </c>
      <c r="T31" s="1199">
        <v>0</v>
      </c>
      <c r="U31" s="1196">
        <v>0</v>
      </c>
      <c r="V31" s="1173">
        <v>0</v>
      </c>
      <c r="W31" s="1198">
        <v>0</v>
      </c>
      <c r="X31" s="1199"/>
      <c r="Y31" s="1196"/>
      <c r="Z31" s="1173">
        <v>0</v>
      </c>
      <c r="AA31" s="1193">
        <v>0</v>
      </c>
      <c r="AB31" s="1199">
        <v>0</v>
      </c>
      <c r="AC31" s="1199">
        <v>0</v>
      </c>
      <c r="AD31" s="1200">
        <v>0</v>
      </c>
      <c r="AE31" s="1193">
        <v>0</v>
      </c>
      <c r="AF31" s="1199">
        <v>0</v>
      </c>
      <c r="AG31" s="1199">
        <v>0</v>
      </c>
      <c r="AH31" s="1200">
        <v>0</v>
      </c>
      <c r="AI31" s="1193">
        <v>0</v>
      </c>
      <c r="AJ31" s="1199">
        <v>0</v>
      </c>
      <c r="AK31" s="1199">
        <v>0</v>
      </c>
      <c r="AL31" s="1200">
        <v>0</v>
      </c>
    </row>
    <row r="32" spans="1:38" s="954" customFormat="1">
      <c r="A32" s="1476" t="s">
        <v>137</v>
      </c>
      <c r="B32" s="1187">
        <v>11201.92</v>
      </c>
      <c r="C32" s="1207">
        <v>7375.36</v>
      </c>
      <c r="D32" s="1207">
        <v>18317.3</v>
      </c>
      <c r="E32" s="1477">
        <v>3949.8</v>
      </c>
      <c r="F32" s="1208">
        <v>3920.29</v>
      </c>
      <c r="G32" s="1209">
        <v>20084.259999999998</v>
      </c>
      <c r="H32" s="1209">
        <v>7232.16</v>
      </c>
      <c r="I32" s="1210">
        <v>10316.27</v>
      </c>
      <c r="J32" s="1211">
        <v>876.66</v>
      </c>
      <c r="K32" s="1209">
        <v>2587.8100000000004</v>
      </c>
      <c r="L32" s="1175">
        <v>4798.1900000000005</v>
      </c>
      <c r="M32" s="1191">
        <v>3983.3199999999997</v>
      </c>
      <c r="N32" s="1211">
        <v>3645.62</v>
      </c>
      <c r="O32" s="1209">
        <v>4000.19</v>
      </c>
      <c r="P32" s="1175">
        <v>9512.91</v>
      </c>
      <c r="Q32" s="1210">
        <v>15748.32</v>
      </c>
      <c r="R32" s="1476" t="s">
        <v>137</v>
      </c>
      <c r="S32" s="1211">
        <v>15479.4</v>
      </c>
      <c r="T32" s="1175">
        <v>838.00599999999997</v>
      </c>
      <c r="U32" s="1209">
        <v>22623.734</v>
      </c>
      <c r="V32" s="1174">
        <v>1853.5340000000001</v>
      </c>
      <c r="W32" s="1211">
        <v>32.823121999999998</v>
      </c>
      <c r="X32" s="1175">
        <v>4.2590000000000003</v>
      </c>
      <c r="Y32" s="1209">
        <v>0</v>
      </c>
      <c r="Z32" s="1174">
        <v>0</v>
      </c>
      <c r="AA32" s="1187">
        <v>0</v>
      </c>
      <c r="AB32" s="1175">
        <v>4643.8969999999999</v>
      </c>
      <c r="AC32" s="1175">
        <v>0</v>
      </c>
      <c r="AD32" s="1191">
        <v>6920.6689999999999</v>
      </c>
      <c r="AE32" s="1187">
        <v>0</v>
      </c>
      <c r="AF32" s="1175">
        <v>0</v>
      </c>
      <c r="AG32" s="1175">
        <v>0</v>
      </c>
      <c r="AH32" s="1191">
        <v>0</v>
      </c>
      <c r="AI32" s="1187">
        <v>0</v>
      </c>
      <c r="AJ32" s="1175">
        <v>0</v>
      </c>
      <c r="AK32" s="1175">
        <v>0</v>
      </c>
      <c r="AL32" s="1191">
        <v>0</v>
      </c>
    </row>
    <row r="33" spans="1:38" s="954" customFormat="1">
      <c r="A33" s="1476" t="s">
        <v>138</v>
      </c>
      <c r="B33" s="1187">
        <v>5988.67</v>
      </c>
      <c r="C33" s="1175">
        <v>2756.29</v>
      </c>
      <c r="D33" s="1175">
        <v>4950.43</v>
      </c>
      <c r="E33" s="1175">
        <v>5441.79</v>
      </c>
      <c r="F33" s="1187">
        <v>4685.72</v>
      </c>
      <c r="G33" s="1203">
        <v>1678.01</v>
      </c>
      <c r="H33" s="1203">
        <v>18141.439999999999</v>
      </c>
      <c r="I33" s="1204">
        <v>19878.62</v>
      </c>
      <c r="J33" s="1205">
        <v>4768.01</v>
      </c>
      <c r="K33" s="1203">
        <v>9456.16</v>
      </c>
      <c r="L33" s="1203">
        <v>4576.42</v>
      </c>
      <c r="M33" s="1204">
        <v>6296.02</v>
      </c>
      <c r="N33" s="1205">
        <v>6527.5899999999992</v>
      </c>
      <c r="O33" s="1203">
        <v>6255.53</v>
      </c>
      <c r="P33" s="1203">
        <v>5601.4</v>
      </c>
      <c r="Q33" s="1204">
        <v>7462.49</v>
      </c>
      <c r="R33" s="1476" t="s">
        <v>138</v>
      </c>
      <c r="S33" s="1205">
        <v>8125.1</v>
      </c>
      <c r="T33" s="1203">
        <v>3969.2440000000001</v>
      </c>
      <c r="U33" s="1203">
        <v>10196.089</v>
      </c>
      <c r="V33" s="1204">
        <v>13905.212000000001</v>
      </c>
      <c r="W33" s="1205">
        <v>98.696202999999997</v>
      </c>
      <c r="X33" s="1203">
        <v>539.529</v>
      </c>
      <c r="Y33" s="1203">
        <v>43473.726637</v>
      </c>
      <c r="Z33" s="1204">
        <v>60284.022664000004</v>
      </c>
      <c r="AA33" s="1187">
        <v>58609.567182999999</v>
      </c>
      <c r="AB33" s="1175">
        <v>65155.928921000006</v>
      </c>
      <c r="AC33" s="1175">
        <v>66375.635949000003</v>
      </c>
      <c r="AD33" s="1191">
        <v>58286.153403999997</v>
      </c>
      <c r="AE33" s="1187">
        <v>61607.320896999998</v>
      </c>
      <c r="AF33" s="1175">
        <v>68589.086708000003</v>
      </c>
      <c r="AG33" s="1175">
        <v>68939.581112999993</v>
      </c>
      <c r="AH33" s="1191">
        <v>64514.223328</v>
      </c>
      <c r="AI33" s="1187">
        <v>61467.471453999999</v>
      </c>
      <c r="AJ33" s="1175">
        <v>75619.608108999993</v>
      </c>
      <c r="AK33" s="1175">
        <v>75826.7</v>
      </c>
      <c r="AL33" s="1191">
        <v>66764.873611999996</v>
      </c>
    </row>
    <row r="34" spans="1:38" s="954" customFormat="1">
      <c r="A34" s="1476" t="s">
        <v>139</v>
      </c>
      <c r="B34" s="1187">
        <v>8878.9399999999987</v>
      </c>
      <c r="C34" s="1207">
        <v>4994.04</v>
      </c>
      <c r="D34" s="1207">
        <v>7863.7</v>
      </c>
      <c r="E34" s="1207">
        <v>5794.63</v>
      </c>
      <c r="F34" s="1208">
        <v>4857.04</v>
      </c>
      <c r="G34" s="1209">
        <v>4839.42</v>
      </c>
      <c r="H34" s="1209">
        <v>5510.65</v>
      </c>
      <c r="I34" s="1210">
        <v>2300.3000000000002</v>
      </c>
      <c r="J34" s="1211">
        <v>1507</v>
      </c>
      <c r="K34" s="1209">
        <v>3862.73</v>
      </c>
      <c r="L34" s="1175">
        <v>3700.05</v>
      </c>
      <c r="M34" s="1191">
        <v>6068.9500000000007</v>
      </c>
      <c r="N34" s="1211">
        <v>5171.17</v>
      </c>
      <c r="O34" s="1209">
        <v>7168.44</v>
      </c>
      <c r="P34" s="1175">
        <v>12330.12</v>
      </c>
      <c r="Q34" s="1210">
        <v>3442.48</v>
      </c>
      <c r="R34" s="1476" t="s">
        <v>139</v>
      </c>
      <c r="S34" s="1211">
        <v>3900.9</v>
      </c>
      <c r="T34" s="1175">
        <v>5540.183</v>
      </c>
      <c r="U34" s="1209">
        <v>14042.307000000001</v>
      </c>
      <c r="V34" s="1174">
        <v>14348.003000000001</v>
      </c>
      <c r="W34" s="1211">
        <v>5602.375282</v>
      </c>
      <c r="X34" s="1175">
        <v>5429.9840000000004</v>
      </c>
      <c r="Y34" s="1209">
        <v>9816.9769950000009</v>
      </c>
      <c r="Z34" s="1174">
        <v>9011.6510990000006</v>
      </c>
      <c r="AA34" s="1187">
        <v>21818.978083000002</v>
      </c>
      <c r="AB34" s="1175">
        <v>28709.783592</v>
      </c>
      <c r="AC34" s="1175">
        <v>22017.448896000002</v>
      </c>
      <c r="AD34" s="1191">
        <v>22903.135910000001</v>
      </c>
      <c r="AE34" s="1187">
        <v>28091.478968000003</v>
      </c>
      <c r="AF34" s="1175">
        <v>33079.808425000003</v>
      </c>
      <c r="AG34" s="1175">
        <v>32608.184738</v>
      </c>
      <c r="AH34" s="1191">
        <v>32390.271230999999</v>
      </c>
      <c r="AI34" s="1187">
        <v>31090.287699</v>
      </c>
      <c r="AJ34" s="1175">
        <v>30577.212633000003</v>
      </c>
      <c r="AK34" s="1175">
        <v>33889.800000000003</v>
      </c>
      <c r="AL34" s="1191">
        <v>27493.144385</v>
      </c>
    </row>
    <row r="35" spans="1:38" s="954" customFormat="1">
      <c r="A35" s="1476" t="s">
        <v>140</v>
      </c>
      <c r="B35" s="1187">
        <v>11166.64</v>
      </c>
      <c r="C35" s="1207">
        <v>13588.86</v>
      </c>
      <c r="D35" s="1207">
        <v>21422.33</v>
      </c>
      <c r="E35" s="1207">
        <v>18137.11</v>
      </c>
      <c r="F35" s="1208">
        <v>14933.94</v>
      </c>
      <c r="G35" s="1209">
        <v>14490.2</v>
      </c>
      <c r="H35" s="1209">
        <v>15133.08</v>
      </c>
      <c r="I35" s="1210">
        <v>13702.48</v>
      </c>
      <c r="J35" s="1211">
        <v>14428.5</v>
      </c>
      <c r="K35" s="1209">
        <v>32924.44</v>
      </c>
      <c r="L35" s="1175">
        <v>18519.059999999998</v>
      </c>
      <c r="M35" s="1191">
        <v>9185.77</v>
      </c>
      <c r="N35" s="1211">
        <v>15351.81</v>
      </c>
      <c r="O35" s="1209">
        <v>19478.53</v>
      </c>
      <c r="P35" s="1175">
        <v>16422.75</v>
      </c>
      <c r="Q35" s="1210">
        <v>17073.560000000001</v>
      </c>
      <c r="R35" s="1476" t="s">
        <v>140</v>
      </c>
      <c r="S35" s="1211">
        <v>19306.3</v>
      </c>
      <c r="T35" s="1175">
        <v>12244.520999999999</v>
      </c>
      <c r="U35" s="1209">
        <v>37363.968000000001</v>
      </c>
      <c r="V35" s="1174">
        <v>24135.256000000001</v>
      </c>
      <c r="W35" s="1211">
        <v>8332.6515409999993</v>
      </c>
      <c r="X35" s="1175">
        <v>8224.6689999999999</v>
      </c>
      <c r="Y35" s="1209">
        <v>4179.559123</v>
      </c>
      <c r="Z35" s="1174">
        <v>13526.371230000001</v>
      </c>
      <c r="AA35" s="1187">
        <v>27903.055073</v>
      </c>
      <c r="AB35" s="1175">
        <v>4698.9544470000001</v>
      </c>
      <c r="AC35" s="1175">
        <v>5468.1667890000008</v>
      </c>
      <c r="AD35" s="1191">
        <v>11379.566412</v>
      </c>
      <c r="AE35" s="1187">
        <v>10886.232190000001</v>
      </c>
      <c r="AF35" s="1175">
        <v>15837.472664000001</v>
      </c>
      <c r="AG35" s="1175">
        <v>16704.803381000002</v>
      </c>
      <c r="AH35" s="1191">
        <v>9884.6796359999989</v>
      </c>
      <c r="AI35" s="1187">
        <v>29807.345828000001</v>
      </c>
      <c r="AJ35" s="1175">
        <v>11881.434256999999</v>
      </c>
      <c r="AK35" s="1175">
        <v>23531.1</v>
      </c>
      <c r="AL35" s="1191">
        <v>10622.929980999999</v>
      </c>
    </row>
    <row r="36" spans="1:38" s="954" customFormat="1">
      <c r="A36" s="1186" t="s">
        <v>51</v>
      </c>
      <c r="B36" s="1187">
        <v>81705.84</v>
      </c>
      <c r="C36" s="1207">
        <v>66163.7</v>
      </c>
      <c r="D36" s="1207">
        <v>70066.77</v>
      </c>
      <c r="E36" s="1207">
        <v>85019.31</v>
      </c>
      <c r="F36" s="1208">
        <v>66511.530000000013</v>
      </c>
      <c r="G36" s="1209">
        <v>60881.66</v>
      </c>
      <c r="H36" s="1209">
        <v>72301.16</v>
      </c>
      <c r="I36" s="1210">
        <v>72033.399999999994</v>
      </c>
      <c r="J36" s="1211">
        <v>62729.950000000004</v>
      </c>
      <c r="K36" s="1209">
        <v>104794.85999999999</v>
      </c>
      <c r="L36" s="1175">
        <v>90381.09</v>
      </c>
      <c r="M36" s="1191">
        <v>46847.42</v>
      </c>
      <c r="N36" s="1211">
        <v>79383.01999999999</v>
      </c>
      <c r="O36" s="1209">
        <v>71846.55</v>
      </c>
      <c r="P36" s="1175">
        <v>64104.67</v>
      </c>
      <c r="Q36" s="1210">
        <v>62140.770000000011</v>
      </c>
      <c r="R36" s="1186" t="s">
        <v>51</v>
      </c>
      <c r="S36" s="1211">
        <v>72224.899999999994</v>
      </c>
      <c r="T36" s="1175">
        <v>68338.18299999999</v>
      </c>
      <c r="U36" s="1209">
        <v>133641.19899999999</v>
      </c>
      <c r="V36" s="1174">
        <v>131508.038</v>
      </c>
      <c r="W36" s="1211">
        <v>78881.003082999989</v>
      </c>
      <c r="X36" s="1175">
        <v>45750.175000000003</v>
      </c>
      <c r="Y36" s="1209">
        <v>42948.107658000001</v>
      </c>
      <c r="Z36" s="1174">
        <v>86212.664655</v>
      </c>
      <c r="AA36" s="1187">
        <v>106496.89522399999</v>
      </c>
      <c r="AB36" s="1175">
        <v>160307.24804600002</v>
      </c>
      <c r="AC36" s="1175">
        <v>170547.32349899999</v>
      </c>
      <c r="AD36" s="1191">
        <v>161961.15814700001</v>
      </c>
      <c r="AE36" s="1187">
        <v>190195.09212000002</v>
      </c>
      <c r="AF36" s="1175">
        <v>177109.942286</v>
      </c>
      <c r="AG36" s="1175">
        <v>186988.41144600001</v>
      </c>
      <c r="AH36" s="1191">
        <v>185414.62873600001</v>
      </c>
      <c r="AI36" s="1187">
        <v>188489.50428700002</v>
      </c>
      <c r="AJ36" s="1175">
        <v>178882.78711600002</v>
      </c>
      <c r="AK36" s="1175">
        <v>250228</v>
      </c>
      <c r="AL36" s="1191">
        <v>260024.25690599997</v>
      </c>
    </row>
    <row r="37" spans="1:38" s="1192" customFormat="1">
      <c r="A37" s="1455" t="s">
        <v>141</v>
      </c>
      <c r="B37" s="1193">
        <v>38688.53</v>
      </c>
      <c r="C37" s="1194">
        <v>45795.29</v>
      </c>
      <c r="D37" s="1194">
        <v>46734.14</v>
      </c>
      <c r="E37" s="1194">
        <v>44988.729999999996</v>
      </c>
      <c r="F37" s="1195">
        <v>42776.97</v>
      </c>
      <c r="G37" s="1196">
        <v>39333.660000000003</v>
      </c>
      <c r="H37" s="1196">
        <v>49721.490000000005</v>
      </c>
      <c r="I37" s="1197">
        <v>50118.43</v>
      </c>
      <c r="J37" s="1198">
        <v>33984.770000000004</v>
      </c>
      <c r="K37" s="1196">
        <v>62077.25</v>
      </c>
      <c r="L37" s="1199">
        <v>43984.5</v>
      </c>
      <c r="M37" s="1200">
        <v>24307.82</v>
      </c>
      <c r="N37" s="1198">
        <v>49728.71</v>
      </c>
      <c r="O37" s="1196">
        <v>38973.880000000005</v>
      </c>
      <c r="P37" s="1199">
        <v>34868.71</v>
      </c>
      <c r="Q37" s="1197">
        <v>33395.69</v>
      </c>
      <c r="R37" s="1455" t="s">
        <v>141</v>
      </c>
      <c r="S37" s="1198">
        <v>40325.9</v>
      </c>
      <c r="T37" s="1199">
        <v>31755.563999999998</v>
      </c>
      <c r="U37" s="1196">
        <v>60346.065000000002</v>
      </c>
      <c r="V37" s="1173">
        <v>61202.952000000005</v>
      </c>
      <c r="W37" s="1198">
        <v>30863.314901999998</v>
      </c>
      <c r="X37" s="1199">
        <v>22778.572</v>
      </c>
      <c r="Y37" s="1196">
        <v>18502.994018000001</v>
      </c>
      <c r="Z37" s="1173">
        <v>43136.411011000004</v>
      </c>
      <c r="AA37" s="1193">
        <v>65801.405987000006</v>
      </c>
      <c r="AB37" s="1199">
        <v>87960.701671000003</v>
      </c>
      <c r="AC37" s="1199">
        <v>95052.908720000007</v>
      </c>
      <c r="AD37" s="1200">
        <v>99342.152438000005</v>
      </c>
      <c r="AE37" s="1193">
        <v>120540.20922700001</v>
      </c>
      <c r="AF37" s="1199">
        <v>110132.40823599999</v>
      </c>
      <c r="AG37" s="1199">
        <v>118339.56355200001</v>
      </c>
      <c r="AH37" s="1200">
        <v>112000.603296</v>
      </c>
      <c r="AI37" s="1193">
        <v>118405.25687</v>
      </c>
      <c r="AJ37" s="1199">
        <v>105100.552167</v>
      </c>
      <c r="AK37" s="1199">
        <v>144530.6</v>
      </c>
      <c r="AL37" s="1200">
        <v>154985.578713</v>
      </c>
    </row>
    <row r="38" spans="1:38" s="1192" customFormat="1">
      <c r="A38" s="1455" t="s">
        <v>142</v>
      </c>
      <c r="B38" s="1193">
        <v>14674.15</v>
      </c>
      <c r="C38" s="1199">
        <v>4562.79</v>
      </c>
      <c r="D38" s="1199">
        <v>4961.6100000000006</v>
      </c>
      <c r="E38" s="1200">
        <v>12295.349999999999</v>
      </c>
      <c r="F38" s="1193">
        <v>4430.33</v>
      </c>
      <c r="G38" s="1199">
        <v>3890.79</v>
      </c>
      <c r="H38" s="1199">
        <v>4470.75</v>
      </c>
      <c r="I38" s="1200">
        <v>4698.5999999999995</v>
      </c>
      <c r="J38" s="1193">
        <v>6753.49</v>
      </c>
      <c r="K38" s="1199">
        <v>9599.8100000000013</v>
      </c>
      <c r="L38" s="1199">
        <v>7670.3000000000011</v>
      </c>
      <c r="M38" s="1200">
        <v>6352.29</v>
      </c>
      <c r="N38" s="1193">
        <v>9745.77</v>
      </c>
      <c r="O38" s="1199">
        <v>9929.76</v>
      </c>
      <c r="P38" s="1199">
        <v>9195.7199999999993</v>
      </c>
      <c r="Q38" s="1200">
        <v>8870.83</v>
      </c>
      <c r="R38" s="1455" t="s">
        <v>142</v>
      </c>
      <c r="S38" s="1193">
        <v>9038</v>
      </c>
      <c r="T38" s="1199">
        <v>7423.1509999999998</v>
      </c>
      <c r="U38" s="1199">
        <v>26119.894</v>
      </c>
      <c r="V38" s="1200">
        <v>25144.771000000001</v>
      </c>
      <c r="W38" s="1193">
        <v>24543.137071999998</v>
      </c>
      <c r="X38" s="1199">
        <v>14986.519</v>
      </c>
      <c r="Y38" s="1199">
        <v>17768.751410000001</v>
      </c>
      <c r="Z38" s="1200">
        <v>32735.448453999998</v>
      </c>
      <c r="AA38" s="1193">
        <v>35384.345325999995</v>
      </c>
      <c r="AB38" s="1199">
        <v>55317.378112999999</v>
      </c>
      <c r="AC38" s="1199">
        <v>54083.504883000001</v>
      </c>
      <c r="AD38" s="1200">
        <v>53445.547737000001</v>
      </c>
      <c r="AE38" s="1193">
        <v>60756.175184</v>
      </c>
      <c r="AF38" s="1199">
        <v>62024.524525000001</v>
      </c>
      <c r="AG38" s="1199">
        <v>64332.211869999999</v>
      </c>
      <c r="AH38" s="1200">
        <v>64624.343262000002</v>
      </c>
      <c r="AI38" s="1193">
        <v>64996.337770999999</v>
      </c>
      <c r="AJ38" s="1199">
        <v>65516.085485000003</v>
      </c>
      <c r="AK38" s="1199">
        <v>98362.8</v>
      </c>
      <c r="AL38" s="1200">
        <v>99069.459527999992</v>
      </c>
    </row>
    <row r="39" spans="1:38" s="1192" customFormat="1">
      <c r="A39" s="1455" t="s">
        <v>12</v>
      </c>
      <c r="B39" s="1193">
        <v>21986.260000000002</v>
      </c>
      <c r="C39" s="1199">
        <v>11849.35</v>
      </c>
      <c r="D39" s="1199">
        <v>14544.920000000002</v>
      </c>
      <c r="E39" s="1200">
        <v>19345.990000000002</v>
      </c>
      <c r="F39" s="1193">
        <v>15328.350000000002</v>
      </c>
      <c r="G39" s="1199">
        <v>15510.630000000001</v>
      </c>
      <c r="H39" s="1199">
        <v>15212.07</v>
      </c>
      <c r="I39" s="1200">
        <v>13967.640000000001</v>
      </c>
      <c r="J39" s="1193">
        <v>19631.060000000001</v>
      </c>
      <c r="K39" s="1199">
        <v>30502.93</v>
      </c>
      <c r="L39" s="1199">
        <v>30946.54</v>
      </c>
      <c r="M39" s="1200">
        <v>14406.35</v>
      </c>
      <c r="N39" s="1193">
        <v>17594.03</v>
      </c>
      <c r="O39" s="1199">
        <v>19701.489999999998</v>
      </c>
      <c r="P39" s="1199">
        <v>18294.02</v>
      </c>
      <c r="Q39" s="1200">
        <v>18576.88</v>
      </c>
      <c r="R39" s="1455" t="s">
        <v>12</v>
      </c>
      <c r="S39" s="1193">
        <v>20035.400000000001</v>
      </c>
      <c r="T39" s="1199">
        <v>27043.216</v>
      </c>
      <c r="U39" s="1199">
        <v>44313.991999999998</v>
      </c>
      <c r="V39" s="1200">
        <v>42236.126000000004</v>
      </c>
      <c r="W39" s="1193">
        <v>21867.376960000001</v>
      </c>
      <c r="X39" s="1199">
        <v>6782.8770000000004</v>
      </c>
      <c r="Y39" s="1199">
        <v>5816.8921979999996</v>
      </c>
      <c r="Z39" s="1200">
        <v>7713.7271900000005</v>
      </c>
      <c r="AA39" s="1193">
        <v>4171.6987440000003</v>
      </c>
      <c r="AB39" s="1199">
        <v>13929.84499</v>
      </c>
      <c r="AC39" s="1199">
        <v>17507.068890999999</v>
      </c>
      <c r="AD39" s="1200">
        <v>5284.3899999999994</v>
      </c>
      <c r="AE39" s="1193">
        <v>5363.4863100000002</v>
      </c>
      <c r="AF39" s="1199">
        <v>1297.154</v>
      </c>
      <c r="AG39" s="1199">
        <v>625.13328300000001</v>
      </c>
      <c r="AH39" s="1200">
        <v>5077.3152829999999</v>
      </c>
      <c r="AI39" s="1193">
        <v>1331.4480000000001</v>
      </c>
      <c r="AJ39" s="1199">
        <v>4506.3584209999999</v>
      </c>
      <c r="AK39" s="1199">
        <v>3217.4</v>
      </c>
      <c r="AL39" s="1200">
        <v>1803.433</v>
      </c>
    </row>
    <row r="40" spans="1:38" s="1192" customFormat="1">
      <c r="A40" s="1455" t="s">
        <v>143</v>
      </c>
      <c r="B40" s="1193">
        <v>5069.5</v>
      </c>
      <c r="C40" s="1199">
        <v>3060.57</v>
      </c>
      <c r="D40" s="1199">
        <v>365.83</v>
      </c>
      <c r="E40" s="1200">
        <v>3274.4700000000003</v>
      </c>
      <c r="F40" s="1193">
        <v>1932.25</v>
      </c>
      <c r="G40" s="1199">
        <v>1008.21</v>
      </c>
      <c r="H40" s="1199">
        <v>1154</v>
      </c>
      <c r="I40" s="1200">
        <v>1203.6500000000001</v>
      </c>
      <c r="J40" s="1193">
        <v>2314.5</v>
      </c>
      <c r="K40" s="1199">
        <v>2511.87</v>
      </c>
      <c r="L40" s="1199">
        <v>5260.47</v>
      </c>
      <c r="M40" s="1200">
        <v>1780.96</v>
      </c>
      <c r="N40" s="1193">
        <v>2314.5100000000002</v>
      </c>
      <c r="O40" s="1199">
        <v>2276.5299999999997</v>
      </c>
      <c r="P40" s="1199">
        <v>1174.8600000000001</v>
      </c>
      <c r="Q40" s="1200">
        <v>1289.3699999999999</v>
      </c>
      <c r="R40" s="1455" t="s">
        <v>143</v>
      </c>
      <c r="S40" s="1193">
        <v>2254.1999999999998</v>
      </c>
      <c r="T40" s="1199">
        <v>2039.9570000000001</v>
      </c>
      <c r="U40" s="1199">
        <v>1904.3589999999999</v>
      </c>
      <c r="V40" s="1200">
        <v>1946.616</v>
      </c>
      <c r="W40" s="1193">
        <v>1607.1741489999999</v>
      </c>
      <c r="X40" s="1199">
        <v>1202.2070000000001</v>
      </c>
      <c r="Y40" s="1199">
        <v>859.47003199999995</v>
      </c>
      <c r="Z40" s="1200">
        <v>2627.078</v>
      </c>
      <c r="AA40" s="1193">
        <v>1139.4451670000001</v>
      </c>
      <c r="AB40" s="1199">
        <v>3099.3232720000001</v>
      </c>
      <c r="AC40" s="1199">
        <v>3903.8410050000002</v>
      </c>
      <c r="AD40" s="1200">
        <v>3889.0679719999998</v>
      </c>
      <c r="AE40" s="1193">
        <v>3535.221399</v>
      </c>
      <c r="AF40" s="1199">
        <v>3655.8555250000004</v>
      </c>
      <c r="AG40" s="1199">
        <v>3691.5027409999998</v>
      </c>
      <c r="AH40" s="1200">
        <v>3712.3668950000001</v>
      </c>
      <c r="AI40" s="1193">
        <v>3756.4616459999997</v>
      </c>
      <c r="AJ40" s="1199">
        <v>3759.7910430000002</v>
      </c>
      <c r="AK40" s="1199">
        <v>4117.2</v>
      </c>
      <c r="AL40" s="1200">
        <v>4165.7856649999994</v>
      </c>
    </row>
    <row r="41" spans="1:38" s="1192" customFormat="1">
      <c r="A41" s="1455" t="s">
        <v>144</v>
      </c>
      <c r="B41" s="1193">
        <v>1287.4000000000001</v>
      </c>
      <c r="C41" s="1199">
        <v>895.7</v>
      </c>
      <c r="D41" s="1199">
        <v>3460.27</v>
      </c>
      <c r="E41" s="1200">
        <v>5114.7700000000004</v>
      </c>
      <c r="F41" s="1193">
        <v>2043.6299999999999</v>
      </c>
      <c r="G41" s="1199">
        <v>1138.3699999999999</v>
      </c>
      <c r="H41" s="1199">
        <v>1742.8500000000001</v>
      </c>
      <c r="I41" s="1200">
        <v>2045.08</v>
      </c>
      <c r="J41" s="1193">
        <v>46.13</v>
      </c>
      <c r="K41" s="1199">
        <v>103</v>
      </c>
      <c r="L41" s="1199">
        <v>2519.2799999999997</v>
      </c>
      <c r="M41" s="1200">
        <v>0</v>
      </c>
      <c r="N41" s="1193">
        <v>0</v>
      </c>
      <c r="O41" s="1199">
        <v>964.89</v>
      </c>
      <c r="P41" s="1199">
        <v>571.36</v>
      </c>
      <c r="Q41" s="1200">
        <v>8</v>
      </c>
      <c r="R41" s="1455" t="s">
        <v>144</v>
      </c>
      <c r="S41" s="1193">
        <v>571.4</v>
      </c>
      <c r="T41" s="1199">
        <v>76.295000000000002</v>
      </c>
      <c r="U41" s="1199">
        <v>956.88900000000001</v>
      </c>
      <c r="V41" s="1200">
        <v>977.57299999999998</v>
      </c>
      <c r="W41" s="1193">
        <v>0</v>
      </c>
      <c r="X41" s="1199">
        <v>0</v>
      </c>
      <c r="Y41" s="1199">
        <v>0</v>
      </c>
      <c r="Z41" s="1200">
        <v>0</v>
      </c>
      <c r="AA41" s="1193">
        <v>0</v>
      </c>
      <c r="AB41" s="1199">
        <v>0</v>
      </c>
      <c r="AC41" s="1199">
        <v>0</v>
      </c>
      <c r="AD41" s="1200">
        <v>0</v>
      </c>
      <c r="AE41" s="1193">
        <v>0</v>
      </c>
      <c r="AF41" s="1199">
        <v>0</v>
      </c>
      <c r="AG41" s="1199">
        <v>0</v>
      </c>
      <c r="AH41" s="1200">
        <v>0</v>
      </c>
      <c r="AI41" s="1193">
        <v>0</v>
      </c>
      <c r="AJ41" s="1199">
        <v>0</v>
      </c>
      <c r="AK41" s="1199">
        <v>0</v>
      </c>
      <c r="AL41" s="1200">
        <v>0</v>
      </c>
    </row>
    <row r="42" spans="1:38" s="1202" customFormat="1">
      <c r="A42" s="1186" t="s">
        <v>12</v>
      </c>
      <c r="B42" s="1187">
        <v>13545.150000000001</v>
      </c>
      <c r="C42" s="1175">
        <v>6782.27</v>
      </c>
      <c r="D42" s="1175">
        <v>9572.0300000000007</v>
      </c>
      <c r="E42" s="1191">
        <v>12418.23</v>
      </c>
      <c r="F42" s="1187">
        <v>10719.48</v>
      </c>
      <c r="G42" s="1175">
        <v>4250.6100000000006</v>
      </c>
      <c r="H42" s="1175">
        <v>13076.189999999999</v>
      </c>
      <c r="I42" s="1191">
        <v>9641.0600000000013</v>
      </c>
      <c r="J42" s="1187">
        <v>10504.829999999998</v>
      </c>
      <c r="K42" s="1175">
        <v>8081.8700000000008</v>
      </c>
      <c r="L42" s="1175">
        <v>3666.04</v>
      </c>
      <c r="M42" s="1191">
        <v>6874.32</v>
      </c>
      <c r="N42" s="1187">
        <v>4061.14</v>
      </c>
      <c r="O42" s="1175">
        <v>4638.0899999999992</v>
      </c>
      <c r="P42" s="1175">
        <v>5649.2800000000007</v>
      </c>
      <c r="Q42" s="1191">
        <v>4576.95</v>
      </c>
      <c r="R42" s="1186" t="s">
        <v>12</v>
      </c>
      <c r="S42" s="1187">
        <v>5823</v>
      </c>
      <c r="T42" s="1175">
        <v>5590.393</v>
      </c>
      <c r="U42" s="1175">
        <v>16069.782999999999</v>
      </c>
      <c r="V42" s="1191">
        <v>27122.960000000003</v>
      </c>
      <c r="W42" s="1187">
        <v>3725.2340250000002</v>
      </c>
      <c r="X42" s="1175">
        <v>2033.3150000000001</v>
      </c>
      <c r="Y42" s="1175">
        <v>0</v>
      </c>
      <c r="Z42" s="1191">
        <v>2460.3720839999996</v>
      </c>
      <c r="AA42" s="1187">
        <v>0</v>
      </c>
      <c r="AB42" s="1175">
        <v>2056.9540000000002</v>
      </c>
      <c r="AC42" s="1175">
        <v>0</v>
      </c>
      <c r="AD42" s="1191">
        <v>0</v>
      </c>
      <c r="AE42" s="1187">
        <v>0</v>
      </c>
      <c r="AF42" s="1175">
        <v>0</v>
      </c>
      <c r="AG42" s="1175">
        <v>0</v>
      </c>
      <c r="AH42" s="1191">
        <v>0</v>
      </c>
      <c r="AI42" s="1187">
        <v>0</v>
      </c>
      <c r="AJ42" s="1175">
        <v>0</v>
      </c>
      <c r="AK42" s="1175">
        <v>0</v>
      </c>
      <c r="AL42" s="1191">
        <v>0</v>
      </c>
    </row>
    <row r="43" spans="1:38" s="1192" customFormat="1">
      <c r="A43" s="1455" t="s">
        <v>145</v>
      </c>
      <c r="B43" s="1193">
        <v>810.95</v>
      </c>
      <c r="C43" s="1199">
        <v>100.58</v>
      </c>
      <c r="D43" s="1199">
        <v>0</v>
      </c>
      <c r="E43" s="1200">
        <v>0</v>
      </c>
      <c r="F43" s="1193">
        <v>119.9</v>
      </c>
      <c r="G43" s="1199">
        <v>41.64</v>
      </c>
      <c r="H43" s="1199">
        <v>726.13</v>
      </c>
      <c r="I43" s="1200">
        <v>259.61</v>
      </c>
      <c r="J43" s="1193">
        <v>0</v>
      </c>
      <c r="K43" s="1199">
        <v>0</v>
      </c>
      <c r="L43" s="1199">
        <v>0</v>
      </c>
      <c r="M43" s="1200">
        <v>0</v>
      </c>
      <c r="N43" s="1193">
        <v>0</v>
      </c>
      <c r="O43" s="1199">
        <v>0.24</v>
      </c>
      <c r="P43" s="1199">
        <v>33.78</v>
      </c>
      <c r="Q43" s="1200">
        <v>0</v>
      </c>
      <c r="R43" s="1455" t="s">
        <v>145</v>
      </c>
      <c r="S43" s="1193">
        <v>0</v>
      </c>
      <c r="T43" s="1199">
        <v>66.221999999999994</v>
      </c>
      <c r="U43" s="1199">
        <v>0</v>
      </c>
      <c r="V43" s="1200">
        <v>13023.849</v>
      </c>
      <c r="W43" s="1193">
        <v>0</v>
      </c>
      <c r="X43" s="1199">
        <v>0</v>
      </c>
      <c r="Y43" s="1199">
        <v>0</v>
      </c>
      <c r="Z43" s="1200">
        <v>0</v>
      </c>
      <c r="AA43" s="1193">
        <v>0</v>
      </c>
      <c r="AB43" s="1199">
        <v>0</v>
      </c>
      <c r="AC43" s="1199">
        <v>0</v>
      </c>
      <c r="AD43" s="1200">
        <v>0</v>
      </c>
      <c r="AE43" s="1193">
        <v>0</v>
      </c>
      <c r="AF43" s="1199">
        <v>0</v>
      </c>
      <c r="AG43" s="1199">
        <v>0</v>
      </c>
      <c r="AH43" s="1200">
        <v>0</v>
      </c>
      <c r="AI43" s="1193">
        <v>0</v>
      </c>
      <c r="AJ43" s="1199">
        <v>0</v>
      </c>
      <c r="AK43" s="1199">
        <v>0</v>
      </c>
      <c r="AL43" s="1200">
        <v>0</v>
      </c>
    </row>
    <row r="44" spans="1:38" s="1192" customFormat="1">
      <c r="A44" s="1455" t="s">
        <v>146</v>
      </c>
      <c r="B44" s="1193">
        <v>4173.54</v>
      </c>
      <c r="C44" s="1199">
        <v>1190.33</v>
      </c>
      <c r="D44" s="1199">
        <v>839.08</v>
      </c>
      <c r="E44" s="1200">
        <v>999.69999999999993</v>
      </c>
      <c r="F44" s="1193">
        <v>2018.6999999999998</v>
      </c>
      <c r="G44" s="1199">
        <v>778.84</v>
      </c>
      <c r="H44" s="1199">
        <v>1021.8299999999999</v>
      </c>
      <c r="I44" s="1200">
        <v>924.99</v>
      </c>
      <c r="J44" s="1193">
        <v>498.6</v>
      </c>
      <c r="K44" s="1199">
        <v>1183.46</v>
      </c>
      <c r="L44" s="1199">
        <v>779.5100000000001</v>
      </c>
      <c r="M44" s="1200">
        <v>808.9</v>
      </c>
      <c r="N44" s="1193">
        <v>71.13</v>
      </c>
      <c r="O44" s="1199">
        <v>811.94</v>
      </c>
      <c r="P44" s="1199">
        <v>1029.7</v>
      </c>
      <c r="Q44" s="1200">
        <v>1135.25</v>
      </c>
      <c r="R44" s="1455" t="s">
        <v>146</v>
      </c>
      <c r="S44" s="1193">
        <v>1135.1999999999998</v>
      </c>
      <c r="T44" s="1199">
        <v>458.53300000000002</v>
      </c>
      <c r="U44" s="1199">
        <v>552.77</v>
      </c>
      <c r="V44" s="1200">
        <v>7583.8029999999999</v>
      </c>
      <c r="W44" s="1193">
        <v>65.357416999999998</v>
      </c>
      <c r="X44" s="1199">
        <v>45.356999999999999</v>
      </c>
      <c r="Y44" s="1199">
        <v>0</v>
      </c>
      <c r="Z44" s="1200">
        <v>45.357416999999998</v>
      </c>
      <c r="AA44" s="1193">
        <v>0</v>
      </c>
      <c r="AB44" s="1199">
        <v>0</v>
      </c>
      <c r="AC44" s="1199">
        <v>0</v>
      </c>
      <c r="AD44" s="1200">
        <v>0</v>
      </c>
      <c r="AE44" s="1193">
        <v>0</v>
      </c>
      <c r="AF44" s="1199">
        <v>0</v>
      </c>
      <c r="AG44" s="1199">
        <v>0</v>
      </c>
      <c r="AH44" s="1200">
        <v>0</v>
      </c>
      <c r="AI44" s="1193">
        <v>0</v>
      </c>
      <c r="AJ44" s="1199">
        <v>0</v>
      </c>
      <c r="AK44" s="1199">
        <v>0</v>
      </c>
      <c r="AL44" s="1200">
        <v>0</v>
      </c>
    </row>
    <row r="45" spans="1:38" s="1192" customFormat="1">
      <c r="A45" s="1455" t="s">
        <v>147</v>
      </c>
      <c r="B45" s="1193">
        <v>340.54</v>
      </c>
      <c r="C45" s="1199">
        <v>953.02</v>
      </c>
      <c r="D45" s="1199">
        <v>1846.52</v>
      </c>
      <c r="E45" s="1200">
        <v>1157.27</v>
      </c>
      <c r="F45" s="1193">
        <v>390.4</v>
      </c>
      <c r="G45" s="1199">
        <v>794.08</v>
      </c>
      <c r="H45" s="1199">
        <v>757.5</v>
      </c>
      <c r="I45" s="1200">
        <v>1044.6600000000001</v>
      </c>
      <c r="J45" s="1193">
        <v>1291.2</v>
      </c>
      <c r="K45" s="1199">
        <v>1553.39</v>
      </c>
      <c r="L45" s="1199">
        <v>376.82</v>
      </c>
      <c r="M45" s="1200">
        <v>1745.93</v>
      </c>
      <c r="N45" s="1193">
        <v>1270.1600000000001</v>
      </c>
      <c r="O45" s="1199">
        <v>2070.3399999999997</v>
      </c>
      <c r="P45" s="1199">
        <v>2162</v>
      </c>
      <c r="Q45" s="1200">
        <v>1997.29</v>
      </c>
      <c r="R45" s="1455" t="s">
        <v>147</v>
      </c>
      <c r="S45" s="1193">
        <v>2024.9</v>
      </c>
      <c r="T45" s="1199">
        <v>449.13499999999999</v>
      </c>
      <c r="U45" s="1199">
        <v>878.03200000000004</v>
      </c>
      <c r="V45" s="1200">
        <v>1125.789</v>
      </c>
      <c r="W45" s="1193">
        <v>9.9350000000000005</v>
      </c>
      <c r="X45" s="1199">
        <v>0</v>
      </c>
      <c r="Y45" s="1199">
        <v>0</v>
      </c>
      <c r="Z45" s="1200">
        <v>4.2350000000000003</v>
      </c>
      <c r="AA45" s="1193">
        <v>0</v>
      </c>
      <c r="AB45" s="1199">
        <v>0</v>
      </c>
      <c r="AC45" s="1199">
        <v>0</v>
      </c>
      <c r="AD45" s="1200">
        <v>0</v>
      </c>
      <c r="AE45" s="1193">
        <v>0</v>
      </c>
      <c r="AF45" s="1199">
        <v>0</v>
      </c>
      <c r="AG45" s="1199">
        <v>0</v>
      </c>
      <c r="AH45" s="1200">
        <v>0</v>
      </c>
      <c r="AI45" s="1193">
        <v>0</v>
      </c>
      <c r="AJ45" s="1199">
        <v>0</v>
      </c>
      <c r="AK45" s="1199">
        <v>0</v>
      </c>
      <c r="AL45" s="1200">
        <v>0</v>
      </c>
    </row>
    <row r="46" spans="1:38" s="1192" customFormat="1" ht="16.5" thickBot="1">
      <c r="A46" s="1455" t="s">
        <v>148</v>
      </c>
      <c r="B46" s="1478">
        <v>8220.1200000000008</v>
      </c>
      <c r="C46" s="1479">
        <v>4538.34</v>
      </c>
      <c r="D46" s="1479">
        <v>6886.43</v>
      </c>
      <c r="E46" s="1480">
        <v>10261.26</v>
      </c>
      <c r="F46" s="1478">
        <v>8190.4800000000005</v>
      </c>
      <c r="G46" s="1479">
        <v>2636.05</v>
      </c>
      <c r="H46" s="1479">
        <v>10570.73</v>
      </c>
      <c r="I46" s="1480">
        <v>7411.8</v>
      </c>
      <c r="J46" s="1478">
        <v>8715.0299999999988</v>
      </c>
      <c r="K46" s="1479">
        <v>5345.02</v>
      </c>
      <c r="L46" s="1479">
        <v>2509.71</v>
      </c>
      <c r="M46" s="1480">
        <v>4319.49</v>
      </c>
      <c r="N46" s="1478">
        <v>2719.85</v>
      </c>
      <c r="O46" s="1479">
        <v>1755.57</v>
      </c>
      <c r="P46" s="1479">
        <v>2423.8000000000002</v>
      </c>
      <c r="Q46" s="1480">
        <v>1444.4099999999999</v>
      </c>
      <c r="R46" s="1455" t="s">
        <v>148</v>
      </c>
      <c r="S46" s="1478">
        <v>2662.9</v>
      </c>
      <c r="T46" s="1479">
        <v>4616.5029999999997</v>
      </c>
      <c r="U46" s="1479">
        <v>14638.981</v>
      </c>
      <c r="V46" s="1480">
        <v>5389.5190000000002</v>
      </c>
      <c r="W46" s="1478">
        <v>3649.9416080000001</v>
      </c>
      <c r="X46" s="1479">
        <v>1987.9580000000001</v>
      </c>
      <c r="Y46" s="1479">
        <v>0</v>
      </c>
      <c r="Z46" s="1480">
        <v>2410.7796669999998</v>
      </c>
      <c r="AA46" s="1478">
        <v>0</v>
      </c>
      <c r="AB46" s="1479">
        <v>2056.9540000000002</v>
      </c>
      <c r="AC46" s="1479">
        <v>0</v>
      </c>
      <c r="AD46" s="1480">
        <v>0</v>
      </c>
      <c r="AE46" s="1478">
        <v>0</v>
      </c>
      <c r="AF46" s="1479">
        <v>0</v>
      </c>
      <c r="AG46" s="1479">
        <v>0</v>
      </c>
      <c r="AH46" s="1480">
        <v>0</v>
      </c>
      <c r="AI46" s="1478">
        <v>0</v>
      </c>
      <c r="AJ46" s="1479">
        <v>0</v>
      </c>
      <c r="AK46" s="1479">
        <v>0</v>
      </c>
      <c r="AL46" s="1480">
        <v>0</v>
      </c>
    </row>
    <row r="47" spans="1:38" s="1202" customFormat="1" ht="17.25" thickTop="1" thickBot="1">
      <c r="A47" s="1440" t="s">
        <v>14</v>
      </c>
      <c r="B47" s="1441">
        <v>481210.58000000007</v>
      </c>
      <c r="C47" s="1442">
        <v>475222.88</v>
      </c>
      <c r="D47" s="1442">
        <v>539209.22</v>
      </c>
      <c r="E47" s="1442">
        <v>498192.62000000005</v>
      </c>
      <c r="F47" s="1441">
        <v>439855.51</v>
      </c>
      <c r="G47" s="1442">
        <v>442053.92999999993</v>
      </c>
      <c r="H47" s="1442">
        <v>574270.19999999995</v>
      </c>
      <c r="I47" s="1443">
        <v>633797.93000000005</v>
      </c>
      <c r="J47" s="1441">
        <v>383971.13</v>
      </c>
      <c r="K47" s="1442">
        <v>588007.49</v>
      </c>
      <c r="L47" s="1442">
        <v>528766.77</v>
      </c>
      <c r="M47" s="1443">
        <v>358970.81999999995</v>
      </c>
      <c r="N47" s="1441">
        <v>465285.91000000003</v>
      </c>
      <c r="O47" s="1442">
        <v>491116.9</v>
      </c>
      <c r="P47" s="1442">
        <v>440644.56</v>
      </c>
      <c r="Q47" s="1443">
        <v>393724.92</v>
      </c>
      <c r="R47" s="1440" t="s">
        <v>14</v>
      </c>
      <c r="S47" s="1441">
        <v>459586</v>
      </c>
      <c r="T47" s="1442">
        <v>401925.89999999997</v>
      </c>
      <c r="U47" s="1442">
        <v>702676.6880000002</v>
      </c>
      <c r="V47" s="1443">
        <v>586389.10400000005</v>
      </c>
      <c r="W47" s="1441">
        <v>329417.78035399999</v>
      </c>
      <c r="X47" s="1442">
        <v>237361.45699999999</v>
      </c>
      <c r="Y47" s="1442">
        <v>273259.655914</v>
      </c>
      <c r="Z47" s="1443">
        <v>468902.27613399999</v>
      </c>
      <c r="AA47" s="1441">
        <v>517228.87107299996</v>
      </c>
      <c r="AB47" s="1442">
        <v>705112.76041100011</v>
      </c>
      <c r="AC47" s="1442">
        <v>690768.71334899997</v>
      </c>
      <c r="AD47" s="1443">
        <v>699141.3773559999</v>
      </c>
      <c r="AE47" s="1441">
        <v>761942.39358000003</v>
      </c>
      <c r="AF47" s="1442">
        <v>792517.95870800014</v>
      </c>
      <c r="AG47" s="1442">
        <v>817586.35059000005</v>
      </c>
      <c r="AH47" s="1443">
        <v>802907.61637900001</v>
      </c>
      <c r="AI47" s="1441">
        <v>836029.05379799998</v>
      </c>
      <c r="AJ47" s="1442">
        <v>875985.54997199995</v>
      </c>
      <c r="AK47" s="1442">
        <v>1001366.4</v>
      </c>
      <c r="AL47" s="1443">
        <v>1005781.1460469998</v>
      </c>
    </row>
    <row r="48" spans="1:38" s="1202" customFormat="1" ht="18">
      <c r="A48" s="1475" t="s">
        <v>150</v>
      </c>
      <c r="B48" s="1175"/>
      <c r="C48" s="1175"/>
      <c r="D48" s="1175"/>
      <c r="E48" s="1175"/>
      <c r="F48" s="1187"/>
      <c r="G48" s="1175"/>
      <c r="H48" s="1175"/>
      <c r="I48" s="1191"/>
      <c r="J48" s="1187"/>
      <c r="K48" s="1175"/>
      <c r="L48" s="1175"/>
      <c r="M48" s="1191"/>
      <c r="N48" s="1187"/>
      <c r="O48" s="1175"/>
      <c r="P48" s="1175"/>
      <c r="Q48" s="1191"/>
      <c r="R48" s="1475" t="s">
        <v>150</v>
      </c>
      <c r="S48" s="1188"/>
      <c r="T48" s="1189"/>
      <c r="U48" s="1189"/>
      <c r="V48" s="1190"/>
      <c r="W48" s="1188"/>
      <c r="X48" s="1189"/>
      <c r="Y48" s="1189"/>
      <c r="Z48" s="1190"/>
      <c r="AA48" s="1188"/>
      <c r="AB48" s="1189"/>
      <c r="AC48" s="1189"/>
      <c r="AD48" s="1190"/>
      <c r="AE48" s="1188"/>
      <c r="AF48" s="1189"/>
      <c r="AG48" s="1189"/>
      <c r="AH48" s="1190"/>
      <c r="AI48" s="1188"/>
      <c r="AJ48" s="1189"/>
      <c r="AK48" s="1189"/>
      <c r="AL48" s="1190"/>
    </row>
    <row r="49" spans="1:38" s="1202" customFormat="1">
      <c r="A49" s="1186" t="s">
        <v>151</v>
      </c>
      <c r="B49" s="1175">
        <v>308413.44</v>
      </c>
      <c r="C49" s="1175">
        <v>345367.51</v>
      </c>
      <c r="D49" s="1175">
        <v>380800.99</v>
      </c>
      <c r="E49" s="1175">
        <v>353116.08</v>
      </c>
      <c r="F49" s="1187">
        <v>301285.65000000002</v>
      </c>
      <c r="G49" s="1175">
        <v>287281.99</v>
      </c>
      <c r="H49" s="1175">
        <v>327505.42000000004</v>
      </c>
      <c r="I49" s="1191">
        <v>395869.98</v>
      </c>
      <c r="J49" s="1187">
        <v>267824.43</v>
      </c>
      <c r="K49" s="1175">
        <v>408741.58999999997</v>
      </c>
      <c r="L49" s="1175">
        <v>343457.95</v>
      </c>
      <c r="M49" s="1191">
        <v>218257.06</v>
      </c>
      <c r="N49" s="1187">
        <v>305545.96000000002</v>
      </c>
      <c r="O49" s="1175">
        <v>287226.5</v>
      </c>
      <c r="P49" s="1175">
        <v>247802.68</v>
      </c>
      <c r="Q49" s="1191">
        <v>202741.23</v>
      </c>
      <c r="R49" s="1186" t="s">
        <v>151</v>
      </c>
      <c r="S49" s="1187">
        <v>251171</v>
      </c>
      <c r="T49" s="1175">
        <v>250411.14299999998</v>
      </c>
      <c r="U49" s="1175">
        <v>349317.02499999997</v>
      </c>
      <c r="V49" s="1191">
        <v>318778.95500000002</v>
      </c>
      <c r="W49" s="1187">
        <v>172800.47520600003</v>
      </c>
      <c r="X49" s="1175">
        <v>134380.74099999998</v>
      </c>
      <c r="Y49" s="1175">
        <v>144643.408302</v>
      </c>
      <c r="Z49" s="1191">
        <v>199955.102082</v>
      </c>
      <c r="AA49" s="1187">
        <v>224569.20804599999</v>
      </c>
      <c r="AB49" s="1175">
        <v>309625.645731</v>
      </c>
      <c r="AC49" s="1175">
        <v>309898.85444199998</v>
      </c>
      <c r="AD49" s="1191">
        <v>301293.138485</v>
      </c>
      <c r="AE49" s="1187">
        <v>332214.60291700001</v>
      </c>
      <c r="AF49" s="1175">
        <v>332780.05755500006</v>
      </c>
      <c r="AG49" s="1175">
        <v>332300.46532500006</v>
      </c>
      <c r="AH49" s="1191">
        <v>332327.98749299999</v>
      </c>
      <c r="AI49" s="1187">
        <v>341868.77783799998</v>
      </c>
      <c r="AJ49" s="1175">
        <v>330052.55629199999</v>
      </c>
      <c r="AK49" s="1175">
        <v>371721.2</v>
      </c>
      <c r="AL49" s="1191">
        <v>377690.96017099998</v>
      </c>
    </row>
    <row r="50" spans="1:38" s="1192" customFormat="1">
      <c r="A50" s="1455" t="s">
        <v>152</v>
      </c>
      <c r="B50" s="1199">
        <v>132917.6</v>
      </c>
      <c r="C50" s="1199">
        <v>138705.98000000001</v>
      </c>
      <c r="D50" s="1199">
        <v>174910.93000000002</v>
      </c>
      <c r="E50" s="1199">
        <v>164007.22</v>
      </c>
      <c r="F50" s="1193">
        <v>107850.03</v>
      </c>
      <c r="G50" s="1199">
        <v>111128.35</v>
      </c>
      <c r="H50" s="1199">
        <v>123555.40000000001</v>
      </c>
      <c r="I50" s="1200">
        <v>147558.65</v>
      </c>
      <c r="J50" s="1193">
        <v>139488.85999999999</v>
      </c>
      <c r="K50" s="1199">
        <v>191634.79</v>
      </c>
      <c r="L50" s="1199">
        <v>186251.81</v>
      </c>
      <c r="M50" s="1200">
        <v>115543.04000000001</v>
      </c>
      <c r="N50" s="1193">
        <v>143994.39000000001</v>
      </c>
      <c r="O50" s="1199">
        <v>148445.84</v>
      </c>
      <c r="P50" s="1199">
        <v>126522.68</v>
      </c>
      <c r="Q50" s="1200">
        <v>105729.01000000001</v>
      </c>
      <c r="R50" s="1455" t="s">
        <v>152</v>
      </c>
      <c r="S50" s="1193">
        <v>139341.5</v>
      </c>
      <c r="T50" s="1199">
        <v>145404.23499999999</v>
      </c>
      <c r="U50" s="1199">
        <v>188131.66899999999</v>
      </c>
      <c r="V50" s="1200">
        <v>179328.13699999999</v>
      </c>
      <c r="W50" s="1193">
        <v>102908.81822000002</v>
      </c>
      <c r="X50" s="1199">
        <v>75249.948999999993</v>
      </c>
      <c r="Y50" s="1199">
        <v>69725.384156999993</v>
      </c>
      <c r="Z50" s="1200">
        <v>104731.26389999999</v>
      </c>
      <c r="AA50" s="1193">
        <v>110735.261</v>
      </c>
      <c r="AB50" s="1199">
        <v>170984.58600000001</v>
      </c>
      <c r="AC50" s="1199">
        <v>164354.693</v>
      </c>
      <c r="AD50" s="1200">
        <v>156789.65483300001</v>
      </c>
      <c r="AE50" s="1193">
        <v>168868.95833300002</v>
      </c>
      <c r="AF50" s="1199">
        <v>174238.15883300002</v>
      </c>
      <c r="AG50" s="1199">
        <v>178938.133833</v>
      </c>
      <c r="AH50" s="1200">
        <v>171458.35</v>
      </c>
      <c r="AI50" s="1193">
        <v>173376.05833299999</v>
      </c>
      <c r="AJ50" s="1199">
        <v>179145.88011299999</v>
      </c>
      <c r="AK50" s="1199">
        <v>200515.3</v>
      </c>
      <c r="AL50" s="1200">
        <v>201596.19533299998</v>
      </c>
    </row>
    <row r="51" spans="1:38" s="1192" customFormat="1">
      <c r="A51" s="1455" t="s">
        <v>153</v>
      </c>
      <c r="B51" s="1199">
        <v>61551.7</v>
      </c>
      <c r="C51" s="1199">
        <v>80901.7</v>
      </c>
      <c r="D51" s="1199">
        <v>70847.89</v>
      </c>
      <c r="E51" s="1199">
        <v>88121.82</v>
      </c>
      <c r="F51" s="1193">
        <v>65912.88</v>
      </c>
      <c r="G51" s="1199">
        <v>76107.53</v>
      </c>
      <c r="H51" s="1199">
        <v>70283.44</v>
      </c>
      <c r="I51" s="1200">
        <v>87511.86</v>
      </c>
      <c r="J51" s="1193">
        <v>63315.71</v>
      </c>
      <c r="K51" s="1199">
        <v>107657.65</v>
      </c>
      <c r="L51" s="1199">
        <v>80792.39</v>
      </c>
      <c r="M51" s="1200">
        <v>46805.51</v>
      </c>
      <c r="N51" s="1193">
        <v>83622.83</v>
      </c>
      <c r="O51" s="1199">
        <v>77679.69</v>
      </c>
      <c r="P51" s="1199">
        <v>72635.989999999991</v>
      </c>
      <c r="Q51" s="1200">
        <v>68185.69</v>
      </c>
      <c r="R51" s="1455" t="s">
        <v>153</v>
      </c>
      <c r="S51" s="1193">
        <v>74680.600000000006</v>
      </c>
      <c r="T51" s="1199">
        <v>81065.01999999999</v>
      </c>
      <c r="U51" s="1199">
        <v>118232.86</v>
      </c>
      <c r="V51" s="1200">
        <v>92679.276000000013</v>
      </c>
      <c r="W51" s="1193">
        <v>32498.238747999996</v>
      </c>
      <c r="X51" s="1199">
        <v>23913.935000000001</v>
      </c>
      <c r="Y51" s="1199">
        <v>31047.688074000002</v>
      </c>
      <c r="Z51" s="1200">
        <v>32192.497368</v>
      </c>
      <c r="AA51" s="1193">
        <v>46246.841862999994</v>
      </c>
      <c r="AB51" s="1199">
        <v>84880.790696999989</v>
      </c>
      <c r="AC51" s="1199">
        <v>84621.74925600001</v>
      </c>
      <c r="AD51" s="1200">
        <v>72728.901161999995</v>
      </c>
      <c r="AE51" s="1193">
        <v>85641.098093000008</v>
      </c>
      <c r="AF51" s="1199">
        <v>85881.528848000002</v>
      </c>
      <c r="AG51" s="1199">
        <v>87963.961848000006</v>
      </c>
      <c r="AH51" s="1200">
        <v>73177.526001000006</v>
      </c>
      <c r="AI51" s="1193">
        <v>71190.811906999996</v>
      </c>
      <c r="AJ51" s="1199">
        <v>83119.595671000003</v>
      </c>
      <c r="AK51" s="1199">
        <v>111759.8</v>
      </c>
      <c r="AL51" s="1200">
        <v>111862.56009099999</v>
      </c>
    </row>
    <row r="52" spans="1:38" s="1192" customFormat="1">
      <c r="A52" s="1455" t="s">
        <v>154</v>
      </c>
      <c r="B52" s="1199">
        <v>113944.14</v>
      </c>
      <c r="C52" s="1199">
        <v>125759.83</v>
      </c>
      <c r="D52" s="1199">
        <v>135042.16999999998</v>
      </c>
      <c r="E52" s="1199">
        <v>100987.04</v>
      </c>
      <c r="F52" s="1193">
        <v>127522.73999999999</v>
      </c>
      <c r="G52" s="1199">
        <v>100046.11</v>
      </c>
      <c r="H52" s="1199">
        <v>133666.58000000002</v>
      </c>
      <c r="I52" s="1200">
        <v>160799.47</v>
      </c>
      <c r="J52" s="1193">
        <v>65019.86</v>
      </c>
      <c r="K52" s="1199">
        <v>109449.15</v>
      </c>
      <c r="L52" s="1199">
        <v>76413.75</v>
      </c>
      <c r="M52" s="1200">
        <v>55908.509999999995</v>
      </c>
      <c r="N52" s="1193">
        <v>77928.740000000005</v>
      </c>
      <c r="O52" s="1199">
        <v>61100.969999999994</v>
      </c>
      <c r="P52" s="1199">
        <v>48644.01</v>
      </c>
      <c r="Q52" s="1200">
        <v>28826.53</v>
      </c>
      <c r="R52" s="1455" t="s">
        <v>154</v>
      </c>
      <c r="S52" s="1193">
        <v>37148.9</v>
      </c>
      <c r="T52" s="1199">
        <v>23941.888000000006</v>
      </c>
      <c r="U52" s="1199">
        <v>42952.495999999992</v>
      </c>
      <c r="V52" s="1200">
        <v>46771.542000000001</v>
      </c>
      <c r="W52" s="1193">
        <v>37393.418237999998</v>
      </c>
      <c r="X52" s="1199">
        <v>35216.857000000004</v>
      </c>
      <c r="Y52" s="1199">
        <v>43870.336070999998</v>
      </c>
      <c r="Z52" s="1200">
        <v>63031.340813999996</v>
      </c>
      <c r="AA52" s="1193">
        <v>67587.105182999992</v>
      </c>
      <c r="AB52" s="1199">
        <v>53760.269033999997</v>
      </c>
      <c r="AC52" s="1199">
        <v>60922.412185999994</v>
      </c>
      <c r="AD52" s="1200">
        <v>71774.582490000001</v>
      </c>
      <c r="AE52" s="1193">
        <v>77704.546491000001</v>
      </c>
      <c r="AF52" s="1199">
        <v>72660.369873999996</v>
      </c>
      <c r="AG52" s="1199">
        <v>65398.369644000006</v>
      </c>
      <c r="AH52" s="1200">
        <v>87692.111491999996</v>
      </c>
      <c r="AI52" s="1193">
        <v>97301.907597999991</v>
      </c>
      <c r="AJ52" s="1199">
        <v>67787.080507999999</v>
      </c>
      <c r="AK52" s="1199">
        <v>59446.1</v>
      </c>
      <c r="AL52" s="1200">
        <v>64232.204747000003</v>
      </c>
    </row>
    <row r="53" spans="1:38" s="1192" customFormat="1">
      <c r="A53" s="1481" t="s">
        <v>155</v>
      </c>
      <c r="B53" s="1199">
        <v>16149.31</v>
      </c>
      <c r="C53" s="1199">
        <v>22174.799999999999</v>
      </c>
      <c r="D53" s="1199">
        <v>21420.06</v>
      </c>
      <c r="E53" s="1199">
        <v>23928.54</v>
      </c>
      <c r="F53" s="1193">
        <v>47642.94</v>
      </c>
      <c r="G53" s="1199">
        <v>18220.32</v>
      </c>
      <c r="H53" s="1199">
        <v>22786.39</v>
      </c>
      <c r="I53" s="1200">
        <v>21593.870000000003</v>
      </c>
      <c r="J53" s="1193">
        <v>13045.74</v>
      </c>
      <c r="K53" s="1199">
        <v>35030.94</v>
      </c>
      <c r="L53" s="1199">
        <v>41615.96</v>
      </c>
      <c r="M53" s="1200">
        <v>19873.38</v>
      </c>
      <c r="N53" s="1193">
        <v>27717.050000000003</v>
      </c>
      <c r="O53" s="1199">
        <v>30846.85</v>
      </c>
      <c r="P53" s="1199">
        <v>29563.03</v>
      </c>
      <c r="Q53" s="1200">
        <v>26795.61</v>
      </c>
      <c r="R53" s="1481" t="s">
        <v>155</v>
      </c>
      <c r="S53" s="1193">
        <v>30977.200000000001</v>
      </c>
      <c r="T53" s="1199">
        <v>27782.800000000003</v>
      </c>
      <c r="U53" s="1199">
        <v>44686.930999999997</v>
      </c>
      <c r="V53" s="1200">
        <v>39563.566000000006</v>
      </c>
      <c r="W53" s="1193">
        <v>20649.231688</v>
      </c>
      <c r="X53" s="1199">
        <v>18949.675999999999</v>
      </c>
      <c r="Y53" s="1199">
        <v>22916.855819</v>
      </c>
      <c r="Z53" s="1200">
        <v>34709.229371000001</v>
      </c>
      <c r="AA53" s="1193">
        <v>38316.004521000003</v>
      </c>
      <c r="AB53" s="1199">
        <v>49918.956572000003</v>
      </c>
      <c r="AC53" s="1199">
        <v>52323.791211999996</v>
      </c>
      <c r="AD53" s="1200">
        <v>53263.989848000005</v>
      </c>
      <c r="AE53" s="1193">
        <v>57273.901074000001</v>
      </c>
      <c r="AF53" s="1199">
        <v>64130.418061999997</v>
      </c>
      <c r="AG53" s="1199">
        <v>70890.484452000004</v>
      </c>
      <c r="AH53" s="1200">
        <v>64191.688475000003</v>
      </c>
      <c r="AI53" s="1193">
        <v>73461.285034</v>
      </c>
      <c r="AJ53" s="1199">
        <v>75481.059357999999</v>
      </c>
      <c r="AK53" s="1199">
        <v>81700.100000000006</v>
      </c>
      <c r="AL53" s="1200">
        <v>85901.682499000002</v>
      </c>
    </row>
    <row r="54" spans="1:38" s="1192" customFormat="1">
      <c r="A54" s="1481" t="s">
        <v>156</v>
      </c>
      <c r="B54" s="1199">
        <v>19496.27</v>
      </c>
      <c r="C54" s="1199">
        <v>27410.98</v>
      </c>
      <c r="D54" s="1199">
        <v>34946.369999999995</v>
      </c>
      <c r="E54" s="1199">
        <v>17289.16</v>
      </c>
      <c r="F54" s="1193">
        <v>18594.21</v>
      </c>
      <c r="G54" s="1199">
        <v>21451.43</v>
      </c>
      <c r="H54" s="1199">
        <v>20984.77</v>
      </c>
      <c r="I54" s="1200">
        <v>27037.78</v>
      </c>
      <c r="J54" s="1193">
        <v>18109.43</v>
      </c>
      <c r="K54" s="1199">
        <v>22685.61</v>
      </c>
      <c r="L54" s="1199">
        <v>22297.71</v>
      </c>
      <c r="M54" s="1200">
        <v>19610.809999999998</v>
      </c>
      <c r="N54" s="1193">
        <v>26934.010000000002</v>
      </c>
      <c r="O54" s="1199">
        <v>22512.949999999997</v>
      </c>
      <c r="P54" s="1199">
        <v>24963.57</v>
      </c>
      <c r="Q54" s="1200">
        <v>11906.79</v>
      </c>
      <c r="R54" s="1481" t="s">
        <v>156</v>
      </c>
      <c r="S54" s="1193">
        <v>19044.599999999999</v>
      </c>
      <c r="T54" s="1199">
        <v>27275.911</v>
      </c>
      <c r="U54" s="1199">
        <v>31294.659</v>
      </c>
      <c r="V54" s="1200">
        <v>26076.233999999997</v>
      </c>
      <c r="W54" s="1193">
        <v>-1720.4270650000001</v>
      </c>
      <c r="X54" s="1199">
        <v>-2365.884</v>
      </c>
      <c r="Y54" s="1199">
        <v>733.51295600000003</v>
      </c>
      <c r="Z54" s="1200">
        <v>2881.4494830000003</v>
      </c>
      <c r="AA54" s="1193">
        <v>0</v>
      </c>
      <c r="AB54" s="1199">
        <v>9043.1209999999992</v>
      </c>
      <c r="AC54" s="1199">
        <v>0</v>
      </c>
      <c r="AD54" s="1200">
        <v>0</v>
      </c>
      <c r="AE54" s="1193">
        <v>0</v>
      </c>
      <c r="AF54" s="1199">
        <v>0</v>
      </c>
      <c r="AG54" s="1199">
        <v>0</v>
      </c>
      <c r="AH54" s="1200">
        <v>0</v>
      </c>
      <c r="AI54" s="1193">
        <v>0</v>
      </c>
      <c r="AJ54" s="1199">
        <v>0</v>
      </c>
      <c r="AK54" s="1199">
        <v>0</v>
      </c>
      <c r="AL54" s="1200">
        <v>0</v>
      </c>
    </row>
    <row r="55" spans="1:38" s="1192" customFormat="1">
      <c r="A55" s="1481" t="s">
        <v>157</v>
      </c>
      <c r="B55" s="1199">
        <v>50197.369999999995</v>
      </c>
      <c r="C55" s="1199">
        <v>61449.25</v>
      </c>
      <c r="D55" s="1199">
        <v>58354.22</v>
      </c>
      <c r="E55" s="1199">
        <v>35937.29</v>
      </c>
      <c r="F55" s="1193">
        <v>38309.43</v>
      </c>
      <c r="G55" s="1199">
        <v>42539.97</v>
      </c>
      <c r="H55" s="1199">
        <v>42433.85</v>
      </c>
      <c r="I55" s="1200">
        <v>47654.36</v>
      </c>
      <c r="J55" s="1193">
        <v>24243.58</v>
      </c>
      <c r="K55" s="1199">
        <v>41368.729999999996</v>
      </c>
      <c r="L55" s="1199">
        <v>16012.820000000002</v>
      </c>
      <c r="M55" s="1200">
        <v>15763.84</v>
      </c>
      <c r="N55" s="1193">
        <v>14248.660000000002</v>
      </c>
      <c r="O55" s="1199">
        <v>10879.210000000001</v>
      </c>
      <c r="P55" s="1199">
        <v>6719.6900000000005</v>
      </c>
      <c r="Q55" s="1200">
        <v>15347.56</v>
      </c>
      <c r="R55" s="1481" t="s">
        <v>157</v>
      </c>
      <c r="S55" s="1193">
        <v>15904</v>
      </c>
      <c r="T55" s="1199">
        <v>-9108.3459999999995</v>
      </c>
      <c r="U55" s="1199">
        <v>9210.3509999999987</v>
      </c>
      <c r="V55" s="1200">
        <v>2345.8199999999997</v>
      </c>
      <c r="W55" s="1193">
        <v>20861.876121000001</v>
      </c>
      <c r="X55" s="1199">
        <v>22547.159</v>
      </c>
      <c r="Y55" s="1199">
        <v>20219.967295999999</v>
      </c>
      <c r="Z55" s="1200">
        <v>26429.209504999999</v>
      </c>
      <c r="AA55" s="1193">
        <v>37387.791662000003</v>
      </c>
      <c r="AB55" s="1199">
        <v>2166.6884620000019</v>
      </c>
      <c r="AC55" s="1199">
        <v>8598.6209739999977</v>
      </c>
      <c r="AD55" s="1200">
        <v>18510.592642</v>
      </c>
      <c r="AE55" s="1193">
        <v>20430.645416999996</v>
      </c>
      <c r="AF55" s="1199">
        <v>8529.9518119999993</v>
      </c>
      <c r="AG55" s="1199">
        <v>-5492.1148079999984</v>
      </c>
      <c r="AH55" s="1200">
        <v>23500.423016999997</v>
      </c>
      <c r="AI55" s="1193">
        <v>23840.622563999998</v>
      </c>
      <c r="AJ55" s="1199">
        <v>-7693.9788500000031</v>
      </c>
      <c r="AK55" s="1199">
        <v>-22254</v>
      </c>
      <c r="AL55" s="1200">
        <v>-21669.477751999999</v>
      </c>
    </row>
    <row r="56" spans="1:38" s="1192" customFormat="1">
      <c r="A56" s="1481" t="s">
        <v>158</v>
      </c>
      <c r="B56" s="1199">
        <v>28101.19</v>
      </c>
      <c r="C56" s="1199">
        <v>14724.8</v>
      </c>
      <c r="D56" s="1199">
        <v>20321.519999999997</v>
      </c>
      <c r="E56" s="1199">
        <v>23832.05</v>
      </c>
      <c r="F56" s="1193">
        <v>22976.16</v>
      </c>
      <c r="G56" s="1199">
        <v>17834.39</v>
      </c>
      <c r="H56" s="1199">
        <v>47461.57</v>
      </c>
      <c r="I56" s="1200">
        <v>64513.459999999992</v>
      </c>
      <c r="J56" s="1193">
        <v>9621.11</v>
      </c>
      <c r="K56" s="1199">
        <v>10363.869999999999</v>
      </c>
      <c r="L56" s="1199">
        <v>-3512.74</v>
      </c>
      <c r="M56" s="1200">
        <v>660.47999999999956</v>
      </c>
      <c r="N56" s="1193">
        <v>9029.02</v>
      </c>
      <c r="O56" s="1199">
        <v>-3138.0400000000004</v>
      </c>
      <c r="P56" s="1199">
        <v>-12602.279999999999</v>
      </c>
      <c r="Q56" s="1200">
        <v>-25223.43</v>
      </c>
      <c r="R56" s="1481" t="s">
        <v>158</v>
      </c>
      <c r="S56" s="1193">
        <v>-28776.9</v>
      </c>
      <c r="T56" s="1199">
        <v>-22008.476999999999</v>
      </c>
      <c r="U56" s="1199">
        <v>-42239.445</v>
      </c>
      <c r="V56" s="1200">
        <v>-21214.077999999998</v>
      </c>
      <c r="W56" s="1193">
        <v>-2397.262506</v>
      </c>
      <c r="X56" s="1199">
        <v>-3914.0940000000001</v>
      </c>
      <c r="Y56" s="1199">
        <v>0</v>
      </c>
      <c r="Z56" s="1200">
        <v>-988.5475449999999</v>
      </c>
      <c r="AA56" s="1193">
        <v>-8116.6909999999998</v>
      </c>
      <c r="AB56" s="1199">
        <v>-7368.4970000000003</v>
      </c>
      <c r="AC56" s="1199">
        <v>0</v>
      </c>
      <c r="AD56" s="1200">
        <v>0</v>
      </c>
      <c r="AE56" s="1193">
        <v>0</v>
      </c>
      <c r="AF56" s="1199">
        <v>0</v>
      </c>
      <c r="AG56" s="1199">
        <v>0</v>
      </c>
      <c r="AH56" s="1200">
        <v>0</v>
      </c>
      <c r="AI56" s="1193">
        <v>0</v>
      </c>
      <c r="AJ56" s="1199">
        <v>0</v>
      </c>
      <c r="AK56" s="1199">
        <v>0</v>
      </c>
      <c r="AL56" s="1200">
        <v>0</v>
      </c>
    </row>
    <row r="57" spans="1:38" s="1202" customFormat="1">
      <c r="A57" s="1186" t="s">
        <v>159</v>
      </c>
      <c r="B57" s="1175">
        <v>25037.75</v>
      </c>
      <c r="C57" s="1175">
        <v>33881.53</v>
      </c>
      <c r="D57" s="1175">
        <v>40610.04</v>
      </c>
      <c r="E57" s="1175">
        <v>28316.05</v>
      </c>
      <c r="F57" s="1187">
        <v>23028.52</v>
      </c>
      <c r="G57" s="1175">
        <v>41344.89</v>
      </c>
      <c r="H57" s="1175">
        <v>25680</v>
      </c>
      <c r="I57" s="1191">
        <v>32327.240000000005</v>
      </c>
      <c r="J57" s="1187">
        <v>23760.829999999998</v>
      </c>
      <c r="K57" s="1175">
        <v>41530.959999999999</v>
      </c>
      <c r="L57" s="1175">
        <v>38336.07</v>
      </c>
      <c r="M57" s="1191">
        <v>28010.92</v>
      </c>
      <c r="N57" s="1187">
        <v>32835.449999999997</v>
      </c>
      <c r="O57" s="1175">
        <v>38801.42</v>
      </c>
      <c r="P57" s="1175">
        <v>25872.58</v>
      </c>
      <c r="Q57" s="1191">
        <v>26860.080000000002</v>
      </c>
      <c r="R57" s="1186" t="s">
        <v>159</v>
      </c>
      <c r="S57" s="1187">
        <v>32725.5</v>
      </c>
      <c r="T57" s="1175">
        <v>22544.784</v>
      </c>
      <c r="U57" s="1175">
        <v>57419.959000000003</v>
      </c>
      <c r="V57" s="1191">
        <v>41656.345000000001</v>
      </c>
      <c r="W57" s="1187">
        <v>23442.928723000001</v>
      </c>
      <c r="X57" s="1175">
        <v>16268.163999999999</v>
      </c>
      <c r="Y57" s="1175">
        <v>16382.077095000001</v>
      </c>
      <c r="Z57" s="1191">
        <v>38258.421480000005</v>
      </c>
      <c r="AA57" s="1187">
        <v>44649.624121999994</v>
      </c>
      <c r="AB57" s="1175">
        <v>48618.006431000002</v>
      </c>
      <c r="AC57" s="1175">
        <v>41171.501211000003</v>
      </c>
      <c r="AD57" s="1191">
        <v>54908.994722000003</v>
      </c>
      <c r="AE57" s="1187">
        <v>48423.244392000001</v>
      </c>
      <c r="AF57" s="1175">
        <v>66225.321303999997</v>
      </c>
      <c r="AG57" s="1175">
        <v>65300.341182000004</v>
      </c>
      <c r="AH57" s="1191">
        <v>72375.834986000002</v>
      </c>
      <c r="AI57" s="1187">
        <v>58692.984113999999</v>
      </c>
      <c r="AJ57" s="1175">
        <v>70632.144469999999</v>
      </c>
      <c r="AK57" s="1175">
        <v>85068.5</v>
      </c>
      <c r="AL57" s="1191">
        <v>92063.189656000002</v>
      </c>
    </row>
    <row r="58" spans="1:38" s="1192" customFormat="1">
      <c r="A58" s="1455" t="s">
        <v>160</v>
      </c>
      <c r="B58" s="1199">
        <v>2075.11</v>
      </c>
      <c r="C58" s="1199">
        <v>2450.29</v>
      </c>
      <c r="D58" s="1199">
        <v>2549.9699999999998</v>
      </c>
      <c r="E58" s="1199">
        <v>3208.76</v>
      </c>
      <c r="F58" s="1193">
        <v>1130</v>
      </c>
      <c r="G58" s="1199">
        <v>13579.19</v>
      </c>
      <c r="H58" s="1199">
        <v>2429.9899999999998</v>
      </c>
      <c r="I58" s="1200">
        <v>1714.51</v>
      </c>
      <c r="J58" s="1193">
        <v>1370.67</v>
      </c>
      <c r="K58" s="1199">
        <v>1336.84</v>
      </c>
      <c r="L58" s="1199">
        <v>995.24</v>
      </c>
      <c r="M58" s="1200">
        <v>764.7</v>
      </c>
      <c r="N58" s="1193">
        <v>1649.65</v>
      </c>
      <c r="O58" s="1199">
        <v>1211.4100000000001</v>
      </c>
      <c r="P58" s="1199">
        <v>1781.96</v>
      </c>
      <c r="Q58" s="1200">
        <v>4412.68</v>
      </c>
      <c r="R58" s="1455" t="s">
        <v>160</v>
      </c>
      <c r="S58" s="1193">
        <v>4625</v>
      </c>
      <c r="T58" s="1199">
        <v>534.23399999999992</v>
      </c>
      <c r="U58" s="1199">
        <v>4639.6100000000006</v>
      </c>
      <c r="V58" s="1200">
        <v>2193.1990000000001</v>
      </c>
      <c r="W58" s="1193">
        <v>233.816653</v>
      </c>
      <c r="X58" s="1199">
        <v>18.577000000000002</v>
      </c>
      <c r="Y58" s="1199">
        <v>866.51270499999998</v>
      </c>
      <c r="Z58" s="1200">
        <v>919.38207899999998</v>
      </c>
      <c r="AA58" s="1193">
        <v>0</v>
      </c>
      <c r="AB58" s="1199">
        <v>173.97200000000001</v>
      </c>
      <c r="AC58" s="1199">
        <v>0</v>
      </c>
      <c r="AD58" s="1200">
        <v>0</v>
      </c>
      <c r="AE58" s="1193">
        <v>0</v>
      </c>
      <c r="AF58" s="1199">
        <v>0</v>
      </c>
      <c r="AG58" s="1199">
        <v>0</v>
      </c>
      <c r="AH58" s="1200">
        <v>0</v>
      </c>
      <c r="AI58" s="1193">
        <v>0</v>
      </c>
      <c r="AJ58" s="1199">
        <v>0</v>
      </c>
      <c r="AK58" s="1199">
        <v>0</v>
      </c>
      <c r="AL58" s="1200">
        <v>0</v>
      </c>
    </row>
    <row r="59" spans="1:38" s="1192" customFormat="1">
      <c r="A59" s="1455" t="s">
        <v>161</v>
      </c>
      <c r="B59" s="1199">
        <v>2379.8199999999997</v>
      </c>
      <c r="C59" s="1199">
        <v>5055</v>
      </c>
      <c r="D59" s="1199">
        <v>2150.2000000000003</v>
      </c>
      <c r="E59" s="1199">
        <v>5156.3599999999997</v>
      </c>
      <c r="F59" s="1193">
        <v>3242.95</v>
      </c>
      <c r="G59" s="1199">
        <v>3803.18</v>
      </c>
      <c r="H59" s="1199">
        <v>3811.6000000000004</v>
      </c>
      <c r="I59" s="1200">
        <v>7896.93</v>
      </c>
      <c r="J59" s="1193">
        <v>5131.4699999999993</v>
      </c>
      <c r="K59" s="1199">
        <v>7881.1</v>
      </c>
      <c r="L59" s="1199">
        <v>7484.01</v>
      </c>
      <c r="M59" s="1200">
        <v>4879.0599999999995</v>
      </c>
      <c r="N59" s="1193">
        <v>5854.99</v>
      </c>
      <c r="O59" s="1199">
        <v>6937.79</v>
      </c>
      <c r="P59" s="1199">
        <v>4164.18</v>
      </c>
      <c r="Q59" s="1200">
        <v>4012.07</v>
      </c>
      <c r="R59" s="1455" t="s">
        <v>161</v>
      </c>
      <c r="S59" s="1193">
        <v>5329.9</v>
      </c>
      <c r="T59" s="1199">
        <v>6434.4010000000007</v>
      </c>
      <c r="U59" s="1199">
        <v>10231.001</v>
      </c>
      <c r="V59" s="1200">
        <v>7656.7649999999994</v>
      </c>
      <c r="W59" s="1193">
        <v>435.16261900000001</v>
      </c>
      <c r="X59" s="1199">
        <v>393.32299999999998</v>
      </c>
      <c r="Y59" s="1199">
        <v>259.761169</v>
      </c>
      <c r="Z59" s="1200">
        <v>1129.9935330000001</v>
      </c>
      <c r="AA59" s="1193">
        <v>0</v>
      </c>
      <c r="AB59" s="1199">
        <v>0</v>
      </c>
      <c r="AC59" s="1199">
        <v>0</v>
      </c>
      <c r="AD59" s="1200">
        <v>0</v>
      </c>
      <c r="AE59" s="1193">
        <v>0</v>
      </c>
      <c r="AF59" s="1199">
        <v>0</v>
      </c>
      <c r="AG59" s="1199">
        <v>0</v>
      </c>
      <c r="AH59" s="1200">
        <v>0</v>
      </c>
      <c r="AI59" s="1193">
        <v>0</v>
      </c>
      <c r="AJ59" s="1199">
        <v>0</v>
      </c>
      <c r="AK59" s="1199">
        <v>0</v>
      </c>
      <c r="AL59" s="1200">
        <v>0</v>
      </c>
    </row>
    <row r="60" spans="1:38" s="1192" customFormat="1">
      <c r="A60" s="1455" t="s">
        <v>162</v>
      </c>
      <c r="B60" s="1199">
        <v>4316.12</v>
      </c>
      <c r="C60" s="1199">
        <v>5774.46</v>
      </c>
      <c r="D60" s="1199">
        <v>6503.1200000000008</v>
      </c>
      <c r="E60" s="1199">
        <v>1253.0300000000002</v>
      </c>
      <c r="F60" s="1193">
        <v>515.14</v>
      </c>
      <c r="G60" s="1199">
        <v>2659.71</v>
      </c>
      <c r="H60" s="1199">
        <v>2071.79</v>
      </c>
      <c r="I60" s="1200">
        <v>1786.52</v>
      </c>
      <c r="J60" s="1193">
        <v>108.97</v>
      </c>
      <c r="K60" s="1199">
        <v>297.35000000000002</v>
      </c>
      <c r="L60" s="1199">
        <v>3223.0699999999997</v>
      </c>
      <c r="M60" s="1200">
        <v>914.99</v>
      </c>
      <c r="N60" s="1193">
        <v>1028.33</v>
      </c>
      <c r="O60" s="1199">
        <v>1457.28</v>
      </c>
      <c r="P60" s="1199">
        <v>816.38</v>
      </c>
      <c r="Q60" s="1200">
        <v>207.75</v>
      </c>
      <c r="R60" s="1455" t="s">
        <v>162</v>
      </c>
      <c r="S60" s="1193">
        <v>753.6</v>
      </c>
      <c r="T60" s="1199">
        <v>1387.702</v>
      </c>
      <c r="U60" s="1199">
        <v>990.49800000000005</v>
      </c>
      <c r="V60" s="1200">
        <v>876.9369999999999</v>
      </c>
      <c r="W60" s="1193">
        <v>207.38118499999999</v>
      </c>
      <c r="X60" s="1199">
        <v>206.679</v>
      </c>
      <c r="Y60" s="1199">
        <v>0</v>
      </c>
      <c r="Z60" s="1200">
        <v>0</v>
      </c>
      <c r="AA60" s="1193">
        <v>0</v>
      </c>
      <c r="AB60" s="1199">
        <v>0</v>
      </c>
      <c r="AC60" s="1199">
        <v>0</v>
      </c>
      <c r="AD60" s="1200">
        <v>0</v>
      </c>
      <c r="AE60" s="1193">
        <v>0</v>
      </c>
      <c r="AF60" s="1199">
        <v>0</v>
      </c>
      <c r="AG60" s="1199">
        <v>0</v>
      </c>
      <c r="AH60" s="1200">
        <v>0</v>
      </c>
      <c r="AI60" s="1193">
        <v>0</v>
      </c>
      <c r="AJ60" s="1199">
        <v>0</v>
      </c>
      <c r="AK60" s="1199">
        <v>0</v>
      </c>
      <c r="AL60" s="1200">
        <v>0</v>
      </c>
    </row>
    <row r="61" spans="1:38" s="1192" customFormat="1">
      <c r="A61" s="1455" t="s">
        <v>163</v>
      </c>
      <c r="B61" s="1199">
        <v>509.07000000000005</v>
      </c>
      <c r="C61" s="1199">
        <v>1563.42</v>
      </c>
      <c r="D61" s="1199">
        <v>1897.04</v>
      </c>
      <c r="E61" s="1199">
        <v>2204.5300000000002</v>
      </c>
      <c r="F61" s="1193">
        <v>1421.59</v>
      </c>
      <c r="G61" s="1199">
        <v>212.01</v>
      </c>
      <c r="H61" s="1199">
        <v>1098.3499999999999</v>
      </c>
      <c r="I61" s="1200">
        <v>1403.28</v>
      </c>
      <c r="J61" s="1193">
        <v>1084.8499999999999</v>
      </c>
      <c r="K61" s="1199">
        <v>1864.27</v>
      </c>
      <c r="L61" s="1199">
        <v>1776.3899999999999</v>
      </c>
      <c r="M61" s="1200">
        <v>4157.8500000000004</v>
      </c>
      <c r="N61" s="1193">
        <v>1470.1699999999998</v>
      </c>
      <c r="O61" s="1199">
        <v>3136.1800000000003</v>
      </c>
      <c r="P61" s="1199">
        <v>1255.6199999999999</v>
      </c>
      <c r="Q61" s="1200">
        <v>1119.52</v>
      </c>
      <c r="R61" s="1455" t="s">
        <v>163</v>
      </c>
      <c r="S61" s="1193">
        <v>1483.9</v>
      </c>
      <c r="T61" s="1199">
        <v>531.22500000000002</v>
      </c>
      <c r="U61" s="1199">
        <v>682.72299999999996</v>
      </c>
      <c r="V61" s="1200">
        <v>1378.511</v>
      </c>
      <c r="W61" s="1193">
        <v>551.12497399999995</v>
      </c>
      <c r="X61" s="1199">
        <v>0</v>
      </c>
      <c r="Y61" s="1199">
        <v>0</v>
      </c>
      <c r="Z61" s="1200">
        <v>0</v>
      </c>
      <c r="AA61" s="1193">
        <v>0</v>
      </c>
      <c r="AB61" s="1199">
        <v>0</v>
      </c>
      <c r="AC61" s="1199">
        <v>0</v>
      </c>
      <c r="AD61" s="1200">
        <v>0</v>
      </c>
      <c r="AE61" s="1193">
        <v>0</v>
      </c>
      <c r="AF61" s="1199">
        <v>0</v>
      </c>
      <c r="AG61" s="1199">
        <v>0</v>
      </c>
      <c r="AH61" s="1200">
        <v>0</v>
      </c>
      <c r="AI61" s="1193">
        <v>0</v>
      </c>
      <c r="AJ61" s="1199">
        <v>0</v>
      </c>
      <c r="AK61" s="1199">
        <v>0</v>
      </c>
      <c r="AL61" s="1200">
        <v>0</v>
      </c>
    </row>
    <row r="62" spans="1:38" s="1192" customFormat="1">
      <c r="A62" s="1455" t="s">
        <v>164</v>
      </c>
      <c r="B62" s="1199">
        <v>3109.91</v>
      </c>
      <c r="C62" s="1199">
        <v>4917.66</v>
      </c>
      <c r="D62" s="1199">
        <v>2692.46</v>
      </c>
      <c r="E62" s="1199">
        <v>2255.48</v>
      </c>
      <c r="F62" s="1193">
        <v>2320</v>
      </c>
      <c r="G62" s="1199">
        <v>5674.14</v>
      </c>
      <c r="H62" s="1199">
        <v>5198.42</v>
      </c>
      <c r="I62" s="1200">
        <v>5462.45</v>
      </c>
      <c r="J62" s="1193">
        <v>2691.46</v>
      </c>
      <c r="K62" s="1199">
        <v>4832.28</v>
      </c>
      <c r="L62" s="1199">
        <v>5364.83</v>
      </c>
      <c r="M62" s="1200">
        <v>977.3</v>
      </c>
      <c r="N62" s="1193">
        <v>1442.89</v>
      </c>
      <c r="O62" s="1199">
        <v>1485.23</v>
      </c>
      <c r="P62" s="1199">
        <v>1181.3499999999999</v>
      </c>
      <c r="Q62" s="1200">
        <v>1161.93</v>
      </c>
      <c r="R62" s="1455" t="s">
        <v>164</v>
      </c>
      <c r="S62" s="1193">
        <v>1441.1</v>
      </c>
      <c r="T62" s="1199">
        <v>942.56799999999998</v>
      </c>
      <c r="U62" s="1199">
        <v>1666.694</v>
      </c>
      <c r="V62" s="1200">
        <v>736.30799999999999</v>
      </c>
      <c r="W62" s="1193">
        <v>0</v>
      </c>
      <c r="X62" s="1199">
        <v>0</v>
      </c>
      <c r="Y62" s="1199">
        <v>0</v>
      </c>
      <c r="Z62" s="1200">
        <v>552.63199999999995</v>
      </c>
      <c r="AA62" s="1193">
        <v>0</v>
      </c>
      <c r="AB62" s="1199">
        <v>0</v>
      </c>
      <c r="AC62" s="1199">
        <v>0</v>
      </c>
      <c r="AD62" s="1200">
        <v>0</v>
      </c>
      <c r="AE62" s="1193">
        <v>0</v>
      </c>
      <c r="AF62" s="1199">
        <v>0</v>
      </c>
      <c r="AG62" s="1199">
        <v>0</v>
      </c>
      <c r="AH62" s="1200">
        <v>0</v>
      </c>
      <c r="AI62" s="1193">
        <v>0</v>
      </c>
      <c r="AJ62" s="1199">
        <v>0</v>
      </c>
      <c r="AK62" s="1199">
        <v>0</v>
      </c>
      <c r="AL62" s="1200">
        <v>31859.41347</v>
      </c>
    </row>
    <row r="63" spans="1:38" s="1192" customFormat="1">
      <c r="A63" s="1455" t="s">
        <v>165</v>
      </c>
      <c r="B63" s="1199">
        <v>12647.720000000001</v>
      </c>
      <c r="C63" s="1199">
        <v>14120.699999999999</v>
      </c>
      <c r="D63" s="1199">
        <v>24817.25</v>
      </c>
      <c r="E63" s="1199">
        <v>14237.89</v>
      </c>
      <c r="F63" s="1193">
        <v>14398.84</v>
      </c>
      <c r="G63" s="1199">
        <v>15416.66</v>
      </c>
      <c r="H63" s="1199">
        <v>11069.85</v>
      </c>
      <c r="I63" s="1200">
        <v>14063.550000000001</v>
      </c>
      <c r="J63" s="1193">
        <v>13373.41</v>
      </c>
      <c r="K63" s="1199">
        <v>25319.119999999999</v>
      </c>
      <c r="L63" s="1199">
        <v>19492.53</v>
      </c>
      <c r="M63" s="1200">
        <v>16317.02</v>
      </c>
      <c r="N63" s="1193">
        <v>21389.420000000002</v>
      </c>
      <c r="O63" s="1199">
        <v>24573.530000000002</v>
      </c>
      <c r="P63" s="1199">
        <v>16673.09</v>
      </c>
      <c r="Q63" s="1200">
        <v>15946.13</v>
      </c>
      <c r="R63" s="1455" t="s">
        <v>165</v>
      </c>
      <c r="S63" s="1193">
        <v>19092</v>
      </c>
      <c r="T63" s="1199">
        <v>12714.653999999999</v>
      </c>
      <c r="U63" s="1199">
        <v>39209.432999999997</v>
      </c>
      <c r="V63" s="1200">
        <v>28814.625</v>
      </c>
      <c r="W63" s="1193">
        <v>22015.443292</v>
      </c>
      <c r="X63" s="1199">
        <v>15649.584999999999</v>
      </c>
      <c r="Y63" s="1199">
        <v>15255.803221</v>
      </c>
      <c r="Z63" s="1200">
        <v>35656.413868000003</v>
      </c>
      <c r="AA63" s="1193">
        <v>44649.624121999994</v>
      </c>
      <c r="AB63" s="1199">
        <v>48444.034431</v>
      </c>
      <c r="AC63" s="1199">
        <v>41171.501211000003</v>
      </c>
      <c r="AD63" s="1200">
        <v>54908.994722000003</v>
      </c>
      <c r="AE63" s="1193">
        <v>48423.244392000001</v>
      </c>
      <c r="AF63" s="1199">
        <v>66225.321303999997</v>
      </c>
      <c r="AG63" s="1199">
        <v>65300.341182000004</v>
      </c>
      <c r="AH63" s="1200">
        <v>72375.834986000002</v>
      </c>
      <c r="AI63" s="1193">
        <v>58692.984113999999</v>
      </c>
      <c r="AJ63" s="1199">
        <v>70632.144469999999</v>
      </c>
      <c r="AK63" s="1199">
        <v>85068.5</v>
      </c>
      <c r="AL63" s="1200">
        <v>60203.776186000003</v>
      </c>
    </row>
    <row r="64" spans="1:38" s="1202" customFormat="1">
      <c r="A64" s="1186" t="s">
        <v>166</v>
      </c>
      <c r="B64" s="1175">
        <v>69155.33</v>
      </c>
      <c r="C64" s="1175">
        <v>53201</v>
      </c>
      <c r="D64" s="1175">
        <v>82748.27</v>
      </c>
      <c r="E64" s="1175">
        <v>72044.740000000005</v>
      </c>
      <c r="F64" s="1187">
        <v>62526.61</v>
      </c>
      <c r="G64" s="1175">
        <v>74657.739999999991</v>
      </c>
      <c r="H64" s="1175">
        <v>78432.94</v>
      </c>
      <c r="I64" s="1191">
        <v>80753.320000000007</v>
      </c>
      <c r="J64" s="1187">
        <v>68744.600000000006</v>
      </c>
      <c r="K64" s="1175">
        <v>107056.34000000001</v>
      </c>
      <c r="L64" s="1175">
        <v>107662.31</v>
      </c>
      <c r="M64" s="1191">
        <v>97547.97</v>
      </c>
      <c r="N64" s="1187">
        <v>123248.26000000001</v>
      </c>
      <c r="O64" s="1175">
        <v>134705.09000000003</v>
      </c>
      <c r="P64" s="1175">
        <v>145178.23000000001</v>
      </c>
      <c r="Q64" s="1191">
        <v>124716.13999999998</v>
      </c>
      <c r="R64" s="1186" t="s">
        <v>166</v>
      </c>
      <c r="S64" s="1187">
        <v>134308</v>
      </c>
      <c r="T64" s="1175">
        <v>101535.283</v>
      </c>
      <c r="U64" s="1175">
        <v>238473.63</v>
      </c>
      <c r="V64" s="1191">
        <v>186968.94200000001</v>
      </c>
      <c r="W64" s="1187">
        <v>90631.830937999999</v>
      </c>
      <c r="X64" s="1175">
        <v>55712.538</v>
      </c>
      <c r="Y64" s="1175">
        <v>87089.815873</v>
      </c>
      <c r="Z64" s="1191">
        <v>184588.82913699999</v>
      </c>
      <c r="AA64" s="1187">
        <v>197943.81764899998</v>
      </c>
      <c r="AB64" s="1175">
        <v>273245.21238799999</v>
      </c>
      <c r="AC64" s="1175">
        <v>265719.111752</v>
      </c>
      <c r="AD64" s="1191">
        <v>268411.33336500003</v>
      </c>
      <c r="AE64" s="1187">
        <v>301041.332582</v>
      </c>
      <c r="AF64" s="1175">
        <v>316287.04549199995</v>
      </c>
      <c r="AG64" s="1175">
        <v>338472.35285999998</v>
      </c>
      <c r="AH64" s="1191">
        <v>363417.54458699998</v>
      </c>
      <c r="AI64" s="1187">
        <v>396623.54168900003</v>
      </c>
      <c r="AJ64" s="1175">
        <v>440159.57487200003</v>
      </c>
      <c r="AK64" s="1175">
        <v>505669.9</v>
      </c>
      <c r="AL64" s="1191">
        <v>495369.39545399998</v>
      </c>
    </row>
    <row r="65" spans="1:38" s="1192" customFormat="1">
      <c r="A65" s="1455" t="s">
        <v>167</v>
      </c>
      <c r="B65" s="1199">
        <v>30228.399999999998</v>
      </c>
      <c r="C65" s="1199">
        <v>38215.370000000003</v>
      </c>
      <c r="D65" s="1199">
        <v>39192.660000000003</v>
      </c>
      <c r="E65" s="1199">
        <v>33720.879999999997</v>
      </c>
      <c r="F65" s="1193">
        <v>33908.720000000001</v>
      </c>
      <c r="G65" s="1199">
        <v>41958.119999999995</v>
      </c>
      <c r="H65" s="1199">
        <v>37861.97</v>
      </c>
      <c r="I65" s="1200">
        <v>43175.94</v>
      </c>
      <c r="J65" s="1193">
        <v>44341.1</v>
      </c>
      <c r="K65" s="1199">
        <v>64898.86</v>
      </c>
      <c r="L65" s="1199">
        <v>65932.88</v>
      </c>
      <c r="M65" s="1200">
        <v>58401.55</v>
      </c>
      <c r="N65" s="1193">
        <v>75156.88</v>
      </c>
      <c r="O65" s="1199">
        <v>86482.8</v>
      </c>
      <c r="P65" s="1199">
        <v>82600.86</v>
      </c>
      <c r="Q65" s="1200">
        <v>66337.78</v>
      </c>
      <c r="R65" s="1455" t="s">
        <v>167</v>
      </c>
      <c r="S65" s="1193">
        <v>74638.399999999994</v>
      </c>
      <c r="T65" s="1199">
        <v>75833.701000000001</v>
      </c>
      <c r="U65" s="1199">
        <v>142386.943</v>
      </c>
      <c r="V65" s="1200">
        <v>121756.79300000001</v>
      </c>
      <c r="W65" s="1193">
        <v>67965.527065000002</v>
      </c>
      <c r="X65" s="1199">
        <v>53633.205999999998</v>
      </c>
      <c r="Y65" s="1199">
        <v>81434.659765000004</v>
      </c>
      <c r="Z65" s="1200">
        <v>160675.581447</v>
      </c>
      <c r="AA65" s="1193">
        <v>174147.787308</v>
      </c>
      <c r="AB65" s="1199">
        <v>240260.84616000002</v>
      </c>
      <c r="AC65" s="1199">
        <v>253403.03073700002</v>
      </c>
      <c r="AD65" s="1200">
        <v>239964.811281</v>
      </c>
      <c r="AE65" s="1193">
        <v>266468.94870100002</v>
      </c>
      <c r="AF65" s="1199">
        <v>294153.01553699997</v>
      </c>
      <c r="AG65" s="1199">
        <v>298738.54733099998</v>
      </c>
      <c r="AH65" s="1200">
        <v>307272.89936699998</v>
      </c>
      <c r="AI65" s="1193">
        <v>314997.32480400003</v>
      </c>
      <c r="AJ65" s="1199">
        <v>374259.303251</v>
      </c>
      <c r="AK65" s="1199">
        <v>307839.3</v>
      </c>
      <c r="AL65" s="1200">
        <v>370872.43229299999</v>
      </c>
    </row>
    <row r="66" spans="1:38" s="1192" customFormat="1">
      <c r="A66" s="1455" t="s">
        <v>168</v>
      </c>
      <c r="B66" s="1199">
        <v>0</v>
      </c>
      <c r="C66" s="1199">
        <v>0</v>
      </c>
      <c r="D66" s="1199">
        <v>0</v>
      </c>
      <c r="E66" s="1199">
        <v>0</v>
      </c>
      <c r="F66" s="1193">
        <v>0</v>
      </c>
      <c r="G66" s="1199">
        <v>0</v>
      </c>
      <c r="H66" s="1199">
        <v>0</v>
      </c>
      <c r="I66" s="1200">
        <v>0</v>
      </c>
      <c r="J66" s="1193">
        <v>0</v>
      </c>
      <c r="K66" s="1199">
        <v>0</v>
      </c>
      <c r="L66" s="1199">
        <v>0</v>
      </c>
      <c r="M66" s="1200">
        <v>0</v>
      </c>
      <c r="N66" s="1193">
        <v>0</v>
      </c>
      <c r="O66" s="1199">
        <v>0</v>
      </c>
      <c r="P66" s="1199">
        <v>0</v>
      </c>
      <c r="Q66" s="1200">
        <v>0</v>
      </c>
      <c r="R66" s="1455" t="s">
        <v>168</v>
      </c>
      <c r="S66" s="1193">
        <v>0</v>
      </c>
      <c r="T66" s="1199">
        <v>0</v>
      </c>
      <c r="U66" s="1199">
        <v>0</v>
      </c>
      <c r="V66" s="1200">
        <v>0</v>
      </c>
      <c r="W66" s="1193">
        <v>0</v>
      </c>
      <c r="X66" s="1199">
        <v>0</v>
      </c>
      <c r="Y66" s="1199">
        <v>0</v>
      </c>
      <c r="Z66" s="1200">
        <v>9.9999999999999995E-7</v>
      </c>
      <c r="AA66" s="1193">
        <v>1.9999999999999999E-6</v>
      </c>
      <c r="AB66" s="1199">
        <v>3.0000000000000001E-6</v>
      </c>
      <c r="AC66" s="1199">
        <v>3.9999999999999998E-6</v>
      </c>
      <c r="AD66" s="1200">
        <v>5.0000000000000004E-6</v>
      </c>
      <c r="AE66" s="1193">
        <v>6.0000000000000002E-6</v>
      </c>
      <c r="AF66" s="1199">
        <v>6.9999999999999999E-6</v>
      </c>
      <c r="AG66" s="1199">
        <v>7.9999999999999996E-6</v>
      </c>
      <c r="AH66" s="1200">
        <v>9.0000000000000002E-6</v>
      </c>
      <c r="AI66" s="1193">
        <v>1.0000000000000001E-5</v>
      </c>
      <c r="AJ66" s="1199">
        <v>1.1E-5</v>
      </c>
      <c r="AK66" s="1199">
        <v>0</v>
      </c>
      <c r="AL66" s="1200">
        <v>0</v>
      </c>
    </row>
    <row r="67" spans="1:38" s="1192" customFormat="1">
      <c r="A67" s="1455" t="s">
        <v>169</v>
      </c>
      <c r="B67" s="1199">
        <v>24048.04</v>
      </c>
      <c r="C67" s="1199">
        <v>0</v>
      </c>
      <c r="D67" s="1199">
        <v>26133.64</v>
      </c>
      <c r="E67" s="1199">
        <v>22855.06</v>
      </c>
      <c r="F67" s="1193">
        <v>17193.09</v>
      </c>
      <c r="G67" s="1199">
        <v>22807.96</v>
      </c>
      <c r="H67" s="1199">
        <v>22907.94</v>
      </c>
      <c r="I67" s="1200">
        <v>22928.880000000001</v>
      </c>
      <c r="J67" s="1193">
        <v>12395.2</v>
      </c>
      <c r="K67" s="1199">
        <v>30188.49</v>
      </c>
      <c r="L67" s="1199">
        <v>20610.900000000001</v>
      </c>
      <c r="M67" s="1200">
        <v>25178.87</v>
      </c>
      <c r="N67" s="1193">
        <v>26375.77</v>
      </c>
      <c r="O67" s="1199">
        <v>25917.65</v>
      </c>
      <c r="P67" s="1199">
        <v>37261</v>
      </c>
      <c r="Q67" s="1200">
        <v>32010.59</v>
      </c>
      <c r="R67" s="1455" t="s">
        <v>169</v>
      </c>
      <c r="S67" s="1193">
        <v>32495.4</v>
      </c>
      <c r="T67" s="1199">
        <v>13936.598</v>
      </c>
      <c r="U67" s="1199">
        <v>60235.13</v>
      </c>
      <c r="V67" s="1200">
        <v>32570.882000000001</v>
      </c>
      <c r="W67" s="1193">
        <v>20112.008970999999</v>
      </c>
      <c r="X67" s="1199">
        <v>0</v>
      </c>
      <c r="Y67" s="1199">
        <v>0</v>
      </c>
      <c r="Z67" s="1200">
        <v>17788.532403000001</v>
      </c>
      <c r="AA67" s="1193">
        <v>22936.176339000001</v>
      </c>
      <c r="AB67" s="1199">
        <v>32091.078225000001</v>
      </c>
      <c r="AC67" s="1199">
        <v>12316.081011</v>
      </c>
      <c r="AD67" s="1200">
        <v>28446.522078999998</v>
      </c>
      <c r="AE67" s="1193">
        <v>34572.383875</v>
      </c>
      <c r="AF67" s="1199">
        <v>22134.029947999999</v>
      </c>
      <c r="AG67" s="1199">
        <v>39733.805521000002</v>
      </c>
      <c r="AH67" s="1200">
        <v>56144.645211000003</v>
      </c>
      <c r="AI67" s="1193">
        <v>81626.216874999998</v>
      </c>
      <c r="AJ67" s="1199">
        <v>65900.271609999996</v>
      </c>
      <c r="AK67" s="1199">
        <v>197830.6</v>
      </c>
      <c r="AL67" s="1200">
        <v>124496.96316100001</v>
      </c>
    </row>
    <row r="68" spans="1:38" s="1192" customFormat="1">
      <c r="A68" s="1455" t="s">
        <v>170</v>
      </c>
      <c r="B68" s="1199">
        <v>14878.89</v>
      </c>
      <c r="C68" s="1199">
        <v>14985.63</v>
      </c>
      <c r="D68" s="1199">
        <v>17421.97</v>
      </c>
      <c r="E68" s="1199">
        <v>15468.8</v>
      </c>
      <c r="F68" s="1193">
        <v>11424.8</v>
      </c>
      <c r="G68" s="1199">
        <v>9891.66</v>
      </c>
      <c r="H68" s="1199">
        <v>17663.03</v>
      </c>
      <c r="I68" s="1200">
        <v>14648.5</v>
      </c>
      <c r="J68" s="1193">
        <v>12008.3</v>
      </c>
      <c r="K68" s="1199">
        <v>11968.990000000002</v>
      </c>
      <c r="L68" s="1199">
        <v>21118.53</v>
      </c>
      <c r="M68" s="1200">
        <v>13967.55</v>
      </c>
      <c r="N68" s="1193">
        <v>21715.61</v>
      </c>
      <c r="O68" s="1199">
        <v>22304.639999999999</v>
      </c>
      <c r="P68" s="1199">
        <v>25316.37</v>
      </c>
      <c r="Q68" s="1200">
        <v>26367.769999999997</v>
      </c>
      <c r="R68" s="1455" t="s">
        <v>170</v>
      </c>
      <c r="S68" s="1193">
        <v>27174.2</v>
      </c>
      <c r="T68" s="1199">
        <v>11764.983999999999</v>
      </c>
      <c r="U68" s="1199">
        <v>35851.557000000001</v>
      </c>
      <c r="V68" s="1200">
        <v>32641.267</v>
      </c>
      <c r="W68" s="1193">
        <v>2554.2949020000001</v>
      </c>
      <c r="X68" s="1199">
        <v>2079.3319999999999</v>
      </c>
      <c r="Y68" s="1199">
        <v>5655.1561080000001</v>
      </c>
      <c r="Z68" s="1200">
        <v>6124.7152859999997</v>
      </c>
      <c r="AA68" s="1193">
        <v>859.85400000000004</v>
      </c>
      <c r="AB68" s="1199">
        <v>893.28800000000001</v>
      </c>
      <c r="AC68" s="1199">
        <v>0</v>
      </c>
      <c r="AD68" s="1200">
        <v>0</v>
      </c>
      <c r="AE68" s="1193">
        <v>0</v>
      </c>
      <c r="AF68" s="1199">
        <v>0</v>
      </c>
      <c r="AG68" s="1199">
        <v>0</v>
      </c>
      <c r="AH68" s="1200">
        <v>0</v>
      </c>
      <c r="AI68" s="1193">
        <v>0</v>
      </c>
      <c r="AJ68" s="1199">
        <v>0</v>
      </c>
      <c r="AK68" s="1199">
        <v>0</v>
      </c>
      <c r="AL68" s="1200">
        <v>0</v>
      </c>
    </row>
    <row r="69" spans="1:38" s="1202" customFormat="1">
      <c r="A69" s="1186" t="s">
        <v>171</v>
      </c>
      <c r="B69" s="1175">
        <v>51800.74</v>
      </c>
      <c r="C69" s="1175">
        <v>6189</v>
      </c>
      <c r="D69" s="1175">
        <v>1259.72</v>
      </c>
      <c r="E69" s="1175">
        <v>9442.84</v>
      </c>
      <c r="F69" s="1187">
        <v>6182.5099999999993</v>
      </c>
      <c r="G69" s="1175">
        <v>3985.3</v>
      </c>
      <c r="H69" s="1175">
        <v>1060.97</v>
      </c>
      <c r="I69" s="1191">
        <v>3838.41</v>
      </c>
      <c r="J69" s="1187">
        <v>3357.2</v>
      </c>
      <c r="K69" s="1175">
        <v>6516.3700000000008</v>
      </c>
      <c r="L69" s="1175">
        <v>1412.01</v>
      </c>
      <c r="M69" s="1191">
        <v>1028.05</v>
      </c>
      <c r="N69" s="1187">
        <v>906.28</v>
      </c>
      <c r="O69" s="1175">
        <v>809.69</v>
      </c>
      <c r="P69" s="1175">
        <v>565.55999999999995</v>
      </c>
      <c r="Q69" s="1191">
        <v>434.03999999999996</v>
      </c>
      <c r="R69" s="1186" t="s">
        <v>171</v>
      </c>
      <c r="S69" s="1187">
        <v>453.5</v>
      </c>
      <c r="T69" s="1175">
        <v>3355.1790000000001</v>
      </c>
      <c r="U69" s="1175">
        <v>6603.4879999999994</v>
      </c>
      <c r="V69" s="1191">
        <v>8212.1290000000008</v>
      </c>
      <c r="W69" s="1187">
        <v>306.31876899999997</v>
      </c>
      <c r="X69" s="1175">
        <v>41.137999999999998</v>
      </c>
      <c r="Y69" s="1175">
        <v>1964.836</v>
      </c>
      <c r="Z69" s="1191">
        <v>16.193999999999999</v>
      </c>
      <c r="AA69" s="1187">
        <v>0</v>
      </c>
      <c r="AB69" s="1175">
        <v>0</v>
      </c>
      <c r="AC69" s="1175">
        <v>0</v>
      </c>
      <c r="AD69" s="1191">
        <v>0</v>
      </c>
      <c r="AE69" s="1187">
        <v>0</v>
      </c>
      <c r="AF69" s="1175">
        <v>0</v>
      </c>
      <c r="AG69" s="1175">
        <v>0</v>
      </c>
      <c r="AH69" s="1191">
        <v>0</v>
      </c>
      <c r="AI69" s="1187">
        <v>0</v>
      </c>
      <c r="AJ69" s="1175">
        <v>0</v>
      </c>
      <c r="AK69" s="1175">
        <v>0</v>
      </c>
      <c r="AL69" s="1191">
        <v>0</v>
      </c>
    </row>
    <row r="70" spans="1:38" s="1192" customFormat="1">
      <c r="A70" s="1455" t="s">
        <v>172</v>
      </c>
      <c r="B70" s="1199">
        <v>4490.6000000000004</v>
      </c>
      <c r="C70" s="1199">
        <v>807.21</v>
      </c>
      <c r="D70" s="1199">
        <v>677.43000000000006</v>
      </c>
      <c r="E70" s="1199">
        <v>507.85</v>
      </c>
      <c r="F70" s="1193">
        <v>1004.7</v>
      </c>
      <c r="G70" s="1199">
        <v>1124.97</v>
      </c>
      <c r="H70" s="1199">
        <v>457.85</v>
      </c>
      <c r="I70" s="1200">
        <v>364.27</v>
      </c>
      <c r="J70" s="1193">
        <v>244.7</v>
      </c>
      <c r="K70" s="1199">
        <v>658.93</v>
      </c>
      <c r="L70" s="1199">
        <v>413.66</v>
      </c>
      <c r="M70" s="1200">
        <v>299.13</v>
      </c>
      <c r="N70" s="1193">
        <v>460.47</v>
      </c>
      <c r="O70" s="1199">
        <v>625.63</v>
      </c>
      <c r="P70" s="1199">
        <v>298.7</v>
      </c>
      <c r="Q70" s="1200">
        <v>176.9</v>
      </c>
      <c r="R70" s="1455" t="s">
        <v>172</v>
      </c>
      <c r="S70" s="1193">
        <v>176.9</v>
      </c>
      <c r="T70" s="1199">
        <v>3320.384</v>
      </c>
      <c r="U70" s="1199">
        <v>6566.9619999999995</v>
      </c>
      <c r="V70" s="1200">
        <v>7964.6730000000007</v>
      </c>
      <c r="W70" s="1193">
        <v>254.155</v>
      </c>
      <c r="X70" s="1199">
        <v>0</v>
      </c>
      <c r="Y70" s="1199">
        <v>0</v>
      </c>
      <c r="Z70" s="1200">
        <v>16.193999999999999</v>
      </c>
      <c r="AA70" s="1193">
        <v>0</v>
      </c>
      <c r="AB70" s="1199">
        <v>0</v>
      </c>
      <c r="AC70" s="1199">
        <v>0</v>
      </c>
      <c r="AD70" s="1200">
        <v>0</v>
      </c>
      <c r="AE70" s="1193">
        <v>0</v>
      </c>
      <c r="AF70" s="1199">
        <v>0</v>
      </c>
      <c r="AG70" s="1199">
        <v>0</v>
      </c>
      <c r="AH70" s="1200">
        <v>0</v>
      </c>
      <c r="AI70" s="1193">
        <v>0</v>
      </c>
      <c r="AJ70" s="1199">
        <v>0</v>
      </c>
      <c r="AK70" s="1199">
        <v>0</v>
      </c>
      <c r="AL70" s="1200">
        <v>0</v>
      </c>
    </row>
    <row r="71" spans="1:38" s="1192" customFormat="1">
      <c r="A71" s="1455" t="s">
        <v>173</v>
      </c>
      <c r="B71" s="1199">
        <v>47310.14</v>
      </c>
      <c r="C71" s="1199">
        <v>5381.79</v>
      </c>
      <c r="D71" s="1199">
        <v>582.29</v>
      </c>
      <c r="E71" s="1199">
        <v>8934.99</v>
      </c>
      <c r="F71" s="1193">
        <v>5177.8099999999995</v>
      </c>
      <c r="G71" s="1199">
        <v>2860.33</v>
      </c>
      <c r="H71" s="1199">
        <v>603.12</v>
      </c>
      <c r="I71" s="1200">
        <v>3474.14</v>
      </c>
      <c r="J71" s="1193">
        <v>3112.5</v>
      </c>
      <c r="K71" s="1199">
        <v>5857.4400000000005</v>
      </c>
      <c r="L71" s="1199">
        <v>998.34999999999991</v>
      </c>
      <c r="M71" s="1200">
        <v>728.92</v>
      </c>
      <c r="N71" s="1193">
        <v>445.81</v>
      </c>
      <c r="O71" s="1199">
        <v>184.06</v>
      </c>
      <c r="P71" s="1199">
        <v>266.86</v>
      </c>
      <c r="Q71" s="1200">
        <v>257.14</v>
      </c>
      <c r="R71" s="1455" t="s">
        <v>173</v>
      </c>
      <c r="S71" s="1193">
        <v>276.60000000000002</v>
      </c>
      <c r="T71" s="1199">
        <v>34.795000000000002</v>
      </c>
      <c r="U71" s="1199">
        <v>36.526000000000003</v>
      </c>
      <c r="V71" s="1200">
        <v>247.45599999999999</v>
      </c>
      <c r="W71" s="1193">
        <v>52.163769000000002</v>
      </c>
      <c r="X71" s="1199">
        <v>41.137999999999998</v>
      </c>
      <c r="Y71" s="1199">
        <v>1964.836</v>
      </c>
      <c r="Z71" s="1200">
        <v>0</v>
      </c>
      <c r="AA71" s="1193">
        <v>0</v>
      </c>
      <c r="AB71" s="1199">
        <v>0</v>
      </c>
      <c r="AC71" s="1199">
        <v>0</v>
      </c>
      <c r="AD71" s="1200">
        <v>0</v>
      </c>
      <c r="AE71" s="1193">
        <v>0</v>
      </c>
      <c r="AF71" s="1199">
        <v>0</v>
      </c>
      <c r="AG71" s="1199">
        <v>0</v>
      </c>
      <c r="AH71" s="1200">
        <v>0</v>
      </c>
      <c r="AI71" s="1193">
        <v>0</v>
      </c>
      <c r="AJ71" s="1199">
        <v>0</v>
      </c>
      <c r="AK71" s="1199">
        <v>0</v>
      </c>
      <c r="AL71" s="1200">
        <v>0</v>
      </c>
    </row>
    <row r="72" spans="1:38" s="954" customFormat="1">
      <c r="A72" s="1186" t="s">
        <v>174</v>
      </c>
      <c r="B72" s="1175">
        <v>10031.77</v>
      </c>
      <c r="C72" s="1175">
        <v>14688.07</v>
      </c>
      <c r="D72" s="1175">
        <v>12400.57</v>
      </c>
      <c r="E72" s="1175">
        <v>14118.27</v>
      </c>
      <c r="F72" s="1187">
        <v>31634.949999999997</v>
      </c>
      <c r="G72" s="1175">
        <v>15882.080000000002</v>
      </c>
      <c r="H72" s="1175">
        <v>44306.26</v>
      </c>
      <c r="I72" s="1191">
        <v>52111.28</v>
      </c>
      <c r="J72" s="1187">
        <v>9549.84</v>
      </c>
      <c r="K72" s="1175">
        <v>10597.84</v>
      </c>
      <c r="L72" s="1175">
        <v>16978.830000000002</v>
      </c>
      <c r="M72" s="1191">
        <v>12028.51</v>
      </c>
      <c r="N72" s="1187">
        <v>18190.32</v>
      </c>
      <c r="O72" s="1175">
        <v>18487.489999999998</v>
      </c>
      <c r="P72" s="1175">
        <v>11776.529999999999</v>
      </c>
      <c r="Q72" s="1191">
        <v>12924.66</v>
      </c>
      <c r="R72" s="1186" t="s">
        <v>174</v>
      </c>
      <c r="S72" s="1187">
        <v>14279</v>
      </c>
      <c r="T72" s="1175">
        <v>14221.432000000001</v>
      </c>
      <c r="U72" s="1175">
        <v>16244.763999999999</v>
      </c>
      <c r="V72" s="1191">
        <v>17469.215000000004</v>
      </c>
      <c r="W72" s="1187">
        <v>6831.0554779999993</v>
      </c>
      <c r="X72" s="1175">
        <v>6092.84</v>
      </c>
      <c r="Y72" s="1175">
        <v>5263.4099640000004</v>
      </c>
      <c r="Z72" s="1191">
        <v>8705.5011300000006</v>
      </c>
      <c r="AA72" s="1187">
        <v>8596.1880010000004</v>
      </c>
      <c r="AB72" s="1175">
        <v>10894.777114999999</v>
      </c>
      <c r="AC72" s="1175">
        <v>9538.992819000001</v>
      </c>
      <c r="AD72" s="1191">
        <v>9431.7928649999994</v>
      </c>
      <c r="AE72" s="1187">
        <v>13518.198784999999</v>
      </c>
      <c r="AF72" s="1175">
        <v>10166.409427999999</v>
      </c>
      <c r="AG72" s="1175">
        <v>11286.22075</v>
      </c>
      <c r="AH72" s="1191">
        <v>11554.584425999999</v>
      </c>
      <c r="AI72" s="1187">
        <v>10684.027937999999</v>
      </c>
      <c r="AJ72" s="1175">
        <v>11449.263503999999</v>
      </c>
      <c r="AK72" s="1175">
        <v>14437.4</v>
      </c>
      <c r="AL72" s="1191">
        <v>16412.396905000001</v>
      </c>
    </row>
    <row r="73" spans="1:38">
      <c r="A73" s="1455" t="s">
        <v>172</v>
      </c>
      <c r="B73" s="1199">
        <v>1811.84</v>
      </c>
      <c r="C73" s="1199">
        <v>4072.06</v>
      </c>
      <c r="D73" s="1199">
        <v>3271.15</v>
      </c>
      <c r="E73" s="1199">
        <v>3417.06</v>
      </c>
      <c r="F73" s="1193">
        <v>2402.12</v>
      </c>
      <c r="G73" s="1199">
        <v>1494.3</v>
      </c>
      <c r="H73" s="1199">
        <v>4041.43</v>
      </c>
      <c r="I73" s="1200">
        <v>4041.43</v>
      </c>
      <c r="J73" s="1193">
        <v>0</v>
      </c>
      <c r="K73" s="1199">
        <v>1378.06</v>
      </c>
      <c r="L73" s="1199">
        <v>6010.03</v>
      </c>
      <c r="M73" s="1200">
        <v>29.36</v>
      </c>
      <c r="N73" s="1193">
        <v>6575.1</v>
      </c>
      <c r="O73" s="1199">
        <v>5196.71</v>
      </c>
      <c r="P73" s="1199">
        <v>5043.8</v>
      </c>
      <c r="Q73" s="1200">
        <v>2065.92</v>
      </c>
      <c r="R73" s="1455" t="s">
        <v>172</v>
      </c>
      <c r="S73" s="1193">
        <v>6880.8</v>
      </c>
      <c r="T73" s="1199">
        <v>5172.9690000000001</v>
      </c>
      <c r="U73" s="1199">
        <v>2245.3270000000002</v>
      </c>
      <c r="V73" s="1200">
        <v>2455.0740000000001</v>
      </c>
      <c r="W73" s="1193">
        <v>1427.93084</v>
      </c>
      <c r="X73" s="1199">
        <v>1427.931</v>
      </c>
      <c r="Y73" s="1199">
        <v>0</v>
      </c>
      <c r="Z73" s="1200">
        <v>0</v>
      </c>
      <c r="AA73" s="1193">
        <v>0</v>
      </c>
      <c r="AB73" s="1199">
        <v>0</v>
      </c>
      <c r="AC73" s="1199">
        <v>0</v>
      </c>
      <c r="AD73" s="1200">
        <v>0</v>
      </c>
      <c r="AE73" s="1193">
        <v>0</v>
      </c>
      <c r="AF73" s="1199">
        <v>0</v>
      </c>
      <c r="AG73" s="1199">
        <v>0</v>
      </c>
      <c r="AH73" s="1200">
        <v>0</v>
      </c>
      <c r="AI73" s="1193">
        <v>0</v>
      </c>
      <c r="AJ73" s="1199">
        <v>0</v>
      </c>
      <c r="AK73" s="1199">
        <v>0</v>
      </c>
      <c r="AL73" s="1200">
        <v>0</v>
      </c>
    </row>
    <row r="74" spans="1:38">
      <c r="A74" s="1455" t="s">
        <v>173</v>
      </c>
      <c r="B74" s="1199">
        <v>1816.09</v>
      </c>
      <c r="C74" s="1199">
        <v>2244.6999999999998</v>
      </c>
      <c r="D74" s="1199">
        <v>1263.6100000000001</v>
      </c>
      <c r="E74" s="1199">
        <v>1172.06</v>
      </c>
      <c r="F74" s="1193">
        <v>3065.07</v>
      </c>
      <c r="G74" s="1199">
        <v>4786.5</v>
      </c>
      <c r="H74" s="1199">
        <v>2027.25</v>
      </c>
      <c r="I74" s="1200">
        <v>1024.06</v>
      </c>
      <c r="J74" s="1193">
        <v>1158.4000000000001</v>
      </c>
      <c r="K74" s="1199">
        <v>2091.9500000000003</v>
      </c>
      <c r="L74" s="1199">
        <v>845.63</v>
      </c>
      <c r="M74" s="1200">
        <v>3309.32</v>
      </c>
      <c r="N74" s="1193">
        <v>1023.54</v>
      </c>
      <c r="O74" s="1199">
        <v>1905.13</v>
      </c>
      <c r="P74" s="1199">
        <v>2.2400000000000002</v>
      </c>
      <c r="Q74" s="1200">
        <v>5054.97</v>
      </c>
      <c r="R74" s="1455" t="s">
        <v>173</v>
      </c>
      <c r="S74" s="1193">
        <v>999.5</v>
      </c>
      <c r="T74" s="1199">
        <v>1378.06</v>
      </c>
      <c r="U74" s="1199">
        <v>2746.8090000000002</v>
      </c>
      <c r="V74" s="1200">
        <v>3219.1880000000001</v>
      </c>
      <c r="W74" s="1193">
        <v>0</v>
      </c>
      <c r="X74" s="1199">
        <v>0</v>
      </c>
      <c r="Y74" s="1199">
        <v>0</v>
      </c>
      <c r="Z74" s="1200">
        <v>0</v>
      </c>
      <c r="AA74" s="1193">
        <v>0</v>
      </c>
      <c r="AB74" s="1199">
        <v>0</v>
      </c>
      <c r="AC74" s="1199">
        <v>0</v>
      </c>
      <c r="AD74" s="1200">
        <v>0</v>
      </c>
      <c r="AE74" s="1193">
        <v>0</v>
      </c>
      <c r="AF74" s="1199">
        <v>0</v>
      </c>
      <c r="AG74" s="1199">
        <v>0</v>
      </c>
      <c r="AH74" s="1200">
        <v>0</v>
      </c>
      <c r="AI74" s="1193">
        <v>0</v>
      </c>
      <c r="AJ74" s="1199">
        <v>0</v>
      </c>
      <c r="AK74" s="1199">
        <v>0</v>
      </c>
      <c r="AL74" s="1200">
        <v>0</v>
      </c>
    </row>
    <row r="75" spans="1:38">
      <c r="A75" s="1455" t="s">
        <v>175</v>
      </c>
      <c r="B75" s="1193">
        <v>6403.84</v>
      </c>
      <c r="C75" s="1199">
        <v>8371.31</v>
      </c>
      <c r="D75" s="1199">
        <v>7865.81</v>
      </c>
      <c r="E75" s="1199">
        <v>9529.15</v>
      </c>
      <c r="F75" s="1193">
        <v>26167.759999999998</v>
      </c>
      <c r="G75" s="1199">
        <v>9601.2800000000007</v>
      </c>
      <c r="H75" s="1199">
        <v>38237.58</v>
      </c>
      <c r="I75" s="1199">
        <v>47045.79</v>
      </c>
      <c r="J75" s="1193">
        <v>8391.44</v>
      </c>
      <c r="K75" s="1199">
        <v>7127.83</v>
      </c>
      <c r="L75" s="1199">
        <v>10123.17</v>
      </c>
      <c r="M75" s="1200">
        <v>8689.83</v>
      </c>
      <c r="N75" s="1193">
        <v>10591.68</v>
      </c>
      <c r="O75" s="1199">
        <v>11385.65</v>
      </c>
      <c r="P75" s="1199">
        <v>6730.49</v>
      </c>
      <c r="Q75" s="1200">
        <v>5803.77</v>
      </c>
      <c r="R75" s="1455" t="s">
        <v>175</v>
      </c>
      <c r="S75" s="1193">
        <v>6398.7</v>
      </c>
      <c r="T75" s="1199">
        <v>7670.4029999999993</v>
      </c>
      <c r="U75" s="1199">
        <v>11252.627999999999</v>
      </c>
      <c r="V75" s="1200">
        <v>11794.953000000001</v>
      </c>
      <c r="W75" s="1199">
        <v>5403.1246379999993</v>
      </c>
      <c r="X75" s="1199">
        <v>4664.9089999999997</v>
      </c>
      <c r="Y75" s="1199">
        <v>5263.4099640000004</v>
      </c>
      <c r="Z75" s="1200">
        <v>8705.5011300000006</v>
      </c>
      <c r="AA75" s="1237">
        <v>8596.1880010000004</v>
      </c>
      <c r="AB75" s="1199">
        <v>10894.777114999999</v>
      </c>
      <c r="AC75" s="1238">
        <v>9538.992819000001</v>
      </c>
      <c r="AD75" s="1173">
        <v>9431.7928649999994</v>
      </c>
      <c r="AE75" s="1237">
        <v>13518.198784999999</v>
      </c>
      <c r="AF75" s="1199">
        <v>10166.409427999999</v>
      </c>
      <c r="AG75" s="1238">
        <v>11286.22075</v>
      </c>
      <c r="AH75" s="1173">
        <v>11554.584425999999</v>
      </c>
      <c r="AI75" s="1237">
        <v>10684.027937999999</v>
      </c>
      <c r="AJ75" s="1199">
        <v>11449.263503999999</v>
      </c>
      <c r="AK75" s="1238">
        <v>14437.4</v>
      </c>
      <c r="AL75" s="1173">
        <v>16412.396905000001</v>
      </c>
    </row>
    <row r="76" spans="1:38" s="954" customFormat="1" ht="19.5" customHeight="1" thickBot="1">
      <c r="A76" s="1186" t="s">
        <v>20</v>
      </c>
      <c r="B76" s="1187">
        <v>16771.55</v>
      </c>
      <c r="C76" s="1175">
        <v>21895.77</v>
      </c>
      <c r="D76" s="1175">
        <v>21389.63</v>
      </c>
      <c r="E76" s="1175">
        <v>21154.639999999999</v>
      </c>
      <c r="F76" s="1187">
        <v>15197.3</v>
      </c>
      <c r="G76" s="1203">
        <v>18901.919999999998</v>
      </c>
      <c r="H76" s="1203">
        <v>97284.61</v>
      </c>
      <c r="I76" s="1203">
        <v>68897.73</v>
      </c>
      <c r="J76" s="1205">
        <v>10734.2</v>
      </c>
      <c r="K76" s="1203">
        <v>13564.349999999999</v>
      </c>
      <c r="L76" s="1175">
        <v>20919.269999999997</v>
      </c>
      <c r="M76" s="1191">
        <v>2098.33</v>
      </c>
      <c r="N76" s="1205">
        <v>-15440.42</v>
      </c>
      <c r="O76" s="1203">
        <v>11266.71</v>
      </c>
      <c r="P76" s="1175">
        <v>9449.01</v>
      </c>
      <c r="Q76" s="1204">
        <v>26048.739999999998</v>
      </c>
      <c r="R76" s="1186" t="s">
        <v>20</v>
      </c>
      <c r="S76" s="1205">
        <v>26649</v>
      </c>
      <c r="T76" s="1175">
        <v>9858.0910000000003</v>
      </c>
      <c r="U76" s="1203">
        <v>34617.914000000004</v>
      </c>
      <c r="V76" s="1174">
        <v>13303.528999999999</v>
      </c>
      <c r="W76" s="1205">
        <v>35405.171242000004</v>
      </c>
      <c r="X76" s="1175">
        <v>24866.042000000001</v>
      </c>
      <c r="Y76" s="1203">
        <v>17916.108680000001</v>
      </c>
      <c r="Z76" s="1174">
        <v>37378.228305000004</v>
      </c>
      <c r="AA76" s="1235">
        <v>41470.033255000002</v>
      </c>
      <c r="AB76" s="1175">
        <v>62729.118746</v>
      </c>
      <c r="AC76" s="1236">
        <v>64440.253125000003</v>
      </c>
      <c r="AD76" s="1174">
        <v>65096.117918999997</v>
      </c>
      <c r="AE76" s="1235">
        <v>66745.014904000011</v>
      </c>
      <c r="AF76" s="1175">
        <v>67051.017881000007</v>
      </c>
      <c r="AG76" s="1236">
        <v>70226.970463999998</v>
      </c>
      <c r="AH76" s="1174">
        <v>23231.664887000003</v>
      </c>
      <c r="AI76" s="1235">
        <v>28159.722218999999</v>
      </c>
      <c r="AJ76" s="1175">
        <v>23692.010834000001</v>
      </c>
      <c r="AK76" s="1236">
        <v>24469.4</v>
      </c>
      <c r="AL76" s="1174">
        <v>24245.203847999997</v>
      </c>
    </row>
    <row r="77" spans="1:38" s="954" customFormat="1" ht="17.25" thickTop="1" thickBot="1">
      <c r="A77" s="1440" t="s">
        <v>26</v>
      </c>
      <c r="B77" s="1441">
        <v>481210.58</v>
      </c>
      <c r="C77" s="1442">
        <v>475222.88000000006</v>
      </c>
      <c r="D77" s="1442">
        <v>539209.22</v>
      </c>
      <c r="E77" s="1442">
        <v>498192.62000000005</v>
      </c>
      <c r="F77" s="1441">
        <v>439855.54000000004</v>
      </c>
      <c r="G77" s="1442">
        <v>442053.92</v>
      </c>
      <c r="H77" s="1442">
        <v>574270.20000000007</v>
      </c>
      <c r="I77" s="1442">
        <v>633797.96</v>
      </c>
      <c r="J77" s="1441">
        <v>383971.10000000003</v>
      </c>
      <c r="K77" s="1442">
        <v>588007.44999999995</v>
      </c>
      <c r="L77" s="1442">
        <v>528766.44000000006</v>
      </c>
      <c r="M77" s="1443">
        <v>358970.83999999997</v>
      </c>
      <c r="N77" s="1441">
        <v>465285.85000000009</v>
      </c>
      <c r="O77" s="1442">
        <v>491296.9</v>
      </c>
      <c r="P77" s="1442">
        <v>440644.58999999997</v>
      </c>
      <c r="Q77" s="1443">
        <v>393724.8899999999</v>
      </c>
      <c r="R77" s="1440" t="s">
        <v>26</v>
      </c>
      <c r="S77" s="1441">
        <v>459586</v>
      </c>
      <c r="T77" s="1442">
        <v>401925.91200000001</v>
      </c>
      <c r="U77" s="1442">
        <v>702676.77999999991</v>
      </c>
      <c r="V77" s="1444">
        <v>586389.11499999999</v>
      </c>
      <c r="W77" s="1441">
        <v>329417.780356</v>
      </c>
      <c r="X77" s="1442">
        <v>237361.46299999999</v>
      </c>
      <c r="Y77" s="1442">
        <v>273259.655914</v>
      </c>
      <c r="Z77" s="1444">
        <v>468902.27613399999</v>
      </c>
      <c r="AA77" s="1445">
        <v>517228.87107299996</v>
      </c>
      <c r="AB77" s="1442">
        <v>705112.760411</v>
      </c>
      <c r="AC77" s="1442">
        <v>690768.71334899997</v>
      </c>
      <c r="AD77" s="1443">
        <v>699141.37735600001</v>
      </c>
      <c r="AE77" s="1445">
        <v>761942.39357999992</v>
      </c>
      <c r="AF77" s="1442">
        <v>792509.85166000004</v>
      </c>
      <c r="AG77" s="1442">
        <v>817586.35058099998</v>
      </c>
      <c r="AH77" s="1443">
        <v>802907.61637900001</v>
      </c>
      <c r="AI77" s="1445">
        <v>836029.0537980001</v>
      </c>
      <c r="AJ77" s="1442">
        <v>875985.54997200007</v>
      </c>
      <c r="AK77" s="1442">
        <v>1001366.4</v>
      </c>
      <c r="AL77" s="1443">
        <v>1005781.146034</v>
      </c>
    </row>
    <row r="78" spans="1:38">
      <c r="A78" s="1215"/>
    </row>
    <row r="79" spans="1:38">
      <c r="A79" s="1217" t="s">
        <v>369</v>
      </c>
    </row>
  </sheetData>
  <mergeCells count="14">
    <mergeCell ref="AI3:AL3"/>
    <mergeCell ref="W3:Z3"/>
    <mergeCell ref="AA3:AD3"/>
    <mergeCell ref="AE3:AH3"/>
    <mergeCell ref="D2:F2"/>
    <mergeCell ref="G2:I2"/>
    <mergeCell ref="J2:L2"/>
    <mergeCell ref="M2:O2"/>
    <mergeCell ref="T2:V2"/>
    <mergeCell ref="B3:E3"/>
    <mergeCell ref="F3:I3"/>
    <mergeCell ref="J3:M3"/>
    <mergeCell ref="N3:Q3"/>
    <mergeCell ref="S3:V3"/>
  </mergeCells>
  <hyperlinks>
    <hyperlink ref="A1" location="Menu!A1" display="Return to Menu"/>
  </hyperlinks>
  <pageMargins left="0" right="0" top="0.98425196850393704" bottom="0.98425196850393704" header="0.511811023622047" footer="0.511811023622047"/>
  <pageSetup scale="41" orientation="landscape" horizontalDpi="300" verticalDpi="300" r:id="rId1"/>
  <headerFooter alignWithMargins="0"/>
  <rowBreaks count="1" manualBreakCount="1">
    <brk id="47" max="37" man="1"/>
  </rowBreaks>
  <colBreaks count="1" manualBreakCount="1">
    <brk id="17" max="78"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265"/>
  <sheetViews>
    <sheetView view="pageBreakPreview" zoomScaleNormal="100" zoomScaleSheetLayoutView="100" workbookViewId="0">
      <pane xSplit="1" ySplit="3" topLeftCell="B4" activePane="bottomRight" state="frozen"/>
      <selection activeCell="CJ27" sqref="CJ27"/>
      <selection pane="topRight" activeCell="CJ27" sqref="CJ27"/>
      <selection pane="bottomLeft" activeCell="CJ27" sqref="CJ27"/>
      <selection pane="bottomRight"/>
    </sheetView>
  </sheetViews>
  <sheetFormatPr defaultRowHeight="15.75"/>
  <cols>
    <col min="1" max="1" width="45.85546875" style="1593" customWidth="1"/>
    <col min="2" max="2" width="10.28515625" style="1590" bestFit="1" customWidth="1"/>
    <col min="3" max="3" width="10.28515625" style="1587" bestFit="1" customWidth="1"/>
    <col min="4" max="5" width="10.28515625" style="1590" bestFit="1" customWidth="1"/>
    <col min="6" max="9" width="10.7109375" style="1590" bestFit="1" customWidth="1"/>
    <col min="10" max="10" width="10.28515625" style="1590" bestFit="1" customWidth="1"/>
    <col min="11" max="13" width="10.7109375" style="1590" bestFit="1" customWidth="1"/>
    <col min="14" max="14" width="12.5703125" style="1590" bestFit="1" customWidth="1"/>
    <col min="15" max="15" width="10.7109375" style="1590" bestFit="1" customWidth="1"/>
    <col min="16" max="16" width="10.7109375" style="1591" bestFit="1" customWidth="1"/>
    <col min="17" max="20" width="10.7109375" style="1514" bestFit="1" customWidth="1"/>
    <col min="21" max="24" width="12.140625" style="1514" bestFit="1" customWidth="1"/>
    <col min="25" max="26" width="10.7109375" style="1514" bestFit="1" customWidth="1"/>
    <col min="27" max="27" width="13.5703125" style="1514" bestFit="1" customWidth="1"/>
    <col min="28" max="28" width="12.140625" style="1582" bestFit="1" customWidth="1"/>
    <col min="29" max="39" width="10.7109375" style="1514" bestFit="1" customWidth="1"/>
    <col min="40" max="40" width="13.5703125" style="1514" bestFit="1" customWidth="1"/>
    <col min="41" max="41" width="10.7109375" style="1592" bestFit="1" customWidth="1"/>
    <col min="42" max="46" width="10.7109375" style="1514" bestFit="1" customWidth="1"/>
    <col min="47" max="47" width="12.140625" style="1514" bestFit="1" customWidth="1"/>
    <col min="48" max="48" width="10.28515625" style="1514" bestFit="1" customWidth="1"/>
    <col min="49" max="51" width="10.7109375" style="1514" bestFit="1" customWidth="1"/>
    <col min="52" max="52" width="10.7109375" style="1594" bestFit="1" customWidth="1"/>
    <col min="53" max="53" width="12.5703125" style="1594" bestFit="1" customWidth="1"/>
    <col min="54" max="54" width="10.28515625" style="1594" bestFit="1" customWidth="1"/>
    <col min="55" max="56" width="10.7109375" style="1594" bestFit="1" customWidth="1"/>
    <col min="57" max="58" width="10.7109375" style="1514" bestFit="1" customWidth="1"/>
    <col min="59" max="59" width="12.140625" style="1514" bestFit="1" customWidth="1"/>
    <col min="60" max="63" width="10.7109375" style="1514" bestFit="1" customWidth="1"/>
    <col min="64" max="64" width="11.140625" style="1514" bestFit="1" customWidth="1"/>
    <col min="65" max="65" width="10.42578125" style="1514" customWidth="1"/>
    <col min="66" max="66" width="14" style="1514" customWidth="1"/>
    <col min="67" max="72" width="11.7109375" style="1514" bestFit="1" customWidth="1"/>
    <col min="73" max="75" width="10.85546875" style="1514" bestFit="1" customWidth="1"/>
    <col min="76" max="78" width="9.140625" style="1514"/>
    <col min="79" max="79" width="12.85546875" style="1514" customWidth="1"/>
    <col min="80" max="85" width="9.42578125" style="1514" bestFit="1" customWidth="1"/>
    <col min="86" max="87" width="9.140625" style="1514"/>
    <col min="88" max="88" width="10" style="1514" bestFit="1" customWidth="1"/>
    <col min="89" max="91" width="9.140625" style="1514"/>
    <col min="92" max="92" width="12" style="1514" customWidth="1"/>
    <col min="93" max="256" width="9.140625" style="1514"/>
    <col min="257" max="257" width="45.85546875" style="1514" customWidth="1"/>
    <col min="258" max="261" width="10.28515625" style="1514" bestFit="1" customWidth="1"/>
    <col min="262" max="265" width="10.7109375" style="1514" bestFit="1" customWidth="1"/>
    <col min="266" max="266" width="10.28515625" style="1514" bestFit="1" customWidth="1"/>
    <col min="267" max="269" width="10.7109375" style="1514" bestFit="1" customWidth="1"/>
    <col min="270" max="270" width="12.5703125" style="1514" bestFit="1" customWidth="1"/>
    <col min="271" max="276" width="10.7109375" style="1514" bestFit="1" customWidth="1"/>
    <col min="277" max="280" width="12.140625" style="1514" bestFit="1" customWidth="1"/>
    <col min="281" max="282" width="10.7109375" style="1514" bestFit="1" customWidth="1"/>
    <col min="283" max="283" width="13.5703125" style="1514" bestFit="1" customWidth="1"/>
    <col min="284" max="284" width="12.140625" style="1514" bestFit="1" customWidth="1"/>
    <col min="285" max="295" width="10.7109375" style="1514" bestFit="1" customWidth="1"/>
    <col min="296" max="296" width="13.5703125" style="1514" bestFit="1" customWidth="1"/>
    <col min="297" max="302" width="10.7109375" style="1514" bestFit="1" customWidth="1"/>
    <col min="303" max="303" width="12.140625" style="1514" bestFit="1" customWidth="1"/>
    <col min="304" max="304" width="10.28515625" style="1514" bestFit="1" customWidth="1"/>
    <col min="305" max="308" width="10.7109375" style="1514" bestFit="1" customWidth="1"/>
    <col min="309" max="309" width="12.5703125" style="1514" bestFit="1" customWidth="1"/>
    <col min="310" max="310" width="10.28515625" style="1514" bestFit="1" customWidth="1"/>
    <col min="311" max="314" width="10.7109375" style="1514" bestFit="1" customWidth="1"/>
    <col min="315" max="315" width="12.140625" style="1514" bestFit="1" customWidth="1"/>
    <col min="316" max="319" width="10.7109375" style="1514" bestFit="1" customWidth="1"/>
    <col min="320" max="320" width="11.140625" style="1514" bestFit="1" customWidth="1"/>
    <col min="321" max="321" width="10.42578125" style="1514" customWidth="1"/>
    <col min="322" max="322" width="14" style="1514" customWidth="1"/>
    <col min="323" max="328" width="11.7109375" style="1514" bestFit="1" customWidth="1"/>
    <col min="329" max="331" width="10.85546875" style="1514" bestFit="1" customWidth="1"/>
    <col min="332" max="334" width="9.140625" style="1514"/>
    <col min="335" max="335" width="12.85546875" style="1514" customWidth="1"/>
    <col min="336" max="341" width="9.42578125" style="1514" bestFit="1" customWidth="1"/>
    <col min="342" max="343" width="9.140625" style="1514"/>
    <col min="344" max="344" width="10" style="1514" bestFit="1" customWidth="1"/>
    <col min="345" max="347" width="9.140625" style="1514"/>
    <col min="348" max="348" width="12" style="1514" customWidth="1"/>
    <col min="349" max="512" width="9.140625" style="1514"/>
    <col min="513" max="513" width="45.85546875" style="1514" customWidth="1"/>
    <col min="514" max="517" width="10.28515625" style="1514" bestFit="1" customWidth="1"/>
    <col min="518" max="521" width="10.7109375" style="1514" bestFit="1" customWidth="1"/>
    <col min="522" max="522" width="10.28515625" style="1514" bestFit="1" customWidth="1"/>
    <col min="523" max="525" width="10.7109375" style="1514" bestFit="1" customWidth="1"/>
    <col min="526" max="526" width="12.5703125" style="1514" bestFit="1" customWidth="1"/>
    <col min="527" max="532" width="10.7109375" style="1514" bestFit="1" customWidth="1"/>
    <col min="533" max="536" width="12.140625" style="1514" bestFit="1" customWidth="1"/>
    <col min="537" max="538" width="10.7109375" style="1514" bestFit="1" customWidth="1"/>
    <col min="539" max="539" width="13.5703125" style="1514" bestFit="1" customWidth="1"/>
    <col min="540" max="540" width="12.140625" style="1514" bestFit="1" customWidth="1"/>
    <col min="541" max="551" width="10.7109375" style="1514" bestFit="1" customWidth="1"/>
    <col min="552" max="552" width="13.5703125" style="1514" bestFit="1" customWidth="1"/>
    <col min="553" max="558" width="10.7109375" style="1514" bestFit="1" customWidth="1"/>
    <col min="559" max="559" width="12.140625" style="1514" bestFit="1" customWidth="1"/>
    <col min="560" max="560" width="10.28515625" style="1514" bestFit="1" customWidth="1"/>
    <col min="561" max="564" width="10.7109375" style="1514" bestFit="1" customWidth="1"/>
    <col min="565" max="565" width="12.5703125" style="1514" bestFit="1" customWidth="1"/>
    <col min="566" max="566" width="10.28515625" style="1514" bestFit="1" customWidth="1"/>
    <col min="567" max="570" width="10.7109375" style="1514" bestFit="1" customWidth="1"/>
    <col min="571" max="571" width="12.140625" style="1514" bestFit="1" customWidth="1"/>
    <col min="572" max="575" width="10.7109375" style="1514" bestFit="1" customWidth="1"/>
    <col min="576" max="576" width="11.140625" style="1514" bestFit="1" customWidth="1"/>
    <col min="577" max="577" width="10.42578125" style="1514" customWidth="1"/>
    <col min="578" max="578" width="14" style="1514" customWidth="1"/>
    <col min="579" max="584" width="11.7109375" style="1514" bestFit="1" customWidth="1"/>
    <col min="585" max="587" width="10.85546875" style="1514" bestFit="1" customWidth="1"/>
    <col min="588" max="590" width="9.140625" style="1514"/>
    <col min="591" max="591" width="12.85546875" style="1514" customWidth="1"/>
    <col min="592" max="597" width="9.42578125" style="1514" bestFit="1" customWidth="1"/>
    <col min="598" max="599" width="9.140625" style="1514"/>
    <col min="600" max="600" width="10" style="1514" bestFit="1" customWidth="1"/>
    <col min="601" max="603" width="9.140625" style="1514"/>
    <col min="604" max="604" width="12" style="1514" customWidth="1"/>
    <col min="605" max="768" width="9.140625" style="1514"/>
    <col min="769" max="769" width="45.85546875" style="1514" customWidth="1"/>
    <col min="770" max="773" width="10.28515625" style="1514" bestFit="1" customWidth="1"/>
    <col min="774" max="777" width="10.7109375" style="1514" bestFit="1" customWidth="1"/>
    <col min="778" max="778" width="10.28515625" style="1514" bestFit="1" customWidth="1"/>
    <col min="779" max="781" width="10.7109375" style="1514" bestFit="1" customWidth="1"/>
    <col min="782" max="782" width="12.5703125" style="1514" bestFit="1" customWidth="1"/>
    <col min="783" max="788" width="10.7109375" style="1514" bestFit="1" customWidth="1"/>
    <col min="789" max="792" width="12.140625" style="1514" bestFit="1" customWidth="1"/>
    <col min="793" max="794" width="10.7109375" style="1514" bestFit="1" customWidth="1"/>
    <col min="795" max="795" width="13.5703125" style="1514" bestFit="1" customWidth="1"/>
    <col min="796" max="796" width="12.140625" style="1514" bestFit="1" customWidth="1"/>
    <col min="797" max="807" width="10.7109375" style="1514" bestFit="1" customWidth="1"/>
    <col min="808" max="808" width="13.5703125" style="1514" bestFit="1" customWidth="1"/>
    <col min="809" max="814" width="10.7109375" style="1514" bestFit="1" customWidth="1"/>
    <col min="815" max="815" width="12.140625" style="1514" bestFit="1" customWidth="1"/>
    <col min="816" max="816" width="10.28515625" style="1514" bestFit="1" customWidth="1"/>
    <col min="817" max="820" width="10.7109375" style="1514" bestFit="1" customWidth="1"/>
    <col min="821" max="821" width="12.5703125" style="1514" bestFit="1" customWidth="1"/>
    <col min="822" max="822" width="10.28515625" style="1514" bestFit="1" customWidth="1"/>
    <col min="823" max="826" width="10.7109375" style="1514" bestFit="1" customWidth="1"/>
    <col min="827" max="827" width="12.140625" style="1514" bestFit="1" customWidth="1"/>
    <col min="828" max="831" width="10.7109375" style="1514" bestFit="1" customWidth="1"/>
    <col min="832" max="832" width="11.140625" style="1514" bestFit="1" customWidth="1"/>
    <col min="833" max="833" width="10.42578125" style="1514" customWidth="1"/>
    <col min="834" max="834" width="14" style="1514" customWidth="1"/>
    <col min="835" max="840" width="11.7109375" style="1514" bestFit="1" customWidth="1"/>
    <col min="841" max="843" width="10.85546875" style="1514" bestFit="1" customWidth="1"/>
    <col min="844" max="846" width="9.140625" style="1514"/>
    <col min="847" max="847" width="12.85546875" style="1514" customWidth="1"/>
    <col min="848" max="853" width="9.42578125" style="1514" bestFit="1" customWidth="1"/>
    <col min="854" max="855" width="9.140625" style="1514"/>
    <col min="856" max="856" width="10" style="1514" bestFit="1" customWidth="1"/>
    <col min="857" max="859" width="9.140625" style="1514"/>
    <col min="860" max="860" width="12" style="1514" customWidth="1"/>
    <col min="861" max="1024" width="9.140625" style="1514"/>
    <col min="1025" max="1025" width="45.85546875" style="1514" customWidth="1"/>
    <col min="1026" max="1029" width="10.28515625" style="1514" bestFit="1" customWidth="1"/>
    <col min="1030" max="1033" width="10.7109375" style="1514" bestFit="1" customWidth="1"/>
    <col min="1034" max="1034" width="10.28515625" style="1514" bestFit="1" customWidth="1"/>
    <col min="1035" max="1037" width="10.7109375" style="1514" bestFit="1" customWidth="1"/>
    <col min="1038" max="1038" width="12.5703125" style="1514" bestFit="1" customWidth="1"/>
    <col min="1039" max="1044" width="10.7109375" style="1514" bestFit="1" customWidth="1"/>
    <col min="1045" max="1048" width="12.140625" style="1514" bestFit="1" customWidth="1"/>
    <col min="1049" max="1050" width="10.7109375" style="1514" bestFit="1" customWidth="1"/>
    <col min="1051" max="1051" width="13.5703125" style="1514" bestFit="1" customWidth="1"/>
    <col min="1052" max="1052" width="12.140625" style="1514" bestFit="1" customWidth="1"/>
    <col min="1053" max="1063" width="10.7109375" style="1514" bestFit="1" customWidth="1"/>
    <col min="1064" max="1064" width="13.5703125" style="1514" bestFit="1" customWidth="1"/>
    <col min="1065" max="1070" width="10.7109375" style="1514" bestFit="1" customWidth="1"/>
    <col min="1071" max="1071" width="12.140625" style="1514" bestFit="1" customWidth="1"/>
    <col min="1072" max="1072" width="10.28515625" style="1514" bestFit="1" customWidth="1"/>
    <col min="1073" max="1076" width="10.7109375" style="1514" bestFit="1" customWidth="1"/>
    <col min="1077" max="1077" width="12.5703125" style="1514" bestFit="1" customWidth="1"/>
    <col min="1078" max="1078" width="10.28515625" style="1514" bestFit="1" customWidth="1"/>
    <col min="1079" max="1082" width="10.7109375" style="1514" bestFit="1" customWidth="1"/>
    <col min="1083" max="1083" width="12.140625" style="1514" bestFit="1" customWidth="1"/>
    <col min="1084" max="1087" width="10.7109375" style="1514" bestFit="1" customWidth="1"/>
    <col min="1088" max="1088" width="11.140625" style="1514" bestFit="1" customWidth="1"/>
    <col min="1089" max="1089" width="10.42578125" style="1514" customWidth="1"/>
    <col min="1090" max="1090" width="14" style="1514" customWidth="1"/>
    <col min="1091" max="1096" width="11.7109375" style="1514" bestFit="1" customWidth="1"/>
    <col min="1097" max="1099" width="10.85546875" style="1514" bestFit="1" customWidth="1"/>
    <col min="1100" max="1102" width="9.140625" style="1514"/>
    <col min="1103" max="1103" width="12.85546875" style="1514" customWidth="1"/>
    <col min="1104" max="1109" width="9.42578125" style="1514" bestFit="1" customWidth="1"/>
    <col min="1110" max="1111" width="9.140625" style="1514"/>
    <col min="1112" max="1112" width="10" style="1514" bestFit="1" customWidth="1"/>
    <col min="1113" max="1115" width="9.140625" style="1514"/>
    <col min="1116" max="1116" width="12" style="1514" customWidth="1"/>
    <col min="1117" max="1280" width="9.140625" style="1514"/>
    <col min="1281" max="1281" width="45.85546875" style="1514" customWidth="1"/>
    <col min="1282" max="1285" width="10.28515625" style="1514" bestFit="1" customWidth="1"/>
    <col min="1286" max="1289" width="10.7109375" style="1514" bestFit="1" customWidth="1"/>
    <col min="1290" max="1290" width="10.28515625" style="1514" bestFit="1" customWidth="1"/>
    <col min="1291" max="1293" width="10.7109375" style="1514" bestFit="1" customWidth="1"/>
    <col min="1294" max="1294" width="12.5703125" style="1514" bestFit="1" customWidth="1"/>
    <col min="1295" max="1300" width="10.7109375" style="1514" bestFit="1" customWidth="1"/>
    <col min="1301" max="1304" width="12.140625" style="1514" bestFit="1" customWidth="1"/>
    <col min="1305" max="1306" width="10.7109375" style="1514" bestFit="1" customWidth="1"/>
    <col min="1307" max="1307" width="13.5703125" style="1514" bestFit="1" customWidth="1"/>
    <col min="1308" max="1308" width="12.140625" style="1514" bestFit="1" customWidth="1"/>
    <col min="1309" max="1319" width="10.7109375" style="1514" bestFit="1" customWidth="1"/>
    <col min="1320" max="1320" width="13.5703125" style="1514" bestFit="1" customWidth="1"/>
    <col min="1321" max="1326" width="10.7109375" style="1514" bestFit="1" customWidth="1"/>
    <col min="1327" max="1327" width="12.140625" style="1514" bestFit="1" customWidth="1"/>
    <col min="1328" max="1328" width="10.28515625" style="1514" bestFit="1" customWidth="1"/>
    <col min="1329" max="1332" width="10.7109375" style="1514" bestFit="1" customWidth="1"/>
    <col min="1333" max="1333" width="12.5703125" style="1514" bestFit="1" customWidth="1"/>
    <col min="1334" max="1334" width="10.28515625" style="1514" bestFit="1" customWidth="1"/>
    <col min="1335" max="1338" width="10.7109375" style="1514" bestFit="1" customWidth="1"/>
    <col min="1339" max="1339" width="12.140625" style="1514" bestFit="1" customWidth="1"/>
    <col min="1340" max="1343" width="10.7109375" style="1514" bestFit="1" customWidth="1"/>
    <col min="1344" max="1344" width="11.140625" style="1514" bestFit="1" customWidth="1"/>
    <col min="1345" max="1345" width="10.42578125" style="1514" customWidth="1"/>
    <col min="1346" max="1346" width="14" style="1514" customWidth="1"/>
    <col min="1347" max="1352" width="11.7109375" style="1514" bestFit="1" customWidth="1"/>
    <col min="1353" max="1355" width="10.85546875" style="1514" bestFit="1" customWidth="1"/>
    <col min="1356" max="1358" width="9.140625" style="1514"/>
    <col min="1359" max="1359" width="12.85546875" style="1514" customWidth="1"/>
    <col min="1360" max="1365" width="9.42578125" style="1514" bestFit="1" customWidth="1"/>
    <col min="1366" max="1367" width="9.140625" style="1514"/>
    <col min="1368" max="1368" width="10" style="1514" bestFit="1" customWidth="1"/>
    <col min="1369" max="1371" width="9.140625" style="1514"/>
    <col min="1372" max="1372" width="12" style="1514" customWidth="1"/>
    <col min="1373" max="1536" width="9.140625" style="1514"/>
    <col min="1537" max="1537" width="45.85546875" style="1514" customWidth="1"/>
    <col min="1538" max="1541" width="10.28515625" style="1514" bestFit="1" customWidth="1"/>
    <col min="1542" max="1545" width="10.7109375" style="1514" bestFit="1" customWidth="1"/>
    <col min="1546" max="1546" width="10.28515625" style="1514" bestFit="1" customWidth="1"/>
    <col min="1547" max="1549" width="10.7109375" style="1514" bestFit="1" customWidth="1"/>
    <col min="1550" max="1550" width="12.5703125" style="1514" bestFit="1" customWidth="1"/>
    <col min="1551" max="1556" width="10.7109375" style="1514" bestFit="1" customWidth="1"/>
    <col min="1557" max="1560" width="12.140625" style="1514" bestFit="1" customWidth="1"/>
    <col min="1561" max="1562" width="10.7109375" style="1514" bestFit="1" customWidth="1"/>
    <col min="1563" max="1563" width="13.5703125" style="1514" bestFit="1" customWidth="1"/>
    <col min="1564" max="1564" width="12.140625" style="1514" bestFit="1" customWidth="1"/>
    <col min="1565" max="1575" width="10.7109375" style="1514" bestFit="1" customWidth="1"/>
    <col min="1576" max="1576" width="13.5703125" style="1514" bestFit="1" customWidth="1"/>
    <col min="1577" max="1582" width="10.7109375" style="1514" bestFit="1" customWidth="1"/>
    <col min="1583" max="1583" width="12.140625" style="1514" bestFit="1" customWidth="1"/>
    <col min="1584" max="1584" width="10.28515625" style="1514" bestFit="1" customWidth="1"/>
    <col min="1585" max="1588" width="10.7109375" style="1514" bestFit="1" customWidth="1"/>
    <col min="1589" max="1589" width="12.5703125" style="1514" bestFit="1" customWidth="1"/>
    <col min="1590" max="1590" width="10.28515625" style="1514" bestFit="1" customWidth="1"/>
    <col min="1591" max="1594" width="10.7109375" style="1514" bestFit="1" customWidth="1"/>
    <col min="1595" max="1595" width="12.140625" style="1514" bestFit="1" customWidth="1"/>
    <col min="1596" max="1599" width="10.7109375" style="1514" bestFit="1" customWidth="1"/>
    <col min="1600" max="1600" width="11.140625" style="1514" bestFit="1" customWidth="1"/>
    <col min="1601" max="1601" width="10.42578125" style="1514" customWidth="1"/>
    <col min="1602" max="1602" width="14" style="1514" customWidth="1"/>
    <col min="1603" max="1608" width="11.7109375" style="1514" bestFit="1" customWidth="1"/>
    <col min="1609" max="1611" width="10.85546875" style="1514" bestFit="1" customWidth="1"/>
    <col min="1612" max="1614" width="9.140625" style="1514"/>
    <col min="1615" max="1615" width="12.85546875" style="1514" customWidth="1"/>
    <col min="1616" max="1621" width="9.42578125" style="1514" bestFit="1" customWidth="1"/>
    <col min="1622" max="1623" width="9.140625" style="1514"/>
    <col min="1624" max="1624" width="10" style="1514" bestFit="1" customWidth="1"/>
    <col min="1625" max="1627" width="9.140625" style="1514"/>
    <col min="1628" max="1628" width="12" style="1514" customWidth="1"/>
    <col min="1629" max="1792" width="9.140625" style="1514"/>
    <col min="1793" max="1793" width="45.85546875" style="1514" customWidth="1"/>
    <col min="1794" max="1797" width="10.28515625" style="1514" bestFit="1" customWidth="1"/>
    <col min="1798" max="1801" width="10.7109375" style="1514" bestFit="1" customWidth="1"/>
    <col min="1802" max="1802" width="10.28515625" style="1514" bestFit="1" customWidth="1"/>
    <col min="1803" max="1805" width="10.7109375" style="1514" bestFit="1" customWidth="1"/>
    <col min="1806" max="1806" width="12.5703125" style="1514" bestFit="1" customWidth="1"/>
    <col min="1807" max="1812" width="10.7109375" style="1514" bestFit="1" customWidth="1"/>
    <col min="1813" max="1816" width="12.140625" style="1514" bestFit="1" customWidth="1"/>
    <col min="1817" max="1818" width="10.7109375" style="1514" bestFit="1" customWidth="1"/>
    <col min="1819" max="1819" width="13.5703125" style="1514" bestFit="1" customWidth="1"/>
    <col min="1820" max="1820" width="12.140625" style="1514" bestFit="1" customWidth="1"/>
    <col min="1821" max="1831" width="10.7109375" style="1514" bestFit="1" customWidth="1"/>
    <col min="1832" max="1832" width="13.5703125" style="1514" bestFit="1" customWidth="1"/>
    <col min="1833" max="1838" width="10.7109375" style="1514" bestFit="1" customWidth="1"/>
    <col min="1839" max="1839" width="12.140625" style="1514" bestFit="1" customWidth="1"/>
    <col min="1840" max="1840" width="10.28515625" style="1514" bestFit="1" customWidth="1"/>
    <col min="1841" max="1844" width="10.7109375" style="1514" bestFit="1" customWidth="1"/>
    <col min="1845" max="1845" width="12.5703125" style="1514" bestFit="1" customWidth="1"/>
    <col min="1846" max="1846" width="10.28515625" style="1514" bestFit="1" customWidth="1"/>
    <col min="1847" max="1850" width="10.7109375" style="1514" bestFit="1" customWidth="1"/>
    <col min="1851" max="1851" width="12.140625" style="1514" bestFit="1" customWidth="1"/>
    <col min="1852" max="1855" width="10.7109375" style="1514" bestFit="1" customWidth="1"/>
    <col min="1856" max="1856" width="11.140625" style="1514" bestFit="1" customWidth="1"/>
    <col min="1857" max="1857" width="10.42578125" style="1514" customWidth="1"/>
    <col min="1858" max="1858" width="14" style="1514" customWidth="1"/>
    <col min="1859" max="1864" width="11.7109375" style="1514" bestFit="1" customWidth="1"/>
    <col min="1865" max="1867" width="10.85546875" style="1514" bestFit="1" customWidth="1"/>
    <col min="1868" max="1870" width="9.140625" style="1514"/>
    <col min="1871" max="1871" width="12.85546875" style="1514" customWidth="1"/>
    <col min="1872" max="1877" width="9.42578125" style="1514" bestFit="1" customWidth="1"/>
    <col min="1878" max="1879" width="9.140625" style="1514"/>
    <col min="1880" max="1880" width="10" style="1514" bestFit="1" customWidth="1"/>
    <col min="1881" max="1883" width="9.140625" style="1514"/>
    <col min="1884" max="1884" width="12" style="1514" customWidth="1"/>
    <col min="1885" max="2048" width="9.140625" style="1514"/>
    <col min="2049" max="2049" width="45.85546875" style="1514" customWidth="1"/>
    <col min="2050" max="2053" width="10.28515625" style="1514" bestFit="1" customWidth="1"/>
    <col min="2054" max="2057" width="10.7109375" style="1514" bestFit="1" customWidth="1"/>
    <col min="2058" max="2058" width="10.28515625" style="1514" bestFit="1" customWidth="1"/>
    <col min="2059" max="2061" width="10.7109375" style="1514" bestFit="1" customWidth="1"/>
    <col min="2062" max="2062" width="12.5703125" style="1514" bestFit="1" customWidth="1"/>
    <col min="2063" max="2068" width="10.7109375" style="1514" bestFit="1" customWidth="1"/>
    <col min="2069" max="2072" width="12.140625" style="1514" bestFit="1" customWidth="1"/>
    <col min="2073" max="2074" width="10.7109375" style="1514" bestFit="1" customWidth="1"/>
    <col min="2075" max="2075" width="13.5703125" style="1514" bestFit="1" customWidth="1"/>
    <col min="2076" max="2076" width="12.140625" style="1514" bestFit="1" customWidth="1"/>
    <col min="2077" max="2087" width="10.7109375" style="1514" bestFit="1" customWidth="1"/>
    <col min="2088" max="2088" width="13.5703125" style="1514" bestFit="1" customWidth="1"/>
    <col min="2089" max="2094" width="10.7109375" style="1514" bestFit="1" customWidth="1"/>
    <col min="2095" max="2095" width="12.140625" style="1514" bestFit="1" customWidth="1"/>
    <col min="2096" max="2096" width="10.28515625" style="1514" bestFit="1" customWidth="1"/>
    <col min="2097" max="2100" width="10.7109375" style="1514" bestFit="1" customWidth="1"/>
    <col min="2101" max="2101" width="12.5703125" style="1514" bestFit="1" customWidth="1"/>
    <col min="2102" max="2102" width="10.28515625" style="1514" bestFit="1" customWidth="1"/>
    <col min="2103" max="2106" width="10.7109375" style="1514" bestFit="1" customWidth="1"/>
    <col min="2107" max="2107" width="12.140625" style="1514" bestFit="1" customWidth="1"/>
    <col min="2108" max="2111" width="10.7109375" style="1514" bestFit="1" customWidth="1"/>
    <col min="2112" max="2112" width="11.140625" style="1514" bestFit="1" customWidth="1"/>
    <col min="2113" max="2113" width="10.42578125" style="1514" customWidth="1"/>
    <col min="2114" max="2114" width="14" style="1514" customWidth="1"/>
    <col min="2115" max="2120" width="11.7109375" style="1514" bestFit="1" customWidth="1"/>
    <col min="2121" max="2123" width="10.85546875" style="1514" bestFit="1" customWidth="1"/>
    <col min="2124" max="2126" width="9.140625" style="1514"/>
    <col min="2127" max="2127" width="12.85546875" style="1514" customWidth="1"/>
    <col min="2128" max="2133" width="9.42578125" style="1514" bestFit="1" customWidth="1"/>
    <col min="2134" max="2135" width="9.140625" style="1514"/>
    <col min="2136" max="2136" width="10" style="1514" bestFit="1" customWidth="1"/>
    <col min="2137" max="2139" width="9.140625" style="1514"/>
    <col min="2140" max="2140" width="12" style="1514" customWidth="1"/>
    <col min="2141" max="2304" width="9.140625" style="1514"/>
    <col min="2305" max="2305" width="45.85546875" style="1514" customWidth="1"/>
    <col min="2306" max="2309" width="10.28515625" style="1514" bestFit="1" customWidth="1"/>
    <col min="2310" max="2313" width="10.7109375" style="1514" bestFit="1" customWidth="1"/>
    <col min="2314" max="2314" width="10.28515625" style="1514" bestFit="1" customWidth="1"/>
    <col min="2315" max="2317" width="10.7109375" style="1514" bestFit="1" customWidth="1"/>
    <col min="2318" max="2318" width="12.5703125" style="1514" bestFit="1" customWidth="1"/>
    <col min="2319" max="2324" width="10.7109375" style="1514" bestFit="1" customWidth="1"/>
    <col min="2325" max="2328" width="12.140625" style="1514" bestFit="1" customWidth="1"/>
    <col min="2329" max="2330" width="10.7109375" style="1514" bestFit="1" customWidth="1"/>
    <col min="2331" max="2331" width="13.5703125" style="1514" bestFit="1" customWidth="1"/>
    <col min="2332" max="2332" width="12.140625" style="1514" bestFit="1" customWidth="1"/>
    <col min="2333" max="2343" width="10.7109375" style="1514" bestFit="1" customWidth="1"/>
    <col min="2344" max="2344" width="13.5703125" style="1514" bestFit="1" customWidth="1"/>
    <col min="2345" max="2350" width="10.7109375" style="1514" bestFit="1" customWidth="1"/>
    <col min="2351" max="2351" width="12.140625" style="1514" bestFit="1" customWidth="1"/>
    <col min="2352" max="2352" width="10.28515625" style="1514" bestFit="1" customWidth="1"/>
    <col min="2353" max="2356" width="10.7109375" style="1514" bestFit="1" customWidth="1"/>
    <col min="2357" max="2357" width="12.5703125" style="1514" bestFit="1" customWidth="1"/>
    <col min="2358" max="2358" width="10.28515625" style="1514" bestFit="1" customWidth="1"/>
    <col min="2359" max="2362" width="10.7109375" style="1514" bestFit="1" customWidth="1"/>
    <col min="2363" max="2363" width="12.140625" style="1514" bestFit="1" customWidth="1"/>
    <col min="2364" max="2367" width="10.7109375" style="1514" bestFit="1" customWidth="1"/>
    <col min="2368" max="2368" width="11.140625" style="1514" bestFit="1" customWidth="1"/>
    <col min="2369" max="2369" width="10.42578125" style="1514" customWidth="1"/>
    <col min="2370" max="2370" width="14" style="1514" customWidth="1"/>
    <col min="2371" max="2376" width="11.7109375" style="1514" bestFit="1" customWidth="1"/>
    <col min="2377" max="2379" width="10.85546875" style="1514" bestFit="1" customWidth="1"/>
    <col min="2380" max="2382" width="9.140625" style="1514"/>
    <col min="2383" max="2383" width="12.85546875" style="1514" customWidth="1"/>
    <col min="2384" max="2389" width="9.42578125" style="1514" bestFit="1" customWidth="1"/>
    <col min="2390" max="2391" width="9.140625" style="1514"/>
    <col min="2392" max="2392" width="10" style="1514" bestFit="1" customWidth="1"/>
    <col min="2393" max="2395" width="9.140625" style="1514"/>
    <col min="2396" max="2396" width="12" style="1514" customWidth="1"/>
    <col min="2397" max="2560" width="9.140625" style="1514"/>
    <col min="2561" max="2561" width="45.85546875" style="1514" customWidth="1"/>
    <col min="2562" max="2565" width="10.28515625" style="1514" bestFit="1" customWidth="1"/>
    <col min="2566" max="2569" width="10.7109375" style="1514" bestFit="1" customWidth="1"/>
    <col min="2570" max="2570" width="10.28515625" style="1514" bestFit="1" customWidth="1"/>
    <col min="2571" max="2573" width="10.7109375" style="1514" bestFit="1" customWidth="1"/>
    <col min="2574" max="2574" width="12.5703125" style="1514" bestFit="1" customWidth="1"/>
    <col min="2575" max="2580" width="10.7109375" style="1514" bestFit="1" customWidth="1"/>
    <col min="2581" max="2584" width="12.140625" style="1514" bestFit="1" customWidth="1"/>
    <col min="2585" max="2586" width="10.7109375" style="1514" bestFit="1" customWidth="1"/>
    <col min="2587" max="2587" width="13.5703125" style="1514" bestFit="1" customWidth="1"/>
    <col min="2588" max="2588" width="12.140625" style="1514" bestFit="1" customWidth="1"/>
    <col min="2589" max="2599" width="10.7109375" style="1514" bestFit="1" customWidth="1"/>
    <col min="2600" max="2600" width="13.5703125" style="1514" bestFit="1" customWidth="1"/>
    <col min="2601" max="2606" width="10.7109375" style="1514" bestFit="1" customWidth="1"/>
    <col min="2607" max="2607" width="12.140625" style="1514" bestFit="1" customWidth="1"/>
    <col min="2608" max="2608" width="10.28515625" style="1514" bestFit="1" customWidth="1"/>
    <col min="2609" max="2612" width="10.7109375" style="1514" bestFit="1" customWidth="1"/>
    <col min="2613" max="2613" width="12.5703125" style="1514" bestFit="1" customWidth="1"/>
    <col min="2614" max="2614" width="10.28515625" style="1514" bestFit="1" customWidth="1"/>
    <col min="2615" max="2618" width="10.7109375" style="1514" bestFit="1" customWidth="1"/>
    <col min="2619" max="2619" width="12.140625" style="1514" bestFit="1" customWidth="1"/>
    <col min="2620" max="2623" width="10.7109375" style="1514" bestFit="1" customWidth="1"/>
    <col min="2624" max="2624" width="11.140625" style="1514" bestFit="1" customWidth="1"/>
    <col min="2625" max="2625" width="10.42578125" style="1514" customWidth="1"/>
    <col min="2626" max="2626" width="14" style="1514" customWidth="1"/>
    <col min="2627" max="2632" width="11.7109375" style="1514" bestFit="1" customWidth="1"/>
    <col min="2633" max="2635" width="10.85546875" style="1514" bestFit="1" customWidth="1"/>
    <col min="2636" max="2638" width="9.140625" style="1514"/>
    <col min="2639" max="2639" width="12.85546875" style="1514" customWidth="1"/>
    <col min="2640" max="2645" width="9.42578125" style="1514" bestFit="1" customWidth="1"/>
    <col min="2646" max="2647" width="9.140625" style="1514"/>
    <col min="2648" max="2648" width="10" style="1514" bestFit="1" customWidth="1"/>
    <col min="2649" max="2651" width="9.140625" style="1514"/>
    <col min="2652" max="2652" width="12" style="1514" customWidth="1"/>
    <col min="2653" max="2816" width="9.140625" style="1514"/>
    <col min="2817" max="2817" width="45.85546875" style="1514" customWidth="1"/>
    <col min="2818" max="2821" width="10.28515625" style="1514" bestFit="1" customWidth="1"/>
    <col min="2822" max="2825" width="10.7109375" style="1514" bestFit="1" customWidth="1"/>
    <col min="2826" max="2826" width="10.28515625" style="1514" bestFit="1" customWidth="1"/>
    <col min="2827" max="2829" width="10.7109375" style="1514" bestFit="1" customWidth="1"/>
    <col min="2830" max="2830" width="12.5703125" style="1514" bestFit="1" customWidth="1"/>
    <col min="2831" max="2836" width="10.7109375" style="1514" bestFit="1" customWidth="1"/>
    <col min="2837" max="2840" width="12.140625" style="1514" bestFit="1" customWidth="1"/>
    <col min="2841" max="2842" width="10.7109375" style="1514" bestFit="1" customWidth="1"/>
    <col min="2843" max="2843" width="13.5703125" style="1514" bestFit="1" customWidth="1"/>
    <col min="2844" max="2844" width="12.140625" style="1514" bestFit="1" customWidth="1"/>
    <col min="2845" max="2855" width="10.7109375" style="1514" bestFit="1" customWidth="1"/>
    <col min="2856" max="2856" width="13.5703125" style="1514" bestFit="1" customWidth="1"/>
    <col min="2857" max="2862" width="10.7109375" style="1514" bestFit="1" customWidth="1"/>
    <col min="2863" max="2863" width="12.140625" style="1514" bestFit="1" customWidth="1"/>
    <col min="2864" max="2864" width="10.28515625" style="1514" bestFit="1" customWidth="1"/>
    <col min="2865" max="2868" width="10.7109375" style="1514" bestFit="1" customWidth="1"/>
    <col min="2869" max="2869" width="12.5703125" style="1514" bestFit="1" customWidth="1"/>
    <col min="2870" max="2870" width="10.28515625" style="1514" bestFit="1" customWidth="1"/>
    <col min="2871" max="2874" width="10.7109375" style="1514" bestFit="1" customWidth="1"/>
    <col min="2875" max="2875" width="12.140625" style="1514" bestFit="1" customWidth="1"/>
    <col min="2876" max="2879" width="10.7109375" style="1514" bestFit="1" customWidth="1"/>
    <col min="2880" max="2880" width="11.140625" style="1514" bestFit="1" customWidth="1"/>
    <col min="2881" max="2881" width="10.42578125" style="1514" customWidth="1"/>
    <col min="2882" max="2882" width="14" style="1514" customWidth="1"/>
    <col min="2883" max="2888" width="11.7109375" style="1514" bestFit="1" customWidth="1"/>
    <col min="2889" max="2891" width="10.85546875" style="1514" bestFit="1" customWidth="1"/>
    <col min="2892" max="2894" width="9.140625" style="1514"/>
    <col min="2895" max="2895" width="12.85546875" style="1514" customWidth="1"/>
    <col min="2896" max="2901" width="9.42578125" style="1514" bestFit="1" customWidth="1"/>
    <col min="2902" max="2903" width="9.140625" style="1514"/>
    <col min="2904" max="2904" width="10" style="1514" bestFit="1" customWidth="1"/>
    <col min="2905" max="2907" width="9.140625" style="1514"/>
    <col min="2908" max="2908" width="12" style="1514" customWidth="1"/>
    <col min="2909" max="3072" width="9.140625" style="1514"/>
    <col min="3073" max="3073" width="45.85546875" style="1514" customWidth="1"/>
    <col min="3074" max="3077" width="10.28515625" style="1514" bestFit="1" customWidth="1"/>
    <col min="3078" max="3081" width="10.7109375" style="1514" bestFit="1" customWidth="1"/>
    <col min="3082" max="3082" width="10.28515625" style="1514" bestFit="1" customWidth="1"/>
    <col min="3083" max="3085" width="10.7109375" style="1514" bestFit="1" customWidth="1"/>
    <col min="3086" max="3086" width="12.5703125" style="1514" bestFit="1" customWidth="1"/>
    <col min="3087" max="3092" width="10.7109375" style="1514" bestFit="1" customWidth="1"/>
    <col min="3093" max="3096" width="12.140625" style="1514" bestFit="1" customWidth="1"/>
    <col min="3097" max="3098" width="10.7109375" style="1514" bestFit="1" customWidth="1"/>
    <col min="3099" max="3099" width="13.5703125" style="1514" bestFit="1" customWidth="1"/>
    <col min="3100" max="3100" width="12.140625" style="1514" bestFit="1" customWidth="1"/>
    <col min="3101" max="3111" width="10.7109375" style="1514" bestFit="1" customWidth="1"/>
    <col min="3112" max="3112" width="13.5703125" style="1514" bestFit="1" customWidth="1"/>
    <col min="3113" max="3118" width="10.7109375" style="1514" bestFit="1" customWidth="1"/>
    <col min="3119" max="3119" width="12.140625" style="1514" bestFit="1" customWidth="1"/>
    <col min="3120" max="3120" width="10.28515625" style="1514" bestFit="1" customWidth="1"/>
    <col min="3121" max="3124" width="10.7109375" style="1514" bestFit="1" customWidth="1"/>
    <col min="3125" max="3125" width="12.5703125" style="1514" bestFit="1" customWidth="1"/>
    <col min="3126" max="3126" width="10.28515625" style="1514" bestFit="1" customWidth="1"/>
    <col min="3127" max="3130" width="10.7109375" style="1514" bestFit="1" customWidth="1"/>
    <col min="3131" max="3131" width="12.140625" style="1514" bestFit="1" customWidth="1"/>
    <col min="3132" max="3135" width="10.7109375" style="1514" bestFit="1" customWidth="1"/>
    <col min="3136" max="3136" width="11.140625" style="1514" bestFit="1" customWidth="1"/>
    <col min="3137" max="3137" width="10.42578125" style="1514" customWidth="1"/>
    <col min="3138" max="3138" width="14" style="1514" customWidth="1"/>
    <col min="3139" max="3144" width="11.7109375" style="1514" bestFit="1" customWidth="1"/>
    <col min="3145" max="3147" width="10.85546875" style="1514" bestFit="1" customWidth="1"/>
    <col min="3148" max="3150" width="9.140625" style="1514"/>
    <col min="3151" max="3151" width="12.85546875" style="1514" customWidth="1"/>
    <col min="3152" max="3157" width="9.42578125" style="1514" bestFit="1" customWidth="1"/>
    <col min="3158" max="3159" width="9.140625" style="1514"/>
    <col min="3160" max="3160" width="10" style="1514" bestFit="1" customWidth="1"/>
    <col min="3161" max="3163" width="9.140625" style="1514"/>
    <col min="3164" max="3164" width="12" style="1514" customWidth="1"/>
    <col min="3165" max="3328" width="9.140625" style="1514"/>
    <col min="3329" max="3329" width="45.85546875" style="1514" customWidth="1"/>
    <col min="3330" max="3333" width="10.28515625" style="1514" bestFit="1" customWidth="1"/>
    <col min="3334" max="3337" width="10.7109375" style="1514" bestFit="1" customWidth="1"/>
    <col min="3338" max="3338" width="10.28515625" style="1514" bestFit="1" customWidth="1"/>
    <col min="3339" max="3341" width="10.7109375" style="1514" bestFit="1" customWidth="1"/>
    <col min="3342" max="3342" width="12.5703125" style="1514" bestFit="1" customWidth="1"/>
    <col min="3343" max="3348" width="10.7109375" style="1514" bestFit="1" customWidth="1"/>
    <col min="3349" max="3352" width="12.140625" style="1514" bestFit="1" customWidth="1"/>
    <col min="3353" max="3354" width="10.7109375" style="1514" bestFit="1" customWidth="1"/>
    <col min="3355" max="3355" width="13.5703125" style="1514" bestFit="1" customWidth="1"/>
    <col min="3356" max="3356" width="12.140625" style="1514" bestFit="1" customWidth="1"/>
    <col min="3357" max="3367" width="10.7109375" style="1514" bestFit="1" customWidth="1"/>
    <col min="3368" max="3368" width="13.5703125" style="1514" bestFit="1" customWidth="1"/>
    <col min="3369" max="3374" width="10.7109375" style="1514" bestFit="1" customWidth="1"/>
    <col min="3375" max="3375" width="12.140625" style="1514" bestFit="1" customWidth="1"/>
    <col min="3376" max="3376" width="10.28515625" style="1514" bestFit="1" customWidth="1"/>
    <col min="3377" max="3380" width="10.7109375" style="1514" bestFit="1" customWidth="1"/>
    <col min="3381" max="3381" width="12.5703125" style="1514" bestFit="1" customWidth="1"/>
    <col min="3382" max="3382" width="10.28515625" style="1514" bestFit="1" customWidth="1"/>
    <col min="3383" max="3386" width="10.7109375" style="1514" bestFit="1" customWidth="1"/>
    <col min="3387" max="3387" width="12.140625" style="1514" bestFit="1" customWidth="1"/>
    <col min="3388" max="3391" width="10.7109375" style="1514" bestFit="1" customWidth="1"/>
    <col min="3392" max="3392" width="11.140625" style="1514" bestFit="1" customWidth="1"/>
    <col min="3393" max="3393" width="10.42578125" style="1514" customWidth="1"/>
    <col min="3394" max="3394" width="14" style="1514" customWidth="1"/>
    <col min="3395" max="3400" width="11.7109375" style="1514" bestFit="1" customWidth="1"/>
    <col min="3401" max="3403" width="10.85546875" style="1514" bestFit="1" customWidth="1"/>
    <col min="3404" max="3406" width="9.140625" style="1514"/>
    <col min="3407" max="3407" width="12.85546875" style="1514" customWidth="1"/>
    <col min="3408" max="3413" width="9.42578125" style="1514" bestFit="1" customWidth="1"/>
    <col min="3414" max="3415" width="9.140625" style="1514"/>
    <col min="3416" max="3416" width="10" style="1514" bestFit="1" customWidth="1"/>
    <col min="3417" max="3419" width="9.140625" style="1514"/>
    <col min="3420" max="3420" width="12" style="1514" customWidth="1"/>
    <col min="3421" max="3584" width="9.140625" style="1514"/>
    <col min="3585" max="3585" width="45.85546875" style="1514" customWidth="1"/>
    <col min="3586" max="3589" width="10.28515625" style="1514" bestFit="1" customWidth="1"/>
    <col min="3590" max="3593" width="10.7109375" style="1514" bestFit="1" customWidth="1"/>
    <col min="3594" max="3594" width="10.28515625" style="1514" bestFit="1" customWidth="1"/>
    <col min="3595" max="3597" width="10.7109375" style="1514" bestFit="1" customWidth="1"/>
    <col min="3598" max="3598" width="12.5703125" style="1514" bestFit="1" customWidth="1"/>
    <col min="3599" max="3604" width="10.7109375" style="1514" bestFit="1" customWidth="1"/>
    <col min="3605" max="3608" width="12.140625" style="1514" bestFit="1" customWidth="1"/>
    <col min="3609" max="3610" width="10.7109375" style="1514" bestFit="1" customWidth="1"/>
    <col min="3611" max="3611" width="13.5703125" style="1514" bestFit="1" customWidth="1"/>
    <col min="3612" max="3612" width="12.140625" style="1514" bestFit="1" customWidth="1"/>
    <col min="3613" max="3623" width="10.7109375" style="1514" bestFit="1" customWidth="1"/>
    <col min="3624" max="3624" width="13.5703125" style="1514" bestFit="1" customWidth="1"/>
    <col min="3625" max="3630" width="10.7109375" style="1514" bestFit="1" customWidth="1"/>
    <col min="3631" max="3631" width="12.140625" style="1514" bestFit="1" customWidth="1"/>
    <col min="3632" max="3632" width="10.28515625" style="1514" bestFit="1" customWidth="1"/>
    <col min="3633" max="3636" width="10.7109375" style="1514" bestFit="1" customWidth="1"/>
    <col min="3637" max="3637" width="12.5703125" style="1514" bestFit="1" customWidth="1"/>
    <col min="3638" max="3638" width="10.28515625" style="1514" bestFit="1" customWidth="1"/>
    <col min="3639" max="3642" width="10.7109375" style="1514" bestFit="1" customWidth="1"/>
    <col min="3643" max="3643" width="12.140625" style="1514" bestFit="1" customWidth="1"/>
    <col min="3644" max="3647" width="10.7109375" style="1514" bestFit="1" customWidth="1"/>
    <col min="3648" max="3648" width="11.140625" style="1514" bestFit="1" customWidth="1"/>
    <col min="3649" max="3649" width="10.42578125" style="1514" customWidth="1"/>
    <col min="3650" max="3650" width="14" style="1514" customWidth="1"/>
    <col min="3651" max="3656" width="11.7109375" style="1514" bestFit="1" customWidth="1"/>
    <col min="3657" max="3659" width="10.85546875" style="1514" bestFit="1" customWidth="1"/>
    <col min="3660" max="3662" width="9.140625" style="1514"/>
    <col min="3663" max="3663" width="12.85546875" style="1514" customWidth="1"/>
    <col min="3664" max="3669" width="9.42578125" style="1514" bestFit="1" customWidth="1"/>
    <col min="3670" max="3671" width="9.140625" style="1514"/>
    <col min="3672" max="3672" width="10" style="1514" bestFit="1" customWidth="1"/>
    <col min="3673" max="3675" width="9.140625" style="1514"/>
    <col min="3676" max="3676" width="12" style="1514" customWidth="1"/>
    <col min="3677" max="3840" width="9.140625" style="1514"/>
    <col min="3841" max="3841" width="45.85546875" style="1514" customWidth="1"/>
    <col min="3842" max="3845" width="10.28515625" style="1514" bestFit="1" customWidth="1"/>
    <col min="3846" max="3849" width="10.7109375" style="1514" bestFit="1" customWidth="1"/>
    <col min="3850" max="3850" width="10.28515625" style="1514" bestFit="1" customWidth="1"/>
    <col min="3851" max="3853" width="10.7109375" style="1514" bestFit="1" customWidth="1"/>
    <col min="3854" max="3854" width="12.5703125" style="1514" bestFit="1" customWidth="1"/>
    <col min="3855" max="3860" width="10.7109375" style="1514" bestFit="1" customWidth="1"/>
    <col min="3861" max="3864" width="12.140625" style="1514" bestFit="1" customWidth="1"/>
    <col min="3865" max="3866" width="10.7109375" style="1514" bestFit="1" customWidth="1"/>
    <col min="3867" max="3867" width="13.5703125" style="1514" bestFit="1" customWidth="1"/>
    <col min="3868" max="3868" width="12.140625" style="1514" bestFit="1" customWidth="1"/>
    <col min="3869" max="3879" width="10.7109375" style="1514" bestFit="1" customWidth="1"/>
    <col min="3880" max="3880" width="13.5703125" style="1514" bestFit="1" customWidth="1"/>
    <col min="3881" max="3886" width="10.7109375" style="1514" bestFit="1" customWidth="1"/>
    <col min="3887" max="3887" width="12.140625" style="1514" bestFit="1" customWidth="1"/>
    <col min="3888" max="3888" width="10.28515625" style="1514" bestFit="1" customWidth="1"/>
    <col min="3889" max="3892" width="10.7109375" style="1514" bestFit="1" customWidth="1"/>
    <col min="3893" max="3893" width="12.5703125" style="1514" bestFit="1" customWidth="1"/>
    <col min="3894" max="3894" width="10.28515625" style="1514" bestFit="1" customWidth="1"/>
    <col min="3895" max="3898" width="10.7109375" style="1514" bestFit="1" customWidth="1"/>
    <col min="3899" max="3899" width="12.140625" style="1514" bestFit="1" customWidth="1"/>
    <col min="3900" max="3903" width="10.7109375" style="1514" bestFit="1" customWidth="1"/>
    <col min="3904" max="3904" width="11.140625" style="1514" bestFit="1" customWidth="1"/>
    <col min="3905" max="3905" width="10.42578125" style="1514" customWidth="1"/>
    <col min="3906" max="3906" width="14" style="1514" customWidth="1"/>
    <col min="3907" max="3912" width="11.7109375" style="1514" bestFit="1" customWidth="1"/>
    <col min="3913" max="3915" width="10.85546875" style="1514" bestFit="1" customWidth="1"/>
    <col min="3916" max="3918" width="9.140625" style="1514"/>
    <col min="3919" max="3919" width="12.85546875" style="1514" customWidth="1"/>
    <col min="3920" max="3925" width="9.42578125" style="1514" bestFit="1" customWidth="1"/>
    <col min="3926" max="3927" width="9.140625" style="1514"/>
    <col min="3928" max="3928" width="10" style="1514" bestFit="1" customWidth="1"/>
    <col min="3929" max="3931" width="9.140625" style="1514"/>
    <col min="3932" max="3932" width="12" style="1514" customWidth="1"/>
    <col min="3933" max="4096" width="9.140625" style="1514"/>
    <col min="4097" max="4097" width="45.85546875" style="1514" customWidth="1"/>
    <col min="4098" max="4101" width="10.28515625" style="1514" bestFit="1" customWidth="1"/>
    <col min="4102" max="4105" width="10.7109375" style="1514" bestFit="1" customWidth="1"/>
    <col min="4106" max="4106" width="10.28515625" style="1514" bestFit="1" customWidth="1"/>
    <col min="4107" max="4109" width="10.7109375" style="1514" bestFit="1" customWidth="1"/>
    <col min="4110" max="4110" width="12.5703125" style="1514" bestFit="1" customWidth="1"/>
    <col min="4111" max="4116" width="10.7109375" style="1514" bestFit="1" customWidth="1"/>
    <col min="4117" max="4120" width="12.140625" style="1514" bestFit="1" customWidth="1"/>
    <col min="4121" max="4122" width="10.7109375" style="1514" bestFit="1" customWidth="1"/>
    <col min="4123" max="4123" width="13.5703125" style="1514" bestFit="1" customWidth="1"/>
    <col min="4124" max="4124" width="12.140625" style="1514" bestFit="1" customWidth="1"/>
    <col min="4125" max="4135" width="10.7109375" style="1514" bestFit="1" customWidth="1"/>
    <col min="4136" max="4136" width="13.5703125" style="1514" bestFit="1" customWidth="1"/>
    <col min="4137" max="4142" width="10.7109375" style="1514" bestFit="1" customWidth="1"/>
    <col min="4143" max="4143" width="12.140625" style="1514" bestFit="1" customWidth="1"/>
    <col min="4144" max="4144" width="10.28515625" style="1514" bestFit="1" customWidth="1"/>
    <col min="4145" max="4148" width="10.7109375" style="1514" bestFit="1" customWidth="1"/>
    <col min="4149" max="4149" width="12.5703125" style="1514" bestFit="1" customWidth="1"/>
    <col min="4150" max="4150" width="10.28515625" style="1514" bestFit="1" customWidth="1"/>
    <col min="4151" max="4154" width="10.7109375" style="1514" bestFit="1" customWidth="1"/>
    <col min="4155" max="4155" width="12.140625" style="1514" bestFit="1" customWidth="1"/>
    <col min="4156" max="4159" width="10.7109375" style="1514" bestFit="1" customWidth="1"/>
    <col min="4160" max="4160" width="11.140625" style="1514" bestFit="1" customWidth="1"/>
    <col min="4161" max="4161" width="10.42578125" style="1514" customWidth="1"/>
    <col min="4162" max="4162" width="14" style="1514" customWidth="1"/>
    <col min="4163" max="4168" width="11.7109375" style="1514" bestFit="1" customWidth="1"/>
    <col min="4169" max="4171" width="10.85546875" style="1514" bestFit="1" customWidth="1"/>
    <col min="4172" max="4174" width="9.140625" style="1514"/>
    <col min="4175" max="4175" width="12.85546875" style="1514" customWidth="1"/>
    <col min="4176" max="4181" width="9.42578125" style="1514" bestFit="1" customWidth="1"/>
    <col min="4182" max="4183" width="9.140625" style="1514"/>
    <col min="4184" max="4184" width="10" style="1514" bestFit="1" customWidth="1"/>
    <col min="4185" max="4187" width="9.140625" style="1514"/>
    <col min="4188" max="4188" width="12" style="1514" customWidth="1"/>
    <col min="4189" max="4352" width="9.140625" style="1514"/>
    <col min="4353" max="4353" width="45.85546875" style="1514" customWidth="1"/>
    <col min="4354" max="4357" width="10.28515625" style="1514" bestFit="1" customWidth="1"/>
    <col min="4358" max="4361" width="10.7109375" style="1514" bestFit="1" customWidth="1"/>
    <col min="4362" max="4362" width="10.28515625" style="1514" bestFit="1" customWidth="1"/>
    <col min="4363" max="4365" width="10.7109375" style="1514" bestFit="1" customWidth="1"/>
    <col min="4366" max="4366" width="12.5703125" style="1514" bestFit="1" customWidth="1"/>
    <col min="4367" max="4372" width="10.7109375" style="1514" bestFit="1" customWidth="1"/>
    <col min="4373" max="4376" width="12.140625" style="1514" bestFit="1" customWidth="1"/>
    <col min="4377" max="4378" width="10.7109375" style="1514" bestFit="1" customWidth="1"/>
    <col min="4379" max="4379" width="13.5703125" style="1514" bestFit="1" customWidth="1"/>
    <col min="4380" max="4380" width="12.140625" style="1514" bestFit="1" customWidth="1"/>
    <col min="4381" max="4391" width="10.7109375" style="1514" bestFit="1" customWidth="1"/>
    <col min="4392" max="4392" width="13.5703125" style="1514" bestFit="1" customWidth="1"/>
    <col min="4393" max="4398" width="10.7109375" style="1514" bestFit="1" customWidth="1"/>
    <col min="4399" max="4399" width="12.140625" style="1514" bestFit="1" customWidth="1"/>
    <col min="4400" max="4400" width="10.28515625" style="1514" bestFit="1" customWidth="1"/>
    <col min="4401" max="4404" width="10.7109375" style="1514" bestFit="1" customWidth="1"/>
    <col min="4405" max="4405" width="12.5703125" style="1514" bestFit="1" customWidth="1"/>
    <col min="4406" max="4406" width="10.28515625" style="1514" bestFit="1" customWidth="1"/>
    <col min="4407" max="4410" width="10.7109375" style="1514" bestFit="1" customWidth="1"/>
    <col min="4411" max="4411" width="12.140625" style="1514" bestFit="1" customWidth="1"/>
    <col min="4412" max="4415" width="10.7109375" style="1514" bestFit="1" customWidth="1"/>
    <col min="4416" max="4416" width="11.140625" style="1514" bestFit="1" customWidth="1"/>
    <col min="4417" max="4417" width="10.42578125" style="1514" customWidth="1"/>
    <col min="4418" max="4418" width="14" style="1514" customWidth="1"/>
    <col min="4419" max="4424" width="11.7109375" style="1514" bestFit="1" customWidth="1"/>
    <col min="4425" max="4427" width="10.85546875" style="1514" bestFit="1" customWidth="1"/>
    <col min="4428" max="4430" width="9.140625" style="1514"/>
    <col min="4431" max="4431" width="12.85546875" style="1514" customWidth="1"/>
    <col min="4432" max="4437" width="9.42578125" style="1514" bestFit="1" customWidth="1"/>
    <col min="4438" max="4439" width="9.140625" style="1514"/>
    <col min="4440" max="4440" width="10" style="1514" bestFit="1" customWidth="1"/>
    <col min="4441" max="4443" width="9.140625" style="1514"/>
    <col min="4444" max="4444" width="12" style="1514" customWidth="1"/>
    <col min="4445" max="4608" width="9.140625" style="1514"/>
    <col min="4609" max="4609" width="45.85546875" style="1514" customWidth="1"/>
    <col min="4610" max="4613" width="10.28515625" style="1514" bestFit="1" customWidth="1"/>
    <col min="4614" max="4617" width="10.7109375" style="1514" bestFit="1" customWidth="1"/>
    <col min="4618" max="4618" width="10.28515625" style="1514" bestFit="1" customWidth="1"/>
    <col min="4619" max="4621" width="10.7109375" style="1514" bestFit="1" customWidth="1"/>
    <col min="4622" max="4622" width="12.5703125" style="1514" bestFit="1" customWidth="1"/>
    <col min="4623" max="4628" width="10.7109375" style="1514" bestFit="1" customWidth="1"/>
    <col min="4629" max="4632" width="12.140625" style="1514" bestFit="1" customWidth="1"/>
    <col min="4633" max="4634" width="10.7109375" style="1514" bestFit="1" customWidth="1"/>
    <col min="4635" max="4635" width="13.5703125" style="1514" bestFit="1" customWidth="1"/>
    <col min="4636" max="4636" width="12.140625" style="1514" bestFit="1" customWidth="1"/>
    <col min="4637" max="4647" width="10.7109375" style="1514" bestFit="1" customWidth="1"/>
    <col min="4648" max="4648" width="13.5703125" style="1514" bestFit="1" customWidth="1"/>
    <col min="4649" max="4654" width="10.7109375" style="1514" bestFit="1" customWidth="1"/>
    <col min="4655" max="4655" width="12.140625" style="1514" bestFit="1" customWidth="1"/>
    <col min="4656" max="4656" width="10.28515625" style="1514" bestFit="1" customWidth="1"/>
    <col min="4657" max="4660" width="10.7109375" style="1514" bestFit="1" customWidth="1"/>
    <col min="4661" max="4661" width="12.5703125" style="1514" bestFit="1" customWidth="1"/>
    <col min="4662" max="4662" width="10.28515625" style="1514" bestFit="1" customWidth="1"/>
    <col min="4663" max="4666" width="10.7109375" style="1514" bestFit="1" customWidth="1"/>
    <col min="4667" max="4667" width="12.140625" style="1514" bestFit="1" customWidth="1"/>
    <col min="4668" max="4671" width="10.7109375" style="1514" bestFit="1" customWidth="1"/>
    <col min="4672" max="4672" width="11.140625" style="1514" bestFit="1" customWidth="1"/>
    <col min="4673" max="4673" width="10.42578125" style="1514" customWidth="1"/>
    <col min="4674" max="4674" width="14" style="1514" customWidth="1"/>
    <col min="4675" max="4680" width="11.7109375" style="1514" bestFit="1" customWidth="1"/>
    <col min="4681" max="4683" width="10.85546875" style="1514" bestFit="1" customWidth="1"/>
    <col min="4684" max="4686" width="9.140625" style="1514"/>
    <col min="4687" max="4687" width="12.85546875" style="1514" customWidth="1"/>
    <col min="4688" max="4693" width="9.42578125" style="1514" bestFit="1" customWidth="1"/>
    <col min="4694" max="4695" width="9.140625" style="1514"/>
    <col min="4696" max="4696" width="10" style="1514" bestFit="1" customWidth="1"/>
    <col min="4697" max="4699" width="9.140625" style="1514"/>
    <col min="4700" max="4700" width="12" style="1514" customWidth="1"/>
    <col min="4701" max="4864" width="9.140625" style="1514"/>
    <col min="4865" max="4865" width="45.85546875" style="1514" customWidth="1"/>
    <col min="4866" max="4869" width="10.28515625" style="1514" bestFit="1" customWidth="1"/>
    <col min="4870" max="4873" width="10.7109375" style="1514" bestFit="1" customWidth="1"/>
    <col min="4874" max="4874" width="10.28515625" style="1514" bestFit="1" customWidth="1"/>
    <col min="4875" max="4877" width="10.7109375" style="1514" bestFit="1" customWidth="1"/>
    <col min="4878" max="4878" width="12.5703125" style="1514" bestFit="1" customWidth="1"/>
    <col min="4879" max="4884" width="10.7109375" style="1514" bestFit="1" customWidth="1"/>
    <col min="4885" max="4888" width="12.140625" style="1514" bestFit="1" customWidth="1"/>
    <col min="4889" max="4890" width="10.7109375" style="1514" bestFit="1" customWidth="1"/>
    <col min="4891" max="4891" width="13.5703125" style="1514" bestFit="1" customWidth="1"/>
    <col min="4892" max="4892" width="12.140625" style="1514" bestFit="1" customWidth="1"/>
    <col min="4893" max="4903" width="10.7109375" style="1514" bestFit="1" customWidth="1"/>
    <col min="4904" max="4904" width="13.5703125" style="1514" bestFit="1" customWidth="1"/>
    <col min="4905" max="4910" width="10.7109375" style="1514" bestFit="1" customWidth="1"/>
    <col min="4911" max="4911" width="12.140625" style="1514" bestFit="1" customWidth="1"/>
    <col min="4912" max="4912" width="10.28515625" style="1514" bestFit="1" customWidth="1"/>
    <col min="4913" max="4916" width="10.7109375" style="1514" bestFit="1" customWidth="1"/>
    <col min="4917" max="4917" width="12.5703125" style="1514" bestFit="1" customWidth="1"/>
    <col min="4918" max="4918" width="10.28515625" style="1514" bestFit="1" customWidth="1"/>
    <col min="4919" max="4922" width="10.7109375" style="1514" bestFit="1" customWidth="1"/>
    <col min="4923" max="4923" width="12.140625" style="1514" bestFit="1" customWidth="1"/>
    <col min="4924" max="4927" width="10.7109375" style="1514" bestFit="1" customWidth="1"/>
    <col min="4928" max="4928" width="11.140625" style="1514" bestFit="1" customWidth="1"/>
    <col min="4929" max="4929" width="10.42578125" style="1514" customWidth="1"/>
    <col min="4930" max="4930" width="14" style="1514" customWidth="1"/>
    <col min="4931" max="4936" width="11.7109375" style="1514" bestFit="1" customWidth="1"/>
    <col min="4937" max="4939" width="10.85546875" style="1514" bestFit="1" customWidth="1"/>
    <col min="4940" max="4942" width="9.140625" style="1514"/>
    <col min="4943" max="4943" width="12.85546875" style="1514" customWidth="1"/>
    <col min="4944" max="4949" width="9.42578125" style="1514" bestFit="1" customWidth="1"/>
    <col min="4950" max="4951" width="9.140625" style="1514"/>
    <col min="4952" max="4952" width="10" style="1514" bestFit="1" customWidth="1"/>
    <col min="4953" max="4955" width="9.140625" style="1514"/>
    <col min="4956" max="4956" width="12" style="1514" customWidth="1"/>
    <col min="4957" max="5120" width="9.140625" style="1514"/>
    <col min="5121" max="5121" width="45.85546875" style="1514" customWidth="1"/>
    <col min="5122" max="5125" width="10.28515625" style="1514" bestFit="1" customWidth="1"/>
    <col min="5126" max="5129" width="10.7109375" style="1514" bestFit="1" customWidth="1"/>
    <col min="5130" max="5130" width="10.28515625" style="1514" bestFit="1" customWidth="1"/>
    <col min="5131" max="5133" width="10.7109375" style="1514" bestFit="1" customWidth="1"/>
    <col min="5134" max="5134" width="12.5703125" style="1514" bestFit="1" customWidth="1"/>
    <col min="5135" max="5140" width="10.7109375" style="1514" bestFit="1" customWidth="1"/>
    <col min="5141" max="5144" width="12.140625" style="1514" bestFit="1" customWidth="1"/>
    <col min="5145" max="5146" width="10.7109375" style="1514" bestFit="1" customWidth="1"/>
    <col min="5147" max="5147" width="13.5703125" style="1514" bestFit="1" customWidth="1"/>
    <col min="5148" max="5148" width="12.140625" style="1514" bestFit="1" customWidth="1"/>
    <col min="5149" max="5159" width="10.7109375" style="1514" bestFit="1" customWidth="1"/>
    <col min="5160" max="5160" width="13.5703125" style="1514" bestFit="1" customWidth="1"/>
    <col min="5161" max="5166" width="10.7109375" style="1514" bestFit="1" customWidth="1"/>
    <col min="5167" max="5167" width="12.140625" style="1514" bestFit="1" customWidth="1"/>
    <col min="5168" max="5168" width="10.28515625" style="1514" bestFit="1" customWidth="1"/>
    <col min="5169" max="5172" width="10.7109375" style="1514" bestFit="1" customWidth="1"/>
    <col min="5173" max="5173" width="12.5703125" style="1514" bestFit="1" customWidth="1"/>
    <col min="5174" max="5174" width="10.28515625" style="1514" bestFit="1" customWidth="1"/>
    <col min="5175" max="5178" width="10.7109375" style="1514" bestFit="1" customWidth="1"/>
    <col min="5179" max="5179" width="12.140625" style="1514" bestFit="1" customWidth="1"/>
    <col min="5180" max="5183" width="10.7109375" style="1514" bestFit="1" customWidth="1"/>
    <col min="5184" max="5184" width="11.140625" style="1514" bestFit="1" customWidth="1"/>
    <col min="5185" max="5185" width="10.42578125" style="1514" customWidth="1"/>
    <col min="5186" max="5186" width="14" style="1514" customWidth="1"/>
    <col min="5187" max="5192" width="11.7109375" style="1514" bestFit="1" customWidth="1"/>
    <col min="5193" max="5195" width="10.85546875" style="1514" bestFit="1" customWidth="1"/>
    <col min="5196" max="5198" width="9.140625" style="1514"/>
    <col min="5199" max="5199" width="12.85546875" style="1514" customWidth="1"/>
    <col min="5200" max="5205" width="9.42578125" style="1514" bestFit="1" customWidth="1"/>
    <col min="5206" max="5207" width="9.140625" style="1514"/>
    <col min="5208" max="5208" width="10" style="1514" bestFit="1" customWidth="1"/>
    <col min="5209" max="5211" width="9.140625" style="1514"/>
    <col min="5212" max="5212" width="12" style="1514" customWidth="1"/>
    <col min="5213" max="5376" width="9.140625" style="1514"/>
    <col min="5377" max="5377" width="45.85546875" style="1514" customWidth="1"/>
    <col min="5378" max="5381" width="10.28515625" style="1514" bestFit="1" customWidth="1"/>
    <col min="5382" max="5385" width="10.7109375" style="1514" bestFit="1" customWidth="1"/>
    <col min="5386" max="5386" width="10.28515625" style="1514" bestFit="1" customWidth="1"/>
    <col min="5387" max="5389" width="10.7109375" style="1514" bestFit="1" customWidth="1"/>
    <col min="5390" max="5390" width="12.5703125" style="1514" bestFit="1" customWidth="1"/>
    <col min="5391" max="5396" width="10.7109375" style="1514" bestFit="1" customWidth="1"/>
    <col min="5397" max="5400" width="12.140625" style="1514" bestFit="1" customWidth="1"/>
    <col min="5401" max="5402" width="10.7109375" style="1514" bestFit="1" customWidth="1"/>
    <col min="5403" max="5403" width="13.5703125" style="1514" bestFit="1" customWidth="1"/>
    <col min="5404" max="5404" width="12.140625" style="1514" bestFit="1" customWidth="1"/>
    <col min="5405" max="5415" width="10.7109375" style="1514" bestFit="1" customWidth="1"/>
    <col min="5416" max="5416" width="13.5703125" style="1514" bestFit="1" customWidth="1"/>
    <col min="5417" max="5422" width="10.7109375" style="1514" bestFit="1" customWidth="1"/>
    <col min="5423" max="5423" width="12.140625" style="1514" bestFit="1" customWidth="1"/>
    <col min="5424" max="5424" width="10.28515625" style="1514" bestFit="1" customWidth="1"/>
    <col min="5425" max="5428" width="10.7109375" style="1514" bestFit="1" customWidth="1"/>
    <col min="5429" max="5429" width="12.5703125" style="1514" bestFit="1" customWidth="1"/>
    <col min="5430" max="5430" width="10.28515625" style="1514" bestFit="1" customWidth="1"/>
    <col min="5431" max="5434" width="10.7109375" style="1514" bestFit="1" customWidth="1"/>
    <col min="5435" max="5435" width="12.140625" style="1514" bestFit="1" customWidth="1"/>
    <col min="5436" max="5439" width="10.7109375" style="1514" bestFit="1" customWidth="1"/>
    <col min="5440" max="5440" width="11.140625" style="1514" bestFit="1" customWidth="1"/>
    <col min="5441" max="5441" width="10.42578125" style="1514" customWidth="1"/>
    <col min="5442" max="5442" width="14" style="1514" customWidth="1"/>
    <col min="5443" max="5448" width="11.7109375" style="1514" bestFit="1" customWidth="1"/>
    <col min="5449" max="5451" width="10.85546875" style="1514" bestFit="1" customWidth="1"/>
    <col min="5452" max="5454" width="9.140625" style="1514"/>
    <col min="5455" max="5455" width="12.85546875" style="1514" customWidth="1"/>
    <col min="5456" max="5461" width="9.42578125" style="1514" bestFit="1" customWidth="1"/>
    <col min="5462" max="5463" width="9.140625" style="1514"/>
    <col min="5464" max="5464" width="10" style="1514" bestFit="1" customWidth="1"/>
    <col min="5465" max="5467" width="9.140625" style="1514"/>
    <col min="5468" max="5468" width="12" style="1514" customWidth="1"/>
    <col min="5469" max="5632" width="9.140625" style="1514"/>
    <col min="5633" max="5633" width="45.85546875" style="1514" customWidth="1"/>
    <col min="5634" max="5637" width="10.28515625" style="1514" bestFit="1" customWidth="1"/>
    <col min="5638" max="5641" width="10.7109375" style="1514" bestFit="1" customWidth="1"/>
    <col min="5642" max="5642" width="10.28515625" style="1514" bestFit="1" customWidth="1"/>
    <col min="5643" max="5645" width="10.7109375" style="1514" bestFit="1" customWidth="1"/>
    <col min="5646" max="5646" width="12.5703125" style="1514" bestFit="1" customWidth="1"/>
    <col min="5647" max="5652" width="10.7109375" style="1514" bestFit="1" customWidth="1"/>
    <col min="5653" max="5656" width="12.140625" style="1514" bestFit="1" customWidth="1"/>
    <col min="5657" max="5658" width="10.7109375" style="1514" bestFit="1" customWidth="1"/>
    <col min="5659" max="5659" width="13.5703125" style="1514" bestFit="1" customWidth="1"/>
    <col min="5660" max="5660" width="12.140625" style="1514" bestFit="1" customWidth="1"/>
    <col min="5661" max="5671" width="10.7109375" style="1514" bestFit="1" customWidth="1"/>
    <col min="5672" max="5672" width="13.5703125" style="1514" bestFit="1" customWidth="1"/>
    <col min="5673" max="5678" width="10.7109375" style="1514" bestFit="1" customWidth="1"/>
    <col min="5679" max="5679" width="12.140625" style="1514" bestFit="1" customWidth="1"/>
    <col min="5680" max="5680" width="10.28515625" style="1514" bestFit="1" customWidth="1"/>
    <col min="5681" max="5684" width="10.7109375" style="1514" bestFit="1" customWidth="1"/>
    <col min="5685" max="5685" width="12.5703125" style="1514" bestFit="1" customWidth="1"/>
    <col min="5686" max="5686" width="10.28515625" style="1514" bestFit="1" customWidth="1"/>
    <col min="5687" max="5690" width="10.7109375" style="1514" bestFit="1" customWidth="1"/>
    <col min="5691" max="5691" width="12.140625" style="1514" bestFit="1" customWidth="1"/>
    <col min="5692" max="5695" width="10.7109375" style="1514" bestFit="1" customWidth="1"/>
    <col min="5696" max="5696" width="11.140625" style="1514" bestFit="1" customWidth="1"/>
    <col min="5697" max="5697" width="10.42578125" style="1514" customWidth="1"/>
    <col min="5698" max="5698" width="14" style="1514" customWidth="1"/>
    <col min="5699" max="5704" width="11.7109375" style="1514" bestFit="1" customWidth="1"/>
    <col min="5705" max="5707" width="10.85546875" style="1514" bestFit="1" customWidth="1"/>
    <col min="5708" max="5710" width="9.140625" style="1514"/>
    <col min="5711" max="5711" width="12.85546875" style="1514" customWidth="1"/>
    <col min="5712" max="5717" width="9.42578125" style="1514" bestFit="1" customWidth="1"/>
    <col min="5718" max="5719" width="9.140625" style="1514"/>
    <col min="5720" max="5720" width="10" style="1514" bestFit="1" customWidth="1"/>
    <col min="5721" max="5723" width="9.140625" style="1514"/>
    <col min="5724" max="5724" width="12" style="1514" customWidth="1"/>
    <col min="5725" max="5888" width="9.140625" style="1514"/>
    <col min="5889" max="5889" width="45.85546875" style="1514" customWidth="1"/>
    <col min="5890" max="5893" width="10.28515625" style="1514" bestFit="1" customWidth="1"/>
    <col min="5894" max="5897" width="10.7109375" style="1514" bestFit="1" customWidth="1"/>
    <col min="5898" max="5898" width="10.28515625" style="1514" bestFit="1" customWidth="1"/>
    <col min="5899" max="5901" width="10.7109375" style="1514" bestFit="1" customWidth="1"/>
    <col min="5902" max="5902" width="12.5703125" style="1514" bestFit="1" customWidth="1"/>
    <col min="5903" max="5908" width="10.7109375" style="1514" bestFit="1" customWidth="1"/>
    <col min="5909" max="5912" width="12.140625" style="1514" bestFit="1" customWidth="1"/>
    <col min="5913" max="5914" width="10.7109375" style="1514" bestFit="1" customWidth="1"/>
    <col min="5915" max="5915" width="13.5703125" style="1514" bestFit="1" customWidth="1"/>
    <col min="5916" max="5916" width="12.140625" style="1514" bestFit="1" customWidth="1"/>
    <col min="5917" max="5927" width="10.7109375" style="1514" bestFit="1" customWidth="1"/>
    <col min="5928" max="5928" width="13.5703125" style="1514" bestFit="1" customWidth="1"/>
    <col min="5929" max="5934" width="10.7109375" style="1514" bestFit="1" customWidth="1"/>
    <col min="5935" max="5935" width="12.140625" style="1514" bestFit="1" customWidth="1"/>
    <col min="5936" max="5936" width="10.28515625" style="1514" bestFit="1" customWidth="1"/>
    <col min="5937" max="5940" width="10.7109375" style="1514" bestFit="1" customWidth="1"/>
    <col min="5941" max="5941" width="12.5703125" style="1514" bestFit="1" customWidth="1"/>
    <col min="5942" max="5942" width="10.28515625" style="1514" bestFit="1" customWidth="1"/>
    <col min="5943" max="5946" width="10.7109375" style="1514" bestFit="1" customWidth="1"/>
    <col min="5947" max="5947" width="12.140625" style="1514" bestFit="1" customWidth="1"/>
    <col min="5948" max="5951" width="10.7109375" style="1514" bestFit="1" customWidth="1"/>
    <col min="5952" max="5952" width="11.140625" style="1514" bestFit="1" customWidth="1"/>
    <col min="5953" max="5953" width="10.42578125" style="1514" customWidth="1"/>
    <col min="5954" max="5954" width="14" style="1514" customWidth="1"/>
    <col min="5955" max="5960" width="11.7109375" style="1514" bestFit="1" customWidth="1"/>
    <col min="5961" max="5963" width="10.85546875" style="1514" bestFit="1" customWidth="1"/>
    <col min="5964" max="5966" width="9.140625" style="1514"/>
    <col min="5967" max="5967" width="12.85546875" style="1514" customWidth="1"/>
    <col min="5968" max="5973" width="9.42578125" style="1514" bestFit="1" customWidth="1"/>
    <col min="5974" max="5975" width="9.140625" style="1514"/>
    <col min="5976" max="5976" width="10" style="1514" bestFit="1" customWidth="1"/>
    <col min="5977" max="5979" width="9.140625" style="1514"/>
    <col min="5980" max="5980" width="12" style="1514" customWidth="1"/>
    <col min="5981" max="6144" width="9.140625" style="1514"/>
    <col min="6145" max="6145" width="45.85546875" style="1514" customWidth="1"/>
    <col min="6146" max="6149" width="10.28515625" style="1514" bestFit="1" customWidth="1"/>
    <col min="6150" max="6153" width="10.7109375" style="1514" bestFit="1" customWidth="1"/>
    <col min="6154" max="6154" width="10.28515625" style="1514" bestFit="1" customWidth="1"/>
    <col min="6155" max="6157" width="10.7109375" style="1514" bestFit="1" customWidth="1"/>
    <col min="6158" max="6158" width="12.5703125" style="1514" bestFit="1" customWidth="1"/>
    <col min="6159" max="6164" width="10.7109375" style="1514" bestFit="1" customWidth="1"/>
    <col min="6165" max="6168" width="12.140625" style="1514" bestFit="1" customWidth="1"/>
    <col min="6169" max="6170" width="10.7109375" style="1514" bestFit="1" customWidth="1"/>
    <col min="6171" max="6171" width="13.5703125" style="1514" bestFit="1" customWidth="1"/>
    <col min="6172" max="6172" width="12.140625" style="1514" bestFit="1" customWidth="1"/>
    <col min="6173" max="6183" width="10.7109375" style="1514" bestFit="1" customWidth="1"/>
    <col min="6184" max="6184" width="13.5703125" style="1514" bestFit="1" customWidth="1"/>
    <col min="6185" max="6190" width="10.7109375" style="1514" bestFit="1" customWidth="1"/>
    <col min="6191" max="6191" width="12.140625" style="1514" bestFit="1" customWidth="1"/>
    <col min="6192" max="6192" width="10.28515625" style="1514" bestFit="1" customWidth="1"/>
    <col min="6193" max="6196" width="10.7109375" style="1514" bestFit="1" customWidth="1"/>
    <col min="6197" max="6197" width="12.5703125" style="1514" bestFit="1" customWidth="1"/>
    <col min="6198" max="6198" width="10.28515625" style="1514" bestFit="1" customWidth="1"/>
    <col min="6199" max="6202" width="10.7109375" style="1514" bestFit="1" customWidth="1"/>
    <col min="6203" max="6203" width="12.140625" style="1514" bestFit="1" customWidth="1"/>
    <col min="6204" max="6207" width="10.7109375" style="1514" bestFit="1" customWidth="1"/>
    <col min="6208" max="6208" width="11.140625" style="1514" bestFit="1" customWidth="1"/>
    <col min="6209" max="6209" width="10.42578125" style="1514" customWidth="1"/>
    <col min="6210" max="6210" width="14" style="1514" customWidth="1"/>
    <col min="6211" max="6216" width="11.7109375" style="1514" bestFit="1" customWidth="1"/>
    <col min="6217" max="6219" width="10.85546875" style="1514" bestFit="1" customWidth="1"/>
    <col min="6220" max="6222" width="9.140625" style="1514"/>
    <col min="6223" max="6223" width="12.85546875" style="1514" customWidth="1"/>
    <col min="6224" max="6229" width="9.42578125" style="1514" bestFit="1" customWidth="1"/>
    <col min="6230" max="6231" width="9.140625" style="1514"/>
    <col min="6232" max="6232" width="10" style="1514" bestFit="1" customWidth="1"/>
    <col min="6233" max="6235" width="9.140625" style="1514"/>
    <col min="6236" max="6236" width="12" style="1514" customWidth="1"/>
    <col min="6237" max="6400" width="9.140625" style="1514"/>
    <col min="6401" max="6401" width="45.85546875" style="1514" customWidth="1"/>
    <col min="6402" max="6405" width="10.28515625" style="1514" bestFit="1" customWidth="1"/>
    <col min="6406" max="6409" width="10.7109375" style="1514" bestFit="1" customWidth="1"/>
    <col min="6410" max="6410" width="10.28515625" style="1514" bestFit="1" customWidth="1"/>
    <col min="6411" max="6413" width="10.7109375" style="1514" bestFit="1" customWidth="1"/>
    <col min="6414" max="6414" width="12.5703125" style="1514" bestFit="1" customWidth="1"/>
    <col min="6415" max="6420" width="10.7109375" style="1514" bestFit="1" customWidth="1"/>
    <col min="6421" max="6424" width="12.140625" style="1514" bestFit="1" customWidth="1"/>
    <col min="6425" max="6426" width="10.7109375" style="1514" bestFit="1" customWidth="1"/>
    <col min="6427" max="6427" width="13.5703125" style="1514" bestFit="1" customWidth="1"/>
    <col min="6428" max="6428" width="12.140625" style="1514" bestFit="1" customWidth="1"/>
    <col min="6429" max="6439" width="10.7109375" style="1514" bestFit="1" customWidth="1"/>
    <col min="6440" max="6440" width="13.5703125" style="1514" bestFit="1" customWidth="1"/>
    <col min="6441" max="6446" width="10.7109375" style="1514" bestFit="1" customWidth="1"/>
    <col min="6447" max="6447" width="12.140625" style="1514" bestFit="1" customWidth="1"/>
    <col min="6448" max="6448" width="10.28515625" style="1514" bestFit="1" customWidth="1"/>
    <col min="6449" max="6452" width="10.7109375" style="1514" bestFit="1" customWidth="1"/>
    <col min="6453" max="6453" width="12.5703125" style="1514" bestFit="1" customWidth="1"/>
    <col min="6454" max="6454" width="10.28515625" style="1514" bestFit="1" customWidth="1"/>
    <col min="6455" max="6458" width="10.7109375" style="1514" bestFit="1" customWidth="1"/>
    <col min="6459" max="6459" width="12.140625" style="1514" bestFit="1" customWidth="1"/>
    <col min="6460" max="6463" width="10.7109375" style="1514" bestFit="1" customWidth="1"/>
    <col min="6464" max="6464" width="11.140625" style="1514" bestFit="1" customWidth="1"/>
    <col min="6465" max="6465" width="10.42578125" style="1514" customWidth="1"/>
    <col min="6466" max="6466" width="14" style="1514" customWidth="1"/>
    <col min="6467" max="6472" width="11.7109375" style="1514" bestFit="1" customWidth="1"/>
    <col min="6473" max="6475" width="10.85546875" style="1514" bestFit="1" customWidth="1"/>
    <col min="6476" max="6478" width="9.140625" style="1514"/>
    <col min="6479" max="6479" width="12.85546875" style="1514" customWidth="1"/>
    <col min="6480" max="6485" width="9.42578125" style="1514" bestFit="1" customWidth="1"/>
    <col min="6486" max="6487" width="9.140625" style="1514"/>
    <col min="6488" max="6488" width="10" style="1514" bestFit="1" customWidth="1"/>
    <col min="6489" max="6491" width="9.140625" style="1514"/>
    <col min="6492" max="6492" width="12" style="1514" customWidth="1"/>
    <col min="6493" max="6656" width="9.140625" style="1514"/>
    <col min="6657" max="6657" width="45.85546875" style="1514" customWidth="1"/>
    <col min="6658" max="6661" width="10.28515625" style="1514" bestFit="1" customWidth="1"/>
    <col min="6662" max="6665" width="10.7109375" style="1514" bestFit="1" customWidth="1"/>
    <col min="6666" max="6666" width="10.28515625" style="1514" bestFit="1" customWidth="1"/>
    <col min="6667" max="6669" width="10.7109375" style="1514" bestFit="1" customWidth="1"/>
    <col min="6670" max="6670" width="12.5703125" style="1514" bestFit="1" customWidth="1"/>
    <col min="6671" max="6676" width="10.7109375" style="1514" bestFit="1" customWidth="1"/>
    <col min="6677" max="6680" width="12.140625" style="1514" bestFit="1" customWidth="1"/>
    <col min="6681" max="6682" width="10.7109375" style="1514" bestFit="1" customWidth="1"/>
    <col min="6683" max="6683" width="13.5703125" style="1514" bestFit="1" customWidth="1"/>
    <col min="6684" max="6684" width="12.140625" style="1514" bestFit="1" customWidth="1"/>
    <col min="6685" max="6695" width="10.7109375" style="1514" bestFit="1" customWidth="1"/>
    <col min="6696" max="6696" width="13.5703125" style="1514" bestFit="1" customWidth="1"/>
    <col min="6697" max="6702" width="10.7109375" style="1514" bestFit="1" customWidth="1"/>
    <col min="6703" max="6703" width="12.140625" style="1514" bestFit="1" customWidth="1"/>
    <col min="6704" max="6704" width="10.28515625" style="1514" bestFit="1" customWidth="1"/>
    <col min="6705" max="6708" width="10.7109375" style="1514" bestFit="1" customWidth="1"/>
    <col min="6709" max="6709" width="12.5703125" style="1514" bestFit="1" customWidth="1"/>
    <col min="6710" max="6710" width="10.28515625" style="1514" bestFit="1" customWidth="1"/>
    <col min="6711" max="6714" width="10.7109375" style="1514" bestFit="1" customWidth="1"/>
    <col min="6715" max="6715" width="12.140625" style="1514" bestFit="1" customWidth="1"/>
    <col min="6716" max="6719" width="10.7109375" style="1514" bestFit="1" customWidth="1"/>
    <col min="6720" max="6720" width="11.140625" style="1514" bestFit="1" customWidth="1"/>
    <col min="6721" max="6721" width="10.42578125" style="1514" customWidth="1"/>
    <col min="6722" max="6722" width="14" style="1514" customWidth="1"/>
    <col min="6723" max="6728" width="11.7109375" style="1514" bestFit="1" customWidth="1"/>
    <col min="6729" max="6731" width="10.85546875" style="1514" bestFit="1" customWidth="1"/>
    <col min="6732" max="6734" width="9.140625" style="1514"/>
    <col min="6735" max="6735" width="12.85546875" style="1514" customWidth="1"/>
    <col min="6736" max="6741" width="9.42578125" style="1514" bestFit="1" customWidth="1"/>
    <col min="6742" max="6743" width="9.140625" style="1514"/>
    <col min="6744" max="6744" width="10" style="1514" bestFit="1" customWidth="1"/>
    <col min="6745" max="6747" width="9.140625" style="1514"/>
    <col min="6748" max="6748" width="12" style="1514" customWidth="1"/>
    <col min="6749" max="6912" width="9.140625" style="1514"/>
    <col min="6913" max="6913" width="45.85546875" style="1514" customWidth="1"/>
    <col min="6914" max="6917" width="10.28515625" style="1514" bestFit="1" customWidth="1"/>
    <col min="6918" max="6921" width="10.7109375" style="1514" bestFit="1" customWidth="1"/>
    <col min="6922" max="6922" width="10.28515625" style="1514" bestFit="1" customWidth="1"/>
    <col min="6923" max="6925" width="10.7109375" style="1514" bestFit="1" customWidth="1"/>
    <col min="6926" max="6926" width="12.5703125" style="1514" bestFit="1" customWidth="1"/>
    <col min="6927" max="6932" width="10.7109375" style="1514" bestFit="1" customWidth="1"/>
    <col min="6933" max="6936" width="12.140625" style="1514" bestFit="1" customWidth="1"/>
    <col min="6937" max="6938" width="10.7109375" style="1514" bestFit="1" customWidth="1"/>
    <col min="6939" max="6939" width="13.5703125" style="1514" bestFit="1" customWidth="1"/>
    <col min="6940" max="6940" width="12.140625" style="1514" bestFit="1" customWidth="1"/>
    <col min="6941" max="6951" width="10.7109375" style="1514" bestFit="1" customWidth="1"/>
    <col min="6952" max="6952" width="13.5703125" style="1514" bestFit="1" customWidth="1"/>
    <col min="6953" max="6958" width="10.7109375" style="1514" bestFit="1" customWidth="1"/>
    <col min="6959" max="6959" width="12.140625" style="1514" bestFit="1" customWidth="1"/>
    <col min="6960" max="6960" width="10.28515625" style="1514" bestFit="1" customWidth="1"/>
    <col min="6961" max="6964" width="10.7109375" style="1514" bestFit="1" customWidth="1"/>
    <col min="6965" max="6965" width="12.5703125" style="1514" bestFit="1" customWidth="1"/>
    <col min="6966" max="6966" width="10.28515625" style="1514" bestFit="1" customWidth="1"/>
    <col min="6967" max="6970" width="10.7109375" style="1514" bestFit="1" customWidth="1"/>
    <col min="6971" max="6971" width="12.140625" style="1514" bestFit="1" customWidth="1"/>
    <col min="6972" max="6975" width="10.7109375" style="1514" bestFit="1" customWidth="1"/>
    <col min="6976" max="6976" width="11.140625" style="1514" bestFit="1" customWidth="1"/>
    <col min="6977" max="6977" width="10.42578125" style="1514" customWidth="1"/>
    <col min="6978" max="6978" width="14" style="1514" customWidth="1"/>
    <col min="6979" max="6984" width="11.7109375" style="1514" bestFit="1" customWidth="1"/>
    <col min="6985" max="6987" width="10.85546875" style="1514" bestFit="1" customWidth="1"/>
    <col min="6988" max="6990" width="9.140625" style="1514"/>
    <col min="6991" max="6991" width="12.85546875" style="1514" customWidth="1"/>
    <col min="6992" max="6997" width="9.42578125" style="1514" bestFit="1" customWidth="1"/>
    <col min="6998" max="6999" width="9.140625" style="1514"/>
    <col min="7000" max="7000" width="10" style="1514" bestFit="1" customWidth="1"/>
    <col min="7001" max="7003" width="9.140625" style="1514"/>
    <col min="7004" max="7004" width="12" style="1514" customWidth="1"/>
    <col min="7005" max="7168" width="9.140625" style="1514"/>
    <col min="7169" max="7169" width="45.85546875" style="1514" customWidth="1"/>
    <col min="7170" max="7173" width="10.28515625" style="1514" bestFit="1" customWidth="1"/>
    <col min="7174" max="7177" width="10.7109375" style="1514" bestFit="1" customWidth="1"/>
    <col min="7178" max="7178" width="10.28515625" style="1514" bestFit="1" customWidth="1"/>
    <col min="7179" max="7181" width="10.7109375" style="1514" bestFit="1" customWidth="1"/>
    <col min="7182" max="7182" width="12.5703125" style="1514" bestFit="1" customWidth="1"/>
    <col min="7183" max="7188" width="10.7109375" style="1514" bestFit="1" customWidth="1"/>
    <col min="7189" max="7192" width="12.140625" style="1514" bestFit="1" customWidth="1"/>
    <col min="7193" max="7194" width="10.7109375" style="1514" bestFit="1" customWidth="1"/>
    <col min="7195" max="7195" width="13.5703125" style="1514" bestFit="1" customWidth="1"/>
    <col min="7196" max="7196" width="12.140625" style="1514" bestFit="1" customWidth="1"/>
    <col min="7197" max="7207" width="10.7109375" style="1514" bestFit="1" customWidth="1"/>
    <col min="7208" max="7208" width="13.5703125" style="1514" bestFit="1" customWidth="1"/>
    <col min="7209" max="7214" width="10.7109375" style="1514" bestFit="1" customWidth="1"/>
    <col min="7215" max="7215" width="12.140625" style="1514" bestFit="1" customWidth="1"/>
    <col min="7216" max="7216" width="10.28515625" style="1514" bestFit="1" customWidth="1"/>
    <col min="7217" max="7220" width="10.7109375" style="1514" bestFit="1" customWidth="1"/>
    <col min="7221" max="7221" width="12.5703125" style="1514" bestFit="1" customWidth="1"/>
    <col min="7222" max="7222" width="10.28515625" style="1514" bestFit="1" customWidth="1"/>
    <col min="7223" max="7226" width="10.7109375" style="1514" bestFit="1" customWidth="1"/>
    <col min="7227" max="7227" width="12.140625" style="1514" bestFit="1" customWidth="1"/>
    <col min="7228" max="7231" width="10.7109375" style="1514" bestFit="1" customWidth="1"/>
    <col min="7232" max="7232" width="11.140625" style="1514" bestFit="1" customWidth="1"/>
    <col min="7233" max="7233" width="10.42578125" style="1514" customWidth="1"/>
    <col min="7234" max="7234" width="14" style="1514" customWidth="1"/>
    <col min="7235" max="7240" width="11.7109375" style="1514" bestFit="1" customWidth="1"/>
    <col min="7241" max="7243" width="10.85546875" style="1514" bestFit="1" customWidth="1"/>
    <col min="7244" max="7246" width="9.140625" style="1514"/>
    <col min="7247" max="7247" width="12.85546875" style="1514" customWidth="1"/>
    <col min="7248" max="7253" width="9.42578125" style="1514" bestFit="1" customWidth="1"/>
    <col min="7254" max="7255" width="9.140625" style="1514"/>
    <col min="7256" max="7256" width="10" style="1514" bestFit="1" customWidth="1"/>
    <col min="7257" max="7259" width="9.140625" style="1514"/>
    <col min="7260" max="7260" width="12" style="1514" customWidth="1"/>
    <col min="7261" max="7424" width="9.140625" style="1514"/>
    <col min="7425" max="7425" width="45.85546875" style="1514" customWidth="1"/>
    <col min="7426" max="7429" width="10.28515625" style="1514" bestFit="1" customWidth="1"/>
    <col min="7430" max="7433" width="10.7109375" style="1514" bestFit="1" customWidth="1"/>
    <col min="7434" max="7434" width="10.28515625" style="1514" bestFit="1" customWidth="1"/>
    <col min="7435" max="7437" width="10.7109375" style="1514" bestFit="1" customWidth="1"/>
    <col min="7438" max="7438" width="12.5703125" style="1514" bestFit="1" customWidth="1"/>
    <col min="7439" max="7444" width="10.7109375" style="1514" bestFit="1" customWidth="1"/>
    <col min="7445" max="7448" width="12.140625" style="1514" bestFit="1" customWidth="1"/>
    <col min="7449" max="7450" width="10.7109375" style="1514" bestFit="1" customWidth="1"/>
    <col min="7451" max="7451" width="13.5703125" style="1514" bestFit="1" customWidth="1"/>
    <col min="7452" max="7452" width="12.140625" style="1514" bestFit="1" customWidth="1"/>
    <col min="7453" max="7463" width="10.7109375" style="1514" bestFit="1" customWidth="1"/>
    <col min="7464" max="7464" width="13.5703125" style="1514" bestFit="1" customWidth="1"/>
    <col min="7465" max="7470" width="10.7109375" style="1514" bestFit="1" customWidth="1"/>
    <col min="7471" max="7471" width="12.140625" style="1514" bestFit="1" customWidth="1"/>
    <col min="7472" max="7472" width="10.28515625" style="1514" bestFit="1" customWidth="1"/>
    <col min="7473" max="7476" width="10.7109375" style="1514" bestFit="1" customWidth="1"/>
    <col min="7477" max="7477" width="12.5703125" style="1514" bestFit="1" customWidth="1"/>
    <col min="7478" max="7478" width="10.28515625" style="1514" bestFit="1" customWidth="1"/>
    <col min="7479" max="7482" width="10.7109375" style="1514" bestFit="1" customWidth="1"/>
    <col min="7483" max="7483" width="12.140625" style="1514" bestFit="1" customWidth="1"/>
    <col min="7484" max="7487" width="10.7109375" style="1514" bestFit="1" customWidth="1"/>
    <col min="7488" max="7488" width="11.140625" style="1514" bestFit="1" customWidth="1"/>
    <col min="7489" max="7489" width="10.42578125" style="1514" customWidth="1"/>
    <col min="7490" max="7490" width="14" style="1514" customWidth="1"/>
    <col min="7491" max="7496" width="11.7109375" style="1514" bestFit="1" customWidth="1"/>
    <col min="7497" max="7499" width="10.85546875" style="1514" bestFit="1" customWidth="1"/>
    <col min="7500" max="7502" width="9.140625" style="1514"/>
    <col min="7503" max="7503" width="12.85546875" style="1514" customWidth="1"/>
    <col min="7504" max="7509" width="9.42578125" style="1514" bestFit="1" customWidth="1"/>
    <col min="7510" max="7511" width="9.140625" style="1514"/>
    <col min="7512" max="7512" width="10" style="1514" bestFit="1" customWidth="1"/>
    <col min="7513" max="7515" width="9.140625" style="1514"/>
    <col min="7516" max="7516" width="12" style="1514" customWidth="1"/>
    <col min="7517" max="7680" width="9.140625" style="1514"/>
    <col min="7681" max="7681" width="45.85546875" style="1514" customWidth="1"/>
    <col min="7682" max="7685" width="10.28515625" style="1514" bestFit="1" customWidth="1"/>
    <col min="7686" max="7689" width="10.7109375" style="1514" bestFit="1" customWidth="1"/>
    <col min="7690" max="7690" width="10.28515625" style="1514" bestFit="1" customWidth="1"/>
    <col min="7691" max="7693" width="10.7109375" style="1514" bestFit="1" customWidth="1"/>
    <col min="7694" max="7694" width="12.5703125" style="1514" bestFit="1" customWidth="1"/>
    <col min="7695" max="7700" width="10.7109375" style="1514" bestFit="1" customWidth="1"/>
    <col min="7701" max="7704" width="12.140625" style="1514" bestFit="1" customWidth="1"/>
    <col min="7705" max="7706" width="10.7109375" style="1514" bestFit="1" customWidth="1"/>
    <col min="7707" max="7707" width="13.5703125" style="1514" bestFit="1" customWidth="1"/>
    <col min="7708" max="7708" width="12.140625" style="1514" bestFit="1" customWidth="1"/>
    <col min="7709" max="7719" width="10.7109375" style="1514" bestFit="1" customWidth="1"/>
    <col min="7720" max="7720" width="13.5703125" style="1514" bestFit="1" customWidth="1"/>
    <col min="7721" max="7726" width="10.7109375" style="1514" bestFit="1" customWidth="1"/>
    <col min="7727" max="7727" width="12.140625" style="1514" bestFit="1" customWidth="1"/>
    <col min="7728" max="7728" width="10.28515625" style="1514" bestFit="1" customWidth="1"/>
    <col min="7729" max="7732" width="10.7109375" style="1514" bestFit="1" customWidth="1"/>
    <col min="7733" max="7733" width="12.5703125" style="1514" bestFit="1" customWidth="1"/>
    <col min="7734" max="7734" width="10.28515625" style="1514" bestFit="1" customWidth="1"/>
    <col min="7735" max="7738" width="10.7109375" style="1514" bestFit="1" customWidth="1"/>
    <col min="7739" max="7739" width="12.140625" style="1514" bestFit="1" customWidth="1"/>
    <col min="7740" max="7743" width="10.7109375" style="1514" bestFit="1" customWidth="1"/>
    <col min="7744" max="7744" width="11.140625" style="1514" bestFit="1" customWidth="1"/>
    <col min="7745" max="7745" width="10.42578125" style="1514" customWidth="1"/>
    <col min="7746" max="7746" width="14" style="1514" customWidth="1"/>
    <col min="7747" max="7752" width="11.7109375" style="1514" bestFit="1" customWidth="1"/>
    <col min="7753" max="7755" width="10.85546875" style="1514" bestFit="1" customWidth="1"/>
    <col min="7756" max="7758" width="9.140625" style="1514"/>
    <col min="7759" max="7759" width="12.85546875" style="1514" customWidth="1"/>
    <col min="7760" max="7765" width="9.42578125" style="1514" bestFit="1" customWidth="1"/>
    <col min="7766" max="7767" width="9.140625" style="1514"/>
    <col min="7768" max="7768" width="10" style="1514" bestFit="1" customWidth="1"/>
    <col min="7769" max="7771" width="9.140625" style="1514"/>
    <col min="7772" max="7772" width="12" style="1514" customWidth="1"/>
    <col min="7773" max="7936" width="9.140625" style="1514"/>
    <col min="7937" max="7937" width="45.85546875" style="1514" customWidth="1"/>
    <col min="7938" max="7941" width="10.28515625" style="1514" bestFit="1" customWidth="1"/>
    <col min="7942" max="7945" width="10.7109375" style="1514" bestFit="1" customWidth="1"/>
    <col min="7946" max="7946" width="10.28515625" style="1514" bestFit="1" customWidth="1"/>
    <col min="7947" max="7949" width="10.7109375" style="1514" bestFit="1" customWidth="1"/>
    <col min="7950" max="7950" width="12.5703125" style="1514" bestFit="1" customWidth="1"/>
    <col min="7951" max="7956" width="10.7109375" style="1514" bestFit="1" customWidth="1"/>
    <col min="7957" max="7960" width="12.140625" style="1514" bestFit="1" customWidth="1"/>
    <col min="7961" max="7962" width="10.7109375" style="1514" bestFit="1" customWidth="1"/>
    <col min="7963" max="7963" width="13.5703125" style="1514" bestFit="1" customWidth="1"/>
    <col min="7964" max="7964" width="12.140625" style="1514" bestFit="1" customWidth="1"/>
    <col min="7965" max="7975" width="10.7109375" style="1514" bestFit="1" customWidth="1"/>
    <col min="7976" max="7976" width="13.5703125" style="1514" bestFit="1" customWidth="1"/>
    <col min="7977" max="7982" width="10.7109375" style="1514" bestFit="1" customWidth="1"/>
    <col min="7983" max="7983" width="12.140625" style="1514" bestFit="1" customWidth="1"/>
    <col min="7984" max="7984" width="10.28515625" style="1514" bestFit="1" customWidth="1"/>
    <col min="7985" max="7988" width="10.7109375" style="1514" bestFit="1" customWidth="1"/>
    <col min="7989" max="7989" width="12.5703125" style="1514" bestFit="1" customWidth="1"/>
    <col min="7990" max="7990" width="10.28515625" style="1514" bestFit="1" customWidth="1"/>
    <col min="7991" max="7994" width="10.7109375" style="1514" bestFit="1" customWidth="1"/>
    <col min="7995" max="7995" width="12.140625" style="1514" bestFit="1" customWidth="1"/>
    <col min="7996" max="7999" width="10.7109375" style="1514" bestFit="1" customWidth="1"/>
    <col min="8000" max="8000" width="11.140625" style="1514" bestFit="1" customWidth="1"/>
    <col min="8001" max="8001" width="10.42578125" style="1514" customWidth="1"/>
    <col min="8002" max="8002" width="14" style="1514" customWidth="1"/>
    <col min="8003" max="8008" width="11.7109375" style="1514" bestFit="1" customWidth="1"/>
    <col min="8009" max="8011" width="10.85546875" style="1514" bestFit="1" customWidth="1"/>
    <col min="8012" max="8014" width="9.140625" style="1514"/>
    <col min="8015" max="8015" width="12.85546875" style="1514" customWidth="1"/>
    <col min="8016" max="8021" width="9.42578125" style="1514" bestFit="1" customWidth="1"/>
    <col min="8022" max="8023" width="9.140625" style="1514"/>
    <col min="8024" max="8024" width="10" style="1514" bestFit="1" customWidth="1"/>
    <col min="8025" max="8027" width="9.140625" style="1514"/>
    <col min="8028" max="8028" width="12" style="1514" customWidth="1"/>
    <col min="8029" max="8192" width="9.140625" style="1514"/>
    <col min="8193" max="8193" width="45.85546875" style="1514" customWidth="1"/>
    <col min="8194" max="8197" width="10.28515625" style="1514" bestFit="1" customWidth="1"/>
    <col min="8198" max="8201" width="10.7109375" style="1514" bestFit="1" customWidth="1"/>
    <col min="8202" max="8202" width="10.28515625" style="1514" bestFit="1" customWidth="1"/>
    <col min="8203" max="8205" width="10.7109375" style="1514" bestFit="1" customWidth="1"/>
    <col min="8206" max="8206" width="12.5703125" style="1514" bestFit="1" customWidth="1"/>
    <col min="8207" max="8212" width="10.7109375" style="1514" bestFit="1" customWidth="1"/>
    <col min="8213" max="8216" width="12.140625" style="1514" bestFit="1" customWidth="1"/>
    <col min="8217" max="8218" width="10.7109375" style="1514" bestFit="1" customWidth="1"/>
    <col min="8219" max="8219" width="13.5703125" style="1514" bestFit="1" customWidth="1"/>
    <col min="8220" max="8220" width="12.140625" style="1514" bestFit="1" customWidth="1"/>
    <col min="8221" max="8231" width="10.7109375" style="1514" bestFit="1" customWidth="1"/>
    <col min="8232" max="8232" width="13.5703125" style="1514" bestFit="1" customWidth="1"/>
    <col min="8233" max="8238" width="10.7109375" style="1514" bestFit="1" customWidth="1"/>
    <col min="8239" max="8239" width="12.140625" style="1514" bestFit="1" customWidth="1"/>
    <col min="8240" max="8240" width="10.28515625" style="1514" bestFit="1" customWidth="1"/>
    <col min="8241" max="8244" width="10.7109375" style="1514" bestFit="1" customWidth="1"/>
    <col min="8245" max="8245" width="12.5703125" style="1514" bestFit="1" customWidth="1"/>
    <col min="8246" max="8246" width="10.28515625" style="1514" bestFit="1" customWidth="1"/>
    <col min="8247" max="8250" width="10.7109375" style="1514" bestFit="1" customWidth="1"/>
    <col min="8251" max="8251" width="12.140625" style="1514" bestFit="1" customWidth="1"/>
    <col min="8252" max="8255" width="10.7109375" style="1514" bestFit="1" customWidth="1"/>
    <col min="8256" max="8256" width="11.140625" style="1514" bestFit="1" customWidth="1"/>
    <col min="8257" max="8257" width="10.42578125" style="1514" customWidth="1"/>
    <col min="8258" max="8258" width="14" style="1514" customWidth="1"/>
    <col min="8259" max="8264" width="11.7109375" style="1514" bestFit="1" customWidth="1"/>
    <col min="8265" max="8267" width="10.85546875" style="1514" bestFit="1" customWidth="1"/>
    <col min="8268" max="8270" width="9.140625" style="1514"/>
    <col min="8271" max="8271" width="12.85546875" style="1514" customWidth="1"/>
    <col min="8272" max="8277" width="9.42578125" style="1514" bestFit="1" customWidth="1"/>
    <col min="8278" max="8279" width="9.140625" style="1514"/>
    <col min="8280" max="8280" width="10" style="1514" bestFit="1" customWidth="1"/>
    <col min="8281" max="8283" width="9.140625" style="1514"/>
    <col min="8284" max="8284" width="12" style="1514" customWidth="1"/>
    <col min="8285" max="8448" width="9.140625" style="1514"/>
    <col min="8449" max="8449" width="45.85546875" style="1514" customWidth="1"/>
    <col min="8450" max="8453" width="10.28515625" style="1514" bestFit="1" customWidth="1"/>
    <col min="8454" max="8457" width="10.7109375" style="1514" bestFit="1" customWidth="1"/>
    <col min="8458" max="8458" width="10.28515625" style="1514" bestFit="1" customWidth="1"/>
    <col min="8459" max="8461" width="10.7109375" style="1514" bestFit="1" customWidth="1"/>
    <col min="8462" max="8462" width="12.5703125" style="1514" bestFit="1" customWidth="1"/>
    <col min="8463" max="8468" width="10.7109375" style="1514" bestFit="1" customWidth="1"/>
    <col min="8469" max="8472" width="12.140625" style="1514" bestFit="1" customWidth="1"/>
    <col min="8473" max="8474" width="10.7109375" style="1514" bestFit="1" customWidth="1"/>
    <col min="8475" max="8475" width="13.5703125" style="1514" bestFit="1" customWidth="1"/>
    <col min="8476" max="8476" width="12.140625" style="1514" bestFit="1" customWidth="1"/>
    <col min="8477" max="8487" width="10.7109375" style="1514" bestFit="1" customWidth="1"/>
    <col min="8488" max="8488" width="13.5703125" style="1514" bestFit="1" customWidth="1"/>
    <col min="8489" max="8494" width="10.7109375" style="1514" bestFit="1" customWidth="1"/>
    <col min="8495" max="8495" width="12.140625" style="1514" bestFit="1" customWidth="1"/>
    <col min="8496" max="8496" width="10.28515625" style="1514" bestFit="1" customWidth="1"/>
    <col min="8497" max="8500" width="10.7109375" style="1514" bestFit="1" customWidth="1"/>
    <col min="8501" max="8501" width="12.5703125" style="1514" bestFit="1" customWidth="1"/>
    <col min="8502" max="8502" width="10.28515625" style="1514" bestFit="1" customWidth="1"/>
    <col min="8503" max="8506" width="10.7109375" style="1514" bestFit="1" customWidth="1"/>
    <col min="8507" max="8507" width="12.140625" style="1514" bestFit="1" customWidth="1"/>
    <col min="8508" max="8511" width="10.7109375" style="1514" bestFit="1" customWidth="1"/>
    <col min="8512" max="8512" width="11.140625" style="1514" bestFit="1" customWidth="1"/>
    <col min="8513" max="8513" width="10.42578125" style="1514" customWidth="1"/>
    <col min="8514" max="8514" width="14" style="1514" customWidth="1"/>
    <col min="8515" max="8520" width="11.7109375" style="1514" bestFit="1" customWidth="1"/>
    <col min="8521" max="8523" width="10.85546875" style="1514" bestFit="1" customWidth="1"/>
    <col min="8524" max="8526" width="9.140625" style="1514"/>
    <col min="8527" max="8527" width="12.85546875" style="1514" customWidth="1"/>
    <col min="8528" max="8533" width="9.42578125" style="1514" bestFit="1" customWidth="1"/>
    <col min="8534" max="8535" width="9.140625" style="1514"/>
    <col min="8536" max="8536" width="10" style="1514" bestFit="1" customWidth="1"/>
    <col min="8537" max="8539" width="9.140625" style="1514"/>
    <col min="8540" max="8540" width="12" style="1514" customWidth="1"/>
    <col min="8541" max="8704" width="9.140625" style="1514"/>
    <col min="8705" max="8705" width="45.85546875" style="1514" customWidth="1"/>
    <col min="8706" max="8709" width="10.28515625" style="1514" bestFit="1" customWidth="1"/>
    <col min="8710" max="8713" width="10.7109375" style="1514" bestFit="1" customWidth="1"/>
    <col min="8714" max="8714" width="10.28515625" style="1514" bestFit="1" customWidth="1"/>
    <col min="8715" max="8717" width="10.7109375" style="1514" bestFit="1" customWidth="1"/>
    <col min="8718" max="8718" width="12.5703125" style="1514" bestFit="1" customWidth="1"/>
    <col min="8719" max="8724" width="10.7109375" style="1514" bestFit="1" customWidth="1"/>
    <col min="8725" max="8728" width="12.140625" style="1514" bestFit="1" customWidth="1"/>
    <col min="8729" max="8730" width="10.7109375" style="1514" bestFit="1" customWidth="1"/>
    <col min="8731" max="8731" width="13.5703125" style="1514" bestFit="1" customWidth="1"/>
    <col min="8732" max="8732" width="12.140625" style="1514" bestFit="1" customWidth="1"/>
    <col min="8733" max="8743" width="10.7109375" style="1514" bestFit="1" customWidth="1"/>
    <col min="8744" max="8744" width="13.5703125" style="1514" bestFit="1" customWidth="1"/>
    <col min="8745" max="8750" width="10.7109375" style="1514" bestFit="1" customWidth="1"/>
    <col min="8751" max="8751" width="12.140625" style="1514" bestFit="1" customWidth="1"/>
    <col min="8752" max="8752" width="10.28515625" style="1514" bestFit="1" customWidth="1"/>
    <col min="8753" max="8756" width="10.7109375" style="1514" bestFit="1" customWidth="1"/>
    <col min="8757" max="8757" width="12.5703125" style="1514" bestFit="1" customWidth="1"/>
    <col min="8758" max="8758" width="10.28515625" style="1514" bestFit="1" customWidth="1"/>
    <col min="8759" max="8762" width="10.7109375" style="1514" bestFit="1" customWidth="1"/>
    <col min="8763" max="8763" width="12.140625" style="1514" bestFit="1" customWidth="1"/>
    <col min="8764" max="8767" width="10.7109375" style="1514" bestFit="1" customWidth="1"/>
    <col min="8768" max="8768" width="11.140625" style="1514" bestFit="1" customWidth="1"/>
    <col min="8769" max="8769" width="10.42578125" style="1514" customWidth="1"/>
    <col min="8770" max="8770" width="14" style="1514" customWidth="1"/>
    <col min="8771" max="8776" width="11.7109375" style="1514" bestFit="1" customWidth="1"/>
    <col min="8777" max="8779" width="10.85546875" style="1514" bestFit="1" customWidth="1"/>
    <col min="8780" max="8782" width="9.140625" style="1514"/>
    <col min="8783" max="8783" width="12.85546875" style="1514" customWidth="1"/>
    <col min="8784" max="8789" width="9.42578125" style="1514" bestFit="1" customWidth="1"/>
    <col min="8790" max="8791" width="9.140625" style="1514"/>
    <col min="8792" max="8792" width="10" style="1514" bestFit="1" customWidth="1"/>
    <col min="8793" max="8795" width="9.140625" style="1514"/>
    <col min="8796" max="8796" width="12" style="1514" customWidth="1"/>
    <col min="8797" max="8960" width="9.140625" style="1514"/>
    <col min="8961" max="8961" width="45.85546875" style="1514" customWidth="1"/>
    <col min="8962" max="8965" width="10.28515625" style="1514" bestFit="1" customWidth="1"/>
    <col min="8966" max="8969" width="10.7109375" style="1514" bestFit="1" customWidth="1"/>
    <col min="8970" max="8970" width="10.28515625" style="1514" bestFit="1" customWidth="1"/>
    <col min="8971" max="8973" width="10.7109375" style="1514" bestFit="1" customWidth="1"/>
    <col min="8974" max="8974" width="12.5703125" style="1514" bestFit="1" customWidth="1"/>
    <col min="8975" max="8980" width="10.7109375" style="1514" bestFit="1" customWidth="1"/>
    <col min="8981" max="8984" width="12.140625" style="1514" bestFit="1" customWidth="1"/>
    <col min="8985" max="8986" width="10.7109375" style="1514" bestFit="1" customWidth="1"/>
    <col min="8987" max="8987" width="13.5703125" style="1514" bestFit="1" customWidth="1"/>
    <col min="8988" max="8988" width="12.140625" style="1514" bestFit="1" customWidth="1"/>
    <col min="8989" max="8999" width="10.7109375" style="1514" bestFit="1" customWidth="1"/>
    <col min="9000" max="9000" width="13.5703125" style="1514" bestFit="1" customWidth="1"/>
    <col min="9001" max="9006" width="10.7109375" style="1514" bestFit="1" customWidth="1"/>
    <col min="9007" max="9007" width="12.140625" style="1514" bestFit="1" customWidth="1"/>
    <col min="9008" max="9008" width="10.28515625" style="1514" bestFit="1" customWidth="1"/>
    <col min="9009" max="9012" width="10.7109375" style="1514" bestFit="1" customWidth="1"/>
    <col min="9013" max="9013" width="12.5703125" style="1514" bestFit="1" customWidth="1"/>
    <col min="9014" max="9014" width="10.28515625" style="1514" bestFit="1" customWidth="1"/>
    <col min="9015" max="9018" width="10.7109375" style="1514" bestFit="1" customWidth="1"/>
    <col min="9019" max="9019" width="12.140625" style="1514" bestFit="1" customWidth="1"/>
    <col min="9020" max="9023" width="10.7109375" style="1514" bestFit="1" customWidth="1"/>
    <col min="9024" max="9024" width="11.140625" style="1514" bestFit="1" customWidth="1"/>
    <col min="9025" max="9025" width="10.42578125" style="1514" customWidth="1"/>
    <col min="9026" max="9026" width="14" style="1514" customWidth="1"/>
    <col min="9027" max="9032" width="11.7109375" style="1514" bestFit="1" customWidth="1"/>
    <col min="9033" max="9035" width="10.85546875" style="1514" bestFit="1" customWidth="1"/>
    <col min="9036" max="9038" width="9.140625" style="1514"/>
    <col min="9039" max="9039" width="12.85546875" style="1514" customWidth="1"/>
    <col min="9040" max="9045" width="9.42578125" style="1514" bestFit="1" customWidth="1"/>
    <col min="9046" max="9047" width="9.140625" style="1514"/>
    <col min="9048" max="9048" width="10" style="1514" bestFit="1" customWidth="1"/>
    <col min="9049" max="9051" width="9.140625" style="1514"/>
    <col min="9052" max="9052" width="12" style="1514" customWidth="1"/>
    <col min="9053" max="9216" width="9.140625" style="1514"/>
    <col min="9217" max="9217" width="45.85546875" style="1514" customWidth="1"/>
    <col min="9218" max="9221" width="10.28515625" style="1514" bestFit="1" customWidth="1"/>
    <col min="9222" max="9225" width="10.7109375" style="1514" bestFit="1" customWidth="1"/>
    <col min="9226" max="9226" width="10.28515625" style="1514" bestFit="1" customWidth="1"/>
    <col min="9227" max="9229" width="10.7109375" style="1514" bestFit="1" customWidth="1"/>
    <col min="9230" max="9230" width="12.5703125" style="1514" bestFit="1" customWidth="1"/>
    <col min="9231" max="9236" width="10.7109375" style="1514" bestFit="1" customWidth="1"/>
    <col min="9237" max="9240" width="12.140625" style="1514" bestFit="1" customWidth="1"/>
    <col min="9241" max="9242" width="10.7109375" style="1514" bestFit="1" customWidth="1"/>
    <col min="9243" max="9243" width="13.5703125" style="1514" bestFit="1" customWidth="1"/>
    <col min="9244" max="9244" width="12.140625" style="1514" bestFit="1" customWidth="1"/>
    <col min="9245" max="9255" width="10.7109375" style="1514" bestFit="1" customWidth="1"/>
    <col min="9256" max="9256" width="13.5703125" style="1514" bestFit="1" customWidth="1"/>
    <col min="9257" max="9262" width="10.7109375" style="1514" bestFit="1" customWidth="1"/>
    <col min="9263" max="9263" width="12.140625" style="1514" bestFit="1" customWidth="1"/>
    <col min="9264" max="9264" width="10.28515625" style="1514" bestFit="1" customWidth="1"/>
    <col min="9265" max="9268" width="10.7109375" style="1514" bestFit="1" customWidth="1"/>
    <col min="9269" max="9269" width="12.5703125" style="1514" bestFit="1" customWidth="1"/>
    <col min="9270" max="9270" width="10.28515625" style="1514" bestFit="1" customWidth="1"/>
    <col min="9271" max="9274" width="10.7109375" style="1514" bestFit="1" customWidth="1"/>
    <col min="9275" max="9275" width="12.140625" style="1514" bestFit="1" customWidth="1"/>
    <col min="9276" max="9279" width="10.7109375" style="1514" bestFit="1" customWidth="1"/>
    <col min="9280" max="9280" width="11.140625" style="1514" bestFit="1" customWidth="1"/>
    <col min="9281" max="9281" width="10.42578125" style="1514" customWidth="1"/>
    <col min="9282" max="9282" width="14" style="1514" customWidth="1"/>
    <col min="9283" max="9288" width="11.7109375" style="1514" bestFit="1" customWidth="1"/>
    <col min="9289" max="9291" width="10.85546875" style="1514" bestFit="1" customWidth="1"/>
    <col min="9292" max="9294" width="9.140625" style="1514"/>
    <col min="9295" max="9295" width="12.85546875" style="1514" customWidth="1"/>
    <col min="9296" max="9301" width="9.42578125" style="1514" bestFit="1" customWidth="1"/>
    <col min="9302" max="9303" width="9.140625" style="1514"/>
    <col min="9304" max="9304" width="10" style="1514" bestFit="1" customWidth="1"/>
    <col min="9305" max="9307" width="9.140625" style="1514"/>
    <col min="9308" max="9308" width="12" style="1514" customWidth="1"/>
    <col min="9309" max="9472" width="9.140625" style="1514"/>
    <col min="9473" max="9473" width="45.85546875" style="1514" customWidth="1"/>
    <col min="9474" max="9477" width="10.28515625" style="1514" bestFit="1" customWidth="1"/>
    <col min="9478" max="9481" width="10.7109375" style="1514" bestFit="1" customWidth="1"/>
    <col min="9482" max="9482" width="10.28515625" style="1514" bestFit="1" customWidth="1"/>
    <col min="9483" max="9485" width="10.7109375" style="1514" bestFit="1" customWidth="1"/>
    <col min="9486" max="9486" width="12.5703125" style="1514" bestFit="1" customWidth="1"/>
    <col min="9487" max="9492" width="10.7109375" style="1514" bestFit="1" customWidth="1"/>
    <col min="9493" max="9496" width="12.140625" style="1514" bestFit="1" customWidth="1"/>
    <col min="9497" max="9498" width="10.7109375" style="1514" bestFit="1" customWidth="1"/>
    <col min="9499" max="9499" width="13.5703125" style="1514" bestFit="1" customWidth="1"/>
    <col min="9500" max="9500" width="12.140625" style="1514" bestFit="1" customWidth="1"/>
    <col min="9501" max="9511" width="10.7109375" style="1514" bestFit="1" customWidth="1"/>
    <col min="9512" max="9512" width="13.5703125" style="1514" bestFit="1" customWidth="1"/>
    <col min="9513" max="9518" width="10.7109375" style="1514" bestFit="1" customWidth="1"/>
    <col min="9519" max="9519" width="12.140625" style="1514" bestFit="1" customWidth="1"/>
    <col min="9520" max="9520" width="10.28515625" style="1514" bestFit="1" customWidth="1"/>
    <col min="9521" max="9524" width="10.7109375" style="1514" bestFit="1" customWidth="1"/>
    <col min="9525" max="9525" width="12.5703125" style="1514" bestFit="1" customWidth="1"/>
    <col min="9526" max="9526" width="10.28515625" style="1514" bestFit="1" customWidth="1"/>
    <col min="9527" max="9530" width="10.7109375" style="1514" bestFit="1" customWidth="1"/>
    <col min="9531" max="9531" width="12.140625" style="1514" bestFit="1" customWidth="1"/>
    <col min="9532" max="9535" width="10.7109375" style="1514" bestFit="1" customWidth="1"/>
    <col min="9536" max="9536" width="11.140625" style="1514" bestFit="1" customWidth="1"/>
    <col min="9537" max="9537" width="10.42578125" style="1514" customWidth="1"/>
    <col min="9538" max="9538" width="14" style="1514" customWidth="1"/>
    <col min="9539" max="9544" width="11.7109375" style="1514" bestFit="1" customWidth="1"/>
    <col min="9545" max="9547" width="10.85546875" style="1514" bestFit="1" customWidth="1"/>
    <col min="9548" max="9550" width="9.140625" style="1514"/>
    <col min="9551" max="9551" width="12.85546875" style="1514" customWidth="1"/>
    <col min="9552" max="9557" width="9.42578125" style="1514" bestFit="1" customWidth="1"/>
    <col min="9558" max="9559" width="9.140625" style="1514"/>
    <col min="9560" max="9560" width="10" style="1514" bestFit="1" customWidth="1"/>
    <col min="9561" max="9563" width="9.140625" style="1514"/>
    <col min="9564" max="9564" width="12" style="1514" customWidth="1"/>
    <col min="9565" max="9728" width="9.140625" style="1514"/>
    <col min="9729" max="9729" width="45.85546875" style="1514" customWidth="1"/>
    <col min="9730" max="9733" width="10.28515625" style="1514" bestFit="1" customWidth="1"/>
    <col min="9734" max="9737" width="10.7109375" style="1514" bestFit="1" customWidth="1"/>
    <col min="9738" max="9738" width="10.28515625" style="1514" bestFit="1" customWidth="1"/>
    <col min="9739" max="9741" width="10.7109375" style="1514" bestFit="1" customWidth="1"/>
    <col min="9742" max="9742" width="12.5703125" style="1514" bestFit="1" customWidth="1"/>
    <col min="9743" max="9748" width="10.7109375" style="1514" bestFit="1" customWidth="1"/>
    <col min="9749" max="9752" width="12.140625" style="1514" bestFit="1" customWidth="1"/>
    <col min="9753" max="9754" width="10.7109375" style="1514" bestFit="1" customWidth="1"/>
    <col min="9755" max="9755" width="13.5703125" style="1514" bestFit="1" customWidth="1"/>
    <col min="9756" max="9756" width="12.140625" style="1514" bestFit="1" customWidth="1"/>
    <col min="9757" max="9767" width="10.7109375" style="1514" bestFit="1" customWidth="1"/>
    <col min="9768" max="9768" width="13.5703125" style="1514" bestFit="1" customWidth="1"/>
    <col min="9769" max="9774" width="10.7109375" style="1514" bestFit="1" customWidth="1"/>
    <col min="9775" max="9775" width="12.140625" style="1514" bestFit="1" customWidth="1"/>
    <col min="9776" max="9776" width="10.28515625" style="1514" bestFit="1" customWidth="1"/>
    <col min="9777" max="9780" width="10.7109375" style="1514" bestFit="1" customWidth="1"/>
    <col min="9781" max="9781" width="12.5703125" style="1514" bestFit="1" customWidth="1"/>
    <col min="9782" max="9782" width="10.28515625" style="1514" bestFit="1" customWidth="1"/>
    <col min="9783" max="9786" width="10.7109375" style="1514" bestFit="1" customWidth="1"/>
    <col min="9787" max="9787" width="12.140625" style="1514" bestFit="1" customWidth="1"/>
    <col min="9788" max="9791" width="10.7109375" style="1514" bestFit="1" customWidth="1"/>
    <col min="9792" max="9792" width="11.140625" style="1514" bestFit="1" customWidth="1"/>
    <col min="9793" max="9793" width="10.42578125" style="1514" customWidth="1"/>
    <col min="9794" max="9794" width="14" style="1514" customWidth="1"/>
    <col min="9795" max="9800" width="11.7109375" style="1514" bestFit="1" customWidth="1"/>
    <col min="9801" max="9803" width="10.85546875" style="1514" bestFit="1" customWidth="1"/>
    <col min="9804" max="9806" width="9.140625" style="1514"/>
    <col min="9807" max="9807" width="12.85546875" style="1514" customWidth="1"/>
    <col min="9808" max="9813" width="9.42578125" style="1514" bestFit="1" customWidth="1"/>
    <col min="9814" max="9815" width="9.140625" style="1514"/>
    <col min="9816" max="9816" width="10" style="1514" bestFit="1" customWidth="1"/>
    <col min="9817" max="9819" width="9.140625" style="1514"/>
    <col min="9820" max="9820" width="12" style="1514" customWidth="1"/>
    <col min="9821" max="9984" width="9.140625" style="1514"/>
    <col min="9985" max="9985" width="45.85546875" style="1514" customWidth="1"/>
    <col min="9986" max="9989" width="10.28515625" style="1514" bestFit="1" customWidth="1"/>
    <col min="9990" max="9993" width="10.7109375" style="1514" bestFit="1" customWidth="1"/>
    <col min="9994" max="9994" width="10.28515625" style="1514" bestFit="1" customWidth="1"/>
    <col min="9995" max="9997" width="10.7109375" style="1514" bestFit="1" customWidth="1"/>
    <col min="9998" max="9998" width="12.5703125" style="1514" bestFit="1" customWidth="1"/>
    <col min="9999" max="10004" width="10.7109375" style="1514" bestFit="1" customWidth="1"/>
    <col min="10005" max="10008" width="12.140625" style="1514" bestFit="1" customWidth="1"/>
    <col min="10009" max="10010" width="10.7109375" style="1514" bestFit="1" customWidth="1"/>
    <col min="10011" max="10011" width="13.5703125" style="1514" bestFit="1" customWidth="1"/>
    <col min="10012" max="10012" width="12.140625" style="1514" bestFit="1" customWidth="1"/>
    <col min="10013" max="10023" width="10.7109375" style="1514" bestFit="1" customWidth="1"/>
    <col min="10024" max="10024" width="13.5703125" style="1514" bestFit="1" customWidth="1"/>
    <col min="10025" max="10030" width="10.7109375" style="1514" bestFit="1" customWidth="1"/>
    <col min="10031" max="10031" width="12.140625" style="1514" bestFit="1" customWidth="1"/>
    <col min="10032" max="10032" width="10.28515625" style="1514" bestFit="1" customWidth="1"/>
    <col min="10033" max="10036" width="10.7109375" style="1514" bestFit="1" customWidth="1"/>
    <col min="10037" max="10037" width="12.5703125" style="1514" bestFit="1" customWidth="1"/>
    <col min="10038" max="10038" width="10.28515625" style="1514" bestFit="1" customWidth="1"/>
    <col min="10039" max="10042" width="10.7109375" style="1514" bestFit="1" customWidth="1"/>
    <col min="10043" max="10043" width="12.140625" style="1514" bestFit="1" customWidth="1"/>
    <col min="10044" max="10047" width="10.7109375" style="1514" bestFit="1" customWidth="1"/>
    <col min="10048" max="10048" width="11.140625" style="1514" bestFit="1" customWidth="1"/>
    <col min="10049" max="10049" width="10.42578125" style="1514" customWidth="1"/>
    <col min="10050" max="10050" width="14" style="1514" customWidth="1"/>
    <col min="10051" max="10056" width="11.7109375" style="1514" bestFit="1" customWidth="1"/>
    <col min="10057" max="10059" width="10.85546875" style="1514" bestFit="1" customWidth="1"/>
    <col min="10060" max="10062" width="9.140625" style="1514"/>
    <col min="10063" max="10063" width="12.85546875" style="1514" customWidth="1"/>
    <col min="10064" max="10069" width="9.42578125" style="1514" bestFit="1" customWidth="1"/>
    <col min="10070" max="10071" width="9.140625" style="1514"/>
    <col min="10072" max="10072" width="10" style="1514" bestFit="1" customWidth="1"/>
    <col min="10073" max="10075" width="9.140625" style="1514"/>
    <col min="10076" max="10076" width="12" style="1514" customWidth="1"/>
    <col min="10077" max="10240" width="9.140625" style="1514"/>
    <col min="10241" max="10241" width="45.85546875" style="1514" customWidth="1"/>
    <col min="10242" max="10245" width="10.28515625" style="1514" bestFit="1" customWidth="1"/>
    <col min="10246" max="10249" width="10.7109375" style="1514" bestFit="1" customWidth="1"/>
    <col min="10250" max="10250" width="10.28515625" style="1514" bestFit="1" customWidth="1"/>
    <col min="10251" max="10253" width="10.7109375" style="1514" bestFit="1" customWidth="1"/>
    <col min="10254" max="10254" width="12.5703125" style="1514" bestFit="1" customWidth="1"/>
    <col min="10255" max="10260" width="10.7109375" style="1514" bestFit="1" customWidth="1"/>
    <col min="10261" max="10264" width="12.140625" style="1514" bestFit="1" customWidth="1"/>
    <col min="10265" max="10266" width="10.7109375" style="1514" bestFit="1" customWidth="1"/>
    <col min="10267" max="10267" width="13.5703125" style="1514" bestFit="1" customWidth="1"/>
    <col min="10268" max="10268" width="12.140625" style="1514" bestFit="1" customWidth="1"/>
    <col min="10269" max="10279" width="10.7109375" style="1514" bestFit="1" customWidth="1"/>
    <col min="10280" max="10280" width="13.5703125" style="1514" bestFit="1" customWidth="1"/>
    <col min="10281" max="10286" width="10.7109375" style="1514" bestFit="1" customWidth="1"/>
    <col min="10287" max="10287" width="12.140625" style="1514" bestFit="1" customWidth="1"/>
    <col min="10288" max="10288" width="10.28515625" style="1514" bestFit="1" customWidth="1"/>
    <col min="10289" max="10292" width="10.7109375" style="1514" bestFit="1" customWidth="1"/>
    <col min="10293" max="10293" width="12.5703125" style="1514" bestFit="1" customWidth="1"/>
    <col min="10294" max="10294" width="10.28515625" style="1514" bestFit="1" customWidth="1"/>
    <col min="10295" max="10298" width="10.7109375" style="1514" bestFit="1" customWidth="1"/>
    <col min="10299" max="10299" width="12.140625" style="1514" bestFit="1" customWidth="1"/>
    <col min="10300" max="10303" width="10.7109375" style="1514" bestFit="1" customWidth="1"/>
    <col min="10304" max="10304" width="11.140625" style="1514" bestFit="1" customWidth="1"/>
    <col min="10305" max="10305" width="10.42578125" style="1514" customWidth="1"/>
    <col min="10306" max="10306" width="14" style="1514" customWidth="1"/>
    <col min="10307" max="10312" width="11.7109375" style="1514" bestFit="1" customWidth="1"/>
    <col min="10313" max="10315" width="10.85546875" style="1514" bestFit="1" customWidth="1"/>
    <col min="10316" max="10318" width="9.140625" style="1514"/>
    <col min="10319" max="10319" width="12.85546875" style="1514" customWidth="1"/>
    <col min="10320" max="10325" width="9.42578125" style="1514" bestFit="1" customWidth="1"/>
    <col min="10326" max="10327" width="9.140625" style="1514"/>
    <col min="10328" max="10328" width="10" style="1514" bestFit="1" customWidth="1"/>
    <col min="10329" max="10331" width="9.140625" style="1514"/>
    <col min="10332" max="10332" width="12" style="1514" customWidth="1"/>
    <col min="10333" max="10496" width="9.140625" style="1514"/>
    <col min="10497" max="10497" width="45.85546875" style="1514" customWidth="1"/>
    <col min="10498" max="10501" width="10.28515625" style="1514" bestFit="1" customWidth="1"/>
    <col min="10502" max="10505" width="10.7109375" style="1514" bestFit="1" customWidth="1"/>
    <col min="10506" max="10506" width="10.28515625" style="1514" bestFit="1" customWidth="1"/>
    <col min="10507" max="10509" width="10.7109375" style="1514" bestFit="1" customWidth="1"/>
    <col min="10510" max="10510" width="12.5703125" style="1514" bestFit="1" customWidth="1"/>
    <col min="10511" max="10516" width="10.7109375" style="1514" bestFit="1" customWidth="1"/>
    <col min="10517" max="10520" width="12.140625" style="1514" bestFit="1" customWidth="1"/>
    <col min="10521" max="10522" width="10.7109375" style="1514" bestFit="1" customWidth="1"/>
    <col min="10523" max="10523" width="13.5703125" style="1514" bestFit="1" customWidth="1"/>
    <col min="10524" max="10524" width="12.140625" style="1514" bestFit="1" customWidth="1"/>
    <col min="10525" max="10535" width="10.7109375" style="1514" bestFit="1" customWidth="1"/>
    <col min="10536" max="10536" width="13.5703125" style="1514" bestFit="1" customWidth="1"/>
    <col min="10537" max="10542" width="10.7109375" style="1514" bestFit="1" customWidth="1"/>
    <col min="10543" max="10543" width="12.140625" style="1514" bestFit="1" customWidth="1"/>
    <col min="10544" max="10544" width="10.28515625" style="1514" bestFit="1" customWidth="1"/>
    <col min="10545" max="10548" width="10.7109375" style="1514" bestFit="1" customWidth="1"/>
    <col min="10549" max="10549" width="12.5703125" style="1514" bestFit="1" customWidth="1"/>
    <col min="10550" max="10550" width="10.28515625" style="1514" bestFit="1" customWidth="1"/>
    <col min="10551" max="10554" width="10.7109375" style="1514" bestFit="1" customWidth="1"/>
    <col min="10555" max="10555" width="12.140625" style="1514" bestFit="1" customWidth="1"/>
    <col min="10556" max="10559" width="10.7109375" style="1514" bestFit="1" customWidth="1"/>
    <col min="10560" max="10560" width="11.140625" style="1514" bestFit="1" customWidth="1"/>
    <col min="10561" max="10561" width="10.42578125" style="1514" customWidth="1"/>
    <col min="10562" max="10562" width="14" style="1514" customWidth="1"/>
    <col min="10563" max="10568" width="11.7109375" style="1514" bestFit="1" customWidth="1"/>
    <col min="10569" max="10571" width="10.85546875" style="1514" bestFit="1" customWidth="1"/>
    <col min="10572" max="10574" width="9.140625" style="1514"/>
    <col min="10575" max="10575" width="12.85546875" style="1514" customWidth="1"/>
    <col min="10576" max="10581" width="9.42578125" style="1514" bestFit="1" customWidth="1"/>
    <col min="10582" max="10583" width="9.140625" style="1514"/>
    <col min="10584" max="10584" width="10" style="1514" bestFit="1" customWidth="1"/>
    <col min="10585" max="10587" width="9.140625" style="1514"/>
    <col min="10588" max="10588" width="12" style="1514" customWidth="1"/>
    <col min="10589" max="10752" width="9.140625" style="1514"/>
    <col min="10753" max="10753" width="45.85546875" style="1514" customWidth="1"/>
    <col min="10754" max="10757" width="10.28515625" style="1514" bestFit="1" customWidth="1"/>
    <col min="10758" max="10761" width="10.7109375" style="1514" bestFit="1" customWidth="1"/>
    <col min="10762" max="10762" width="10.28515625" style="1514" bestFit="1" customWidth="1"/>
    <col min="10763" max="10765" width="10.7109375" style="1514" bestFit="1" customWidth="1"/>
    <col min="10766" max="10766" width="12.5703125" style="1514" bestFit="1" customWidth="1"/>
    <col min="10767" max="10772" width="10.7109375" style="1514" bestFit="1" customWidth="1"/>
    <col min="10773" max="10776" width="12.140625" style="1514" bestFit="1" customWidth="1"/>
    <col min="10777" max="10778" width="10.7109375" style="1514" bestFit="1" customWidth="1"/>
    <col min="10779" max="10779" width="13.5703125" style="1514" bestFit="1" customWidth="1"/>
    <col min="10780" max="10780" width="12.140625" style="1514" bestFit="1" customWidth="1"/>
    <col min="10781" max="10791" width="10.7109375" style="1514" bestFit="1" customWidth="1"/>
    <col min="10792" max="10792" width="13.5703125" style="1514" bestFit="1" customWidth="1"/>
    <col min="10793" max="10798" width="10.7109375" style="1514" bestFit="1" customWidth="1"/>
    <col min="10799" max="10799" width="12.140625" style="1514" bestFit="1" customWidth="1"/>
    <col min="10800" max="10800" width="10.28515625" style="1514" bestFit="1" customWidth="1"/>
    <col min="10801" max="10804" width="10.7109375" style="1514" bestFit="1" customWidth="1"/>
    <col min="10805" max="10805" width="12.5703125" style="1514" bestFit="1" customWidth="1"/>
    <col min="10806" max="10806" width="10.28515625" style="1514" bestFit="1" customWidth="1"/>
    <col min="10807" max="10810" width="10.7109375" style="1514" bestFit="1" customWidth="1"/>
    <col min="10811" max="10811" width="12.140625" style="1514" bestFit="1" customWidth="1"/>
    <col min="10812" max="10815" width="10.7109375" style="1514" bestFit="1" customWidth="1"/>
    <col min="10816" max="10816" width="11.140625" style="1514" bestFit="1" customWidth="1"/>
    <col min="10817" max="10817" width="10.42578125" style="1514" customWidth="1"/>
    <col min="10818" max="10818" width="14" style="1514" customWidth="1"/>
    <col min="10819" max="10824" width="11.7109375" style="1514" bestFit="1" customWidth="1"/>
    <col min="10825" max="10827" width="10.85546875" style="1514" bestFit="1" customWidth="1"/>
    <col min="10828" max="10830" width="9.140625" style="1514"/>
    <col min="10831" max="10831" width="12.85546875" style="1514" customWidth="1"/>
    <col min="10832" max="10837" width="9.42578125" style="1514" bestFit="1" customWidth="1"/>
    <col min="10838" max="10839" width="9.140625" style="1514"/>
    <col min="10840" max="10840" width="10" style="1514" bestFit="1" customWidth="1"/>
    <col min="10841" max="10843" width="9.140625" style="1514"/>
    <col min="10844" max="10844" width="12" style="1514" customWidth="1"/>
    <col min="10845" max="11008" width="9.140625" style="1514"/>
    <col min="11009" max="11009" width="45.85546875" style="1514" customWidth="1"/>
    <col min="11010" max="11013" width="10.28515625" style="1514" bestFit="1" customWidth="1"/>
    <col min="11014" max="11017" width="10.7109375" style="1514" bestFit="1" customWidth="1"/>
    <col min="11018" max="11018" width="10.28515625" style="1514" bestFit="1" customWidth="1"/>
    <col min="11019" max="11021" width="10.7109375" style="1514" bestFit="1" customWidth="1"/>
    <col min="11022" max="11022" width="12.5703125" style="1514" bestFit="1" customWidth="1"/>
    <col min="11023" max="11028" width="10.7109375" style="1514" bestFit="1" customWidth="1"/>
    <col min="11029" max="11032" width="12.140625" style="1514" bestFit="1" customWidth="1"/>
    <col min="11033" max="11034" width="10.7109375" style="1514" bestFit="1" customWidth="1"/>
    <col min="11035" max="11035" width="13.5703125" style="1514" bestFit="1" customWidth="1"/>
    <col min="11036" max="11036" width="12.140625" style="1514" bestFit="1" customWidth="1"/>
    <col min="11037" max="11047" width="10.7109375" style="1514" bestFit="1" customWidth="1"/>
    <col min="11048" max="11048" width="13.5703125" style="1514" bestFit="1" customWidth="1"/>
    <col min="11049" max="11054" width="10.7109375" style="1514" bestFit="1" customWidth="1"/>
    <col min="11055" max="11055" width="12.140625" style="1514" bestFit="1" customWidth="1"/>
    <col min="11056" max="11056" width="10.28515625" style="1514" bestFit="1" customWidth="1"/>
    <col min="11057" max="11060" width="10.7109375" style="1514" bestFit="1" customWidth="1"/>
    <col min="11061" max="11061" width="12.5703125" style="1514" bestFit="1" customWidth="1"/>
    <col min="11062" max="11062" width="10.28515625" style="1514" bestFit="1" customWidth="1"/>
    <col min="11063" max="11066" width="10.7109375" style="1514" bestFit="1" customWidth="1"/>
    <col min="11067" max="11067" width="12.140625" style="1514" bestFit="1" customWidth="1"/>
    <col min="11068" max="11071" width="10.7109375" style="1514" bestFit="1" customWidth="1"/>
    <col min="11072" max="11072" width="11.140625" style="1514" bestFit="1" customWidth="1"/>
    <col min="11073" max="11073" width="10.42578125" style="1514" customWidth="1"/>
    <col min="11074" max="11074" width="14" style="1514" customWidth="1"/>
    <col min="11075" max="11080" width="11.7109375" style="1514" bestFit="1" customWidth="1"/>
    <col min="11081" max="11083" width="10.85546875" style="1514" bestFit="1" customWidth="1"/>
    <col min="11084" max="11086" width="9.140625" style="1514"/>
    <col min="11087" max="11087" width="12.85546875" style="1514" customWidth="1"/>
    <col min="11088" max="11093" width="9.42578125" style="1514" bestFit="1" customWidth="1"/>
    <col min="11094" max="11095" width="9.140625" style="1514"/>
    <col min="11096" max="11096" width="10" style="1514" bestFit="1" customWidth="1"/>
    <col min="11097" max="11099" width="9.140625" style="1514"/>
    <col min="11100" max="11100" width="12" style="1514" customWidth="1"/>
    <col min="11101" max="11264" width="9.140625" style="1514"/>
    <col min="11265" max="11265" width="45.85546875" style="1514" customWidth="1"/>
    <col min="11266" max="11269" width="10.28515625" style="1514" bestFit="1" customWidth="1"/>
    <col min="11270" max="11273" width="10.7109375" style="1514" bestFit="1" customWidth="1"/>
    <col min="11274" max="11274" width="10.28515625" style="1514" bestFit="1" customWidth="1"/>
    <col min="11275" max="11277" width="10.7109375" style="1514" bestFit="1" customWidth="1"/>
    <col min="11278" max="11278" width="12.5703125" style="1514" bestFit="1" customWidth="1"/>
    <col min="11279" max="11284" width="10.7109375" style="1514" bestFit="1" customWidth="1"/>
    <col min="11285" max="11288" width="12.140625" style="1514" bestFit="1" customWidth="1"/>
    <col min="11289" max="11290" width="10.7109375" style="1514" bestFit="1" customWidth="1"/>
    <col min="11291" max="11291" width="13.5703125" style="1514" bestFit="1" customWidth="1"/>
    <col min="11292" max="11292" width="12.140625" style="1514" bestFit="1" customWidth="1"/>
    <col min="11293" max="11303" width="10.7109375" style="1514" bestFit="1" customWidth="1"/>
    <col min="11304" max="11304" width="13.5703125" style="1514" bestFit="1" customWidth="1"/>
    <col min="11305" max="11310" width="10.7109375" style="1514" bestFit="1" customWidth="1"/>
    <col min="11311" max="11311" width="12.140625" style="1514" bestFit="1" customWidth="1"/>
    <col min="11312" max="11312" width="10.28515625" style="1514" bestFit="1" customWidth="1"/>
    <col min="11313" max="11316" width="10.7109375" style="1514" bestFit="1" customWidth="1"/>
    <col min="11317" max="11317" width="12.5703125" style="1514" bestFit="1" customWidth="1"/>
    <col min="11318" max="11318" width="10.28515625" style="1514" bestFit="1" customWidth="1"/>
    <col min="11319" max="11322" width="10.7109375" style="1514" bestFit="1" customWidth="1"/>
    <col min="11323" max="11323" width="12.140625" style="1514" bestFit="1" customWidth="1"/>
    <col min="11324" max="11327" width="10.7109375" style="1514" bestFit="1" customWidth="1"/>
    <col min="11328" max="11328" width="11.140625" style="1514" bestFit="1" customWidth="1"/>
    <col min="11329" max="11329" width="10.42578125" style="1514" customWidth="1"/>
    <col min="11330" max="11330" width="14" style="1514" customWidth="1"/>
    <col min="11331" max="11336" width="11.7109375" style="1514" bestFit="1" customWidth="1"/>
    <col min="11337" max="11339" width="10.85546875" style="1514" bestFit="1" customWidth="1"/>
    <col min="11340" max="11342" width="9.140625" style="1514"/>
    <col min="11343" max="11343" width="12.85546875" style="1514" customWidth="1"/>
    <col min="11344" max="11349" width="9.42578125" style="1514" bestFit="1" customWidth="1"/>
    <col min="11350" max="11351" width="9.140625" style="1514"/>
    <col min="11352" max="11352" width="10" style="1514" bestFit="1" customWidth="1"/>
    <col min="11353" max="11355" width="9.140625" style="1514"/>
    <col min="11356" max="11356" width="12" style="1514" customWidth="1"/>
    <col min="11357" max="11520" width="9.140625" style="1514"/>
    <col min="11521" max="11521" width="45.85546875" style="1514" customWidth="1"/>
    <col min="11522" max="11525" width="10.28515625" style="1514" bestFit="1" customWidth="1"/>
    <col min="11526" max="11529" width="10.7109375" style="1514" bestFit="1" customWidth="1"/>
    <col min="11530" max="11530" width="10.28515625" style="1514" bestFit="1" customWidth="1"/>
    <col min="11531" max="11533" width="10.7109375" style="1514" bestFit="1" customWidth="1"/>
    <col min="11534" max="11534" width="12.5703125" style="1514" bestFit="1" customWidth="1"/>
    <col min="11535" max="11540" width="10.7109375" style="1514" bestFit="1" customWidth="1"/>
    <col min="11541" max="11544" width="12.140625" style="1514" bestFit="1" customWidth="1"/>
    <col min="11545" max="11546" width="10.7109375" style="1514" bestFit="1" customWidth="1"/>
    <col min="11547" max="11547" width="13.5703125" style="1514" bestFit="1" customWidth="1"/>
    <col min="11548" max="11548" width="12.140625" style="1514" bestFit="1" customWidth="1"/>
    <col min="11549" max="11559" width="10.7109375" style="1514" bestFit="1" customWidth="1"/>
    <col min="11560" max="11560" width="13.5703125" style="1514" bestFit="1" customWidth="1"/>
    <col min="11561" max="11566" width="10.7109375" style="1514" bestFit="1" customWidth="1"/>
    <col min="11567" max="11567" width="12.140625" style="1514" bestFit="1" customWidth="1"/>
    <col min="11568" max="11568" width="10.28515625" style="1514" bestFit="1" customWidth="1"/>
    <col min="11569" max="11572" width="10.7109375" style="1514" bestFit="1" customWidth="1"/>
    <col min="11573" max="11573" width="12.5703125" style="1514" bestFit="1" customWidth="1"/>
    <col min="11574" max="11574" width="10.28515625" style="1514" bestFit="1" customWidth="1"/>
    <col min="11575" max="11578" width="10.7109375" style="1514" bestFit="1" customWidth="1"/>
    <col min="11579" max="11579" width="12.140625" style="1514" bestFit="1" customWidth="1"/>
    <col min="11580" max="11583" width="10.7109375" style="1514" bestFit="1" customWidth="1"/>
    <col min="11584" max="11584" width="11.140625" style="1514" bestFit="1" customWidth="1"/>
    <col min="11585" max="11585" width="10.42578125" style="1514" customWidth="1"/>
    <col min="11586" max="11586" width="14" style="1514" customWidth="1"/>
    <col min="11587" max="11592" width="11.7109375" style="1514" bestFit="1" customWidth="1"/>
    <col min="11593" max="11595" width="10.85546875" style="1514" bestFit="1" customWidth="1"/>
    <col min="11596" max="11598" width="9.140625" style="1514"/>
    <col min="11599" max="11599" width="12.85546875" style="1514" customWidth="1"/>
    <col min="11600" max="11605" width="9.42578125" style="1514" bestFit="1" customWidth="1"/>
    <col min="11606" max="11607" width="9.140625" style="1514"/>
    <col min="11608" max="11608" width="10" style="1514" bestFit="1" customWidth="1"/>
    <col min="11609" max="11611" width="9.140625" style="1514"/>
    <col min="11612" max="11612" width="12" style="1514" customWidth="1"/>
    <col min="11613" max="11776" width="9.140625" style="1514"/>
    <col min="11777" max="11777" width="45.85546875" style="1514" customWidth="1"/>
    <col min="11778" max="11781" width="10.28515625" style="1514" bestFit="1" customWidth="1"/>
    <col min="11782" max="11785" width="10.7109375" style="1514" bestFit="1" customWidth="1"/>
    <col min="11786" max="11786" width="10.28515625" style="1514" bestFit="1" customWidth="1"/>
    <col min="11787" max="11789" width="10.7109375" style="1514" bestFit="1" customWidth="1"/>
    <col min="11790" max="11790" width="12.5703125" style="1514" bestFit="1" customWidth="1"/>
    <col min="11791" max="11796" width="10.7109375" style="1514" bestFit="1" customWidth="1"/>
    <col min="11797" max="11800" width="12.140625" style="1514" bestFit="1" customWidth="1"/>
    <col min="11801" max="11802" width="10.7109375" style="1514" bestFit="1" customWidth="1"/>
    <col min="11803" max="11803" width="13.5703125" style="1514" bestFit="1" customWidth="1"/>
    <col min="11804" max="11804" width="12.140625" style="1514" bestFit="1" customWidth="1"/>
    <col min="11805" max="11815" width="10.7109375" style="1514" bestFit="1" customWidth="1"/>
    <col min="11816" max="11816" width="13.5703125" style="1514" bestFit="1" customWidth="1"/>
    <col min="11817" max="11822" width="10.7109375" style="1514" bestFit="1" customWidth="1"/>
    <col min="11823" max="11823" width="12.140625" style="1514" bestFit="1" customWidth="1"/>
    <col min="11824" max="11824" width="10.28515625" style="1514" bestFit="1" customWidth="1"/>
    <col min="11825" max="11828" width="10.7109375" style="1514" bestFit="1" customWidth="1"/>
    <col min="11829" max="11829" width="12.5703125" style="1514" bestFit="1" customWidth="1"/>
    <col min="11830" max="11830" width="10.28515625" style="1514" bestFit="1" customWidth="1"/>
    <col min="11831" max="11834" width="10.7109375" style="1514" bestFit="1" customWidth="1"/>
    <col min="11835" max="11835" width="12.140625" style="1514" bestFit="1" customWidth="1"/>
    <col min="11836" max="11839" width="10.7109375" style="1514" bestFit="1" customWidth="1"/>
    <col min="11840" max="11840" width="11.140625" style="1514" bestFit="1" customWidth="1"/>
    <col min="11841" max="11841" width="10.42578125" style="1514" customWidth="1"/>
    <col min="11842" max="11842" width="14" style="1514" customWidth="1"/>
    <col min="11843" max="11848" width="11.7109375" style="1514" bestFit="1" customWidth="1"/>
    <col min="11849" max="11851" width="10.85546875" style="1514" bestFit="1" customWidth="1"/>
    <col min="11852" max="11854" width="9.140625" style="1514"/>
    <col min="11855" max="11855" width="12.85546875" style="1514" customWidth="1"/>
    <col min="11856" max="11861" width="9.42578125" style="1514" bestFit="1" customWidth="1"/>
    <col min="11862" max="11863" width="9.140625" style="1514"/>
    <col min="11864" max="11864" width="10" style="1514" bestFit="1" customWidth="1"/>
    <col min="11865" max="11867" width="9.140625" style="1514"/>
    <col min="11868" max="11868" width="12" style="1514" customWidth="1"/>
    <col min="11869" max="12032" width="9.140625" style="1514"/>
    <col min="12033" max="12033" width="45.85546875" style="1514" customWidth="1"/>
    <col min="12034" max="12037" width="10.28515625" style="1514" bestFit="1" customWidth="1"/>
    <col min="12038" max="12041" width="10.7109375" style="1514" bestFit="1" customWidth="1"/>
    <col min="12042" max="12042" width="10.28515625" style="1514" bestFit="1" customWidth="1"/>
    <col min="12043" max="12045" width="10.7109375" style="1514" bestFit="1" customWidth="1"/>
    <col min="12046" max="12046" width="12.5703125" style="1514" bestFit="1" customWidth="1"/>
    <col min="12047" max="12052" width="10.7109375" style="1514" bestFit="1" customWidth="1"/>
    <col min="12053" max="12056" width="12.140625" style="1514" bestFit="1" customWidth="1"/>
    <col min="12057" max="12058" width="10.7109375" style="1514" bestFit="1" customWidth="1"/>
    <col min="12059" max="12059" width="13.5703125" style="1514" bestFit="1" customWidth="1"/>
    <col min="12060" max="12060" width="12.140625" style="1514" bestFit="1" customWidth="1"/>
    <col min="12061" max="12071" width="10.7109375" style="1514" bestFit="1" customWidth="1"/>
    <col min="12072" max="12072" width="13.5703125" style="1514" bestFit="1" customWidth="1"/>
    <col min="12073" max="12078" width="10.7109375" style="1514" bestFit="1" customWidth="1"/>
    <col min="12079" max="12079" width="12.140625" style="1514" bestFit="1" customWidth="1"/>
    <col min="12080" max="12080" width="10.28515625" style="1514" bestFit="1" customWidth="1"/>
    <col min="12081" max="12084" width="10.7109375" style="1514" bestFit="1" customWidth="1"/>
    <col min="12085" max="12085" width="12.5703125" style="1514" bestFit="1" customWidth="1"/>
    <col min="12086" max="12086" width="10.28515625" style="1514" bestFit="1" customWidth="1"/>
    <col min="12087" max="12090" width="10.7109375" style="1514" bestFit="1" customWidth="1"/>
    <col min="12091" max="12091" width="12.140625" style="1514" bestFit="1" customWidth="1"/>
    <col min="12092" max="12095" width="10.7109375" style="1514" bestFit="1" customWidth="1"/>
    <col min="12096" max="12096" width="11.140625" style="1514" bestFit="1" customWidth="1"/>
    <col min="12097" max="12097" width="10.42578125" style="1514" customWidth="1"/>
    <col min="12098" max="12098" width="14" style="1514" customWidth="1"/>
    <col min="12099" max="12104" width="11.7109375" style="1514" bestFit="1" customWidth="1"/>
    <col min="12105" max="12107" width="10.85546875" style="1514" bestFit="1" customWidth="1"/>
    <col min="12108" max="12110" width="9.140625" style="1514"/>
    <col min="12111" max="12111" width="12.85546875" style="1514" customWidth="1"/>
    <col min="12112" max="12117" width="9.42578125" style="1514" bestFit="1" customWidth="1"/>
    <col min="12118" max="12119" width="9.140625" style="1514"/>
    <col min="12120" max="12120" width="10" style="1514" bestFit="1" customWidth="1"/>
    <col min="12121" max="12123" width="9.140625" style="1514"/>
    <col min="12124" max="12124" width="12" style="1514" customWidth="1"/>
    <col min="12125" max="12288" width="9.140625" style="1514"/>
    <col min="12289" max="12289" width="45.85546875" style="1514" customWidth="1"/>
    <col min="12290" max="12293" width="10.28515625" style="1514" bestFit="1" customWidth="1"/>
    <col min="12294" max="12297" width="10.7109375" style="1514" bestFit="1" customWidth="1"/>
    <col min="12298" max="12298" width="10.28515625" style="1514" bestFit="1" customWidth="1"/>
    <col min="12299" max="12301" width="10.7109375" style="1514" bestFit="1" customWidth="1"/>
    <col min="12302" max="12302" width="12.5703125" style="1514" bestFit="1" customWidth="1"/>
    <col min="12303" max="12308" width="10.7109375" style="1514" bestFit="1" customWidth="1"/>
    <col min="12309" max="12312" width="12.140625" style="1514" bestFit="1" customWidth="1"/>
    <col min="12313" max="12314" width="10.7109375" style="1514" bestFit="1" customWidth="1"/>
    <col min="12315" max="12315" width="13.5703125" style="1514" bestFit="1" customWidth="1"/>
    <col min="12316" max="12316" width="12.140625" style="1514" bestFit="1" customWidth="1"/>
    <col min="12317" max="12327" width="10.7109375" style="1514" bestFit="1" customWidth="1"/>
    <col min="12328" max="12328" width="13.5703125" style="1514" bestFit="1" customWidth="1"/>
    <col min="12329" max="12334" width="10.7109375" style="1514" bestFit="1" customWidth="1"/>
    <col min="12335" max="12335" width="12.140625" style="1514" bestFit="1" customWidth="1"/>
    <col min="12336" max="12336" width="10.28515625" style="1514" bestFit="1" customWidth="1"/>
    <col min="12337" max="12340" width="10.7109375" style="1514" bestFit="1" customWidth="1"/>
    <col min="12341" max="12341" width="12.5703125" style="1514" bestFit="1" customWidth="1"/>
    <col min="12342" max="12342" width="10.28515625" style="1514" bestFit="1" customWidth="1"/>
    <col min="12343" max="12346" width="10.7109375" style="1514" bestFit="1" customWidth="1"/>
    <col min="12347" max="12347" width="12.140625" style="1514" bestFit="1" customWidth="1"/>
    <col min="12348" max="12351" width="10.7109375" style="1514" bestFit="1" customWidth="1"/>
    <col min="12352" max="12352" width="11.140625" style="1514" bestFit="1" customWidth="1"/>
    <col min="12353" max="12353" width="10.42578125" style="1514" customWidth="1"/>
    <col min="12354" max="12354" width="14" style="1514" customWidth="1"/>
    <col min="12355" max="12360" width="11.7109375" style="1514" bestFit="1" customWidth="1"/>
    <col min="12361" max="12363" width="10.85546875" style="1514" bestFit="1" customWidth="1"/>
    <col min="12364" max="12366" width="9.140625" style="1514"/>
    <col min="12367" max="12367" width="12.85546875" style="1514" customWidth="1"/>
    <col min="12368" max="12373" width="9.42578125" style="1514" bestFit="1" customWidth="1"/>
    <col min="12374" max="12375" width="9.140625" style="1514"/>
    <col min="12376" max="12376" width="10" style="1514" bestFit="1" customWidth="1"/>
    <col min="12377" max="12379" width="9.140625" style="1514"/>
    <col min="12380" max="12380" width="12" style="1514" customWidth="1"/>
    <col min="12381" max="12544" width="9.140625" style="1514"/>
    <col min="12545" max="12545" width="45.85546875" style="1514" customWidth="1"/>
    <col min="12546" max="12549" width="10.28515625" style="1514" bestFit="1" customWidth="1"/>
    <col min="12550" max="12553" width="10.7109375" style="1514" bestFit="1" customWidth="1"/>
    <col min="12554" max="12554" width="10.28515625" style="1514" bestFit="1" customWidth="1"/>
    <col min="12555" max="12557" width="10.7109375" style="1514" bestFit="1" customWidth="1"/>
    <col min="12558" max="12558" width="12.5703125" style="1514" bestFit="1" customWidth="1"/>
    <col min="12559" max="12564" width="10.7109375" style="1514" bestFit="1" customWidth="1"/>
    <col min="12565" max="12568" width="12.140625" style="1514" bestFit="1" customWidth="1"/>
    <col min="12569" max="12570" width="10.7109375" style="1514" bestFit="1" customWidth="1"/>
    <col min="12571" max="12571" width="13.5703125" style="1514" bestFit="1" customWidth="1"/>
    <col min="12572" max="12572" width="12.140625" style="1514" bestFit="1" customWidth="1"/>
    <col min="12573" max="12583" width="10.7109375" style="1514" bestFit="1" customWidth="1"/>
    <col min="12584" max="12584" width="13.5703125" style="1514" bestFit="1" customWidth="1"/>
    <col min="12585" max="12590" width="10.7109375" style="1514" bestFit="1" customWidth="1"/>
    <col min="12591" max="12591" width="12.140625" style="1514" bestFit="1" customWidth="1"/>
    <col min="12592" max="12592" width="10.28515625" style="1514" bestFit="1" customWidth="1"/>
    <col min="12593" max="12596" width="10.7109375" style="1514" bestFit="1" customWidth="1"/>
    <col min="12597" max="12597" width="12.5703125" style="1514" bestFit="1" customWidth="1"/>
    <col min="12598" max="12598" width="10.28515625" style="1514" bestFit="1" customWidth="1"/>
    <col min="12599" max="12602" width="10.7109375" style="1514" bestFit="1" customWidth="1"/>
    <col min="12603" max="12603" width="12.140625" style="1514" bestFit="1" customWidth="1"/>
    <col min="12604" max="12607" width="10.7109375" style="1514" bestFit="1" customWidth="1"/>
    <col min="12608" max="12608" width="11.140625" style="1514" bestFit="1" customWidth="1"/>
    <col min="12609" max="12609" width="10.42578125" style="1514" customWidth="1"/>
    <col min="12610" max="12610" width="14" style="1514" customWidth="1"/>
    <col min="12611" max="12616" width="11.7109375" style="1514" bestFit="1" customWidth="1"/>
    <col min="12617" max="12619" width="10.85546875" style="1514" bestFit="1" customWidth="1"/>
    <col min="12620" max="12622" width="9.140625" style="1514"/>
    <col min="12623" max="12623" width="12.85546875" style="1514" customWidth="1"/>
    <col min="12624" max="12629" width="9.42578125" style="1514" bestFit="1" customWidth="1"/>
    <col min="12630" max="12631" width="9.140625" style="1514"/>
    <col min="12632" max="12632" width="10" style="1514" bestFit="1" customWidth="1"/>
    <col min="12633" max="12635" width="9.140625" style="1514"/>
    <col min="12636" max="12636" width="12" style="1514" customWidth="1"/>
    <col min="12637" max="12800" width="9.140625" style="1514"/>
    <col min="12801" max="12801" width="45.85546875" style="1514" customWidth="1"/>
    <col min="12802" max="12805" width="10.28515625" style="1514" bestFit="1" customWidth="1"/>
    <col min="12806" max="12809" width="10.7109375" style="1514" bestFit="1" customWidth="1"/>
    <col min="12810" max="12810" width="10.28515625" style="1514" bestFit="1" customWidth="1"/>
    <col min="12811" max="12813" width="10.7109375" style="1514" bestFit="1" customWidth="1"/>
    <col min="12814" max="12814" width="12.5703125" style="1514" bestFit="1" customWidth="1"/>
    <col min="12815" max="12820" width="10.7109375" style="1514" bestFit="1" customWidth="1"/>
    <col min="12821" max="12824" width="12.140625" style="1514" bestFit="1" customWidth="1"/>
    <col min="12825" max="12826" width="10.7109375" style="1514" bestFit="1" customWidth="1"/>
    <col min="12827" max="12827" width="13.5703125" style="1514" bestFit="1" customWidth="1"/>
    <col min="12828" max="12828" width="12.140625" style="1514" bestFit="1" customWidth="1"/>
    <col min="12829" max="12839" width="10.7109375" style="1514" bestFit="1" customWidth="1"/>
    <col min="12840" max="12840" width="13.5703125" style="1514" bestFit="1" customWidth="1"/>
    <col min="12841" max="12846" width="10.7109375" style="1514" bestFit="1" customWidth="1"/>
    <col min="12847" max="12847" width="12.140625" style="1514" bestFit="1" customWidth="1"/>
    <col min="12848" max="12848" width="10.28515625" style="1514" bestFit="1" customWidth="1"/>
    <col min="12849" max="12852" width="10.7109375" style="1514" bestFit="1" customWidth="1"/>
    <col min="12853" max="12853" width="12.5703125" style="1514" bestFit="1" customWidth="1"/>
    <col min="12854" max="12854" width="10.28515625" style="1514" bestFit="1" customWidth="1"/>
    <col min="12855" max="12858" width="10.7109375" style="1514" bestFit="1" customWidth="1"/>
    <col min="12859" max="12859" width="12.140625" style="1514" bestFit="1" customWidth="1"/>
    <col min="12860" max="12863" width="10.7109375" style="1514" bestFit="1" customWidth="1"/>
    <col min="12864" max="12864" width="11.140625" style="1514" bestFit="1" customWidth="1"/>
    <col min="12865" max="12865" width="10.42578125" style="1514" customWidth="1"/>
    <col min="12866" max="12866" width="14" style="1514" customWidth="1"/>
    <col min="12867" max="12872" width="11.7109375" style="1514" bestFit="1" customWidth="1"/>
    <col min="12873" max="12875" width="10.85546875" style="1514" bestFit="1" customWidth="1"/>
    <col min="12876" max="12878" width="9.140625" style="1514"/>
    <col min="12879" max="12879" width="12.85546875" style="1514" customWidth="1"/>
    <col min="12880" max="12885" width="9.42578125" style="1514" bestFit="1" customWidth="1"/>
    <col min="12886" max="12887" width="9.140625" style="1514"/>
    <col min="12888" max="12888" width="10" style="1514" bestFit="1" customWidth="1"/>
    <col min="12889" max="12891" width="9.140625" style="1514"/>
    <col min="12892" max="12892" width="12" style="1514" customWidth="1"/>
    <col min="12893" max="13056" width="9.140625" style="1514"/>
    <col min="13057" max="13057" width="45.85546875" style="1514" customWidth="1"/>
    <col min="13058" max="13061" width="10.28515625" style="1514" bestFit="1" customWidth="1"/>
    <col min="13062" max="13065" width="10.7109375" style="1514" bestFit="1" customWidth="1"/>
    <col min="13066" max="13066" width="10.28515625" style="1514" bestFit="1" customWidth="1"/>
    <col min="13067" max="13069" width="10.7109375" style="1514" bestFit="1" customWidth="1"/>
    <col min="13070" max="13070" width="12.5703125" style="1514" bestFit="1" customWidth="1"/>
    <col min="13071" max="13076" width="10.7109375" style="1514" bestFit="1" customWidth="1"/>
    <col min="13077" max="13080" width="12.140625" style="1514" bestFit="1" customWidth="1"/>
    <col min="13081" max="13082" width="10.7109375" style="1514" bestFit="1" customWidth="1"/>
    <col min="13083" max="13083" width="13.5703125" style="1514" bestFit="1" customWidth="1"/>
    <col min="13084" max="13084" width="12.140625" style="1514" bestFit="1" customWidth="1"/>
    <col min="13085" max="13095" width="10.7109375" style="1514" bestFit="1" customWidth="1"/>
    <col min="13096" max="13096" width="13.5703125" style="1514" bestFit="1" customWidth="1"/>
    <col min="13097" max="13102" width="10.7109375" style="1514" bestFit="1" customWidth="1"/>
    <col min="13103" max="13103" width="12.140625" style="1514" bestFit="1" customWidth="1"/>
    <col min="13104" max="13104" width="10.28515625" style="1514" bestFit="1" customWidth="1"/>
    <col min="13105" max="13108" width="10.7109375" style="1514" bestFit="1" customWidth="1"/>
    <col min="13109" max="13109" width="12.5703125" style="1514" bestFit="1" customWidth="1"/>
    <col min="13110" max="13110" width="10.28515625" style="1514" bestFit="1" customWidth="1"/>
    <col min="13111" max="13114" width="10.7109375" style="1514" bestFit="1" customWidth="1"/>
    <col min="13115" max="13115" width="12.140625" style="1514" bestFit="1" customWidth="1"/>
    <col min="13116" max="13119" width="10.7109375" style="1514" bestFit="1" customWidth="1"/>
    <col min="13120" max="13120" width="11.140625" style="1514" bestFit="1" customWidth="1"/>
    <col min="13121" max="13121" width="10.42578125" style="1514" customWidth="1"/>
    <col min="13122" max="13122" width="14" style="1514" customWidth="1"/>
    <col min="13123" max="13128" width="11.7109375" style="1514" bestFit="1" customWidth="1"/>
    <col min="13129" max="13131" width="10.85546875" style="1514" bestFit="1" customWidth="1"/>
    <col min="13132" max="13134" width="9.140625" style="1514"/>
    <col min="13135" max="13135" width="12.85546875" style="1514" customWidth="1"/>
    <col min="13136" max="13141" width="9.42578125" style="1514" bestFit="1" customWidth="1"/>
    <col min="13142" max="13143" width="9.140625" style="1514"/>
    <col min="13144" max="13144" width="10" style="1514" bestFit="1" customWidth="1"/>
    <col min="13145" max="13147" width="9.140625" style="1514"/>
    <col min="13148" max="13148" width="12" style="1514" customWidth="1"/>
    <col min="13149" max="13312" width="9.140625" style="1514"/>
    <col min="13313" max="13313" width="45.85546875" style="1514" customWidth="1"/>
    <col min="13314" max="13317" width="10.28515625" style="1514" bestFit="1" customWidth="1"/>
    <col min="13318" max="13321" width="10.7109375" style="1514" bestFit="1" customWidth="1"/>
    <col min="13322" max="13322" width="10.28515625" style="1514" bestFit="1" customWidth="1"/>
    <col min="13323" max="13325" width="10.7109375" style="1514" bestFit="1" customWidth="1"/>
    <col min="13326" max="13326" width="12.5703125" style="1514" bestFit="1" customWidth="1"/>
    <col min="13327" max="13332" width="10.7109375" style="1514" bestFit="1" customWidth="1"/>
    <col min="13333" max="13336" width="12.140625" style="1514" bestFit="1" customWidth="1"/>
    <col min="13337" max="13338" width="10.7109375" style="1514" bestFit="1" customWidth="1"/>
    <col min="13339" max="13339" width="13.5703125" style="1514" bestFit="1" customWidth="1"/>
    <col min="13340" max="13340" width="12.140625" style="1514" bestFit="1" customWidth="1"/>
    <col min="13341" max="13351" width="10.7109375" style="1514" bestFit="1" customWidth="1"/>
    <col min="13352" max="13352" width="13.5703125" style="1514" bestFit="1" customWidth="1"/>
    <col min="13353" max="13358" width="10.7109375" style="1514" bestFit="1" customWidth="1"/>
    <col min="13359" max="13359" width="12.140625" style="1514" bestFit="1" customWidth="1"/>
    <col min="13360" max="13360" width="10.28515625" style="1514" bestFit="1" customWidth="1"/>
    <col min="13361" max="13364" width="10.7109375" style="1514" bestFit="1" customWidth="1"/>
    <col min="13365" max="13365" width="12.5703125" style="1514" bestFit="1" customWidth="1"/>
    <col min="13366" max="13366" width="10.28515625" style="1514" bestFit="1" customWidth="1"/>
    <col min="13367" max="13370" width="10.7109375" style="1514" bestFit="1" customWidth="1"/>
    <col min="13371" max="13371" width="12.140625" style="1514" bestFit="1" customWidth="1"/>
    <col min="13372" max="13375" width="10.7109375" style="1514" bestFit="1" customWidth="1"/>
    <col min="13376" max="13376" width="11.140625" style="1514" bestFit="1" customWidth="1"/>
    <col min="13377" max="13377" width="10.42578125" style="1514" customWidth="1"/>
    <col min="13378" max="13378" width="14" style="1514" customWidth="1"/>
    <col min="13379" max="13384" width="11.7109375" style="1514" bestFit="1" customWidth="1"/>
    <col min="13385" max="13387" width="10.85546875" style="1514" bestFit="1" customWidth="1"/>
    <col min="13388" max="13390" width="9.140625" style="1514"/>
    <col min="13391" max="13391" width="12.85546875" style="1514" customWidth="1"/>
    <col min="13392" max="13397" width="9.42578125" style="1514" bestFit="1" customWidth="1"/>
    <col min="13398" max="13399" width="9.140625" style="1514"/>
    <col min="13400" max="13400" width="10" style="1514" bestFit="1" customWidth="1"/>
    <col min="13401" max="13403" width="9.140625" style="1514"/>
    <col min="13404" max="13404" width="12" style="1514" customWidth="1"/>
    <col min="13405" max="13568" width="9.140625" style="1514"/>
    <col min="13569" max="13569" width="45.85546875" style="1514" customWidth="1"/>
    <col min="13570" max="13573" width="10.28515625" style="1514" bestFit="1" customWidth="1"/>
    <col min="13574" max="13577" width="10.7109375" style="1514" bestFit="1" customWidth="1"/>
    <col min="13578" max="13578" width="10.28515625" style="1514" bestFit="1" customWidth="1"/>
    <col min="13579" max="13581" width="10.7109375" style="1514" bestFit="1" customWidth="1"/>
    <col min="13582" max="13582" width="12.5703125" style="1514" bestFit="1" customWidth="1"/>
    <col min="13583" max="13588" width="10.7109375" style="1514" bestFit="1" customWidth="1"/>
    <col min="13589" max="13592" width="12.140625" style="1514" bestFit="1" customWidth="1"/>
    <col min="13593" max="13594" width="10.7109375" style="1514" bestFit="1" customWidth="1"/>
    <col min="13595" max="13595" width="13.5703125" style="1514" bestFit="1" customWidth="1"/>
    <col min="13596" max="13596" width="12.140625" style="1514" bestFit="1" customWidth="1"/>
    <col min="13597" max="13607" width="10.7109375" style="1514" bestFit="1" customWidth="1"/>
    <col min="13608" max="13608" width="13.5703125" style="1514" bestFit="1" customWidth="1"/>
    <col min="13609" max="13614" width="10.7109375" style="1514" bestFit="1" customWidth="1"/>
    <col min="13615" max="13615" width="12.140625" style="1514" bestFit="1" customWidth="1"/>
    <col min="13616" max="13616" width="10.28515625" style="1514" bestFit="1" customWidth="1"/>
    <col min="13617" max="13620" width="10.7109375" style="1514" bestFit="1" customWidth="1"/>
    <col min="13621" max="13621" width="12.5703125" style="1514" bestFit="1" customWidth="1"/>
    <col min="13622" max="13622" width="10.28515625" style="1514" bestFit="1" customWidth="1"/>
    <col min="13623" max="13626" width="10.7109375" style="1514" bestFit="1" customWidth="1"/>
    <col min="13627" max="13627" width="12.140625" style="1514" bestFit="1" customWidth="1"/>
    <col min="13628" max="13631" width="10.7109375" style="1514" bestFit="1" customWidth="1"/>
    <col min="13632" max="13632" width="11.140625" style="1514" bestFit="1" customWidth="1"/>
    <col min="13633" max="13633" width="10.42578125" style="1514" customWidth="1"/>
    <col min="13634" max="13634" width="14" style="1514" customWidth="1"/>
    <col min="13635" max="13640" width="11.7109375" style="1514" bestFit="1" customWidth="1"/>
    <col min="13641" max="13643" width="10.85546875" style="1514" bestFit="1" customWidth="1"/>
    <col min="13644" max="13646" width="9.140625" style="1514"/>
    <col min="13647" max="13647" width="12.85546875" style="1514" customWidth="1"/>
    <col min="13648" max="13653" width="9.42578125" style="1514" bestFit="1" customWidth="1"/>
    <col min="13654" max="13655" width="9.140625" style="1514"/>
    <col min="13656" max="13656" width="10" style="1514" bestFit="1" customWidth="1"/>
    <col min="13657" max="13659" width="9.140625" style="1514"/>
    <col min="13660" max="13660" width="12" style="1514" customWidth="1"/>
    <col min="13661" max="13824" width="9.140625" style="1514"/>
    <col min="13825" max="13825" width="45.85546875" style="1514" customWidth="1"/>
    <col min="13826" max="13829" width="10.28515625" style="1514" bestFit="1" customWidth="1"/>
    <col min="13830" max="13833" width="10.7109375" style="1514" bestFit="1" customWidth="1"/>
    <col min="13834" max="13834" width="10.28515625" style="1514" bestFit="1" customWidth="1"/>
    <col min="13835" max="13837" width="10.7109375" style="1514" bestFit="1" customWidth="1"/>
    <col min="13838" max="13838" width="12.5703125" style="1514" bestFit="1" customWidth="1"/>
    <col min="13839" max="13844" width="10.7109375" style="1514" bestFit="1" customWidth="1"/>
    <col min="13845" max="13848" width="12.140625" style="1514" bestFit="1" customWidth="1"/>
    <col min="13849" max="13850" width="10.7109375" style="1514" bestFit="1" customWidth="1"/>
    <col min="13851" max="13851" width="13.5703125" style="1514" bestFit="1" customWidth="1"/>
    <col min="13852" max="13852" width="12.140625" style="1514" bestFit="1" customWidth="1"/>
    <col min="13853" max="13863" width="10.7109375" style="1514" bestFit="1" customWidth="1"/>
    <col min="13864" max="13864" width="13.5703125" style="1514" bestFit="1" customWidth="1"/>
    <col min="13865" max="13870" width="10.7109375" style="1514" bestFit="1" customWidth="1"/>
    <col min="13871" max="13871" width="12.140625" style="1514" bestFit="1" customWidth="1"/>
    <col min="13872" max="13872" width="10.28515625" style="1514" bestFit="1" customWidth="1"/>
    <col min="13873" max="13876" width="10.7109375" style="1514" bestFit="1" customWidth="1"/>
    <col min="13877" max="13877" width="12.5703125" style="1514" bestFit="1" customWidth="1"/>
    <col min="13878" max="13878" width="10.28515625" style="1514" bestFit="1" customWidth="1"/>
    <col min="13879" max="13882" width="10.7109375" style="1514" bestFit="1" customWidth="1"/>
    <col min="13883" max="13883" width="12.140625" style="1514" bestFit="1" customWidth="1"/>
    <col min="13884" max="13887" width="10.7109375" style="1514" bestFit="1" customWidth="1"/>
    <col min="13888" max="13888" width="11.140625" style="1514" bestFit="1" customWidth="1"/>
    <col min="13889" max="13889" width="10.42578125" style="1514" customWidth="1"/>
    <col min="13890" max="13890" width="14" style="1514" customWidth="1"/>
    <col min="13891" max="13896" width="11.7109375" style="1514" bestFit="1" customWidth="1"/>
    <col min="13897" max="13899" width="10.85546875" style="1514" bestFit="1" customWidth="1"/>
    <col min="13900" max="13902" width="9.140625" style="1514"/>
    <col min="13903" max="13903" width="12.85546875" style="1514" customWidth="1"/>
    <col min="13904" max="13909" width="9.42578125" style="1514" bestFit="1" customWidth="1"/>
    <col min="13910" max="13911" width="9.140625" style="1514"/>
    <col min="13912" max="13912" width="10" style="1514" bestFit="1" customWidth="1"/>
    <col min="13913" max="13915" width="9.140625" style="1514"/>
    <col min="13916" max="13916" width="12" style="1514" customWidth="1"/>
    <col min="13917" max="14080" width="9.140625" style="1514"/>
    <col min="14081" max="14081" width="45.85546875" style="1514" customWidth="1"/>
    <col min="14082" max="14085" width="10.28515625" style="1514" bestFit="1" customWidth="1"/>
    <col min="14086" max="14089" width="10.7109375" style="1514" bestFit="1" customWidth="1"/>
    <col min="14090" max="14090" width="10.28515625" style="1514" bestFit="1" customWidth="1"/>
    <col min="14091" max="14093" width="10.7109375" style="1514" bestFit="1" customWidth="1"/>
    <col min="14094" max="14094" width="12.5703125" style="1514" bestFit="1" customWidth="1"/>
    <col min="14095" max="14100" width="10.7109375" style="1514" bestFit="1" customWidth="1"/>
    <col min="14101" max="14104" width="12.140625" style="1514" bestFit="1" customWidth="1"/>
    <col min="14105" max="14106" width="10.7109375" style="1514" bestFit="1" customWidth="1"/>
    <col min="14107" max="14107" width="13.5703125" style="1514" bestFit="1" customWidth="1"/>
    <col min="14108" max="14108" width="12.140625" style="1514" bestFit="1" customWidth="1"/>
    <col min="14109" max="14119" width="10.7109375" style="1514" bestFit="1" customWidth="1"/>
    <col min="14120" max="14120" width="13.5703125" style="1514" bestFit="1" customWidth="1"/>
    <col min="14121" max="14126" width="10.7109375" style="1514" bestFit="1" customWidth="1"/>
    <col min="14127" max="14127" width="12.140625" style="1514" bestFit="1" customWidth="1"/>
    <col min="14128" max="14128" width="10.28515625" style="1514" bestFit="1" customWidth="1"/>
    <col min="14129" max="14132" width="10.7109375" style="1514" bestFit="1" customWidth="1"/>
    <col min="14133" max="14133" width="12.5703125" style="1514" bestFit="1" customWidth="1"/>
    <col min="14134" max="14134" width="10.28515625" style="1514" bestFit="1" customWidth="1"/>
    <col min="14135" max="14138" width="10.7109375" style="1514" bestFit="1" customWidth="1"/>
    <col min="14139" max="14139" width="12.140625" style="1514" bestFit="1" customWidth="1"/>
    <col min="14140" max="14143" width="10.7109375" style="1514" bestFit="1" customWidth="1"/>
    <col min="14144" max="14144" width="11.140625" style="1514" bestFit="1" customWidth="1"/>
    <col min="14145" max="14145" width="10.42578125" style="1514" customWidth="1"/>
    <col min="14146" max="14146" width="14" style="1514" customWidth="1"/>
    <col min="14147" max="14152" width="11.7109375" style="1514" bestFit="1" customWidth="1"/>
    <col min="14153" max="14155" width="10.85546875" style="1514" bestFit="1" customWidth="1"/>
    <col min="14156" max="14158" width="9.140625" style="1514"/>
    <col min="14159" max="14159" width="12.85546875" style="1514" customWidth="1"/>
    <col min="14160" max="14165" width="9.42578125" style="1514" bestFit="1" customWidth="1"/>
    <col min="14166" max="14167" width="9.140625" style="1514"/>
    <col min="14168" max="14168" width="10" style="1514" bestFit="1" customWidth="1"/>
    <col min="14169" max="14171" width="9.140625" style="1514"/>
    <col min="14172" max="14172" width="12" style="1514" customWidth="1"/>
    <col min="14173" max="14336" width="9.140625" style="1514"/>
    <col min="14337" max="14337" width="45.85546875" style="1514" customWidth="1"/>
    <col min="14338" max="14341" width="10.28515625" style="1514" bestFit="1" customWidth="1"/>
    <col min="14342" max="14345" width="10.7109375" style="1514" bestFit="1" customWidth="1"/>
    <col min="14346" max="14346" width="10.28515625" style="1514" bestFit="1" customWidth="1"/>
    <col min="14347" max="14349" width="10.7109375" style="1514" bestFit="1" customWidth="1"/>
    <col min="14350" max="14350" width="12.5703125" style="1514" bestFit="1" customWidth="1"/>
    <col min="14351" max="14356" width="10.7109375" style="1514" bestFit="1" customWidth="1"/>
    <col min="14357" max="14360" width="12.140625" style="1514" bestFit="1" customWidth="1"/>
    <col min="14361" max="14362" width="10.7109375" style="1514" bestFit="1" customWidth="1"/>
    <col min="14363" max="14363" width="13.5703125" style="1514" bestFit="1" customWidth="1"/>
    <col min="14364" max="14364" width="12.140625" style="1514" bestFit="1" customWidth="1"/>
    <col min="14365" max="14375" width="10.7109375" style="1514" bestFit="1" customWidth="1"/>
    <col min="14376" max="14376" width="13.5703125" style="1514" bestFit="1" customWidth="1"/>
    <col min="14377" max="14382" width="10.7109375" style="1514" bestFit="1" customWidth="1"/>
    <col min="14383" max="14383" width="12.140625" style="1514" bestFit="1" customWidth="1"/>
    <col min="14384" max="14384" width="10.28515625" style="1514" bestFit="1" customWidth="1"/>
    <col min="14385" max="14388" width="10.7109375" style="1514" bestFit="1" customWidth="1"/>
    <col min="14389" max="14389" width="12.5703125" style="1514" bestFit="1" customWidth="1"/>
    <col min="14390" max="14390" width="10.28515625" style="1514" bestFit="1" customWidth="1"/>
    <col min="14391" max="14394" width="10.7109375" style="1514" bestFit="1" customWidth="1"/>
    <col min="14395" max="14395" width="12.140625" style="1514" bestFit="1" customWidth="1"/>
    <col min="14396" max="14399" width="10.7109375" style="1514" bestFit="1" customWidth="1"/>
    <col min="14400" max="14400" width="11.140625" style="1514" bestFit="1" customWidth="1"/>
    <col min="14401" max="14401" width="10.42578125" style="1514" customWidth="1"/>
    <col min="14402" max="14402" width="14" style="1514" customWidth="1"/>
    <col min="14403" max="14408" width="11.7109375" style="1514" bestFit="1" customWidth="1"/>
    <col min="14409" max="14411" width="10.85546875" style="1514" bestFit="1" customWidth="1"/>
    <col min="14412" max="14414" width="9.140625" style="1514"/>
    <col min="14415" max="14415" width="12.85546875" style="1514" customWidth="1"/>
    <col min="14416" max="14421" width="9.42578125" style="1514" bestFit="1" customWidth="1"/>
    <col min="14422" max="14423" width="9.140625" style="1514"/>
    <col min="14424" max="14424" width="10" style="1514" bestFit="1" customWidth="1"/>
    <col min="14425" max="14427" width="9.140625" style="1514"/>
    <col min="14428" max="14428" width="12" style="1514" customWidth="1"/>
    <col min="14429" max="14592" width="9.140625" style="1514"/>
    <col min="14593" max="14593" width="45.85546875" style="1514" customWidth="1"/>
    <col min="14594" max="14597" width="10.28515625" style="1514" bestFit="1" customWidth="1"/>
    <col min="14598" max="14601" width="10.7109375" style="1514" bestFit="1" customWidth="1"/>
    <col min="14602" max="14602" width="10.28515625" style="1514" bestFit="1" customWidth="1"/>
    <col min="14603" max="14605" width="10.7109375" style="1514" bestFit="1" customWidth="1"/>
    <col min="14606" max="14606" width="12.5703125" style="1514" bestFit="1" customWidth="1"/>
    <col min="14607" max="14612" width="10.7109375" style="1514" bestFit="1" customWidth="1"/>
    <col min="14613" max="14616" width="12.140625" style="1514" bestFit="1" customWidth="1"/>
    <col min="14617" max="14618" width="10.7109375" style="1514" bestFit="1" customWidth="1"/>
    <col min="14619" max="14619" width="13.5703125" style="1514" bestFit="1" customWidth="1"/>
    <col min="14620" max="14620" width="12.140625" style="1514" bestFit="1" customWidth="1"/>
    <col min="14621" max="14631" width="10.7109375" style="1514" bestFit="1" customWidth="1"/>
    <col min="14632" max="14632" width="13.5703125" style="1514" bestFit="1" customWidth="1"/>
    <col min="14633" max="14638" width="10.7109375" style="1514" bestFit="1" customWidth="1"/>
    <col min="14639" max="14639" width="12.140625" style="1514" bestFit="1" customWidth="1"/>
    <col min="14640" max="14640" width="10.28515625" style="1514" bestFit="1" customWidth="1"/>
    <col min="14641" max="14644" width="10.7109375" style="1514" bestFit="1" customWidth="1"/>
    <col min="14645" max="14645" width="12.5703125" style="1514" bestFit="1" customWidth="1"/>
    <col min="14646" max="14646" width="10.28515625" style="1514" bestFit="1" customWidth="1"/>
    <col min="14647" max="14650" width="10.7109375" style="1514" bestFit="1" customWidth="1"/>
    <col min="14651" max="14651" width="12.140625" style="1514" bestFit="1" customWidth="1"/>
    <col min="14652" max="14655" width="10.7109375" style="1514" bestFit="1" customWidth="1"/>
    <col min="14656" max="14656" width="11.140625" style="1514" bestFit="1" customWidth="1"/>
    <col min="14657" max="14657" width="10.42578125" style="1514" customWidth="1"/>
    <col min="14658" max="14658" width="14" style="1514" customWidth="1"/>
    <col min="14659" max="14664" width="11.7109375" style="1514" bestFit="1" customWidth="1"/>
    <col min="14665" max="14667" width="10.85546875" style="1514" bestFit="1" customWidth="1"/>
    <col min="14668" max="14670" width="9.140625" style="1514"/>
    <col min="14671" max="14671" width="12.85546875" style="1514" customWidth="1"/>
    <col min="14672" max="14677" width="9.42578125" style="1514" bestFit="1" customWidth="1"/>
    <col min="14678" max="14679" width="9.140625" style="1514"/>
    <col min="14680" max="14680" width="10" style="1514" bestFit="1" customWidth="1"/>
    <col min="14681" max="14683" width="9.140625" style="1514"/>
    <col min="14684" max="14684" width="12" style="1514" customWidth="1"/>
    <col min="14685" max="14848" width="9.140625" style="1514"/>
    <col min="14849" max="14849" width="45.85546875" style="1514" customWidth="1"/>
    <col min="14850" max="14853" width="10.28515625" style="1514" bestFit="1" customWidth="1"/>
    <col min="14854" max="14857" width="10.7109375" style="1514" bestFit="1" customWidth="1"/>
    <col min="14858" max="14858" width="10.28515625" style="1514" bestFit="1" customWidth="1"/>
    <col min="14859" max="14861" width="10.7109375" style="1514" bestFit="1" customWidth="1"/>
    <col min="14862" max="14862" width="12.5703125" style="1514" bestFit="1" customWidth="1"/>
    <col min="14863" max="14868" width="10.7109375" style="1514" bestFit="1" customWidth="1"/>
    <col min="14869" max="14872" width="12.140625" style="1514" bestFit="1" customWidth="1"/>
    <col min="14873" max="14874" width="10.7109375" style="1514" bestFit="1" customWidth="1"/>
    <col min="14875" max="14875" width="13.5703125" style="1514" bestFit="1" customWidth="1"/>
    <col min="14876" max="14876" width="12.140625" style="1514" bestFit="1" customWidth="1"/>
    <col min="14877" max="14887" width="10.7109375" style="1514" bestFit="1" customWidth="1"/>
    <col min="14888" max="14888" width="13.5703125" style="1514" bestFit="1" customWidth="1"/>
    <col min="14889" max="14894" width="10.7109375" style="1514" bestFit="1" customWidth="1"/>
    <col min="14895" max="14895" width="12.140625" style="1514" bestFit="1" customWidth="1"/>
    <col min="14896" max="14896" width="10.28515625" style="1514" bestFit="1" customWidth="1"/>
    <col min="14897" max="14900" width="10.7109375" style="1514" bestFit="1" customWidth="1"/>
    <col min="14901" max="14901" width="12.5703125" style="1514" bestFit="1" customWidth="1"/>
    <col min="14902" max="14902" width="10.28515625" style="1514" bestFit="1" customWidth="1"/>
    <col min="14903" max="14906" width="10.7109375" style="1514" bestFit="1" customWidth="1"/>
    <col min="14907" max="14907" width="12.140625" style="1514" bestFit="1" customWidth="1"/>
    <col min="14908" max="14911" width="10.7109375" style="1514" bestFit="1" customWidth="1"/>
    <col min="14912" max="14912" width="11.140625" style="1514" bestFit="1" customWidth="1"/>
    <col min="14913" max="14913" width="10.42578125" style="1514" customWidth="1"/>
    <col min="14914" max="14914" width="14" style="1514" customWidth="1"/>
    <col min="14915" max="14920" width="11.7109375" style="1514" bestFit="1" customWidth="1"/>
    <col min="14921" max="14923" width="10.85546875" style="1514" bestFit="1" customWidth="1"/>
    <col min="14924" max="14926" width="9.140625" style="1514"/>
    <col min="14927" max="14927" width="12.85546875" style="1514" customWidth="1"/>
    <col min="14928" max="14933" width="9.42578125" style="1514" bestFit="1" customWidth="1"/>
    <col min="14934" max="14935" width="9.140625" style="1514"/>
    <col min="14936" max="14936" width="10" style="1514" bestFit="1" customWidth="1"/>
    <col min="14937" max="14939" width="9.140625" style="1514"/>
    <col min="14940" max="14940" width="12" style="1514" customWidth="1"/>
    <col min="14941" max="15104" width="9.140625" style="1514"/>
    <col min="15105" max="15105" width="45.85546875" style="1514" customWidth="1"/>
    <col min="15106" max="15109" width="10.28515625" style="1514" bestFit="1" customWidth="1"/>
    <col min="15110" max="15113" width="10.7109375" style="1514" bestFit="1" customWidth="1"/>
    <col min="15114" max="15114" width="10.28515625" style="1514" bestFit="1" customWidth="1"/>
    <col min="15115" max="15117" width="10.7109375" style="1514" bestFit="1" customWidth="1"/>
    <col min="15118" max="15118" width="12.5703125" style="1514" bestFit="1" customWidth="1"/>
    <col min="15119" max="15124" width="10.7109375" style="1514" bestFit="1" customWidth="1"/>
    <col min="15125" max="15128" width="12.140625" style="1514" bestFit="1" customWidth="1"/>
    <col min="15129" max="15130" width="10.7109375" style="1514" bestFit="1" customWidth="1"/>
    <col min="15131" max="15131" width="13.5703125" style="1514" bestFit="1" customWidth="1"/>
    <col min="15132" max="15132" width="12.140625" style="1514" bestFit="1" customWidth="1"/>
    <col min="15133" max="15143" width="10.7109375" style="1514" bestFit="1" customWidth="1"/>
    <col min="15144" max="15144" width="13.5703125" style="1514" bestFit="1" customWidth="1"/>
    <col min="15145" max="15150" width="10.7109375" style="1514" bestFit="1" customWidth="1"/>
    <col min="15151" max="15151" width="12.140625" style="1514" bestFit="1" customWidth="1"/>
    <col min="15152" max="15152" width="10.28515625" style="1514" bestFit="1" customWidth="1"/>
    <col min="15153" max="15156" width="10.7109375" style="1514" bestFit="1" customWidth="1"/>
    <col min="15157" max="15157" width="12.5703125" style="1514" bestFit="1" customWidth="1"/>
    <col min="15158" max="15158" width="10.28515625" style="1514" bestFit="1" customWidth="1"/>
    <col min="15159" max="15162" width="10.7109375" style="1514" bestFit="1" customWidth="1"/>
    <col min="15163" max="15163" width="12.140625" style="1514" bestFit="1" customWidth="1"/>
    <col min="15164" max="15167" width="10.7109375" style="1514" bestFit="1" customWidth="1"/>
    <col min="15168" max="15168" width="11.140625" style="1514" bestFit="1" customWidth="1"/>
    <col min="15169" max="15169" width="10.42578125" style="1514" customWidth="1"/>
    <col min="15170" max="15170" width="14" style="1514" customWidth="1"/>
    <col min="15171" max="15176" width="11.7109375" style="1514" bestFit="1" customWidth="1"/>
    <col min="15177" max="15179" width="10.85546875" style="1514" bestFit="1" customWidth="1"/>
    <col min="15180" max="15182" width="9.140625" style="1514"/>
    <col min="15183" max="15183" width="12.85546875" style="1514" customWidth="1"/>
    <col min="15184" max="15189" width="9.42578125" style="1514" bestFit="1" customWidth="1"/>
    <col min="15190" max="15191" width="9.140625" style="1514"/>
    <col min="15192" max="15192" width="10" style="1514" bestFit="1" customWidth="1"/>
    <col min="15193" max="15195" width="9.140625" style="1514"/>
    <col min="15196" max="15196" width="12" style="1514" customWidth="1"/>
    <col min="15197" max="15360" width="9.140625" style="1514"/>
    <col min="15361" max="15361" width="45.85546875" style="1514" customWidth="1"/>
    <col min="15362" max="15365" width="10.28515625" style="1514" bestFit="1" customWidth="1"/>
    <col min="15366" max="15369" width="10.7109375" style="1514" bestFit="1" customWidth="1"/>
    <col min="15370" max="15370" width="10.28515625" style="1514" bestFit="1" customWidth="1"/>
    <col min="15371" max="15373" width="10.7109375" style="1514" bestFit="1" customWidth="1"/>
    <col min="15374" max="15374" width="12.5703125" style="1514" bestFit="1" customWidth="1"/>
    <col min="15375" max="15380" width="10.7109375" style="1514" bestFit="1" customWidth="1"/>
    <col min="15381" max="15384" width="12.140625" style="1514" bestFit="1" customWidth="1"/>
    <col min="15385" max="15386" width="10.7109375" style="1514" bestFit="1" customWidth="1"/>
    <col min="15387" max="15387" width="13.5703125" style="1514" bestFit="1" customWidth="1"/>
    <col min="15388" max="15388" width="12.140625" style="1514" bestFit="1" customWidth="1"/>
    <col min="15389" max="15399" width="10.7109375" style="1514" bestFit="1" customWidth="1"/>
    <col min="15400" max="15400" width="13.5703125" style="1514" bestFit="1" customWidth="1"/>
    <col min="15401" max="15406" width="10.7109375" style="1514" bestFit="1" customWidth="1"/>
    <col min="15407" max="15407" width="12.140625" style="1514" bestFit="1" customWidth="1"/>
    <col min="15408" max="15408" width="10.28515625" style="1514" bestFit="1" customWidth="1"/>
    <col min="15409" max="15412" width="10.7109375" style="1514" bestFit="1" customWidth="1"/>
    <col min="15413" max="15413" width="12.5703125" style="1514" bestFit="1" customWidth="1"/>
    <col min="15414" max="15414" width="10.28515625" style="1514" bestFit="1" customWidth="1"/>
    <col min="15415" max="15418" width="10.7109375" style="1514" bestFit="1" customWidth="1"/>
    <col min="15419" max="15419" width="12.140625" style="1514" bestFit="1" customWidth="1"/>
    <col min="15420" max="15423" width="10.7109375" style="1514" bestFit="1" customWidth="1"/>
    <col min="15424" max="15424" width="11.140625" style="1514" bestFit="1" customWidth="1"/>
    <col min="15425" max="15425" width="10.42578125" style="1514" customWidth="1"/>
    <col min="15426" max="15426" width="14" style="1514" customWidth="1"/>
    <col min="15427" max="15432" width="11.7109375" style="1514" bestFit="1" customWidth="1"/>
    <col min="15433" max="15435" width="10.85546875" style="1514" bestFit="1" customWidth="1"/>
    <col min="15436" max="15438" width="9.140625" style="1514"/>
    <col min="15439" max="15439" width="12.85546875" style="1514" customWidth="1"/>
    <col min="15440" max="15445" width="9.42578125" style="1514" bestFit="1" customWidth="1"/>
    <col min="15446" max="15447" width="9.140625" style="1514"/>
    <col min="15448" max="15448" width="10" style="1514" bestFit="1" customWidth="1"/>
    <col min="15449" max="15451" width="9.140625" style="1514"/>
    <col min="15452" max="15452" width="12" style="1514" customWidth="1"/>
    <col min="15453" max="15616" width="9.140625" style="1514"/>
    <col min="15617" max="15617" width="45.85546875" style="1514" customWidth="1"/>
    <col min="15618" max="15621" width="10.28515625" style="1514" bestFit="1" customWidth="1"/>
    <col min="15622" max="15625" width="10.7109375" style="1514" bestFit="1" customWidth="1"/>
    <col min="15626" max="15626" width="10.28515625" style="1514" bestFit="1" customWidth="1"/>
    <col min="15627" max="15629" width="10.7109375" style="1514" bestFit="1" customWidth="1"/>
    <col min="15630" max="15630" width="12.5703125" style="1514" bestFit="1" customWidth="1"/>
    <col min="15631" max="15636" width="10.7109375" style="1514" bestFit="1" customWidth="1"/>
    <col min="15637" max="15640" width="12.140625" style="1514" bestFit="1" customWidth="1"/>
    <col min="15641" max="15642" width="10.7109375" style="1514" bestFit="1" customWidth="1"/>
    <col min="15643" max="15643" width="13.5703125" style="1514" bestFit="1" customWidth="1"/>
    <col min="15644" max="15644" width="12.140625" style="1514" bestFit="1" customWidth="1"/>
    <col min="15645" max="15655" width="10.7109375" style="1514" bestFit="1" customWidth="1"/>
    <col min="15656" max="15656" width="13.5703125" style="1514" bestFit="1" customWidth="1"/>
    <col min="15657" max="15662" width="10.7109375" style="1514" bestFit="1" customWidth="1"/>
    <col min="15663" max="15663" width="12.140625" style="1514" bestFit="1" customWidth="1"/>
    <col min="15664" max="15664" width="10.28515625" style="1514" bestFit="1" customWidth="1"/>
    <col min="15665" max="15668" width="10.7109375" style="1514" bestFit="1" customWidth="1"/>
    <col min="15669" max="15669" width="12.5703125" style="1514" bestFit="1" customWidth="1"/>
    <col min="15670" max="15670" width="10.28515625" style="1514" bestFit="1" customWidth="1"/>
    <col min="15671" max="15674" width="10.7109375" style="1514" bestFit="1" customWidth="1"/>
    <col min="15675" max="15675" width="12.140625" style="1514" bestFit="1" customWidth="1"/>
    <col min="15676" max="15679" width="10.7109375" style="1514" bestFit="1" customWidth="1"/>
    <col min="15680" max="15680" width="11.140625" style="1514" bestFit="1" customWidth="1"/>
    <col min="15681" max="15681" width="10.42578125" style="1514" customWidth="1"/>
    <col min="15682" max="15682" width="14" style="1514" customWidth="1"/>
    <col min="15683" max="15688" width="11.7109375" style="1514" bestFit="1" customWidth="1"/>
    <col min="15689" max="15691" width="10.85546875" style="1514" bestFit="1" customWidth="1"/>
    <col min="15692" max="15694" width="9.140625" style="1514"/>
    <col min="15695" max="15695" width="12.85546875" style="1514" customWidth="1"/>
    <col min="15696" max="15701" width="9.42578125" style="1514" bestFit="1" customWidth="1"/>
    <col min="15702" max="15703" width="9.140625" style="1514"/>
    <col min="15704" max="15704" width="10" style="1514" bestFit="1" customWidth="1"/>
    <col min="15705" max="15707" width="9.140625" style="1514"/>
    <col min="15708" max="15708" width="12" style="1514" customWidth="1"/>
    <col min="15709" max="15872" width="9.140625" style="1514"/>
    <col min="15873" max="15873" width="45.85546875" style="1514" customWidth="1"/>
    <col min="15874" max="15877" width="10.28515625" style="1514" bestFit="1" customWidth="1"/>
    <col min="15878" max="15881" width="10.7109375" style="1514" bestFit="1" customWidth="1"/>
    <col min="15882" max="15882" width="10.28515625" style="1514" bestFit="1" customWidth="1"/>
    <col min="15883" max="15885" width="10.7109375" style="1514" bestFit="1" customWidth="1"/>
    <col min="15886" max="15886" width="12.5703125" style="1514" bestFit="1" customWidth="1"/>
    <col min="15887" max="15892" width="10.7109375" style="1514" bestFit="1" customWidth="1"/>
    <col min="15893" max="15896" width="12.140625" style="1514" bestFit="1" customWidth="1"/>
    <col min="15897" max="15898" width="10.7109375" style="1514" bestFit="1" customWidth="1"/>
    <col min="15899" max="15899" width="13.5703125" style="1514" bestFit="1" customWidth="1"/>
    <col min="15900" max="15900" width="12.140625" style="1514" bestFit="1" customWidth="1"/>
    <col min="15901" max="15911" width="10.7109375" style="1514" bestFit="1" customWidth="1"/>
    <col min="15912" max="15912" width="13.5703125" style="1514" bestFit="1" customWidth="1"/>
    <col min="15913" max="15918" width="10.7109375" style="1514" bestFit="1" customWidth="1"/>
    <col min="15919" max="15919" width="12.140625" style="1514" bestFit="1" customWidth="1"/>
    <col min="15920" max="15920" width="10.28515625" style="1514" bestFit="1" customWidth="1"/>
    <col min="15921" max="15924" width="10.7109375" style="1514" bestFit="1" customWidth="1"/>
    <col min="15925" max="15925" width="12.5703125" style="1514" bestFit="1" customWidth="1"/>
    <col min="15926" max="15926" width="10.28515625" style="1514" bestFit="1" customWidth="1"/>
    <col min="15927" max="15930" width="10.7109375" style="1514" bestFit="1" customWidth="1"/>
    <col min="15931" max="15931" width="12.140625" style="1514" bestFit="1" customWidth="1"/>
    <col min="15932" max="15935" width="10.7109375" style="1514" bestFit="1" customWidth="1"/>
    <col min="15936" max="15936" width="11.140625" style="1514" bestFit="1" customWidth="1"/>
    <col min="15937" max="15937" width="10.42578125" style="1514" customWidth="1"/>
    <col min="15938" max="15938" width="14" style="1514" customWidth="1"/>
    <col min="15939" max="15944" width="11.7109375" style="1514" bestFit="1" customWidth="1"/>
    <col min="15945" max="15947" width="10.85546875" style="1514" bestFit="1" customWidth="1"/>
    <col min="15948" max="15950" width="9.140625" style="1514"/>
    <col min="15951" max="15951" width="12.85546875" style="1514" customWidth="1"/>
    <col min="15952" max="15957" width="9.42578125" style="1514" bestFit="1" customWidth="1"/>
    <col min="15958" max="15959" width="9.140625" style="1514"/>
    <col min="15960" max="15960" width="10" style="1514" bestFit="1" customWidth="1"/>
    <col min="15961" max="15963" width="9.140625" style="1514"/>
    <col min="15964" max="15964" width="12" style="1514" customWidth="1"/>
    <col min="15965" max="16128" width="9.140625" style="1514"/>
    <col min="16129" max="16129" width="45.85546875" style="1514" customWidth="1"/>
    <col min="16130" max="16133" width="10.28515625" style="1514" bestFit="1" customWidth="1"/>
    <col min="16134" max="16137" width="10.7109375" style="1514" bestFit="1" customWidth="1"/>
    <col min="16138" max="16138" width="10.28515625" style="1514" bestFit="1" customWidth="1"/>
    <col min="16139" max="16141" width="10.7109375" style="1514" bestFit="1" customWidth="1"/>
    <col min="16142" max="16142" width="12.5703125" style="1514" bestFit="1" customWidth="1"/>
    <col min="16143" max="16148" width="10.7109375" style="1514" bestFit="1" customWidth="1"/>
    <col min="16149" max="16152" width="12.140625" style="1514" bestFit="1" customWidth="1"/>
    <col min="16153" max="16154" width="10.7109375" style="1514" bestFit="1" customWidth="1"/>
    <col min="16155" max="16155" width="13.5703125" style="1514" bestFit="1" customWidth="1"/>
    <col min="16156" max="16156" width="12.140625" style="1514" bestFit="1" customWidth="1"/>
    <col min="16157" max="16167" width="10.7109375" style="1514" bestFit="1" customWidth="1"/>
    <col min="16168" max="16168" width="13.5703125" style="1514" bestFit="1" customWidth="1"/>
    <col min="16169" max="16174" width="10.7109375" style="1514" bestFit="1" customWidth="1"/>
    <col min="16175" max="16175" width="12.140625" style="1514" bestFit="1" customWidth="1"/>
    <col min="16176" max="16176" width="10.28515625" style="1514" bestFit="1" customWidth="1"/>
    <col min="16177" max="16180" width="10.7109375" style="1514" bestFit="1" customWidth="1"/>
    <col min="16181" max="16181" width="12.5703125" style="1514" bestFit="1" customWidth="1"/>
    <col min="16182" max="16182" width="10.28515625" style="1514" bestFit="1" customWidth="1"/>
    <col min="16183" max="16186" width="10.7109375" style="1514" bestFit="1" customWidth="1"/>
    <col min="16187" max="16187" width="12.140625" style="1514" bestFit="1" customWidth="1"/>
    <col min="16188" max="16191" width="10.7109375" style="1514" bestFit="1" customWidth="1"/>
    <col min="16192" max="16192" width="11.140625" style="1514" bestFit="1" customWidth="1"/>
    <col min="16193" max="16193" width="10.42578125" style="1514" customWidth="1"/>
    <col min="16194" max="16194" width="14" style="1514" customWidth="1"/>
    <col min="16195" max="16200" width="11.7109375" style="1514" bestFit="1" customWidth="1"/>
    <col min="16201" max="16203" width="10.85546875" style="1514" bestFit="1" customWidth="1"/>
    <col min="16204" max="16206" width="9.140625" style="1514"/>
    <col min="16207" max="16207" width="12.85546875" style="1514" customWidth="1"/>
    <col min="16208" max="16213" width="9.42578125" style="1514" bestFit="1" customWidth="1"/>
    <col min="16214" max="16215" width="9.140625" style="1514"/>
    <col min="16216" max="16216" width="10" style="1514" bestFit="1" customWidth="1"/>
    <col min="16217" max="16219" width="9.140625" style="1514"/>
    <col min="16220" max="16220" width="12" style="1514" customWidth="1"/>
    <col min="16221" max="16384" width="9.140625" style="1514"/>
  </cols>
  <sheetData>
    <row r="1" spans="1:92" ht="25.5">
      <c r="A1" s="1172" t="s">
        <v>322</v>
      </c>
    </row>
    <row r="2" spans="1:92" s="1491" customFormat="1" ht="34.5" customHeight="1" thickBot="1">
      <c r="A2" s="1487" t="s">
        <v>902</v>
      </c>
      <c r="B2" s="1488"/>
      <c r="C2" s="1489"/>
      <c r="D2" s="1488"/>
      <c r="E2" s="1488"/>
      <c r="F2" s="1488"/>
      <c r="G2" s="1488"/>
      <c r="H2" s="1488"/>
      <c r="I2" s="1488"/>
      <c r="J2" s="1488"/>
      <c r="K2" s="1488"/>
      <c r="L2" s="1488"/>
      <c r="M2" s="1488"/>
      <c r="N2" s="1488"/>
      <c r="O2" s="1488"/>
      <c r="P2" s="1490"/>
      <c r="Q2" s="1488"/>
      <c r="R2" s="1488"/>
      <c r="S2" s="1488"/>
      <c r="T2" s="1488"/>
      <c r="U2" s="1488"/>
      <c r="V2" s="1488"/>
      <c r="W2" s="1488"/>
      <c r="X2" s="1488"/>
      <c r="AB2" s="1492"/>
      <c r="AC2" s="3198"/>
      <c r="AD2" s="3198"/>
      <c r="AE2" s="3198"/>
      <c r="AF2" s="3198"/>
      <c r="AG2" s="3198"/>
      <c r="AH2" s="3198"/>
      <c r="AI2" s="3198"/>
      <c r="AJ2" s="3198"/>
      <c r="AK2" s="3198"/>
      <c r="AL2" s="3198"/>
      <c r="AM2" s="3198"/>
      <c r="AN2" s="3198"/>
      <c r="AO2" s="1492"/>
      <c r="AZ2" s="1493"/>
      <c r="BA2" s="1493"/>
      <c r="BB2" s="1493"/>
      <c r="BC2" s="1493"/>
      <c r="BD2" s="1493"/>
    </row>
    <row r="3" spans="1:92" s="2950" customFormat="1" ht="16.5" thickBot="1">
      <c r="A3" s="2936" t="s">
        <v>227</v>
      </c>
      <c r="B3" s="2943">
        <v>40179</v>
      </c>
      <c r="C3" s="2944">
        <v>40210</v>
      </c>
      <c r="D3" s="2944">
        <v>40238</v>
      </c>
      <c r="E3" s="2944">
        <v>40269</v>
      </c>
      <c r="F3" s="2944">
        <v>40299</v>
      </c>
      <c r="G3" s="2944">
        <v>40330</v>
      </c>
      <c r="H3" s="2944">
        <v>40360</v>
      </c>
      <c r="I3" s="2944">
        <v>40391</v>
      </c>
      <c r="J3" s="2944">
        <v>40422</v>
      </c>
      <c r="K3" s="2944">
        <v>40452</v>
      </c>
      <c r="L3" s="2944">
        <v>40483</v>
      </c>
      <c r="M3" s="2945">
        <v>40513</v>
      </c>
      <c r="N3" s="2946" t="s">
        <v>903</v>
      </c>
      <c r="O3" s="2943">
        <v>40544</v>
      </c>
      <c r="P3" s="2944">
        <v>40575</v>
      </c>
      <c r="Q3" s="2944">
        <v>40603</v>
      </c>
      <c r="R3" s="2943">
        <v>40634</v>
      </c>
      <c r="S3" s="2944">
        <v>40664</v>
      </c>
      <c r="T3" s="2944">
        <v>40695</v>
      </c>
      <c r="U3" s="2944">
        <v>40725</v>
      </c>
      <c r="V3" s="2944">
        <v>40756</v>
      </c>
      <c r="W3" s="2944">
        <v>40787</v>
      </c>
      <c r="X3" s="2944">
        <v>40817</v>
      </c>
      <c r="Y3" s="2944">
        <v>40848</v>
      </c>
      <c r="Z3" s="2944">
        <v>40878</v>
      </c>
      <c r="AA3" s="2947" t="s">
        <v>904</v>
      </c>
      <c r="AB3" s="2944">
        <v>40909</v>
      </c>
      <c r="AC3" s="2944">
        <v>40940</v>
      </c>
      <c r="AD3" s="2944">
        <v>40969</v>
      </c>
      <c r="AE3" s="2944">
        <v>41000</v>
      </c>
      <c r="AF3" s="2944">
        <v>41030</v>
      </c>
      <c r="AG3" s="2944">
        <v>41061</v>
      </c>
      <c r="AH3" s="2943">
        <v>41091</v>
      </c>
      <c r="AI3" s="2944">
        <v>41122</v>
      </c>
      <c r="AJ3" s="2944">
        <v>41153</v>
      </c>
      <c r="AK3" s="2944">
        <v>41183</v>
      </c>
      <c r="AL3" s="2944">
        <v>41214</v>
      </c>
      <c r="AM3" s="2944">
        <v>41244</v>
      </c>
      <c r="AN3" s="2947" t="s">
        <v>905</v>
      </c>
      <c r="AO3" s="2944">
        <v>41275</v>
      </c>
      <c r="AP3" s="2944">
        <v>41306</v>
      </c>
      <c r="AQ3" s="2944">
        <v>41334</v>
      </c>
      <c r="AR3" s="2944">
        <v>41365</v>
      </c>
      <c r="AS3" s="2944">
        <v>41395</v>
      </c>
      <c r="AT3" s="2944">
        <v>41426</v>
      </c>
      <c r="AU3" s="2944">
        <v>41456</v>
      </c>
      <c r="AV3" s="2944">
        <v>41487</v>
      </c>
      <c r="AW3" s="2944">
        <v>41518</v>
      </c>
      <c r="AX3" s="2943">
        <v>41548</v>
      </c>
      <c r="AY3" s="2944">
        <v>41579</v>
      </c>
      <c r="AZ3" s="2944">
        <v>41609</v>
      </c>
      <c r="BA3" s="2947" t="s">
        <v>906</v>
      </c>
      <c r="BB3" s="2944">
        <v>41640</v>
      </c>
      <c r="BC3" s="2944">
        <v>41671</v>
      </c>
      <c r="BD3" s="2944">
        <v>41699</v>
      </c>
      <c r="BE3" s="2944">
        <v>41730</v>
      </c>
      <c r="BF3" s="2944">
        <v>41760</v>
      </c>
      <c r="BG3" s="2944">
        <v>41791</v>
      </c>
      <c r="BH3" s="2944">
        <v>41821</v>
      </c>
      <c r="BI3" s="2944">
        <v>41852</v>
      </c>
      <c r="BJ3" s="2944">
        <v>41883</v>
      </c>
      <c r="BK3" s="2944">
        <v>41913</v>
      </c>
      <c r="BL3" s="2945">
        <v>41944</v>
      </c>
      <c r="BM3" s="2948">
        <v>41974</v>
      </c>
      <c r="BN3" s="2946" t="s">
        <v>907</v>
      </c>
      <c r="BO3" s="2944">
        <v>42005</v>
      </c>
      <c r="BP3" s="2944">
        <v>42036</v>
      </c>
      <c r="BQ3" s="2945">
        <v>42064</v>
      </c>
      <c r="BR3" s="2943">
        <v>42095</v>
      </c>
      <c r="BS3" s="2944">
        <v>42125</v>
      </c>
      <c r="BT3" s="2944">
        <v>42156</v>
      </c>
      <c r="BU3" s="2944">
        <v>42186</v>
      </c>
      <c r="BV3" s="2944">
        <v>42217</v>
      </c>
      <c r="BW3" s="2945">
        <v>42248</v>
      </c>
      <c r="BX3" s="2944">
        <v>42278</v>
      </c>
      <c r="BY3" s="2944">
        <v>42309</v>
      </c>
      <c r="BZ3" s="2945">
        <v>42339</v>
      </c>
      <c r="CA3" s="2949">
        <v>2015</v>
      </c>
      <c r="CB3" s="2945">
        <v>42370</v>
      </c>
      <c r="CC3" s="2944">
        <v>42401</v>
      </c>
      <c r="CD3" s="2944">
        <v>42430</v>
      </c>
      <c r="CE3" s="2944">
        <v>42461</v>
      </c>
      <c r="CF3" s="2944">
        <v>42491</v>
      </c>
      <c r="CG3" s="2945">
        <v>42522</v>
      </c>
      <c r="CH3" s="2944">
        <v>42552</v>
      </c>
      <c r="CI3" s="2944">
        <v>42583</v>
      </c>
      <c r="CJ3" s="2944">
        <v>42614</v>
      </c>
      <c r="CK3" s="2944">
        <v>42644</v>
      </c>
      <c r="CL3" s="2944">
        <v>42675</v>
      </c>
      <c r="CM3" s="2944">
        <v>42705</v>
      </c>
      <c r="CN3" s="2949">
        <v>2016</v>
      </c>
    </row>
    <row r="4" spans="1:92">
      <c r="A4" s="2937" t="s">
        <v>908</v>
      </c>
      <c r="B4" s="1494">
        <v>481.18</v>
      </c>
      <c r="C4" s="1495">
        <v>555.27200000000005</v>
      </c>
      <c r="D4" s="1495">
        <v>463.73900000000003</v>
      </c>
      <c r="E4" s="1495">
        <v>555.79199999999992</v>
      </c>
      <c r="F4" s="1495">
        <v>596.51</v>
      </c>
      <c r="G4" s="1495">
        <v>515.94799999999998</v>
      </c>
      <c r="H4" s="1495">
        <v>686.14100000000008</v>
      </c>
      <c r="I4" s="1495">
        <v>626.69799999999998</v>
      </c>
      <c r="J4" s="1495">
        <v>630.85800000000006</v>
      </c>
      <c r="K4" s="1495">
        <v>599.55999999999995</v>
      </c>
      <c r="L4" s="1495">
        <v>569.02300000000002</v>
      </c>
      <c r="M4" s="1496">
        <v>681.505</v>
      </c>
      <c r="N4" s="1497">
        <v>6962.2260000000006</v>
      </c>
      <c r="O4" s="1498">
        <v>708.46100000000001</v>
      </c>
      <c r="P4" s="1495">
        <v>741.3180000000001</v>
      </c>
      <c r="Q4" s="1495">
        <v>850.76199999999994</v>
      </c>
      <c r="R4" s="1495">
        <v>757.15199999999993</v>
      </c>
      <c r="S4" s="1495">
        <v>707.38999999999987</v>
      </c>
      <c r="T4" s="1495">
        <v>824.05899999999997</v>
      </c>
      <c r="U4" s="1495">
        <v>1021.6800000000001</v>
      </c>
      <c r="V4" s="1495">
        <v>1055.8088</v>
      </c>
      <c r="W4" s="1495">
        <v>1114.8630000000003</v>
      </c>
      <c r="X4" s="1495">
        <v>1076.5600000000002</v>
      </c>
      <c r="Y4" s="1495">
        <v>926.35300000000007</v>
      </c>
      <c r="Z4" s="1499">
        <v>862.64900000000011</v>
      </c>
      <c r="AA4" s="1500">
        <v>10647.0558</v>
      </c>
      <c r="AB4" s="1501">
        <v>1037.029</v>
      </c>
      <c r="AC4" s="1495">
        <v>806.59100000000001</v>
      </c>
      <c r="AD4" s="1495">
        <v>914.21600000000012</v>
      </c>
      <c r="AE4" s="1495">
        <v>875.44200000000001</v>
      </c>
      <c r="AF4" s="1495">
        <v>805.72</v>
      </c>
      <c r="AG4" s="1495">
        <v>734.45</v>
      </c>
      <c r="AH4" s="1495">
        <v>917.81699999999989</v>
      </c>
      <c r="AI4" s="1495">
        <v>974.32699999999988</v>
      </c>
      <c r="AJ4" s="1495">
        <v>750.36400000000003</v>
      </c>
      <c r="AK4" s="1495">
        <v>746.01400000000001</v>
      </c>
      <c r="AL4" s="1495">
        <v>800.49600000000009</v>
      </c>
      <c r="AM4" s="1499">
        <v>727.16100000000006</v>
      </c>
      <c r="AN4" s="1500">
        <v>10089.627</v>
      </c>
      <c r="AO4" s="1501">
        <v>733.577</v>
      </c>
      <c r="AP4" s="1495">
        <v>811.51900000000001</v>
      </c>
      <c r="AQ4" s="1495">
        <v>729.35399999999993</v>
      </c>
      <c r="AR4" s="1502">
        <v>754.87</v>
      </c>
      <c r="AS4" s="1502">
        <v>771.90000000000009</v>
      </c>
      <c r="AT4" s="1502">
        <v>760.93299999999999</v>
      </c>
      <c r="AU4" s="1502">
        <v>1009.511</v>
      </c>
      <c r="AV4" s="1502">
        <v>667.476</v>
      </c>
      <c r="AW4" s="1502">
        <v>712.73300000000006</v>
      </c>
      <c r="AX4" s="1502">
        <v>684.596</v>
      </c>
      <c r="AY4" s="1502">
        <v>683.41300000000001</v>
      </c>
      <c r="AZ4" s="1503">
        <v>689.48</v>
      </c>
      <c r="BA4" s="1504">
        <v>9009.362000000001</v>
      </c>
      <c r="BB4" s="1505">
        <v>639.95100000000002</v>
      </c>
      <c r="BC4" s="1502">
        <v>813.72199999999998</v>
      </c>
      <c r="BD4" s="1502">
        <v>845.39200000000005</v>
      </c>
      <c r="BE4" s="1502">
        <v>772.95299999999997</v>
      </c>
      <c r="BF4" s="1502">
        <v>744.85699999999997</v>
      </c>
      <c r="BG4" s="1502">
        <v>1004.7270000000001</v>
      </c>
      <c r="BH4" s="1502">
        <v>931.10900000000004</v>
      </c>
      <c r="BI4" s="1502">
        <v>791.07500000000005</v>
      </c>
      <c r="BJ4" s="1502">
        <v>758.44299999999998</v>
      </c>
      <c r="BK4" s="1502">
        <v>662.49399999999991</v>
      </c>
      <c r="BL4" s="1503">
        <v>699.18400000000008</v>
      </c>
      <c r="BM4" s="1506">
        <v>637.60500000000002</v>
      </c>
      <c r="BN4" s="1504">
        <v>9301.5119999999988</v>
      </c>
      <c r="BO4" s="1491">
        <v>661.36699999999996</v>
      </c>
      <c r="BP4" s="1507">
        <v>528.03</v>
      </c>
      <c r="BQ4" s="1491">
        <v>511.04999999999995</v>
      </c>
      <c r="BR4" s="1507">
        <v>437.03899999999999</v>
      </c>
      <c r="BS4" s="1507">
        <v>437.60399999999998</v>
      </c>
      <c r="BT4" s="1507">
        <v>434.97732857120002</v>
      </c>
      <c r="BU4" s="1508">
        <v>624.649</v>
      </c>
      <c r="BV4" s="1508">
        <v>587.97800000000007</v>
      </c>
      <c r="BW4" s="1509">
        <v>474.20599999999996</v>
      </c>
      <c r="BX4" s="1510">
        <v>430.07299999999998</v>
      </c>
      <c r="BY4" s="1510">
        <v>545.20399999999995</v>
      </c>
      <c r="BZ4" s="1511">
        <v>435.11500000000001</v>
      </c>
      <c r="CA4" s="1512">
        <v>6107.2923285711995</v>
      </c>
      <c r="CB4" s="1513">
        <v>414.40199999999999</v>
      </c>
      <c r="CC4" s="1510">
        <v>438.173</v>
      </c>
      <c r="CD4" s="1510">
        <v>380.113</v>
      </c>
      <c r="CE4" s="1510">
        <v>323.80700000000002</v>
      </c>
      <c r="CF4" s="1510">
        <v>336.18799999999999</v>
      </c>
      <c r="CG4" s="1511">
        <v>331.05799999999999</v>
      </c>
      <c r="CH4" s="1510">
        <v>688.29</v>
      </c>
      <c r="CI4" s="1510">
        <v>449.54</v>
      </c>
      <c r="CJ4" s="1510">
        <v>474.91</v>
      </c>
      <c r="CK4" s="1510">
        <v>396.93</v>
      </c>
      <c r="CL4" s="1510">
        <v>387</v>
      </c>
      <c r="CM4" s="1510">
        <v>422.99</v>
      </c>
      <c r="CN4" s="1512">
        <v>5043.4009999999998</v>
      </c>
    </row>
    <row r="5" spans="1:92">
      <c r="A5" s="2938"/>
      <c r="B5" s="1515"/>
      <c r="C5" s="1516"/>
      <c r="D5" s="1516"/>
      <c r="E5" s="1516"/>
      <c r="F5" s="1516"/>
      <c r="G5" s="1516"/>
      <c r="H5" s="1516"/>
      <c r="I5" s="1516"/>
      <c r="J5" s="1516"/>
      <c r="K5" s="1516"/>
      <c r="L5" s="1516"/>
      <c r="M5" s="1517"/>
      <c r="N5" s="1518"/>
      <c r="O5" s="1519"/>
      <c r="P5" s="1516"/>
      <c r="Q5" s="1520"/>
      <c r="R5" s="1516"/>
      <c r="S5" s="1516"/>
      <c r="T5" s="1516"/>
      <c r="U5" s="1516"/>
      <c r="V5" s="1516"/>
      <c r="W5" s="1516"/>
      <c r="X5" s="1516"/>
      <c r="Y5" s="1516"/>
      <c r="Z5" s="1521"/>
      <c r="AA5" s="1522"/>
      <c r="AB5" s="1515"/>
      <c r="AC5" s="1516"/>
      <c r="AD5" s="1516"/>
      <c r="AE5" s="1516"/>
      <c r="AF5" s="1516"/>
      <c r="AG5" s="1520"/>
      <c r="AH5" s="1516"/>
      <c r="AI5" s="1516"/>
      <c r="AJ5" s="1516"/>
      <c r="AK5" s="1516"/>
      <c r="AL5" s="1516"/>
      <c r="AM5" s="1517"/>
      <c r="AN5" s="1518"/>
      <c r="AO5" s="1519"/>
      <c r="AP5" s="1516"/>
      <c r="AQ5" s="1516"/>
      <c r="AR5" s="1523"/>
      <c r="AS5" s="1523"/>
      <c r="AT5" s="1523"/>
      <c r="AU5" s="1523"/>
      <c r="AV5" s="1523"/>
      <c r="AW5" s="1524"/>
      <c r="AX5" s="1523"/>
      <c r="AY5" s="1523"/>
      <c r="AZ5" s="1525"/>
      <c r="BA5" s="1526"/>
      <c r="BB5" s="1527"/>
      <c r="BC5" s="1528"/>
      <c r="BD5" s="1528"/>
      <c r="BE5" s="1528"/>
      <c r="BF5" s="1528"/>
      <c r="BG5" s="1528"/>
      <c r="BH5" s="1528"/>
      <c r="BI5" s="1528"/>
      <c r="BJ5" s="1528"/>
      <c r="BK5" s="1528"/>
      <c r="BL5" s="1529"/>
      <c r="BM5" s="1530"/>
      <c r="BN5" s="1531"/>
      <c r="BO5" s="1532"/>
      <c r="BP5" s="1533"/>
      <c r="BQ5" s="1532"/>
      <c r="BR5" s="1533"/>
      <c r="BS5" s="1533"/>
      <c r="BT5" s="1533"/>
      <c r="BU5" s="1533"/>
      <c r="BV5" s="1533"/>
      <c r="BW5" s="1534"/>
      <c r="BX5" s="1535"/>
      <c r="BY5" s="1535"/>
      <c r="BZ5" s="1536"/>
      <c r="CA5" s="1537"/>
      <c r="CC5" s="1535"/>
      <c r="CD5" s="1535"/>
      <c r="CE5" s="1535"/>
      <c r="CF5" s="1535"/>
      <c r="CG5" s="1536"/>
      <c r="CH5" s="1535"/>
      <c r="CI5" s="1535"/>
      <c r="CJ5" s="1535"/>
      <c r="CK5" s="1535"/>
      <c r="CL5" s="1535"/>
      <c r="CM5" s="1535"/>
      <c r="CN5" s="1537"/>
    </row>
    <row r="6" spans="1:92" s="1513" customFormat="1">
      <c r="A6" s="2939" t="s">
        <v>909</v>
      </c>
      <c r="B6" s="1538">
        <v>288.06</v>
      </c>
      <c r="C6" s="1539">
        <v>341.13700000000006</v>
      </c>
      <c r="D6" s="1539">
        <v>285.11500000000007</v>
      </c>
      <c r="E6" s="1539">
        <v>334.45299999999997</v>
      </c>
      <c r="F6" s="1539">
        <v>368.90300000000002</v>
      </c>
      <c r="G6" s="1539">
        <v>300.91199999999998</v>
      </c>
      <c r="H6" s="1539">
        <v>411.99900000000002</v>
      </c>
      <c r="I6" s="1539">
        <v>381.32</v>
      </c>
      <c r="J6" s="1539">
        <v>352.06400000000002</v>
      </c>
      <c r="K6" s="1539">
        <v>332.303</v>
      </c>
      <c r="L6" s="1539">
        <v>326.3</v>
      </c>
      <c r="M6" s="1540">
        <v>350.19400000000002</v>
      </c>
      <c r="N6" s="1541">
        <v>4072.76</v>
      </c>
      <c r="O6" s="1542">
        <v>383.07400000000001</v>
      </c>
      <c r="P6" s="1539">
        <v>380.28300000000002</v>
      </c>
      <c r="Q6" s="1539">
        <v>483.74</v>
      </c>
      <c r="R6" s="1539">
        <v>455.64099999999996</v>
      </c>
      <c r="S6" s="1539">
        <v>394.733</v>
      </c>
      <c r="T6" s="1539">
        <v>539.745</v>
      </c>
      <c r="U6" s="1539">
        <v>559.19500000000005</v>
      </c>
      <c r="V6" s="1539">
        <v>557.98979999999995</v>
      </c>
      <c r="W6" s="1539">
        <v>598.0920000000001</v>
      </c>
      <c r="X6" s="1539">
        <v>630.01600000000008</v>
      </c>
      <c r="Y6" s="1539">
        <v>495.31300000000005</v>
      </c>
      <c r="Z6" s="1543">
        <v>454.73200000000008</v>
      </c>
      <c r="AA6" s="1544">
        <v>5932.5537999999997</v>
      </c>
      <c r="AB6" s="1545">
        <v>570.54399999999998</v>
      </c>
      <c r="AC6" s="1539">
        <v>420.02600000000001</v>
      </c>
      <c r="AD6" s="1539">
        <v>419.12100000000004</v>
      </c>
      <c r="AE6" s="1539">
        <v>507.07299999999998</v>
      </c>
      <c r="AF6" s="1539">
        <v>397.93699999999995</v>
      </c>
      <c r="AG6" s="1539">
        <v>373.15099999999995</v>
      </c>
      <c r="AH6" s="1539">
        <v>347.005</v>
      </c>
      <c r="AI6" s="1539">
        <v>439.99299999999994</v>
      </c>
      <c r="AJ6" s="1539">
        <v>331.52800000000002</v>
      </c>
      <c r="AK6" s="1539">
        <v>349.33700000000005</v>
      </c>
      <c r="AL6" s="1539">
        <v>333.61399999999998</v>
      </c>
      <c r="AM6" s="1543">
        <v>287.96800000000002</v>
      </c>
      <c r="AN6" s="1544">
        <v>4747.2459999999992</v>
      </c>
      <c r="AO6" s="1545">
        <v>357.60899999999998</v>
      </c>
      <c r="AP6" s="1539">
        <v>316.81200000000001</v>
      </c>
      <c r="AQ6" s="1539">
        <v>332.00899999999996</v>
      </c>
      <c r="AR6" s="1539">
        <v>393.15100000000001</v>
      </c>
      <c r="AS6" s="1539">
        <v>393.78300000000007</v>
      </c>
      <c r="AT6" s="1539">
        <v>301.255</v>
      </c>
      <c r="AU6" s="1539">
        <v>357.59300000000002</v>
      </c>
      <c r="AV6" s="1539">
        <v>314.26</v>
      </c>
      <c r="AW6" s="1539">
        <v>331.52800000000002</v>
      </c>
      <c r="AX6" s="1539">
        <v>337.23099999999999</v>
      </c>
      <c r="AY6" s="1539">
        <v>320.786</v>
      </c>
      <c r="AZ6" s="1546">
        <v>303.61199999999997</v>
      </c>
      <c r="BA6" s="1547">
        <v>4059.6290000000004</v>
      </c>
      <c r="BB6" s="1548">
        <v>310.233</v>
      </c>
      <c r="BC6" s="1549">
        <v>439.09000000000003</v>
      </c>
      <c r="BD6" s="1549">
        <v>412.77399999999994</v>
      </c>
      <c r="BE6" s="1549">
        <v>436.44600000000003</v>
      </c>
      <c r="BF6" s="1549">
        <v>392.95800000000003</v>
      </c>
      <c r="BG6" s="1549">
        <v>386.84</v>
      </c>
      <c r="BH6" s="1549">
        <v>350.68400000000003</v>
      </c>
      <c r="BI6" s="1549">
        <v>371.01800000000003</v>
      </c>
      <c r="BJ6" s="1549">
        <v>343.80799999999999</v>
      </c>
      <c r="BK6" s="1549">
        <v>276.40099999999995</v>
      </c>
      <c r="BL6" s="1546">
        <v>321.23900000000003</v>
      </c>
      <c r="BM6" s="1550">
        <v>259.93399999999997</v>
      </c>
      <c r="BN6" s="1547">
        <v>4301.4249999999993</v>
      </c>
      <c r="BO6" s="1532">
        <v>306.84800000000001</v>
      </c>
      <c r="BP6" s="1533">
        <v>233.69899999999998</v>
      </c>
      <c r="BQ6" s="1532">
        <v>236.054</v>
      </c>
      <c r="BR6" s="1533">
        <v>203.31699999999998</v>
      </c>
      <c r="BS6" s="1533">
        <v>219.48799999999997</v>
      </c>
      <c r="BT6" s="1533">
        <v>182.19932857119997</v>
      </c>
      <c r="BU6" s="1533">
        <v>230.63600000000002</v>
      </c>
      <c r="BV6" s="1533">
        <v>286.26100000000008</v>
      </c>
      <c r="BW6" s="1534">
        <v>151.386</v>
      </c>
      <c r="BX6" s="1535">
        <v>156.24699999999999</v>
      </c>
      <c r="BY6" s="1535">
        <v>203.94499999999999</v>
      </c>
      <c r="BZ6" s="1536">
        <v>175.19799999999998</v>
      </c>
      <c r="CA6" s="1551">
        <v>2507.6743285711996</v>
      </c>
      <c r="CB6" s="1514">
        <v>161.22799999999998</v>
      </c>
      <c r="CC6" s="1535">
        <v>200.42300000000003</v>
      </c>
      <c r="CD6" s="1535">
        <v>149.63299999999998</v>
      </c>
      <c r="CE6" s="1535">
        <v>131.45699999999999</v>
      </c>
      <c r="CF6" s="1535">
        <v>142.35900000000001</v>
      </c>
      <c r="CG6" s="1536">
        <v>124.05500000000001</v>
      </c>
      <c r="CH6" s="1535">
        <v>174.89999999999998</v>
      </c>
      <c r="CI6" s="1535">
        <v>154.703</v>
      </c>
      <c r="CJ6" s="1535">
        <v>163.452</v>
      </c>
      <c r="CK6" s="1535">
        <v>119.15899999999999</v>
      </c>
      <c r="CL6" s="1535">
        <v>143.70600000000002</v>
      </c>
      <c r="CM6" s="1535">
        <v>172.821</v>
      </c>
      <c r="CN6" s="1551">
        <v>1837.8959999999997</v>
      </c>
    </row>
    <row r="7" spans="1:92" s="1513" customFormat="1">
      <c r="A7" s="2939" t="s">
        <v>910</v>
      </c>
      <c r="B7" s="1552">
        <v>77.430000000000007</v>
      </c>
      <c r="C7" s="1553">
        <v>93.819000000000003</v>
      </c>
      <c r="D7" s="1553">
        <v>71.167000000000002</v>
      </c>
      <c r="E7" s="1553">
        <v>62.438000000000002</v>
      </c>
      <c r="F7" s="1553">
        <v>109.369</v>
      </c>
      <c r="G7" s="1553">
        <v>112.532</v>
      </c>
      <c r="H7" s="1553">
        <v>124.212</v>
      </c>
      <c r="I7" s="1553">
        <v>109.72799999999999</v>
      </c>
      <c r="J7" s="1553">
        <v>120.961</v>
      </c>
      <c r="K7" s="1553">
        <v>129.001</v>
      </c>
      <c r="L7" s="1553">
        <v>120.52500000000001</v>
      </c>
      <c r="M7" s="1554">
        <v>188.49299999999999</v>
      </c>
      <c r="N7" s="1555">
        <v>1319.675</v>
      </c>
      <c r="O7" s="1542">
        <v>197.03899999999999</v>
      </c>
      <c r="P7" s="1553">
        <v>236.75200000000001</v>
      </c>
      <c r="Q7" s="1553">
        <v>254.785</v>
      </c>
      <c r="R7" s="1553">
        <v>165.892</v>
      </c>
      <c r="S7" s="1553">
        <v>181.73099999999999</v>
      </c>
      <c r="T7" s="1553">
        <v>154.785</v>
      </c>
      <c r="U7" s="1553">
        <v>306.10300000000001</v>
      </c>
      <c r="V7" s="1553">
        <v>306.78300000000002</v>
      </c>
      <c r="W7" s="1553">
        <v>313.77699999999999</v>
      </c>
      <c r="X7" s="1553">
        <v>258.92700000000002</v>
      </c>
      <c r="Y7" s="1553">
        <v>275.05</v>
      </c>
      <c r="Z7" s="1556">
        <v>263.62099999999998</v>
      </c>
      <c r="AA7" s="1557">
        <v>2915.2450000000008</v>
      </c>
      <c r="AB7" s="1558">
        <v>322.95100000000002</v>
      </c>
      <c r="AC7" s="1553">
        <v>260.85300000000001</v>
      </c>
      <c r="AD7" s="1553">
        <v>359.67399999999998</v>
      </c>
      <c r="AE7" s="1553">
        <v>216.22</v>
      </c>
      <c r="AF7" s="1553">
        <v>265.55900000000003</v>
      </c>
      <c r="AG7" s="1553">
        <v>198.797</v>
      </c>
      <c r="AH7" s="1553">
        <v>277.95999999999998</v>
      </c>
      <c r="AI7" s="1553">
        <v>301.50099999999998</v>
      </c>
      <c r="AJ7" s="1553">
        <v>245.36099999999999</v>
      </c>
      <c r="AK7" s="1553">
        <v>249.85499999999999</v>
      </c>
      <c r="AL7" s="1553">
        <v>289.71199999999999</v>
      </c>
      <c r="AM7" s="1556">
        <v>290.25700000000001</v>
      </c>
      <c r="AN7" s="1557">
        <v>3278.7000000000003</v>
      </c>
      <c r="AO7" s="1558">
        <v>233.77500000000001</v>
      </c>
      <c r="AP7" s="1553">
        <v>330.81400000000002</v>
      </c>
      <c r="AQ7" s="1553">
        <v>249.63300000000001</v>
      </c>
      <c r="AR7" s="1553">
        <v>220.203</v>
      </c>
      <c r="AS7" s="1553">
        <v>247.232</v>
      </c>
      <c r="AT7" s="1553">
        <v>258.13900000000001</v>
      </c>
      <c r="AU7" s="1553">
        <v>288.05500000000001</v>
      </c>
      <c r="AV7" s="1553">
        <v>142.97</v>
      </c>
      <c r="AW7" s="1553">
        <v>188.38800000000001</v>
      </c>
      <c r="AX7" s="1553">
        <v>189.12299999999999</v>
      </c>
      <c r="AY7" s="1553">
        <v>200.494</v>
      </c>
      <c r="AZ7" s="1554">
        <v>187.15100000000001</v>
      </c>
      <c r="BA7" s="1555">
        <v>2735.9770000000003</v>
      </c>
      <c r="BB7" s="1558">
        <v>164.16499999999999</v>
      </c>
      <c r="BC7" s="1553">
        <v>191.048</v>
      </c>
      <c r="BD7" s="1553">
        <v>268.20699999999999</v>
      </c>
      <c r="BE7" s="1553">
        <v>178.833</v>
      </c>
      <c r="BF7" s="1553">
        <v>177.20400000000001</v>
      </c>
      <c r="BG7" s="1553">
        <v>215.63</v>
      </c>
      <c r="BH7" s="1553">
        <v>246.434</v>
      </c>
      <c r="BI7" s="1553">
        <v>207.77500000000001</v>
      </c>
      <c r="BJ7" s="1553">
        <v>193.38900000000001</v>
      </c>
      <c r="BK7" s="1553">
        <v>193.63499999999999</v>
      </c>
      <c r="BL7" s="1554">
        <v>194.15100000000001</v>
      </c>
      <c r="BM7" s="1550">
        <v>201.87200000000001</v>
      </c>
      <c r="BN7" s="1555">
        <v>2432.3429999999998</v>
      </c>
      <c r="BO7" s="1532">
        <v>173.25800000000001</v>
      </c>
      <c r="BP7" s="1533">
        <v>119.697</v>
      </c>
      <c r="BQ7" s="1532">
        <v>122.218</v>
      </c>
      <c r="BR7" s="1533">
        <v>76.063999999999993</v>
      </c>
      <c r="BS7" s="1533">
        <v>41.363999999999997</v>
      </c>
      <c r="BT7" s="1533">
        <v>97.063000000000002</v>
      </c>
      <c r="BU7" s="1533">
        <v>132.422</v>
      </c>
      <c r="BV7" s="1533">
        <v>99.879000000000005</v>
      </c>
      <c r="BW7" s="1534">
        <v>107.48</v>
      </c>
      <c r="BX7" s="1535">
        <v>108.559</v>
      </c>
      <c r="BY7" s="1535">
        <v>67.981999999999999</v>
      </c>
      <c r="BZ7" s="1536">
        <v>99.884</v>
      </c>
      <c r="CA7" s="1551">
        <v>1245.8700000000001</v>
      </c>
      <c r="CB7" s="1532">
        <v>90.879000000000005</v>
      </c>
      <c r="CC7" s="1533">
        <v>50.749000000000002</v>
      </c>
      <c r="CD7" s="1533">
        <v>71.722999999999999</v>
      </c>
      <c r="CE7" s="1533">
        <v>48.863999999999997</v>
      </c>
      <c r="CF7" s="1533">
        <v>37.070999999999998</v>
      </c>
      <c r="CG7" s="1534">
        <v>34.392000000000003</v>
      </c>
      <c r="CH7" s="1533">
        <v>166.82499999999999</v>
      </c>
      <c r="CI7" s="1533">
        <v>59.442</v>
      </c>
      <c r="CJ7" s="1533">
        <v>79.171000000000006</v>
      </c>
      <c r="CK7" s="1533">
        <v>69.194000000000003</v>
      </c>
      <c r="CL7" s="1533">
        <v>75.159000000000006</v>
      </c>
      <c r="CM7" s="1533">
        <v>74.066999999999993</v>
      </c>
      <c r="CN7" s="1551">
        <v>857.53599999999994</v>
      </c>
    </row>
    <row r="8" spans="1:92" s="1513" customFormat="1">
      <c r="A8" s="2940" t="s">
        <v>911</v>
      </c>
      <c r="B8" s="1559">
        <v>365.49</v>
      </c>
      <c r="C8" s="1560">
        <v>434.95600000000007</v>
      </c>
      <c r="D8" s="1560">
        <v>356.28200000000004</v>
      </c>
      <c r="E8" s="1560">
        <v>396.89099999999996</v>
      </c>
      <c r="F8" s="1560">
        <v>478.27200000000005</v>
      </c>
      <c r="G8" s="1560">
        <v>413.44399999999996</v>
      </c>
      <c r="H8" s="1560">
        <v>536.21100000000001</v>
      </c>
      <c r="I8" s="1560">
        <v>491.048</v>
      </c>
      <c r="J8" s="1560">
        <v>473.02500000000003</v>
      </c>
      <c r="K8" s="1560">
        <v>461.30399999999997</v>
      </c>
      <c r="L8" s="1560">
        <v>446.82500000000005</v>
      </c>
      <c r="M8" s="1561">
        <v>538.68700000000001</v>
      </c>
      <c r="N8" s="1562">
        <v>5392.4350000000004</v>
      </c>
      <c r="O8" s="1563">
        <v>580.11300000000006</v>
      </c>
      <c r="P8" s="1560">
        <v>617.03500000000008</v>
      </c>
      <c r="Q8" s="1560">
        <v>738.52499999999998</v>
      </c>
      <c r="R8" s="1560">
        <v>621.5329999999999</v>
      </c>
      <c r="S8" s="1560">
        <v>576.46399999999994</v>
      </c>
      <c r="T8" s="1560">
        <v>694.53</v>
      </c>
      <c r="U8" s="1560">
        <v>865.298</v>
      </c>
      <c r="V8" s="1560">
        <v>864.77279999999996</v>
      </c>
      <c r="W8" s="1560">
        <v>911.86900000000014</v>
      </c>
      <c r="X8" s="1560">
        <v>888.9430000000001</v>
      </c>
      <c r="Y8" s="1560">
        <v>770.36300000000006</v>
      </c>
      <c r="Z8" s="1564">
        <v>718.35300000000007</v>
      </c>
      <c r="AA8" s="1565">
        <v>8847.7988000000005</v>
      </c>
      <c r="AB8" s="1566">
        <v>893.495</v>
      </c>
      <c r="AC8" s="1560">
        <v>680.87900000000002</v>
      </c>
      <c r="AD8" s="1560">
        <v>778.79500000000007</v>
      </c>
      <c r="AE8" s="1560">
        <v>723.29300000000001</v>
      </c>
      <c r="AF8" s="1560">
        <v>663.49599999999998</v>
      </c>
      <c r="AG8" s="1560">
        <v>571.94799999999998</v>
      </c>
      <c r="AH8" s="1560">
        <v>624.96499999999992</v>
      </c>
      <c r="AI8" s="1560">
        <v>741.49399999999991</v>
      </c>
      <c r="AJ8" s="1560">
        <v>576.88900000000001</v>
      </c>
      <c r="AK8" s="1560">
        <v>599.19200000000001</v>
      </c>
      <c r="AL8" s="1560">
        <v>623.32600000000002</v>
      </c>
      <c r="AM8" s="1564">
        <v>578.22500000000002</v>
      </c>
      <c r="AN8" s="1562">
        <v>8055.9970000000003</v>
      </c>
      <c r="AO8" s="1566">
        <v>591.38400000000001</v>
      </c>
      <c r="AP8" s="1560">
        <v>647.62599999999998</v>
      </c>
      <c r="AQ8" s="1560">
        <v>581.64199999999994</v>
      </c>
      <c r="AR8" s="1560">
        <v>613.35400000000004</v>
      </c>
      <c r="AS8" s="1560">
        <v>641.0150000000001</v>
      </c>
      <c r="AT8" s="1560">
        <v>559.39400000000001</v>
      </c>
      <c r="AU8" s="1560">
        <v>645.64800000000002</v>
      </c>
      <c r="AV8" s="1560">
        <v>457.23</v>
      </c>
      <c r="AW8" s="1560">
        <v>519.91600000000005</v>
      </c>
      <c r="AX8" s="1560">
        <v>526.35400000000004</v>
      </c>
      <c r="AY8" s="1560">
        <v>521.28</v>
      </c>
      <c r="AZ8" s="1561">
        <v>490.76299999999998</v>
      </c>
      <c r="BA8" s="1562">
        <v>6795.6060000000007</v>
      </c>
      <c r="BB8" s="1566">
        <v>474.39800000000002</v>
      </c>
      <c r="BC8" s="1560">
        <v>630.13800000000003</v>
      </c>
      <c r="BD8" s="1560">
        <v>680.98099999999999</v>
      </c>
      <c r="BE8" s="1560">
        <v>615.279</v>
      </c>
      <c r="BF8" s="1560">
        <v>570.16200000000003</v>
      </c>
      <c r="BG8" s="1560">
        <v>602.47</v>
      </c>
      <c r="BH8" s="1560">
        <v>597.11800000000005</v>
      </c>
      <c r="BI8" s="1560">
        <v>578.79300000000001</v>
      </c>
      <c r="BJ8" s="1560">
        <v>537.197</v>
      </c>
      <c r="BK8" s="1560">
        <v>470.03599999999994</v>
      </c>
      <c r="BL8" s="1561">
        <v>515.3900000000001</v>
      </c>
      <c r="BM8" s="1567">
        <v>461.80599999999998</v>
      </c>
      <c r="BN8" s="1562">
        <v>6733.7680000000009</v>
      </c>
      <c r="BO8" s="1491">
        <v>480.10599999999999</v>
      </c>
      <c r="BP8" s="1508">
        <v>353.39599999999996</v>
      </c>
      <c r="BQ8" s="1491">
        <v>358.27199999999999</v>
      </c>
      <c r="BR8" s="1508">
        <v>279.38099999999997</v>
      </c>
      <c r="BS8" s="1508">
        <v>260.85199999999998</v>
      </c>
      <c r="BT8" s="1508">
        <v>279.26232857119999</v>
      </c>
      <c r="BU8" s="1508">
        <v>363.05799999999999</v>
      </c>
      <c r="BV8" s="1508">
        <v>308.536</v>
      </c>
      <c r="BW8" s="1509">
        <v>258.86599999999999</v>
      </c>
      <c r="BX8" s="1510">
        <v>264.80599999999998</v>
      </c>
      <c r="BY8" s="1510">
        <v>271.92700000000002</v>
      </c>
      <c r="BZ8" s="1511">
        <v>275.08199999999999</v>
      </c>
      <c r="CA8" s="1512">
        <v>3753.5443285711995</v>
      </c>
      <c r="CB8" s="1513">
        <v>252.10699999999997</v>
      </c>
      <c r="CC8" s="1510">
        <v>251.17200000000003</v>
      </c>
      <c r="CD8" s="1510">
        <v>221.35599999999999</v>
      </c>
      <c r="CE8" s="1510">
        <v>180.321</v>
      </c>
      <c r="CF8" s="1510">
        <v>179.43</v>
      </c>
      <c r="CG8" s="1511">
        <v>158.447</v>
      </c>
      <c r="CH8" s="1510">
        <v>341.73</v>
      </c>
      <c r="CI8" s="1510">
        <v>214.15</v>
      </c>
      <c r="CJ8" s="1510">
        <v>242.62</v>
      </c>
      <c r="CK8" s="1510">
        <v>188.35</v>
      </c>
      <c r="CL8" s="1510">
        <v>218.87</v>
      </c>
      <c r="CM8" s="1510">
        <v>246.89</v>
      </c>
      <c r="CN8" s="1512">
        <v>2695.4429999999998</v>
      </c>
    </row>
    <row r="9" spans="1:92" s="1513" customFormat="1">
      <c r="A9" s="2939" t="s">
        <v>912</v>
      </c>
      <c r="B9" s="1538">
        <v>197.12799999999999</v>
      </c>
      <c r="C9" s="1553">
        <v>220.07599999999999</v>
      </c>
      <c r="D9" s="1553">
        <v>185.21299999999999</v>
      </c>
      <c r="E9" s="1553">
        <v>188.54300000000001</v>
      </c>
      <c r="F9" s="1553">
        <v>180.958</v>
      </c>
      <c r="G9" s="1553">
        <v>130.56899999999999</v>
      </c>
      <c r="H9" s="1553">
        <v>218.92000000000002</v>
      </c>
      <c r="I9" s="1553">
        <v>176.74099999999999</v>
      </c>
      <c r="J9" s="1553">
        <v>147.39500000000001</v>
      </c>
      <c r="K9" s="1553">
        <v>130.99700000000001</v>
      </c>
      <c r="L9" s="1553">
        <v>130.876</v>
      </c>
      <c r="M9" s="1554">
        <v>124.33799999999999</v>
      </c>
      <c r="N9" s="1555">
        <v>2031.7539999999999</v>
      </c>
      <c r="O9" s="1542">
        <v>100.40299999999999</v>
      </c>
      <c r="P9" s="1553">
        <v>125.50299999999999</v>
      </c>
      <c r="Q9" s="1553">
        <v>114.923</v>
      </c>
      <c r="R9" s="1553">
        <v>115.483</v>
      </c>
      <c r="S9" s="1553">
        <v>132.51300000000001</v>
      </c>
      <c r="T9" s="1553">
        <v>179.589</v>
      </c>
      <c r="U9" s="1553">
        <v>178.05099999999999</v>
      </c>
      <c r="V9" s="1553">
        <v>172.61200000000002</v>
      </c>
      <c r="W9" s="1553">
        <v>169.76900000000001</v>
      </c>
      <c r="X9" s="1553">
        <v>183.44200000000001</v>
      </c>
      <c r="Y9" s="1553">
        <v>164.255</v>
      </c>
      <c r="Z9" s="1556">
        <v>158.17400000000001</v>
      </c>
      <c r="AA9" s="1557">
        <v>1794.7170000000001</v>
      </c>
      <c r="AB9" s="1558">
        <v>521.524</v>
      </c>
      <c r="AC9" s="1553">
        <v>381.339</v>
      </c>
      <c r="AD9" s="1553">
        <v>447.25299999999999</v>
      </c>
      <c r="AE9" s="1553">
        <v>310.87799999999999</v>
      </c>
      <c r="AF9" s="1553">
        <v>300.50200000000001</v>
      </c>
      <c r="AG9" s="1553">
        <v>207.35899999999998</v>
      </c>
      <c r="AH9" s="1553">
        <v>302.93200000000002</v>
      </c>
      <c r="AI9" s="1553">
        <v>393.13499999999999</v>
      </c>
      <c r="AJ9" s="1553">
        <v>113.569</v>
      </c>
      <c r="AK9" s="1553">
        <v>235.67400000000001</v>
      </c>
      <c r="AL9" s="1553">
        <v>267.47000000000003</v>
      </c>
      <c r="AM9" s="1556">
        <v>256.57</v>
      </c>
      <c r="AN9" s="1557">
        <v>3738.2050000000004</v>
      </c>
      <c r="AO9" s="1558">
        <v>209.036</v>
      </c>
      <c r="AP9" s="1553">
        <v>282.76900000000001</v>
      </c>
      <c r="AQ9" s="1553">
        <v>216.38499999999999</v>
      </c>
      <c r="AR9" s="1553">
        <v>190.214</v>
      </c>
      <c r="AS9" s="1553">
        <v>185.999</v>
      </c>
      <c r="AT9" s="1553">
        <v>183.44299999999998</v>
      </c>
      <c r="AU9" s="1553">
        <v>243.87799999999999</v>
      </c>
      <c r="AV9" s="1553">
        <v>109.797</v>
      </c>
      <c r="AW9" s="1553">
        <v>113.569</v>
      </c>
      <c r="AX9" s="1553">
        <v>113.66499999999999</v>
      </c>
      <c r="AY9" s="1553">
        <v>158.87799999999999</v>
      </c>
      <c r="AZ9" s="1554">
        <v>56.997999999999998</v>
      </c>
      <c r="BA9" s="1555">
        <v>2064.6309999999999</v>
      </c>
      <c r="BB9" s="1558">
        <v>101.619</v>
      </c>
      <c r="BC9" s="1553">
        <v>227.762</v>
      </c>
      <c r="BD9" s="1553">
        <v>247.25900000000001</v>
      </c>
      <c r="BE9" s="1553">
        <v>174.73899999999998</v>
      </c>
      <c r="BF9" s="1553">
        <v>145.68799999999999</v>
      </c>
      <c r="BG9" s="1553">
        <v>196.69200000000001</v>
      </c>
      <c r="BH9" s="1553">
        <v>151.738</v>
      </c>
      <c r="BI9" s="1553">
        <v>172.03899999999999</v>
      </c>
      <c r="BJ9" s="1553">
        <v>192.22499999999999</v>
      </c>
      <c r="BK9" s="1553">
        <v>133.614</v>
      </c>
      <c r="BL9" s="1554">
        <v>152.904</v>
      </c>
      <c r="BM9" s="1550">
        <v>153.005</v>
      </c>
      <c r="BN9" s="1555">
        <v>2049.2840000000001</v>
      </c>
      <c r="BO9" s="1532">
        <v>116.211</v>
      </c>
      <c r="BP9" s="1533">
        <v>49.936999999999998</v>
      </c>
      <c r="BQ9" s="1532">
        <v>53.875999999999998</v>
      </c>
      <c r="BR9" s="1533">
        <v>53.394999999999996</v>
      </c>
      <c r="BS9" s="1533">
        <v>83.091999999999999</v>
      </c>
      <c r="BT9" s="1533">
        <v>55.636999999999993</v>
      </c>
      <c r="BU9" s="1533">
        <v>100.721</v>
      </c>
      <c r="BV9" s="1533">
        <v>91.545999999999992</v>
      </c>
      <c r="BW9" s="1534">
        <v>44.485999999999997</v>
      </c>
      <c r="BX9" s="1533">
        <v>53.231000000000002</v>
      </c>
      <c r="BY9" s="1535">
        <v>86.23</v>
      </c>
      <c r="BZ9" s="1534">
        <v>78.072999999999993</v>
      </c>
      <c r="CA9" s="1537">
        <v>866.43499999999995</v>
      </c>
      <c r="CB9" s="1532">
        <v>39.003</v>
      </c>
      <c r="CC9" s="1533">
        <v>79.016999999999996</v>
      </c>
      <c r="CD9" s="1533">
        <v>46.129999999999995</v>
      </c>
      <c r="CE9" s="1533">
        <v>28.396999999999998</v>
      </c>
      <c r="CF9" s="1533">
        <v>58.31</v>
      </c>
      <c r="CG9" s="1534">
        <v>29.696999999999999</v>
      </c>
      <c r="CH9" s="1535">
        <v>219.92</v>
      </c>
      <c r="CI9" s="1535">
        <v>115.11</v>
      </c>
      <c r="CJ9" s="1535">
        <v>86.53</v>
      </c>
      <c r="CK9" s="1535">
        <v>82.75</v>
      </c>
      <c r="CL9" s="1535">
        <v>79.88</v>
      </c>
      <c r="CM9" s="1535">
        <v>108.5</v>
      </c>
      <c r="CN9" s="1537">
        <v>973.24399999999991</v>
      </c>
    </row>
    <row r="10" spans="1:92" s="1513" customFormat="1">
      <c r="A10" s="2939" t="s">
        <v>913</v>
      </c>
      <c r="B10" s="1538">
        <v>168.36200000000002</v>
      </c>
      <c r="C10" s="1553">
        <v>214.88000000000008</v>
      </c>
      <c r="D10" s="1553">
        <v>171.06900000000005</v>
      </c>
      <c r="E10" s="1553">
        <v>208.34799999999996</v>
      </c>
      <c r="F10" s="1553">
        <v>297.31400000000008</v>
      </c>
      <c r="G10" s="1553">
        <v>282.875</v>
      </c>
      <c r="H10" s="1553">
        <v>317.291</v>
      </c>
      <c r="I10" s="1553">
        <v>314.30700000000002</v>
      </c>
      <c r="J10" s="1553">
        <v>325.63</v>
      </c>
      <c r="K10" s="1553">
        <v>330.30699999999996</v>
      </c>
      <c r="L10" s="1553">
        <v>315.94900000000007</v>
      </c>
      <c r="M10" s="1554">
        <v>414.34900000000005</v>
      </c>
      <c r="N10" s="1555">
        <v>3360.6810000000005</v>
      </c>
      <c r="O10" s="1542">
        <v>479.71000000000004</v>
      </c>
      <c r="P10" s="1553">
        <v>491.5320000000001</v>
      </c>
      <c r="Q10" s="1553">
        <v>623.60199999999998</v>
      </c>
      <c r="R10" s="1553">
        <v>506.0499999999999</v>
      </c>
      <c r="S10" s="1553">
        <v>443.95099999999991</v>
      </c>
      <c r="T10" s="1553">
        <v>514.94100000000003</v>
      </c>
      <c r="U10" s="1553">
        <v>687.24700000000007</v>
      </c>
      <c r="V10" s="1553">
        <v>692.16079999999988</v>
      </c>
      <c r="W10" s="1553">
        <v>742.10000000000014</v>
      </c>
      <c r="X10" s="1553">
        <v>705.50100000000009</v>
      </c>
      <c r="Y10" s="1553">
        <v>606.10800000000006</v>
      </c>
      <c r="Z10" s="1556">
        <v>560.17900000000009</v>
      </c>
      <c r="AA10" s="1557">
        <v>7053.0817999999999</v>
      </c>
      <c r="AB10" s="1558">
        <v>371.971</v>
      </c>
      <c r="AC10" s="1553">
        <v>299.54000000000002</v>
      </c>
      <c r="AD10" s="1553">
        <v>331.54200000000009</v>
      </c>
      <c r="AE10" s="1553">
        <v>412.41500000000002</v>
      </c>
      <c r="AF10" s="1553">
        <v>362.99399999999997</v>
      </c>
      <c r="AG10" s="1553">
        <v>364.589</v>
      </c>
      <c r="AH10" s="1553">
        <v>322.0329999999999</v>
      </c>
      <c r="AI10" s="1553">
        <v>348.35899999999992</v>
      </c>
      <c r="AJ10" s="1553">
        <v>406.34699999999998</v>
      </c>
      <c r="AK10" s="1553">
        <v>363.51800000000003</v>
      </c>
      <c r="AL10" s="1553">
        <v>355.85599999999999</v>
      </c>
      <c r="AM10" s="1556">
        <v>321.65500000000003</v>
      </c>
      <c r="AN10" s="1555">
        <v>4260.8189999999995</v>
      </c>
      <c r="AO10" s="1558">
        <v>382.34800000000001</v>
      </c>
      <c r="AP10" s="1553">
        <v>364.85699999999997</v>
      </c>
      <c r="AQ10" s="1553">
        <v>365.25699999999995</v>
      </c>
      <c r="AR10" s="1553">
        <v>423.14000000000004</v>
      </c>
      <c r="AS10" s="1553">
        <v>455.01600000000008</v>
      </c>
      <c r="AT10" s="1553">
        <v>375.95100000000002</v>
      </c>
      <c r="AU10" s="1553">
        <v>401.77000000000004</v>
      </c>
      <c r="AV10" s="1553">
        <v>347.43299999999999</v>
      </c>
      <c r="AW10" s="1553">
        <v>406.34700000000004</v>
      </c>
      <c r="AX10" s="1553">
        <v>412.68900000000008</v>
      </c>
      <c r="AY10" s="1553">
        <v>362.40199999999999</v>
      </c>
      <c r="AZ10" s="1554">
        <v>433.76499999999999</v>
      </c>
      <c r="BA10" s="1555">
        <v>4730.9750000000004</v>
      </c>
      <c r="BB10" s="1558">
        <v>372.779</v>
      </c>
      <c r="BC10" s="1553">
        <v>402.37600000000003</v>
      </c>
      <c r="BD10" s="1553">
        <v>433.72199999999998</v>
      </c>
      <c r="BE10" s="1553">
        <v>440.54</v>
      </c>
      <c r="BF10" s="1553">
        <v>424.47400000000005</v>
      </c>
      <c r="BG10" s="1553">
        <v>405.77800000000002</v>
      </c>
      <c r="BH10" s="1553">
        <v>445.38000000000005</v>
      </c>
      <c r="BI10" s="1553">
        <v>406.75400000000002</v>
      </c>
      <c r="BJ10" s="1553">
        <v>344.97199999999998</v>
      </c>
      <c r="BK10" s="1553">
        <v>336.42199999999991</v>
      </c>
      <c r="BL10" s="1554">
        <v>362.48600000000005</v>
      </c>
      <c r="BM10" s="1550">
        <v>308.80099999999999</v>
      </c>
      <c r="BN10" s="1555">
        <v>4684.4840000000004</v>
      </c>
      <c r="BO10" s="1532">
        <v>363.89499999999998</v>
      </c>
      <c r="BP10" s="1533">
        <v>303.459</v>
      </c>
      <c r="BQ10" s="1532">
        <v>304.39600000000002</v>
      </c>
      <c r="BR10" s="1533">
        <v>225.45799999999997</v>
      </c>
      <c r="BS10" s="1533">
        <v>177.75999999999996</v>
      </c>
      <c r="BT10" s="1533">
        <v>223.62532857119999</v>
      </c>
      <c r="BU10" s="1533">
        <v>262.33699999999999</v>
      </c>
      <c r="BV10" s="1533">
        <v>216.99</v>
      </c>
      <c r="BW10" s="1534">
        <v>214.38</v>
      </c>
      <c r="BX10" s="1535">
        <v>211.57499999999999</v>
      </c>
      <c r="BY10" s="1535">
        <v>185.697</v>
      </c>
      <c r="BZ10" s="1536">
        <v>197.00899999999999</v>
      </c>
      <c r="CA10" s="1551">
        <v>2886.5813285712002</v>
      </c>
      <c r="CB10" s="1514">
        <v>213.10399999999998</v>
      </c>
      <c r="CC10" s="1535">
        <v>172.15500000000003</v>
      </c>
      <c r="CD10" s="1535">
        <v>175.226</v>
      </c>
      <c r="CE10" s="1535">
        <v>151.92400000000001</v>
      </c>
      <c r="CF10" s="1535">
        <v>121.12</v>
      </c>
      <c r="CG10" s="1536">
        <v>128.75</v>
      </c>
      <c r="CH10" s="1535">
        <v>121.8</v>
      </c>
      <c r="CI10" s="1535">
        <v>99.03</v>
      </c>
      <c r="CJ10" s="1535">
        <v>156.1</v>
      </c>
      <c r="CK10" s="1535">
        <v>105.6</v>
      </c>
      <c r="CL10" s="1535">
        <v>138.97999999999999</v>
      </c>
      <c r="CM10" s="1535">
        <v>139.38</v>
      </c>
      <c r="CN10" s="1551">
        <v>1723.1689999999999</v>
      </c>
    </row>
    <row r="11" spans="1:92" s="1513" customFormat="1">
      <c r="A11" s="2939" t="s">
        <v>914</v>
      </c>
      <c r="B11" s="1538">
        <v>21.887060000000005</v>
      </c>
      <c r="C11" s="1553">
        <v>27.934400000000007</v>
      </c>
      <c r="D11" s="1553">
        <v>22.238970000000009</v>
      </c>
      <c r="E11" s="1553">
        <v>27.085239999999995</v>
      </c>
      <c r="F11" s="1553">
        <v>38.650820000000003</v>
      </c>
      <c r="G11" s="1553">
        <v>36.77375</v>
      </c>
      <c r="H11" s="1553">
        <v>41.24783</v>
      </c>
      <c r="I11" s="1553">
        <v>40.859910000000006</v>
      </c>
      <c r="J11" s="1553">
        <v>42.331899999999997</v>
      </c>
      <c r="K11" s="1553">
        <v>42.939910000000005</v>
      </c>
      <c r="L11" s="1553">
        <v>41.073370000000004</v>
      </c>
      <c r="M11" s="1554">
        <v>53.865370000000006</v>
      </c>
      <c r="N11" s="1555">
        <v>436.88853000000006</v>
      </c>
      <c r="O11" s="1542">
        <v>62.362300000000005</v>
      </c>
      <c r="P11" s="1553">
        <v>63.899160000000009</v>
      </c>
      <c r="Q11" s="1553">
        <v>81.068259999999995</v>
      </c>
      <c r="R11" s="1553">
        <v>65.78649999999999</v>
      </c>
      <c r="S11" s="1553">
        <v>57.713630000000002</v>
      </c>
      <c r="T11" s="1553">
        <v>66.942330000000013</v>
      </c>
      <c r="U11" s="1553">
        <v>89.342110000000005</v>
      </c>
      <c r="V11" s="1553">
        <v>89.980903999999981</v>
      </c>
      <c r="W11" s="1553">
        <v>96.473000000000027</v>
      </c>
      <c r="X11" s="1553">
        <v>91.715130000000016</v>
      </c>
      <c r="Y11" s="1553">
        <v>78.79404000000001</v>
      </c>
      <c r="Z11" s="1556">
        <v>72.823270000000008</v>
      </c>
      <c r="AA11" s="1557">
        <v>916.9006340000002</v>
      </c>
      <c r="AB11" s="1558">
        <v>48.356230000000004</v>
      </c>
      <c r="AC11" s="1553">
        <v>38.940200000000004</v>
      </c>
      <c r="AD11" s="1553">
        <v>43.100460000000005</v>
      </c>
      <c r="AE11" s="1553">
        <v>53.613949999999996</v>
      </c>
      <c r="AF11" s="1553">
        <v>47.189219999999999</v>
      </c>
      <c r="AG11" s="1553">
        <v>47.396569999999997</v>
      </c>
      <c r="AH11" s="1553">
        <v>41.864289999999997</v>
      </c>
      <c r="AI11" s="1553">
        <v>45.286669999999994</v>
      </c>
      <c r="AJ11" s="1553">
        <v>52.825110000000002</v>
      </c>
      <c r="AK11" s="1553">
        <v>47.257340000000006</v>
      </c>
      <c r="AL11" s="1553">
        <v>46.261279999999992</v>
      </c>
      <c r="AM11" s="1556">
        <v>41.815150000000003</v>
      </c>
      <c r="AN11" s="1557">
        <v>553.90647000000001</v>
      </c>
      <c r="AO11" s="1558">
        <v>49.705239999999996</v>
      </c>
      <c r="AP11" s="1553">
        <v>47.431410000000007</v>
      </c>
      <c r="AQ11" s="1553">
        <v>47.483409999999992</v>
      </c>
      <c r="AR11" s="1553">
        <v>55.008200000000002</v>
      </c>
      <c r="AS11" s="1553">
        <v>59.152080000000012</v>
      </c>
      <c r="AT11" s="1553">
        <v>48.873630000000006</v>
      </c>
      <c r="AU11" s="1553">
        <v>52.230100000000007</v>
      </c>
      <c r="AV11" s="1553">
        <v>45.166290000000004</v>
      </c>
      <c r="AW11" s="1553">
        <v>52.825110000000002</v>
      </c>
      <c r="AX11" s="1553">
        <v>53.649569999999997</v>
      </c>
      <c r="AY11" s="1553">
        <v>47.112260000000006</v>
      </c>
      <c r="AZ11" s="1554">
        <v>56.389450000000004</v>
      </c>
      <c r="BA11" s="1555">
        <v>615.02674999999999</v>
      </c>
      <c r="BB11" s="1558">
        <v>48.461269999999999</v>
      </c>
      <c r="BC11" s="1553">
        <v>52.308880000000009</v>
      </c>
      <c r="BD11" s="1553">
        <v>56.383859999999991</v>
      </c>
      <c r="BE11" s="1553">
        <v>57.27020000000001</v>
      </c>
      <c r="BF11" s="1553">
        <v>55.181620000000009</v>
      </c>
      <c r="BG11" s="1553">
        <v>52.751139999999999</v>
      </c>
      <c r="BH11" s="1553">
        <v>57.8994</v>
      </c>
      <c r="BI11" s="1553">
        <v>52.878020000000006</v>
      </c>
      <c r="BJ11" s="1553">
        <v>44.846359999999997</v>
      </c>
      <c r="BK11" s="1553">
        <v>43.734859999999991</v>
      </c>
      <c r="BL11" s="1554">
        <v>47.123180000000005</v>
      </c>
      <c r="BM11" s="1550">
        <v>40.144129999999997</v>
      </c>
      <c r="BN11" s="1555">
        <v>608.98292000000015</v>
      </c>
      <c r="BO11" s="1532">
        <v>47.306350000000002</v>
      </c>
      <c r="BP11" s="1533">
        <v>39.449670000000005</v>
      </c>
      <c r="BQ11" s="1532">
        <v>39.571480000000001</v>
      </c>
      <c r="BR11" s="1533">
        <v>29.378179999999997</v>
      </c>
      <c r="BS11" s="1533">
        <v>23.108799999999995</v>
      </c>
      <c r="BT11" s="1533">
        <v>29.071292714256</v>
      </c>
      <c r="BU11" s="1533">
        <v>34.103810000000003</v>
      </c>
      <c r="BV11" s="1533">
        <v>28.208700000000004</v>
      </c>
      <c r="BW11" s="1534">
        <v>27.869399999999999</v>
      </c>
      <c r="BX11" s="1535">
        <v>27.504749999999998</v>
      </c>
      <c r="BY11" s="1535">
        <v>24.140610000000002</v>
      </c>
      <c r="BZ11" s="1536">
        <v>25.611169999999998</v>
      </c>
      <c r="CA11" s="1537">
        <v>375.32421271425602</v>
      </c>
      <c r="CB11" s="1532">
        <v>27.703519999999997</v>
      </c>
      <c r="CC11" s="1533">
        <v>22.380150000000004</v>
      </c>
      <c r="CD11" s="1533">
        <v>22.77938</v>
      </c>
      <c r="CE11" s="1533">
        <v>19.750120000000003</v>
      </c>
      <c r="CF11" s="1533">
        <v>15.745600000000001</v>
      </c>
      <c r="CG11" s="1534">
        <v>16.737500000000001</v>
      </c>
      <c r="CH11" s="1535">
        <v>15.829999999999998</v>
      </c>
      <c r="CI11" s="1535">
        <v>12.870000000000005</v>
      </c>
      <c r="CJ11" s="1535">
        <v>20.299999999999983</v>
      </c>
      <c r="CK11" s="1535">
        <v>13.719999999999999</v>
      </c>
      <c r="CL11" s="1535">
        <v>18.069999999999993</v>
      </c>
      <c r="CM11" s="1535">
        <v>18.989999999999995</v>
      </c>
      <c r="CN11" s="1537">
        <v>224.87626999999998</v>
      </c>
    </row>
    <row r="12" spans="1:92" s="1513" customFormat="1">
      <c r="A12" s="2939" t="s">
        <v>915</v>
      </c>
      <c r="B12" s="1538">
        <v>146.47494</v>
      </c>
      <c r="C12" s="1553">
        <v>186.94560000000007</v>
      </c>
      <c r="D12" s="1553">
        <v>148.83003000000002</v>
      </c>
      <c r="E12" s="1553">
        <v>181.26275999999996</v>
      </c>
      <c r="F12" s="1553">
        <v>258.66318000000007</v>
      </c>
      <c r="G12" s="1553">
        <v>246.10124999999999</v>
      </c>
      <c r="H12" s="1553">
        <v>276.04316999999998</v>
      </c>
      <c r="I12" s="1553">
        <v>273.44709</v>
      </c>
      <c r="J12" s="1553">
        <v>283.29809999999998</v>
      </c>
      <c r="K12" s="1553">
        <v>287.36708999999996</v>
      </c>
      <c r="L12" s="1553">
        <v>274.87563000000006</v>
      </c>
      <c r="M12" s="1554">
        <v>360.48363000000006</v>
      </c>
      <c r="N12" s="1555">
        <v>2923.7924700000003</v>
      </c>
      <c r="O12" s="1542">
        <v>417.34770000000003</v>
      </c>
      <c r="P12" s="1553">
        <v>427.6328400000001</v>
      </c>
      <c r="Q12" s="1553">
        <v>542.53373999999997</v>
      </c>
      <c r="R12" s="1553">
        <v>440.26349999999991</v>
      </c>
      <c r="S12" s="1553">
        <v>386.23736999999988</v>
      </c>
      <c r="T12" s="1553">
        <v>447.99867</v>
      </c>
      <c r="U12" s="1553">
        <v>597.90489000000002</v>
      </c>
      <c r="V12" s="1553">
        <v>602.17989599999987</v>
      </c>
      <c r="W12" s="1553">
        <v>645.62700000000007</v>
      </c>
      <c r="X12" s="1553">
        <v>613.78587000000005</v>
      </c>
      <c r="Y12" s="1553">
        <v>527.31396000000007</v>
      </c>
      <c r="Z12" s="1556">
        <v>487.35573000000011</v>
      </c>
      <c r="AA12" s="1557">
        <v>6136.1811659999994</v>
      </c>
      <c r="AB12" s="1558">
        <v>323.61477000000002</v>
      </c>
      <c r="AC12" s="1553">
        <v>260.59980000000002</v>
      </c>
      <c r="AD12" s="1553">
        <v>288.44154000000009</v>
      </c>
      <c r="AE12" s="1553">
        <v>358.80105000000003</v>
      </c>
      <c r="AF12" s="1553">
        <v>315.80477999999999</v>
      </c>
      <c r="AG12" s="1553">
        <v>317.19243</v>
      </c>
      <c r="AH12" s="1553">
        <v>280.16870999999992</v>
      </c>
      <c r="AI12" s="1553">
        <v>303.07232999999991</v>
      </c>
      <c r="AJ12" s="1553">
        <v>353.52188999999998</v>
      </c>
      <c r="AK12" s="1553">
        <v>316.26066000000003</v>
      </c>
      <c r="AL12" s="1553">
        <v>309.59472</v>
      </c>
      <c r="AM12" s="1556">
        <v>279.83985000000001</v>
      </c>
      <c r="AN12" s="1555">
        <v>3706.9125300000001</v>
      </c>
      <c r="AO12" s="1558">
        <v>332.64276000000001</v>
      </c>
      <c r="AP12" s="1553">
        <v>317.42558999999994</v>
      </c>
      <c r="AQ12" s="1553">
        <v>317.77358999999996</v>
      </c>
      <c r="AR12" s="1553">
        <v>368.13180000000006</v>
      </c>
      <c r="AS12" s="1553">
        <v>395.86392000000006</v>
      </c>
      <c r="AT12" s="1553">
        <v>327.07737000000003</v>
      </c>
      <c r="AU12" s="1553">
        <v>349.53990000000005</v>
      </c>
      <c r="AV12" s="1553">
        <v>302.26670999999999</v>
      </c>
      <c r="AW12" s="1553">
        <v>353.52189000000004</v>
      </c>
      <c r="AX12" s="1553">
        <v>359.0394300000001</v>
      </c>
      <c r="AY12" s="1553">
        <v>315.28973999999999</v>
      </c>
      <c r="AZ12" s="1554">
        <v>377.37554999999998</v>
      </c>
      <c r="BA12" s="1555">
        <v>4115.9482500000004</v>
      </c>
      <c r="BB12" s="1558">
        <v>324.31772999999998</v>
      </c>
      <c r="BC12" s="1553">
        <v>350.06712000000005</v>
      </c>
      <c r="BD12" s="1553">
        <v>377.33814000000001</v>
      </c>
      <c r="BE12" s="1553">
        <v>383.26980000000003</v>
      </c>
      <c r="BF12" s="1553">
        <v>369.29238000000004</v>
      </c>
      <c r="BG12" s="1553">
        <v>353.02686</v>
      </c>
      <c r="BH12" s="1553">
        <v>387.48060000000004</v>
      </c>
      <c r="BI12" s="1553">
        <v>353.87598000000003</v>
      </c>
      <c r="BJ12" s="1553">
        <v>300.12563999999998</v>
      </c>
      <c r="BK12" s="1553">
        <v>292.68713999999994</v>
      </c>
      <c r="BL12" s="1554">
        <v>315.36282000000006</v>
      </c>
      <c r="BM12" s="1550">
        <v>268.65686999999997</v>
      </c>
      <c r="BN12" s="1555">
        <v>4075.50108</v>
      </c>
      <c r="BO12" s="1532">
        <v>316.58864999999997</v>
      </c>
      <c r="BP12" s="1533">
        <v>264.00932999999998</v>
      </c>
      <c r="BQ12" s="1532">
        <v>264.82452000000001</v>
      </c>
      <c r="BR12" s="1533">
        <v>196.60781999999998</v>
      </c>
      <c r="BS12" s="1533">
        <v>154.65119999999996</v>
      </c>
      <c r="BT12" s="1533">
        <v>194.55403585694398</v>
      </c>
      <c r="BU12" s="1533">
        <v>228.23318999999998</v>
      </c>
      <c r="BV12" s="1533">
        <v>188.78130000000002</v>
      </c>
      <c r="BW12" s="1534">
        <v>186.51060000000001</v>
      </c>
      <c r="BX12" s="1535">
        <v>184.07024999999999</v>
      </c>
      <c r="BY12" s="1535">
        <v>161.55638999999999</v>
      </c>
      <c r="BZ12" s="1536">
        <v>171.39783</v>
      </c>
      <c r="CA12" s="1551">
        <v>2511.7851158569442</v>
      </c>
      <c r="CB12" s="1532">
        <v>185.40047999999999</v>
      </c>
      <c r="CC12" s="1533">
        <v>149.77485000000001</v>
      </c>
      <c r="CD12" s="1533">
        <v>152.44662</v>
      </c>
      <c r="CE12" s="1533">
        <v>132.17388</v>
      </c>
      <c r="CF12" s="1533">
        <v>105.37440000000001</v>
      </c>
      <c r="CG12" s="1534">
        <v>112.0125</v>
      </c>
      <c r="CH12" s="1535">
        <v>105.97</v>
      </c>
      <c r="CI12" s="1535">
        <v>86.16</v>
      </c>
      <c r="CJ12" s="1535">
        <v>135.80000000000001</v>
      </c>
      <c r="CK12" s="1535">
        <v>91.88</v>
      </c>
      <c r="CL12" s="1535">
        <v>120.91</v>
      </c>
      <c r="CM12" s="1535">
        <v>120.39</v>
      </c>
      <c r="CN12" s="1551">
        <v>1498.2927300000001</v>
      </c>
    </row>
    <row r="13" spans="1:92" s="1513" customFormat="1">
      <c r="A13" s="2941" t="s">
        <v>916</v>
      </c>
      <c r="B13" s="1568">
        <v>110.23200000000001</v>
      </c>
      <c r="C13" s="1569">
        <v>114.82799999999999</v>
      </c>
      <c r="D13" s="1569">
        <v>102.50399999999999</v>
      </c>
      <c r="E13" s="1569">
        <v>153.28800000000001</v>
      </c>
      <c r="F13" s="1569">
        <v>112.851</v>
      </c>
      <c r="G13" s="1569">
        <v>97.798000000000002</v>
      </c>
      <c r="H13" s="1569">
        <v>143.124</v>
      </c>
      <c r="I13" s="1569">
        <v>129.41</v>
      </c>
      <c r="J13" s="1569">
        <v>150.791</v>
      </c>
      <c r="K13" s="1569">
        <v>131.886</v>
      </c>
      <c r="L13" s="1569">
        <v>116.383</v>
      </c>
      <c r="M13" s="1570">
        <v>136.24799999999999</v>
      </c>
      <c r="N13" s="1571">
        <v>1499.3430000000001</v>
      </c>
      <c r="O13" s="1572">
        <v>122.24500000000002</v>
      </c>
      <c r="P13" s="1569">
        <v>118.372</v>
      </c>
      <c r="Q13" s="1569">
        <v>106.91600000000001</v>
      </c>
      <c r="R13" s="1569">
        <v>129.16800000000001</v>
      </c>
      <c r="S13" s="1569">
        <v>124.75599999999997</v>
      </c>
      <c r="T13" s="1569">
        <v>123.22</v>
      </c>
      <c r="U13" s="1569">
        <v>149.03100000000001</v>
      </c>
      <c r="V13" s="1569">
        <v>182.185</v>
      </c>
      <c r="W13" s="1569">
        <v>193.90900000000002</v>
      </c>
      <c r="X13" s="1569">
        <v>179.232</v>
      </c>
      <c r="Y13" s="1569">
        <v>148.69300000000001</v>
      </c>
      <c r="Z13" s="1573">
        <v>137.34</v>
      </c>
      <c r="AA13" s="1574">
        <v>1715.067</v>
      </c>
      <c r="AB13" s="1575">
        <v>136.61199999999999</v>
      </c>
      <c r="AC13" s="1569">
        <v>119.75700000000001</v>
      </c>
      <c r="AD13" s="1569">
        <v>128.834</v>
      </c>
      <c r="AE13" s="1569">
        <v>144.84400000000002</v>
      </c>
      <c r="AF13" s="1569">
        <v>135.46299999999997</v>
      </c>
      <c r="AG13" s="1569">
        <v>154.76300000000001</v>
      </c>
      <c r="AH13" s="1569">
        <v>279.75299999999993</v>
      </c>
      <c r="AI13" s="1569">
        <v>222.34099999999998</v>
      </c>
      <c r="AJ13" s="1569">
        <v>165.29200000000003</v>
      </c>
      <c r="AK13" s="1569">
        <v>139.76900000000001</v>
      </c>
      <c r="AL13" s="1569">
        <v>168.892</v>
      </c>
      <c r="AM13" s="1573">
        <v>141.72200000000001</v>
      </c>
      <c r="AN13" s="1574">
        <v>1938.0419999999997</v>
      </c>
      <c r="AO13" s="1575">
        <v>135.31800000000001</v>
      </c>
      <c r="AP13" s="1569">
        <v>156.24800000000002</v>
      </c>
      <c r="AQ13" s="1569">
        <v>140.78399999999999</v>
      </c>
      <c r="AR13" s="1569">
        <v>134.89699999999996</v>
      </c>
      <c r="AS13" s="1569">
        <v>124.803</v>
      </c>
      <c r="AT13" s="1569">
        <v>192.36799999999997</v>
      </c>
      <c r="AU13" s="1569">
        <v>348.43699999999995</v>
      </c>
      <c r="AV13" s="1569">
        <v>200.845</v>
      </c>
      <c r="AW13" s="1569">
        <v>184.04300000000001</v>
      </c>
      <c r="AX13" s="1569">
        <v>150.626</v>
      </c>
      <c r="AY13" s="1569">
        <v>154.297</v>
      </c>
      <c r="AZ13" s="1570">
        <v>189.49999999999997</v>
      </c>
      <c r="BA13" s="1571">
        <v>2112.1659999999997</v>
      </c>
      <c r="BB13" s="1575">
        <v>157.637</v>
      </c>
      <c r="BC13" s="1569">
        <v>175.04900000000001</v>
      </c>
      <c r="BD13" s="1569">
        <v>156.67099999999999</v>
      </c>
      <c r="BE13" s="1569">
        <v>150.32999999999998</v>
      </c>
      <c r="BF13" s="1569">
        <v>166.29300000000001</v>
      </c>
      <c r="BG13" s="1569">
        <v>384.53200000000004</v>
      </c>
      <c r="BH13" s="1569">
        <v>319.09899999999999</v>
      </c>
      <c r="BI13" s="1569">
        <v>202.43799999999999</v>
      </c>
      <c r="BJ13" s="1569">
        <v>210.93799999999999</v>
      </c>
      <c r="BK13" s="1569">
        <v>183.20499999999998</v>
      </c>
      <c r="BL13" s="1570">
        <v>174.79899999999998</v>
      </c>
      <c r="BM13" s="1567">
        <v>167.26300000000001</v>
      </c>
      <c r="BN13" s="1571">
        <v>2448.2539999999999</v>
      </c>
      <c r="BO13" s="1491">
        <v>172.387</v>
      </c>
      <c r="BP13" s="1508">
        <v>166.29100000000003</v>
      </c>
      <c r="BQ13" s="1491">
        <v>145.321</v>
      </c>
      <c r="BR13" s="1508">
        <v>149.80799999999999</v>
      </c>
      <c r="BS13" s="1508">
        <v>168.29599999999999</v>
      </c>
      <c r="BT13" s="1508">
        <v>148.16000000000003</v>
      </c>
      <c r="BU13" s="1508">
        <v>249.74000000000004</v>
      </c>
      <c r="BV13" s="1508">
        <v>266.82400000000001</v>
      </c>
      <c r="BW13" s="1509">
        <v>193.268</v>
      </c>
      <c r="BX13" s="1510">
        <v>157.35999999999999</v>
      </c>
      <c r="BY13" s="1510">
        <v>260.68399999999997</v>
      </c>
      <c r="BZ13" s="1511">
        <v>152.14500000000001</v>
      </c>
      <c r="CA13" s="1512">
        <v>2230.2840000000001</v>
      </c>
      <c r="CB13" s="1513">
        <v>154.30900000000003</v>
      </c>
      <c r="CC13" s="1510">
        <v>178.11300000000003</v>
      </c>
      <c r="CD13" s="1510">
        <v>151.20100000000002</v>
      </c>
      <c r="CE13" s="1510">
        <v>136.61500000000001</v>
      </c>
      <c r="CF13" s="1510">
        <v>149.40699999999995</v>
      </c>
      <c r="CG13" s="1511">
        <v>164.678</v>
      </c>
      <c r="CH13" s="1510">
        <v>329.29</v>
      </c>
      <c r="CI13" s="1510">
        <v>223.43</v>
      </c>
      <c r="CJ13" s="1510">
        <v>220.55</v>
      </c>
      <c r="CK13" s="1510">
        <v>198.28</v>
      </c>
      <c r="CL13" s="1510">
        <v>159.68</v>
      </c>
      <c r="CM13" s="1510">
        <v>167.29</v>
      </c>
      <c r="CN13" s="1512">
        <v>2232.8429999999998</v>
      </c>
    </row>
    <row r="14" spans="1:92" s="1513" customFormat="1">
      <c r="A14" s="2939" t="s">
        <v>917</v>
      </c>
      <c r="B14" s="1538">
        <v>208.78300000000002</v>
      </c>
      <c r="C14" s="1549">
        <v>255.59799999999998</v>
      </c>
      <c r="D14" s="1549">
        <v>206.44800000000001</v>
      </c>
      <c r="E14" s="1549">
        <v>213.416</v>
      </c>
      <c r="F14" s="1549">
        <v>318.38800000000003</v>
      </c>
      <c r="G14" s="1549">
        <v>303.35700000000003</v>
      </c>
      <c r="H14" s="1549">
        <v>325.88899999999995</v>
      </c>
      <c r="I14" s="1549">
        <v>325.7</v>
      </c>
      <c r="J14" s="1549">
        <v>328.31200000000001</v>
      </c>
      <c r="K14" s="1549">
        <v>328.63299999999998</v>
      </c>
      <c r="L14" s="1549">
        <v>327.875</v>
      </c>
      <c r="M14" s="1546">
        <v>328.15599999999995</v>
      </c>
      <c r="N14" s="1547">
        <v>3470.5550000000003</v>
      </c>
      <c r="O14" s="1576">
        <v>313.74299999999999</v>
      </c>
      <c r="P14" s="1549">
        <v>317.23599999999999</v>
      </c>
      <c r="Q14" s="1549">
        <v>319.274</v>
      </c>
      <c r="R14" s="1549">
        <v>320.505</v>
      </c>
      <c r="S14" s="1549">
        <v>280.33600000000001</v>
      </c>
      <c r="T14" s="1549">
        <v>350.38499999999999</v>
      </c>
      <c r="U14" s="1549">
        <v>422.298</v>
      </c>
      <c r="V14" s="1549">
        <v>482.149</v>
      </c>
      <c r="W14" s="1549">
        <v>497.84</v>
      </c>
      <c r="X14" s="1549">
        <v>494.911</v>
      </c>
      <c r="Y14" s="1549">
        <v>396.06799999999998</v>
      </c>
      <c r="Z14" s="1577">
        <v>368.51299999999998</v>
      </c>
      <c r="AA14" s="1578">
        <v>4563.2580000000007</v>
      </c>
      <c r="AB14" s="1548">
        <v>405.38300000000004</v>
      </c>
      <c r="AC14" s="1549">
        <v>329.24599999999998</v>
      </c>
      <c r="AD14" s="1549">
        <v>359.09199999999998</v>
      </c>
      <c r="AE14" s="1549">
        <v>444.11700000000002</v>
      </c>
      <c r="AF14" s="1549">
        <v>393.97699999999998</v>
      </c>
      <c r="AG14" s="1549">
        <v>414.27300000000002</v>
      </c>
      <c r="AH14" s="1549">
        <v>414.411</v>
      </c>
      <c r="AI14" s="1549">
        <v>413.38399999999996</v>
      </c>
      <c r="AJ14" s="1549">
        <v>471.28799999999995</v>
      </c>
      <c r="AK14" s="1549">
        <v>401.94099999999997</v>
      </c>
      <c r="AL14" s="1549">
        <v>415.05600000000004</v>
      </c>
      <c r="AM14" s="1577">
        <v>361.34800000000001</v>
      </c>
      <c r="AN14" s="1578">
        <v>4823.5159999999996</v>
      </c>
      <c r="AO14" s="1548">
        <v>412.72700000000003</v>
      </c>
      <c r="AP14" s="1549">
        <v>410.99400000000003</v>
      </c>
      <c r="AQ14" s="1549">
        <v>398.36</v>
      </c>
      <c r="AR14" s="1549">
        <v>441.39800000000002</v>
      </c>
      <c r="AS14" s="1549">
        <v>468.279</v>
      </c>
      <c r="AT14" s="1549">
        <v>447.56700000000001</v>
      </c>
      <c r="AU14" s="1549">
        <v>558.15899999999999</v>
      </c>
      <c r="AV14" s="1549">
        <v>431.88299999999998</v>
      </c>
      <c r="AW14" s="1549">
        <v>471.28799999999995</v>
      </c>
      <c r="AX14" s="1549">
        <v>448.28</v>
      </c>
      <c r="AY14" s="1549">
        <v>405.89400000000001</v>
      </c>
      <c r="AZ14" s="1546">
        <v>478.81499999999994</v>
      </c>
      <c r="BA14" s="1547">
        <v>5373.6440000000002</v>
      </c>
      <c r="BB14" s="1548">
        <v>419.81899999999996</v>
      </c>
      <c r="BC14" s="1549">
        <v>446.13200000000001</v>
      </c>
      <c r="BD14" s="1549">
        <v>469.88</v>
      </c>
      <c r="BE14" s="1549">
        <v>472.82499999999999</v>
      </c>
      <c r="BF14" s="1549">
        <v>472.77799999999996</v>
      </c>
      <c r="BG14" s="1549">
        <v>515.072</v>
      </c>
      <c r="BH14" s="1549">
        <v>512.79999999999995</v>
      </c>
      <c r="BI14" s="1549">
        <v>488.46600000000001</v>
      </c>
      <c r="BJ14" s="1549">
        <v>451.95299999999997</v>
      </c>
      <c r="BK14" s="1549">
        <v>413.38399999999996</v>
      </c>
      <c r="BL14" s="1546">
        <v>425.71000000000004</v>
      </c>
      <c r="BM14" s="1550">
        <v>372.70700000000005</v>
      </c>
      <c r="BN14" s="1547">
        <v>5461.5260000000007</v>
      </c>
      <c r="BO14" s="1532">
        <v>418.44900000000001</v>
      </c>
      <c r="BP14" s="1533">
        <v>368.92299999999994</v>
      </c>
      <c r="BQ14" s="1532">
        <v>354.21899999999999</v>
      </c>
      <c r="BR14" s="1533">
        <v>278.06799999999998</v>
      </c>
      <c r="BS14" s="1533">
        <v>250.79300000000001</v>
      </c>
      <c r="BT14" s="1533">
        <v>288.16600000000005</v>
      </c>
      <c r="BU14" s="1533">
        <v>415.58100000000002</v>
      </c>
      <c r="BV14" s="1533">
        <v>383.65800000000002</v>
      </c>
      <c r="BW14" s="1534">
        <v>320.089</v>
      </c>
      <c r="BX14" s="1535">
        <v>287.28699999999998</v>
      </c>
      <c r="BY14" s="1535">
        <v>364.452</v>
      </c>
      <c r="BZ14" s="1536">
        <v>264.81</v>
      </c>
      <c r="CA14" s="1551">
        <v>3994.4949999999994</v>
      </c>
      <c r="CB14" s="1514">
        <v>280.12</v>
      </c>
      <c r="CC14" s="1535">
        <v>260.95800000000003</v>
      </c>
      <c r="CD14" s="1535">
        <v>241.45800000000003</v>
      </c>
      <c r="CE14" s="1535">
        <v>207.12400000000002</v>
      </c>
      <c r="CF14" s="1535">
        <v>192.13200000000001</v>
      </c>
      <c r="CG14" s="1536">
        <v>214.179</v>
      </c>
      <c r="CH14" s="1535">
        <v>379.18399999999997</v>
      </c>
      <c r="CI14" s="1535">
        <v>245.27699999999999</v>
      </c>
      <c r="CJ14" s="1535">
        <v>283.428</v>
      </c>
      <c r="CK14" s="1535">
        <v>228.45699999999999</v>
      </c>
      <c r="CL14" s="1535">
        <v>183.51399999999998</v>
      </c>
      <c r="CM14" s="1535">
        <v>185.83300000000003</v>
      </c>
      <c r="CN14" s="1551">
        <v>2901.6640000000002</v>
      </c>
    </row>
    <row r="15" spans="1:92" s="1513" customFormat="1">
      <c r="A15" s="2939" t="s">
        <v>918</v>
      </c>
      <c r="B15" s="1579">
        <v>44.710999999999999</v>
      </c>
      <c r="C15" s="1539">
        <v>48.097999999999999</v>
      </c>
      <c r="D15" s="1539">
        <v>46.436999999999998</v>
      </c>
      <c r="E15" s="1539">
        <v>51.145000000000003</v>
      </c>
      <c r="F15" s="1539">
        <v>49.755000000000003</v>
      </c>
      <c r="G15" s="1539">
        <v>42.231000000000002</v>
      </c>
      <c r="H15" s="1539">
        <v>54.195</v>
      </c>
      <c r="I15" s="1539">
        <v>44.625999999999998</v>
      </c>
      <c r="J15" s="1539">
        <v>48.523000000000003</v>
      </c>
      <c r="K15" s="1539">
        <v>48.52</v>
      </c>
      <c r="L15" s="1539">
        <v>39.912999999999997</v>
      </c>
      <c r="M15" s="1540">
        <v>44.703000000000003</v>
      </c>
      <c r="N15" s="1541">
        <v>562.85699999999997</v>
      </c>
      <c r="O15" s="1542">
        <v>47.460999999999999</v>
      </c>
      <c r="P15" s="1539">
        <v>50.793999999999997</v>
      </c>
      <c r="Q15" s="1539">
        <v>49.155999999999999</v>
      </c>
      <c r="R15" s="1539">
        <v>61.607999999999997</v>
      </c>
      <c r="S15" s="1539">
        <v>44.338000000000001</v>
      </c>
      <c r="T15" s="1539">
        <v>53.749000000000002</v>
      </c>
      <c r="U15" s="1539">
        <v>54.692999999999998</v>
      </c>
      <c r="V15" s="1539">
        <v>65.995000000000005</v>
      </c>
      <c r="W15" s="1539">
        <v>57.008000000000003</v>
      </c>
      <c r="X15" s="1539">
        <v>60.738999999999997</v>
      </c>
      <c r="Y15" s="1539">
        <v>51.639000000000003</v>
      </c>
      <c r="Z15" s="1543">
        <v>52.316000000000003</v>
      </c>
      <c r="AA15" s="1544">
        <v>649.49599999999998</v>
      </c>
      <c r="AB15" s="1545">
        <v>57.128</v>
      </c>
      <c r="AC15" s="1539">
        <v>53.241</v>
      </c>
      <c r="AD15" s="1539">
        <v>60.607999999999997</v>
      </c>
      <c r="AE15" s="1539">
        <v>62.008000000000003</v>
      </c>
      <c r="AF15" s="1539">
        <v>59.677999999999997</v>
      </c>
      <c r="AG15" s="1539">
        <v>60.084000000000003</v>
      </c>
      <c r="AH15" s="1539">
        <v>59.22</v>
      </c>
      <c r="AI15" s="1539">
        <v>53.91</v>
      </c>
      <c r="AJ15" s="1539">
        <v>60.436999999999998</v>
      </c>
      <c r="AK15" s="1539">
        <v>56.341999999999999</v>
      </c>
      <c r="AL15" s="1539">
        <v>64.766999999999996</v>
      </c>
      <c r="AM15" s="1543">
        <v>62.722999999999999</v>
      </c>
      <c r="AN15" s="1544">
        <v>710.14599999999996</v>
      </c>
      <c r="AO15" s="1545">
        <v>57.534999999999997</v>
      </c>
      <c r="AP15" s="1539">
        <v>65.290000000000006</v>
      </c>
      <c r="AQ15" s="1539">
        <v>62.707000000000001</v>
      </c>
      <c r="AR15" s="1539">
        <v>64.197999999999993</v>
      </c>
      <c r="AS15" s="1539">
        <v>54.570999999999998</v>
      </c>
      <c r="AT15" s="1539">
        <v>74.873000000000005</v>
      </c>
      <c r="AU15" s="1539">
        <v>51.17</v>
      </c>
      <c r="AV15" s="1539">
        <v>74.197000000000003</v>
      </c>
      <c r="AW15" s="1539">
        <v>69.037999999999997</v>
      </c>
      <c r="AX15" s="1539">
        <v>63.942999999999998</v>
      </c>
      <c r="AY15" s="1539">
        <v>66.346000000000004</v>
      </c>
      <c r="AZ15" s="1546">
        <v>91.73</v>
      </c>
      <c r="BA15" s="1547">
        <v>795.59800000000007</v>
      </c>
      <c r="BB15" s="1548">
        <v>64.724999999999994</v>
      </c>
      <c r="BC15" s="1549">
        <v>82.275999999999996</v>
      </c>
      <c r="BD15" s="1549">
        <v>66.801000000000002</v>
      </c>
      <c r="BE15" s="1549">
        <v>63.307000000000002</v>
      </c>
      <c r="BF15" s="1549">
        <v>65.424999999999997</v>
      </c>
      <c r="BG15" s="1549">
        <v>65.415000000000006</v>
      </c>
      <c r="BH15" s="1549">
        <v>66.414000000000001</v>
      </c>
      <c r="BI15" s="1549">
        <v>65.466999999999999</v>
      </c>
      <c r="BJ15" s="1549">
        <v>61.512999999999998</v>
      </c>
      <c r="BK15" s="1549">
        <v>65.102000000000004</v>
      </c>
      <c r="BL15" s="1546">
        <v>67.137</v>
      </c>
      <c r="BM15" s="1550">
        <v>60.637999999999998</v>
      </c>
      <c r="BN15" s="1547">
        <v>794.22000000000014</v>
      </c>
      <c r="BO15" s="1532">
        <v>73.465000000000003</v>
      </c>
      <c r="BP15" s="1533">
        <v>63.935000000000002</v>
      </c>
      <c r="BQ15" s="1532">
        <v>58.256</v>
      </c>
      <c r="BR15" s="1533">
        <v>71.197000000000003</v>
      </c>
      <c r="BS15" s="1533">
        <v>75.16</v>
      </c>
      <c r="BT15" s="1533">
        <v>56.820999999999998</v>
      </c>
      <c r="BU15" s="1533">
        <v>64.992000000000004</v>
      </c>
      <c r="BV15" s="1533">
        <v>74.944999999999993</v>
      </c>
      <c r="BW15" s="1534">
        <v>62.176000000000002</v>
      </c>
      <c r="BX15" s="1533">
        <v>56.399000000000001</v>
      </c>
      <c r="BY15" s="1533">
        <v>60.197000000000003</v>
      </c>
      <c r="BZ15" s="1534">
        <v>61.180999999999997</v>
      </c>
      <c r="CA15" s="1537">
        <v>778.72400000000016</v>
      </c>
      <c r="CB15" s="1532">
        <v>62.070999999999998</v>
      </c>
      <c r="CC15" s="1533">
        <v>69.718999999999994</v>
      </c>
      <c r="CD15" s="1533">
        <v>64.781000000000006</v>
      </c>
      <c r="CE15" s="1533">
        <v>64.233999999999995</v>
      </c>
      <c r="CF15" s="1533">
        <v>65.259</v>
      </c>
      <c r="CG15" s="1534">
        <v>65.116</v>
      </c>
      <c r="CH15" s="1533">
        <v>67.400000000000006</v>
      </c>
      <c r="CI15" s="1535">
        <v>66.989999999999995</v>
      </c>
      <c r="CJ15" s="1535">
        <v>75.959999999999994</v>
      </c>
      <c r="CK15" s="1535">
        <v>64.27</v>
      </c>
      <c r="CL15" s="1535">
        <v>69.62</v>
      </c>
      <c r="CM15" s="1535">
        <v>75.58</v>
      </c>
      <c r="CN15" s="1537">
        <v>811.00000000000011</v>
      </c>
    </row>
    <row r="16" spans="1:92" s="1513" customFormat="1">
      <c r="A16" s="2939" t="s">
        <v>919</v>
      </c>
      <c r="B16" s="1538">
        <v>42.923000000000002</v>
      </c>
      <c r="C16" s="1539">
        <v>46.173999999999999</v>
      </c>
      <c r="D16" s="1539">
        <v>44.579000000000001</v>
      </c>
      <c r="E16" s="1539">
        <v>49.099000000000004</v>
      </c>
      <c r="F16" s="1539">
        <v>47.765000000000001</v>
      </c>
      <c r="G16" s="1539">
        <v>40.542000000000002</v>
      </c>
      <c r="H16" s="1539">
        <v>52.027000000000001</v>
      </c>
      <c r="I16" s="1539">
        <v>42.841000000000001</v>
      </c>
      <c r="J16" s="1539">
        <v>46.582000000000001</v>
      </c>
      <c r="K16" s="1539">
        <v>46.579000000000001</v>
      </c>
      <c r="L16" s="1539">
        <v>38.315999999999995</v>
      </c>
      <c r="M16" s="1540">
        <v>42.915000000000006</v>
      </c>
      <c r="N16" s="1541">
        <v>540.34199999999998</v>
      </c>
      <c r="O16" s="1542">
        <v>45.562999999999995</v>
      </c>
      <c r="P16" s="1539">
        <v>48.762</v>
      </c>
      <c r="Q16" s="1539">
        <v>47.19</v>
      </c>
      <c r="R16" s="1539">
        <v>59.143999999999998</v>
      </c>
      <c r="S16" s="1539">
        <v>42.564</v>
      </c>
      <c r="T16" s="1539">
        <v>51.6</v>
      </c>
      <c r="U16" s="1539">
        <v>52.504999999999995</v>
      </c>
      <c r="V16" s="1539">
        <v>63.355000000000004</v>
      </c>
      <c r="W16" s="1539">
        <v>54.728000000000002</v>
      </c>
      <c r="X16" s="1539">
        <v>58.309999999999995</v>
      </c>
      <c r="Y16" s="1539">
        <v>49.574000000000005</v>
      </c>
      <c r="Z16" s="1543">
        <v>50.222999999999999</v>
      </c>
      <c r="AA16" s="1544">
        <v>623.51800000000003</v>
      </c>
      <c r="AB16" s="1545">
        <v>54.843000000000004</v>
      </c>
      <c r="AC16" s="1539">
        <v>51.110999999999997</v>
      </c>
      <c r="AD16" s="1539">
        <v>58.183999999999997</v>
      </c>
      <c r="AE16" s="1539">
        <v>59.528000000000006</v>
      </c>
      <c r="AF16" s="1539">
        <v>57.290999999999997</v>
      </c>
      <c r="AG16" s="1539">
        <v>57.681000000000004</v>
      </c>
      <c r="AH16" s="1539">
        <v>56.850999999999999</v>
      </c>
      <c r="AI16" s="1539">
        <v>51.753999999999998</v>
      </c>
      <c r="AJ16" s="1539">
        <v>66.275999999999996</v>
      </c>
      <c r="AK16" s="1539">
        <v>54.088999999999999</v>
      </c>
      <c r="AL16" s="1539">
        <v>62.175999999999995</v>
      </c>
      <c r="AM16" s="1543">
        <v>60.213999999999999</v>
      </c>
      <c r="AN16" s="1544">
        <v>681.74199999999996</v>
      </c>
      <c r="AO16" s="1545">
        <v>55.233999999999995</v>
      </c>
      <c r="AP16" s="1539">
        <v>62.679000000000009</v>
      </c>
      <c r="AQ16" s="1539">
        <v>60.198999999999998</v>
      </c>
      <c r="AR16" s="1539">
        <v>61.630999999999993</v>
      </c>
      <c r="AS16" s="1539">
        <v>52.387999999999998</v>
      </c>
      <c r="AT16" s="1539">
        <v>71.878</v>
      </c>
      <c r="AU16" s="1539">
        <v>49.123000000000005</v>
      </c>
      <c r="AV16" s="1539">
        <v>71.228999999999999</v>
      </c>
      <c r="AW16" s="1539">
        <v>66.275999999999996</v>
      </c>
      <c r="AX16" s="1539">
        <v>61.384999999999998</v>
      </c>
      <c r="AY16" s="1539">
        <v>63.692000000000007</v>
      </c>
      <c r="AZ16" s="1546">
        <v>88.061000000000007</v>
      </c>
      <c r="BA16" s="1547">
        <v>763.77500000000009</v>
      </c>
      <c r="BB16" s="1548">
        <v>62.135999999999996</v>
      </c>
      <c r="BC16" s="1549">
        <v>78.984999999999999</v>
      </c>
      <c r="BD16" s="1549">
        <v>64.129000000000005</v>
      </c>
      <c r="BE16" s="1549">
        <v>60.775000000000006</v>
      </c>
      <c r="BF16" s="1549">
        <v>62.808</v>
      </c>
      <c r="BG16" s="1549">
        <v>62.799000000000007</v>
      </c>
      <c r="BH16" s="1549">
        <v>63.757000000000005</v>
      </c>
      <c r="BI16" s="1549">
        <v>62.847999999999999</v>
      </c>
      <c r="BJ16" s="1549">
        <v>59.052</v>
      </c>
      <c r="BK16" s="1549">
        <v>62.498000000000005</v>
      </c>
      <c r="BL16" s="1546">
        <v>64.451999999999998</v>
      </c>
      <c r="BM16" s="1550">
        <v>58.213000000000001</v>
      </c>
      <c r="BN16" s="1547">
        <v>762.45200000000011</v>
      </c>
      <c r="BO16" s="1532">
        <v>70.527000000000001</v>
      </c>
      <c r="BP16" s="1533">
        <v>61.378</v>
      </c>
      <c r="BQ16" s="1532">
        <v>55.926000000000002</v>
      </c>
      <c r="BR16" s="1533">
        <v>68.349000000000004</v>
      </c>
      <c r="BS16" s="1533">
        <v>72.153999999999996</v>
      </c>
      <c r="BT16" s="1533">
        <v>54.547999999999995</v>
      </c>
      <c r="BU16" s="1533">
        <v>62.392000000000003</v>
      </c>
      <c r="BV16" s="1533">
        <v>71.946999999999989</v>
      </c>
      <c r="BW16" s="1534">
        <v>59.689</v>
      </c>
      <c r="BX16" s="1533">
        <v>54.143000000000001</v>
      </c>
      <c r="BY16" s="1533">
        <v>57.789000000000001</v>
      </c>
      <c r="BZ16" s="1534">
        <v>58.733999999999995</v>
      </c>
      <c r="CA16" s="1537">
        <v>747.57600000000002</v>
      </c>
      <c r="CB16" s="1532">
        <v>59.588000000000001</v>
      </c>
      <c r="CC16" s="1533">
        <v>66.929999999999993</v>
      </c>
      <c r="CD16" s="1533">
        <v>62.190000000000005</v>
      </c>
      <c r="CE16" s="1533">
        <v>61.664999999999992</v>
      </c>
      <c r="CF16" s="1533">
        <v>62.649000000000001</v>
      </c>
      <c r="CG16" s="1534">
        <v>62.511000000000003</v>
      </c>
      <c r="CH16" s="1533">
        <v>64.7</v>
      </c>
      <c r="CI16" s="1535">
        <v>64.309999999999988</v>
      </c>
      <c r="CJ16" s="1535">
        <v>72.919999999999987</v>
      </c>
      <c r="CK16" s="1535">
        <v>61.699999999999996</v>
      </c>
      <c r="CL16" s="1535">
        <v>66.83</v>
      </c>
      <c r="CM16" s="1535">
        <v>72.56</v>
      </c>
      <c r="CN16" s="1537">
        <v>778.55300000000011</v>
      </c>
    </row>
    <row r="17" spans="1:92" s="1513" customFormat="1">
      <c r="A17" s="2941"/>
      <c r="B17" s="1559"/>
      <c r="C17" s="1539"/>
      <c r="D17" s="1539"/>
      <c r="E17" s="1539"/>
      <c r="F17" s="1539"/>
      <c r="G17" s="1539"/>
      <c r="H17" s="1539"/>
      <c r="I17" s="1539"/>
      <c r="J17" s="1539"/>
      <c r="K17" s="1539"/>
      <c r="L17" s="1539"/>
      <c r="M17" s="1540"/>
      <c r="N17" s="1541"/>
      <c r="O17" s="1542"/>
      <c r="P17" s="1539"/>
      <c r="Q17" s="1539"/>
      <c r="R17" s="1539"/>
      <c r="S17" s="1539"/>
      <c r="T17" s="1539"/>
      <c r="U17" s="1539"/>
      <c r="V17" s="1539"/>
      <c r="W17" s="1539"/>
      <c r="X17" s="1539"/>
      <c r="Y17" s="1539"/>
      <c r="Z17" s="1543"/>
      <c r="AA17" s="1544"/>
      <c r="AB17" s="1545"/>
      <c r="AC17" s="1539"/>
      <c r="AD17" s="1539"/>
      <c r="AE17" s="1539"/>
      <c r="AF17" s="1539"/>
      <c r="AG17" s="1539"/>
      <c r="AH17" s="1539"/>
      <c r="AI17" s="1539"/>
      <c r="AJ17" s="1539"/>
      <c r="AK17" s="1539"/>
      <c r="AL17" s="1539"/>
      <c r="AM17" s="1543"/>
      <c r="AN17" s="1544"/>
      <c r="AO17" s="1545"/>
      <c r="AP17" s="1539"/>
      <c r="AQ17" s="1539"/>
      <c r="AR17" s="1539"/>
      <c r="AS17" s="1539"/>
      <c r="AT17" s="1539"/>
      <c r="AU17" s="1539"/>
      <c r="AV17" s="1539"/>
      <c r="AW17" s="1539"/>
      <c r="AX17" s="1539"/>
      <c r="AY17" s="1539"/>
      <c r="AZ17" s="1546"/>
      <c r="BA17" s="1547"/>
      <c r="BB17" s="1548"/>
      <c r="BC17" s="1549"/>
      <c r="BD17" s="1549"/>
      <c r="BE17" s="1549"/>
      <c r="BF17" s="1549"/>
      <c r="BG17" s="1549"/>
      <c r="BH17" s="1549"/>
      <c r="BI17" s="1549"/>
      <c r="BJ17" s="1549"/>
      <c r="BK17" s="1549"/>
      <c r="BL17" s="1546"/>
      <c r="BM17" s="1567"/>
      <c r="BN17" s="1547"/>
      <c r="BO17" s="1532"/>
      <c r="BP17" s="1533"/>
      <c r="BQ17" s="1532"/>
      <c r="BR17" s="1533"/>
      <c r="BS17" s="1533"/>
      <c r="BT17" s="1533"/>
      <c r="BU17" s="1533"/>
      <c r="BV17" s="1533"/>
      <c r="BW17" s="1534"/>
      <c r="BX17" s="1535"/>
      <c r="BY17" s="1535"/>
      <c r="BZ17" s="1536"/>
      <c r="CA17" s="1580"/>
      <c r="CC17" s="1510"/>
      <c r="CD17" s="1510"/>
      <c r="CE17" s="1535"/>
      <c r="CF17" s="1535"/>
      <c r="CG17" s="1536"/>
      <c r="CH17" s="1510"/>
      <c r="CI17" s="1510"/>
      <c r="CJ17" s="1510"/>
      <c r="CK17" s="1510"/>
      <c r="CL17" s="1510"/>
      <c r="CM17" s="1510"/>
      <c r="CN17" s="1580"/>
    </row>
    <row r="18" spans="1:92" s="2967" customFormat="1" ht="16.5" thickBot="1">
      <c r="A18" s="2942" t="s">
        <v>920</v>
      </c>
      <c r="B18" s="2951">
        <v>115.69</v>
      </c>
      <c r="C18" s="2952">
        <v>120.316</v>
      </c>
      <c r="D18" s="2952">
        <v>107.45699999999999</v>
      </c>
      <c r="E18" s="2952">
        <v>158.90100000000001</v>
      </c>
      <c r="F18" s="2952">
        <v>118.238</v>
      </c>
      <c r="G18" s="2952">
        <v>102.50399999999999</v>
      </c>
      <c r="H18" s="2952">
        <v>149.93</v>
      </c>
      <c r="I18" s="2952">
        <v>135.65</v>
      </c>
      <c r="J18" s="2952">
        <v>157.833</v>
      </c>
      <c r="K18" s="2952">
        <v>138.256</v>
      </c>
      <c r="L18" s="2952">
        <v>122.19799999999999</v>
      </c>
      <c r="M18" s="2953">
        <v>142.81800000000001</v>
      </c>
      <c r="N18" s="2954">
        <v>1569.7910000000002</v>
      </c>
      <c r="O18" s="2955">
        <v>128.34800000000001</v>
      </c>
      <c r="P18" s="2952">
        <v>124.283</v>
      </c>
      <c r="Q18" s="2952">
        <v>112.23699999999999</v>
      </c>
      <c r="R18" s="2952">
        <v>135.619</v>
      </c>
      <c r="S18" s="2952">
        <v>130.92599999999999</v>
      </c>
      <c r="T18" s="2952">
        <v>129.529</v>
      </c>
      <c r="U18" s="2952">
        <v>156.38200000000001</v>
      </c>
      <c r="V18" s="2952">
        <v>191.036</v>
      </c>
      <c r="W18" s="2952">
        <v>202.99400000000003</v>
      </c>
      <c r="X18" s="2952">
        <v>187.61699999999999</v>
      </c>
      <c r="Y18" s="2952">
        <v>155.99</v>
      </c>
      <c r="Z18" s="2956">
        <v>144.29599999999999</v>
      </c>
      <c r="AA18" s="2957">
        <v>1799.2570000000003</v>
      </c>
      <c r="AB18" s="2958">
        <v>143.53399999999999</v>
      </c>
      <c r="AC18" s="2952">
        <v>125.712</v>
      </c>
      <c r="AD18" s="2952">
        <v>135.42099999999999</v>
      </c>
      <c r="AE18" s="2952">
        <v>152.149</v>
      </c>
      <c r="AF18" s="2952">
        <v>142.22399999999999</v>
      </c>
      <c r="AG18" s="2952">
        <v>162.50200000000001</v>
      </c>
      <c r="AH18" s="2952">
        <v>292.85199999999998</v>
      </c>
      <c r="AI18" s="2952">
        <v>232.833</v>
      </c>
      <c r="AJ18" s="2952">
        <v>173.47500000000002</v>
      </c>
      <c r="AK18" s="2952">
        <v>146.822</v>
      </c>
      <c r="AL18" s="2952">
        <v>177.17000000000002</v>
      </c>
      <c r="AM18" s="2956">
        <v>148.93599999999998</v>
      </c>
      <c r="AN18" s="2957">
        <v>2033.6299999999999</v>
      </c>
      <c r="AO18" s="2958">
        <v>142.19299999999998</v>
      </c>
      <c r="AP18" s="2952">
        <v>163.893</v>
      </c>
      <c r="AQ18" s="2952">
        <v>147.71199999999999</v>
      </c>
      <c r="AR18" s="2952">
        <v>141.51599999999999</v>
      </c>
      <c r="AS18" s="2952">
        <v>130.88499999999999</v>
      </c>
      <c r="AT18" s="2952">
        <v>201.53899999999999</v>
      </c>
      <c r="AU18" s="2952">
        <v>363.863</v>
      </c>
      <c r="AV18" s="2952">
        <v>210.24600000000001</v>
      </c>
      <c r="AW18" s="2952">
        <v>192.81700000000001</v>
      </c>
      <c r="AX18" s="2952">
        <v>158.24200000000002</v>
      </c>
      <c r="AY18" s="2952">
        <v>162.13300000000001</v>
      </c>
      <c r="AZ18" s="2953">
        <v>198.71699999999998</v>
      </c>
      <c r="BA18" s="2954">
        <v>2213.7559999999999</v>
      </c>
      <c r="BB18" s="2958">
        <v>165.553</v>
      </c>
      <c r="BC18" s="2952">
        <v>183.584</v>
      </c>
      <c r="BD18" s="2952">
        <v>164.411</v>
      </c>
      <c r="BE18" s="2952">
        <v>157.67399999999998</v>
      </c>
      <c r="BF18" s="2952">
        <v>174.69499999999999</v>
      </c>
      <c r="BG18" s="2952">
        <v>402.25700000000001</v>
      </c>
      <c r="BH18" s="2952">
        <v>333.99099999999999</v>
      </c>
      <c r="BI18" s="2952">
        <v>212.28199999999998</v>
      </c>
      <c r="BJ18" s="2952">
        <v>221.24600000000001</v>
      </c>
      <c r="BK18" s="2952">
        <v>192.458</v>
      </c>
      <c r="BL18" s="2953">
        <v>183.79399999999998</v>
      </c>
      <c r="BM18" s="2956">
        <v>175.79900000000001</v>
      </c>
      <c r="BN18" s="2954">
        <v>2567.7439999999997</v>
      </c>
      <c r="BO18" s="2959">
        <v>181.261</v>
      </c>
      <c r="BP18" s="2960">
        <v>174.63400000000001</v>
      </c>
      <c r="BQ18" s="2960">
        <v>152.77799999999999</v>
      </c>
      <c r="BR18" s="2960">
        <v>157.65800000000002</v>
      </c>
      <c r="BS18" s="2960">
        <v>176.75200000000001</v>
      </c>
      <c r="BT18" s="2959">
        <v>155.715</v>
      </c>
      <c r="BU18" s="2961">
        <v>261.59100000000001</v>
      </c>
      <c r="BV18" s="2961">
        <v>279.44200000000001</v>
      </c>
      <c r="BW18" s="2962">
        <v>215.33999999999997</v>
      </c>
      <c r="BX18" s="2963">
        <v>165.267</v>
      </c>
      <c r="BY18" s="2963">
        <v>273.27699999999999</v>
      </c>
      <c r="BZ18" s="2964">
        <v>160.03300000000002</v>
      </c>
      <c r="CA18" s="2965">
        <v>2353.748</v>
      </c>
      <c r="CB18" s="2966">
        <v>162.29500000000002</v>
      </c>
      <c r="CC18" s="2961">
        <v>187.001</v>
      </c>
      <c r="CD18" s="2961">
        <v>158.75700000000001</v>
      </c>
      <c r="CE18" s="2961">
        <v>143.48599999999999</v>
      </c>
      <c r="CF18" s="2961">
        <v>156.75799999999998</v>
      </c>
      <c r="CG18" s="2962">
        <v>172.61099999999999</v>
      </c>
      <c r="CH18" s="2963">
        <v>346.56</v>
      </c>
      <c r="CI18" s="2963">
        <v>235.4</v>
      </c>
      <c r="CJ18" s="2963">
        <v>232.28</v>
      </c>
      <c r="CK18" s="2963">
        <v>208.58</v>
      </c>
      <c r="CL18" s="2963">
        <v>168.14</v>
      </c>
      <c r="CM18" s="2963">
        <v>176.1</v>
      </c>
      <c r="CN18" s="2965">
        <v>2347.9679999999998</v>
      </c>
    </row>
    <row r="19" spans="1:92" ht="16.5" thickTop="1">
      <c r="A19" s="1581"/>
      <c r="B19" s="1582"/>
      <c r="C19" s="1582"/>
      <c r="D19" s="1583"/>
      <c r="E19" s="1583"/>
      <c r="F19" s="1583"/>
      <c r="G19" s="1583"/>
      <c r="H19" s="1583"/>
      <c r="I19" s="1583"/>
      <c r="J19" s="1583"/>
      <c r="K19" s="1583"/>
      <c r="L19" s="1583"/>
      <c r="M19" s="1583"/>
      <c r="N19" s="1583"/>
      <c r="O19" s="1583"/>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c r="AN19" s="1584"/>
      <c r="AO19" s="1584"/>
      <c r="AP19" s="1582"/>
      <c r="AQ19" s="1582"/>
      <c r="AR19" s="1582"/>
      <c r="AS19" s="1582"/>
      <c r="AT19" s="1582"/>
      <c r="AU19" s="1582"/>
      <c r="AV19" s="1582"/>
      <c r="AW19" s="1582"/>
      <c r="AX19" s="1582"/>
      <c r="AY19" s="1582"/>
      <c r="AZ19" s="1582"/>
      <c r="BA19" s="1582"/>
      <c r="BB19" s="1582"/>
      <c r="BC19" s="1582"/>
      <c r="BD19" s="1582"/>
    </row>
    <row r="20" spans="1:92">
      <c r="A20" s="1581"/>
      <c r="B20" s="1582"/>
      <c r="C20" s="1582"/>
      <c r="D20" s="1583"/>
      <c r="E20" s="1583"/>
      <c r="F20" s="1583"/>
      <c r="G20" s="1583"/>
      <c r="H20" s="1583"/>
      <c r="I20" s="1583"/>
      <c r="J20" s="1583"/>
      <c r="K20" s="1583"/>
      <c r="L20" s="1583"/>
      <c r="M20" s="1583"/>
      <c r="N20" s="1583"/>
      <c r="O20" s="1583"/>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c r="AN20" s="1584"/>
      <c r="AO20" s="1584"/>
      <c r="AP20" s="1582"/>
      <c r="AQ20" s="1582"/>
      <c r="AR20" s="1582"/>
      <c r="AS20" s="1582"/>
      <c r="AT20" s="1582"/>
      <c r="AU20" s="1582"/>
      <c r="AV20" s="1582"/>
      <c r="AW20" s="1582"/>
      <c r="AX20" s="1582"/>
      <c r="AY20" s="1582"/>
      <c r="AZ20" s="1582"/>
      <c r="BA20" s="1582"/>
      <c r="BB20" s="1585"/>
      <c r="BC20" s="1585"/>
      <c r="BD20" s="1585"/>
      <c r="BE20" s="1586"/>
      <c r="BF20" s="1586"/>
      <c r="BG20" s="1586"/>
      <c r="BH20" s="1586"/>
      <c r="BI20" s="1586"/>
      <c r="BJ20" s="1586"/>
      <c r="BK20" s="1586"/>
      <c r="BL20" s="1586"/>
      <c r="BM20" s="1586"/>
      <c r="BO20" s="1532"/>
      <c r="BP20" s="1532"/>
      <c r="BQ20" s="1532"/>
      <c r="BR20" s="1532"/>
      <c r="BS20" s="1532"/>
      <c r="BT20" s="1532"/>
      <c r="BU20" s="1532"/>
      <c r="BV20" s="1532"/>
      <c r="BW20" s="1532"/>
      <c r="BX20" s="1532"/>
      <c r="BY20" s="1532"/>
      <c r="BZ20" s="1532"/>
      <c r="CA20" s="1532"/>
      <c r="CB20" s="1532"/>
      <c r="CC20" s="1532"/>
      <c r="CD20" s="1532"/>
      <c r="CE20" s="1532"/>
      <c r="CF20" s="1532"/>
      <c r="CG20" s="1532"/>
      <c r="CH20" s="1532"/>
      <c r="CI20" s="1532"/>
      <c r="CJ20" s="1532"/>
      <c r="CK20" s="1532"/>
      <c r="CL20" s="1532"/>
      <c r="CM20" s="1532"/>
    </row>
    <row r="21" spans="1:92">
      <c r="A21" s="1581"/>
      <c r="B21" s="1582"/>
      <c r="C21" s="1582"/>
      <c r="D21" s="1583"/>
      <c r="E21" s="1583"/>
      <c r="F21" s="1583"/>
      <c r="G21" s="1583"/>
      <c r="H21" s="1583"/>
      <c r="I21" s="1583"/>
      <c r="J21" s="1583"/>
      <c r="K21" s="1583"/>
      <c r="L21" s="1583"/>
      <c r="M21" s="1583"/>
      <c r="N21" s="1583"/>
      <c r="O21" s="1583"/>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c r="AN21" s="1584"/>
      <c r="AO21" s="1584"/>
      <c r="AP21" s="1582"/>
      <c r="AQ21" s="1582"/>
      <c r="AR21" s="1582"/>
      <c r="AS21" s="1582"/>
      <c r="AT21" s="1582"/>
      <c r="AU21" s="1582"/>
      <c r="AV21" s="1582"/>
      <c r="AW21" s="1582"/>
      <c r="AX21" s="1582"/>
      <c r="AY21" s="1582"/>
      <c r="AZ21" s="1582"/>
      <c r="BA21" s="1582"/>
      <c r="BB21" s="1582"/>
      <c r="BC21" s="1582"/>
      <c r="BD21" s="1582"/>
      <c r="BE21" s="1582"/>
      <c r="BF21" s="1582"/>
      <c r="BG21" s="1582"/>
      <c r="BH21" s="1582"/>
      <c r="BI21" s="1582"/>
      <c r="BJ21" s="1582"/>
      <c r="BK21" s="1582"/>
      <c r="BL21" s="1582"/>
      <c r="BM21" s="1582"/>
      <c r="BN21" s="1582"/>
      <c r="BO21" s="1582"/>
      <c r="BP21" s="1582"/>
      <c r="BQ21" s="1582"/>
      <c r="BR21" s="1582"/>
      <c r="BS21" s="1582"/>
      <c r="BT21" s="1582"/>
      <c r="BU21" s="1582"/>
      <c r="BV21" s="1582"/>
      <c r="BW21" s="1582"/>
      <c r="BX21" s="1582"/>
      <c r="BY21" s="1582"/>
      <c r="BZ21" s="1582"/>
      <c r="CA21" s="1582"/>
      <c r="CB21" s="1582"/>
      <c r="CC21" s="1582"/>
      <c r="CD21" s="1582"/>
    </row>
    <row r="22" spans="1:92">
      <c r="A22" s="1581"/>
      <c r="B22" s="1582"/>
      <c r="C22" s="1582"/>
      <c r="D22" s="1582"/>
      <c r="E22" s="1582"/>
      <c r="F22" s="1582"/>
      <c r="G22" s="1582"/>
      <c r="H22" s="1582"/>
      <c r="I22" s="1582"/>
      <c r="J22" s="1582"/>
      <c r="K22" s="1582"/>
      <c r="L22" s="1582"/>
      <c r="M22" s="1582"/>
      <c r="N22" s="1582"/>
      <c r="O22" s="1582"/>
      <c r="P22" s="1582"/>
      <c r="Q22" s="1582"/>
      <c r="R22" s="1582"/>
      <c r="S22" s="1582"/>
      <c r="T22" s="1582"/>
      <c r="U22" s="1582"/>
      <c r="V22" s="1582"/>
      <c r="W22" s="1582"/>
      <c r="X22" s="1582"/>
      <c r="Y22" s="1582"/>
      <c r="Z22" s="1582"/>
      <c r="AA22" s="1582"/>
      <c r="AC22" s="1582"/>
      <c r="AD22" s="1582"/>
      <c r="AE22" s="1582"/>
      <c r="AF22" s="1582"/>
      <c r="AG22" s="1582"/>
      <c r="AH22" s="1582"/>
      <c r="AI22" s="1582"/>
      <c r="AJ22" s="1582"/>
      <c r="AK22" s="1582"/>
      <c r="AL22" s="1582"/>
      <c r="AM22" s="1582"/>
      <c r="AN22" s="1582"/>
      <c r="AO22" s="1582"/>
      <c r="AP22" s="1582"/>
      <c r="AQ22" s="1582"/>
      <c r="AR22" s="1582"/>
      <c r="AS22" s="1582"/>
      <c r="AT22" s="1582"/>
      <c r="AU22" s="1582"/>
      <c r="AV22" s="1582"/>
      <c r="AW22" s="1582"/>
      <c r="AX22" s="1582"/>
      <c r="AY22" s="1582"/>
      <c r="AZ22" s="1582"/>
      <c r="BA22" s="1582"/>
      <c r="BB22" s="1582"/>
      <c r="BC22" s="1582"/>
      <c r="BD22" s="1582"/>
      <c r="BE22" s="1582"/>
      <c r="BF22" s="1582"/>
      <c r="BG22" s="1582"/>
      <c r="BH22" s="1582"/>
      <c r="BI22" s="1582"/>
      <c r="BJ22" s="1582"/>
      <c r="BK22" s="1582"/>
      <c r="BL22" s="1585"/>
      <c r="BM22" s="1585"/>
      <c r="BN22" s="1582"/>
      <c r="BO22" s="1532"/>
      <c r="BP22" s="1532"/>
      <c r="BQ22" s="1532"/>
      <c r="BR22" s="1532"/>
      <c r="BS22" s="1532"/>
      <c r="BT22" s="1532"/>
      <c r="BU22" s="1532"/>
      <c r="BV22" s="1532"/>
      <c r="BW22" s="1532"/>
      <c r="BX22" s="1532"/>
      <c r="BY22" s="1532"/>
      <c r="BZ22" s="1532"/>
      <c r="CA22" s="1532"/>
      <c r="CB22" s="1532"/>
      <c r="CC22" s="1532"/>
      <c r="CD22" s="1532"/>
    </row>
    <row r="23" spans="1:92">
      <c r="A23" s="1581"/>
      <c r="B23" s="1582"/>
      <c r="C23" s="1582"/>
      <c r="D23" s="1582"/>
      <c r="E23" s="1582"/>
      <c r="F23" s="1582"/>
      <c r="G23" s="1582"/>
      <c r="H23" s="1582"/>
      <c r="I23" s="1582"/>
      <c r="J23" s="1582"/>
      <c r="K23" s="1582"/>
      <c r="L23" s="1582"/>
      <c r="M23" s="1582"/>
      <c r="N23" s="1582"/>
      <c r="O23" s="1582"/>
      <c r="P23" s="1582"/>
      <c r="Q23" s="1582"/>
      <c r="R23" s="1582"/>
      <c r="S23" s="1582"/>
      <c r="T23" s="1582"/>
      <c r="U23" s="1582"/>
      <c r="V23" s="1582"/>
      <c r="W23" s="1582"/>
      <c r="X23" s="1582"/>
      <c r="Y23" s="1582"/>
      <c r="Z23" s="1582"/>
      <c r="AA23" s="1582"/>
      <c r="AC23" s="1582"/>
      <c r="AD23" s="1582"/>
      <c r="AE23" s="1582"/>
      <c r="AF23" s="1582"/>
      <c r="AG23" s="1582"/>
      <c r="AH23" s="1582"/>
      <c r="AI23" s="1582"/>
      <c r="AJ23" s="1582"/>
      <c r="AK23" s="1582"/>
      <c r="AL23" s="1582"/>
      <c r="AM23" s="1582"/>
      <c r="AN23" s="1582"/>
      <c r="AO23" s="1582"/>
      <c r="AP23" s="1582"/>
      <c r="AQ23" s="1582"/>
      <c r="AR23" s="1582"/>
      <c r="AS23" s="1582"/>
      <c r="AT23" s="1582"/>
      <c r="AU23" s="1582"/>
      <c r="AV23" s="1582"/>
      <c r="AW23" s="1582"/>
      <c r="AX23" s="1582"/>
      <c r="AY23" s="1582"/>
      <c r="AZ23" s="1582"/>
      <c r="BA23" s="1582"/>
      <c r="BB23" s="1582"/>
      <c r="BC23" s="1582"/>
      <c r="BD23" s="1582"/>
      <c r="BE23" s="1582"/>
      <c r="BF23" s="1582"/>
      <c r="BG23" s="1582"/>
      <c r="BH23" s="1582"/>
      <c r="BI23" s="1582"/>
      <c r="BJ23" s="1582"/>
      <c r="BK23" s="1582"/>
      <c r="BL23" s="1582"/>
      <c r="BM23" s="1582"/>
      <c r="BN23" s="1582"/>
      <c r="BO23" s="1532"/>
      <c r="BP23" s="1532"/>
      <c r="BQ23" s="1532"/>
      <c r="BR23" s="1532"/>
      <c r="BS23" s="1532"/>
      <c r="BT23" s="1532"/>
      <c r="BU23" s="1532"/>
      <c r="BV23" s="1532"/>
      <c r="BW23" s="1532"/>
      <c r="BX23" s="1532"/>
      <c r="BY23" s="1532"/>
      <c r="BZ23" s="1532"/>
      <c r="CA23" s="1532"/>
    </row>
    <row r="24" spans="1:92">
      <c r="A24" s="1581"/>
      <c r="B24" s="1582"/>
      <c r="C24" s="1582"/>
      <c r="D24" s="1583"/>
      <c r="E24" s="1583"/>
      <c r="F24" s="1583"/>
      <c r="G24" s="1583"/>
      <c r="H24" s="1583"/>
      <c r="I24" s="1583"/>
      <c r="J24" s="1583"/>
      <c r="K24" s="1583"/>
      <c r="L24" s="1583"/>
      <c r="M24" s="1583"/>
      <c r="N24" s="1583"/>
      <c r="O24" s="1583"/>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c r="AN24" s="1584"/>
      <c r="AO24" s="1584"/>
      <c r="AP24" s="1582"/>
      <c r="AQ24" s="1582"/>
      <c r="AR24" s="1582"/>
      <c r="AS24" s="1582"/>
      <c r="AT24" s="1582"/>
      <c r="AU24" s="1582"/>
      <c r="AV24" s="1582"/>
      <c r="AW24" s="1582"/>
      <c r="AX24" s="1582"/>
      <c r="AY24" s="1582"/>
      <c r="AZ24" s="1582"/>
      <c r="BA24" s="1582"/>
      <c r="BB24" s="1582"/>
      <c r="BC24" s="1582"/>
      <c r="BD24" s="1582"/>
      <c r="BO24" s="1532"/>
      <c r="BP24" s="1532"/>
      <c r="BQ24" s="1532"/>
      <c r="BR24" s="1532"/>
      <c r="BS24" s="1532"/>
      <c r="BT24" s="1532"/>
      <c r="BU24" s="1532"/>
      <c r="BV24" s="1532"/>
      <c r="BW24" s="1532"/>
      <c r="BX24" s="1532"/>
      <c r="BY24" s="1532"/>
      <c r="BZ24" s="1532"/>
      <c r="CA24" s="1532"/>
      <c r="CB24" s="1532"/>
      <c r="CC24" s="1532"/>
      <c r="CD24" s="1532"/>
    </row>
    <row r="25" spans="1:92">
      <c r="A25" s="1581"/>
      <c r="B25" s="1582"/>
      <c r="C25" s="1582"/>
      <c r="D25" s="1583"/>
      <c r="E25" s="1583"/>
      <c r="F25" s="1583"/>
      <c r="G25" s="1583"/>
      <c r="H25" s="1583"/>
      <c r="I25" s="1583"/>
      <c r="J25" s="1583"/>
      <c r="K25" s="1583"/>
      <c r="L25" s="1583"/>
      <c r="M25" s="1583"/>
      <c r="N25" s="1583"/>
      <c r="O25" s="1583"/>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c r="AN25" s="1584"/>
      <c r="AO25" s="1584"/>
      <c r="AP25" s="1582"/>
      <c r="AQ25" s="1582"/>
      <c r="AR25" s="1582"/>
      <c r="AS25" s="1582"/>
      <c r="AT25" s="1582"/>
      <c r="AU25" s="1582"/>
      <c r="AV25" s="1582"/>
      <c r="AW25" s="1582"/>
      <c r="AX25" s="1582"/>
      <c r="AY25" s="1582"/>
      <c r="AZ25" s="1582"/>
      <c r="BA25" s="1582"/>
      <c r="BB25" s="1582"/>
      <c r="BC25" s="1582"/>
      <c r="BD25" s="1582"/>
    </row>
    <row r="26" spans="1:92">
      <c r="A26" s="1581"/>
      <c r="B26" s="1582"/>
      <c r="C26" s="1582"/>
      <c r="D26" s="1582"/>
      <c r="E26" s="1582"/>
      <c r="F26" s="1582"/>
      <c r="G26" s="1582"/>
      <c r="H26" s="1582"/>
      <c r="I26" s="1582"/>
      <c r="J26" s="1582"/>
      <c r="K26" s="1582"/>
      <c r="L26" s="1582"/>
      <c r="M26" s="1582"/>
      <c r="N26" s="1582"/>
      <c r="O26" s="1582"/>
      <c r="P26" s="1582"/>
      <c r="Q26" s="1582"/>
      <c r="R26" s="1582"/>
      <c r="S26" s="1582"/>
      <c r="T26" s="1582"/>
      <c r="U26" s="1582"/>
      <c r="V26" s="1582"/>
      <c r="W26" s="1582"/>
      <c r="X26" s="1582"/>
      <c r="Y26" s="1582"/>
      <c r="Z26" s="1582"/>
      <c r="AA26" s="1582"/>
      <c r="AC26" s="1582"/>
      <c r="AD26" s="1582"/>
      <c r="AE26" s="1582"/>
      <c r="AF26" s="1582"/>
      <c r="AG26" s="1582"/>
      <c r="AH26" s="1582"/>
      <c r="AI26" s="1582"/>
      <c r="AJ26" s="1582"/>
      <c r="AK26" s="1582"/>
      <c r="AL26" s="1582"/>
      <c r="AM26" s="1582"/>
      <c r="AN26" s="1582"/>
      <c r="AO26" s="1582"/>
      <c r="AP26" s="1582"/>
      <c r="AQ26" s="1582"/>
      <c r="AR26" s="1582"/>
      <c r="AS26" s="1582"/>
      <c r="AT26" s="1582"/>
      <c r="AU26" s="1582"/>
      <c r="AV26" s="1582"/>
      <c r="AW26" s="1582"/>
      <c r="AX26" s="1582"/>
      <c r="AY26" s="1582"/>
      <c r="AZ26" s="1582"/>
      <c r="BA26" s="1582"/>
      <c r="BB26" s="1582"/>
      <c r="BC26" s="1582"/>
      <c r="BD26" s="1582"/>
      <c r="BE26" s="1582"/>
      <c r="BF26" s="1582"/>
      <c r="BG26" s="1582"/>
      <c r="BH26" s="1582"/>
      <c r="BI26" s="1582"/>
      <c r="BJ26" s="1582"/>
      <c r="BK26" s="1582"/>
      <c r="BL26" s="1582"/>
      <c r="BM26" s="1582"/>
      <c r="BN26" s="1582"/>
    </row>
    <row r="27" spans="1:92">
      <c r="A27" s="1581"/>
      <c r="B27" s="1582"/>
      <c r="C27" s="1582"/>
      <c r="D27" s="1582"/>
      <c r="E27" s="1582"/>
      <c r="F27" s="1582"/>
      <c r="G27" s="1582"/>
      <c r="H27" s="1582"/>
      <c r="I27" s="1582"/>
      <c r="J27" s="1582"/>
      <c r="K27" s="1582"/>
      <c r="L27" s="1582"/>
      <c r="M27" s="1582"/>
      <c r="N27" s="1582"/>
      <c r="O27" s="1582"/>
      <c r="P27" s="1582"/>
      <c r="Q27" s="1582"/>
      <c r="R27" s="1582"/>
      <c r="S27" s="1582"/>
      <c r="T27" s="1582"/>
      <c r="U27" s="1582"/>
      <c r="V27" s="1582"/>
      <c r="W27" s="1582"/>
      <c r="X27" s="1582"/>
      <c r="Y27" s="1582"/>
      <c r="Z27" s="1582"/>
      <c r="AA27" s="1582"/>
      <c r="AC27" s="1582"/>
      <c r="AD27" s="1582"/>
      <c r="AE27" s="1582"/>
      <c r="AF27" s="1582"/>
      <c r="AG27" s="1582"/>
      <c r="AH27" s="1582"/>
      <c r="AI27" s="1582"/>
      <c r="AJ27" s="1582"/>
      <c r="AK27" s="1582"/>
      <c r="AL27" s="1582"/>
      <c r="AM27" s="1582"/>
      <c r="AN27" s="1582"/>
      <c r="AO27" s="1582"/>
      <c r="AP27" s="1582"/>
      <c r="AQ27" s="1582"/>
      <c r="AR27" s="1582"/>
      <c r="AS27" s="1582"/>
      <c r="AT27" s="1582"/>
      <c r="AU27" s="1582"/>
      <c r="AV27" s="1582"/>
      <c r="AW27" s="1582"/>
      <c r="AX27" s="1582"/>
      <c r="AY27" s="1582"/>
      <c r="AZ27" s="1582"/>
      <c r="BA27" s="1582"/>
      <c r="BB27" s="1582"/>
      <c r="BC27" s="1582"/>
      <c r="BD27" s="1582"/>
      <c r="BE27" s="1582"/>
      <c r="BF27" s="1582"/>
      <c r="BG27" s="1582"/>
      <c r="BH27" s="1582"/>
      <c r="BI27" s="1582"/>
      <c r="BJ27" s="1582"/>
      <c r="BK27" s="1582"/>
      <c r="BL27" s="1582"/>
      <c r="BM27" s="1582"/>
      <c r="BN27" s="1582"/>
    </row>
    <row r="28" spans="1:92">
      <c r="A28" s="1581"/>
      <c r="B28" s="1582"/>
      <c r="C28" s="1582"/>
      <c r="D28" s="1582"/>
      <c r="E28" s="1582"/>
      <c r="F28" s="1582"/>
      <c r="G28" s="1582"/>
      <c r="H28" s="1582"/>
      <c r="I28" s="1582"/>
      <c r="J28" s="1582"/>
      <c r="K28" s="1582"/>
      <c r="L28" s="1582"/>
      <c r="M28" s="1582"/>
      <c r="N28" s="1582"/>
      <c r="O28" s="1582"/>
      <c r="P28" s="1582"/>
      <c r="Q28" s="1582"/>
      <c r="R28" s="1582"/>
      <c r="S28" s="1582"/>
      <c r="T28" s="1582"/>
      <c r="U28" s="1582"/>
      <c r="V28" s="1582"/>
      <c r="W28" s="1582"/>
      <c r="X28" s="1582"/>
      <c r="Y28" s="1582"/>
      <c r="Z28" s="1582"/>
      <c r="AA28" s="1582"/>
      <c r="AC28" s="1582"/>
      <c r="AD28" s="1582"/>
      <c r="AE28" s="1582"/>
      <c r="AF28" s="1582"/>
      <c r="AG28" s="1582"/>
      <c r="AH28" s="1582"/>
      <c r="AI28" s="1582"/>
      <c r="AJ28" s="1582"/>
      <c r="AK28" s="1582"/>
      <c r="AL28" s="1582"/>
      <c r="AM28" s="1582"/>
      <c r="AN28" s="1582"/>
      <c r="AO28" s="1582"/>
      <c r="AP28" s="1582"/>
      <c r="AQ28" s="1582"/>
      <c r="AR28" s="1582"/>
      <c r="AS28" s="1582"/>
      <c r="AT28" s="1582"/>
      <c r="AU28" s="1582"/>
      <c r="AV28" s="1582"/>
      <c r="AW28" s="1582"/>
      <c r="AX28" s="1582"/>
      <c r="AY28" s="1582"/>
      <c r="AZ28" s="1582"/>
      <c r="BA28" s="1582"/>
      <c r="BB28" s="1582"/>
      <c r="BC28" s="1582"/>
      <c r="BD28" s="1582"/>
      <c r="BE28" s="1582"/>
      <c r="BF28" s="1582"/>
      <c r="BG28" s="1582"/>
      <c r="BH28" s="1582"/>
      <c r="BI28" s="1582"/>
      <c r="BJ28" s="1582"/>
      <c r="BK28" s="1582"/>
      <c r="BL28" s="1582"/>
      <c r="BM28" s="1582"/>
      <c r="BN28" s="1582"/>
    </row>
    <row r="29" spans="1:92">
      <c r="A29" s="1581"/>
      <c r="B29" s="1582"/>
      <c r="C29" s="1582"/>
      <c r="D29" s="1582"/>
      <c r="E29" s="1582"/>
      <c r="F29" s="1582"/>
      <c r="G29" s="1582"/>
      <c r="H29" s="1582"/>
      <c r="I29" s="1582"/>
      <c r="J29" s="1582"/>
      <c r="K29" s="1582"/>
      <c r="L29" s="1582"/>
      <c r="M29" s="1582"/>
      <c r="N29" s="1582"/>
      <c r="O29" s="1582"/>
      <c r="P29" s="1582"/>
      <c r="Q29" s="1582"/>
      <c r="R29" s="1582"/>
      <c r="S29" s="1582"/>
      <c r="T29" s="1582"/>
      <c r="U29" s="1582"/>
      <c r="V29" s="1582"/>
      <c r="W29" s="1582"/>
      <c r="X29" s="1582"/>
      <c r="Y29" s="1582"/>
      <c r="Z29" s="1582"/>
      <c r="AA29" s="1582"/>
      <c r="AC29" s="1582"/>
      <c r="AD29" s="1582"/>
      <c r="AE29" s="1582"/>
      <c r="AF29" s="1582"/>
      <c r="AG29" s="1582"/>
      <c r="AH29" s="1582"/>
      <c r="AI29" s="1582"/>
      <c r="AJ29" s="1582"/>
      <c r="AK29" s="1582"/>
      <c r="AL29" s="1582"/>
      <c r="AM29" s="1582"/>
      <c r="AN29" s="1582"/>
      <c r="AO29" s="1582"/>
      <c r="AP29" s="1582"/>
      <c r="AQ29" s="1582"/>
      <c r="AR29" s="1582"/>
      <c r="AS29" s="1582"/>
      <c r="AT29" s="1582"/>
      <c r="AU29" s="1582"/>
      <c r="AV29" s="1582"/>
      <c r="AW29" s="1582"/>
      <c r="AX29" s="1582"/>
      <c r="AY29" s="1582"/>
      <c r="AZ29" s="1582"/>
      <c r="BA29" s="1582"/>
      <c r="BB29" s="1582"/>
      <c r="BC29" s="1582"/>
      <c r="BD29" s="1582"/>
      <c r="BE29" s="1582"/>
      <c r="BF29" s="1582"/>
      <c r="BG29" s="1582"/>
      <c r="BH29" s="1582"/>
      <c r="BI29" s="1582"/>
      <c r="BJ29" s="1582"/>
      <c r="BK29" s="1582"/>
      <c r="BL29" s="1582"/>
      <c r="BM29" s="1582"/>
      <c r="BN29" s="1582"/>
    </row>
    <row r="30" spans="1:92">
      <c r="A30" s="1581"/>
      <c r="B30" s="1582"/>
      <c r="C30" s="1582"/>
      <c r="D30" s="1583"/>
      <c r="E30" s="1583"/>
      <c r="F30" s="1583"/>
      <c r="G30" s="1583"/>
      <c r="H30" s="1583"/>
      <c r="I30" s="1583"/>
      <c r="J30" s="1583"/>
      <c r="K30" s="1583"/>
      <c r="L30" s="1583"/>
      <c r="M30" s="1583"/>
      <c r="N30" s="1583"/>
      <c r="O30" s="1583"/>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1584"/>
      <c r="AO30" s="1584"/>
      <c r="AP30" s="1582"/>
      <c r="AQ30" s="1582"/>
      <c r="AR30" s="1582"/>
      <c r="AS30" s="1582"/>
      <c r="AT30" s="1582"/>
      <c r="AU30" s="1582"/>
      <c r="AV30" s="1582"/>
      <c r="AW30" s="1582"/>
      <c r="AX30" s="1582"/>
      <c r="AY30" s="1582"/>
      <c r="AZ30" s="1582"/>
      <c r="BA30" s="1582"/>
      <c r="BB30" s="1582"/>
      <c r="BC30" s="1582"/>
      <c r="BD30" s="1582"/>
    </row>
    <row r="31" spans="1:92">
      <c r="A31" s="1581"/>
      <c r="B31" s="1582"/>
      <c r="C31" s="1582"/>
      <c r="D31" s="1583"/>
      <c r="E31" s="1583"/>
      <c r="F31" s="1583"/>
      <c r="G31" s="1583"/>
      <c r="H31" s="1583"/>
      <c r="I31" s="1583"/>
      <c r="J31" s="1583"/>
      <c r="K31" s="1583"/>
      <c r="L31" s="1583"/>
      <c r="M31" s="1583"/>
      <c r="N31" s="1583"/>
      <c r="O31" s="1583"/>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1584"/>
      <c r="AO31" s="1584"/>
      <c r="AP31" s="1582"/>
      <c r="AQ31" s="1582"/>
      <c r="AR31" s="1582"/>
      <c r="AS31" s="1582"/>
      <c r="AT31" s="1582"/>
      <c r="AU31" s="1582"/>
      <c r="AV31" s="1582"/>
      <c r="AW31" s="1582"/>
      <c r="AX31" s="1582"/>
      <c r="AY31" s="1582"/>
      <c r="AZ31" s="1582"/>
      <c r="BA31" s="1582"/>
      <c r="BB31" s="1582"/>
      <c r="BC31" s="1582"/>
      <c r="BD31" s="1582"/>
    </row>
    <row r="32" spans="1:92">
      <c r="A32" s="1581"/>
      <c r="B32" s="1582"/>
      <c r="C32" s="1582"/>
      <c r="D32" s="1583"/>
      <c r="E32" s="1583"/>
      <c r="F32" s="1583"/>
      <c r="G32" s="1583"/>
      <c r="H32" s="1583"/>
      <c r="I32" s="1583"/>
      <c r="J32" s="1583"/>
      <c r="K32" s="1583"/>
      <c r="L32" s="1583"/>
      <c r="M32" s="1583"/>
      <c r="N32" s="1583"/>
      <c r="O32" s="1583"/>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1584"/>
      <c r="AO32" s="1584"/>
      <c r="AP32" s="1582"/>
      <c r="AQ32" s="1582"/>
      <c r="AR32" s="1582"/>
      <c r="AS32" s="1582"/>
      <c r="AT32" s="1582"/>
      <c r="AU32" s="1582"/>
      <c r="AV32" s="1582"/>
      <c r="AW32" s="1582"/>
      <c r="AX32" s="1582"/>
      <c r="AY32" s="1582"/>
      <c r="AZ32" s="1582"/>
      <c r="BA32" s="1582"/>
      <c r="BB32" s="1582"/>
      <c r="BC32" s="1582"/>
      <c r="BD32" s="1582"/>
    </row>
    <row r="33" spans="1:56">
      <c r="A33" s="1581"/>
      <c r="B33" s="1582"/>
      <c r="C33" s="1582"/>
      <c r="D33" s="1583"/>
      <c r="E33" s="1583"/>
      <c r="F33" s="1583"/>
      <c r="G33" s="1583"/>
      <c r="H33" s="1583"/>
      <c r="I33" s="1583"/>
      <c r="J33" s="1583"/>
      <c r="K33" s="1583"/>
      <c r="L33" s="1583"/>
      <c r="M33" s="1583"/>
      <c r="N33" s="1583"/>
      <c r="O33" s="1583"/>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1584"/>
      <c r="AO33" s="1584"/>
      <c r="AP33" s="1582"/>
      <c r="AQ33" s="1582"/>
      <c r="AR33" s="1582"/>
      <c r="AS33" s="1582"/>
      <c r="AT33" s="1582"/>
      <c r="AU33" s="1582"/>
      <c r="AV33" s="1582"/>
      <c r="AW33" s="1582"/>
      <c r="AX33" s="1582"/>
      <c r="AY33" s="1582"/>
      <c r="AZ33" s="1582"/>
      <c r="BA33" s="1582"/>
      <c r="BB33" s="1582"/>
      <c r="BC33" s="1582"/>
      <c r="BD33" s="1582"/>
    </row>
    <row r="34" spans="1:56">
      <c r="A34" s="1581"/>
      <c r="B34" s="1582"/>
      <c r="C34" s="1582"/>
      <c r="D34" s="1583"/>
      <c r="E34" s="1583"/>
      <c r="F34" s="1583"/>
      <c r="G34" s="1583"/>
      <c r="H34" s="1583"/>
      <c r="I34" s="1583"/>
      <c r="J34" s="1583"/>
      <c r="K34" s="1583"/>
      <c r="L34" s="1583"/>
      <c r="M34" s="1583"/>
      <c r="N34" s="1583"/>
      <c r="O34" s="1583"/>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1584"/>
      <c r="AO34" s="1584"/>
      <c r="AP34" s="1582"/>
      <c r="AQ34" s="1582"/>
      <c r="AR34" s="1582"/>
      <c r="AS34" s="1582"/>
      <c r="AT34" s="1582"/>
      <c r="AU34" s="1582"/>
      <c r="AV34" s="1582"/>
      <c r="AW34" s="1582"/>
      <c r="AX34" s="1582"/>
      <c r="AY34" s="1582"/>
      <c r="AZ34" s="1582"/>
      <c r="BA34" s="1582"/>
      <c r="BB34" s="1582"/>
      <c r="BC34" s="1582"/>
      <c r="BD34" s="1582"/>
    </row>
    <row r="35" spans="1:56">
      <c r="A35" s="1581"/>
      <c r="B35" s="1582"/>
      <c r="C35" s="1582"/>
      <c r="D35" s="1583"/>
      <c r="E35" s="1583"/>
      <c r="F35" s="1583"/>
      <c r="G35" s="1583"/>
      <c r="H35" s="1583"/>
      <c r="I35" s="1583"/>
      <c r="J35" s="1583"/>
      <c r="K35" s="1583"/>
      <c r="L35" s="1583"/>
      <c r="M35" s="1583"/>
      <c r="N35" s="1583"/>
      <c r="O35" s="1583"/>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1584"/>
      <c r="AO35" s="1584"/>
      <c r="AP35" s="1582"/>
      <c r="AQ35" s="1582"/>
      <c r="AR35" s="1582"/>
      <c r="AS35" s="1582"/>
      <c r="AT35" s="1582"/>
      <c r="AU35" s="1582"/>
      <c r="AV35" s="1582"/>
      <c r="AW35" s="1582"/>
      <c r="AX35" s="1582"/>
      <c r="AY35" s="1582"/>
      <c r="AZ35" s="1582"/>
      <c r="BA35" s="1582"/>
      <c r="BB35" s="1582"/>
      <c r="BC35" s="1582"/>
      <c r="BD35" s="1582"/>
    </row>
    <row r="36" spans="1:56">
      <c r="A36" s="1581"/>
      <c r="B36" s="1582"/>
      <c r="C36" s="1582"/>
      <c r="D36" s="1583"/>
      <c r="E36" s="1583"/>
      <c r="F36" s="1583"/>
      <c r="G36" s="1583"/>
      <c r="H36" s="1583"/>
      <c r="I36" s="1583"/>
      <c r="J36" s="1583"/>
      <c r="K36" s="1583"/>
      <c r="L36" s="1583"/>
      <c r="M36" s="1583"/>
      <c r="N36" s="1583"/>
      <c r="O36" s="1583"/>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c r="AN36" s="1584"/>
      <c r="AO36" s="1584"/>
      <c r="AP36" s="1582"/>
      <c r="AQ36" s="1582"/>
      <c r="AR36" s="1582"/>
      <c r="AS36" s="1582"/>
      <c r="AT36" s="1582"/>
      <c r="AU36" s="1582"/>
      <c r="AV36" s="1582"/>
      <c r="AW36" s="1582"/>
      <c r="AX36" s="1582"/>
      <c r="AY36" s="1582"/>
      <c r="AZ36" s="1582"/>
      <c r="BA36" s="1582"/>
      <c r="BB36" s="1582"/>
      <c r="BC36" s="1582"/>
      <c r="BD36" s="1582"/>
    </row>
    <row r="37" spans="1:56">
      <c r="A37" s="1581"/>
      <c r="B37" s="1582"/>
      <c r="C37" s="1582"/>
      <c r="D37" s="1583"/>
      <c r="E37" s="1583"/>
      <c r="F37" s="1583"/>
      <c r="G37" s="1583"/>
      <c r="H37" s="1583"/>
      <c r="I37" s="1583"/>
      <c r="J37" s="1583"/>
      <c r="K37" s="1583"/>
      <c r="L37" s="1583"/>
      <c r="M37" s="1583"/>
      <c r="N37" s="1583"/>
      <c r="O37" s="1583"/>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c r="AN37" s="1584"/>
      <c r="AO37" s="1584"/>
      <c r="AP37" s="1582"/>
      <c r="AQ37" s="1582"/>
      <c r="AR37" s="1582"/>
      <c r="AS37" s="1582"/>
      <c r="AT37" s="1582"/>
      <c r="AU37" s="1582"/>
      <c r="AV37" s="1582"/>
      <c r="AW37" s="1582"/>
      <c r="AX37" s="1582"/>
      <c r="AY37" s="1582"/>
      <c r="AZ37" s="1582"/>
      <c r="BA37" s="1582"/>
      <c r="BB37" s="1582"/>
      <c r="BC37" s="1582"/>
      <c r="BD37" s="1582"/>
    </row>
    <row r="38" spans="1:56">
      <c r="A38" s="1581"/>
      <c r="B38" s="1582"/>
      <c r="C38" s="1582"/>
      <c r="D38" s="1583"/>
      <c r="E38" s="1583"/>
      <c r="F38" s="1583"/>
      <c r="G38" s="1583"/>
      <c r="H38" s="1583"/>
      <c r="I38" s="1583"/>
      <c r="J38" s="1583"/>
      <c r="K38" s="1583"/>
      <c r="L38" s="1583"/>
      <c r="M38" s="1583"/>
      <c r="N38" s="1583"/>
      <c r="O38" s="1583"/>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c r="AN38" s="1584"/>
      <c r="AO38" s="1584"/>
      <c r="AP38" s="1582"/>
      <c r="AQ38" s="1582"/>
      <c r="AR38" s="1582"/>
      <c r="AS38" s="1582"/>
      <c r="AT38" s="1582"/>
      <c r="AU38" s="1582"/>
      <c r="AV38" s="1582"/>
      <c r="AW38" s="1582"/>
      <c r="AX38" s="1582"/>
      <c r="AY38" s="1582"/>
      <c r="AZ38" s="1582"/>
      <c r="BA38" s="1582"/>
      <c r="BB38" s="1582"/>
      <c r="BC38" s="1582"/>
      <c r="BD38" s="1582"/>
    </row>
    <row r="39" spans="1:56">
      <c r="A39" s="1581"/>
      <c r="B39" s="1582"/>
      <c r="C39" s="1582"/>
      <c r="D39" s="1583"/>
      <c r="E39" s="1583"/>
      <c r="F39" s="1583"/>
      <c r="G39" s="1583"/>
      <c r="H39" s="1583"/>
      <c r="I39" s="1583"/>
      <c r="J39" s="1583"/>
      <c r="K39" s="1583"/>
      <c r="L39" s="1583"/>
      <c r="M39" s="1583"/>
      <c r="N39" s="1583"/>
      <c r="O39" s="1583"/>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c r="AN39" s="1584"/>
      <c r="AO39" s="1584"/>
      <c r="AP39" s="1582"/>
      <c r="AQ39" s="1582"/>
      <c r="AR39" s="1582"/>
      <c r="AS39" s="1582"/>
      <c r="AT39" s="1582"/>
      <c r="AU39" s="1582"/>
      <c r="AV39" s="1582"/>
      <c r="AW39" s="1582"/>
      <c r="AX39" s="1582"/>
      <c r="AY39" s="1582"/>
      <c r="AZ39" s="1582"/>
      <c r="BA39" s="1582"/>
      <c r="BB39" s="1582"/>
      <c r="BC39" s="1582"/>
      <c r="BD39" s="1582"/>
    </row>
    <row r="40" spans="1:56">
      <c r="A40" s="1581"/>
      <c r="B40" s="1582"/>
      <c r="C40" s="1582"/>
      <c r="D40" s="1583"/>
      <c r="E40" s="1583"/>
      <c r="F40" s="1583"/>
      <c r="G40" s="1583"/>
      <c r="H40" s="1583"/>
      <c r="I40" s="1583"/>
      <c r="J40" s="1583"/>
      <c r="K40" s="1583"/>
      <c r="L40" s="1583"/>
      <c r="M40" s="1583"/>
      <c r="N40" s="1583"/>
      <c r="O40" s="1583"/>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c r="AN40" s="1584"/>
      <c r="AO40" s="1584"/>
      <c r="AP40" s="1582"/>
      <c r="AQ40" s="1582"/>
      <c r="AR40" s="1582"/>
      <c r="AS40" s="1582"/>
      <c r="AT40" s="1582"/>
      <c r="AU40" s="1582"/>
      <c r="AV40" s="1582"/>
      <c r="AW40" s="1582"/>
      <c r="AX40" s="1582"/>
      <c r="AY40" s="1582"/>
      <c r="AZ40" s="1582"/>
      <c r="BA40" s="1582"/>
      <c r="BB40" s="1582"/>
      <c r="BC40" s="1582"/>
      <c r="BD40" s="1582"/>
    </row>
    <row r="41" spans="1:56">
      <c r="A41" s="1581"/>
      <c r="B41" s="1582"/>
      <c r="C41" s="1582"/>
      <c r="D41" s="1583"/>
      <c r="E41" s="1583"/>
      <c r="F41" s="1583"/>
      <c r="G41" s="1583"/>
      <c r="H41" s="1583"/>
      <c r="I41" s="1583"/>
      <c r="J41" s="1583"/>
      <c r="K41" s="1583"/>
      <c r="L41" s="1583"/>
      <c r="M41" s="1583"/>
      <c r="N41" s="1583"/>
      <c r="O41" s="1583"/>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c r="AN41" s="1584"/>
      <c r="AO41" s="1584"/>
      <c r="AP41" s="1582"/>
      <c r="AQ41" s="1582"/>
      <c r="AR41" s="1582"/>
      <c r="AS41" s="1582"/>
      <c r="AT41" s="1582"/>
      <c r="AU41" s="1582"/>
      <c r="AV41" s="1582"/>
      <c r="AW41" s="1582"/>
      <c r="AX41" s="1582"/>
      <c r="AY41" s="1582"/>
      <c r="AZ41" s="1582"/>
      <c r="BA41" s="1582"/>
      <c r="BB41" s="1582"/>
      <c r="BC41" s="1582"/>
      <c r="BD41" s="1582"/>
    </row>
    <row r="42" spans="1:56">
      <c r="A42" s="1581"/>
      <c r="B42" s="1582"/>
      <c r="C42" s="1582"/>
      <c r="D42" s="1583"/>
      <c r="E42" s="1583"/>
      <c r="F42" s="1583"/>
      <c r="G42" s="1583"/>
      <c r="H42" s="1583"/>
      <c r="I42" s="1583"/>
      <c r="J42" s="1583"/>
      <c r="K42" s="1583"/>
      <c r="L42" s="1583"/>
      <c r="M42" s="1583"/>
      <c r="N42" s="1583"/>
      <c r="O42" s="1583"/>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c r="AN42" s="1584"/>
      <c r="AO42" s="1584"/>
      <c r="AP42" s="1582"/>
      <c r="AQ42" s="1582"/>
      <c r="AR42" s="1582"/>
      <c r="AS42" s="1582"/>
      <c r="AT42" s="1582"/>
      <c r="AU42" s="1582"/>
      <c r="AV42" s="1582"/>
      <c r="AW42" s="1582"/>
      <c r="AX42" s="1582"/>
      <c r="AY42" s="1582"/>
      <c r="AZ42" s="1582"/>
      <c r="BA42" s="1582"/>
      <c r="BB42" s="1582"/>
      <c r="BC42" s="1582"/>
      <c r="BD42" s="1582"/>
    </row>
    <row r="43" spans="1:56">
      <c r="A43" s="1581"/>
      <c r="B43" s="1582"/>
      <c r="C43" s="1582"/>
      <c r="D43" s="1583"/>
      <c r="E43" s="1583"/>
      <c r="F43" s="1583"/>
      <c r="G43" s="1583"/>
      <c r="H43" s="1583"/>
      <c r="I43" s="1583"/>
      <c r="J43" s="1583"/>
      <c r="K43" s="1583"/>
      <c r="L43" s="1583"/>
      <c r="M43" s="1583"/>
      <c r="N43" s="1583"/>
      <c r="O43" s="1583"/>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c r="AN43" s="1584"/>
      <c r="AO43" s="1584"/>
      <c r="AP43" s="1582"/>
      <c r="AQ43" s="1582"/>
      <c r="AR43" s="1582"/>
      <c r="AS43" s="1582"/>
      <c r="AT43" s="1582"/>
      <c r="AU43" s="1582"/>
      <c r="AV43" s="1582"/>
      <c r="AW43" s="1582"/>
      <c r="AX43" s="1582"/>
      <c r="AY43" s="1582"/>
      <c r="AZ43" s="1582"/>
      <c r="BA43" s="1582"/>
      <c r="BB43" s="1582"/>
      <c r="BC43" s="1582"/>
      <c r="BD43" s="1582"/>
    </row>
    <row r="44" spans="1:56">
      <c r="A44" s="1581"/>
      <c r="B44" s="1582"/>
      <c r="C44" s="1582"/>
      <c r="D44" s="1583"/>
      <c r="E44" s="1583"/>
      <c r="F44" s="1583"/>
      <c r="G44" s="1583"/>
      <c r="H44" s="1583"/>
      <c r="I44" s="1583"/>
      <c r="J44" s="1583"/>
      <c r="K44" s="1583"/>
      <c r="L44" s="1583"/>
      <c r="M44" s="1583"/>
      <c r="N44" s="1583"/>
      <c r="O44" s="1583"/>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c r="AN44" s="1584"/>
      <c r="AO44" s="1584"/>
      <c r="AP44" s="1582"/>
      <c r="AQ44" s="1582"/>
      <c r="AR44" s="1582"/>
      <c r="AS44" s="1582"/>
      <c r="AT44" s="1582"/>
      <c r="AU44" s="1582"/>
      <c r="AV44" s="1582"/>
      <c r="AW44" s="1582"/>
      <c r="AX44" s="1582"/>
      <c r="AY44" s="1582"/>
      <c r="AZ44" s="1582"/>
      <c r="BA44" s="1582"/>
      <c r="BB44" s="1582"/>
      <c r="BC44" s="1582"/>
      <c r="BD44" s="1582"/>
    </row>
    <row r="45" spans="1:56">
      <c r="A45" s="1581"/>
      <c r="B45" s="1582"/>
      <c r="C45" s="1582"/>
      <c r="D45" s="1583"/>
      <c r="E45" s="1583"/>
      <c r="F45" s="1583"/>
      <c r="G45" s="1583"/>
      <c r="H45" s="1583"/>
      <c r="I45" s="1583"/>
      <c r="J45" s="1583"/>
      <c r="K45" s="1583"/>
      <c r="L45" s="1583"/>
      <c r="M45" s="1583"/>
      <c r="N45" s="1583"/>
      <c r="O45" s="1583"/>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c r="AN45" s="1584"/>
      <c r="AO45" s="1584"/>
      <c r="AP45" s="1582"/>
      <c r="AQ45" s="1582"/>
      <c r="AR45" s="1582"/>
      <c r="AS45" s="1582"/>
      <c r="AT45" s="1582"/>
      <c r="AU45" s="1582"/>
      <c r="AV45" s="1582"/>
      <c r="AW45" s="1582"/>
      <c r="AX45" s="1582"/>
      <c r="AY45" s="1582"/>
      <c r="AZ45" s="1582"/>
      <c r="BA45" s="1582"/>
      <c r="BB45" s="1582"/>
      <c r="BC45" s="1582"/>
      <c r="BD45" s="1582"/>
    </row>
    <row r="46" spans="1:56">
      <c r="A46" s="1581"/>
      <c r="B46" s="1582"/>
      <c r="C46" s="1582"/>
      <c r="D46" s="1583"/>
      <c r="E46" s="1583"/>
      <c r="F46" s="1583"/>
      <c r="G46" s="1583"/>
      <c r="H46" s="1583"/>
      <c r="I46" s="1583"/>
      <c r="J46" s="1583"/>
      <c r="K46" s="1583"/>
      <c r="L46" s="1583"/>
      <c r="M46" s="1583"/>
      <c r="N46" s="1583"/>
      <c r="O46" s="1583"/>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c r="AN46" s="1584"/>
      <c r="AO46" s="1584"/>
      <c r="AP46" s="1582"/>
      <c r="AQ46" s="1582"/>
      <c r="AR46" s="1582"/>
      <c r="AS46" s="1582"/>
      <c r="AT46" s="1582"/>
      <c r="AU46" s="1582"/>
      <c r="AV46" s="1582"/>
      <c r="AW46" s="1582"/>
      <c r="AX46" s="1582"/>
      <c r="AY46" s="1582"/>
      <c r="AZ46" s="1582"/>
      <c r="BA46" s="1582"/>
      <c r="BB46" s="1582"/>
      <c r="BC46" s="1582"/>
      <c r="BD46" s="1582"/>
    </row>
    <row r="47" spans="1:56">
      <c r="A47" s="1581"/>
      <c r="B47" s="1582"/>
      <c r="C47" s="1582"/>
      <c r="D47" s="1583"/>
      <c r="E47" s="1583"/>
      <c r="F47" s="1583"/>
      <c r="G47" s="1583"/>
      <c r="H47" s="1583"/>
      <c r="I47" s="1583"/>
      <c r="J47" s="1583"/>
      <c r="K47" s="1583"/>
      <c r="L47" s="1583"/>
      <c r="M47" s="1583"/>
      <c r="N47" s="1583"/>
      <c r="O47" s="1583"/>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c r="AN47" s="1584"/>
      <c r="AO47" s="1584"/>
      <c r="AP47" s="1582"/>
      <c r="AQ47" s="1582"/>
      <c r="AR47" s="1582"/>
      <c r="AS47" s="1582"/>
      <c r="AT47" s="1582"/>
      <c r="AU47" s="1582"/>
      <c r="AV47" s="1582"/>
      <c r="AW47" s="1582"/>
      <c r="AX47" s="1582"/>
      <c r="AY47" s="1582"/>
      <c r="AZ47" s="1582"/>
      <c r="BA47" s="1582"/>
      <c r="BB47" s="1582"/>
      <c r="BC47" s="1582"/>
      <c r="BD47" s="1582"/>
    </row>
    <row r="48" spans="1:56">
      <c r="A48" s="1581"/>
      <c r="B48" s="1582"/>
      <c r="C48" s="1582"/>
      <c r="D48" s="1583"/>
      <c r="E48" s="1583"/>
      <c r="F48" s="1583"/>
      <c r="G48" s="1583"/>
      <c r="H48" s="1583"/>
      <c r="I48" s="1583"/>
      <c r="J48" s="1583"/>
      <c r="K48" s="1583"/>
      <c r="L48" s="1583"/>
      <c r="M48" s="1583"/>
      <c r="N48" s="1583"/>
      <c r="O48" s="1583"/>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c r="AN48" s="1584"/>
      <c r="AO48" s="1584"/>
      <c r="AP48" s="1582"/>
      <c r="AQ48" s="1582"/>
      <c r="AR48" s="1582"/>
      <c r="AS48" s="1582"/>
      <c r="AT48" s="1582"/>
      <c r="AU48" s="1582"/>
      <c r="AV48" s="1582"/>
      <c r="AW48" s="1582"/>
      <c r="AX48" s="1582"/>
      <c r="AY48" s="1582"/>
      <c r="AZ48" s="1582"/>
      <c r="BA48" s="1582"/>
      <c r="BB48" s="1582"/>
      <c r="BC48" s="1582"/>
      <c r="BD48" s="1582"/>
    </row>
    <row r="49" spans="1:56">
      <c r="A49" s="1581"/>
      <c r="B49" s="1582"/>
      <c r="C49" s="1582"/>
      <c r="D49" s="1583"/>
      <c r="E49" s="1583"/>
      <c r="F49" s="1583"/>
      <c r="G49" s="1583"/>
      <c r="H49" s="1583"/>
      <c r="I49" s="1583"/>
      <c r="J49" s="1583"/>
      <c r="K49" s="1583"/>
      <c r="L49" s="1583"/>
      <c r="M49" s="1583"/>
      <c r="N49" s="1583"/>
      <c r="O49" s="1583"/>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c r="AN49" s="1584"/>
      <c r="AO49" s="1584"/>
      <c r="AP49" s="1582"/>
      <c r="AQ49" s="1582"/>
      <c r="AR49" s="1582"/>
      <c r="AS49" s="1582"/>
      <c r="AT49" s="1582"/>
      <c r="AU49" s="1582"/>
      <c r="AV49" s="1582"/>
      <c r="AW49" s="1582"/>
      <c r="AX49" s="1582"/>
      <c r="AY49" s="1582"/>
      <c r="AZ49" s="1582"/>
      <c r="BA49" s="1582"/>
      <c r="BB49" s="1582"/>
      <c r="BC49" s="1582"/>
      <c r="BD49" s="1582"/>
    </row>
    <row r="50" spans="1:56">
      <c r="A50" s="1581"/>
      <c r="B50" s="1582"/>
      <c r="C50" s="1582"/>
      <c r="D50" s="1583"/>
      <c r="E50" s="1583"/>
      <c r="F50" s="1583"/>
      <c r="G50" s="1583"/>
      <c r="H50" s="1583"/>
      <c r="I50" s="1583"/>
      <c r="J50" s="1583"/>
      <c r="K50" s="1583"/>
      <c r="L50" s="1583"/>
      <c r="M50" s="1583"/>
      <c r="N50" s="1583"/>
      <c r="O50" s="1583"/>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c r="AN50" s="1584"/>
      <c r="AO50" s="1584"/>
      <c r="AP50" s="1582"/>
      <c r="AQ50" s="1582"/>
      <c r="AR50" s="1582"/>
      <c r="AS50" s="1582"/>
      <c r="AT50" s="1582"/>
      <c r="AU50" s="1582"/>
      <c r="AV50" s="1582"/>
      <c r="AW50" s="1582"/>
      <c r="AX50" s="1582"/>
      <c r="AY50" s="1582"/>
      <c r="AZ50" s="1582"/>
      <c r="BA50" s="1582"/>
      <c r="BB50" s="1582"/>
      <c r="BC50" s="1582"/>
      <c r="BD50" s="1582"/>
    </row>
    <row r="51" spans="1:56">
      <c r="A51" s="1581"/>
      <c r="B51" s="1582"/>
      <c r="C51" s="1582"/>
      <c r="D51" s="1583"/>
      <c r="E51" s="1583"/>
      <c r="F51" s="1583"/>
      <c r="G51" s="1583"/>
      <c r="H51" s="1583"/>
      <c r="I51" s="1583"/>
      <c r="J51" s="1583"/>
      <c r="K51" s="1583"/>
      <c r="L51" s="1583"/>
      <c r="M51" s="1583"/>
      <c r="N51" s="1583"/>
      <c r="O51" s="1583"/>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c r="AN51" s="1584"/>
      <c r="AO51" s="1584"/>
      <c r="AP51" s="1582"/>
      <c r="AQ51" s="1582"/>
      <c r="AR51" s="1582"/>
      <c r="AS51" s="1582"/>
      <c r="AT51" s="1582"/>
      <c r="AU51" s="1582"/>
      <c r="AV51" s="1582"/>
      <c r="AW51" s="1582"/>
      <c r="AX51" s="1582"/>
      <c r="AY51" s="1582"/>
      <c r="AZ51" s="1582"/>
      <c r="BA51" s="1582"/>
      <c r="BB51" s="1582"/>
      <c r="BC51" s="1582"/>
      <c r="BD51" s="1582"/>
    </row>
    <row r="52" spans="1:56">
      <c r="A52" s="1581"/>
      <c r="B52" s="1582"/>
      <c r="C52" s="1582"/>
      <c r="D52" s="1583"/>
      <c r="E52" s="1583"/>
      <c r="F52" s="1583"/>
      <c r="G52" s="1583"/>
      <c r="H52" s="1583"/>
      <c r="I52" s="1583"/>
      <c r="J52" s="1583"/>
      <c r="K52" s="1583"/>
      <c r="L52" s="1583"/>
      <c r="M52" s="1583"/>
      <c r="N52" s="1583"/>
      <c r="O52" s="1583"/>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c r="AN52" s="1584"/>
      <c r="AO52" s="1584"/>
      <c r="AP52" s="1582"/>
      <c r="AQ52" s="1582"/>
      <c r="AR52" s="1582"/>
      <c r="AS52" s="1582"/>
      <c r="AT52" s="1582"/>
      <c r="AU52" s="1582"/>
      <c r="AV52" s="1582"/>
      <c r="AW52" s="1582"/>
      <c r="AX52" s="1582"/>
      <c r="AY52" s="1582"/>
      <c r="AZ52" s="1582"/>
      <c r="BA52" s="1582"/>
      <c r="BB52" s="1582"/>
      <c r="BC52" s="1582"/>
      <c r="BD52" s="1582"/>
    </row>
    <row r="53" spans="1:56">
      <c r="A53" s="1581"/>
      <c r="B53" s="1582"/>
      <c r="C53" s="1582"/>
      <c r="D53" s="1583"/>
      <c r="E53" s="1583"/>
      <c r="F53" s="1583"/>
      <c r="G53" s="1583"/>
      <c r="H53" s="1583"/>
      <c r="I53" s="1583"/>
      <c r="J53" s="1583"/>
      <c r="K53" s="1583"/>
      <c r="L53" s="1583"/>
      <c r="M53" s="1583"/>
      <c r="N53" s="1583"/>
      <c r="O53" s="1583"/>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c r="AN53" s="1584"/>
      <c r="AO53" s="1584"/>
      <c r="AP53" s="1582"/>
      <c r="AQ53" s="1582"/>
      <c r="AR53" s="1582"/>
      <c r="AS53" s="1582"/>
      <c r="AT53" s="1582"/>
      <c r="AU53" s="1582"/>
      <c r="AV53" s="1582"/>
      <c r="AW53" s="1582"/>
      <c r="AX53" s="1582"/>
      <c r="AY53" s="1582"/>
      <c r="AZ53" s="1582"/>
      <c r="BA53" s="1582"/>
      <c r="BB53" s="1582"/>
      <c r="BC53" s="1582"/>
      <c r="BD53" s="1582"/>
    </row>
    <row r="54" spans="1:56">
      <c r="A54" s="1581"/>
      <c r="B54" s="1514"/>
      <c r="C54" s="1514"/>
      <c r="D54" s="1587"/>
      <c r="E54" s="1587"/>
      <c r="F54" s="1587"/>
      <c r="G54" s="1587"/>
      <c r="H54" s="1587"/>
      <c r="I54" s="1587"/>
      <c r="J54" s="1587"/>
      <c r="K54" s="1587"/>
      <c r="L54" s="1587"/>
      <c r="M54" s="1587"/>
      <c r="N54" s="1587"/>
      <c r="O54" s="1587"/>
      <c r="P54" s="1588"/>
      <c r="Q54" s="1588"/>
      <c r="R54" s="1588"/>
      <c r="S54" s="1588"/>
      <c r="T54" s="1588"/>
      <c r="U54" s="1588"/>
      <c r="V54" s="1588"/>
      <c r="W54" s="1588"/>
      <c r="X54" s="1588"/>
      <c r="Y54" s="1588"/>
      <c r="Z54" s="1588"/>
      <c r="AA54" s="1588"/>
      <c r="AB54" s="1584"/>
      <c r="AC54" s="1588"/>
      <c r="AD54" s="1588"/>
      <c r="AE54" s="1588"/>
      <c r="AF54" s="1588"/>
      <c r="AG54" s="1588"/>
      <c r="AH54" s="1588"/>
      <c r="AI54" s="1588"/>
      <c r="AJ54" s="1588"/>
      <c r="AK54" s="1588"/>
      <c r="AL54" s="1588"/>
      <c r="AM54" s="1588"/>
      <c r="AN54" s="1588"/>
      <c r="AO54" s="1589"/>
      <c r="AZ54" s="1514"/>
      <c r="BA54" s="1514"/>
      <c r="BB54" s="1514"/>
      <c r="BC54" s="1514"/>
      <c r="BD54" s="1514"/>
    </row>
    <row r="55" spans="1:56">
      <c r="A55" s="1581"/>
      <c r="B55" s="1514"/>
      <c r="C55" s="1514"/>
      <c r="D55" s="1587"/>
      <c r="E55" s="1587"/>
      <c r="F55" s="1587"/>
      <c r="G55" s="1587"/>
      <c r="H55" s="1587"/>
      <c r="I55" s="1587"/>
      <c r="J55" s="1587"/>
      <c r="K55" s="1587"/>
      <c r="L55" s="1587"/>
      <c r="M55" s="1587"/>
      <c r="N55" s="1587"/>
      <c r="O55" s="1587"/>
      <c r="P55" s="1588"/>
      <c r="Q55" s="1588"/>
      <c r="R55" s="1588"/>
      <c r="S55" s="1588"/>
      <c r="T55" s="1588"/>
      <c r="U55" s="1588"/>
      <c r="V55" s="1588"/>
      <c r="W55" s="1588"/>
      <c r="X55" s="1588"/>
      <c r="Y55" s="1588"/>
      <c r="Z55" s="1588"/>
      <c r="AA55" s="1588"/>
      <c r="AB55" s="1584"/>
      <c r="AC55" s="1588"/>
      <c r="AD55" s="1588"/>
      <c r="AE55" s="1588"/>
      <c r="AF55" s="1588"/>
      <c r="AG55" s="1588"/>
      <c r="AH55" s="1588"/>
      <c r="AI55" s="1588"/>
      <c r="AJ55" s="1588"/>
      <c r="AK55" s="1588"/>
      <c r="AL55" s="1588"/>
      <c r="AM55" s="1588"/>
      <c r="AN55" s="1588"/>
      <c r="AO55" s="1589"/>
      <c r="AZ55" s="1514"/>
      <c r="BA55" s="1514"/>
      <c r="BB55" s="1514"/>
      <c r="BC55" s="1514"/>
      <c r="BD55" s="1514"/>
    </row>
    <row r="56" spans="1:56">
      <c r="A56" s="1581"/>
      <c r="B56" s="1514"/>
      <c r="C56" s="1514"/>
      <c r="D56" s="1587"/>
      <c r="E56" s="1587"/>
      <c r="F56" s="1587"/>
      <c r="G56" s="1587"/>
      <c r="H56" s="1587"/>
      <c r="I56" s="1587"/>
      <c r="J56" s="1587"/>
      <c r="K56" s="1587"/>
      <c r="L56" s="1587"/>
      <c r="M56" s="1587"/>
      <c r="N56" s="1587"/>
      <c r="O56" s="1587"/>
      <c r="P56" s="1588"/>
      <c r="Q56" s="1588"/>
      <c r="R56" s="1588"/>
      <c r="S56" s="1588"/>
      <c r="T56" s="1588"/>
      <c r="U56" s="1588"/>
      <c r="V56" s="1588"/>
      <c r="W56" s="1588"/>
      <c r="X56" s="1588"/>
      <c r="Y56" s="1588"/>
      <c r="Z56" s="1588"/>
      <c r="AA56" s="1588"/>
      <c r="AB56" s="1584"/>
      <c r="AC56" s="1588"/>
      <c r="AD56" s="1588"/>
      <c r="AE56" s="1588"/>
      <c r="AF56" s="1588"/>
      <c r="AG56" s="1588"/>
      <c r="AH56" s="1588"/>
      <c r="AI56" s="1588"/>
      <c r="AJ56" s="1588"/>
      <c r="AK56" s="1588"/>
      <c r="AL56" s="1588"/>
      <c r="AM56" s="1588"/>
      <c r="AN56" s="1588"/>
      <c r="AO56" s="1589"/>
      <c r="AZ56" s="1514"/>
      <c r="BA56" s="1514"/>
      <c r="BB56" s="1514"/>
      <c r="BC56" s="1514"/>
      <c r="BD56" s="1514"/>
    </row>
    <row r="57" spans="1:56">
      <c r="A57" s="1581"/>
      <c r="B57" s="1514"/>
      <c r="C57" s="1514"/>
      <c r="D57" s="1587"/>
      <c r="E57" s="1587"/>
      <c r="F57" s="1587"/>
      <c r="G57" s="1587"/>
      <c r="H57" s="1587"/>
      <c r="I57" s="1587"/>
      <c r="J57" s="1587"/>
      <c r="K57" s="1587"/>
      <c r="L57" s="1587"/>
      <c r="M57" s="1587"/>
      <c r="N57" s="1587"/>
      <c r="O57" s="1587"/>
      <c r="P57" s="1588"/>
      <c r="Q57" s="1588"/>
      <c r="R57" s="1588"/>
      <c r="S57" s="1588"/>
      <c r="T57" s="1588"/>
      <c r="U57" s="1588"/>
      <c r="V57" s="1588"/>
      <c r="W57" s="1588"/>
      <c r="X57" s="1588"/>
      <c r="Y57" s="1588"/>
      <c r="Z57" s="1588"/>
      <c r="AA57" s="1588"/>
      <c r="AB57" s="1584"/>
      <c r="AC57" s="1588"/>
      <c r="AD57" s="1588"/>
      <c r="AE57" s="1588"/>
      <c r="AF57" s="1588"/>
      <c r="AG57" s="1588"/>
      <c r="AH57" s="1588"/>
      <c r="AI57" s="1588"/>
      <c r="AJ57" s="1588"/>
      <c r="AK57" s="1588"/>
      <c r="AL57" s="1588"/>
      <c r="AM57" s="1588"/>
      <c r="AN57" s="1588"/>
      <c r="AO57" s="1589"/>
      <c r="AZ57" s="1514"/>
      <c r="BA57" s="1514"/>
      <c r="BB57" s="1514"/>
      <c r="BC57" s="1514"/>
      <c r="BD57" s="1514"/>
    </row>
    <row r="58" spans="1:56">
      <c r="A58" s="1581"/>
      <c r="B58" s="1514"/>
      <c r="C58" s="1514"/>
      <c r="D58" s="1587"/>
      <c r="E58" s="1587"/>
      <c r="F58" s="1587"/>
      <c r="G58" s="1587"/>
      <c r="H58" s="1587"/>
      <c r="I58" s="1587"/>
      <c r="J58" s="1587"/>
      <c r="K58" s="1587"/>
      <c r="L58" s="1587"/>
      <c r="M58" s="1587"/>
      <c r="N58" s="1587"/>
      <c r="O58" s="1587"/>
      <c r="P58" s="1588"/>
      <c r="Q58" s="1588"/>
      <c r="R58" s="1588"/>
      <c r="S58" s="1588"/>
      <c r="T58" s="1588"/>
      <c r="U58" s="1588"/>
      <c r="V58" s="1588"/>
      <c r="W58" s="1588"/>
      <c r="X58" s="1588"/>
      <c r="Y58" s="1588"/>
      <c r="Z58" s="1588"/>
      <c r="AA58" s="1588"/>
      <c r="AB58" s="1584"/>
      <c r="AC58" s="1588"/>
      <c r="AD58" s="1588"/>
      <c r="AE58" s="1588"/>
      <c r="AF58" s="1588"/>
      <c r="AG58" s="1588"/>
      <c r="AH58" s="1588"/>
      <c r="AI58" s="1588"/>
      <c r="AJ58" s="1588"/>
      <c r="AK58" s="1588"/>
      <c r="AL58" s="1588"/>
      <c r="AM58" s="1588"/>
      <c r="AN58" s="1588"/>
      <c r="AO58" s="1589"/>
      <c r="AZ58" s="1514"/>
      <c r="BA58" s="1514"/>
      <c r="BB58" s="1514"/>
      <c r="BC58" s="1514"/>
      <c r="BD58" s="1514"/>
    </row>
    <row r="59" spans="1:56">
      <c r="A59" s="1581"/>
      <c r="B59" s="1514"/>
      <c r="C59" s="1514"/>
      <c r="D59" s="1587"/>
      <c r="E59" s="1587"/>
      <c r="F59" s="1587"/>
      <c r="G59" s="1587"/>
      <c r="H59" s="1587"/>
      <c r="I59" s="1587"/>
      <c r="J59" s="1587"/>
      <c r="K59" s="1587"/>
      <c r="L59" s="1587"/>
      <c r="M59" s="1587"/>
      <c r="N59" s="1587"/>
      <c r="O59" s="1587"/>
      <c r="P59" s="1588"/>
      <c r="Q59" s="1588"/>
      <c r="R59" s="1588"/>
      <c r="S59" s="1588"/>
      <c r="T59" s="1588"/>
      <c r="U59" s="1588"/>
      <c r="V59" s="1588"/>
      <c r="W59" s="1588"/>
      <c r="X59" s="1588"/>
      <c r="Y59" s="1588"/>
      <c r="Z59" s="1588"/>
      <c r="AA59" s="1588"/>
      <c r="AB59" s="1584"/>
      <c r="AC59" s="1588"/>
      <c r="AD59" s="1588"/>
      <c r="AE59" s="1588"/>
      <c r="AF59" s="1588"/>
      <c r="AG59" s="1588"/>
      <c r="AH59" s="1588"/>
      <c r="AI59" s="1588"/>
      <c r="AJ59" s="1588"/>
      <c r="AK59" s="1588"/>
      <c r="AL59" s="1588"/>
      <c r="AM59" s="1588"/>
      <c r="AN59" s="1588"/>
      <c r="AO59" s="1589"/>
      <c r="AZ59" s="1514"/>
      <c r="BA59" s="1514"/>
      <c r="BB59" s="1514"/>
      <c r="BC59" s="1514"/>
      <c r="BD59" s="1514"/>
    </row>
    <row r="60" spans="1:56">
      <c r="A60" s="1581"/>
      <c r="B60" s="1514"/>
      <c r="C60" s="1514"/>
      <c r="D60" s="1587"/>
      <c r="E60" s="1587"/>
      <c r="F60" s="1587"/>
      <c r="G60" s="1587"/>
      <c r="H60" s="1587"/>
      <c r="I60" s="1587"/>
      <c r="J60" s="1587"/>
      <c r="K60" s="1587"/>
      <c r="L60" s="1587"/>
      <c r="M60" s="1587"/>
      <c r="N60" s="1587"/>
      <c r="O60" s="1587"/>
      <c r="P60" s="1588"/>
      <c r="Q60" s="1588"/>
      <c r="R60" s="1588"/>
      <c r="S60" s="1588"/>
      <c r="T60" s="1588"/>
      <c r="U60" s="1588"/>
      <c r="V60" s="1588"/>
      <c r="W60" s="1588"/>
      <c r="X60" s="1588"/>
      <c r="Y60" s="1588"/>
      <c r="Z60" s="1588"/>
      <c r="AA60" s="1588"/>
      <c r="AB60" s="1584"/>
      <c r="AC60" s="1588"/>
      <c r="AD60" s="1588"/>
      <c r="AE60" s="1588"/>
      <c r="AF60" s="1588"/>
      <c r="AG60" s="1588"/>
      <c r="AH60" s="1588"/>
      <c r="AI60" s="1588"/>
      <c r="AJ60" s="1588"/>
      <c r="AK60" s="1588"/>
      <c r="AL60" s="1588"/>
      <c r="AM60" s="1588"/>
      <c r="AN60" s="1588"/>
      <c r="AO60" s="1589"/>
      <c r="AZ60" s="1514"/>
      <c r="BA60" s="1514"/>
      <c r="BB60" s="1514"/>
      <c r="BC60" s="1514"/>
      <c r="BD60" s="1514"/>
    </row>
    <row r="61" spans="1:56">
      <c r="A61" s="1581"/>
      <c r="B61" s="1514"/>
      <c r="C61" s="1514"/>
      <c r="D61" s="1587"/>
      <c r="E61" s="1587"/>
      <c r="F61" s="1587"/>
      <c r="G61" s="1587"/>
      <c r="H61" s="1587"/>
      <c r="I61" s="1587"/>
      <c r="J61" s="1587"/>
      <c r="K61" s="1587"/>
      <c r="L61" s="1587"/>
      <c r="M61" s="1587"/>
      <c r="N61" s="1587"/>
      <c r="O61" s="1587"/>
      <c r="P61" s="1588"/>
      <c r="Q61" s="1588"/>
      <c r="R61" s="1588"/>
      <c r="S61" s="1588"/>
      <c r="T61" s="1588"/>
      <c r="U61" s="1588"/>
      <c r="V61" s="1588"/>
      <c r="W61" s="1588"/>
      <c r="X61" s="1588"/>
      <c r="Y61" s="1588"/>
      <c r="Z61" s="1588"/>
      <c r="AA61" s="1588"/>
      <c r="AB61" s="1584"/>
      <c r="AC61" s="1588"/>
      <c r="AD61" s="1588"/>
      <c r="AE61" s="1588"/>
      <c r="AF61" s="1588"/>
      <c r="AG61" s="1588"/>
      <c r="AH61" s="1588"/>
      <c r="AI61" s="1588"/>
      <c r="AJ61" s="1588"/>
      <c r="AK61" s="1588"/>
      <c r="AL61" s="1588"/>
      <c r="AM61" s="1588"/>
      <c r="AN61" s="1588"/>
      <c r="AO61" s="1589"/>
      <c r="AZ61" s="1514"/>
      <c r="BA61" s="1514"/>
      <c r="BB61" s="1514"/>
      <c r="BC61" s="1514"/>
      <c r="BD61" s="1514"/>
    </row>
    <row r="62" spans="1:56">
      <c r="A62" s="1581"/>
      <c r="B62" s="1514"/>
      <c r="C62" s="1514"/>
      <c r="D62" s="1587"/>
      <c r="E62" s="1587"/>
      <c r="F62" s="1587"/>
      <c r="G62" s="1587"/>
      <c r="H62" s="1587"/>
      <c r="I62" s="1587"/>
      <c r="J62" s="1587"/>
      <c r="K62" s="1587"/>
      <c r="L62" s="1587"/>
      <c r="M62" s="1587"/>
      <c r="N62" s="1587"/>
      <c r="O62" s="1587"/>
      <c r="P62" s="1588"/>
      <c r="Q62" s="1588"/>
      <c r="R62" s="1588"/>
      <c r="S62" s="1588"/>
      <c r="T62" s="1588"/>
      <c r="U62" s="1588"/>
      <c r="V62" s="1588"/>
      <c r="W62" s="1588"/>
      <c r="X62" s="1588"/>
      <c r="Y62" s="1588"/>
      <c r="Z62" s="1588"/>
      <c r="AA62" s="1588"/>
      <c r="AB62" s="1584"/>
      <c r="AC62" s="1588"/>
      <c r="AD62" s="1588"/>
      <c r="AE62" s="1588"/>
      <c r="AF62" s="1588"/>
      <c r="AG62" s="1588"/>
      <c r="AH62" s="1588"/>
      <c r="AI62" s="1588"/>
      <c r="AJ62" s="1588"/>
      <c r="AK62" s="1588"/>
      <c r="AL62" s="1588"/>
      <c r="AM62" s="1588"/>
      <c r="AN62" s="1588"/>
      <c r="AO62" s="1589"/>
      <c r="AZ62" s="1514"/>
      <c r="BA62" s="1514"/>
      <c r="BB62" s="1514"/>
      <c r="BC62" s="1514"/>
      <c r="BD62" s="1514"/>
    </row>
    <row r="63" spans="1:56">
      <c r="A63" s="1581"/>
      <c r="B63" s="1514"/>
      <c r="C63" s="1514"/>
      <c r="D63" s="1587"/>
      <c r="E63" s="1587"/>
      <c r="F63" s="1587"/>
      <c r="G63" s="1587"/>
      <c r="H63" s="1587"/>
      <c r="I63" s="1587"/>
      <c r="J63" s="1587"/>
      <c r="K63" s="1587"/>
      <c r="L63" s="1587"/>
      <c r="M63" s="1587"/>
      <c r="N63" s="1587"/>
      <c r="O63" s="1587"/>
      <c r="P63" s="1588"/>
      <c r="Q63" s="1588"/>
      <c r="R63" s="1588"/>
      <c r="S63" s="1588"/>
      <c r="T63" s="1588"/>
      <c r="U63" s="1588"/>
      <c r="V63" s="1588"/>
      <c r="W63" s="1588"/>
      <c r="X63" s="1588"/>
      <c r="Y63" s="1588"/>
      <c r="Z63" s="1588"/>
      <c r="AA63" s="1588"/>
      <c r="AB63" s="1584"/>
      <c r="AC63" s="1588"/>
      <c r="AD63" s="1588"/>
      <c r="AE63" s="1588"/>
      <c r="AF63" s="1588"/>
      <c r="AG63" s="1588"/>
      <c r="AH63" s="1588"/>
      <c r="AI63" s="1588"/>
      <c r="AJ63" s="1588"/>
      <c r="AK63" s="1588"/>
      <c r="AL63" s="1588"/>
      <c r="AM63" s="1588"/>
      <c r="AN63" s="1588"/>
      <c r="AO63" s="1589"/>
      <c r="AZ63" s="1514"/>
      <c r="BA63" s="1514"/>
      <c r="BB63" s="1514"/>
      <c r="BC63" s="1514"/>
      <c r="BD63" s="1514"/>
    </row>
    <row r="64" spans="1:56">
      <c r="A64" s="1581"/>
      <c r="B64" s="1514"/>
      <c r="C64" s="1514"/>
      <c r="D64" s="1587"/>
      <c r="E64" s="1587"/>
      <c r="F64" s="1587"/>
      <c r="G64" s="1587"/>
      <c r="H64" s="1587"/>
      <c r="I64" s="1587"/>
      <c r="J64" s="1587"/>
      <c r="K64" s="1587"/>
      <c r="L64" s="1587"/>
      <c r="M64" s="1587"/>
      <c r="N64" s="1587"/>
      <c r="O64" s="1587"/>
      <c r="P64" s="1588"/>
      <c r="Q64" s="1588"/>
      <c r="R64" s="1588"/>
      <c r="S64" s="1588"/>
      <c r="T64" s="1588"/>
      <c r="U64" s="1588"/>
      <c r="V64" s="1588"/>
      <c r="W64" s="1588"/>
      <c r="X64" s="1588"/>
      <c r="Y64" s="1588"/>
      <c r="Z64" s="1588"/>
      <c r="AA64" s="1588"/>
      <c r="AB64" s="1584"/>
      <c r="AC64" s="1588"/>
      <c r="AD64" s="1588"/>
      <c r="AE64" s="1588"/>
      <c r="AF64" s="1588"/>
      <c r="AG64" s="1588"/>
      <c r="AH64" s="1588"/>
      <c r="AI64" s="1588"/>
      <c r="AJ64" s="1588"/>
      <c r="AK64" s="1588"/>
      <c r="AL64" s="1588"/>
      <c r="AM64" s="1588"/>
      <c r="AN64" s="1588"/>
      <c r="AO64" s="1589"/>
      <c r="AZ64" s="1514"/>
      <c r="BA64" s="1514"/>
      <c r="BB64" s="1514"/>
      <c r="BC64" s="1514"/>
      <c r="BD64" s="1514"/>
    </row>
    <row r="65" spans="1:56">
      <c r="A65" s="1581"/>
      <c r="B65" s="1514"/>
      <c r="C65" s="1514"/>
      <c r="D65" s="1587"/>
      <c r="E65" s="1587"/>
      <c r="F65" s="1587"/>
      <c r="G65" s="1587"/>
      <c r="H65" s="1587"/>
      <c r="I65" s="1587"/>
      <c r="J65" s="1587"/>
      <c r="K65" s="1587"/>
      <c r="L65" s="1587"/>
      <c r="M65" s="1587"/>
      <c r="N65" s="1587"/>
      <c r="O65" s="1587"/>
      <c r="P65" s="1588"/>
      <c r="Q65" s="1588"/>
      <c r="R65" s="1588"/>
      <c r="S65" s="1588"/>
      <c r="T65" s="1588"/>
      <c r="U65" s="1588"/>
      <c r="V65" s="1588"/>
      <c r="W65" s="1588"/>
      <c r="X65" s="1588"/>
      <c r="Y65" s="1588"/>
      <c r="Z65" s="1588"/>
      <c r="AA65" s="1588"/>
      <c r="AB65" s="1584"/>
      <c r="AC65" s="1588"/>
      <c r="AD65" s="1588"/>
      <c r="AE65" s="1588"/>
      <c r="AF65" s="1588"/>
      <c r="AG65" s="1588"/>
      <c r="AH65" s="1588"/>
      <c r="AI65" s="1588"/>
      <c r="AJ65" s="1588"/>
      <c r="AK65" s="1588"/>
      <c r="AL65" s="1588"/>
      <c r="AM65" s="1588"/>
      <c r="AN65" s="1588"/>
      <c r="AO65" s="1589"/>
      <c r="AZ65" s="1514"/>
      <c r="BA65" s="1514"/>
      <c r="BB65" s="1514"/>
      <c r="BC65" s="1514"/>
      <c r="BD65" s="1514"/>
    </row>
    <row r="66" spans="1:56">
      <c r="A66" s="1581"/>
      <c r="B66" s="1514"/>
      <c r="C66" s="1514"/>
      <c r="D66" s="1587"/>
      <c r="E66" s="1587"/>
      <c r="F66" s="1587"/>
      <c r="G66" s="1587"/>
      <c r="H66" s="1587"/>
      <c r="I66" s="1587"/>
      <c r="J66" s="1587"/>
      <c r="K66" s="1587"/>
      <c r="L66" s="1587"/>
      <c r="M66" s="1587"/>
      <c r="N66" s="1587"/>
      <c r="O66" s="1587"/>
      <c r="P66" s="1588"/>
      <c r="Q66" s="1588"/>
      <c r="R66" s="1588"/>
      <c r="S66" s="1588"/>
      <c r="T66" s="1588"/>
      <c r="U66" s="1588"/>
      <c r="V66" s="1588"/>
      <c r="W66" s="1588"/>
      <c r="X66" s="1588"/>
      <c r="Y66" s="1588"/>
      <c r="Z66" s="1588"/>
      <c r="AA66" s="1588"/>
      <c r="AB66" s="1584"/>
      <c r="AC66" s="1588"/>
      <c r="AD66" s="1588"/>
      <c r="AE66" s="1588"/>
      <c r="AF66" s="1588"/>
      <c r="AG66" s="1588"/>
      <c r="AH66" s="1588"/>
      <c r="AI66" s="1588"/>
      <c r="AJ66" s="1588"/>
      <c r="AK66" s="1588"/>
      <c r="AL66" s="1588"/>
      <c r="AM66" s="1588"/>
      <c r="AN66" s="1588"/>
      <c r="AO66" s="1589"/>
      <c r="AZ66" s="1514"/>
      <c r="BA66" s="1514"/>
      <c r="BB66" s="1514"/>
      <c r="BC66" s="1514"/>
      <c r="BD66" s="1514"/>
    </row>
    <row r="67" spans="1:56">
      <c r="A67" s="1581"/>
      <c r="B67" s="1514"/>
      <c r="C67" s="1514"/>
      <c r="D67" s="1587"/>
      <c r="E67" s="1587"/>
      <c r="F67" s="1587"/>
      <c r="G67" s="1587"/>
      <c r="H67" s="1587"/>
      <c r="I67" s="1587"/>
      <c r="J67" s="1587"/>
      <c r="K67" s="1587"/>
      <c r="L67" s="1587"/>
      <c r="M67" s="1587"/>
      <c r="N67" s="1587"/>
      <c r="O67" s="1587"/>
      <c r="P67" s="1588"/>
      <c r="Q67" s="1588"/>
      <c r="R67" s="1588"/>
      <c r="S67" s="1588"/>
      <c r="T67" s="1588"/>
      <c r="U67" s="1588"/>
      <c r="V67" s="1588"/>
      <c r="W67" s="1588"/>
      <c r="X67" s="1588"/>
      <c r="Y67" s="1588"/>
      <c r="Z67" s="1588"/>
      <c r="AA67" s="1588"/>
      <c r="AB67" s="1584"/>
      <c r="AC67" s="1588"/>
      <c r="AD67" s="1588"/>
      <c r="AE67" s="1588"/>
      <c r="AF67" s="1588"/>
      <c r="AG67" s="1588"/>
      <c r="AH67" s="1588"/>
      <c r="AI67" s="1588"/>
      <c r="AJ67" s="1588"/>
      <c r="AK67" s="1588"/>
      <c r="AL67" s="1588"/>
      <c r="AM67" s="1588"/>
      <c r="AN67" s="1588"/>
      <c r="AO67" s="1589"/>
      <c r="AZ67" s="1514"/>
      <c r="BA67" s="1514"/>
      <c r="BB67" s="1514"/>
      <c r="BC67" s="1514"/>
      <c r="BD67" s="1514"/>
    </row>
    <row r="68" spans="1:56">
      <c r="A68" s="1581"/>
      <c r="B68" s="1514"/>
      <c r="C68" s="1514"/>
      <c r="D68" s="1587"/>
      <c r="E68" s="1587"/>
      <c r="F68" s="1587"/>
      <c r="G68" s="1587"/>
      <c r="H68" s="1587"/>
      <c r="I68" s="1587"/>
      <c r="J68" s="1587"/>
      <c r="K68" s="1587"/>
      <c r="L68" s="1587"/>
      <c r="M68" s="1587"/>
      <c r="N68" s="1587"/>
      <c r="O68" s="1587"/>
      <c r="P68" s="1588"/>
      <c r="Q68" s="1588"/>
      <c r="R68" s="1588"/>
      <c r="S68" s="1588"/>
      <c r="T68" s="1588"/>
      <c r="U68" s="1588"/>
      <c r="V68" s="1588"/>
      <c r="W68" s="1588"/>
      <c r="X68" s="1588"/>
      <c r="Y68" s="1588"/>
      <c r="Z68" s="1588"/>
      <c r="AA68" s="1588"/>
      <c r="AB68" s="1584"/>
      <c r="AC68" s="1588"/>
      <c r="AD68" s="1588"/>
      <c r="AE68" s="1588"/>
      <c r="AF68" s="1588"/>
      <c r="AG68" s="1588"/>
      <c r="AH68" s="1588"/>
      <c r="AI68" s="1588"/>
      <c r="AJ68" s="1588"/>
      <c r="AK68" s="1588"/>
      <c r="AL68" s="1588"/>
      <c r="AM68" s="1588"/>
      <c r="AN68" s="1588"/>
      <c r="AO68" s="1589"/>
      <c r="AZ68" s="1514"/>
      <c r="BA68" s="1514"/>
      <c r="BB68" s="1514"/>
      <c r="BC68" s="1514"/>
      <c r="BD68" s="1514"/>
    </row>
    <row r="69" spans="1:56">
      <c r="A69" s="1581"/>
      <c r="B69" s="1514"/>
      <c r="C69" s="1514"/>
      <c r="D69" s="1587"/>
      <c r="E69" s="1587"/>
      <c r="F69" s="1587"/>
      <c r="G69" s="1587"/>
      <c r="H69" s="1587"/>
      <c r="I69" s="1587"/>
      <c r="J69" s="1587"/>
      <c r="K69" s="1587"/>
      <c r="L69" s="1587"/>
      <c r="M69" s="1587"/>
      <c r="N69" s="1587"/>
      <c r="O69" s="1587"/>
      <c r="P69" s="1588"/>
      <c r="Q69" s="1588"/>
      <c r="R69" s="1588"/>
      <c r="S69" s="1588"/>
      <c r="T69" s="1588"/>
      <c r="U69" s="1588"/>
      <c r="V69" s="1588"/>
      <c r="W69" s="1588"/>
      <c r="X69" s="1588"/>
      <c r="Y69" s="1588"/>
      <c r="Z69" s="1588"/>
      <c r="AA69" s="1588"/>
      <c r="AB69" s="1584"/>
      <c r="AC69" s="1588"/>
      <c r="AD69" s="1588"/>
      <c r="AE69" s="1588"/>
      <c r="AF69" s="1588"/>
      <c r="AG69" s="1588"/>
      <c r="AH69" s="1588"/>
      <c r="AI69" s="1588"/>
      <c r="AJ69" s="1588"/>
      <c r="AK69" s="1588"/>
      <c r="AL69" s="1588"/>
      <c r="AM69" s="1588"/>
      <c r="AN69" s="1588"/>
      <c r="AO69" s="1589"/>
      <c r="AZ69" s="1514"/>
      <c r="BA69" s="1514"/>
      <c r="BB69" s="1514"/>
      <c r="BC69" s="1514"/>
      <c r="BD69" s="1514"/>
    </row>
    <row r="70" spans="1:56">
      <c r="A70" s="1581"/>
      <c r="B70" s="1514"/>
      <c r="C70" s="1514"/>
      <c r="D70" s="1587"/>
      <c r="E70" s="1587"/>
      <c r="F70" s="1587"/>
      <c r="G70" s="1587"/>
      <c r="H70" s="1587"/>
      <c r="I70" s="1587"/>
      <c r="J70" s="1587"/>
      <c r="K70" s="1587"/>
      <c r="L70" s="1587"/>
      <c r="M70" s="1587"/>
      <c r="N70" s="1587"/>
      <c r="O70" s="1587"/>
      <c r="P70" s="1588"/>
      <c r="Q70" s="1588"/>
      <c r="R70" s="1588"/>
      <c r="S70" s="1588"/>
      <c r="T70" s="1588"/>
      <c r="U70" s="1588"/>
      <c r="V70" s="1588"/>
      <c r="W70" s="1588"/>
      <c r="X70" s="1588"/>
      <c r="Y70" s="1588"/>
      <c r="Z70" s="1588"/>
      <c r="AA70" s="1588"/>
      <c r="AB70" s="1584"/>
      <c r="AC70" s="1588"/>
      <c r="AD70" s="1588"/>
      <c r="AE70" s="1588"/>
      <c r="AF70" s="1588"/>
      <c r="AG70" s="1588"/>
      <c r="AH70" s="1588"/>
      <c r="AI70" s="1588"/>
      <c r="AJ70" s="1588"/>
      <c r="AK70" s="1588"/>
      <c r="AL70" s="1588"/>
      <c r="AM70" s="1588"/>
      <c r="AN70" s="1588"/>
      <c r="AO70" s="1589"/>
      <c r="AZ70" s="1514"/>
      <c r="BA70" s="1514"/>
      <c r="BB70" s="1514"/>
      <c r="BC70" s="1514"/>
      <c r="BD70" s="1514"/>
    </row>
    <row r="71" spans="1:56">
      <c r="A71" s="1581"/>
      <c r="B71" s="1514"/>
      <c r="C71" s="1514"/>
      <c r="D71" s="1587"/>
      <c r="E71" s="1587"/>
      <c r="F71" s="1587"/>
      <c r="G71" s="1587"/>
      <c r="H71" s="1587"/>
      <c r="I71" s="1587"/>
      <c r="J71" s="1587"/>
      <c r="K71" s="1587"/>
      <c r="L71" s="1587"/>
      <c r="M71" s="1587"/>
      <c r="N71" s="1587"/>
      <c r="O71" s="1587"/>
      <c r="P71" s="1588"/>
      <c r="Q71" s="1588"/>
      <c r="R71" s="1588"/>
      <c r="S71" s="1588"/>
      <c r="T71" s="1588"/>
      <c r="U71" s="1588"/>
      <c r="V71" s="1588"/>
      <c r="W71" s="1588"/>
      <c r="X71" s="1588"/>
      <c r="Y71" s="1588"/>
      <c r="Z71" s="1588"/>
      <c r="AA71" s="1588"/>
      <c r="AB71" s="1584"/>
      <c r="AC71" s="1588"/>
      <c r="AD71" s="1588"/>
      <c r="AE71" s="1588"/>
      <c r="AF71" s="1588"/>
      <c r="AG71" s="1588"/>
      <c r="AH71" s="1588"/>
      <c r="AI71" s="1588"/>
      <c r="AJ71" s="1588"/>
      <c r="AK71" s="1588"/>
      <c r="AL71" s="1588"/>
      <c r="AM71" s="1588"/>
      <c r="AN71" s="1588"/>
      <c r="AO71" s="1589"/>
      <c r="AZ71" s="1514"/>
      <c r="BA71" s="1514"/>
      <c r="BB71" s="1514"/>
      <c r="BC71" s="1514"/>
      <c r="BD71" s="1514"/>
    </row>
    <row r="72" spans="1:56">
      <c r="A72" s="1581"/>
      <c r="B72" s="1514"/>
      <c r="C72" s="1514"/>
      <c r="D72" s="1587"/>
      <c r="E72" s="1587"/>
      <c r="F72" s="1587"/>
      <c r="G72" s="1587"/>
      <c r="H72" s="1587"/>
      <c r="I72" s="1587"/>
      <c r="J72" s="1587"/>
      <c r="K72" s="1587"/>
      <c r="L72" s="1587"/>
      <c r="M72" s="1587"/>
      <c r="N72" s="1587"/>
      <c r="O72" s="1587"/>
      <c r="P72" s="1588"/>
      <c r="Q72" s="1588"/>
      <c r="R72" s="1588"/>
      <c r="S72" s="1588"/>
      <c r="T72" s="1588"/>
      <c r="U72" s="1588"/>
      <c r="V72" s="1588"/>
      <c r="W72" s="1588"/>
      <c r="X72" s="1588"/>
      <c r="Y72" s="1588"/>
      <c r="Z72" s="1588"/>
      <c r="AA72" s="1588"/>
      <c r="AB72" s="1584"/>
      <c r="AC72" s="1588"/>
      <c r="AD72" s="1588"/>
      <c r="AE72" s="1588"/>
      <c r="AF72" s="1588"/>
      <c r="AG72" s="1588"/>
      <c r="AH72" s="1588"/>
      <c r="AI72" s="1588"/>
      <c r="AJ72" s="1588"/>
      <c r="AK72" s="1588"/>
      <c r="AL72" s="1588"/>
      <c r="AM72" s="1588"/>
      <c r="AN72" s="1588"/>
      <c r="AO72" s="1589"/>
      <c r="AZ72" s="1514"/>
      <c r="BA72" s="1514"/>
      <c r="BB72" s="1514"/>
      <c r="BC72" s="1514"/>
      <c r="BD72" s="1514"/>
    </row>
    <row r="73" spans="1:56">
      <c r="A73" s="1581"/>
      <c r="B73" s="1514"/>
      <c r="C73" s="1514"/>
      <c r="D73" s="1587"/>
      <c r="E73" s="1587"/>
      <c r="F73" s="1587"/>
      <c r="G73" s="1587"/>
      <c r="H73" s="1587"/>
      <c r="I73" s="1587"/>
      <c r="J73" s="1587"/>
      <c r="K73" s="1587"/>
      <c r="L73" s="1587"/>
      <c r="M73" s="1587"/>
      <c r="N73" s="1587"/>
      <c r="O73" s="1587"/>
      <c r="P73" s="1588"/>
      <c r="Q73" s="1588"/>
      <c r="R73" s="1588"/>
      <c r="S73" s="1588"/>
      <c r="T73" s="1588"/>
      <c r="U73" s="1588"/>
      <c r="V73" s="1588"/>
      <c r="W73" s="1588"/>
      <c r="X73" s="1588"/>
      <c r="Y73" s="1588"/>
      <c r="Z73" s="1588"/>
      <c r="AA73" s="1588"/>
      <c r="AB73" s="1584"/>
      <c r="AC73" s="1588"/>
      <c r="AD73" s="1588"/>
      <c r="AE73" s="1588"/>
      <c r="AF73" s="1588"/>
      <c r="AG73" s="1588"/>
      <c r="AH73" s="1588"/>
      <c r="AI73" s="1588"/>
      <c r="AJ73" s="1588"/>
      <c r="AK73" s="1588"/>
      <c r="AL73" s="1588"/>
      <c r="AM73" s="1588"/>
      <c r="AN73" s="1588"/>
      <c r="AO73" s="1589"/>
      <c r="AZ73" s="1514"/>
      <c r="BA73" s="1514"/>
      <c r="BB73" s="1514"/>
      <c r="BC73" s="1514"/>
      <c r="BD73" s="1514"/>
    </row>
    <row r="74" spans="1:56">
      <c r="A74" s="1581"/>
      <c r="B74" s="1514"/>
      <c r="C74" s="1514"/>
      <c r="D74" s="1587"/>
      <c r="E74" s="1587"/>
      <c r="F74" s="1587"/>
      <c r="G74" s="1587"/>
      <c r="H74" s="1587"/>
      <c r="I74" s="1587"/>
      <c r="J74" s="1587"/>
      <c r="K74" s="1587"/>
      <c r="L74" s="1587"/>
      <c r="M74" s="1587"/>
      <c r="N74" s="1587"/>
      <c r="O74" s="1587"/>
      <c r="P74" s="1588"/>
      <c r="Q74" s="1588"/>
      <c r="R74" s="1588"/>
      <c r="S74" s="1588"/>
      <c r="T74" s="1588"/>
      <c r="U74" s="1588"/>
      <c r="V74" s="1588"/>
      <c r="W74" s="1588"/>
      <c r="X74" s="1588"/>
      <c r="Y74" s="1588"/>
      <c r="Z74" s="1588"/>
      <c r="AA74" s="1588"/>
      <c r="AB74" s="1584"/>
      <c r="AC74" s="1588"/>
      <c r="AD74" s="1588"/>
      <c r="AE74" s="1588"/>
      <c r="AF74" s="1588"/>
      <c r="AG74" s="1588"/>
      <c r="AH74" s="1588"/>
      <c r="AI74" s="1588"/>
      <c r="AJ74" s="1588"/>
      <c r="AK74" s="1588"/>
      <c r="AL74" s="1588"/>
      <c r="AM74" s="1588"/>
      <c r="AN74" s="1588"/>
      <c r="AO74" s="1589"/>
      <c r="AZ74" s="1514"/>
      <c r="BA74" s="1514"/>
      <c r="BB74" s="1514"/>
      <c r="BC74" s="1514"/>
      <c r="BD74" s="1514"/>
    </row>
    <row r="75" spans="1:56">
      <c r="A75" s="1581"/>
      <c r="B75" s="1514"/>
      <c r="C75" s="1514"/>
      <c r="D75" s="1587"/>
      <c r="E75" s="1587"/>
      <c r="F75" s="1587"/>
      <c r="G75" s="1587"/>
      <c r="H75" s="1587"/>
      <c r="I75" s="1587"/>
      <c r="J75" s="1587"/>
      <c r="K75" s="1587"/>
      <c r="L75" s="1587"/>
      <c r="M75" s="1587"/>
      <c r="N75" s="1587"/>
      <c r="O75" s="1587"/>
      <c r="P75" s="1588"/>
      <c r="Q75" s="1588"/>
      <c r="R75" s="1588"/>
      <c r="S75" s="1588"/>
      <c r="T75" s="1588"/>
      <c r="U75" s="1588"/>
      <c r="V75" s="1588"/>
      <c r="W75" s="1588"/>
      <c r="X75" s="1588"/>
      <c r="Y75" s="1588"/>
      <c r="Z75" s="1588"/>
      <c r="AA75" s="1588"/>
      <c r="AB75" s="1584"/>
      <c r="AC75" s="1588"/>
      <c r="AD75" s="1588"/>
      <c r="AE75" s="1588"/>
      <c r="AF75" s="1588"/>
      <c r="AG75" s="1588"/>
      <c r="AH75" s="1588"/>
      <c r="AI75" s="1588"/>
      <c r="AJ75" s="1588"/>
      <c r="AK75" s="1588"/>
      <c r="AL75" s="1588"/>
      <c r="AM75" s="1588"/>
      <c r="AN75" s="1588"/>
      <c r="AO75" s="1589"/>
      <c r="AZ75" s="1514"/>
      <c r="BA75" s="1514"/>
      <c r="BB75" s="1514"/>
      <c r="BC75" s="1514"/>
      <c r="BD75" s="1514"/>
    </row>
    <row r="76" spans="1:56">
      <c r="A76" s="1581"/>
      <c r="B76" s="1514"/>
      <c r="C76" s="1514"/>
      <c r="D76" s="1587"/>
      <c r="E76" s="1587"/>
      <c r="F76" s="1587"/>
      <c r="G76" s="1587"/>
      <c r="H76" s="1587"/>
      <c r="I76" s="1587"/>
      <c r="J76" s="1587"/>
      <c r="K76" s="1587"/>
      <c r="L76" s="1587"/>
      <c r="M76" s="1587"/>
      <c r="N76" s="1587"/>
      <c r="O76" s="1587"/>
      <c r="P76" s="1588"/>
      <c r="Q76" s="1588"/>
      <c r="R76" s="1588"/>
      <c r="S76" s="1588"/>
      <c r="T76" s="1588"/>
      <c r="U76" s="1588"/>
      <c r="V76" s="1588"/>
      <c r="W76" s="1588"/>
      <c r="X76" s="1588"/>
      <c r="Y76" s="1588"/>
      <c r="Z76" s="1588"/>
      <c r="AA76" s="1588"/>
      <c r="AB76" s="1584"/>
      <c r="AC76" s="1588"/>
      <c r="AD76" s="1588"/>
      <c r="AE76" s="1588"/>
      <c r="AF76" s="1588"/>
      <c r="AG76" s="1588"/>
      <c r="AH76" s="1588"/>
      <c r="AI76" s="1588"/>
      <c r="AJ76" s="1588"/>
      <c r="AK76" s="1588"/>
      <c r="AL76" s="1588"/>
      <c r="AM76" s="1588"/>
      <c r="AN76" s="1588"/>
      <c r="AO76" s="1589"/>
      <c r="AZ76" s="1514"/>
      <c r="BA76" s="1514"/>
      <c r="BB76" s="1514"/>
      <c r="BC76" s="1514"/>
      <c r="BD76" s="1514"/>
    </row>
    <row r="77" spans="1:56">
      <c r="A77" s="1581"/>
      <c r="B77" s="1514"/>
      <c r="C77" s="1514"/>
      <c r="D77" s="1587"/>
      <c r="E77" s="1587"/>
      <c r="F77" s="1587"/>
      <c r="G77" s="1587"/>
      <c r="H77" s="1587"/>
      <c r="I77" s="1587"/>
      <c r="J77" s="1587"/>
      <c r="K77" s="1587"/>
      <c r="L77" s="1587"/>
      <c r="M77" s="1587"/>
      <c r="N77" s="1587"/>
      <c r="O77" s="1587"/>
      <c r="P77" s="1588"/>
      <c r="Q77" s="1588"/>
      <c r="R77" s="1588"/>
      <c r="S77" s="1588"/>
      <c r="T77" s="1588"/>
      <c r="U77" s="1588"/>
      <c r="V77" s="1588"/>
      <c r="W77" s="1588"/>
      <c r="X77" s="1588"/>
      <c r="Y77" s="1588"/>
      <c r="Z77" s="1588"/>
      <c r="AA77" s="1588"/>
      <c r="AB77" s="1584"/>
      <c r="AC77" s="1588"/>
      <c r="AD77" s="1588"/>
      <c r="AE77" s="1588"/>
      <c r="AF77" s="1588"/>
      <c r="AG77" s="1588"/>
      <c r="AH77" s="1588"/>
      <c r="AI77" s="1588"/>
      <c r="AJ77" s="1588"/>
      <c r="AK77" s="1588"/>
      <c r="AL77" s="1588"/>
      <c r="AM77" s="1588"/>
      <c r="AN77" s="1588"/>
      <c r="AO77" s="1589"/>
      <c r="AZ77" s="1514"/>
      <c r="BA77" s="1514"/>
      <c r="BB77" s="1514"/>
      <c r="BC77" s="1514"/>
      <c r="BD77" s="1514"/>
    </row>
    <row r="78" spans="1:56">
      <c r="A78" s="1581"/>
      <c r="B78" s="1514"/>
      <c r="C78" s="1514"/>
      <c r="D78" s="1587"/>
      <c r="E78" s="1587"/>
      <c r="F78" s="1587"/>
      <c r="G78" s="1587"/>
      <c r="H78" s="1587"/>
      <c r="I78" s="1587"/>
      <c r="J78" s="1587"/>
      <c r="K78" s="1587"/>
      <c r="L78" s="1587"/>
      <c r="M78" s="1587"/>
      <c r="N78" s="1587"/>
      <c r="O78" s="1587"/>
      <c r="P78" s="1588"/>
      <c r="Q78" s="1588"/>
      <c r="R78" s="1588"/>
      <c r="S78" s="1588"/>
      <c r="T78" s="1588"/>
      <c r="U78" s="1588"/>
      <c r="V78" s="1588"/>
      <c r="W78" s="1588"/>
      <c r="X78" s="1588"/>
      <c r="Y78" s="1588"/>
      <c r="Z78" s="1588"/>
      <c r="AA78" s="1588"/>
      <c r="AB78" s="1584"/>
      <c r="AC78" s="1588"/>
      <c r="AD78" s="1588"/>
      <c r="AE78" s="1588"/>
      <c r="AF78" s="1588"/>
      <c r="AG78" s="1588"/>
      <c r="AH78" s="1588"/>
      <c r="AI78" s="1588"/>
      <c r="AJ78" s="1588"/>
      <c r="AK78" s="1588"/>
      <c r="AL78" s="1588"/>
      <c r="AM78" s="1588"/>
      <c r="AN78" s="1588"/>
      <c r="AO78" s="1589"/>
      <c r="AZ78" s="1514"/>
      <c r="BA78" s="1514"/>
      <c r="BB78" s="1514"/>
      <c r="BC78" s="1514"/>
      <c r="BD78" s="1514"/>
    </row>
    <row r="79" spans="1:56">
      <c r="A79" s="1581"/>
      <c r="B79" s="1514"/>
      <c r="C79" s="1514"/>
      <c r="D79" s="1587"/>
      <c r="E79" s="1587"/>
      <c r="F79" s="1587"/>
      <c r="G79" s="1587"/>
      <c r="H79" s="1587"/>
      <c r="I79" s="1587"/>
      <c r="J79" s="1587"/>
      <c r="K79" s="1587"/>
      <c r="L79" s="1587"/>
      <c r="M79" s="1587"/>
      <c r="N79" s="1587"/>
      <c r="O79" s="1587"/>
      <c r="P79" s="1588"/>
      <c r="Q79" s="1588"/>
      <c r="R79" s="1588"/>
      <c r="S79" s="1588"/>
      <c r="T79" s="1588"/>
      <c r="U79" s="1588"/>
      <c r="V79" s="1588"/>
      <c r="W79" s="1588"/>
      <c r="X79" s="1588"/>
      <c r="Y79" s="1588"/>
      <c r="Z79" s="1588"/>
      <c r="AA79" s="1588"/>
      <c r="AB79" s="1584"/>
      <c r="AC79" s="1588"/>
      <c r="AD79" s="1588"/>
      <c r="AE79" s="1588"/>
      <c r="AF79" s="1588"/>
      <c r="AG79" s="1588"/>
      <c r="AH79" s="1588"/>
      <c r="AI79" s="1588"/>
      <c r="AJ79" s="1588"/>
      <c r="AK79" s="1588"/>
      <c r="AL79" s="1588"/>
      <c r="AM79" s="1588"/>
      <c r="AN79" s="1588"/>
      <c r="AO79" s="1589"/>
      <c r="AZ79" s="1514"/>
      <c r="BA79" s="1514"/>
      <c r="BB79" s="1514"/>
      <c r="BC79" s="1514"/>
      <c r="BD79" s="1514"/>
    </row>
    <row r="80" spans="1:56">
      <c r="A80" s="1581"/>
      <c r="B80" s="1514"/>
      <c r="C80" s="1514"/>
      <c r="D80" s="1587"/>
      <c r="E80" s="1587"/>
      <c r="F80" s="1587"/>
      <c r="G80" s="1587"/>
      <c r="H80" s="1587"/>
      <c r="I80" s="1587"/>
      <c r="J80" s="1587"/>
      <c r="K80" s="1587"/>
      <c r="L80" s="1587"/>
      <c r="M80" s="1587"/>
      <c r="N80" s="1587"/>
      <c r="O80" s="1587"/>
      <c r="P80" s="1588"/>
      <c r="Q80" s="1588"/>
      <c r="R80" s="1588"/>
      <c r="S80" s="1588"/>
      <c r="T80" s="1588"/>
      <c r="U80" s="1588"/>
      <c r="V80" s="1588"/>
      <c r="W80" s="1588"/>
      <c r="X80" s="1588"/>
      <c r="Y80" s="1588"/>
      <c r="Z80" s="1588"/>
      <c r="AA80" s="1588"/>
      <c r="AB80" s="1584"/>
      <c r="AC80" s="1588"/>
      <c r="AD80" s="1588"/>
      <c r="AE80" s="1588"/>
      <c r="AF80" s="1588"/>
      <c r="AG80" s="1588"/>
      <c r="AH80" s="1588"/>
      <c r="AI80" s="1588"/>
      <c r="AJ80" s="1588"/>
      <c r="AK80" s="1588"/>
      <c r="AL80" s="1588"/>
      <c r="AM80" s="1588"/>
      <c r="AN80" s="1588"/>
      <c r="AO80" s="1589"/>
      <c r="AZ80" s="1514"/>
      <c r="BA80" s="1514"/>
      <c r="BB80" s="1514"/>
      <c r="BC80" s="1514"/>
      <c r="BD80" s="1514"/>
    </row>
    <row r="81" spans="1:56">
      <c r="A81" s="1581"/>
      <c r="B81" s="1514"/>
      <c r="C81" s="1514"/>
      <c r="D81" s="1587"/>
      <c r="E81" s="1587"/>
      <c r="F81" s="1587"/>
      <c r="G81" s="1587"/>
      <c r="H81" s="1587"/>
      <c r="I81" s="1587"/>
      <c r="J81" s="1587"/>
      <c r="K81" s="1587"/>
      <c r="L81" s="1587"/>
      <c r="M81" s="1587"/>
      <c r="N81" s="1587"/>
      <c r="O81" s="1587"/>
      <c r="P81" s="1588"/>
      <c r="Q81" s="1588"/>
      <c r="R81" s="1588"/>
      <c r="S81" s="1588"/>
      <c r="T81" s="1588"/>
      <c r="U81" s="1588"/>
      <c r="V81" s="1588"/>
      <c r="W81" s="1588"/>
      <c r="X81" s="1588"/>
      <c r="Y81" s="1588"/>
      <c r="Z81" s="1588"/>
      <c r="AA81" s="1588"/>
      <c r="AB81" s="1584"/>
      <c r="AC81" s="1588"/>
      <c r="AD81" s="1588"/>
      <c r="AE81" s="1588"/>
      <c r="AF81" s="1588"/>
      <c r="AG81" s="1588"/>
      <c r="AH81" s="1588"/>
      <c r="AI81" s="1588"/>
      <c r="AJ81" s="1588"/>
      <c r="AK81" s="1588"/>
      <c r="AL81" s="1588"/>
      <c r="AM81" s="1588"/>
      <c r="AN81" s="1588"/>
      <c r="AO81" s="1589"/>
      <c r="AZ81" s="1514"/>
      <c r="BA81" s="1514"/>
      <c r="BB81" s="1514"/>
      <c r="BC81" s="1514"/>
      <c r="BD81" s="1514"/>
    </row>
    <row r="82" spans="1:56">
      <c r="A82" s="1581"/>
      <c r="B82" s="1514"/>
      <c r="C82" s="1514"/>
      <c r="D82" s="1587"/>
      <c r="E82" s="1587"/>
      <c r="F82" s="1587"/>
      <c r="G82" s="1587"/>
      <c r="H82" s="1587"/>
      <c r="I82" s="1587"/>
      <c r="J82" s="1587"/>
      <c r="K82" s="1587"/>
      <c r="L82" s="1587"/>
      <c r="M82" s="1587"/>
      <c r="N82" s="1587"/>
      <c r="O82" s="1587"/>
      <c r="P82" s="1588"/>
      <c r="Q82" s="1588"/>
      <c r="R82" s="1588"/>
      <c r="S82" s="1588"/>
      <c r="T82" s="1588"/>
      <c r="U82" s="1588"/>
      <c r="V82" s="1588"/>
      <c r="W82" s="1588"/>
      <c r="X82" s="1588"/>
      <c r="Y82" s="1588"/>
      <c r="Z82" s="1588"/>
      <c r="AA82" s="1588"/>
      <c r="AB82" s="1584"/>
      <c r="AC82" s="1588"/>
      <c r="AD82" s="1588"/>
      <c r="AE82" s="1588"/>
      <c r="AF82" s="1588"/>
      <c r="AG82" s="1588"/>
      <c r="AH82" s="1588"/>
      <c r="AI82" s="1588"/>
      <c r="AJ82" s="1588"/>
      <c r="AK82" s="1588"/>
      <c r="AL82" s="1588"/>
      <c r="AM82" s="1588"/>
      <c r="AN82" s="1588"/>
      <c r="AO82" s="1589"/>
      <c r="AZ82" s="1514"/>
      <c r="BA82" s="1514"/>
      <c r="BB82" s="1514"/>
      <c r="BC82" s="1514"/>
      <c r="BD82" s="1514"/>
    </row>
    <row r="83" spans="1:56">
      <c r="A83" s="1581"/>
      <c r="B83" s="1514"/>
      <c r="C83" s="1514"/>
      <c r="D83" s="1587"/>
      <c r="E83" s="1587"/>
      <c r="F83" s="1587"/>
      <c r="G83" s="1587"/>
      <c r="H83" s="1587"/>
      <c r="I83" s="1587"/>
      <c r="J83" s="1587"/>
      <c r="K83" s="1587"/>
      <c r="L83" s="1587"/>
      <c r="M83" s="1587"/>
      <c r="N83" s="1587"/>
      <c r="O83" s="1587"/>
      <c r="P83" s="1588"/>
      <c r="Q83" s="1588"/>
      <c r="R83" s="1588"/>
      <c r="S83" s="1588"/>
      <c r="T83" s="1588"/>
      <c r="U83" s="1588"/>
      <c r="V83" s="1588"/>
      <c r="W83" s="1588"/>
      <c r="X83" s="1588"/>
      <c r="Y83" s="1588"/>
      <c r="Z83" s="1588"/>
      <c r="AA83" s="1588"/>
      <c r="AB83" s="1584"/>
      <c r="AC83" s="1588"/>
      <c r="AD83" s="1588"/>
      <c r="AE83" s="1588"/>
      <c r="AF83" s="1588"/>
      <c r="AG83" s="1588"/>
      <c r="AH83" s="1588"/>
      <c r="AI83" s="1588"/>
      <c r="AJ83" s="1588"/>
      <c r="AK83" s="1588"/>
      <c r="AL83" s="1588"/>
      <c r="AM83" s="1588"/>
      <c r="AN83" s="1588"/>
      <c r="AO83" s="1589"/>
      <c r="AZ83" s="1514"/>
      <c r="BA83" s="1514"/>
      <c r="BB83" s="1514"/>
      <c r="BC83" s="1514"/>
      <c r="BD83" s="1514"/>
    </row>
    <row r="84" spans="1:56">
      <c r="A84" s="1581"/>
      <c r="B84" s="1514"/>
      <c r="C84" s="1514"/>
      <c r="D84" s="1587"/>
      <c r="E84" s="1587"/>
      <c r="F84" s="1587"/>
      <c r="G84" s="1587"/>
      <c r="H84" s="1587"/>
      <c r="I84" s="1587"/>
      <c r="J84" s="1587"/>
      <c r="K84" s="1587"/>
      <c r="L84" s="1587"/>
      <c r="M84" s="1587"/>
      <c r="N84" s="1587"/>
      <c r="O84" s="1587"/>
      <c r="P84" s="1588"/>
      <c r="Q84" s="1588"/>
      <c r="R84" s="1588"/>
      <c r="S84" s="1588"/>
      <c r="T84" s="1588"/>
      <c r="U84" s="1588"/>
      <c r="V84" s="1588"/>
      <c r="W84" s="1588"/>
      <c r="X84" s="1588"/>
      <c r="Y84" s="1588"/>
      <c r="Z84" s="1588"/>
      <c r="AA84" s="1588"/>
      <c r="AB84" s="1584"/>
      <c r="AC84" s="1588"/>
      <c r="AD84" s="1588"/>
      <c r="AE84" s="1588"/>
      <c r="AF84" s="1588"/>
      <c r="AG84" s="1588"/>
      <c r="AH84" s="1588"/>
      <c r="AI84" s="1588"/>
      <c r="AJ84" s="1588"/>
      <c r="AK84" s="1588"/>
      <c r="AL84" s="1588"/>
      <c r="AM84" s="1588"/>
      <c r="AN84" s="1588"/>
      <c r="AO84" s="1589"/>
      <c r="AZ84" s="1514"/>
      <c r="BA84" s="1514"/>
      <c r="BB84" s="1514"/>
      <c r="BC84" s="1514"/>
      <c r="BD84" s="1514"/>
    </row>
    <row r="85" spans="1:56">
      <c r="A85" s="1581"/>
      <c r="B85" s="1514"/>
      <c r="C85" s="1514"/>
      <c r="D85" s="1587"/>
      <c r="E85" s="1587"/>
      <c r="F85" s="1587"/>
      <c r="G85" s="1587"/>
      <c r="H85" s="1587"/>
      <c r="I85" s="1587"/>
      <c r="J85" s="1587"/>
      <c r="K85" s="1587"/>
      <c r="L85" s="1587"/>
      <c r="M85" s="1587"/>
      <c r="N85" s="1587"/>
      <c r="O85" s="1587"/>
      <c r="P85" s="1588"/>
      <c r="Q85" s="1588"/>
      <c r="R85" s="1588"/>
      <c r="S85" s="1588"/>
      <c r="T85" s="1588"/>
      <c r="U85" s="1588"/>
      <c r="V85" s="1588"/>
      <c r="W85" s="1588"/>
      <c r="X85" s="1588"/>
      <c r="Y85" s="1588"/>
      <c r="Z85" s="1588"/>
      <c r="AA85" s="1588"/>
      <c r="AB85" s="1584"/>
      <c r="AC85" s="1588"/>
      <c r="AD85" s="1588"/>
      <c r="AE85" s="1588"/>
      <c r="AF85" s="1588"/>
      <c r="AG85" s="1588"/>
      <c r="AH85" s="1588"/>
      <c r="AI85" s="1588"/>
      <c r="AJ85" s="1588"/>
      <c r="AK85" s="1588"/>
      <c r="AL85" s="1588"/>
      <c r="AM85" s="1588"/>
      <c r="AN85" s="1588"/>
      <c r="AO85" s="1589"/>
      <c r="AZ85" s="1514"/>
      <c r="BA85" s="1514"/>
      <c r="BB85" s="1514"/>
      <c r="BC85" s="1514"/>
      <c r="BD85" s="1514"/>
    </row>
    <row r="86" spans="1:56">
      <c r="A86" s="1581"/>
      <c r="B86" s="1514"/>
      <c r="C86" s="1514"/>
      <c r="D86" s="1587"/>
      <c r="E86" s="1587"/>
      <c r="F86" s="1587"/>
      <c r="G86" s="1587"/>
      <c r="H86" s="1587"/>
      <c r="I86" s="1587"/>
      <c r="J86" s="1587"/>
      <c r="K86" s="1587"/>
      <c r="L86" s="1587"/>
      <c r="M86" s="1587"/>
      <c r="N86" s="1587"/>
      <c r="O86" s="1587"/>
      <c r="P86" s="1588"/>
      <c r="Q86" s="1588"/>
      <c r="R86" s="1588"/>
      <c r="S86" s="1588"/>
      <c r="T86" s="1588"/>
      <c r="U86" s="1588"/>
      <c r="V86" s="1588"/>
      <c r="W86" s="1588"/>
      <c r="X86" s="1588"/>
      <c r="Y86" s="1588"/>
      <c r="Z86" s="1588"/>
      <c r="AA86" s="1588"/>
      <c r="AB86" s="1584"/>
      <c r="AC86" s="1588"/>
      <c r="AD86" s="1588"/>
      <c r="AE86" s="1588"/>
      <c r="AF86" s="1588"/>
      <c r="AG86" s="1588"/>
      <c r="AH86" s="1588"/>
      <c r="AI86" s="1588"/>
      <c r="AJ86" s="1588"/>
      <c r="AK86" s="1588"/>
      <c r="AL86" s="1588"/>
      <c r="AM86" s="1588"/>
      <c r="AN86" s="1588"/>
      <c r="AO86" s="1589"/>
      <c r="AZ86" s="1514"/>
      <c r="BA86" s="1514"/>
      <c r="BB86" s="1514"/>
      <c r="BC86" s="1514"/>
      <c r="BD86" s="1514"/>
    </row>
    <row r="87" spans="1:56">
      <c r="A87" s="1581"/>
      <c r="B87" s="1514"/>
      <c r="C87" s="1514"/>
      <c r="D87" s="1587"/>
      <c r="E87" s="1587"/>
      <c r="F87" s="1587"/>
      <c r="G87" s="1587"/>
      <c r="H87" s="1587"/>
      <c r="I87" s="1587"/>
      <c r="J87" s="1587"/>
      <c r="K87" s="1587"/>
      <c r="L87" s="1587"/>
      <c r="M87" s="1587"/>
      <c r="N87" s="1587"/>
      <c r="O87" s="1587"/>
      <c r="P87" s="1588"/>
      <c r="Q87" s="1588"/>
      <c r="R87" s="1588"/>
      <c r="S87" s="1588"/>
      <c r="T87" s="1588"/>
      <c r="U87" s="1588"/>
      <c r="V87" s="1588"/>
      <c r="W87" s="1588"/>
      <c r="X87" s="1588"/>
      <c r="Y87" s="1588"/>
      <c r="Z87" s="1588"/>
      <c r="AA87" s="1588"/>
      <c r="AB87" s="1584"/>
      <c r="AC87" s="1588"/>
      <c r="AD87" s="1588"/>
      <c r="AE87" s="1588"/>
      <c r="AF87" s="1588"/>
      <c r="AG87" s="1588"/>
      <c r="AH87" s="1588"/>
      <c r="AI87" s="1588"/>
      <c r="AJ87" s="1588"/>
      <c r="AK87" s="1588"/>
      <c r="AL87" s="1588"/>
      <c r="AM87" s="1588"/>
      <c r="AN87" s="1588"/>
      <c r="AO87" s="1589"/>
      <c r="AZ87" s="1514"/>
      <c r="BA87" s="1514"/>
      <c r="BB87" s="1514"/>
      <c r="BC87" s="1514"/>
      <c r="BD87" s="1514"/>
    </row>
    <row r="88" spans="1:56">
      <c r="A88" s="1581"/>
      <c r="B88" s="1514"/>
      <c r="C88" s="1514"/>
      <c r="D88" s="1587"/>
      <c r="E88" s="1587"/>
      <c r="F88" s="1587"/>
      <c r="G88" s="1587"/>
      <c r="H88" s="1587"/>
      <c r="I88" s="1587"/>
      <c r="J88" s="1587"/>
      <c r="K88" s="1587"/>
      <c r="L88" s="1587"/>
      <c r="M88" s="1587"/>
      <c r="N88" s="1587"/>
      <c r="O88" s="1587"/>
      <c r="P88" s="1588"/>
      <c r="Q88" s="1588"/>
      <c r="R88" s="1588"/>
      <c r="S88" s="1588"/>
      <c r="T88" s="1588"/>
      <c r="U88" s="1588"/>
      <c r="V88" s="1588"/>
      <c r="W88" s="1588"/>
      <c r="X88" s="1588"/>
      <c r="Y88" s="1588"/>
      <c r="Z88" s="1588"/>
      <c r="AA88" s="1588"/>
      <c r="AB88" s="1584"/>
      <c r="AC88" s="1588"/>
      <c r="AD88" s="1588"/>
      <c r="AE88" s="1588"/>
      <c r="AF88" s="1588"/>
      <c r="AG88" s="1588"/>
      <c r="AH88" s="1588"/>
      <c r="AI88" s="1588"/>
      <c r="AJ88" s="1588"/>
      <c r="AK88" s="1588"/>
      <c r="AL88" s="1588"/>
      <c r="AM88" s="1588"/>
      <c r="AN88" s="1588"/>
      <c r="AO88" s="1589"/>
      <c r="AZ88" s="1514"/>
      <c r="BA88" s="1514"/>
      <c r="BB88" s="1514"/>
      <c r="BC88" s="1514"/>
      <c r="BD88" s="1514"/>
    </row>
    <row r="89" spans="1:56">
      <c r="A89" s="1581"/>
      <c r="B89" s="1514"/>
      <c r="C89" s="1514"/>
      <c r="D89" s="1587"/>
      <c r="E89" s="1587"/>
      <c r="F89" s="1587"/>
      <c r="G89" s="1587"/>
      <c r="H89" s="1587"/>
      <c r="I89" s="1587"/>
      <c r="J89" s="1587"/>
      <c r="K89" s="1587"/>
      <c r="L89" s="1587"/>
      <c r="M89" s="1587"/>
      <c r="N89" s="1587"/>
      <c r="O89" s="1587"/>
      <c r="P89" s="1588"/>
      <c r="Q89" s="1588"/>
      <c r="R89" s="1588"/>
      <c r="S89" s="1588"/>
      <c r="T89" s="1588"/>
      <c r="U89" s="1588"/>
      <c r="V89" s="1588"/>
      <c r="W89" s="1588"/>
      <c r="X89" s="1588"/>
      <c r="Y89" s="1588"/>
      <c r="Z89" s="1588"/>
      <c r="AA89" s="1588"/>
      <c r="AB89" s="1584"/>
      <c r="AC89" s="1588"/>
      <c r="AD89" s="1588"/>
      <c r="AE89" s="1588"/>
      <c r="AF89" s="1588"/>
      <c r="AG89" s="1588"/>
      <c r="AH89" s="1588"/>
      <c r="AI89" s="1588"/>
      <c r="AJ89" s="1588"/>
      <c r="AK89" s="1588"/>
      <c r="AL89" s="1588"/>
      <c r="AM89" s="1588"/>
      <c r="AN89" s="1588"/>
      <c r="AO89" s="1589"/>
      <c r="AZ89" s="1514"/>
      <c r="BA89" s="1514"/>
      <c r="BB89" s="1514"/>
      <c r="BC89" s="1514"/>
      <c r="BD89" s="1514"/>
    </row>
    <row r="90" spans="1:56">
      <c r="A90" s="1581"/>
      <c r="B90" s="1514"/>
      <c r="C90" s="1514"/>
      <c r="D90" s="1587"/>
      <c r="E90" s="1587"/>
      <c r="F90" s="1587"/>
      <c r="G90" s="1587"/>
      <c r="H90" s="1587"/>
      <c r="I90" s="1587"/>
      <c r="J90" s="1587"/>
      <c r="K90" s="1587"/>
      <c r="L90" s="1587"/>
      <c r="M90" s="1587"/>
      <c r="N90" s="1587"/>
      <c r="O90" s="1587"/>
      <c r="P90" s="1588"/>
      <c r="Q90" s="1588"/>
      <c r="R90" s="1588"/>
      <c r="S90" s="1588"/>
      <c r="T90" s="1588"/>
      <c r="U90" s="1588"/>
      <c r="V90" s="1588"/>
      <c r="W90" s="1588"/>
      <c r="X90" s="1588"/>
      <c r="Y90" s="1588"/>
      <c r="Z90" s="1588"/>
      <c r="AA90" s="1588"/>
      <c r="AB90" s="1584"/>
      <c r="AC90" s="1588"/>
      <c r="AD90" s="1588"/>
      <c r="AE90" s="1588"/>
      <c r="AF90" s="1588"/>
      <c r="AG90" s="1588"/>
      <c r="AH90" s="1588"/>
      <c r="AI90" s="1588"/>
      <c r="AJ90" s="1588"/>
      <c r="AK90" s="1588"/>
      <c r="AL90" s="1588"/>
      <c r="AM90" s="1588"/>
      <c r="AN90" s="1588"/>
      <c r="AO90" s="1589"/>
      <c r="AZ90" s="1514"/>
      <c r="BA90" s="1514"/>
      <c r="BB90" s="1514"/>
      <c r="BC90" s="1514"/>
      <c r="BD90" s="1514"/>
    </row>
    <row r="91" spans="1:56">
      <c r="A91" s="1581"/>
      <c r="B91" s="1514"/>
      <c r="C91" s="1514"/>
      <c r="D91" s="1587"/>
      <c r="E91" s="1587"/>
      <c r="F91" s="1587"/>
      <c r="G91" s="1587"/>
      <c r="H91" s="1587"/>
      <c r="I91" s="1587"/>
      <c r="J91" s="1587"/>
      <c r="K91" s="1587"/>
      <c r="L91" s="1587"/>
      <c r="M91" s="1587"/>
      <c r="N91" s="1587"/>
      <c r="O91" s="1587"/>
      <c r="P91" s="1588"/>
      <c r="Q91" s="1588"/>
      <c r="R91" s="1588"/>
      <c r="S91" s="1588"/>
      <c r="T91" s="1588"/>
      <c r="U91" s="1588"/>
      <c r="V91" s="1588"/>
      <c r="W91" s="1588"/>
      <c r="X91" s="1588"/>
      <c r="Y91" s="1588"/>
      <c r="Z91" s="1588"/>
      <c r="AA91" s="1588"/>
      <c r="AB91" s="1584"/>
      <c r="AC91" s="1588"/>
      <c r="AD91" s="1588"/>
      <c r="AE91" s="1588"/>
      <c r="AF91" s="1588"/>
      <c r="AG91" s="1588"/>
      <c r="AH91" s="1588"/>
      <c r="AI91" s="1588"/>
      <c r="AJ91" s="1588"/>
      <c r="AK91" s="1588"/>
      <c r="AL91" s="1588"/>
      <c r="AM91" s="1588"/>
      <c r="AN91" s="1588"/>
      <c r="AO91" s="1589"/>
      <c r="AZ91" s="1514"/>
      <c r="BA91" s="1514"/>
      <c r="BB91" s="1514"/>
      <c r="BC91" s="1514"/>
      <c r="BD91" s="1514"/>
    </row>
    <row r="92" spans="1:56">
      <c r="A92" s="1581"/>
      <c r="B92" s="1514"/>
      <c r="C92" s="1514"/>
      <c r="D92" s="1587"/>
      <c r="E92" s="1587"/>
      <c r="F92" s="1587"/>
      <c r="G92" s="1587"/>
      <c r="H92" s="1587"/>
      <c r="I92" s="1587"/>
      <c r="J92" s="1587"/>
      <c r="K92" s="1587"/>
      <c r="L92" s="1587"/>
      <c r="M92" s="1587"/>
      <c r="N92" s="1587"/>
      <c r="O92" s="1587"/>
      <c r="P92" s="1588"/>
      <c r="Q92" s="1588"/>
      <c r="R92" s="1588"/>
      <c r="S92" s="1588"/>
      <c r="T92" s="1588"/>
      <c r="U92" s="1588"/>
      <c r="V92" s="1588"/>
      <c r="W92" s="1588"/>
      <c r="X92" s="1588"/>
      <c r="Y92" s="1588"/>
      <c r="Z92" s="1588"/>
      <c r="AA92" s="1588"/>
      <c r="AB92" s="1584"/>
      <c r="AC92" s="1588"/>
      <c r="AD92" s="1588"/>
      <c r="AE92" s="1588"/>
      <c r="AF92" s="1588"/>
      <c r="AG92" s="1588"/>
      <c r="AH92" s="1588"/>
      <c r="AI92" s="1588"/>
      <c r="AJ92" s="1588"/>
      <c r="AK92" s="1588"/>
      <c r="AL92" s="1588"/>
      <c r="AM92" s="1588"/>
      <c r="AN92" s="1588"/>
      <c r="AO92" s="1589"/>
      <c r="AZ92" s="1514"/>
      <c r="BA92" s="1514"/>
      <c r="BB92" s="1514"/>
      <c r="BC92" s="1514"/>
      <c r="BD92" s="1514"/>
    </row>
    <row r="93" spans="1:56">
      <c r="A93" s="1581"/>
      <c r="B93" s="1514"/>
      <c r="C93" s="1514"/>
      <c r="D93" s="1587"/>
      <c r="E93" s="1587"/>
      <c r="F93" s="1587"/>
      <c r="G93" s="1587"/>
      <c r="H93" s="1587"/>
      <c r="I93" s="1587"/>
      <c r="J93" s="1587"/>
      <c r="K93" s="1587"/>
      <c r="L93" s="1587"/>
      <c r="M93" s="1587"/>
      <c r="N93" s="1587"/>
      <c r="O93" s="1587"/>
      <c r="P93" s="1588"/>
      <c r="Q93" s="1588"/>
      <c r="R93" s="1588"/>
      <c r="S93" s="1588"/>
      <c r="T93" s="1588"/>
      <c r="U93" s="1588"/>
      <c r="V93" s="1588"/>
      <c r="W93" s="1588"/>
      <c r="X93" s="1588"/>
      <c r="Y93" s="1588"/>
      <c r="Z93" s="1588"/>
      <c r="AA93" s="1588"/>
      <c r="AB93" s="1584"/>
      <c r="AC93" s="1588"/>
      <c r="AD93" s="1588"/>
      <c r="AE93" s="1588"/>
      <c r="AF93" s="1588"/>
      <c r="AG93" s="1588"/>
      <c r="AH93" s="1588"/>
      <c r="AI93" s="1588"/>
      <c r="AJ93" s="1588"/>
      <c r="AK93" s="1588"/>
      <c r="AL93" s="1588"/>
      <c r="AM93" s="1588"/>
      <c r="AN93" s="1588"/>
      <c r="AO93" s="1589"/>
      <c r="AZ93" s="1514"/>
      <c r="BA93" s="1514"/>
      <c r="BB93" s="1514"/>
      <c r="BC93" s="1514"/>
      <c r="BD93" s="1514"/>
    </row>
    <row r="94" spans="1:56">
      <c r="A94" s="1581"/>
      <c r="B94" s="1514"/>
      <c r="C94" s="1514"/>
      <c r="D94" s="1587"/>
      <c r="E94" s="1587"/>
      <c r="F94" s="1587"/>
      <c r="G94" s="1587"/>
      <c r="H94" s="1587"/>
      <c r="I94" s="1587"/>
      <c r="J94" s="1587"/>
      <c r="K94" s="1587"/>
      <c r="L94" s="1587"/>
      <c r="M94" s="1587"/>
      <c r="N94" s="1587"/>
      <c r="O94" s="1587"/>
      <c r="P94" s="1588"/>
      <c r="Q94" s="1588"/>
      <c r="R94" s="1588"/>
      <c r="S94" s="1588"/>
      <c r="T94" s="1588"/>
      <c r="U94" s="1588"/>
      <c r="V94" s="1588"/>
      <c r="W94" s="1588"/>
      <c r="X94" s="1588"/>
      <c r="Y94" s="1588"/>
      <c r="Z94" s="1588"/>
      <c r="AA94" s="1588"/>
      <c r="AB94" s="1584"/>
      <c r="AC94" s="1588"/>
      <c r="AD94" s="1588"/>
      <c r="AE94" s="1588"/>
      <c r="AF94" s="1588"/>
      <c r="AG94" s="1588"/>
      <c r="AH94" s="1588"/>
      <c r="AI94" s="1588"/>
      <c r="AJ94" s="1588"/>
      <c r="AK94" s="1588"/>
      <c r="AL94" s="1588"/>
      <c r="AM94" s="1588"/>
      <c r="AN94" s="1588"/>
      <c r="AO94" s="1589"/>
      <c r="AZ94" s="1514"/>
      <c r="BA94" s="1514"/>
      <c r="BB94" s="1514"/>
      <c r="BC94" s="1514"/>
      <c r="BD94" s="1514"/>
    </row>
    <row r="95" spans="1:56">
      <c r="A95" s="1581"/>
      <c r="B95" s="1514"/>
      <c r="C95" s="1514"/>
      <c r="D95" s="1587"/>
      <c r="E95" s="1587"/>
      <c r="F95" s="1587"/>
      <c r="G95" s="1587"/>
      <c r="H95" s="1587"/>
      <c r="I95" s="1587"/>
      <c r="J95" s="1587"/>
      <c r="K95" s="1587"/>
      <c r="L95" s="1587"/>
      <c r="M95" s="1587"/>
      <c r="N95" s="1587"/>
      <c r="O95" s="1587"/>
      <c r="P95" s="1588"/>
      <c r="Q95" s="1588"/>
      <c r="R95" s="1588"/>
      <c r="S95" s="1588"/>
      <c r="T95" s="1588"/>
      <c r="U95" s="1588"/>
      <c r="V95" s="1588"/>
      <c r="W95" s="1588"/>
      <c r="X95" s="1588"/>
      <c r="Y95" s="1588"/>
      <c r="Z95" s="1588"/>
      <c r="AA95" s="1588"/>
      <c r="AB95" s="1584"/>
      <c r="AC95" s="1588"/>
      <c r="AD95" s="1588"/>
      <c r="AE95" s="1588"/>
      <c r="AF95" s="1588"/>
      <c r="AG95" s="1588"/>
      <c r="AH95" s="1588"/>
      <c r="AI95" s="1588"/>
      <c r="AJ95" s="1588"/>
      <c r="AK95" s="1588"/>
      <c r="AL95" s="1588"/>
      <c r="AM95" s="1588"/>
      <c r="AN95" s="1588"/>
      <c r="AO95" s="1589"/>
      <c r="AZ95" s="1514"/>
      <c r="BA95" s="1514"/>
      <c r="BB95" s="1514"/>
      <c r="BC95" s="1514"/>
      <c r="BD95" s="1514"/>
    </row>
    <row r="96" spans="1:56">
      <c r="A96" s="1581"/>
      <c r="B96" s="1514"/>
      <c r="C96" s="1514"/>
      <c r="D96" s="1587"/>
      <c r="E96" s="1587"/>
      <c r="F96" s="1587"/>
      <c r="G96" s="1587"/>
      <c r="H96" s="1587"/>
      <c r="I96" s="1587"/>
      <c r="J96" s="1587"/>
      <c r="K96" s="1587"/>
      <c r="L96" s="1587"/>
      <c r="M96" s="1587"/>
      <c r="N96" s="1587"/>
      <c r="O96" s="1587"/>
      <c r="P96" s="1588"/>
      <c r="Q96" s="1588"/>
      <c r="R96" s="1588"/>
      <c r="S96" s="1588"/>
      <c r="T96" s="1588"/>
      <c r="U96" s="1588"/>
      <c r="V96" s="1588"/>
      <c r="W96" s="1588"/>
      <c r="X96" s="1588"/>
      <c r="Y96" s="1588"/>
      <c r="Z96" s="1588"/>
      <c r="AA96" s="1588"/>
      <c r="AB96" s="1584"/>
      <c r="AC96" s="1588"/>
      <c r="AD96" s="1588"/>
      <c r="AE96" s="1588"/>
      <c r="AF96" s="1588"/>
      <c r="AG96" s="1588"/>
      <c r="AH96" s="1588"/>
      <c r="AI96" s="1588"/>
      <c r="AJ96" s="1588"/>
      <c r="AK96" s="1588"/>
      <c r="AL96" s="1588"/>
      <c r="AM96" s="1588"/>
      <c r="AN96" s="1588"/>
      <c r="AO96" s="1589"/>
      <c r="AZ96" s="1514"/>
      <c r="BA96" s="1514"/>
      <c r="BB96" s="1514"/>
      <c r="BC96" s="1514"/>
      <c r="BD96" s="1514"/>
    </row>
    <row r="97" spans="1:56">
      <c r="A97" s="1581"/>
      <c r="B97" s="1514"/>
      <c r="C97" s="1514"/>
      <c r="D97" s="1587"/>
      <c r="E97" s="1587"/>
      <c r="F97" s="1587"/>
      <c r="G97" s="1587"/>
      <c r="H97" s="1587"/>
      <c r="I97" s="1587"/>
      <c r="J97" s="1587"/>
      <c r="K97" s="1587"/>
      <c r="L97" s="1587"/>
      <c r="M97" s="1587"/>
      <c r="N97" s="1587"/>
      <c r="O97" s="1587"/>
      <c r="P97" s="1588"/>
      <c r="Q97" s="1588"/>
      <c r="R97" s="1588"/>
      <c r="S97" s="1588"/>
      <c r="T97" s="1588"/>
      <c r="U97" s="1588"/>
      <c r="V97" s="1588"/>
      <c r="W97" s="1588"/>
      <c r="X97" s="1588"/>
      <c r="Y97" s="1588"/>
      <c r="Z97" s="1588"/>
      <c r="AA97" s="1588"/>
      <c r="AB97" s="1584"/>
      <c r="AC97" s="1588"/>
      <c r="AD97" s="1588"/>
      <c r="AE97" s="1588"/>
      <c r="AF97" s="1588"/>
      <c r="AG97" s="1588"/>
      <c r="AH97" s="1588"/>
      <c r="AI97" s="1588"/>
      <c r="AJ97" s="1588"/>
      <c r="AK97" s="1588"/>
      <c r="AL97" s="1588"/>
      <c r="AM97" s="1588"/>
      <c r="AN97" s="1588"/>
      <c r="AO97" s="1589"/>
      <c r="AZ97" s="1514"/>
      <c r="BA97" s="1514"/>
      <c r="BB97" s="1514"/>
      <c r="BC97" s="1514"/>
      <c r="BD97" s="1514"/>
    </row>
    <row r="98" spans="1:56">
      <c r="A98" s="1581"/>
      <c r="B98" s="1514"/>
      <c r="C98" s="1514"/>
      <c r="D98" s="1587"/>
      <c r="E98" s="1587"/>
      <c r="F98" s="1587"/>
      <c r="G98" s="1587"/>
      <c r="H98" s="1587"/>
      <c r="I98" s="1587"/>
      <c r="J98" s="1587"/>
      <c r="K98" s="1587"/>
      <c r="L98" s="1587"/>
      <c r="M98" s="1587"/>
      <c r="N98" s="1587"/>
      <c r="O98" s="1587"/>
      <c r="P98" s="1588"/>
      <c r="Q98" s="1588"/>
      <c r="R98" s="1588"/>
      <c r="S98" s="1588"/>
      <c r="T98" s="1588"/>
      <c r="U98" s="1588"/>
      <c r="V98" s="1588"/>
      <c r="W98" s="1588"/>
      <c r="X98" s="1588"/>
      <c r="Y98" s="1588"/>
      <c r="Z98" s="1588"/>
      <c r="AA98" s="1588"/>
      <c r="AB98" s="1584"/>
      <c r="AC98" s="1588"/>
      <c r="AD98" s="1588"/>
      <c r="AE98" s="1588"/>
      <c r="AF98" s="1588"/>
      <c r="AG98" s="1588"/>
      <c r="AH98" s="1588"/>
      <c r="AI98" s="1588"/>
      <c r="AJ98" s="1588"/>
      <c r="AK98" s="1588"/>
      <c r="AL98" s="1588"/>
      <c r="AM98" s="1588"/>
      <c r="AN98" s="1588"/>
      <c r="AO98" s="1589"/>
      <c r="AZ98" s="1514"/>
      <c r="BA98" s="1514"/>
      <c r="BB98" s="1514"/>
      <c r="BC98" s="1514"/>
      <c r="BD98" s="1514"/>
    </row>
    <row r="99" spans="1:56">
      <c r="A99" s="1581"/>
      <c r="B99" s="1514"/>
      <c r="C99" s="1514"/>
      <c r="D99" s="1587"/>
      <c r="E99" s="1587"/>
      <c r="F99" s="1587"/>
      <c r="G99" s="1587"/>
      <c r="H99" s="1587"/>
      <c r="I99" s="1587"/>
      <c r="J99" s="1587"/>
      <c r="K99" s="1587"/>
      <c r="L99" s="1587"/>
      <c r="M99" s="1587"/>
      <c r="N99" s="1587"/>
      <c r="O99" s="1587"/>
      <c r="P99" s="1588"/>
      <c r="Q99" s="1588"/>
      <c r="R99" s="1588"/>
      <c r="S99" s="1588"/>
      <c r="T99" s="1588"/>
      <c r="U99" s="1588"/>
      <c r="V99" s="1588"/>
      <c r="W99" s="1588"/>
      <c r="X99" s="1588"/>
      <c r="Y99" s="1588"/>
      <c r="Z99" s="1588"/>
      <c r="AA99" s="1588"/>
      <c r="AB99" s="1584"/>
      <c r="AC99" s="1588"/>
      <c r="AD99" s="1588"/>
      <c r="AE99" s="1588"/>
      <c r="AF99" s="1588"/>
      <c r="AG99" s="1588"/>
      <c r="AH99" s="1588"/>
      <c r="AI99" s="1588"/>
      <c r="AJ99" s="1588"/>
      <c r="AK99" s="1588"/>
      <c r="AL99" s="1588"/>
      <c r="AM99" s="1588"/>
      <c r="AN99" s="1588"/>
      <c r="AO99" s="1589"/>
      <c r="AZ99" s="1514"/>
      <c r="BA99" s="1514"/>
      <c r="BB99" s="1514"/>
      <c r="BC99" s="1514"/>
      <c r="BD99" s="1514"/>
    </row>
    <row r="100" spans="1:56">
      <c r="A100" s="1581"/>
      <c r="B100" s="1514"/>
      <c r="C100" s="1514"/>
      <c r="D100" s="1587"/>
      <c r="E100" s="1587"/>
      <c r="F100" s="1587"/>
      <c r="G100" s="1587"/>
      <c r="H100" s="1587"/>
      <c r="I100" s="1587"/>
      <c r="J100" s="1587"/>
      <c r="K100" s="1587"/>
      <c r="L100" s="1587"/>
      <c r="M100" s="1587"/>
      <c r="N100" s="1587"/>
      <c r="O100" s="1587"/>
      <c r="P100" s="1588"/>
      <c r="Q100" s="1588"/>
      <c r="R100" s="1588"/>
      <c r="S100" s="1588"/>
      <c r="T100" s="1588"/>
      <c r="U100" s="1588"/>
      <c r="V100" s="1588"/>
      <c r="W100" s="1588"/>
      <c r="X100" s="1588"/>
      <c r="Y100" s="1588"/>
      <c r="Z100" s="1588"/>
      <c r="AA100" s="1588"/>
      <c r="AB100" s="1584"/>
      <c r="AC100" s="1588"/>
      <c r="AD100" s="1588"/>
      <c r="AE100" s="1588"/>
      <c r="AF100" s="1588"/>
      <c r="AG100" s="1588"/>
      <c r="AH100" s="1588"/>
      <c r="AI100" s="1588"/>
      <c r="AJ100" s="1588"/>
      <c r="AK100" s="1588"/>
      <c r="AL100" s="1588"/>
      <c r="AM100" s="1588"/>
      <c r="AN100" s="1588"/>
      <c r="AO100" s="1589"/>
      <c r="AZ100" s="1514"/>
      <c r="BA100" s="1514"/>
      <c r="BB100" s="1514"/>
      <c r="BC100" s="1514"/>
      <c r="BD100" s="1514"/>
    </row>
    <row r="101" spans="1:56">
      <c r="A101" s="1581"/>
      <c r="B101" s="1514"/>
      <c r="C101" s="1514"/>
      <c r="D101" s="1587"/>
      <c r="E101" s="1587"/>
      <c r="F101" s="1587"/>
      <c r="G101" s="1587"/>
      <c r="H101" s="1587"/>
      <c r="I101" s="1587"/>
      <c r="J101" s="1587"/>
      <c r="K101" s="1587"/>
      <c r="L101" s="1587"/>
      <c r="M101" s="1587"/>
      <c r="N101" s="1587"/>
      <c r="O101" s="1587"/>
      <c r="P101" s="1588"/>
      <c r="Q101" s="1588"/>
      <c r="R101" s="1588"/>
      <c r="S101" s="1588"/>
      <c r="T101" s="1588"/>
      <c r="U101" s="1588"/>
      <c r="V101" s="1588"/>
      <c r="W101" s="1588"/>
      <c r="X101" s="1588"/>
      <c r="Y101" s="1588"/>
      <c r="Z101" s="1588"/>
      <c r="AA101" s="1588"/>
      <c r="AB101" s="1584"/>
      <c r="AC101" s="1588"/>
      <c r="AD101" s="1588"/>
      <c r="AE101" s="1588"/>
      <c r="AF101" s="1588"/>
      <c r="AG101" s="1588"/>
      <c r="AH101" s="1588"/>
      <c r="AI101" s="1588"/>
      <c r="AJ101" s="1588"/>
      <c r="AK101" s="1588"/>
      <c r="AL101" s="1588"/>
      <c r="AM101" s="1588"/>
      <c r="AN101" s="1588"/>
      <c r="AO101" s="1589"/>
      <c r="AZ101" s="1514"/>
      <c r="BA101" s="1514"/>
      <c r="BB101" s="1514"/>
      <c r="BC101" s="1514"/>
      <c r="BD101" s="1514"/>
    </row>
    <row r="102" spans="1:56">
      <c r="A102" s="1581"/>
      <c r="B102" s="1514"/>
      <c r="C102" s="1514"/>
      <c r="D102" s="1587"/>
      <c r="E102" s="1587"/>
      <c r="F102" s="1587"/>
      <c r="G102" s="1587"/>
      <c r="H102" s="1587"/>
      <c r="I102" s="1587"/>
      <c r="J102" s="1587"/>
      <c r="K102" s="1587"/>
      <c r="L102" s="1587"/>
      <c r="M102" s="1587"/>
      <c r="N102" s="1587"/>
      <c r="O102" s="1587"/>
      <c r="P102" s="1588"/>
      <c r="Q102" s="1588"/>
      <c r="R102" s="1588"/>
      <c r="S102" s="1588"/>
      <c r="T102" s="1588"/>
      <c r="U102" s="1588"/>
      <c r="V102" s="1588"/>
      <c r="W102" s="1588"/>
      <c r="X102" s="1588"/>
      <c r="Y102" s="1588"/>
      <c r="Z102" s="1588"/>
      <c r="AA102" s="1588"/>
      <c r="AB102" s="1584"/>
      <c r="AC102" s="1588"/>
      <c r="AD102" s="1588"/>
      <c r="AE102" s="1588"/>
      <c r="AF102" s="1588"/>
      <c r="AG102" s="1588"/>
      <c r="AH102" s="1588"/>
      <c r="AI102" s="1588"/>
      <c r="AJ102" s="1588"/>
      <c r="AK102" s="1588"/>
      <c r="AL102" s="1588"/>
      <c r="AM102" s="1588"/>
      <c r="AN102" s="1588"/>
      <c r="AO102" s="1589"/>
      <c r="AZ102" s="1514"/>
      <c r="BA102" s="1514"/>
      <c r="BB102" s="1514"/>
      <c r="BC102" s="1514"/>
      <c r="BD102" s="1514"/>
    </row>
    <row r="103" spans="1:56">
      <c r="A103" s="1581"/>
      <c r="B103" s="1514"/>
      <c r="C103" s="1514"/>
      <c r="D103" s="1587"/>
      <c r="E103" s="1587"/>
      <c r="F103" s="1587"/>
      <c r="G103" s="1587"/>
      <c r="H103" s="1587"/>
      <c r="I103" s="1587"/>
      <c r="J103" s="1587"/>
      <c r="K103" s="1587"/>
      <c r="L103" s="1587"/>
      <c r="M103" s="1587"/>
      <c r="N103" s="1587"/>
      <c r="O103" s="1587"/>
      <c r="P103" s="1588"/>
      <c r="Q103" s="1588"/>
      <c r="R103" s="1588"/>
      <c r="S103" s="1588"/>
      <c r="T103" s="1588"/>
      <c r="U103" s="1588"/>
      <c r="V103" s="1588"/>
      <c r="W103" s="1588"/>
      <c r="X103" s="1588"/>
      <c r="Y103" s="1588"/>
      <c r="Z103" s="1588"/>
      <c r="AA103" s="1588"/>
      <c r="AB103" s="1584"/>
      <c r="AC103" s="1588"/>
      <c r="AD103" s="1588"/>
      <c r="AE103" s="1588"/>
      <c r="AF103" s="1588"/>
      <c r="AG103" s="1588"/>
      <c r="AH103" s="1588"/>
      <c r="AI103" s="1588"/>
      <c r="AJ103" s="1588"/>
      <c r="AK103" s="1588"/>
      <c r="AL103" s="1588"/>
      <c r="AM103" s="1588"/>
      <c r="AN103" s="1588"/>
      <c r="AO103" s="1589"/>
      <c r="AZ103" s="1514"/>
      <c r="BA103" s="1514"/>
      <c r="BB103" s="1514"/>
      <c r="BC103" s="1514"/>
      <c r="BD103" s="1514"/>
    </row>
    <row r="104" spans="1:56">
      <c r="A104" s="1581"/>
      <c r="B104" s="1514"/>
      <c r="C104" s="1514"/>
      <c r="D104" s="1587"/>
      <c r="E104" s="1587"/>
      <c r="F104" s="1587"/>
      <c r="G104" s="1587"/>
      <c r="H104" s="1587"/>
      <c r="I104" s="1587"/>
      <c r="J104" s="1587"/>
      <c r="K104" s="1587"/>
      <c r="L104" s="1587"/>
      <c r="M104" s="1587"/>
      <c r="N104" s="1587"/>
      <c r="O104" s="1587"/>
      <c r="P104" s="1588"/>
      <c r="Q104" s="1588"/>
      <c r="R104" s="1588"/>
      <c r="S104" s="1588"/>
      <c r="T104" s="1588"/>
      <c r="U104" s="1588"/>
      <c r="V104" s="1588"/>
      <c r="W104" s="1588"/>
      <c r="X104" s="1588"/>
      <c r="Y104" s="1588"/>
      <c r="Z104" s="1588"/>
      <c r="AA104" s="1588"/>
      <c r="AB104" s="1584"/>
      <c r="AC104" s="1588"/>
      <c r="AD104" s="1588"/>
      <c r="AE104" s="1588"/>
      <c r="AF104" s="1588"/>
      <c r="AG104" s="1588"/>
      <c r="AH104" s="1588"/>
      <c r="AI104" s="1588"/>
      <c r="AJ104" s="1588"/>
      <c r="AK104" s="1588"/>
      <c r="AL104" s="1588"/>
      <c r="AM104" s="1588"/>
      <c r="AN104" s="1588"/>
      <c r="AO104" s="1589"/>
      <c r="AZ104" s="1514"/>
      <c r="BA104" s="1514"/>
      <c r="BB104" s="1514"/>
      <c r="BC104" s="1514"/>
      <c r="BD104" s="1514"/>
    </row>
    <row r="105" spans="1:56">
      <c r="A105" s="1581"/>
      <c r="B105" s="1514"/>
      <c r="C105" s="1514"/>
      <c r="D105" s="1587"/>
      <c r="E105" s="1587"/>
      <c r="F105" s="1587"/>
      <c r="G105" s="1587"/>
      <c r="H105" s="1587"/>
      <c r="I105" s="1587"/>
      <c r="J105" s="1587"/>
      <c r="K105" s="1587"/>
      <c r="L105" s="1587"/>
      <c r="M105" s="1587"/>
      <c r="N105" s="1587"/>
      <c r="O105" s="1587"/>
      <c r="P105" s="1588"/>
      <c r="Q105" s="1588"/>
      <c r="R105" s="1588"/>
      <c r="S105" s="1588"/>
      <c r="T105" s="1588"/>
      <c r="U105" s="1588"/>
      <c r="V105" s="1588"/>
      <c r="W105" s="1588"/>
      <c r="X105" s="1588"/>
      <c r="Y105" s="1588"/>
      <c r="Z105" s="1588"/>
      <c r="AA105" s="1588"/>
      <c r="AB105" s="1584"/>
      <c r="AC105" s="1588"/>
      <c r="AD105" s="1588"/>
      <c r="AE105" s="1588"/>
      <c r="AF105" s="1588"/>
      <c r="AG105" s="1588"/>
      <c r="AH105" s="1588"/>
      <c r="AI105" s="1588"/>
      <c r="AJ105" s="1588"/>
      <c r="AK105" s="1588"/>
      <c r="AL105" s="1588"/>
      <c r="AM105" s="1588"/>
      <c r="AN105" s="1588"/>
      <c r="AO105" s="1589"/>
      <c r="AZ105" s="1514"/>
      <c r="BA105" s="1514"/>
      <c r="BB105" s="1514"/>
      <c r="BC105" s="1514"/>
      <c r="BD105" s="1514"/>
    </row>
    <row r="106" spans="1:56">
      <c r="A106" s="1581"/>
      <c r="B106" s="1514"/>
      <c r="C106" s="1514"/>
      <c r="D106" s="1587"/>
      <c r="E106" s="1587"/>
      <c r="F106" s="1587"/>
      <c r="G106" s="1587"/>
      <c r="H106" s="1587"/>
      <c r="I106" s="1587"/>
      <c r="J106" s="1587"/>
      <c r="K106" s="1587"/>
      <c r="L106" s="1587"/>
      <c r="M106" s="1587"/>
      <c r="N106" s="1587"/>
      <c r="O106" s="1587"/>
      <c r="P106" s="1588"/>
      <c r="Q106" s="1588"/>
      <c r="R106" s="1588"/>
      <c r="S106" s="1588"/>
      <c r="T106" s="1588"/>
      <c r="U106" s="1588"/>
      <c r="V106" s="1588"/>
      <c r="W106" s="1588"/>
      <c r="X106" s="1588"/>
      <c r="Y106" s="1588"/>
      <c r="Z106" s="1588"/>
      <c r="AA106" s="1588"/>
      <c r="AB106" s="1584"/>
      <c r="AC106" s="1588"/>
      <c r="AD106" s="1588"/>
      <c r="AE106" s="1588"/>
      <c r="AF106" s="1588"/>
      <c r="AG106" s="1588"/>
      <c r="AH106" s="1588"/>
      <c r="AI106" s="1588"/>
      <c r="AJ106" s="1588"/>
      <c r="AK106" s="1588"/>
      <c r="AL106" s="1588"/>
      <c r="AM106" s="1588"/>
      <c r="AN106" s="1588"/>
      <c r="AO106" s="1589"/>
      <c r="AZ106" s="1514"/>
      <c r="BA106" s="1514"/>
      <c r="BB106" s="1514"/>
      <c r="BC106" s="1514"/>
      <c r="BD106" s="1514"/>
    </row>
    <row r="107" spans="1:56">
      <c r="A107" s="1581"/>
      <c r="B107" s="1514"/>
      <c r="C107" s="1514"/>
      <c r="D107" s="1587"/>
      <c r="E107" s="1587"/>
      <c r="F107" s="1587"/>
      <c r="G107" s="1587"/>
      <c r="H107" s="1587"/>
      <c r="I107" s="1587"/>
      <c r="J107" s="1587"/>
      <c r="K107" s="1587"/>
      <c r="L107" s="1587"/>
      <c r="M107" s="1587"/>
      <c r="N107" s="1587"/>
      <c r="O107" s="1587"/>
      <c r="P107" s="1588"/>
      <c r="Q107" s="1588"/>
      <c r="R107" s="1588"/>
      <c r="S107" s="1588"/>
      <c r="T107" s="1588"/>
      <c r="U107" s="1588"/>
      <c r="V107" s="1588"/>
      <c r="W107" s="1588"/>
      <c r="X107" s="1588"/>
      <c r="Y107" s="1588"/>
      <c r="Z107" s="1588"/>
      <c r="AA107" s="1588"/>
      <c r="AB107" s="1584"/>
      <c r="AC107" s="1588"/>
      <c r="AD107" s="1588"/>
      <c r="AE107" s="1588"/>
      <c r="AF107" s="1588"/>
      <c r="AG107" s="1588"/>
      <c r="AH107" s="1588"/>
      <c r="AI107" s="1588"/>
      <c r="AJ107" s="1588"/>
      <c r="AK107" s="1588"/>
      <c r="AL107" s="1588"/>
      <c r="AM107" s="1588"/>
      <c r="AN107" s="1588"/>
      <c r="AO107" s="1589"/>
      <c r="AZ107" s="1514"/>
      <c r="BA107" s="1514"/>
      <c r="BB107" s="1514"/>
      <c r="BC107" s="1514"/>
      <c r="BD107" s="1514"/>
    </row>
    <row r="108" spans="1:56">
      <c r="A108" s="1581"/>
      <c r="B108" s="1514"/>
      <c r="C108" s="1514"/>
      <c r="D108" s="1587"/>
      <c r="E108" s="1587"/>
      <c r="F108" s="1587"/>
      <c r="G108" s="1587"/>
      <c r="H108" s="1587"/>
      <c r="I108" s="1587"/>
      <c r="J108" s="1587"/>
      <c r="K108" s="1587"/>
      <c r="L108" s="1587"/>
      <c r="M108" s="1587"/>
      <c r="N108" s="1587"/>
      <c r="O108" s="1587"/>
      <c r="P108" s="1588"/>
      <c r="Q108" s="1588"/>
      <c r="R108" s="1588"/>
      <c r="S108" s="1588"/>
      <c r="T108" s="1588"/>
      <c r="U108" s="1588"/>
      <c r="V108" s="1588"/>
      <c r="W108" s="1588"/>
      <c r="X108" s="1588"/>
      <c r="Y108" s="1588"/>
      <c r="Z108" s="1588"/>
      <c r="AA108" s="1588"/>
      <c r="AB108" s="1584"/>
      <c r="AC108" s="1588"/>
      <c r="AD108" s="1588"/>
      <c r="AE108" s="1588"/>
      <c r="AF108" s="1588"/>
      <c r="AG108" s="1588"/>
      <c r="AH108" s="1588"/>
      <c r="AI108" s="1588"/>
      <c r="AJ108" s="1588"/>
      <c r="AK108" s="1588"/>
      <c r="AL108" s="1588"/>
      <c r="AM108" s="1588"/>
      <c r="AN108" s="1588"/>
      <c r="AO108" s="1589"/>
      <c r="AZ108" s="1514"/>
      <c r="BA108" s="1514"/>
      <c r="BB108" s="1514"/>
      <c r="BC108" s="1514"/>
      <c r="BD108" s="1514"/>
    </row>
    <row r="109" spans="1:56">
      <c r="A109" s="1581"/>
      <c r="B109" s="1514"/>
      <c r="C109" s="1514"/>
      <c r="D109" s="1587"/>
      <c r="E109" s="1587"/>
      <c r="F109" s="1587"/>
      <c r="G109" s="1587"/>
      <c r="H109" s="1587"/>
      <c r="I109" s="1587"/>
      <c r="J109" s="1587"/>
      <c r="K109" s="1587"/>
      <c r="L109" s="1587"/>
      <c r="M109" s="1587"/>
      <c r="N109" s="1587"/>
      <c r="O109" s="1587"/>
      <c r="P109" s="1588"/>
      <c r="Q109" s="1588"/>
      <c r="R109" s="1588"/>
      <c r="S109" s="1588"/>
      <c r="T109" s="1588"/>
      <c r="U109" s="1588"/>
      <c r="V109" s="1588"/>
      <c r="W109" s="1588"/>
      <c r="X109" s="1588"/>
      <c r="Y109" s="1588"/>
      <c r="Z109" s="1588"/>
      <c r="AA109" s="1588"/>
      <c r="AB109" s="1584"/>
      <c r="AC109" s="1588"/>
      <c r="AD109" s="1588"/>
      <c r="AE109" s="1588"/>
      <c r="AF109" s="1588"/>
      <c r="AG109" s="1588"/>
      <c r="AH109" s="1588"/>
      <c r="AI109" s="1588"/>
      <c r="AJ109" s="1588"/>
      <c r="AK109" s="1588"/>
      <c r="AL109" s="1588"/>
      <c r="AM109" s="1588"/>
      <c r="AN109" s="1588"/>
      <c r="AO109" s="1589"/>
      <c r="AZ109" s="1514"/>
      <c r="BA109" s="1514"/>
      <c r="BB109" s="1514"/>
      <c r="BC109" s="1514"/>
      <c r="BD109" s="1514"/>
    </row>
    <row r="110" spans="1:56">
      <c r="A110" s="1581"/>
      <c r="B110" s="1514"/>
      <c r="C110" s="1514"/>
      <c r="D110" s="1587"/>
      <c r="E110" s="1587"/>
      <c r="F110" s="1587"/>
      <c r="G110" s="1587"/>
      <c r="H110" s="1587"/>
      <c r="I110" s="1587"/>
      <c r="J110" s="1587"/>
      <c r="K110" s="1587"/>
      <c r="L110" s="1587"/>
      <c r="M110" s="1587"/>
      <c r="N110" s="1587"/>
      <c r="O110" s="1587"/>
      <c r="P110" s="1588"/>
      <c r="Q110" s="1588"/>
      <c r="R110" s="1588"/>
      <c r="S110" s="1588"/>
      <c r="T110" s="1588"/>
      <c r="U110" s="1588"/>
      <c r="V110" s="1588"/>
      <c r="W110" s="1588"/>
      <c r="X110" s="1588"/>
      <c r="Y110" s="1588"/>
      <c r="Z110" s="1588"/>
      <c r="AA110" s="1588"/>
      <c r="AB110" s="1584"/>
      <c r="AC110" s="1588"/>
      <c r="AD110" s="1588"/>
      <c r="AE110" s="1588"/>
      <c r="AF110" s="1588"/>
      <c r="AG110" s="1588"/>
      <c r="AH110" s="1588"/>
      <c r="AI110" s="1588"/>
      <c r="AJ110" s="1588"/>
      <c r="AK110" s="1588"/>
      <c r="AL110" s="1588"/>
      <c r="AM110" s="1588"/>
      <c r="AN110" s="1588"/>
      <c r="AO110" s="1589"/>
      <c r="AZ110" s="1514"/>
      <c r="BA110" s="1514"/>
      <c r="BB110" s="1514"/>
      <c r="BC110" s="1514"/>
      <c r="BD110" s="1514"/>
    </row>
    <row r="111" spans="1:56">
      <c r="A111" s="1581"/>
      <c r="B111" s="1514"/>
      <c r="C111" s="1514"/>
      <c r="D111" s="1587"/>
      <c r="E111" s="1587"/>
      <c r="F111" s="1587"/>
      <c r="G111" s="1587"/>
      <c r="H111" s="1587"/>
      <c r="I111" s="1587"/>
      <c r="J111" s="1587"/>
      <c r="K111" s="1587"/>
      <c r="L111" s="1587"/>
      <c r="M111" s="1587"/>
      <c r="N111" s="1587"/>
      <c r="O111" s="1587"/>
      <c r="P111" s="1588"/>
      <c r="Q111" s="1588"/>
      <c r="R111" s="1588"/>
      <c r="S111" s="1588"/>
      <c r="T111" s="1588"/>
      <c r="U111" s="1588"/>
      <c r="V111" s="1588"/>
      <c r="W111" s="1588"/>
      <c r="X111" s="1588"/>
      <c r="Y111" s="1588"/>
      <c r="Z111" s="1588"/>
      <c r="AA111" s="1588"/>
      <c r="AB111" s="1584"/>
      <c r="AC111" s="1588"/>
      <c r="AD111" s="1588"/>
      <c r="AE111" s="1588"/>
      <c r="AF111" s="1588"/>
      <c r="AG111" s="1588"/>
      <c r="AH111" s="1588"/>
      <c r="AI111" s="1588"/>
      <c r="AJ111" s="1588"/>
      <c r="AK111" s="1588"/>
      <c r="AL111" s="1588"/>
      <c r="AM111" s="1588"/>
      <c r="AN111" s="1588"/>
      <c r="AO111" s="1589"/>
      <c r="AZ111" s="1514"/>
      <c r="BA111" s="1514"/>
      <c r="BB111" s="1514"/>
      <c r="BC111" s="1514"/>
      <c r="BD111" s="1514"/>
    </row>
    <row r="112" spans="1:56">
      <c r="A112" s="1581"/>
      <c r="B112" s="1514"/>
      <c r="C112" s="1514"/>
      <c r="D112" s="1587"/>
      <c r="E112" s="1587"/>
      <c r="F112" s="1587"/>
      <c r="G112" s="1587"/>
      <c r="H112" s="1587"/>
      <c r="I112" s="1587"/>
      <c r="J112" s="1587"/>
      <c r="K112" s="1587"/>
      <c r="L112" s="1587"/>
      <c r="M112" s="1587"/>
      <c r="N112" s="1587"/>
      <c r="O112" s="1587"/>
      <c r="P112" s="1588"/>
      <c r="Q112" s="1588"/>
      <c r="R112" s="1588"/>
      <c r="S112" s="1588"/>
      <c r="T112" s="1588"/>
      <c r="U112" s="1588"/>
      <c r="V112" s="1588"/>
      <c r="W112" s="1588"/>
      <c r="X112" s="1588"/>
      <c r="Y112" s="1588"/>
      <c r="Z112" s="1588"/>
      <c r="AA112" s="1588"/>
      <c r="AB112" s="1584"/>
      <c r="AC112" s="1588"/>
      <c r="AD112" s="1588"/>
      <c r="AE112" s="1588"/>
      <c r="AF112" s="1588"/>
      <c r="AG112" s="1588"/>
      <c r="AH112" s="1588"/>
      <c r="AI112" s="1588"/>
      <c r="AJ112" s="1588"/>
      <c r="AK112" s="1588"/>
      <c r="AL112" s="1588"/>
      <c r="AM112" s="1588"/>
      <c r="AN112" s="1588"/>
      <c r="AO112" s="1589"/>
      <c r="AZ112" s="1514"/>
      <c r="BA112" s="1514"/>
      <c r="BB112" s="1514"/>
      <c r="BC112" s="1514"/>
      <c r="BD112" s="1514"/>
    </row>
    <row r="113" spans="1:56">
      <c r="A113" s="1581"/>
      <c r="B113" s="1514"/>
      <c r="C113" s="1514"/>
      <c r="D113" s="1587"/>
      <c r="E113" s="1587"/>
      <c r="F113" s="1587"/>
      <c r="G113" s="1587"/>
      <c r="H113" s="1587"/>
      <c r="I113" s="1587"/>
      <c r="J113" s="1587"/>
      <c r="K113" s="1587"/>
      <c r="L113" s="1587"/>
      <c r="M113" s="1587"/>
      <c r="N113" s="1587"/>
      <c r="O113" s="1587"/>
      <c r="P113" s="1588"/>
      <c r="Q113" s="1588"/>
      <c r="R113" s="1588"/>
      <c r="S113" s="1588"/>
      <c r="T113" s="1588"/>
      <c r="U113" s="1588"/>
      <c r="V113" s="1588"/>
      <c r="W113" s="1588"/>
      <c r="X113" s="1588"/>
      <c r="Y113" s="1588"/>
      <c r="Z113" s="1588"/>
      <c r="AA113" s="1588"/>
      <c r="AB113" s="1584"/>
      <c r="AC113" s="1588"/>
      <c r="AD113" s="1588"/>
      <c r="AE113" s="1588"/>
      <c r="AF113" s="1588"/>
      <c r="AG113" s="1588"/>
      <c r="AH113" s="1588"/>
      <c r="AI113" s="1588"/>
      <c r="AJ113" s="1588"/>
      <c r="AK113" s="1588"/>
      <c r="AL113" s="1588"/>
      <c r="AM113" s="1588"/>
      <c r="AN113" s="1588"/>
      <c r="AO113" s="1589"/>
      <c r="AZ113" s="1514"/>
      <c r="BA113" s="1514"/>
      <c r="BB113" s="1514"/>
      <c r="BC113" s="1514"/>
      <c r="BD113" s="1514"/>
    </row>
    <row r="114" spans="1:56">
      <c r="A114" s="1581"/>
      <c r="B114" s="1514"/>
      <c r="C114" s="1514"/>
      <c r="D114" s="1587"/>
      <c r="E114" s="1587"/>
      <c r="F114" s="1587"/>
      <c r="G114" s="1587"/>
      <c r="H114" s="1587"/>
      <c r="I114" s="1587"/>
      <c r="J114" s="1587"/>
      <c r="K114" s="1587"/>
      <c r="L114" s="1587"/>
      <c r="M114" s="1587"/>
      <c r="N114" s="1587"/>
      <c r="O114" s="1587"/>
      <c r="P114" s="1588"/>
      <c r="Q114" s="1588"/>
      <c r="R114" s="1588"/>
      <c r="S114" s="1588"/>
      <c r="T114" s="1588"/>
      <c r="U114" s="1588"/>
      <c r="V114" s="1588"/>
      <c r="W114" s="1588"/>
      <c r="X114" s="1588"/>
      <c r="Y114" s="1588"/>
      <c r="Z114" s="1588"/>
      <c r="AA114" s="1588"/>
      <c r="AB114" s="1584"/>
      <c r="AC114" s="1588"/>
      <c r="AD114" s="1588"/>
      <c r="AE114" s="1588"/>
      <c r="AF114" s="1588"/>
      <c r="AG114" s="1588"/>
      <c r="AH114" s="1588"/>
      <c r="AI114" s="1588"/>
      <c r="AJ114" s="1588"/>
      <c r="AK114" s="1588"/>
      <c r="AL114" s="1588"/>
      <c r="AM114" s="1588"/>
      <c r="AN114" s="1588"/>
      <c r="AO114" s="1589"/>
      <c r="AZ114" s="1514"/>
      <c r="BA114" s="1514"/>
      <c r="BB114" s="1514"/>
      <c r="BC114" s="1514"/>
      <c r="BD114" s="1514"/>
    </row>
    <row r="115" spans="1:56">
      <c r="A115" s="1581"/>
      <c r="B115" s="1514"/>
      <c r="C115" s="1514"/>
      <c r="D115" s="1587"/>
      <c r="E115" s="1587"/>
      <c r="F115" s="1587"/>
      <c r="G115" s="1587"/>
      <c r="H115" s="1587"/>
      <c r="I115" s="1587"/>
      <c r="J115" s="1587"/>
      <c r="K115" s="1587"/>
      <c r="L115" s="1587"/>
      <c r="M115" s="1587"/>
      <c r="N115" s="1587"/>
      <c r="O115" s="1587"/>
      <c r="P115" s="1588"/>
      <c r="Q115" s="1588"/>
      <c r="R115" s="1588"/>
      <c r="S115" s="1588"/>
      <c r="T115" s="1588"/>
      <c r="U115" s="1588"/>
      <c r="V115" s="1588"/>
      <c r="W115" s="1588"/>
      <c r="X115" s="1588"/>
      <c r="Y115" s="1588"/>
      <c r="Z115" s="1588"/>
      <c r="AA115" s="1588"/>
      <c r="AB115" s="1584"/>
      <c r="AC115" s="1588"/>
      <c r="AD115" s="1588"/>
      <c r="AE115" s="1588"/>
      <c r="AF115" s="1588"/>
      <c r="AG115" s="1588"/>
      <c r="AH115" s="1588"/>
      <c r="AI115" s="1588"/>
      <c r="AJ115" s="1588"/>
      <c r="AK115" s="1588"/>
      <c r="AL115" s="1588"/>
      <c r="AM115" s="1588"/>
      <c r="AN115" s="1588"/>
      <c r="AO115" s="1589"/>
      <c r="AZ115" s="1514"/>
      <c r="BA115" s="1514"/>
      <c r="BB115" s="1514"/>
      <c r="BC115" s="1514"/>
      <c r="BD115" s="1514"/>
    </row>
    <row r="116" spans="1:56">
      <c r="A116" s="1581"/>
      <c r="B116" s="1514"/>
      <c r="C116" s="1514"/>
      <c r="D116" s="1587"/>
      <c r="E116" s="1587"/>
      <c r="F116" s="1587"/>
      <c r="G116" s="1587"/>
      <c r="H116" s="1587"/>
      <c r="I116" s="1587"/>
      <c r="J116" s="1587"/>
      <c r="K116" s="1587"/>
      <c r="L116" s="1587"/>
      <c r="M116" s="1587"/>
      <c r="N116" s="1587"/>
      <c r="O116" s="1587"/>
      <c r="P116" s="1588"/>
      <c r="Q116" s="1588"/>
      <c r="R116" s="1588"/>
      <c r="S116" s="1588"/>
      <c r="T116" s="1588"/>
      <c r="U116" s="1588"/>
      <c r="V116" s="1588"/>
      <c r="W116" s="1588"/>
      <c r="X116" s="1588"/>
      <c r="Y116" s="1588"/>
      <c r="Z116" s="1588"/>
      <c r="AA116" s="1588"/>
      <c r="AB116" s="1584"/>
      <c r="AC116" s="1588"/>
      <c r="AD116" s="1588"/>
      <c r="AE116" s="1588"/>
      <c r="AF116" s="1588"/>
      <c r="AG116" s="1588"/>
      <c r="AH116" s="1588"/>
      <c r="AI116" s="1588"/>
      <c r="AJ116" s="1588"/>
      <c r="AK116" s="1588"/>
      <c r="AL116" s="1588"/>
      <c r="AM116" s="1588"/>
      <c r="AN116" s="1588"/>
      <c r="AO116" s="1589"/>
      <c r="AZ116" s="1514"/>
      <c r="BA116" s="1514"/>
      <c r="BB116" s="1514"/>
      <c r="BC116" s="1514"/>
      <c r="BD116" s="1514"/>
    </row>
    <row r="117" spans="1:56">
      <c r="A117" s="1581"/>
      <c r="B117" s="1514"/>
      <c r="C117" s="1514"/>
      <c r="D117" s="1587"/>
      <c r="E117" s="1587"/>
      <c r="F117" s="1587"/>
      <c r="G117" s="1587"/>
      <c r="H117" s="1587"/>
      <c r="I117" s="1587"/>
      <c r="J117" s="1587"/>
      <c r="K117" s="1587"/>
      <c r="L117" s="1587"/>
      <c r="M117" s="1587"/>
      <c r="N117" s="1587"/>
      <c r="O117" s="1587"/>
      <c r="P117" s="1588"/>
      <c r="Q117" s="1588"/>
      <c r="R117" s="1588"/>
      <c r="S117" s="1588"/>
      <c r="T117" s="1588"/>
      <c r="U117" s="1588"/>
      <c r="V117" s="1588"/>
      <c r="W117" s="1588"/>
      <c r="X117" s="1588"/>
      <c r="Y117" s="1588"/>
      <c r="Z117" s="1588"/>
      <c r="AA117" s="1588"/>
      <c r="AB117" s="1584"/>
      <c r="AC117" s="1588"/>
      <c r="AD117" s="1588"/>
      <c r="AE117" s="1588"/>
      <c r="AF117" s="1588"/>
      <c r="AG117" s="1588"/>
      <c r="AH117" s="1588"/>
      <c r="AI117" s="1588"/>
      <c r="AJ117" s="1588"/>
      <c r="AK117" s="1588"/>
      <c r="AL117" s="1588"/>
      <c r="AM117" s="1588"/>
      <c r="AN117" s="1588"/>
      <c r="AO117" s="1589"/>
      <c r="AZ117" s="1514"/>
      <c r="BA117" s="1514"/>
      <c r="BB117" s="1514"/>
      <c r="BC117" s="1514"/>
      <c r="BD117" s="1514"/>
    </row>
    <row r="118" spans="1:56">
      <c r="A118" s="1581"/>
      <c r="B118" s="1514"/>
      <c r="C118" s="1514"/>
      <c r="D118" s="1587"/>
      <c r="E118" s="1587"/>
      <c r="F118" s="1587"/>
      <c r="G118" s="1587"/>
      <c r="H118" s="1587"/>
      <c r="I118" s="1587"/>
      <c r="J118" s="1587"/>
      <c r="K118" s="1587"/>
      <c r="L118" s="1587"/>
      <c r="M118" s="1587"/>
      <c r="N118" s="1587"/>
      <c r="O118" s="1587"/>
      <c r="P118" s="1588"/>
      <c r="Q118" s="1588"/>
      <c r="R118" s="1588"/>
      <c r="S118" s="1588"/>
      <c r="T118" s="1588"/>
      <c r="U118" s="1588"/>
      <c r="V118" s="1588"/>
      <c r="W118" s="1588"/>
      <c r="X118" s="1588"/>
      <c r="Y118" s="1588"/>
      <c r="Z118" s="1588"/>
      <c r="AA118" s="1588"/>
      <c r="AB118" s="1584"/>
      <c r="AC118" s="1588"/>
      <c r="AD118" s="1588"/>
      <c r="AE118" s="1588"/>
      <c r="AF118" s="1588"/>
      <c r="AG118" s="1588"/>
      <c r="AH118" s="1588"/>
      <c r="AI118" s="1588"/>
      <c r="AJ118" s="1588"/>
      <c r="AK118" s="1588"/>
      <c r="AL118" s="1588"/>
      <c r="AM118" s="1588"/>
      <c r="AN118" s="1588"/>
      <c r="AO118" s="1589"/>
      <c r="AZ118" s="1514"/>
      <c r="BA118" s="1514"/>
      <c r="BB118" s="1514"/>
      <c r="BC118" s="1514"/>
      <c r="BD118" s="1514"/>
    </row>
    <row r="119" spans="1:56">
      <c r="A119" s="1581"/>
      <c r="B119" s="1514"/>
      <c r="C119" s="1514"/>
      <c r="D119" s="1587"/>
      <c r="E119" s="1587"/>
      <c r="F119" s="1587"/>
      <c r="G119" s="1587"/>
      <c r="H119" s="1587"/>
      <c r="I119" s="1587"/>
      <c r="J119" s="1587"/>
      <c r="K119" s="1587"/>
      <c r="L119" s="1587"/>
      <c r="M119" s="1587"/>
      <c r="N119" s="1587"/>
      <c r="O119" s="1587"/>
      <c r="P119" s="1588"/>
      <c r="Q119" s="1588"/>
      <c r="R119" s="1588"/>
      <c r="S119" s="1588"/>
      <c r="T119" s="1588"/>
      <c r="U119" s="1588"/>
      <c r="V119" s="1588"/>
      <c r="W119" s="1588"/>
      <c r="X119" s="1588"/>
      <c r="Y119" s="1588"/>
      <c r="Z119" s="1588"/>
      <c r="AA119" s="1588"/>
      <c r="AB119" s="1584"/>
      <c r="AC119" s="1588"/>
      <c r="AD119" s="1588"/>
      <c r="AE119" s="1588"/>
      <c r="AF119" s="1588"/>
      <c r="AG119" s="1588"/>
      <c r="AH119" s="1588"/>
      <c r="AI119" s="1588"/>
      <c r="AJ119" s="1588"/>
      <c r="AK119" s="1588"/>
      <c r="AL119" s="1588"/>
      <c r="AM119" s="1588"/>
      <c r="AN119" s="1588"/>
      <c r="AO119" s="1589"/>
      <c r="AZ119" s="1514"/>
      <c r="BA119" s="1514"/>
      <c r="BB119" s="1514"/>
      <c r="BC119" s="1514"/>
      <c r="BD119" s="1514"/>
    </row>
    <row r="120" spans="1:56">
      <c r="A120" s="1581"/>
      <c r="B120" s="1514"/>
      <c r="C120" s="1514"/>
      <c r="D120" s="1587"/>
      <c r="E120" s="1587"/>
      <c r="F120" s="1587"/>
      <c r="G120" s="1587"/>
      <c r="H120" s="1587"/>
      <c r="I120" s="1587"/>
      <c r="J120" s="1587"/>
      <c r="K120" s="1587"/>
      <c r="L120" s="1587"/>
      <c r="M120" s="1587"/>
      <c r="N120" s="1587"/>
      <c r="O120" s="1587"/>
      <c r="P120" s="1588"/>
      <c r="Q120" s="1588"/>
      <c r="R120" s="1588"/>
      <c r="S120" s="1588"/>
      <c r="T120" s="1588"/>
      <c r="U120" s="1588"/>
      <c r="V120" s="1588"/>
      <c r="W120" s="1588"/>
      <c r="X120" s="1588"/>
      <c r="Y120" s="1588"/>
      <c r="Z120" s="1588"/>
      <c r="AA120" s="1588"/>
      <c r="AB120" s="1584"/>
      <c r="AC120" s="1588"/>
      <c r="AD120" s="1588"/>
      <c r="AE120" s="1588"/>
      <c r="AF120" s="1588"/>
      <c r="AG120" s="1588"/>
      <c r="AH120" s="1588"/>
      <c r="AI120" s="1588"/>
      <c r="AJ120" s="1588"/>
      <c r="AK120" s="1588"/>
      <c r="AL120" s="1588"/>
      <c r="AM120" s="1588"/>
      <c r="AN120" s="1588"/>
      <c r="AO120" s="1589"/>
      <c r="AZ120" s="1514"/>
      <c r="BA120" s="1514"/>
      <c r="BB120" s="1514"/>
      <c r="BC120" s="1514"/>
      <c r="BD120" s="1514"/>
    </row>
    <row r="121" spans="1:56">
      <c r="A121" s="1581"/>
      <c r="B121" s="1514"/>
      <c r="C121" s="1514"/>
      <c r="D121" s="1587"/>
      <c r="E121" s="1587"/>
      <c r="F121" s="1587"/>
      <c r="G121" s="1587"/>
      <c r="H121" s="1587"/>
      <c r="I121" s="1587"/>
      <c r="J121" s="1587"/>
      <c r="K121" s="1587"/>
      <c r="L121" s="1587"/>
      <c r="M121" s="1587"/>
      <c r="N121" s="1587"/>
      <c r="O121" s="1587"/>
      <c r="P121" s="1588"/>
      <c r="Q121" s="1588"/>
      <c r="R121" s="1588"/>
      <c r="S121" s="1588"/>
      <c r="T121" s="1588"/>
      <c r="U121" s="1588"/>
      <c r="V121" s="1588"/>
      <c r="W121" s="1588"/>
      <c r="X121" s="1588"/>
      <c r="Y121" s="1588"/>
      <c r="Z121" s="1588"/>
      <c r="AA121" s="1588"/>
      <c r="AB121" s="1584"/>
      <c r="AC121" s="1588"/>
      <c r="AD121" s="1588"/>
      <c r="AE121" s="1588"/>
      <c r="AF121" s="1588"/>
      <c r="AG121" s="1588"/>
      <c r="AH121" s="1588"/>
      <c r="AI121" s="1588"/>
      <c r="AJ121" s="1588"/>
      <c r="AK121" s="1588"/>
      <c r="AL121" s="1588"/>
      <c r="AM121" s="1588"/>
      <c r="AN121" s="1588"/>
      <c r="AO121" s="1589"/>
      <c r="AZ121" s="1514"/>
      <c r="BA121" s="1514"/>
      <c r="BB121" s="1514"/>
      <c r="BC121" s="1514"/>
      <c r="BD121" s="1514"/>
    </row>
    <row r="122" spans="1:56">
      <c r="A122" s="1581"/>
      <c r="B122" s="1514"/>
      <c r="C122" s="1514"/>
      <c r="D122" s="1587"/>
      <c r="E122" s="1587"/>
      <c r="F122" s="1587"/>
      <c r="G122" s="1587"/>
      <c r="H122" s="1587"/>
      <c r="I122" s="1587"/>
      <c r="J122" s="1587"/>
      <c r="K122" s="1587"/>
      <c r="L122" s="1587"/>
      <c r="M122" s="1587"/>
      <c r="N122" s="1587"/>
      <c r="O122" s="1587"/>
      <c r="P122" s="1588"/>
      <c r="Q122" s="1588"/>
      <c r="R122" s="1588"/>
      <c r="S122" s="1588"/>
      <c r="T122" s="1588"/>
      <c r="U122" s="1588"/>
      <c r="V122" s="1588"/>
      <c r="W122" s="1588"/>
      <c r="X122" s="1588"/>
      <c r="Y122" s="1588"/>
      <c r="Z122" s="1588"/>
      <c r="AA122" s="1588"/>
      <c r="AB122" s="1584"/>
      <c r="AC122" s="1588"/>
      <c r="AD122" s="1588"/>
      <c r="AE122" s="1588"/>
      <c r="AF122" s="1588"/>
      <c r="AG122" s="1588"/>
      <c r="AH122" s="1588"/>
      <c r="AI122" s="1588"/>
      <c r="AJ122" s="1588"/>
      <c r="AK122" s="1588"/>
      <c r="AL122" s="1588"/>
      <c r="AM122" s="1588"/>
      <c r="AN122" s="1588"/>
      <c r="AO122" s="1589"/>
      <c r="AZ122" s="1514"/>
      <c r="BA122" s="1514"/>
      <c r="BB122" s="1514"/>
      <c r="BC122" s="1514"/>
      <c r="BD122" s="1514"/>
    </row>
    <row r="123" spans="1:56">
      <c r="A123" s="1581"/>
      <c r="B123" s="1514"/>
      <c r="C123" s="1514"/>
      <c r="D123" s="1587"/>
      <c r="E123" s="1587"/>
      <c r="F123" s="1587"/>
      <c r="G123" s="1587"/>
      <c r="H123" s="1587"/>
      <c r="I123" s="1587"/>
      <c r="J123" s="1587"/>
      <c r="K123" s="1587"/>
      <c r="L123" s="1587"/>
      <c r="M123" s="1587"/>
      <c r="N123" s="1587"/>
      <c r="O123" s="1587"/>
      <c r="P123" s="1588"/>
      <c r="Q123" s="1588"/>
      <c r="R123" s="1588"/>
      <c r="S123" s="1588"/>
      <c r="T123" s="1588"/>
      <c r="U123" s="1588"/>
      <c r="V123" s="1588"/>
      <c r="W123" s="1588"/>
      <c r="X123" s="1588"/>
      <c r="Y123" s="1588"/>
      <c r="Z123" s="1588"/>
      <c r="AA123" s="1588"/>
      <c r="AB123" s="1584"/>
      <c r="AC123" s="1588"/>
      <c r="AD123" s="1588"/>
      <c r="AE123" s="1588"/>
      <c r="AF123" s="1588"/>
      <c r="AG123" s="1588"/>
      <c r="AH123" s="1588"/>
      <c r="AI123" s="1588"/>
      <c r="AJ123" s="1588"/>
      <c r="AK123" s="1588"/>
      <c r="AL123" s="1588"/>
      <c r="AM123" s="1588"/>
      <c r="AN123" s="1588"/>
      <c r="AO123" s="1589"/>
      <c r="AZ123" s="1514"/>
      <c r="BA123" s="1514"/>
      <c r="BB123" s="1514"/>
      <c r="BC123" s="1514"/>
      <c r="BD123" s="1514"/>
    </row>
    <row r="124" spans="1:56">
      <c r="A124" s="1581"/>
      <c r="B124" s="1514"/>
      <c r="C124" s="1514"/>
      <c r="D124" s="1587"/>
      <c r="E124" s="1587"/>
      <c r="F124" s="1587"/>
      <c r="G124" s="1587"/>
      <c r="H124" s="1587"/>
      <c r="I124" s="1587"/>
      <c r="J124" s="1587"/>
      <c r="K124" s="1587"/>
      <c r="L124" s="1587"/>
      <c r="M124" s="1587"/>
      <c r="N124" s="1587"/>
      <c r="O124" s="1587"/>
      <c r="P124" s="1588"/>
      <c r="Q124" s="1588"/>
      <c r="R124" s="1588"/>
      <c r="S124" s="1588"/>
      <c r="T124" s="1588"/>
      <c r="U124" s="1588"/>
      <c r="V124" s="1588"/>
      <c r="W124" s="1588"/>
      <c r="X124" s="1588"/>
      <c r="Y124" s="1588"/>
      <c r="Z124" s="1588"/>
      <c r="AA124" s="1588"/>
      <c r="AB124" s="1584"/>
      <c r="AC124" s="1588"/>
      <c r="AD124" s="1588"/>
      <c r="AE124" s="1588"/>
      <c r="AF124" s="1588"/>
      <c r="AG124" s="1588"/>
      <c r="AH124" s="1588"/>
      <c r="AI124" s="1588"/>
      <c r="AJ124" s="1588"/>
      <c r="AK124" s="1588"/>
      <c r="AL124" s="1588"/>
      <c r="AM124" s="1588"/>
      <c r="AN124" s="1588"/>
      <c r="AO124" s="1589"/>
      <c r="AZ124" s="1514"/>
      <c r="BA124" s="1514"/>
      <c r="BB124" s="1514"/>
      <c r="BC124" s="1514"/>
      <c r="BD124" s="1514"/>
    </row>
    <row r="125" spans="1:56">
      <c r="A125" s="1581"/>
      <c r="B125" s="1514"/>
      <c r="C125" s="1514"/>
      <c r="D125" s="1587"/>
      <c r="E125" s="1587"/>
      <c r="F125" s="1587"/>
      <c r="G125" s="1587"/>
      <c r="H125" s="1587"/>
      <c r="I125" s="1587"/>
      <c r="J125" s="1587"/>
      <c r="K125" s="1587"/>
      <c r="L125" s="1587"/>
      <c r="M125" s="1587"/>
      <c r="N125" s="1587"/>
      <c r="O125" s="1587"/>
      <c r="P125" s="1588"/>
      <c r="Q125" s="1588"/>
      <c r="R125" s="1588"/>
      <c r="S125" s="1588"/>
      <c r="T125" s="1588"/>
      <c r="U125" s="1588"/>
      <c r="V125" s="1588"/>
      <c r="W125" s="1588"/>
      <c r="X125" s="1588"/>
      <c r="Y125" s="1588"/>
      <c r="Z125" s="1588"/>
      <c r="AA125" s="1588"/>
      <c r="AB125" s="1584"/>
      <c r="AC125" s="1588"/>
      <c r="AD125" s="1588"/>
      <c r="AE125" s="1588"/>
      <c r="AF125" s="1588"/>
      <c r="AG125" s="1588"/>
      <c r="AH125" s="1588"/>
      <c r="AI125" s="1588"/>
      <c r="AJ125" s="1588"/>
      <c r="AK125" s="1588"/>
      <c r="AL125" s="1588"/>
      <c r="AM125" s="1588"/>
      <c r="AN125" s="1588"/>
      <c r="AO125" s="1589"/>
      <c r="AZ125" s="1514"/>
      <c r="BA125" s="1514"/>
      <c r="BB125" s="1514"/>
      <c r="BC125" s="1514"/>
      <c r="BD125" s="1514"/>
    </row>
    <row r="126" spans="1:56">
      <c r="A126" s="1581"/>
      <c r="B126" s="1514"/>
      <c r="C126" s="1514"/>
      <c r="D126" s="1587"/>
      <c r="E126" s="1587"/>
      <c r="F126" s="1587"/>
      <c r="G126" s="1587"/>
      <c r="H126" s="1587"/>
      <c r="I126" s="1587"/>
      <c r="J126" s="1587"/>
      <c r="K126" s="1587"/>
      <c r="L126" s="1587"/>
      <c r="M126" s="1587"/>
      <c r="N126" s="1587"/>
      <c r="O126" s="1587"/>
      <c r="P126" s="1588"/>
      <c r="Q126" s="1588"/>
      <c r="R126" s="1588"/>
      <c r="S126" s="1588"/>
      <c r="T126" s="1588"/>
      <c r="U126" s="1588"/>
      <c r="V126" s="1588"/>
      <c r="W126" s="1588"/>
      <c r="X126" s="1588"/>
      <c r="Y126" s="1588"/>
      <c r="Z126" s="1588"/>
      <c r="AA126" s="1588"/>
      <c r="AB126" s="1584"/>
      <c r="AC126" s="1588"/>
      <c r="AD126" s="1588"/>
      <c r="AE126" s="1588"/>
      <c r="AF126" s="1588"/>
      <c r="AG126" s="1588"/>
      <c r="AH126" s="1588"/>
      <c r="AI126" s="1588"/>
      <c r="AJ126" s="1588"/>
      <c r="AK126" s="1588"/>
      <c r="AL126" s="1588"/>
      <c r="AM126" s="1588"/>
      <c r="AN126" s="1588"/>
      <c r="AO126" s="1589"/>
      <c r="AZ126" s="1514"/>
      <c r="BA126" s="1514"/>
      <c r="BB126" s="1514"/>
      <c r="BC126" s="1514"/>
      <c r="BD126" s="1514"/>
    </row>
    <row r="127" spans="1:56">
      <c r="A127" s="1581"/>
      <c r="B127" s="1514"/>
      <c r="C127" s="1514"/>
      <c r="D127" s="1587"/>
      <c r="E127" s="1587"/>
      <c r="F127" s="1587"/>
      <c r="G127" s="1587"/>
      <c r="H127" s="1587"/>
      <c r="I127" s="1587"/>
      <c r="J127" s="1587"/>
      <c r="K127" s="1587"/>
      <c r="L127" s="1587"/>
      <c r="M127" s="1587"/>
      <c r="N127" s="1587"/>
      <c r="O127" s="1587"/>
      <c r="P127" s="1588"/>
      <c r="Q127" s="1588"/>
      <c r="R127" s="1588"/>
      <c r="S127" s="1588"/>
      <c r="T127" s="1588"/>
      <c r="U127" s="1588"/>
      <c r="V127" s="1588"/>
      <c r="W127" s="1588"/>
      <c r="X127" s="1588"/>
      <c r="Y127" s="1588"/>
      <c r="Z127" s="1588"/>
      <c r="AA127" s="1588"/>
      <c r="AB127" s="1584"/>
      <c r="AC127" s="1588"/>
      <c r="AD127" s="1588"/>
      <c r="AE127" s="1588"/>
      <c r="AF127" s="1588"/>
      <c r="AG127" s="1588"/>
      <c r="AH127" s="1588"/>
      <c r="AI127" s="1588"/>
      <c r="AJ127" s="1588"/>
      <c r="AK127" s="1588"/>
      <c r="AL127" s="1588"/>
      <c r="AM127" s="1588"/>
      <c r="AN127" s="1588"/>
      <c r="AO127" s="1589"/>
      <c r="AZ127" s="1514"/>
      <c r="BA127" s="1514"/>
      <c r="BB127" s="1514"/>
      <c r="BC127" s="1514"/>
      <c r="BD127" s="1514"/>
    </row>
    <row r="128" spans="1:56">
      <c r="A128" s="1581"/>
      <c r="B128" s="1514"/>
      <c r="C128" s="1514"/>
      <c r="D128" s="1587"/>
      <c r="E128" s="1587"/>
      <c r="F128" s="1587"/>
      <c r="G128" s="1587"/>
      <c r="H128" s="1587"/>
      <c r="I128" s="1587"/>
      <c r="J128" s="1587"/>
      <c r="K128" s="1587"/>
      <c r="L128" s="1587"/>
      <c r="M128" s="1587"/>
      <c r="N128" s="1587"/>
      <c r="O128" s="1587"/>
      <c r="P128" s="1588"/>
      <c r="Q128" s="1588"/>
      <c r="R128" s="1588"/>
      <c r="S128" s="1588"/>
      <c r="T128" s="1588"/>
      <c r="U128" s="1588"/>
      <c r="V128" s="1588"/>
      <c r="W128" s="1588"/>
      <c r="X128" s="1588"/>
      <c r="Y128" s="1588"/>
      <c r="Z128" s="1588"/>
      <c r="AA128" s="1588"/>
      <c r="AB128" s="1584"/>
      <c r="AC128" s="1588"/>
      <c r="AD128" s="1588"/>
      <c r="AE128" s="1588"/>
      <c r="AF128" s="1588"/>
      <c r="AG128" s="1588"/>
      <c r="AH128" s="1588"/>
      <c r="AI128" s="1588"/>
      <c r="AJ128" s="1588"/>
      <c r="AK128" s="1588"/>
      <c r="AL128" s="1588"/>
      <c r="AM128" s="1588"/>
      <c r="AN128" s="1588"/>
      <c r="AO128" s="1589"/>
      <c r="AZ128" s="1514"/>
      <c r="BA128" s="1514"/>
      <c r="BB128" s="1514"/>
      <c r="BC128" s="1514"/>
      <c r="BD128" s="1514"/>
    </row>
    <row r="129" spans="1:56">
      <c r="A129" s="1581"/>
      <c r="B129" s="1514"/>
      <c r="C129" s="1514"/>
      <c r="D129" s="1587"/>
      <c r="E129" s="1587"/>
      <c r="F129" s="1587"/>
      <c r="G129" s="1587"/>
      <c r="H129" s="1587"/>
      <c r="I129" s="1587"/>
      <c r="J129" s="1587"/>
      <c r="K129" s="1587"/>
      <c r="L129" s="1587"/>
      <c r="M129" s="1587"/>
      <c r="N129" s="1587"/>
      <c r="O129" s="1587"/>
      <c r="P129" s="1588"/>
      <c r="Q129" s="1588"/>
      <c r="R129" s="1588"/>
      <c r="S129" s="1588"/>
      <c r="T129" s="1588"/>
      <c r="U129" s="1588"/>
      <c r="V129" s="1588"/>
      <c r="W129" s="1588"/>
      <c r="X129" s="1588"/>
      <c r="Y129" s="1588"/>
      <c r="Z129" s="1588"/>
      <c r="AA129" s="1588"/>
      <c r="AB129" s="1584"/>
      <c r="AC129" s="1588"/>
      <c r="AD129" s="1588"/>
      <c r="AE129" s="1588"/>
      <c r="AF129" s="1588"/>
      <c r="AG129" s="1588"/>
      <c r="AH129" s="1588"/>
      <c r="AI129" s="1588"/>
      <c r="AJ129" s="1588"/>
      <c r="AK129" s="1588"/>
      <c r="AL129" s="1588"/>
      <c r="AM129" s="1588"/>
      <c r="AN129" s="1588"/>
      <c r="AO129" s="1589"/>
      <c r="AZ129" s="1514"/>
      <c r="BA129" s="1514"/>
      <c r="BB129" s="1514"/>
      <c r="BC129" s="1514"/>
      <c r="BD129" s="1514"/>
    </row>
    <row r="130" spans="1:56">
      <c r="A130" s="1581"/>
      <c r="B130" s="1514"/>
      <c r="C130" s="1514"/>
      <c r="D130" s="1587"/>
      <c r="E130" s="1587"/>
      <c r="F130" s="1587"/>
      <c r="G130" s="1587"/>
      <c r="H130" s="1587"/>
      <c r="I130" s="1587"/>
      <c r="J130" s="1587"/>
      <c r="K130" s="1587"/>
      <c r="L130" s="1587"/>
      <c r="M130" s="1587"/>
      <c r="N130" s="1587"/>
      <c r="O130" s="1587"/>
      <c r="P130" s="1588"/>
      <c r="Q130" s="1588"/>
      <c r="R130" s="1588"/>
      <c r="S130" s="1588"/>
      <c r="T130" s="1588"/>
      <c r="U130" s="1588"/>
      <c r="V130" s="1588"/>
      <c r="W130" s="1588"/>
      <c r="X130" s="1588"/>
      <c r="Y130" s="1588"/>
      <c r="Z130" s="1588"/>
      <c r="AA130" s="1588"/>
      <c r="AB130" s="1584"/>
      <c r="AC130" s="1588"/>
      <c r="AD130" s="1588"/>
      <c r="AE130" s="1588"/>
      <c r="AF130" s="1588"/>
      <c r="AG130" s="1588"/>
      <c r="AH130" s="1588"/>
      <c r="AI130" s="1588"/>
      <c r="AJ130" s="1588"/>
      <c r="AK130" s="1588"/>
      <c r="AL130" s="1588"/>
      <c r="AM130" s="1588"/>
      <c r="AN130" s="1588"/>
      <c r="AO130" s="1589"/>
      <c r="AZ130" s="1514"/>
      <c r="BA130" s="1514"/>
      <c r="BB130" s="1514"/>
      <c r="BC130" s="1514"/>
      <c r="BD130" s="1514"/>
    </row>
    <row r="131" spans="1:56">
      <c r="A131" s="1581"/>
      <c r="B131" s="1514"/>
      <c r="C131" s="1514"/>
      <c r="D131" s="1587"/>
      <c r="E131" s="1587"/>
      <c r="F131" s="1587"/>
      <c r="G131" s="1587"/>
      <c r="H131" s="1587"/>
      <c r="I131" s="1587"/>
      <c r="J131" s="1587"/>
      <c r="K131" s="1587"/>
      <c r="L131" s="1587"/>
      <c r="M131" s="1587"/>
      <c r="N131" s="1587"/>
      <c r="O131" s="1587"/>
      <c r="P131" s="1588"/>
      <c r="Q131" s="1588"/>
      <c r="R131" s="1588"/>
      <c r="S131" s="1588"/>
      <c r="T131" s="1588"/>
      <c r="U131" s="1588"/>
      <c r="V131" s="1588"/>
      <c r="W131" s="1588"/>
      <c r="X131" s="1588"/>
      <c r="Y131" s="1588"/>
      <c r="Z131" s="1588"/>
      <c r="AA131" s="1588"/>
      <c r="AB131" s="1584"/>
      <c r="AC131" s="1588"/>
      <c r="AD131" s="1588"/>
      <c r="AE131" s="1588"/>
      <c r="AF131" s="1588"/>
      <c r="AG131" s="1588"/>
      <c r="AH131" s="1588"/>
      <c r="AI131" s="1588"/>
      <c r="AJ131" s="1588"/>
      <c r="AK131" s="1588"/>
      <c r="AL131" s="1588"/>
      <c r="AM131" s="1588"/>
      <c r="AN131" s="1588"/>
      <c r="AO131" s="1589"/>
      <c r="AZ131" s="1514"/>
      <c r="BA131" s="1514"/>
      <c r="BB131" s="1514"/>
      <c r="BC131" s="1514"/>
      <c r="BD131" s="1514"/>
    </row>
    <row r="132" spans="1:56">
      <c r="A132" s="1581"/>
      <c r="B132" s="1514"/>
      <c r="C132" s="1514"/>
      <c r="D132" s="1587"/>
      <c r="E132" s="1587"/>
      <c r="F132" s="1587"/>
      <c r="G132" s="1587"/>
      <c r="H132" s="1587"/>
      <c r="I132" s="1587"/>
      <c r="J132" s="1587"/>
      <c r="K132" s="1587"/>
      <c r="L132" s="1587"/>
      <c r="M132" s="1587"/>
      <c r="N132" s="1587"/>
      <c r="O132" s="1587"/>
      <c r="P132" s="1588"/>
      <c r="Q132" s="1588"/>
      <c r="R132" s="1588"/>
      <c r="S132" s="1588"/>
      <c r="T132" s="1588"/>
      <c r="U132" s="1588"/>
      <c r="V132" s="1588"/>
      <c r="W132" s="1588"/>
      <c r="X132" s="1588"/>
      <c r="Y132" s="1588"/>
      <c r="Z132" s="1588"/>
      <c r="AA132" s="1588"/>
      <c r="AB132" s="1584"/>
      <c r="AC132" s="1588"/>
      <c r="AD132" s="1588"/>
      <c r="AE132" s="1588"/>
      <c r="AF132" s="1588"/>
      <c r="AG132" s="1588"/>
      <c r="AH132" s="1588"/>
      <c r="AI132" s="1588"/>
      <c r="AJ132" s="1588"/>
      <c r="AK132" s="1588"/>
      <c r="AL132" s="1588"/>
      <c r="AM132" s="1588"/>
      <c r="AN132" s="1588"/>
      <c r="AO132" s="1589"/>
      <c r="AZ132" s="1514"/>
      <c r="BA132" s="1514"/>
      <c r="BB132" s="1514"/>
      <c r="BC132" s="1514"/>
      <c r="BD132" s="1514"/>
    </row>
    <row r="133" spans="1:56">
      <c r="A133" s="1581"/>
      <c r="B133" s="1514"/>
      <c r="C133" s="1514"/>
      <c r="D133" s="1587"/>
      <c r="E133" s="1587"/>
      <c r="F133" s="1587"/>
      <c r="G133" s="1587"/>
      <c r="H133" s="1587"/>
      <c r="I133" s="1587"/>
      <c r="J133" s="1587"/>
      <c r="K133" s="1587"/>
      <c r="L133" s="1587"/>
      <c r="M133" s="1587"/>
      <c r="N133" s="1587"/>
      <c r="O133" s="1587"/>
      <c r="P133" s="1588"/>
      <c r="Q133" s="1588"/>
      <c r="R133" s="1588"/>
      <c r="S133" s="1588"/>
      <c r="T133" s="1588"/>
      <c r="U133" s="1588"/>
      <c r="V133" s="1588"/>
      <c r="W133" s="1588"/>
      <c r="X133" s="1588"/>
      <c r="Y133" s="1588"/>
      <c r="Z133" s="1588"/>
      <c r="AA133" s="1588"/>
      <c r="AB133" s="1584"/>
      <c r="AC133" s="1588"/>
      <c r="AD133" s="1588"/>
      <c r="AE133" s="1588"/>
      <c r="AF133" s="1588"/>
      <c r="AG133" s="1588"/>
      <c r="AH133" s="1588"/>
      <c r="AI133" s="1588"/>
      <c r="AJ133" s="1588"/>
      <c r="AK133" s="1588"/>
      <c r="AL133" s="1588"/>
      <c r="AM133" s="1588"/>
      <c r="AN133" s="1588"/>
      <c r="AO133" s="1589"/>
      <c r="AZ133" s="1514"/>
      <c r="BA133" s="1514"/>
      <c r="BB133" s="1514"/>
      <c r="BC133" s="1514"/>
      <c r="BD133" s="1514"/>
    </row>
    <row r="134" spans="1:56">
      <c r="A134" s="1581"/>
      <c r="B134" s="1514"/>
      <c r="C134" s="1514"/>
      <c r="D134" s="1587"/>
      <c r="E134" s="1587"/>
      <c r="F134" s="1587"/>
      <c r="G134" s="1587"/>
      <c r="H134" s="1587"/>
      <c r="I134" s="1587"/>
      <c r="J134" s="1587"/>
      <c r="K134" s="1587"/>
      <c r="L134" s="1587"/>
      <c r="M134" s="1587"/>
      <c r="N134" s="1587"/>
      <c r="O134" s="1587"/>
      <c r="P134" s="1588"/>
      <c r="Q134" s="1588"/>
      <c r="R134" s="1588"/>
      <c r="S134" s="1588"/>
      <c r="T134" s="1588"/>
      <c r="U134" s="1588"/>
      <c r="V134" s="1588"/>
      <c r="W134" s="1588"/>
      <c r="X134" s="1588"/>
      <c r="Y134" s="1588"/>
      <c r="Z134" s="1588"/>
      <c r="AA134" s="1588"/>
      <c r="AB134" s="1584"/>
      <c r="AC134" s="1588"/>
      <c r="AD134" s="1588"/>
      <c r="AE134" s="1588"/>
      <c r="AF134" s="1588"/>
      <c r="AG134" s="1588"/>
      <c r="AH134" s="1588"/>
      <c r="AI134" s="1588"/>
      <c r="AJ134" s="1588"/>
      <c r="AK134" s="1588"/>
      <c r="AL134" s="1588"/>
      <c r="AM134" s="1588"/>
      <c r="AN134" s="1588"/>
      <c r="AO134" s="1589"/>
      <c r="AZ134" s="1514"/>
      <c r="BA134" s="1514"/>
      <c r="BB134" s="1514"/>
      <c r="BC134" s="1514"/>
      <c r="BD134" s="1514"/>
    </row>
    <row r="135" spans="1:56">
      <c r="A135" s="1581"/>
      <c r="B135" s="1514"/>
      <c r="C135" s="1514"/>
      <c r="D135" s="1587"/>
      <c r="E135" s="1587"/>
      <c r="F135" s="1587"/>
      <c r="G135" s="1587"/>
      <c r="H135" s="1587"/>
      <c r="I135" s="1587"/>
      <c r="J135" s="1587"/>
      <c r="K135" s="1587"/>
      <c r="L135" s="1587"/>
      <c r="M135" s="1587"/>
      <c r="N135" s="1587"/>
      <c r="O135" s="1587"/>
      <c r="P135" s="1588"/>
      <c r="Q135" s="1588"/>
      <c r="R135" s="1588"/>
      <c r="S135" s="1588"/>
      <c r="T135" s="1588"/>
      <c r="U135" s="1588"/>
      <c r="V135" s="1588"/>
      <c r="W135" s="1588"/>
      <c r="X135" s="1588"/>
      <c r="Y135" s="1588"/>
      <c r="Z135" s="1588"/>
      <c r="AA135" s="1588"/>
      <c r="AB135" s="1584"/>
      <c r="AC135" s="1588"/>
      <c r="AD135" s="1588"/>
      <c r="AE135" s="1588"/>
      <c r="AF135" s="1588"/>
      <c r="AG135" s="1588"/>
      <c r="AH135" s="1588"/>
      <c r="AI135" s="1588"/>
      <c r="AJ135" s="1588"/>
      <c r="AK135" s="1588"/>
      <c r="AL135" s="1588"/>
      <c r="AM135" s="1588"/>
      <c r="AN135" s="1588"/>
      <c r="AO135" s="1589"/>
      <c r="AZ135" s="1514"/>
      <c r="BA135" s="1514"/>
      <c r="BB135" s="1514"/>
      <c r="BC135" s="1514"/>
      <c r="BD135" s="1514"/>
    </row>
    <row r="136" spans="1:56">
      <c r="A136" s="1581"/>
      <c r="B136" s="1514"/>
      <c r="C136" s="1514"/>
      <c r="D136" s="1587"/>
      <c r="E136" s="1587"/>
      <c r="F136" s="1587"/>
      <c r="G136" s="1587"/>
      <c r="H136" s="1587"/>
      <c r="I136" s="1587"/>
      <c r="J136" s="1587"/>
      <c r="K136" s="1587"/>
      <c r="L136" s="1587"/>
      <c r="M136" s="1587"/>
      <c r="N136" s="1587"/>
      <c r="O136" s="1587"/>
      <c r="P136" s="1588"/>
      <c r="Q136" s="1588"/>
      <c r="R136" s="1588"/>
      <c r="S136" s="1588"/>
      <c r="T136" s="1588"/>
      <c r="U136" s="1588"/>
      <c r="V136" s="1588"/>
      <c r="W136" s="1588"/>
      <c r="X136" s="1588"/>
      <c r="Y136" s="1588"/>
      <c r="Z136" s="1588"/>
      <c r="AA136" s="1588"/>
      <c r="AB136" s="1584"/>
      <c r="AC136" s="1588"/>
      <c r="AD136" s="1588"/>
      <c r="AE136" s="1588"/>
      <c r="AF136" s="1588"/>
      <c r="AG136" s="1588"/>
      <c r="AH136" s="1588"/>
      <c r="AI136" s="1588"/>
      <c r="AJ136" s="1588"/>
      <c r="AK136" s="1588"/>
      <c r="AL136" s="1588"/>
      <c r="AM136" s="1588"/>
      <c r="AN136" s="1588"/>
      <c r="AO136" s="1589"/>
      <c r="AZ136" s="1514"/>
      <c r="BA136" s="1514"/>
      <c r="BB136" s="1514"/>
      <c r="BC136" s="1514"/>
      <c r="BD136" s="1514"/>
    </row>
    <row r="137" spans="1:56">
      <c r="A137" s="1581"/>
      <c r="B137" s="1514"/>
      <c r="C137" s="1514"/>
      <c r="D137" s="1587"/>
      <c r="E137" s="1587"/>
      <c r="F137" s="1587"/>
      <c r="G137" s="1587"/>
      <c r="H137" s="1587"/>
      <c r="I137" s="1587"/>
      <c r="J137" s="1587"/>
      <c r="K137" s="1587"/>
      <c r="L137" s="1587"/>
      <c r="M137" s="1587"/>
      <c r="N137" s="1587"/>
      <c r="O137" s="1587"/>
      <c r="P137" s="1588"/>
      <c r="Q137" s="1588"/>
      <c r="R137" s="1588"/>
      <c r="S137" s="1588"/>
      <c r="T137" s="1588"/>
      <c r="U137" s="1588"/>
      <c r="V137" s="1588"/>
      <c r="W137" s="1588"/>
      <c r="X137" s="1588"/>
      <c r="Y137" s="1588"/>
      <c r="Z137" s="1588"/>
      <c r="AA137" s="1588"/>
      <c r="AB137" s="1584"/>
      <c r="AC137" s="1588"/>
      <c r="AD137" s="1588"/>
      <c r="AE137" s="1588"/>
      <c r="AF137" s="1588"/>
      <c r="AG137" s="1588"/>
      <c r="AH137" s="1588"/>
      <c r="AI137" s="1588"/>
      <c r="AJ137" s="1588"/>
      <c r="AK137" s="1588"/>
      <c r="AL137" s="1588"/>
      <c r="AM137" s="1588"/>
      <c r="AN137" s="1588"/>
      <c r="AO137" s="1589"/>
      <c r="AZ137" s="1514"/>
      <c r="BA137" s="1514"/>
      <c r="BB137" s="1514"/>
      <c r="BC137" s="1514"/>
      <c r="BD137" s="1514"/>
    </row>
    <row r="138" spans="1:56">
      <c r="A138" s="1581"/>
      <c r="B138" s="1514"/>
      <c r="C138" s="1514"/>
      <c r="D138" s="1587"/>
      <c r="E138" s="1587"/>
      <c r="F138" s="1587"/>
      <c r="G138" s="1587"/>
      <c r="H138" s="1587"/>
      <c r="I138" s="1587"/>
      <c r="J138" s="1587"/>
      <c r="K138" s="1587"/>
      <c r="L138" s="1587"/>
      <c r="M138" s="1587"/>
      <c r="N138" s="1587"/>
      <c r="O138" s="1587"/>
      <c r="P138" s="1588"/>
      <c r="Q138" s="1588"/>
      <c r="R138" s="1588"/>
      <c r="S138" s="1588"/>
      <c r="T138" s="1588"/>
      <c r="U138" s="1588"/>
      <c r="V138" s="1588"/>
      <c r="W138" s="1588"/>
      <c r="X138" s="1588"/>
      <c r="Y138" s="1588"/>
      <c r="Z138" s="1588"/>
      <c r="AA138" s="1588"/>
      <c r="AB138" s="1584"/>
      <c r="AC138" s="1588"/>
      <c r="AD138" s="1588"/>
      <c r="AE138" s="1588"/>
      <c r="AF138" s="1588"/>
      <c r="AG138" s="1588"/>
      <c r="AH138" s="1588"/>
      <c r="AI138" s="1588"/>
      <c r="AJ138" s="1588"/>
      <c r="AK138" s="1588"/>
      <c r="AL138" s="1588"/>
      <c r="AM138" s="1588"/>
      <c r="AN138" s="1588"/>
      <c r="AO138" s="1589"/>
      <c r="AZ138" s="1514"/>
      <c r="BA138" s="1514"/>
      <c r="BB138" s="1514"/>
      <c r="BC138" s="1514"/>
      <c r="BD138" s="1514"/>
    </row>
    <row r="139" spans="1:56">
      <c r="A139" s="1581"/>
      <c r="B139" s="1514"/>
      <c r="C139" s="1514"/>
      <c r="D139" s="1587"/>
      <c r="E139" s="1587"/>
      <c r="F139" s="1587"/>
      <c r="G139" s="1587"/>
      <c r="H139" s="1587"/>
      <c r="I139" s="1587"/>
      <c r="J139" s="1587"/>
      <c r="K139" s="1587"/>
      <c r="L139" s="1587"/>
      <c r="M139" s="1587"/>
      <c r="N139" s="1587"/>
      <c r="O139" s="1587"/>
      <c r="P139" s="1588"/>
      <c r="Q139" s="1588"/>
      <c r="R139" s="1588"/>
      <c r="S139" s="1588"/>
      <c r="T139" s="1588"/>
      <c r="U139" s="1588"/>
      <c r="V139" s="1588"/>
      <c r="W139" s="1588"/>
      <c r="X139" s="1588"/>
      <c r="Y139" s="1588"/>
      <c r="Z139" s="1588"/>
      <c r="AA139" s="1588"/>
      <c r="AB139" s="1584"/>
      <c r="AC139" s="1588"/>
      <c r="AD139" s="1588"/>
      <c r="AE139" s="1588"/>
      <c r="AF139" s="1588"/>
      <c r="AG139" s="1588"/>
      <c r="AH139" s="1588"/>
      <c r="AI139" s="1588"/>
      <c r="AJ139" s="1588"/>
      <c r="AK139" s="1588"/>
      <c r="AL139" s="1588"/>
      <c r="AM139" s="1588"/>
      <c r="AN139" s="1588"/>
      <c r="AO139" s="1589"/>
      <c r="AZ139" s="1514"/>
      <c r="BA139" s="1514"/>
      <c r="BB139" s="1514"/>
      <c r="BC139" s="1514"/>
      <c r="BD139" s="1514"/>
    </row>
    <row r="140" spans="1:56">
      <c r="A140" s="1581"/>
      <c r="B140" s="1514"/>
      <c r="C140" s="1514"/>
      <c r="D140" s="1587"/>
      <c r="E140" s="1587"/>
      <c r="F140" s="1587"/>
      <c r="G140" s="1587"/>
      <c r="H140" s="1587"/>
      <c r="I140" s="1587"/>
      <c r="J140" s="1587"/>
      <c r="K140" s="1587"/>
      <c r="L140" s="1587"/>
      <c r="M140" s="1587"/>
      <c r="N140" s="1587"/>
      <c r="O140" s="1587"/>
      <c r="P140" s="1588"/>
      <c r="Q140" s="1588"/>
      <c r="R140" s="1588"/>
      <c r="S140" s="1588"/>
      <c r="T140" s="1588"/>
      <c r="U140" s="1588"/>
      <c r="V140" s="1588"/>
      <c r="W140" s="1588"/>
      <c r="X140" s="1588"/>
      <c r="Y140" s="1588"/>
      <c r="Z140" s="1588"/>
      <c r="AA140" s="1588"/>
      <c r="AB140" s="1584"/>
      <c r="AC140" s="1588"/>
      <c r="AD140" s="1588"/>
      <c r="AE140" s="1588"/>
      <c r="AF140" s="1588"/>
      <c r="AG140" s="1588"/>
      <c r="AH140" s="1588"/>
      <c r="AI140" s="1588"/>
      <c r="AJ140" s="1588"/>
      <c r="AK140" s="1588"/>
      <c r="AL140" s="1588"/>
      <c r="AM140" s="1588"/>
      <c r="AN140" s="1588"/>
      <c r="AO140" s="1589"/>
      <c r="AZ140" s="1514"/>
      <c r="BA140" s="1514"/>
      <c r="BB140" s="1514"/>
      <c r="BC140" s="1514"/>
      <c r="BD140" s="1514"/>
    </row>
    <row r="141" spans="1:56">
      <c r="A141" s="1581"/>
      <c r="B141" s="1514"/>
      <c r="C141" s="1514"/>
      <c r="D141" s="1587"/>
      <c r="E141" s="1587"/>
      <c r="F141" s="1587"/>
      <c r="G141" s="1587"/>
      <c r="H141" s="1587"/>
      <c r="I141" s="1587"/>
      <c r="J141" s="1587"/>
      <c r="K141" s="1587"/>
      <c r="L141" s="1587"/>
      <c r="M141" s="1587"/>
      <c r="N141" s="1587"/>
      <c r="O141" s="1587"/>
      <c r="P141" s="1588"/>
      <c r="Q141" s="1588"/>
      <c r="R141" s="1588"/>
      <c r="S141" s="1588"/>
      <c r="T141" s="1588"/>
      <c r="U141" s="1588"/>
      <c r="V141" s="1588"/>
      <c r="W141" s="1588"/>
      <c r="X141" s="1588"/>
      <c r="Y141" s="1588"/>
      <c r="Z141" s="1588"/>
      <c r="AA141" s="1588"/>
      <c r="AB141" s="1584"/>
      <c r="AC141" s="1588"/>
      <c r="AD141" s="1588"/>
      <c r="AE141" s="1588"/>
      <c r="AF141" s="1588"/>
      <c r="AG141" s="1588"/>
      <c r="AH141" s="1588"/>
      <c r="AI141" s="1588"/>
      <c r="AJ141" s="1588"/>
      <c r="AK141" s="1588"/>
      <c r="AL141" s="1588"/>
      <c r="AM141" s="1588"/>
      <c r="AN141" s="1588"/>
      <c r="AO141" s="1589"/>
      <c r="AZ141" s="1514"/>
      <c r="BA141" s="1514"/>
      <c r="BB141" s="1514"/>
      <c r="BC141" s="1514"/>
      <c r="BD141" s="1514"/>
    </row>
    <row r="142" spans="1:56">
      <c r="A142" s="1581"/>
      <c r="B142" s="1514"/>
      <c r="C142" s="1514"/>
      <c r="D142" s="1587"/>
      <c r="E142" s="1587"/>
      <c r="F142" s="1587"/>
      <c r="G142" s="1587"/>
      <c r="H142" s="1587"/>
      <c r="I142" s="1587"/>
      <c r="J142" s="1587"/>
      <c r="K142" s="1587"/>
      <c r="L142" s="1587"/>
      <c r="M142" s="1587"/>
      <c r="N142" s="1587"/>
      <c r="O142" s="1587"/>
      <c r="P142" s="1588"/>
      <c r="Q142" s="1588"/>
      <c r="R142" s="1588"/>
      <c r="S142" s="1588"/>
      <c r="T142" s="1588"/>
      <c r="U142" s="1588"/>
      <c r="V142" s="1588"/>
      <c r="W142" s="1588"/>
      <c r="X142" s="1588"/>
      <c r="Y142" s="1588"/>
      <c r="Z142" s="1588"/>
      <c r="AA142" s="1588"/>
      <c r="AB142" s="1584"/>
      <c r="AC142" s="1588"/>
      <c r="AD142" s="1588"/>
      <c r="AE142" s="1588"/>
      <c r="AF142" s="1588"/>
      <c r="AG142" s="1588"/>
      <c r="AH142" s="1588"/>
      <c r="AI142" s="1588"/>
      <c r="AJ142" s="1588"/>
      <c r="AK142" s="1588"/>
      <c r="AL142" s="1588"/>
      <c r="AM142" s="1588"/>
      <c r="AN142" s="1588"/>
      <c r="AO142" s="1589"/>
      <c r="AZ142" s="1514"/>
      <c r="BA142" s="1514"/>
      <c r="BB142" s="1514"/>
      <c r="BC142" s="1514"/>
      <c r="BD142" s="1514"/>
    </row>
    <row r="143" spans="1:56">
      <c r="A143" s="1581"/>
      <c r="B143" s="1514"/>
      <c r="C143" s="1514"/>
      <c r="D143" s="1587"/>
      <c r="E143" s="1587"/>
      <c r="F143" s="1587"/>
      <c r="G143" s="1587"/>
      <c r="H143" s="1587"/>
      <c r="I143" s="1587"/>
      <c r="J143" s="1587"/>
      <c r="K143" s="1587"/>
      <c r="L143" s="1587"/>
      <c r="M143" s="1587"/>
      <c r="N143" s="1587"/>
      <c r="O143" s="1587"/>
      <c r="P143" s="1588"/>
      <c r="Q143" s="1588"/>
      <c r="R143" s="1588"/>
      <c r="S143" s="1588"/>
      <c r="T143" s="1588"/>
      <c r="U143" s="1588"/>
      <c r="V143" s="1588"/>
      <c r="W143" s="1588"/>
      <c r="X143" s="1588"/>
      <c r="Y143" s="1588"/>
      <c r="Z143" s="1588"/>
      <c r="AA143" s="1588"/>
      <c r="AB143" s="1584"/>
      <c r="AC143" s="1588"/>
      <c r="AD143" s="1588"/>
      <c r="AE143" s="1588"/>
      <c r="AF143" s="1588"/>
      <c r="AG143" s="1588"/>
      <c r="AH143" s="1588"/>
      <c r="AI143" s="1588"/>
      <c r="AJ143" s="1588"/>
      <c r="AK143" s="1588"/>
      <c r="AL143" s="1588"/>
      <c r="AM143" s="1588"/>
      <c r="AN143" s="1588"/>
      <c r="AO143" s="1589"/>
      <c r="AZ143" s="1514"/>
      <c r="BA143" s="1514"/>
      <c r="BB143" s="1514"/>
      <c r="BC143" s="1514"/>
      <c r="BD143" s="1514"/>
    </row>
    <row r="144" spans="1:56">
      <c r="A144" s="1581"/>
      <c r="B144" s="1514"/>
      <c r="C144" s="1514"/>
      <c r="D144" s="1587"/>
      <c r="E144" s="1587"/>
      <c r="F144" s="1587"/>
      <c r="G144" s="1587"/>
      <c r="H144" s="1587"/>
      <c r="I144" s="1587"/>
      <c r="J144" s="1587"/>
      <c r="K144" s="1587"/>
      <c r="L144" s="1587"/>
      <c r="M144" s="1587"/>
      <c r="N144" s="1587"/>
      <c r="O144" s="1587"/>
      <c r="P144" s="1588"/>
      <c r="Q144" s="1588"/>
      <c r="R144" s="1588"/>
      <c r="S144" s="1588"/>
      <c r="T144" s="1588"/>
      <c r="U144" s="1588"/>
      <c r="V144" s="1588"/>
      <c r="W144" s="1588"/>
      <c r="X144" s="1588"/>
      <c r="Y144" s="1588"/>
      <c r="Z144" s="1588"/>
      <c r="AA144" s="1588"/>
      <c r="AB144" s="1584"/>
      <c r="AC144" s="1588"/>
      <c r="AD144" s="1588"/>
      <c r="AE144" s="1588"/>
      <c r="AF144" s="1588"/>
      <c r="AG144" s="1588"/>
      <c r="AH144" s="1588"/>
      <c r="AI144" s="1588"/>
      <c r="AJ144" s="1588"/>
      <c r="AK144" s="1588"/>
      <c r="AL144" s="1588"/>
      <c r="AM144" s="1588"/>
      <c r="AN144" s="1588"/>
      <c r="AO144" s="1589"/>
      <c r="AZ144" s="1514"/>
      <c r="BA144" s="1514"/>
      <c r="BB144" s="1514"/>
      <c r="BC144" s="1514"/>
      <c r="BD144" s="1514"/>
    </row>
    <row r="145" spans="1:56">
      <c r="A145" s="1581"/>
      <c r="B145" s="1514"/>
      <c r="C145" s="1514"/>
      <c r="D145" s="1587"/>
      <c r="E145" s="1587"/>
      <c r="F145" s="1587"/>
      <c r="G145" s="1587"/>
      <c r="H145" s="1587"/>
      <c r="I145" s="1587"/>
      <c r="J145" s="1587"/>
      <c r="K145" s="1587"/>
      <c r="L145" s="1587"/>
      <c r="M145" s="1587"/>
      <c r="N145" s="1587"/>
      <c r="O145" s="1587"/>
      <c r="P145" s="1588"/>
      <c r="Q145" s="1588"/>
      <c r="R145" s="1588"/>
      <c r="S145" s="1588"/>
      <c r="T145" s="1588"/>
      <c r="U145" s="1588"/>
      <c r="V145" s="1588"/>
      <c r="W145" s="1588"/>
      <c r="X145" s="1588"/>
      <c r="Y145" s="1588"/>
      <c r="Z145" s="1588"/>
      <c r="AA145" s="1588"/>
      <c r="AB145" s="1584"/>
      <c r="AC145" s="1588"/>
      <c r="AD145" s="1588"/>
      <c r="AE145" s="1588"/>
      <c r="AF145" s="1588"/>
      <c r="AG145" s="1588"/>
      <c r="AH145" s="1588"/>
      <c r="AI145" s="1588"/>
      <c r="AJ145" s="1588"/>
      <c r="AK145" s="1588"/>
      <c r="AL145" s="1588"/>
      <c r="AM145" s="1588"/>
      <c r="AN145" s="1588"/>
      <c r="AO145" s="1589"/>
      <c r="AZ145" s="1514"/>
      <c r="BA145" s="1514"/>
      <c r="BB145" s="1514"/>
      <c r="BC145" s="1514"/>
      <c r="BD145" s="1514"/>
    </row>
    <row r="146" spans="1:56">
      <c r="A146" s="1581"/>
      <c r="B146" s="1514"/>
      <c r="C146" s="1514"/>
      <c r="D146" s="1587"/>
      <c r="E146" s="1587"/>
      <c r="F146" s="1587"/>
      <c r="G146" s="1587"/>
      <c r="H146" s="1587"/>
      <c r="I146" s="1587"/>
      <c r="J146" s="1587"/>
      <c r="K146" s="1587"/>
      <c r="L146" s="1587"/>
      <c r="M146" s="1587"/>
      <c r="N146" s="1587"/>
      <c r="O146" s="1587"/>
      <c r="P146" s="1588"/>
      <c r="Q146" s="1588"/>
      <c r="R146" s="1588"/>
      <c r="S146" s="1588"/>
      <c r="T146" s="1588"/>
      <c r="U146" s="1588"/>
      <c r="V146" s="1588"/>
      <c r="W146" s="1588"/>
      <c r="X146" s="1588"/>
      <c r="Y146" s="1588"/>
      <c r="Z146" s="1588"/>
      <c r="AA146" s="1588"/>
      <c r="AB146" s="1584"/>
      <c r="AC146" s="1588"/>
      <c r="AD146" s="1588"/>
      <c r="AE146" s="1588"/>
      <c r="AF146" s="1588"/>
      <c r="AG146" s="1588"/>
      <c r="AH146" s="1588"/>
      <c r="AI146" s="1588"/>
      <c r="AJ146" s="1588"/>
      <c r="AK146" s="1588"/>
      <c r="AL146" s="1588"/>
      <c r="AM146" s="1588"/>
      <c r="AN146" s="1588"/>
      <c r="AO146" s="1589"/>
      <c r="AZ146" s="1514"/>
      <c r="BA146" s="1514"/>
      <c r="BB146" s="1514"/>
      <c r="BC146" s="1514"/>
      <c r="BD146" s="1514"/>
    </row>
    <row r="147" spans="1:56">
      <c r="A147" s="1581"/>
      <c r="B147" s="1514"/>
      <c r="C147" s="1514"/>
      <c r="D147" s="1587"/>
      <c r="E147" s="1587"/>
      <c r="F147" s="1587"/>
      <c r="G147" s="1587"/>
      <c r="H147" s="1587"/>
      <c r="I147" s="1587"/>
      <c r="J147" s="1587"/>
      <c r="K147" s="1587"/>
      <c r="L147" s="1587"/>
      <c r="M147" s="1587"/>
      <c r="N147" s="1587"/>
      <c r="O147" s="1587"/>
      <c r="P147" s="1588"/>
      <c r="Q147" s="1588"/>
      <c r="R147" s="1588"/>
      <c r="S147" s="1588"/>
      <c r="T147" s="1588"/>
      <c r="U147" s="1588"/>
      <c r="V147" s="1588"/>
      <c r="W147" s="1588"/>
      <c r="X147" s="1588"/>
      <c r="Y147" s="1588"/>
      <c r="Z147" s="1588"/>
      <c r="AA147" s="1588"/>
      <c r="AB147" s="1584"/>
      <c r="AC147" s="1588"/>
      <c r="AD147" s="1588"/>
      <c r="AE147" s="1588"/>
      <c r="AF147" s="1588"/>
      <c r="AG147" s="1588"/>
      <c r="AH147" s="1588"/>
      <c r="AI147" s="1588"/>
      <c r="AJ147" s="1588"/>
      <c r="AK147" s="1588"/>
      <c r="AL147" s="1588"/>
      <c r="AM147" s="1588"/>
      <c r="AN147" s="1588"/>
      <c r="AO147" s="1589"/>
      <c r="AZ147" s="1514"/>
      <c r="BA147" s="1514"/>
      <c r="BB147" s="1514"/>
      <c r="BC147" s="1514"/>
      <c r="BD147" s="1514"/>
    </row>
    <row r="148" spans="1:56">
      <c r="A148" s="1581"/>
      <c r="B148" s="1514"/>
      <c r="C148" s="1514"/>
      <c r="D148" s="1587"/>
      <c r="E148" s="1587"/>
      <c r="F148" s="1587"/>
      <c r="G148" s="1587"/>
      <c r="H148" s="1587"/>
      <c r="I148" s="1587"/>
      <c r="J148" s="1587"/>
      <c r="K148" s="1587"/>
      <c r="L148" s="1587"/>
      <c r="M148" s="1587"/>
      <c r="N148" s="1587"/>
      <c r="O148" s="1587"/>
      <c r="P148" s="1588"/>
      <c r="Q148" s="1588"/>
      <c r="R148" s="1588"/>
      <c r="S148" s="1588"/>
      <c r="T148" s="1588"/>
      <c r="U148" s="1588"/>
      <c r="V148" s="1588"/>
      <c r="W148" s="1588"/>
      <c r="X148" s="1588"/>
      <c r="Y148" s="1588"/>
      <c r="Z148" s="1588"/>
      <c r="AA148" s="1588"/>
      <c r="AB148" s="1584"/>
      <c r="AC148" s="1588"/>
      <c r="AD148" s="1588"/>
      <c r="AE148" s="1588"/>
      <c r="AF148" s="1588"/>
      <c r="AG148" s="1588"/>
      <c r="AH148" s="1588"/>
      <c r="AI148" s="1588"/>
      <c r="AJ148" s="1588"/>
      <c r="AK148" s="1588"/>
      <c r="AL148" s="1588"/>
      <c r="AM148" s="1588"/>
      <c r="AN148" s="1588"/>
      <c r="AO148" s="1589"/>
      <c r="AZ148" s="1514"/>
      <c r="BA148" s="1514"/>
      <c r="BB148" s="1514"/>
      <c r="BC148" s="1514"/>
      <c r="BD148" s="1514"/>
    </row>
    <row r="149" spans="1:56">
      <c r="A149" s="1581"/>
      <c r="B149" s="1514"/>
      <c r="C149" s="1514"/>
      <c r="D149" s="1587"/>
      <c r="E149" s="1587"/>
      <c r="F149" s="1587"/>
      <c r="G149" s="1587"/>
      <c r="H149" s="1587"/>
      <c r="I149" s="1587"/>
      <c r="J149" s="1587"/>
      <c r="K149" s="1587"/>
      <c r="L149" s="1587"/>
      <c r="M149" s="1587"/>
      <c r="N149" s="1587"/>
      <c r="O149" s="1587"/>
      <c r="P149" s="1588"/>
      <c r="Q149" s="1588"/>
      <c r="R149" s="1588"/>
      <c r="S149" s="1588"/>
      <c r="T149" s="1588"/>
      <c r="U149" s="1588"/>
      <c r="V149" s="1588"/>
      <c r="W149" s="1588"/>
      <c r="X149" s="1588"/>
      <c r="Y149" s="1588"/>
      <c r="Z149" s="1588"/>
      <c r="AA149" s="1588"/>
      <c r="AB149" s="1584"/>
      <c r="AC149" s="1588"/>
      <c r="AD149" s="1588"/>
      <c r="AE149" s="1588"/>
      <c r="AF149" s="1588"/>
      <c r="AG149" s="1588"/>
      <c r="AH149" s="1588"/>
      <c r="AI149" s="1588"/>
      <c r="AJ149" s="1588"/>
      <c r="AK149" s="1588"/>
      <c r="AL149" s="1588"/>
      <c r="AM149" s="1588"/>
      <c r="AN149" s="1588"/>
      <c r="AO149" s="1589"/>
      <c r="AZ149" s="1514"/>
      <c r="BA149" s="1514"/>
      <c r="BB149" s="1514"/>
      <c r="BC149" s="1514"/>
      <c r="BD149" s="1514"/>
    </row>
    <row r="150" spans="1:56">
      <c r="A150" s="1581"/>
      <c r="B150" s="1514"/>
      <c r="C150" s="1514"/>
      <c r="D150" s="1587"/>
      <c r="E150" s="1587"/>
      <c r="F150" s="1587"/>
      <c r="G150" s="1587"/>
      <c r="H150" s="1587"/>
      <c r="I150" s="1587"/>
      <c r="J150" s="1587"/>
      <c r="K150" s="1587"/>
      <c r="L150" s="1587"/>
      <c r="M150" s="1587"/>
      <c r="N150" s="1587"/>
      <c r="O150" s="1587"/>
      <c r="P150" s="1588"/>
      <c r="Q150" s="1588"/>
      <c r="R150" s="1588"/>
      <c r="S150" s="1588"/>
      <c r="T150" s="1588"/>
      <c r="U150" s="1588"/>
      <c r="V150" s="1588"/>
      <c r="W150" s="1588"/>
      <c r="X150" s="1588"/>
      <c r="Y150" s="1588"/>
      <c r="Z150" s="1588"/>
      <c r="AA150" s="1588"/>
      <c r="AB150" s="1584"/>
      <c r="AC150" s="1588"/>
      <c r="AD150" s="1588"/>
      <c r="AE150" s="1588"/>
      <c r="AF150" s="1588"/>
      <c r="AG150" s="1588"/>
      <c r="AH150" s="1588"/>
      <c r="AI150" s="1588"/>
      <c r="AJ150" s="1588"/>
      <c r="AK150" s="1588"/>
      <c r="AL150" s="1588"/>
      <c r="AM150" s="1588"/>
      <c r="AN150" s="1588"/>
      <c r="AO150" s="1589"/>
      <c r="AZ150" s="1514"/>
      <c r="BA150" s="1514"/>
      <c r="BB150" s="1514"/>
      <c r="BC150" s="1514"/>
      <c r="BD150" s="1514"/>
    </row>
    <row r="151" spans="1:56">
      <c r="A151" s="1581"/>
      <c r="B151" s="1514"/>
      <c r="C151" s="1514"/>
      <c r="D151" s="1587"/>
      <c r="E151" s="1587"/>
      <c r="F151" s="1587"/>
      <c r="G151" s="1587"/>
      <c r="H151" s="1587"/>
      <c r="I151" s="1587"/>
      <c r="J151" s="1587"/>
      <c r="K151" s="1587"/>
      <c r="L151" s="1587"/>
      <c r="M151" s="1587"/>
      <c r="N151" s="1587"/>
      <c r="O151" s="1587"/>
      <c r="P151" s="1588"/>
      <c r="Q151" s="1588"/>
      <c r="R151" s="1588"/>
      <c r="S151" s="1588"/>
      <c r="T151" s="1588"/>
      <c r="U151" s="1588"/>
      <c r="V151" s="1588"/>
      <c r="W151" s="1588"/>
      <c r="X151" s="1588"/>
      <c r="Y151" s="1588"/>
      <c r="Z151" s="1588"/>
      <c r="AA151" s="1588"/>
      <c r="AB151" s="1584"/>
      <c r="AC151" s="1588"/>
      <c r="AD151" s="1588"/>
      <c r="AE151" s="1588"/>
      <c r="AF151" s="1588"/>
      <c r="AG151" s="1588"/>
      <c r="AH151" s="1588"/>
      <c r="AI151" s="1588"/>
      <c r="AJ151" s="1588"/>
      <c r="AK151" s="1588"/>
      <c r="AL151" s="1588"/>
      <c r="AM151" s="1588"/>
      <c r="AN151" s="1588"/>
      <c r="AO151" s="1589"/>
      <c r="AZ151" s="1514"/>
      <c r="BA151" s="1514"/>
      <c r="BB151" s="1514"/>
      <c r="BC151" s="1514"/>
      <c r="BD151" s="1514"/>
    </row>
    <row r="152" spans="1:56">
      <c r="A152" s="1581"/>
      <c r="B152" s="1514"/>
      <c r="C152" s="1514"/>
      <c r="D152" s="1587"/>
      <c r="E152" s="1587"/>
      <c r="F152" s="1587"/>
      <c r="G152" s="1587"/>
      <c r="H152" s="1587"/>
      <c r="I152" s="1587"/>
      <c r="J152" s="1587"/>
      <c r="K152" s="1587"/>
      <c r="L152" s="1587"/>
      <c r="M152" s="1587"/>
      <c r="N152" s="1587"/>
      <c r="O152" s="1587"/>
      <c r="P152" s="1588"/>
      <c r="Q152" s="1588"/>
      <c r="R152" s="1588"/>
      <c r="S152" s="1588"/>
      <c r="T152" s="1588"/>
      <c r="U152" s="1588"/>
      <c r="V152" s="1588"/>
      <c r="W152" s="1588"/>
      <c r="X152" s="1588"/>
      <c r="Y152" s="1588"/>
      <c r="Z152" s="1588"/>
      <c r="AA152" s="1588"/>
      <c r="AB152" s="1584"/>
      <c r="AC152" s="1588"/>
      <c r="AD152" s="1588"/>
      <c r="AE152" s="1588"/>
      <c r="AF152" s="1588"/>
      <c r="AG152" s="1588"/>
      <c r="AH152" s="1588"/>
      <c r="AI152" s="1588"/>
      <c r="AJ152" s="1588"/>
      <c r="AK152" s="1588"/>
      <c r="AL152" s="1588"/>
      <c r="AM152" s="1588"/>
      <c r="AN152" s="1588"/>
      <c r="AO152" s="1589"/>
      <c r="AZ152" s="1514"/>
      <c r="BA152" s="1514"/>
      <c r="BB152" s="1514"/>
      <c r="BC152" s="1514"/>
      <c r="BD152" s="1514"/>
    </row>
    <row r="153" spans="1:56">
      <c r="A153" s="1581"/>
      <c r="B153" s="1514"/>
      <c r="C153" s="1514"/>
      <c r="D153" s="1587"/>
      <c r="E153" s="1587"/>
      <c r="F153" s="1587"/>
      <c r="G153" s="1587"/>
      <c r="H153" s="1587"/>
      <c r="I153" s="1587"/>
      <c r="J153" s="1587"/>
      <c r="K153" s="1587"/>
      <c r="L153" s="1587"/>
      <c r="M153" s="1587"/>
      <c r="N153" s="1587"/>
      <c r="O153" s="1587"/>
      <c r="P153" s="1588"/>
      <c r="Q153" s="1588"/>
      <c r="R153" s="1588"/>
      <c r="S153" s="1588"/>
      <c r="T153" s="1588"/>
      <c r="U153" s="1588"/>
      <c r="V153" s="1588"/>
      <c r="W153" s="1588"/>
      <c r="X153" s="1588"/>
      <c r="Y153" s="1588"/>
      <c r="Z153" s="1588"/>
      <c r="AA153" s="1588"/>
      <c r="AB153" s="1584"/>
      <c r="AC153" s="1588"/>
      <c r="AD153" s="1588"/>
      <c r="AE153" s="1588"/>
      <c r="AF153" s="1588"/>
      <c r="AG153" s="1588"/>
      <c r="AH153" s="1588"/>
      <c r="AI153" s="1588"/>
      <c r="AJ153" s="1588"/>
      <c r="AK153" s="1588"/>
      <c r="AL153" s="1588"/>
      <c r="AM153" s="1588"/>
      <c r="AN153" s="1588"/>
      <c r="AO153" s="1589"/>
      <c r="AZ153" s="1514"/>
      <c r="BA153" s="1514"/>
      <c r="BB153" s="1514"/>
      <c r="BC153" s="1514"/>
      <c r="BD153" s="1514"/>
    </row>
    <row r="154" spans="1:56">
      <c r="A154" s="1581"/>
      <c r="B154" s="1514"/>
      <c r="C154" s="1514"/>
      <c r="D154" s="1587"/>
      <c r="E154" s="1587"/>
      <c r="F154" s="1587"/>
      <c r="G154" s="1587"/>
      <c r="H154" s="1587"/>
      <c r="I154" s="1587"/>
      <c r="J154" s="1587"/>
      <c r="K154" s="1587"/>
      <c r="L154" s="1587"/>
      <c r="M154" s="1587"/>
      <c r="N154" s="1587"/>
      <c r="O154" s="1587"/>
      <c r="P154" s="1588"/>
      <c r="Q154" s="1588"/>
      <c r="R154" s="1588"/>
      <c r="S154" s="1588"/>
      <c r="T154" s="1588"/>
      <c r="U154" s="1588"/>
      <c r="V154" s="1588"/>
      <c r="W154" s="1588"/>
      <c r="X154" s="1588"/>
      <c r="Y154" s="1588"/>
      <c r="Z154" s="1588"/>
      <c r="AA154" s="1588"/>
      <c r="AB154" s="1584"/>
      <c r="AC154" s="1588"/>
      <c r="AD154" s="1588"/>
      <c r="AE154" s="1588"/>
      <c r="AF154" s="1588"/>
      <c r="AG154" s="1588"/>
      <c r="AH154" s="1588"/>
      <c r="AI154" s="1588"/>
      <c r="AJ154" s="1588"/>
      <c r="AK154" s="1588"/>
      <c r="AL154" s="1588"/>
      <c r="AM154" s="1588"/>
      <c r="AN154" s="1588"/>
      <c r="AO154" s="1589"/>
      <c r="AZ154" s="1514"/>
      <c r="BA154" s="1514"/>
      <c r="BB154" s="1514"/>
      <c r="BC154" s="1514"/>
      <c r="BD154" s="1514"/>
    </row>
    <row r="155" spans="1:56">
      <c r="A155" s="1581"/>
      <c r="B155" s="1514"/>
      <c r="C155" s="1514"/>
      <c r="D155" s="1587"/>
      <c r="E155" s="1587"/>
      <c r="F155" s="1587"/>
      <c r="G155" s="1587"/>
      <c r="H155" s="1587"/>
      <c r="I155" s="1587"/>
      <c r="J155" s="1587"/>
      <c r="K155" s="1587"/>
      <c r="L155" s="1587"/>
      <c r="M155" s="1587"/>
      <c r="N155" s="1587"/>
      <c r="O155" s="1587"/>
      <c r="P155" s="1588"/>
      <c r="Q155" s="1588"/>
      <c r="R155" s="1588"/>
      <c r="S155" s="1588"/>
      <c r="T155" s="1588"/>
      <c r="U155" s="1588"/>
      <c r="V155" s="1588"/>
      <c r="W155" s="1588"/>
      <c r="X155" s="1588"/>
      <c r="Y155" s="1588"/>
      <c r="Z155" s="1588"/>
      <c r="AA155" s="1588"/>
      <c r="AB155" s="1584"/>
      <c r="AC155" s="1588"/>
      <c r="AD155" s="1588"/>
      <c r="AE155" s="1588"/>
      <c r="AF155" s="1588"/>
      <c r="AG155" s="1588"/>
      <c r="AH155" s="1588"/>
      <c r="AI155" s="1588"/>
      <c r="AJ155" s="1588"/>
      <c r="AK155" s="1588"/>
      <c r="AL155" s="1588"/>
      <c r="AM155" s="1588"/>
      <c r="AN155" s="1588"/>
      <c r="AO155" s="1589"/>
      <c r="AZ155" s="1514"/>
      <c r="BA155" s="1514"/>
      <c r="BB155" s="1514"/>
      <c r="BC155" s="1514"/>
      <c r="BD155" s="1514"/>
    </row>
    <row r="156" spans="1:56">
      <c r="A156" s="1581"/>
      <c r="B156" s="1514"/>
      <c r="C156" s="1514"/>
      <c r="D156" s="1587"/>
      <c r="E156" s="1587"/>
      <c r="F156" s="1587"/>
      <c r="G156" s="1587"/>
      <c r="H156" s="1587"/>
      <c r="I156" s="1587"/>
      <c r="J156" s="1587"/>
      <c r="K156" s="1587"/>
      <c r="L156" s="1587"/>
      <c r="M156" s="1587"/>
      <c r="N156" s="1587"/>
      <c r="O156" s="1587"/>
      <c r="P156" s="1588"/>
      <c r="Q156" s="1588"/>
      <c r="R156" s="1588"/>
      <c r="S156" s="1588"/>
      <c r="T156" s="1588"/>
      <c r="U156" s="1588"/>
      <c r="V156" s="1588"/>
      <c r="W156" s="1588"/>
      <c r="X156" s="1588"/>
      <c r="Y156" s="1588"/>
      <c r="Z156" s="1588"/>
      <c r="AA156" s="1588"/>
      <c r="AB156" s="1584"/>
      <c r="AC156" s="1588"/>
      <c r="AD156" s="1588"/>
      <c r="AE156" s="1588"/>
      <c r="AF156" s="1588"/>
      <c r="AG156" s="1588"/>
      <c r="AH156" s="1588"/>
      <c r="AI156" s="1588"/>
      <c r="AJ156" s="1588"/>
      <c r="AK156" s="1588"/>
      <c r="AL156" s="1588"/>
      <c r="AM156" s="1588"/>
      <c r="AN156" s="1588"/>
      <c r="AO156" s="1589"/>
      <c r="AZ156" s="1514"/>
      <c r="BA156" s="1514"/>
      <c r="BB156" s="1514"/>
      <c r="BC156" s="1514"/>
      <c r="BD156" s="1514"/>
    </row>
    <row r="157" spans="1:56">
      <c r="A157" s="1581"/>
      <c r="B157" s="1514"/>
      <c r="C157" s="1514"/>
      <c r="D157" s="1587"/>
      <c r="E157" s="1587"/>
      <c r="F157" s="1587"/>
      <c r="G157" s="1587"/>
      <c r="H157" s="1587"/>
      <c r="I157" s="1587"/>
      <c r="J157" s="1587"/>
      <c r="K157" s="1587"/>
      <c r="L157" s="1587"/>
      <c r="M157" s="1587"/>
      <c r="N157" s="1587"/>
      <c r="O157" s="1587"/>
      <c r="P157" s="1588"/>
      <c r="Q157" s="1588"/>
      <c r="R157" s="1588"/>
      <c r="S157" s="1588"/>
      <c r="T157" s="1588"/>
      <c r="U157" s="1588"/>
      <c r="V157" s="1588"/>
      <c r="W157" s="1588"/>
      <c r="X157" s="1588"/>
      <c r="Y157" s="1588"/>
      <c r="Z157" s="1588"/>
      <c r="AA157" s="1588"/>
      <c r="AB157" s="1584"/>
      <c r="AC157" s="1588"/>
      <c r="AD157" s="1588"/>
      <c r="AE157" s="1588"/>
      <c r="AF157" s="1588"/>
      <c r="AG157" s="1588"/>
      <c r="AH157" s="1588"/>
      <c r="AI157" s="1588"/>
      <c r="AJ157" s="1588"/>
      <c r="AK157" s="1588"/>
      <c r="AL157" s="1588"/>
      <c r="AM157" s="1588"/>
      <c r="AN157" s="1588"/>
      <c r="AO157" s="1589"/>
      <c r="AZ157" s="1514"/>
      <c r="BA157" s="1514"/>
      <c r="BB157" s="1514"/>
      <c r="BC157" s="1514"/>
      <c r="BD157" s="1514"/>
    </row>
    <row r="158" spans="1:56">
      <c r="A158" s="1581"/>
      <c r="B158" s="1514"/>
      <c r="C158" s="1514"/>
      <c r="D158" s="1587"/>
      <c r="E158" s="1587"/>
      <c r="F158" s="1587"/>
      <c r="G158" s="1587"/>
      <c r="H158" s="1587"/>
      <c r="I158" s="1587"/>
      <c r="J158" s="1587"/>
      <c r="K158" s="1587"/>
      <c r="L158" s="1587"/>
      <c r="M158" s="1587"/>
      <c r="N158" s="1587"/>
      <c r="O158" s="1587"/>
      <c r="P158" s="1588"/>
      <c r="Q158" s="1588"/>
      <c r="R158" s="1588"/>
      <c r="S158" s="1588"/>
      <c r="T158" s="1588"/>
      <c r="U158" s="1588"/>
      <c r="V158" s="1588"/>
      <c r="W158" s="1588"/>
      <c r="X158" s="1588"/>
      <c r="Y158" s="1588"/>
      <c r="Z158" s="1588"/>
      <c r="AA158" s="1588"/>
      <c r="AB158" s="1584"/>
      <c r="AC158" s="1588"/>
      <c r="AD158" s="1588"/>
      <c r="AE158" s="1588"/>
      <c r="AF158" s="1588"/>
      <c r="AG158" s="1588"/>
      <c r="AH158" s="1588"/>
      <c r="AI158" s="1588"/>
      <c r="AJ158" s="1588"/>
      <c r="AK158" s="1588"/>
      <c r="AL158" s="1588"/>
      <c r="AM158" s="1588"/>
      <c r="AN158" s="1588"/>
      <c r="AO158" s="1589"/>
      <c r="AZ158" s="1514"/>
      <c r="BA158" s="1514"/>
      <c r="BB158" s="1514"/>
      <c r="BC158" s="1514"/>
      <c r="BD158" s="1514"/>
    </row>
    <row r="159" spans="1:56">
      <c r="A159" s="1581"/>
      <c r="B159" s="1514"/>
      <c r="C159" s="1514"/>
      <c r="D159" s="1587"/>
      <c r="E159" s="1587"/>
      <c r="F159" s="1587"/>
      <c r="G159" s="1587"/>
      <c r="H159" s="1587"/>
      <c r="I159" s="1587"/>
      <c r="J159" s="1587"/>
      <c r="K159" s="1587"/>
      <c r="L159" s="1587"/>
      <c r="M159" s="1587"/>
      <c r="N159" s="1587"/>
      <c r="O159" s="1587"/>
      <c r="P159" s="1588"/>
      <c r="Q159" s="1588"/>
      <c r="R159" s="1588"/>
      <c r="S159" s="1588"/>
      <c r="T159" s="1588"/>
      <c r="U159" s="1588"/>
      <c r="V159" s="1588"/>
      <c r="W159" s="1588"/>
      <c r="X159" s="1588"/>
      <c r="Y159" s="1588"/>
      <c r="Z159" s="1588"/>
      <c r="AA159" s="1588"/>
      <c r="AB159" s="1584"/>
      <c r="AC159" s="1588"/>
      <c r="AD159" s="1588"/>
      <c r="AE159" s="1588"/>
      <c r="AF159" s="1588"/>
      <c r="AG159" s="1588"/>
      <c r="AH159" s="1588"/>
      <c r="AI159" s="1588"/>
      <c r="AJ159" s="1588"/>
      <c r="AK159" s="1588"/>
      <c r="AL159" s="1588"/>
      <c r="AM159" s="1588"/>
      <c r="AN159" s="1588"/>
      <c r="AO159" s="1589"/>
      <c r="AZ159" s="1514"/>
      <c r="BA159" s="1514"/>
      <c r="BB159" s="1514"/>
      <c r="BC159" s="1514"/>
      <c r="BD159" s="1514"/>
    </row>
    <row r="160" spans="1:56">
      <c r="A160" s="1581"/>
      <c r="B160" s="1514"/>
      <c r="C160" s="1514"/>
      <c r="AZ160" s="1514"/>
      <c r="BA160" s="1514"/>
      <c r="BB160" s="1514"/>
      <c r="BC160" s="1514"/>
      <c r="BD160" s="1514"/>
    </row>
    <row r="161" spans="1:56">
      <c r="A161" s="1581"/>
      <c r="B161" s="1514"/>
      <c r="C161" s="1514"/>
      <c r="AZ161" s="1514"/>
      <c r="BA161" s="1514"/>
      <c r="BB161" s="1514"/>
      <c r="BC161" s="1514"/>
      <c r="BD161" s="1514"/>
    </row>
    <row r="162" spans="1:56">
      <c r="A162" s="1581"/>
      <c r="B162" s="1514"/>
      <c r="C162" s="1514"/>
      <c r="AZ162" s="1514"/>
      <c r="BA162" s="1514"/>
      <c r="BB162" s="1514"/>
      <c r="BC162" s="1514"/>
      <c r="BD162" s="1514"/>
    </row>
    <row r="163" spans="1:56">
      <c r="A163" s="1581"/>
      <c r="B163" s="1514"/>
      <c r="C163" s="1514"/>
      <c r="D163" s="1514"/>
      <c r="E163" s="1514"/>
      <c r="F163" s="1514"/>
      <c r="G163" s="1514"/>
      <c r="H163" s="1514"/>
      <c r="I163" s="1514"/>
      <c r="J163" s="1514"/>
      <c r="K163" s="1514"/>
      <c r="L163" s="1514"/>
      <c r="M163" s="1514"/>
      <c r="N163" s="1514"/>
      <c r="O163" s="1514"/>
      <c r="P163" s="1514"/>
      <c r="AB163" s="1514"/>
      <c r="AO163" s="1514"/>
      <c r="AZ163" s="1514"/>
      <c r="BA163" s="1514"/>
      <c r="BB163" s="1514"/>
      <c r="BC163" s="1514"/>
      <c r="BD163" s="1514"/>
    </row>
    <row r="164" spans="1:56">
      <c r="A164" s="1581"/>
      <c r="B164" s="1514"/>
      <c r="C164" s="1514"/>
      <c r="D164" s="1514"/>
      <c r="E164" s="1514"/>
      <c r="F164" s="1514"/>
      <c r="G164" s="1514"/>
      <c r="H164" s="1514"/>
      <c r="I164" s="1514"/>
      <c r="J164" s="1514"/>
      <c r="K164" s="1514"/>
      <c r="L164" s="1514"/>
      <c r="M164" s="1514"/>
      <c r="N164" s="1514"/>
      <c r="O164" s="1514"/>
      <c r="P164" s="1514"/>
      <c r="AB164" s="1514"/>
      <c r="AO164" s="1514"/>
      <c r="AZ164" s="1514"/>
      <c r="BA164" s="1514"/>
      <c r="BB164" s="1514"/>
      <c r="BC164" s="1514"/>
      <c r="BD164" s="1514"/>
    </row>
    <row r="165" spans="1:56">
      <c r="A165" s="1581"/>
      <c r="B165" s="1514"/>
      <c r="C165" s="1514"/>
      <c r="D165" s="1514"/>
      <c r="E165" s="1514"/>
      <c r="F165" s="1514"/>
      <c r="G165" s="1514"/>
      <c r="H165" s="1514"/>
      <c r="I165" s="1514"/>
      <c r="J165" s="1514"/>
      <c r="K165" s="1514"/>
      <c r="L165" s="1514"/>
      <c r="M165" s="1514"/>
      <c r="N165" s="1514"/>
      <c r="O165" s="1514"/>
      <c r="P165" s="1514"/>
      <c r="AB165" s="1514"/>
      <c r="AO165" s="1514"/>
      <c r="AZ165" s="1514"/>
      <c r="BA165" s="1514"/>
      <c r="BB165" s="1514"/>
      <c r="BC165" s="1514"/>
      <c r="BD165" s="1514"/>
    </row>
    <row r="166" spans="1:56">
      <c r="A166" s="1581"/>
      <c r="B166" s="1514"/>
      <c r="C166" s="1514"/>
      <c r="D166" s="1514"/>
      <c r="E166" s="1514"/>
      <c r="F166" s="1514"/>
      <c r="G166" s="1514"/>
      <c r="H166" s="1514"/>
      <c r="I166" s="1514"/>
      <c r="J166" s="1514"/>
      <c r="K166" s="1514"/>
      <c r="L166" s="1514"/>
      <c r="M166" s="1514"/>
      <c r="N166" s="1514"/>
      <c r="O166" s="1514"/>
      <c r="P166" s="1514"/>
      <c r="AB166" s="1514"/>
      <c r="AO166" s="1514"/>
      <c r="AZ166" s="1514"/>
      <c r="BA166" s="1514"/>
      <c r="BB166" s="1514"/>
      <c r="BC166" s="1514"/>
      <c r="BD166" s="1514"/>
    </row>
    <row r="167" spans="1:56">
      <c r="A167" s="1581"/>
      <c r="B167" s="1514"/>
      <c r="C167" s="1514"/>
      <c r="D167" s="1514"/>
      <c r="E167" s="1514"/>
      <c r="F167" s="1514"/>
      <c r="G167" s="1514"/>
      <c r="H167" s="1514"/>
      <c r="I167" s="1514"/>
      <c r="J167" s="1514"/>
      <c r="K167" s="1514"/>
      <c r="L167" s="1514"/>
      <c r="M167" s="1514"/>
      <c r="N167" s="1514"/>
      <c r="O167" s="1514"/>
      <c r="P167" s="1514"/>
      <c r="AB167" s="1514"/>
      <c r="AO167" s="1514"/>
      <c r="AZ167" s="1514"/>
      <c r="BA167" s="1514"/>
      <c r="BB167" s="1514"/>
      <c r="BC167" s="1514"/>
      <c r="BD167" s="1514"/>
    </row>
    <row r="168" spans="1:56">
      <c r="A168" s="1581"/>
      <c r="B168" s="1514"/>
      <c r="C168" s="1514"/>
      <c r="D168" s="1514"/>
      <c r="E168" s="1514"/>
      <c r="F168" s="1514"/>
      <c r="G168" s="1514"/>
      <c r="H168" s="1514"/>
      <c r="I168" s="1514"/>
      <c r="J168" s="1514"/>
      <c r="K168" s="1514"/>
      <c r="L168" s="1514"/>
      <c r="M168" s="1514"/>
      <c r="N168" s="1514"/>
      <c r="O168" s="1514"/>
      <c r="P168" s="1514"/>
      <c r="AB168" s="1514"/>
      <c r="AO168" s="1514"/>
      <c r="AZ168" s="1514"/>
      <c r="BA168" s="1514"/>
      <c r="BB168" s="1514"/>
      <c r="BC168" s="1514"/>
      <c r="BD168" s="1514"/>
    </row>
    <row r="169" spans="1:56">
      <c r="A169" s="1581"/>
      <c r="B169" s="1514"/>
      <c r="C169" s="1514"/>
      <c r="D169" s="1514"/>
      <c r="E169" s="1514"/>
      <c r="F169" s="1514"/>
      <c r="G169" s="1514"/>
      <c r="H169" s="1514"/>
      <c r="I169" s="1514"/>
      <c r="J169" s="1514"/>
      <c r="K169" s="1514"/>
      <c r="L169" s="1514"/>
      <c r="M169" s="1514"/>
      <c r="N169" s="1514"/>
      <c r="O169" s="1514"/>
      <c r="P169" s="1514"/>
      <c r="AB169" s="1514"/>
      <c r="AO169" s="1514"/>
      <c r="AZ169" s="1514"/>
      <c r="BA169" s="1514"/>
      <c r="BB169" s="1514"/>
      <c r="BC169" s="1514"/>
      <c r="BD169" s="1514"/>
    </row>
    <row r="170" spans="1:56">
      <c r="A170" s="1581"/>
      <c r="B170" s="1514"/>
      <c r="C170" s="1514"/>
      <c r="D170" s="1514"/>
      <c r="E170" s="1514"/>
      <c r="F170" s="1514"/>
      <c r="G170" s="1514"/>
      <c r="H170" s="1514"/>
      <c r="I170" s="1514"/>
      <c r="J170" s="1514"/>
      <c r="K170" s="1514"/>
      <c r="L170" s="1514"/>
      <c r="M170" s="1514"/>
      <c r="N170" s="1514"/>
      <c r="O170" s="1514"/>
      <c r="P170" s="1514"/>
      <c r="AB170" s="1514"/>
      <c r="AO170" s="1514"/>
      <c r="AZ170" s="1514"/>
      <c r="BA170" s="1514"/>
      <c r="BB170" s="1514"/>
      <c r="BC170" s="1514"/>
      <c r="BD170" s="1514"/>
    </row>
    <row r="171" spans="1:56">
      <c r="A171" s="1581"/>
      <c r="B171" s="1514"/>
      <c r="C171" s="1514"/>
      <c r="D171" s="1514"/>
      <c r="E171" s="1514"/>
      <c r="F171" s="1514"/>
      <c r="G171" s="1514"/>
      <c r="H171" s="1514"/>
      <c r="I171" s="1514"/>
      <c r="J171" s="1514"/>
      <c r="K171" s="1514"/>
      <c r="L171" s="1514"/>
      <c r="M171" s="1514"/>
      <c r="N171" s="1514"/>
      <c r="O171" s="1514"/>
      <c r="P171" s="1514"/>
      <c r="AB171" s="1514"/>
      <c r="AO171" s="1514"/>
      <c r="AZ171" s="1514"/>
      <c r="BA171" s="1514"/>
      <c r="BB171" s="1514"/>
      <c r="BC171" s="1514"/>
      <c r="BD171" s="1514"/>
    </row>
    <row r="172" spans="1:56">
      <c r="A172" s="1581"/>
      <c r="B172" s="1514"/>
      <c r="C172" s="1514"/>
      <c r="D172" s="1514"/>
      <c r="E172" s="1514"/>
      <c r="F172" s="1514"/>
      <c r="G172" s="1514"/>
      <c r="H172" s="1514"/>
      <c r="I172" s="1514"/>
      <c r="J172" s="1514"/>
      <c r="K172" s="1514"/>
      <c r="L172" s="1514"/>
      <c r="M172" s="1514"/>
      <c r="N172" s="1514"/>
      <c r="O172" s="1514"/>
      <c r="P172" s="1514"/>
      <c r="AB172" s="1514"/>
      <c r="AO172" s="1514"/>
      <c r="AZ172" s="1514"/>
      <c r="BA172" s="1514"/>
      <c r="BB172" s="1514"/>
      <c r="BC172" s="1514"/>
      <c r="BD172" s="1514"/>
    </row>
    <row r="173" spans="1:56">
      <c r="A173" s="1581"/>
      <c r="B173" s="1514"/>
      <c r="C173" s="1514"/>
      <c r="D173" s="1514"/>
      <c r="E173" s="1514"/>
      <c r="F173" s="1514"/>
      <c r="G173" s="1514"/>
      <c r="H173" s="1514"/>
      <c r="I173" s="1514"/>
      <c r="J173" s="1514"/>
      <c r="K173" s="1514"/>
      <c r="L173" s="1514"/>
      <c r="M173" s="1514"/>
      <c r="N173" s="1514"/>
      <c r="O173" s="1514"/>
      <c r="P173" s="1514"/>
      <c r="AB173" s="1514"/>
      <c r="AO173" s="1514"/>
      <c r="AZ173" s="1514"/>
      <c r="BA173" s="1514"/>
      <c r="BB173" s="1514"/>
      <c r="BC173" s="1514"/>
      <c r="BD173" s="1514"/>
    </row>
    <row r="174" spans="1:56">
      <c r="A174" s="1581"/>
      <c r="B174" s="1514"/>
      <c r="C174" s="1514"/>
      <c r="D174" s="1514"/>
      <c r="E174" s="1514"/>
      <c r="F174" s="1514"/>
      <c r="G174" s="1514"/>
      <c r="H174" s="1514"/>
      <c r="I174" s="1514"/>
      <c r="J174" s="1514"/>
      <c r="K174" s="1514"/>
      <c r="L174" s="1514"/>
      <c r="M174" s="1514"/>
      <c r="N174" s="1514"/>
      <c r="O174" s="1514"/>
      <c r="P174" s="1514"/>
      <c r="AB174" s="1514"/>
      <c r="AO174" s="1514"/>
      <c r="AZ174" s="1514"/>
      <c r="BA174" s="1514"/>
      <c r="BB174" s="1514"/>
      <c r="BC174" s="1514"/>
      <c r="BD174" s="1514"/>
    </row>
    <row r="175" spans="1:56">
      <c r="A175" s="1581"/>
      <c r="B175" s="1514"/>
      <c r="C175" s="1514"/>
      <c r="D175" s="1514"/>
      <c r="E175" s="1514"/>
      <c r="F175" s="1514"/>
      <c r="G175" s="1514"/>
      <c r="H175" s="1514"/>
      <c r="I175" s="1514"/>
      <c r="J175" s="1514"/>
      <c r="K175" s="1514"/>
      <c r="L175" s="1514"/>
      <c r="M175" s="1514"/>
      <c r="N175" s="1514"/>
      <c r="O175" s="1514"/>
      <c r="P175" s="1514"/>
      <c r="AB175" s="1514"/>
      <c r="AO175" s="1514"/>
      <c r="AZ175" s="1514"/>
      <c r="BA175" s="1514"/>
      <c r="BB175" s="1514"/>
      <c r="BC175" s="1514"/>
      <c r="BD175" s="1514"/>
    </row>
    <row r="176" spans="1:56">
      <c r="A176" s="1581"/>
      <c r="B176" s="1514"/>
      <c r="C176" s="1514"/>
      <c r="D176" s="1514"/>
      <c r="E176" s="1514"/>
      <c r="F176" s="1514"/>
      <c r="G176" s="1514"/>
      <c r="H176" s="1514"/>
      <c r="I176" s="1514"/>
      <c r="J176" s="1514"/>
      <c r="K176" s="1514"/>
      <c r="L176" s="1514"/>
      <c r="M176" s="1514"/>
      <c r="N176" s="1514"/>
      <c r="O176" s="1514"/>
      <c r="P176" s="1514"/>
      <c r="AB176" s="1514"/>
      <c r="AO176" s="1514"/>
      <c r="AZ176" s="1514"/>
      <c r="BA176" s="1514"/>
      <c r="BB176" s="1514"/>
      <c r="BC176" s="1514"/>
      <c r="BD176" s="1514"/>
    </row>
    <row r="177" spans="1:56">
      <c r="A177" s="1581"/>
      <c r="B177" s="1514"/>
      <c r="C177" s="1514"/>
      <c r="D177" s="1514"/>
      <c r="E177" s="1514"/>
      <c r="F177" s="1514"/>
      <c r="G177" s="1514"/>
      <c r="H177" s="1514"/>
      <c r="I177" s="1514"/>
      <c r="J177" s="1514"/>
      <c r="K177" s="1514"/>
      <c r="L177" s="1514"/>
      <c r="M177" s="1514"/>
      <c r="N177" s="1514"/>
      <c r="O177" s="1514"/>
      <c r="P177" s="1514"/>
      <c r="AB177" s="1514"/>
      <c r="AO177" s="1514"/>
      <c r="AZ177" s="1514"/>
      <c r="BA177" s="1514"/>
      <c r="BB177" s="1514"/>
      <c r="BC177" s="1514"/>
      <c r="BD177" s="1514"/>
    </row>
    <row r="178" spans="1:56">
      <c r="A178" s="1581"/>
      <c r="B178" s="1514"/>
      <c r="C178" s="1514"/>
      <c r="D178" s="1514"/>
      <c r="E178" s="1514"/>
      <c r="F178" s="1514"/>
      <c r="G178" s="1514"/>
      <c r="H178" s="1514"/>
      <c r="I178" s="1514"/>
      <c r="J178" s="1514"/>
      <c r="K178" s="1514"/>
      <c r="L178" s="1514"/>
      <c r="M178" s="1514"/>
      <c r="N178" s="1514"/>
      <c r="O178" s="1514"/>
      <c r="P178" s="1514"/>
      <c r="AB178" s="1514"/>
      <c r="AO178" s="1514"/>
      <c r="AZ178" s="1514"/>
      <c r="BA178" s="1514"/>
      <c r="BB178" s="1514"/>
      <c r="BC178" s="1514"/>
      <c r="BD178" s="1514"/>
    </row>
    <row r="179" spans="1:56">
      <c r="A179" s="1581"/>
      <c r="B179" s="1514"/>
      <c r="C179" s="1514"/>
      <c r="D179" s="1514"/>
      <c r="E179" s="1514"/>
      <c r="F179" s="1514"/>
      <c r="G179" s="1514"/>
      <c r="H179" s="1514"/>
      <c r="I179" s="1514"/>
      <c r="J179" s="1514"/>
      <c r="K179" s="1514"/>
      <c r="L179" s="1514"/>
      <c r="M179" s="1514"/>
      <c r="N179" s="1514"/>
      <c r="O179" s="1514"/>
      <c r="P179" s="1514"/>
      <c r="AB179" s="1514"/>
      <c r="AO179" s="1514"/>
      <c r="AZ179" s="1514"/>
      <c r="BA179" s="1514"/>
      <c r="BB179" s="1514"/>
      <c r="BC179" s="1514"/>
      <c r="BD179" s="1514"/>
    </row>
    <row r="180" spans="1:56">
      <c r="A180" s="1581"/>
      <c r="B180" s="1514"/>
      <c r="C180" s="1514"/>
      <c r="D180" s="1514"/>
      <c r="E180" s="1514"/>
      <c r="F180" s="1514"/>
      <c r="G180" s="1514"/>
      <c r="H180" s="1514"/>
      <c r="I180" s="1514"/>
      <c r="J180" s="1514"/>
      <c r="K180" s="1514"/>
      <c r="L180" s="1514"/>
      <c r="M180" s="1514"/>
      <c r="N180" s="1514"/>
      <c r="O180" s="1514"/>
      <c r="P180" s="1514"/>
      <c r="AB180" s="1514"/>
      <c r="AO180" s="1514"/>
      <c r="AZ180" s="1514"/>
      <c r="BA180" s="1514"/>
      <c r="BB180" s="1514"/>
      <c r="BC180" s="1514"/>
      <c r="BD180" s="1514"/>
    </row>
    <row r="181" spans="1:56">
      <c r="A181" s="1581"/>
      <c r="B181" s="1514"/>
      <c r="C181" s="1514"/>
      <c r="D181" s="1514"/>
      <c r="E181" s="1514"/>
      <c r="F181" s="1514"/>
      <c r="G181" s="1514"/>
      <c r="H181" s="1514"/>
      <c r="I181" s="1514"/>
      <c r="J181" s="1514"/>
      <c r="K181" s="1514"/>
      <c r="L181" s="1514"/>
      <c r="M181" s="1514"/>
      <c r="N181" s="1514"/>
      <c r="O181" s="1514"/>
      <c r="P181" s="1514"/>
      <c r="AB181" s="1514"/>
      <c r="AO181" s="1514"/>
      <c r="AZ181" s="1514"/>
      <c r="BA181" s="1514"/>
      <c r="BB181" s="1514"/>
      <c r="BC181" s="1514"/>
      <c r="BD181" s="1514"/>
    </row>
    <row r="182" spans="1:56">
      <c r="A182" s="1581"/>
      <c r="B182" s="1514"/>
      <c r="C182" s="1514"/>
      <c r="D182" s="1514"/>
      <c r="E182" s="1514"/>
      <c r="F182" s="1514"/>
      <c r="G182" s="1514"/>
      <c r="H182" s="1514"/>
      <c r="I182" s="1514"/>
      <c r="J182" s="1514"/>
      <c r="K182" s="1514"/>
      <c r="L182" s="1514"/>
      <c r="M182" s="1514"/>
      <c r="N182" s="1514"/>
      <c r="O182" s="1514"/>
      <c r="P182" s="1514"/>
      <c r="AB182" s="1514"/>
      <c r="AO182" s="1514"/>
      <c r="AZ182" s="1514"/>
      <c r="BA182" s="1514"/>
      <c r="BB182" s="1514"/>
      <c r="BC182" s="1514"/>
      <c r="BD182" s="1514"/>
    </row>
    <row r="183" spans="1:56">
      <c r="A183" s="1581"/>
      <c r="B183" s="1514"/>
      <c r="C183" s="1514"/>
      <c r="D183" s="1514"/>
      <c r="E183" s="1514"/>
      <c r="F183" s="1514"/>
      <c r="G183" s="1514"/>
      <c r="H183" s="1514"/>
      <c r="I183" s="1514"/>
      <c r="J183" s="1514"/>
      <c r="K183" s="1514"/>
      <c r="L183" s="1514"/>
      <c r="M183" s="1514"/>
      <c r="N183" s="1514"/>
      <c r="O183" s="1514"/>
      <c r="P183" s="1514"/>
      <c r="AB183" s="1514"/>
      <c r="AO183" s="1514"/>
      <c r="AZ183" s="1514"/>
      <c r="BA183" s="1514"/>
      <c r="BB183" s="1514"/>
      <c r="BC183" s="1514"/>
      <c r="BD183" s="1514"/>
    </row>
    <row r="184" spans="1:56">
      <c r="A184" s="1581"/>
      <c r="B184" s="1514"/>
      <c r="C184" s="1514"/>
      <c r="D184" s="1514"/>
      <c r="E184" s="1514"/>
      <c r="F184" s="1514"/>
      <c r="G184" s="1514"/>
      <c r="H184" s="1514"/>
      <c r="I184" s="1514"/>
      <c r="J184" s="1514"/>
      <c r="K184" s="1514"/>
      <c r="L184" s="1514"/>
      <c r="M184" s="1514"/>
      <c r="N184" s="1514"/>
      <c r="O184" s="1514"/>
      <c r="P184" s="1514"/>
      <c r="AB184" s="1514"/>
      <c r="AO184" s="1514"/>
      <c r="AZ184" s="1514"/>
      <c r="BA184" s="1514"/>
      <c r="BB184" s="1514"/>
      <c r="BC184" s="1514"/>
      <c r="BD184" s="1514"/>
    </row>
    <row r="185" spans="1:56">
      <c r="A185" s="1581"/>
      <c r="B185" s="1514"/>
      <c r="C185" s="1514"/>
      <c r="D185" s="1514"/>
      <c r="E185" s="1514"/>
      <c r="F185" s="1514"/>
      <c r="G185" s="1514"/>
      <c r="H185" s="1514"/>
      <c r="I185" s="1514"/>
      <c r="J185" s="1514"/>
      <c r="K185" s="1514"/>
      <c r="L185" s="1514"/>
      <c r="M185" s="1514"/>
      <c r="N185" s="1514"/>
      <c r="O185" s="1514"/>
      <c r="P185" s="1514"/>
      <c r="AB185" s="1514"/>
      <c r="AO185" s="1514"/>
      <c r="AZ185" s="1514"/>
      <c r="BA185" s="1514"/>
      <c r="BB185" s="1514"/>
      <c r="BC185" s="1514"/>
      <c r="BD185" s="1514"/>
    </row>
    <row r="186" spans="1:56">
      <c r="A186" s="1581"/>
      <c r="B186" s="1514"/>
      <c r="C186" s="1514"/>
      <c r="D186" s="1514"/>
      <c r="E186" s="1514"/>
      <c r="F186" s="1514"/>
      <c r="G186" s="1514"/>
      <c r="H186" s="1514"/>
      <c r="I186" s="1514"/>
      <c r="J186" s="1514"/>
      <c r="K186" s="1514"/>
      <c r="L186" s="1514"/>
      <c r="M186" s="1514"/>
      <c r="N186" s="1514"/>
      <c r="O186" s="1514"/>
      <c r="P186" s="1514"/>
      <c r="AB186" s="1514"/>
      <c r="AO186" s="1514"/>
      <c r="AZ186" s="1514"/>
      <c r="BA186" s="1514"/>
      <c r="BB186" s="1514"/>
      <c r="BC186" s="1514"/>
      <c r="BD186" s="1514"/>
    </row>
    <row r="187" spans="1:56">
      <c r="A187" s="1581"/>
      <c r="B187" s="1514"/>
      <c r="C187" s="1514"/>
      <c r="D187" s="1514"/>
      <c r="E187" s="1514"/>
      <c r="F187" s="1514"/>
      <c r="G187" s="1514"/>
      <c r="H187" s="1514"/>
      <c r="I187" s="1514"/>
      <c r="J187" s="1514"/>
      <c r="K187" s="1514"/>
      <c r="L187" s="1514"/>
      <c r="M187" s="1514"/>
      <c r="N187" s="1514"/>
      <c r="O187" s="1514"/>
      <c r="P187" s="1514"/>
      <c r="AB187" s="1514"/>
      <c r="AO187" s="1514"/>
      <c r="AZ187" s="1514"/>
      <c r="BA187" s="1514"/>
      <c r="BB187" s="1514"/>
      <c r="BC187" s="1514"/>
      <c r="BD187" s="1514"/>
    </row>
    <row r="188" spans="1:56">
      <c r="A188" s="1581"/>
      <c r="B188" s="1514"/>
      <c r="C188" s="1514"/>
      <c r="D188" s="1514"/>
      <c r="E188" s="1514"/>
      <c r="F188" s="1514"/>
      <c r="G188" s="1514"/>
      <c r="H188" s="1514"/>
      <c r="I188" s="1514"/>
      <c r="J188" s="1514"/>
      <c r="K188" s="1514"/>
      <c r="L188" s="1514"/>
      <c r="M188" s="1514"/>
      <c r="N188" s="1514"/>
      <c r="O188" s="1514"/>
      <c r="P188" s="1514"/>
      <c r="AB188" s="1514"/>
      <c r="AO188" s="1514"/>
      <c r="AZ188" s="1514"/>
      <c r="BA188" s="1514"/>
      <c r="BB188" s="1514"/>
      <c r="BC188" s="1514"/>
      <c r="BD188" s="1514"/>
    </row>
    <row r="189" spans="1:56">
      <c r="A189" s="1581"/>
      <c r="B189" s="1514"/>
      <c r="C189" s="1514"/>
      <c r="D189" s="1514"/>
      <c r="E189" s="1514"/>
      <c r="F189" s="1514"/>
      <c r="G189" s="1514"/>
      <c r="H189" s="1514"/>
      <c r="I189" s="1514"/>
      <c r="J189" s="1514"/>
      <c r="K189" s="1514"/>
      <c r="L189" s="1514"/>
      <c r="M189" s="1514"/>
      <c r="N189" s="1514"/>
      <c r="O189" s="1514"/>
      <c r="P189" s="1514"/>
      <c r="AB189" s="1514"/>
      <c r="AO189" s="1514"/>
      <c r="AZ189" s="1514"/>
      <c r="BA189" s="1514"/>
      <c r="BB189" s="1514"/>
      <c r="BC189" s="1514"/>
      <c r="BD189" s="1514"/>
    </row>
    <row r="190" spans="1:56">
      <c r="A190" s="1581"/>
      <c r="B190" s="1514"/>
      <c r="C190" s="1514"/>
      <c r="D190" s="1514"/>
      <c r="E190" s="1514"/>
      <c r="F190" s="1514"/>
      <c r="G190" s="1514"/>
      <c r="H190" s="1514"/>
      <c r="I190" s="1514"/>
      <c r="J190" s="1514"/>
      <c r="K190" s="1514"/>
      <c r="L190" s="1514"/>
      <c r="M190" s="1514"/>
      <c r="N190" s="1514"/>
      <c r="O190" s="1514"/>
      <c r="P190" s="1514"/>
      <c r="AB190" s="1514"/>
      <c r="AO190" s="1514"/>
      <c r="AZ190" s="1514"/>
      <c r="BA190" s="1514"/>
      <c r="BB190" s="1514"/>
      <c r="BC190" s="1514"/>
      <c r="BD190" s="1514"/>
    </row>
    <row r="191" spans="1:56">
      <c r="A191" s="1581"/>
      <c r="B191" s="1514"/>
      <c r="C191" s="1514"/>
      <c r="D191" s="1514"/>
      <c r="E191" s="1514"/>
      <c r="F191" s="1514"/>
      <c r="G191" s="1514"/>
      <c r="H191" s="1514"/>
      <c r="I191" s="1514"/>
      <c r="J191" s="1514"/>
      <c r="K191" s="1514"/>
      <c r="L191" s="1514"/>
      <c r="M191" s="1514"/>
      <c r="N191" s="1514"/>
      <c r="O191" s="1514"/>
      <c r="P191" s="1514"/>
      <c r="AB191" s="1514"/>
      <c r="AO191" s="1514"/>
      <c r="AZ191" s="1514"/>
      <c r="BA191" s="1514"/>
      <c r="BB191" s="1514"/>
      <c r="BC191" s="1514"/>
      <c r="BD191" s="1514"/>
    </row>
    <row r="192" spans="1:56">
      <c r="A192" s="1581"/>
      <c r="B192" s="1514"/>
      <c r="C192" s="1514"/>
      <c r="D192" s="1514"/>
      <c r="E192" s="1514"/>
      <c r="F192" s="1514"/>
      <c r="G192" s="1514"/>
      <c r="H192" s="1514"/>
      <c r="I192" s="1514"/>
      <c r="J192" s="1514"/>
      <c r="K192" s="1514"/>
      <c r="L192" s="1514"/>
      <c r="M192" s="1514"/>
      <c r="N192" s="1514"/>
      <c r="O192" s="1514"/>
      <c r="P192" s="1514"/>
      <c r="AB192" s="1514"/>
      <c r="AO192" s="1514"/>
      <c r="AZ192" s="1514"/>
      <c r="BA192" s="1514"/>
      <c r="BB192" s="1514"/>
      <c r="BC192" s="1514"/>
      <c r="BD192" s="1514"/>
    </row>
    <row r="193" spans="1:56">
      <c r="A193" s="1581"/>
      <c r="B193" s="1514"/>
      <c r="C193" s="1514"/>
      <c r="D193" s="1514"/>
      <c r="E193" s="1514"/>
      <c r="F193" s="1514"/>
      <c r="G193" s="1514"/>
      <c r="H193" s="1514"/>
      <c r="I193" s="1514"/>
      <c r="J193" s="1514"/>
      <c r="K193" s="1514"/>
      <c r="L193" s="1514"/>
      <c r="M193" s="1514"/>
      <c r="N193" s="1514"/>
      <c r="O193" s="1514"/>
      <c r="P193" s="1514"/>
      <c r="AB193" s="1514"/>
      <c r="AO193" s="1514"/>
      <c r="AZ193" s="1514"/>
      <c r="BA193" s="1514"/>
      <c r="BB193" s="1514"/>
      <c r="BC193" s="1514"/>
      <c r="BD193" s="1514"/>
    </row>
    <row r="194" spans="1:56">
      <c r="A194" s="1581"/>
      <c r="B194" s="1514"/>
      <c r="C194" s="1514"/>
      <c r="D194" s="1514"/>
      <c r="E194" s="1514"/>
      <c r="F194" s="1514"/>
      <c r="G194" s="1514"/>
      <c r="H194" s="1514"/>
      <c r="I194" s="1514"/>
      <c r="J194" s="1514"/>
      <c r="K194" s="1514"/>
      <c r="L194" s="1514"/>
      <c r="M194" s="1514"/>
      <c r="N194" s="1514"/>
      <c r="O194" s="1514"/>
      <c r="P194" s="1514"/>
      <c r="AB194" s="1514"/>
      <c r="AO194" s="1514"/>
      <c r="AZ194" s="1514"/>
      <c r="BA194" s="1514"/>
      <c r="BB194" s="1514"/>
      <c r="BC194" s="1514"/>
      <c r="BD194" s="1514"/>
    </row>
    <row r="195" spans="1:56">
      <c r="A195" s="1581"/>
      <c r="B195" s="1514"/>
      <c r="C195" s="1514"/>
      <c r="D195" s="1514"/>
      <c r="E195" s="1514"/>
      <c r="F195" s="1514"/>
      <c r="G195" s="1514"/>
      <c r="H195" s="1514"/>
      <c r="I195" s="1514"/>
      <c r="J195" s="1514"/>
      <c r="K195" s="1514"/>
      <c r="L195" s="1514"/>
      <c r="M195" s="1514"/>
      <c r="N195" s="1514"/>
      <c r="O195" s="1514"/>
      <c r="P195" s="1514"/>
      <c r="AB195" s="1514"/>
      <c r="AO195" s="1514"/>
      <c r="AZ195" s="1514"/>
      <c r="BA195" s="1514"/>
      <c r="BB195" s="1514"/>
      <c r="BC195" s="1514"/>
      <c r="BD195" s="1514"/>
    </row>
    <row r="196" spans="1:56">
      <c r="A196" s="1581"/>
      <c r="B196" s="1514"/>
      <c r="C196" s="1514"/>
      <c r="D196" s="1514"/>
      <c r="E196" s="1514"/>
      <c r="F196" s="1514"/>
      <c r="G196" s="1514"/>
      <c r="H196" s="1514"/>
      <c r="I196" s="1514"/>
      <c r="J196" s="1514"/>
      <c r="K196" s="1514"/>
      <c r="L196" s="1514"/>
      <c r="M196" s="1514"/>
      <c r="N196" s="1514"/>
      <c r="O196" s="1514"/>
      <c r="P196" s="1514"/>
      <c r="AB196" s="1514"/>
      <c r="AO196" s="1514"/>
      <c r="AZ196" s="1514"/>
      <c r="BA196" s="1514"/>
      <c r="BB196" s="1514"/>
      <c r="BC196" s="1514"/>
      <c r="BD196" s="1514"/>
    </row>
    <row r="197" spans="1:56">
      <c r="A197" s="1581"/>
      <c r="B197" s="1514"/>
      <c r="C197" s="1514"/>
      <c r="D197" s="1514"/>
      <c r="E197" s="1514"/>
      <c r="F197" s="1514"/>
      <c r="G197" s="1514"/>
      <c r="H197" s="1514"/>
      <c r="I197" s="1514"/>
      <c r="J197" s="1514"/>
      <c r="K197" s="1514"/>
      <c r="L197" s="1514"/>
      <c r="M197" s="1514"/>
      <c r="N197" s="1514"/>
      <c r="O197" s="1514"/>
      <c r="P197" s="1514"/>
      <c r="AB197" s="1514"/>
      <c r="AO197" s="1514"/>
      <c r="AZ197" s="1514"/>
      <c r="BA197" s="1514"/>
      <c r="BB197" s="1514"/>
      <c r="BC197" s="1514"/>
      <c r="BD197" s="1514"/>
    </row>
    <row r="198" spans="1:56">
      <c r="A198" s="1581"/>
      <c r="B198" s="1514"/>
      <c r="C198" s="1514"/>
      <c r="D198" s="1514"/>
      <c r="E198" s="1514"/>
      <c r="F198" s="1514"/>
      <c r="G198" s="1514"/>
      <c r="H198" s="1514"/>
      <c r="I198" s="1514"/>
      <c r="J198" s="1514"/>
      <c r="K198" s="1514"/>
      <c r="L198" s="1514"/>
      <c r="M198" s="1514"/>
      <c r="N198" s="1514"/>
      <c r="O198" s="1514"/>
      <c r="P198" s="1514"/>
      <c r="AB198" s="1514"/>
      <c r="AO198" s="1514"/>
      <c r="AZ198" s="1514"/>
      <c r="BA198" s="1514"/>
      <c r="BB198" s="1514"/>
      <c r="BC198" s="1514"/>
      <c r="BD198" s="1514"/>
    </row>
    <row r="199" spans="1:56">
      <c r="A199" s="1581"/>
      <c r="B199" s="1514"/>
      <c r="C199" s="1514"/>
      <c r="D199" s="1514"/>
      <c r="E199" s="1514"/>
      <c r="F199" s="1514"/>
      <c r="G199" s="1514"/>
      <c r="H199" s="1514"/>
      <c r="I199" s="1514"/>
      <c r="J199" s="1514"/>
      <c r="K199" s="1514"/>
      <c r="L199" s="1514"/>
      <c r="M199" s="1514"/>
      <c r="N199" s="1514"/>
      <c r="O199" s="1514"/>
      <c r="P199" s="1514"/>
      <c r="AB199" s="1514"/>
      <c r="AO199" s="1514"/>
      <c r="AZ199" s="1514"/>
      <c r="BA199" s="1514"/>
      <c r="BB199" s="1514"/>
      <c r="BC199" s="1514"/>
      <c r="BD199" s="1514"/>
    </row>
    <row r="200" spans="1:56">
      <c r="A200" s="1581"/>
      <c r="B200" s="1514"/>
      <c r="C200" s="1514"/>
      <c r="D200" s="1514"/>
      <c r="E200" s="1514"/>
      <c r="F200" s="1514"/>
      <c r="G200" s="1514"/>
      <c r="H200" s="1514"/>
      <c r="I200" s="1514"/>
      <c r="J200" s="1514"/>
      <c r="K200" s="1514"/>
      <c r="L200" s="1514"/>
      <c r="M200" s="1514"/>
      <c r="N200" s="1514"/>
      <c r="O200" s="1514"/>
      <c r="P200" s="1514"/>
      <c r="AB200" s="1514"/>
      <c r="AO200" s="1514"/>
      <c r="AZ200" s="1514"/>
      <c r="BA200" s="1514"/>
      <c r="BB200" s="1514"/>
      <c r="BC200" s="1514"/>
      <c r="BD200" s="1514"/>
    </row>
    <row r="201" spans="1:56">
      <c r="A201" s="1581"/>
      <c r="B201" s="1514"/>
      <c r="C201" s="1514"/>
      <c r="D201" s="1514"/>
      <c r="E201" s="1514"/>
      <c r="F201" s="1514"/>
      <c r="G201" s="1514"/>
      <c r="H201" s="1514"/>
      <c r="I201" s="1514"/>
      <c r="J201" s="1514"/>
      <c r="K201" s="1514"/>
      <c r="L201" s="1514"/>
      <c r="M201" s="1514"/>
      <c r="N201" s="1514"/>
      <c r="O201" s="1514"/>
      <c r="P201" s="1514"/>
      <c r="AB201" s="1514"/>
      <c r="AO201" s="1514"/>
      <c r="AZ201" s="1514"/>
      <c r="BA201" s="1514"/>
      <c r="BB201" s="1514"/>
      <c r="BC201" s="1514"/>
      <c r="BD201" s="1514"/>
    </row>
    <row r="202" spans="1:56">
      <c r="A202" s="1581"/>
      <c r="B202" s="1514"/>
      <c r="C202" s="1514"/>
      <c r="D202" s="1514"/>
      <c r="E202" s="1514"/>
      <c r="F202" s="1514"/>
      <c r="G202" s="1514"/>
      <c r="H202" s="1514"/>
      <c r="I202" s="1514"/>
      <c r="J202" s="1514"/>
      <c r="K202" s="1514"/>
      <c r="L202" s="1514"/>
      <c r="M202" s="1514"/>
      <c r="N202" s="1514"/>
      <c r="O202" s="1514"/>
      <c r="P202" s="1514"/>
      <c r="AB202" s="1514"/>
      <c r="AO202" s="1514"/>
      <c r="AZ202" s="1514"/>
      <c r="BA202" s="1514"/>
      <c r="BB202" s="1514"/>
      <c r="BC202" s="1514"/>
      <c r="BD202" s="1514"/>
    </row>
    <row r="203" spans="1:56">
      <c r="A203" s="1581"/>
      <c r="B203" s="1514"/>
      <c r="C203" s="1514"/>
      <c r="D203" s="1514"/>
      <c r="E203" s="1514"/>
      <c r="F203" s="1514"/>
      <c r="G203" s="1514"/>
      <c r="H203" s="1514"/>
      <c r="I203" s="1514"/>
      <c r="J203" s="1514"/>
      <c r="K203" s="1514"/>
      <c r="L203" s="1514"/>
      <c r="M203" s="1514"/>
      <c r="N203" s="1514"/>
      <c r="O203" s="1514"/>
      <c r="P203" s="1514"/>
      <c r="AB203" s="1514"/>
      <c r="AO203" s="1514"/>
      <c r="AZ203" s="1514"/>
      <c r="BA203" s="1514"/>
      <c r="BB203" s="1514"/>
      <c r="BC203" s="1514"/>
      <c r="BD203" s="1514"/>
    </row>
    <row r="204" spans="1:56">
      <c r="A204" s="1581"/>
      <c r="B204" s="1514"/>
      <c r="C204" s="1514"/>
      <c r="D204" s="1514"/>
      <c r="E204" s="1514"/>
      <c r="F204" s="1514"/>
      <c r="G204" s="1514"/>
      <c r="H204" s="1514"/>
      <c r="I204" s="1514"/>
      <c r="J204" s="1514"/>
      <c r="K204" s="1514"/>
      <c r="L204" s="1514"/>
      <c r="M204" s="1514"/>
      <c r="N204" s="1514"/>
      <c r="O204" s="1514"/>
      <c r="P204" s="1514"/>
      <c r="AB204" s="1514"/>
      <c r="AO204" s="1514"/>
      <c r="AZ204" s="1514"/>
      <c r="BA204" s="1514"/>
      <c r="BB204" s="1514"/>
      <c r="BC204" s="1514"/>
      <c r="BD204" s="1514"/>
    </row>
    <row r="205" spans="1:56">
      <c r="A205" s="1581"/>
      <c r="B205" s="1514"/>
      <c r="C205" s="1514"/>
      <c r="D205" s="1514"/>
      <c r="E205" s="1514"/>
      <c r="F205" s="1514"/>
      <c r="G205" s="1514"/>
      <c r="H205" s="1514"/>
      <c r="I205" s="1514"/>
      <c r="J205" s="1514"/>
      <c r="K205" s="1514"/>
      <c r="L205" s="1514"/>
      <c r="M205" s="1514"/>
      <c r="N205" s="1514"/>
      <c r="O205" s="1514"/>
      <c r="P205" s="1514"/>
      <c r="AB205" s="1514"/>
      <c r="AO205" s="1514"/>
      <c r="AZ205" s="1514"/>
      <c r="BA205" s="1514"/>
      <c r="BB205" s="1514"/>
      <c r="BC205" s="1514"/>
      <c r="BD205" s="1514"/>
    </row>
    <row r="206" spans="1:56">
      <c r="A206" s="1581"/>
      <c r="B206" s="1514"/>
      <c r="C206" s="1514"/>
      <c r="D206" s="1514"/>
      <c r="E206" s="1514"/>
      <c r="F206" s="1514"/>
      <c r="G206" s="1514"/>
      <c r="H206" s="1514"/>
      <c r="I206" s="1514"/>
      <c r="J206" s="1514"/>
      <c r="K206" s="1514"/>
      <c r="L206" s="1514"/>
      <c r="M206" s="1514"/>
      <c r="N206" s="1514"/>
      <c r="O206" s="1514"/>
      <c r="P206" s="1514"/>
      <c r="AB206" s="1514"/>
      <c r="AO206" s="1514"/>
      <c r="AZ206" s="1514"/>
      <c r="BA206" s="1514"/>
      <c r="BB206" s="1514"/>
      <c r="BC206" s="1514"/>
      <c r="BD206" s="1514"/>
    </row>
    <row r="207" spans="1:56">
      <c r="A207" s="1581"/>
      <c r="B207" s="1514"/>
      <c r="C207" s="1514"/>
      <c r="D207" s="1514"/>
      <c r="E207" s="1514"/>
      <c r="F207" s="1514"/>
      <c r="G207" s="1514"/>
      <c r="H207" s="1514"/>
      <c r="I207" s="1514"/>
      <c r="J207" s="1514"/>
      <c r="K207" s="1514"/>
      <c r="L207" s="1514"/>
      <c r="M207" s="1514"/>
      <c r="N207" s="1514"/>
      <c r="O207" s="1514"/>
      <c r="P207" s="1514"/>
      <c r="AB207" s="1514"/>
      <c r="AO207" s="1514"/>
      <c r="AZ207" s="1514"/>
      <c r="BA207" s="1514"/>
      <c r="BB207" s="1514"/>
      <c r="BC207" s="1514"/>
      <c r="BD207" s="1514"/>
    </row>
    <row r="208" spans="1:56">
      <c r="A208" s="1581"/>
      <c r="B208" s="1514"/>
      <c r="C208" s="1514"/>
      <c r="D208" s="1514"/>
      <c r="E208" s="1514"/>
      <c r="F208" s="1514"/>
      <c r="G208" s="1514"/>
      <c r="H208" s="1514"/>
      <c r="I208" s="1514"/>
      <c r="J208" s="1514"/>
      <c r="K208" s="1514"/>
      <c r="L208" s="1514"/>
      <c r="M208" s="1514"/>
      <c r="N208" s="1514"/>
      <c r="O208" s="1514"/>
      <c r="P208" s="1514"/>
      <c r="AB208" s="1514"/>
      <c r="AO208" s="1514"/>
      <c r="AZ208" s="1514"/>
      <c r="BA208" s="1514"/>
      <c r="BB208" s="1514"/>
      <c r="BC208" s="1514"/>
      <c r="BD208" s="1514"/>
    </row>
    <row r="209" spans="1:56">
      <c r="A209" s="1581"/>
      <c r="B209" s="1514"/>
      <c r="C209" s="1514"/>
      <c r="D209" s="1514"/>
      <c r="E209" s="1514"/>
      <c r="F209" s="1514"/>
      <c r="G209" s="1514"/>
      <c r="H209" s="1514"/>
      <c r="I209" s="1514"/>
      <c r="J209" s="1514"/>
      <c r="K209" s="1514"/>
      <c r="L209" s="1514"/>
      <c r="M209" s="1514"/>
      <c r="N209" s="1514"/>
      <c r="O209" s="1514"/>
      <c r="P209" s="1514"/>
      <c r="AB209" s="1514"/>
      <c r="AO209" s="1514"/>
      <c r="AZ209" s="1514"/>
      <c r="BA209" s="1514"/>
      <c r="BB209" s="1514"/>
      <c r="BC209" s="1514"/>
      <c r="BD209" s="1514"/>
    </row>
    <row r="210" spans="1:56">
      <c r="A210" s="1581"/>
      <c r="B210" s="1514"/>
      <c r="C210" s="1514"/>
      <c r="D210" s="1514"/>
      <c r="E210" s="1514"/>
      <c r="F210" s="1514"/>
      <c r="G210" s="1514"/>
      <c r="H210" s="1514"/>
      <c r="I210" s="1514"/>
      <c r="J210" s="1514"/>
      <c r="K210" s="1514"/>
      <c r="L210" s="1514"/>
      <c r="M210" s="1514"/>
      <c r="N210" s="1514"/>
      <c r="O210" s="1514"/>
      <c r="P210" s="1514"/>
      <c r="AB210" s="1514"/>
      <c r="AO210" s="1514"/>
      <c r="AZ210" s="1514"/>
      <c r="BA210" s="1514"/>
      <c r="BB210" s="1514"/>
      <c r="BC210" s="1514"/>
      <c r="BD210" s="1514"/>
    </row>
    <row r="211" spans="1:56">
      <c r="A211" s="1581"/>
      <c r="B211" s="1514"/>
      <c r="C211" s="1514"/>
      <c r="D211" s="1514"/>
      <c r="E211" s="1514"/>
      <c r="F211" s="1514"/>
      <c r="G211" s="1514"/>
      <c r="H211" s="1514"/>
      <c r="I211" s="1514"/>
      <c r="J211" s="1514"/>
      <c r="K211" s="1514"/>
      <c r="L211" s="1514"/>
      <c r="M211" s="1514"/>
      <c r="N211" s="1514"/>
      <c r="O211" s="1514"/>
      <c r="P211" s="1514"/>
      <c r="AB211" s="1514"/>
      <c r="AO211" s="1514"/>
      <c r="AZ211" s="1514"/>
      <c r="BA211" s="1514"/>
      <c r="BB211" s="1514"/>
      <c r="BC211" s="1514"/>
      <c r="BD211" s="1514"/>
    </row>
    <row r="212" spans="1:56">
      <c r="A212" s="1581"/>
      <c r="B212" s="1514"/>
      <c r="C212" s="1514"/>
      <c r="D212" s="1514"/>
      <c r="E212" s="1514"/>
      <c r="F212" s="1514"/>
      <c r="G212" s="1514"/>
      <c r="H212" s="1514"/>
      <c r="I212" s="1514"/>
      <c r="J212" s="1514"/>
      <c r="K212" s="1514"/>
      <c r="L212" s="1514"/>
      <c r="M212" s="1514"/>
      <c r="N212" s="1514"/>
      <c r="O212" s="1514"/>
      <c r="P212" s="1514"/>
      <c r="AB212" s="1514"/>
      <c r="AO212" s="1514"/>
      <c r="AZ212" s="1514"/>
      <c r="BA212" s="1514"/>
      <c r="BB212" s="1514"/>
      <c r="BC212" s="1514"/>
      <c r="BD212" s="1514"/>
    </row>
    <row r="213" spans="1:56">
      <c r="A213" s="1581"/>
      <c r="B213" s="1514"/>
      <c r="C213" s="1514"/>
      <c r="D213" s="1514"/>
      <c r="E213" s="1514"/>
      <c r="F213" s="1514"/>
      <c r="G213" s="1514"/>
      <c r="H213" s="1514"/>
      <c r="I213" s="1514"/>
      <c r="J213" s="1514"/>
      <c r="K213" s="1514"/>
      <c r="L213" s="1514"/>
      <c r="M213" s="1514"/>
      <c r="N213" s="1514"/>
      <c r="O213" s="1514"/>
      <c r="P213" s="1514"/>
      <c r="AB213" s="1514"/>
      <c r="AO213" s="1514"/>
      <c r="AZ213" s="1514"/>
      <c r="BA213" s="1514"/>
      <c r="BB213" s="1514"/>
      <c r="BC213" s="1514"/>
      <c r="BD213" s="1514"/>
    </row>
    <row r="214" spans="1:56">
      <c r="A214" s="1581"/>
      <c r="B214" s="1514"/>
      <c r="C214" s="1514"/>
      <c r="D214" s="1514"/>
      <c r="E214" s="1514"/>
      <c r="F214" s="1514"/>
      <c r="G214" s="1514"/>
      <c r="H214" s="1514"/>
      <c r="I214" s="1514"/>
      <c r="J214" s="1514"/>
      <c r="K214" s="1514"/>
      <c r="L214" s="1514"/>
      <c r="M214" s="1514"/>
      <c r="N214" s="1514"/>
      <c r="O214" s="1514"/>
      <c r="P214" s="1514"/>
      <c r="AB214" s="1514"/>
      <c r="AO214" s="1514"/>
      <c r="AZ214" s="1514"/>
      <c r="BA214" s="1514"/>
      <c r="BB214" s="1514"/>
      <c r="BC214" s="1514"/>
      <c r="BD214" s="1514"/>
    </row>
    <row r="215" spans="1:56">
      <c r="A215" s="1581"/>
      <c r="B215" s="1514"/>
      <c r="C215" s="1514"/>
      <c r="D215" s="1514"/>
      <c r="E215" s="1514"/>
      <c r="F215" s="1514"/>
      <c r="G215" s="1514"/>
      <c r="H215" s="1514"/>
      <c r="I215" s="1514"/>
      <c r="J215" s="1514"/>
      <c r="K215" s="1514"/>
      <c r="L215" s="1514"/>
      <c r="M215" s="1514"/>
      <c r="N215" s="1514"/>
      <c r="O215" s="1514"/>
      <c r="P215" s="1514"/>
      <c r="AB215" s="1514"/>
      <c r="AO215" s="1514"/>
      <c r="AZ215" s="1514"/>
      <c r="BA215" s="1514"/>
      <c r="BB215" s="1514"/>
      <c r="BC215" s="1514"/>
      <c r="BD215" s="1514"/>
    </row>
    <row r="216" spans="1:56">
      <c r="A216" s="1581"/>
      <c r="B216" s="1514"/>
      <c r="C216" s="1514"/>
      <c r="D216" s="1514"/>
      <c r="E216" s="1514"/>
      <c r="F216" s="1514"/>
      <c r="G216" s="1514"/>
      <c r="H216" s="1514"/>
      <c r="I216" s="1514"/>
      <c r="J216" s="1514"/>
      <c r="K216" s="1514"/>
      <c r="L216" s="1514"/>
      <c r="M216" s="1514"/>
      <c r="N216" s="1514"/>
      <c r="O216" s="1514"/>
      <c r="P216" s="1514"/>
      <c r="AB216" s="1514"/>
      <c r="AO216" s="1514"/>
      <c r="AZ216" s="1514"/>
      <c r="BA216" s="1514"/>
      <c r="BB216" s="1514"/>
      <c r="BC216" s="1514"/>
      <c r="BD216" s="1514"/>
    </row>
    <row r="217" spans="1:56">
      <c r="A217" s="1581"/>
      <c r="B217" s="1514"/>
      <c r="C217" s="1514"/>
      <c r="D217" s="1514"/>
      <c r="E217" s="1514"/>
      <c r="F217" s="1514"/>
      <c r="G217" s="1514"/>
      <c r="H217" s="1514"/>
      <c r="I217" s="1514"/>
      <c r="J217" s="1514"/>
      <c r="K217" s="1514"/>
      <c r="L217" s="1514"/>
      <c r="M217" s="1514"/>
      <c r="N217" s="1514"/>
      <c r="O217" s="1514"/>
      <c r="P217" s="1514"/>
      <c r="AB217" s="1514"/>
      <c r="AO217" s="1514"/>
      <c r="AZ217" s="1514"/>
      <c r="BA217" s="1514"/>
      <c r="BB217" s="1514"/>
      <c r="BC217" s="1514"/>
      <c r="BD217" s="1514"/>
    </row>
    <row r="218" spans="1:56">
      <c r="A218" s="1581"/>
      <c r="B218" s="1514"/>
      <c r="C218" s="1514"/>
      <c r="D218" s="1514"/>
      <c r="E218" s="1514"/>
      <c r="F218" s="1514"/>
      <c r="G218" s="1514"/>
      <c r="H218" s="1514"/>
      <c r="I218" s="1514"/>
      <c r="J218" s="1514"/>
      <c r="K218" s="1514"/>
      <c r="L218" s="1514"/>
      <c r="M218" s="1514"/>
      <c r="N218" s="1514"/>
      <c r="O218" s="1514"/>
      <c r="P218" s="1514"/>
      <c r="AB218" s="1514"/>
      <c r="AO218" s="1514"/>
      <c r="AZ218" s="1514"/>
      <c r="BA218" s="1514"/>
      <c r="BB218" s="1514"/>
      <c r="BC218" s="1514"/>
      <c r="BD218" s="1514"/>
    </row>
    <row r="219" spans="1:56">
      <c r="A219" s="1581"/>
      <c r="B219" s="1514"/>
      <c r="C219" s="1514"/>
      <c r="D219" s="1514"/>
      <c r="E219" s="1514"/>
      <c r="F219" s="1514"/>
      <c r="G219" s="1514"/>
      <c r="H219" s="1514"/>
      <c r="I219" s="1514"/>
      <c r="J219" s="1514"/>
      <c r="K219" s="1514"/>
      <c r="L219" s="1514"/>
      <c r="M219" s="1514"/>
      <c r="N219" s="1514"/>
      <c r="O219" s="1514"/>
      <c r="P219" s="1514"/>
      <c r="AB219" s="1514"/>
      <c r="AO219" s="1514"/>
      <c r="AZ219" s="1514"/>
      <c r="BA219" s="1514"/>
      <c r="BB219" s="1514"/>
      <c r="BC219" s="1514"/>
      <c r="BD219" s="1514"/>
    </row>
    <row r="220" spans="1:56">
      <c r="A220" s="1581"/>
      <c r="B220" s="1514"/>
      <c r="C220" s="1514"/>
      <c r="D220" s="1514"/>
      <c r="E220" s="1514"/>
      <c r="F220" s="1514"/>
      <c r="G220" s="1514"/>
      <c r="H220" s="1514"/>
      <c r="I220" s="1514"/>
      <c r="J220" s="1514"/>
      <c r="K220" s="1514"/>
      <c r="L220" s="1514"/>
      <c r="M220" s="1514"/>
      <c r="N220" s="1514"/>
      <c r="O220" s="1514"/>
      <c r="P220" s="1514"/>
      <c r="AB220" s="1514"/>
      <c r="AO220" s="1514"/>
      <c r="AZ220" s="1514"/>
      <c r="BA220" s="1514"/>
      <c r="BB220" s="1514"/>
      <c r="BC220" s="1514"/>
      <c r="BD220" s="1514"/>
    </row>
    <row r="221" spans="1:56">
      <c r="A221" s="1581"/>
      <c r="B221" s="1514"/>
      <c r="C221" s="1514"/>
      <c r="D221" s="1514"/>
      <c r="E221" s="1514"/>
      <c r="F221" s="1514"/>
      <c r="G221" s="1514"/>
      <c r="H221" s="1514"/>
      <c r="I221" s="1514"/>
      <c r="J221" s="1514"/>
      <c r="K221" s="1514"/>
      <c r="L221" s="1514"/>
      <c r="M221" s="1514"/>
      <c r="N221" s="1514"/>
      <c r="O221" s="1514"/>
      <c r="P221" s="1514"/>
      <c r="AB221" s="1514"/>
      <c r="AO221" s="1514"/>
      <c r="AZ221" s="1514"/>
      <c r="BA221" s="1514"/>
      <c r="BB221" s="1514"/>
      <c r="BC221" s="1514"/>
      <c r="BD221" s="1514"/>
    </row>
    <row r="222" spans="1:56">
      <c r="A222" s="1581"/>
      <c r="B222" s="1514"/>
      <c r="C222" s="1514"/>
      <c r="D222" s="1514"/>
      <c r="E222" s="1514"/>
      <c r="F222" s="1514"/>
      <c r="G222" s="1514"/>
      <c r="H222" s="1514"/>
      <c r="I222" s="1514"/>
      <c r="J222" s="1514"/>
      <c r="K222" s="1514"/>
      <c r="L222" s="1514"/>
      <c r="M222" s="1514"/>
      <c r="N222" s="1514"/>
      <c r="O222" s="1514"/>
      <c r="P222" s="1514"/>
      <c r="AB222" s="1514"/>
      <c r="AO222" s="1514"/>
      <c r="AZ222" s="1514"/>
      <c r="BA222" s="1514"/>
      <c r="BB222" s="1514"/>
      <c r="BC222" s="1514"/>
      <c r="BD222" s="1514"/>
    </row>
    <row r="223" spans="1:56">
      <c r="A223" s="1581"/>
      <c r="B223" s="1514"/>
      <c r="C223" s="1514"/>
      <c r="D223" s="1514"/>
      <c r="E223" s="1514"/>
      <c r="F223" s="1514"/>
      <c r="G223" s="1514"/>
      <c r="H223" s="1514"/>
      <c r="I223" s="1514"/>
      <c r="J223" s="1514"/>
      <c r="K223" s="1514"/>
      <c r="L223" s="1514"/>
      <c r="M223" s="1514"/>
      <c r="N223" s="1514"/>
      <c r="O223" s="1514"/>
      <c r="P223" s="1514"/>
      <c r="AB223" s="1514"/>
      <c r="AO223" s="1514"/>
      <c r="AZ223" s="1514"/>
      <c r="BA223" s="1514"/>
      <c r="BB223" s="1514"/>
      <c r="BC223" s="1514"/>
      <c r="BD223" s="1514"/>
    </row>
    <row r="224" spans="1:56">
      <c r="A224" s="1581"/>
      <c r="B224" s="1514"/>
      <c r="C224" s="1514"/>
      <c r="D224" s="1514"/>
      <c r="E224" s="1514"/>
      <c r="F224" s="1514"/>
      <c r="G224" s="1514"/>
      <c r="H224" s="1514"/>
      <c r="I224" s="1514"/>
      <c r="J224" s="1514"/>
      <c r="K224" s="1514"/>
      <c r="L224" s="1514"/>
      <c r="M224" s="1514"/>
      <c r="N224" s="1514"/>
      <c r="O224" s="1514"/>
      <c r="P224" s="1514"/>
      <c r="AB224" s="1514"/>
      <c r="AO224" s="1514"/>
      <c r="AZ224" s="1514"/>
      <c r="BA224" s="1514"/>
      <c r="BB224" s="1514"/>
      <c r="BC224" s="1514"/>
      <c r="BD224" s="1514"/>
    </row>
    <row r="225" spans="1:56">
      <c r="A225" s="1581"/>
      <c r="B225" s="1514"/>
      <c r="C225" s="1514"/>
      <c r="D225" s="1514"/>
      <c r="E225" s="1514"/>
      <c r="F225" s="1514"/>
      <c r="G225" s="1514"/>
      <c r="H225" s="1514"/>
      <c r="I225" s="1514"/>
      <c r="J225" s="1514"/>
      <c r="K225" s="1514"/>
      <c r="L225" s="1514"/>
      <c r="M225" s="1514"/>
      <c r="N225" s="1514"/>
      <c r="O225" s="1514"/>
      <c r="P225" s="1514"/>
      <c r="AB225" s="1514"/>
      <c r="AO225" s="1514"/>
      <c r="AZ225" s="1514"/>
      <c r="BA225" s="1514"/>
      <c r="BB225" s="1514"/>
      <c r="BC225" s="1514"/>
      <c r="BD225" s="1514"/>
    </row>
    <row r="226" spans="1:56">
      <c r="A226" s="1581"/>
      <c r="B226" s="1514"/>
      <c r="C226" s="1514"/>
      <c r="D226" s="1514"/>
      <c r="E226" s="1514"/>
      <c r="F226" s="1514"/>
      <c r="G226" s="1514"/>
      <c r="H226" s="1514"/>
      <c r="I226" s="1514"/>
      <c r="J226" s="1514"/>
      <c r="K226" s="1514"/>
      <c r="L226" s="1514"/>
      <c r="M226" s="1514"/>
      <c r="N226" s="1514"/>
      <c r="O226" s="1514"/>
      <c r="P226" s="1514"/>
      <c r="AB226" s="1514"/>
      <c r="AO226" s="1514"/>
      <c r="AZ226" s="1514"/>
      <c r="BA226" s="1514"/>
      <c r="BB226" s="1514"/>
      <c r="BC226" s="1514"/>
      <c r="BD226" s="1514"/>
    </row>
    <row r="227" spans="1:56">
      <c r="A227" s="1581"/>
      <c r="B227" s="1514"/>
      <c r="C227" s="1514"/>
      <c r="D227" s="1514"/>
      <c r="E227" s="1514"/>
      <c r="F227" s="1514"/>
      <c r="G227" s="1514"/>
      <c r="H227" s="1514"/>
      <c r="I227" s="1514"/>
      <c r="J227" s="1514"/>
      <c r="K227" s="1514"/>
      <c r="L227" s="1514"/>
      <c r="M227" s="1514"/>
      <c r="N227" s="1514"/>
      <c r="O227" s="1514"/>
      <c r="P227" s="1514"/>
      <c r="AB227" s="1514"/>
      <c r="AO227" s="1514"/>
      <c r="AZ227" s="1514"/>
      <c r="BA227" s="1514"/>
      <c r="BB227" s="1514"/>
      <c r="BC227" s="1514"/>
      <c r="BD227" s="1514"/>
    </row>
    <row r="228" spans="1:56">
      <c r="A228" s="1581"/>
      <c r="B228" s="1514"/>
      <c r="C228" s="1514"/>
      <c r="D228" s="1514"/>
      <c r="E228" s="1514"/>
      <c r="F228" s="1514"/>
      <c r="G228" s="1514"/>
      <c r="H228" s="1514"/>
      <c r="I228" s="1514"/>
      <c r="J228" s="1514"/>
      <c r="K228" s="1514"/>
      <c r="L228" s="1514"/>
      <c r="M228" s="1514"/>
      <c r="N228" s="1514"/>
      <c r="O228" s="1514"/>
      <c r="P228" s="1514"/>
      <c r="AB228" s="1514"/>
      <c r="AO228" s="1514"/>
      <c r="AZ228" s="1514"/>
      <c r="BA228" s="1514"/>
      <c r="BB228" s="1514"/>
      <c r="BC228" s="1514"/>
      <c r="BD228" s="1514"/>
    </row>
    <row r="229" spans="1:56">
      <c r="A229" s="1581"/>
      <c r="B229" s="1514"/>
      <c r="C229" s="1514"/>
      <c r="D229" s="1514"/>
      <c r="E229" s="1514"/>
      <c r="F229" s="1514"/>
      <c r="G229" s="1514"/>
      <c r="H229" s="1514"/>
      <c r="I229" s="1514"/>
      <c r="J229" s="1514"/>
      <c r="K229" s="1514"/>
      <c r="L229" s="1514"/>
      <c r="M229" s="1514"/>
      <c r="N229" s="1514"/>
      <c r="O229" s="1514"/>
      <c r="P229" s="1514"/>
      <c r="AB229" s="1514"/>
      <c r="AO229" s="1514"/>
      <c r="AZ229" s="1514"/>
      <c r="BA229" s="1514"/>
      <c r="BB229" s="1514"/>
      <c r="BC229" s="1514"/>
      <c r="BD229" s="1514"/>
    </row>
    <row r="230" spans="1:56">
      <c r="A230" s="1581"/>
      <c r="B230" s="1514"/>
      <c r="C230" s="1514"/>
      <c r="D230" s="1514"/>
      <c r="E230" s="1514"/>
      <c r="F230" s="1514"/>
      <c r="G230" s="1514"/>
      <c r="H230" s="1514"/>
      <c r="I230" s="1514"/>
      <c r="J230" s="1514"/>
      <c r="K230" s="1514"/>
      <c r="L230" s="1514"/>
      <c r="M230" s="1514"/>
      <c r="N230" s="1514"/>
      <c r="O230" s="1514"/>
      <c r="P230" s="1514"/>
      <c r="AB230" s="1514"/>
      <c r="AO230" s="1514"/>
      <c r="AZ230" s="1514"/>
      <c r="BA230" s="1514"/>
      <c r="BB230" s="1514"/>
      <c r="BC230" s="1514"/>
      <c r="BD230" s="1514"/>
    </row>
    <row r="231" spans="1:56">
      <c r="A231" s="1581"/>
      <c r="B231" s="1514"/>
      <c r="C231" s="1514"/>
      <c r="D231" s="1514"/>
      <c r="E231" s="1514"/>
      <c r="F231" s="1514"/>
      <c r="G231" s="1514"/>
      <c r="H231" s="1514"/>
      <c r="I231" s="1514"/>
      <c r="J231" s="1514"/>
      <c r="K231" s="1514"/>
      <c r="L231" s="1514"/>
      <c r="M231" s="1514"/>
      <c r="N231" s="1514"/>
      <c r="O231" s="1514"/>
      <c r="P231" s="1514"/>
      <c r="AB231" s="1514"/>
      <c r="AO231" s="1514"/>
      <c r="AZ231" s="1514"/>
      <c r="BA231" s="1514"/>
      <c r="BB231" s="1514"/>
      <c r="BC231" s="1514"/>
      <c r="BD231" s="1514"/>
    </row>
    <row r="232" spans="1:56">
      <c r="A232" s="1581"/>
      <c r="B232" s="1514"/>
      <c r="C232" s="1514"/>
      <c r="D232" s="1514"/>
      <c r="E232" s="1514"/>
      <c r="F232" s="1514"/>
      <c r="G232" s="1514"/>
      <c r="H232" s="1514"/>
      <c r="I232" s="1514"/>
      <c r="J232" s="1514"/>
      <c r="K232" s="1514"/>
      <c r="L232" s="1514"/>
      <c r="M232" s="1514"/>
      <c r="N232" s="1514"/>
      <c r="O232" s="1514"/>
      <c r="P232" s="1514"/>
      <c r="AB232" s="1514"/>
      <c r="AO232" s="1514"/>
      <c r="AZ232" s="1514"/>
      <c r="BA232" s="1514"/>
      <c r="BB232" s="1514"/>
      <c r="BC232" s="1514"/>
      <c r="BD232" s="1514"/>
    </row>
    <row r="233" spans="1:56">
      <c r="A233" s="1581"/>
      <c r="B233" s="1514"/>
      <c r="C233" s="1514"/>
      <c r="D233" s="1514"/>
      <c r="E233" s="1514"/>
      <c r="F233" s="1514"/>
      <c r="G233" s="1514"/>
      <c r="H233" s="1514"/>
      <c r="I233" s="1514"/>
      <c r="J233" s="1514"/>
      <c r="K233" s="1514"/>
      <c r="L233" s="1514"/>
      <c r="M233" s="1514"/>
      <c r="N233" s="1514"/>
      <c r="O233" s="1514"/>
      <c r="P233" s="1514"/>
      <c r="AB233" s="1514"/>
      <c r="AO233" s="1514"/>
      <c r="AZ233" s="1514"/>
      <c r="BA233" s="1514"/>
      <c r="BB233" s="1514"/>
      <c r="BC233" s="1514"/>
      <c r="BD233" s="1514"/>
    </row>
    <row r="234" spans="1:56">
      <c r="A234" s="1581"/>
      <c r="B234" s="1514"/>
      <c r="C234" s="1514"/>
      <c r="D234" s="1514"/>
      <c r="E234" s="1514"/>
      <c r="F234" s="1514"/>
      <c r="G234" s="1514"/>
      <c r="H234" s="1514"/>
      <c r="I234" s="1514"/>
      <c r="J234" s="1514"/>
      <c r="K234" s="1514"/>
      <c r="L234" s="1514"/>
      <c r="M234" s="1514"/>
      <c r="N234" s="1514"/>
      <c r="O234" s="1514"/>
      <c r="P234" s="1514"/>
      <c r="AB234" s="1514"/>
      <c r="AO234" s="1514"/>
      <c r="AZ234" s="1514"/>
      <c r="BA234" s="1514"/>
      <c r="BB234" s="1514"/>
      <c r="BC234" s="1514"/>
      <c r="BD234" s="1514"/>
    </row>
    <row r="235" spans="1:56">
      <c r="A235" s="1581"/>
      <c r="B235" s="1514"/>
      <c r="C235" s="1514"/>
      <c r="D235" s="1514"/>
      <c r="E235" s="1514"/>
      <c r="F235" s="1514"/>
      <c r="G235" s="1514"/>
      <c r="H235" s="1514"/>
      <c r="I235" s="1514"/>
      <c r="J235" s="1514"/>
      <c r="K235" s="1514"/>
      <c r="L235" s="1514"/>
      <c r="M235" s="1514"/>
      <c r="N235" s="1514"/>
      <c r="O235" s="1514"/>
      <c r="P235" s="1514"/>
      <c r="AB235" s="1514"/>
      <c r="AO235" s="1514"/>
      <c r="AZ235" s="1514"/>
      <c r="BA235" s="1514"/>
      <c r="BB235" s="1514"/>
      <c r="BC235" s="1514"/>
      <c r="BD235" s="1514"/>
    </row>
    <row r="236" spans="1:56">
      <c r="A236" s="1581"/>
      <c r="B236" s="1514"/>
      <c r="C236" s="1514"/>
      <c r="D236" s="1514"/>
      <c r="E236" s="1514"/>
      <c r="F236" s="1514"/>
      <c r="G236" s="1514"/>
      <c r="H236" s="1514"/>
      <c r="I236" s="1514"/>
      <c r="J236" s="1514"/>
      <c r="K236" s="1514"/>
      <c r="L236" s="1514"/>
      <c r="M236" s="1514"/>
      <c r="N236" s="1514"/>
      <c r="O236" s="1514"/>
      <c r="P236" s="1514"/>
      <c r="AB236" s="1514"/>
      <c r="AO236" s="1514"/>
      <c r="AZ236" s="1514"/>
      <c r="BA236" s="1514"/>
      <c r="BB236" s="1514"/>
      <c r="BC236" s="1514"/>
      <c r="BD236" s="1514"/>
    </row>
    <row r="237" spans="1:56">
      <c r="A237" s="1581"/>
      <c r="B237" s="1514"/>
      <c r="C237" s="1514"/>
      <c r="D237" s="1514"/>
      <c r="E237" s="1514"/>
      <c r="F237" s="1514"/>
      <c r="G237" s="1514"/>
      <c r="H237" s="1514"/>
      <c r="I237" s="1514"/>
      <c r="J237" s="1514"/>
      <c r="K237" s="1514"/>
      <c r="L237" s="1514"/>
      <c r="M237" s="1514"/>
      <c r="N237" s="1514"/>
      <c r="O237" s="1514"/>
      <c r="P237" s="1514"/>
      <c r="AB237" s="1514"/>
      <c r="AO237" s="1514"/>
      <c r="AZ237" s="1514"/>
      <c r="BA237" s="1514"/>
      <c r="BB237" s="1514"/>
      <c r="BC237" s="1514"/>
      <c r="BD237" s="1514"/>
    </row>
    <row r="238" spans="1:56">
      <c r="A238" s="1581"/>
      <c r="B238" s="1514"/>
      <c r="C238" s="1514"/>
      <c r="D238" s="1514"/>
      <c r="E238" s="1514"/>
      <c r="F238" s="1514"/>
      <c r="G238" s="1514"/>
      <c r="H238" s="1514"/>
      <c r="I238" s="1514"/>
      <c r="J238" s="1514"/>
      <c r="K238" s="1514"/>
      <c r="L238" s="1514"/>
      <c r="M238" s="1514"/>
      <c r="N238" s="1514"/>
      <c r="O238" s="1514"/>
      <c r="P238" s="1514"/>
      <c r="AB238" s="1514"/>
      <c r="AO238" s="1514"/>
      <c r="AZ238" s="1514"/>
      <c r="BA238" s="1514"/>
      <c r="BB238" s="1514"/>
      <c r="BC238" s="1514"/>
      <c r="BD238" s="1514"/>
    </row>
    <row r="239" spans="1:56">
      <c r="A239" s="1581"/>
      <c r="B239" s="1514"/>
      <c r="C239" s="1514"/>
      <c r="D239" s="1514"/>
      <c r="E239" s="1514"/>
      <c r="F239" s="1514"/>
      <c r="G239" s="1514"/>
      <c r="H239" s="1514"/>
      <c r="I239" s="1514"/>
      <c r="J239" s="1514"/>
      <c r="K239" s="1514"/>
      <c r="L239" s="1514"/>
      <c r="M239" s="1514"/>
      <c r="N239" s="1514"/>
      <c r="O239" s="1514"/>
      <c r="P239" s="1514"/>
      <c r="AB239" s="1514"/>
      <c r="AO239" s="1514"/>
      <c r="AZ239" s="1514"/>
      <c r="BA239" s="1514"/>
      <c r="BB239" s="1514"/>
      <c r="BC239" s="1514"/>
      <c r="BD239" s="1514"/>
    </row>
    <row r="240" spans="1:56">
      <c r="A240" s="1581"/>
      <c r="B240" s="1514"/>
      <c r="C240" s="1514"/>
      <c r="D240" s="1514"/>
      <c r="E240" s="1514"/>
      <c r="F240" s="1514"/>
      <c r="G240" s="1514"/>
      <c r="H240" s="1514"/>
      <c r="I240" s="1514"/>
      <c r="J240" s="1514"/>
      <c r="K240" s="1514"/>
      <c r="L240" s="1514"/>
      <c r="M240" s="1514"/>
      <c r="N240" s="1514"/>
      <c r="O240" s="1514"/>
      <c r="P240" s="1514"/>
      <c r="AB240" s="1514"/>
      <c r="AO240" s="1514"/>
      <c r="AZ240" s="1514"/>
      <c r="BA240" s="1514"/>
      <c r="BB240" s="1514"/>
      <c r="BC240" s="1514"/>
      <c r="BD240" s="1514"/>
    </row>
    <row r="241" spans="1:56">
      <c r="A241" s="1581"/>
      <c r="B241" s="1514"/>
      <c r="C241" s="1514"/>
      <c r="D241" s="1514"/>
      <c r="E241" s="1514"/>
      <c r="F241" s="1514"/>
      <c r="G241" s="1514"/>
      <c r="H241" s="1514"/>
      <c r="I241" s="1514"/>
      <c r="J241" s="1514"/>
      <c r="K241" s="1514"/>
      <c r="L241" s="1514"/>
      <c r="M241" s="1514"/>
      <c r="N241" s="1514"/>
      <c r="O241" s="1514"/>
      <c r="P241" s="1514"/>
      <c r="AB241" s="1514"/>
      <c r="AO241" s="1514"/>
      <c r="AZ241" s="1514"/>
      <c r="BA241" s="1514"/>
      <c r="BB241" s="1514"/>
      <c r="BC241" s="1514"/>
      <c r="BD241" s="1514"/>
    </row>
    <row r="242" spans="1:56">
      <c r="A242" s="1581"/>
      <c r="B242" s="1514"/>
      <c r="C242" s="1514"/>
      <c r="D242" s="1514"/>
      <c r="E242" s="1514"/>
      <c r="F242" s="1514"/>
      <c r="G242" s="1514"/>
      <c r="H242" s="1514"/>
      <c r="I242" s="1514"/>
      <c r="J242" s="1514"/>
      <c r="K242" s="1514"/>
      <c r="L242" s="1514"/>
      <c r="M242" s="1514"/>
      <c r="N242" s="1514"/>
      <c r="O242" s="1514"/>
      <c r="P242" s="1514"/>
      <c r="AB242" s="1514"/>
      <c r="AO242" s="1514"/>
      <c r="AZ242" s="1514"/>
      <c r="BA242" s="1514"/>
      <c r="BB242" s="1514"/>
      <c r="BC242" s="1514"/>
      <c r="BD242" s="1514"/>
    </row>
    <row r="243" spans="1:56">
      <c r="A243" s="1581"/>
      <c r="B243" s="1514"/>
      <c r="C243" s="1514"/>
      <c r="D243" s="1514"/>
      <c r="E243" s="1514"/>
      <c r="F243" s="1514"/>
      <c r="G243" s="1514"/>
      <c r="H243" s="1514"/>
      <c r="I243" s="1514"/>
      <c r="J243" s="1514"/>
      <c r="K243" s="1514"/>
      <c r="L243" s="1514"/>
      <c r="M243" s="1514"/>
      <c r="N243" s="1514"/>
      <c r="O243" s="1514"/>
      <c r="P243" s="1514"/>
      <c r="AB243" s="1514"/>
      <c r="AO243" s="1514"/>
      <c r="AZ243" s="1514"/>
      <c r="BA243" s="1514"/>
      <c r="BB243" s="1514"/>
      <c r="BC243" s="1514"/>
      <c r="BD243" s="1514"/>
    </row>
    <row r="244" spans="1:56">
      <c r="A244" s="1581"/>
      <c r="B244" s="1514"/>
      <c r="C244" s="1514"/>
      <c r="D244" s="1514"/>
      <c r="E244" s="1514"/>
      <c r="F244" s="1514"/>
      <c r="G244" s="1514"/>
      <c r="H244" s="1514"/>
      <c r="I244" s="1514"/>
      <c r="J244" s="1514"/>
      <c r="K244" s="1514"/>
      <c r="L244" s="1514"/>
      <c r="M244" s="1514"/>
      <c r="N244" s="1514"/>
      <c r="O244" s="1514"/>
      <c r="P244" s="1514"/>
      <c r="AB244" s="1514"/>
      <c r="AO244" s="1514"/>
      <c r="AZ244" s="1514"/>
      <c r="BA244" s="1514"/>
      <c r="BB244" s="1514"/>
      <c r="BC244" s="1514"/>
      <c r="BD244" s="1514"/>
    </row>
    <row r="245" spans="1:56">
      <c r="A245" s="1581"/>
      <c r="B245" s="1514"/>
      <c r="C245" s="1514"/>
      <c r="D245" s="1514"/>
      <c r="E245" s="1514"/>
      <c r="F245" s="1514"/>
      <c r="G245" s="1514"/>
      <c r="H245" s="1514"/>
      <c r="I245" s="1514"/>
      <c r="J245" s="1514"/>
      <c r="K245" s="1514"/>
      <c r="L245" s="1514"/>
      <c r="M245" s="1514"/>
      <c r="N245" s="1514"/>
      <c r="O245" s="1514"/>
      <c r="P245" s="1514"/>
      <c r="AB245" s="1514"/>
      <c r="AO245" s="1514"/>
      <c r="AZ245" s="1514"/>
      <c r="BA245" s="1514"/>
      <c r="BB245" s="1514"/>
      <c r="BC245" s="1514"/>
      <c r="BD245" s="1514"/>
    </row>
    <row r="246" spans="1:56">
      <c r="A246" s="1581"/>
      <c r="B246" s="1514"/>
      <c r="C246" s="1514"/>
      <c r="D246" s="1514"/>
      <c r="E246" s="1514"/>
      <c r="F246" s="1514"/>
      <c r="G246" s="1514"/>
      <c r="H246" s="1514"/>
      <c r="I246" s="1514"/>
      <c r="J246" s="1514"/>
      <c r="K246" s="1514"/>
      <c r="L246" s="1514"/>
      <c r="M246" s="1514"/>
      <c r="N246" s="1514"/>
      <c r="O246" s="1514"/>
      <c r="P246" s="1514"/>
      <c r="AB246" s="1514"/>
      <c r="AO246" s="1514"/>
      <c r="AZ246" s="1514"/>
      <c r="BA246" s="1514"/>
      <c r="BB246" s="1514"/>
      <c r="BC246" s="1514"/>
      <c r="BD246" s="1514"/>
    </row>
    <row r="247" spans="1:56">
      <c r="A247" s="1581"/>
      <c r="B247" s="1514"/>
      <c r="C247" s="1514"/>
      <c r="D247" s="1514"/>
      <c r="E247" s="1514"/>
      <c r="F247" s="1514"/>
      <c r="G247" s="1514"/>
      <c r="H247" s="1514"/>
      <c r="I247" s="1514"/>
      <c r="J247" s="1514"/>
      <c r="K247" s="1514"/>
      <c r="L247" s="1514"/>
      <c r="M247" s="1514"/>
      <c r="N247" s="1514"/>
      <c r="O247" s="1514"/>
      <c r="P247" s="1514"/>
      <c r="AB247" s="1514"/>
      <c r="AO247" s="1514"/>
      <c r="AZ247" s="1514"/>
      <c r="BA247" s="1514"/>
      <c r="BB247" s="1514"/>
      <c r="BC247" s="1514"/>
      <c r="BD247" s="1514"/>
    </row>
    <row r="248" spans="1:56">
      <c r="A248" s="1581"/>
      <c r="B248" s="1514"/>
      <c r="C248" s="1514"/>
      <c r="D248" s="1514"/>
      <c r="E248" s="1514"/>
      <c r="F248" s="1514"/>
      <c r="G248" s="1514"/>
      <c r="H248" s="1514"/>
      <c r="I248" s="1514"/>
      <c r="J248" s="1514"/>
      <c r="K248" s="1514"/>
      <c r="L248" s="1514"/>
      <c r="M248" s="1514"/>
      <c r="N248" s="1514"/>
      <c r="O248" s="1514"/>
      <c r="P248" s="1514"/>
      <c r="AB248" s="1514"/>
      <c r="AO248" s="1514"/>
      <c r="AZ248" s="1514"/>
      <c r="BA248" s="1514"/>
      <c r="BB248" s="1514"/>
      <c r="BC248" s="1514"/>
      <c r="BD248" s="1514"/>
    </row>
    <row r="249" spans="1:56">
      <c r="A249" s="1581"/>
      <c r="B249" s="1514"/>
      <c r="C249" s="1514"/>
      <c r="D249" s="1514"/>
      <c r="E249" s="1514"/>
      <c r="F249" s="1514"/>
      <c r="G249" s="1514"/>
      <c r="H249" s="1514"/>
      <c r="I249" s="1514"/>
      <c r="J249" s="1514"/>
      <c r="K249" s="1514"/>
      <c r="L249" s="1514"/>
      <c r="M249" s="1514"/>
      <c r="N249" s="1514"/>
      <c r="O249" s="1514"/>
      <c r="P249" s="1514"/>
      <c r="AB249" s="1514"/>
      <c r="AO249" s="1514"/>
      <c r="AZ249" s="1514"/>
      <c r="BA249" s="1514"/>
      <c r="BB249" s="1514"/>
      <c r="BC249" s="1514"/>
      <c r="BD249" s="1514"/>
    </row>
    <row r="250" spans="1:56">
      <c r="A250" s="1581"/>
      <c r="B250" s="1514"/>
      <c r="C250" s="1514"/>
      <c r="D250" s="1514"/>
      <c r="E250" s="1514"/>
      <c r="F250" s="1514"/>
      <c r="G250" s="1514"/>
      <c r="H250" s="1514"/>
      <c r="I250" s="1514"/>
      <c r="J250" s="1514"/>
      <c r="K250" s="1514"/>
      <c r="L250" s="1514"/>
      <c r="M250" s="1514"/>
      <c r="N250" s="1514"/>
      <c r="O250" s="1514"/>
      <c r="P250" s="1514"/>
      <c r="AB250" s="1514"/>
      <c r="AO250" s="1514"/>
      <c r="AZ250" s="1514"/>
      <c r="BA250" s="1514"/>
      <c r="BB250" s="1514"/>
      <c r="BC250" s="1514"/>
      <c r="BD250" s="1514"/>
    </row>
    <row r="251" spans="1:56">
      <c r="A251" s="1581"/>
      <c r="B251" s="1514"/>
      <c r="C251" s="1514"/>
      <c r="D251" s="1514"/>
      <c r="E251" s="1514"/>
      <c r="F251" s="1514"/>
      <c r="G251" s="1514"/>
      <c r="H251" s="1514"/>
      <c r="I251" s="1514"/>
      <c r="J251" s="1514"/>
      <c r="K251" s="1514"/>
      <c r="L251" s="1514"/>
      <c r="M251" s="1514"/>
      <c r="N251" s="1514"/>
      <c r="O251" s="1514"/>
      <c r="P251" s="1514"/>
      <c r="AB251" s="1514"/>
      <c r="AO251" s="1514"/>
      <c r="AZ251" s="1514"/>
      <c r="BA251" s="1514"/>
      <c r="BB251" s="1514"/>
      <c r="BC251" s="1514"/>
      <c r="BD251" s="1514"/>
    </row>
    <row r="252" spans="1:56">
      <c r="A252" s="1581"/>
      <c r="B252" s="1514"/>
      <c r="C252" s="1514"/>
      <c r="D252" s="1514"/>
      <c r="E252" s="1514"/>
      <c r="F252" s="1514"/>
      <c r="G252" s="1514"/>
      <c r="H252" s="1514"/>
      <c r="I252" s="1514"/>
      <c r="J252" s="1514"/>
      <c r="K252" s="1514"/>
      <c r="L252" s="1514"/>
      <c r="M252" s="1514"/>
      <c r="N252" s="1514"/>
      <c r="O252" s="1514"/>
      <c r="P252" s="1514"/>
      <c r="AB252" s="1514"/>
      <c r="AO252" s="1514"/>
      <c r="AZ252" s="1514"/>
      <c r="BA252" s="1514"/>
      <c r="BB252" s="1514"/>
      <c r="BC252" s="1514"/>
      <c r="BD252" s="1514"/>
    </row>
    <row r="253" spans="1:56">
      <c r="A253" s="1581"/>
      <c r="B253" s="1514"/>
      <c r="C253" s="1514"/>
      <c r="D253" s="1514"/>
      <c r="E253" s="1514"/>
      <c r="F253" s="1514"/>
      <c r="G253" s="1514"/>
      <c r="H253" s="1514"/>
      <c r="I253" s="1514"/>
      <c r="J253" s="1514"/>
      <c r="K253" s="1514"/>
      <c r="L253" s="1514"/>
      <c r="M253" s="1514"/>
      <c r="N253" s="1514"/>
      <c r="O253" s="1514"/>
      <c r="P253" s="1514"/>
      <c r="AB253" s="1514"/>
      <c r="AO253" s="1514"/>
      <c r="AZ253" s="1514"/>
      <c r="BA253" s="1514"/>
      <c r="BB253" s="1514"/>
      <c r="BC253" s="1514"/>
      <c r="BD253" s="1514"/>
    </row>
    <row r="254" spans="1:56">
      <c r="A254" s="1581"/>
      <c r="B254" s="1514"/>
      <c r="C254" s="1514"/>
      <c r="D254" s="1514"/>
      <c r="E254" s="1514"/>
      <c r="F254" s="1514"/>
      <c r="G254" s="1514"/>
      <c r="H254" s="1514"/>
      <c r="I254" s="1514"/>
      <c r="J254" s="1514"/>
      <c r="K254" s="1514"/>
      <c r="L254" s="1514"/>
      <c r="M254" s="1514"/>
      <c r="N254" s="1514"/>
      <c r="O254" s="1514"/>
      <c r="P254" s="1514"/>
      <c r="AB254" s="1514"/>
      <c r="AO254" s="1514"/>
      <c r="AZ254" s="1514"/>
      <c r="BA254" s="1514"/>
      <c r="BB254" s="1514"/>
      <c r="BC254" s="1514"/>
      <c r="BD254" s="1514"/>
    </row>
    <row r="255" spans="1:56">
      <c r="A255" s="1581"/>
      <c r="B255" s="1514"/>
      <c r="C255" s="1514"/>
      <c r="D255" s="1514"/>
      <c r="E255" s="1514"/>
      <c r="F255" s="1514"/>
      <c r="G255" s="1514"/>
      <c r="H255" s="1514"/>
      <c r="I255" s="1514"/>
      <c r="J255" s="1514"/>
      <c r="K255" s="1514"/>
      <c r="L255" s="1514"/>
      <c r="M255" s="1514"/>
      <c r="N255" s="1514"/>
      <c r="O255" s="1514"/>
      <c r="P255" s="1514"/>
      <c r="AB255" s="1514"/>
      <c r="AO255" s="1514"/>
      <c r="AZ255" s="1514"/>
      <c r="BA255" s="1514"/>
      <c r="BB255" s="1514"/>
      <c r="BC255" s="1514"/>
      <c r="BD255" s="1514"/>
    </row>
    <row r="256" spans="1:56">
      <c r="A256" s="1581"/>
      <c r="B256" s="1514"/>
      <c r="C256" s="1514"/>
      <c r="D256" s="1514"/>
      <c r="E256" s="1514"/>
      <c r="F256" s="1514"/>
      <c r="G256" s="1514"/>
      <c r="H256" s="1514"/>
      <c r="I256" s="1514"/>
      <c r="J256" s="1514"/>
      <c r="K256" s="1514"/>
      <c r="L256" s="1514"/>
      <c r="M256" s="1514"/>
      <c r="N256" s="1514"/>
      <c r="O256" s="1514"/>
      <c r="P256" s="1514"/>
      <c r="AB256" s="1514"/>
      <c r="AO256" s="1514"/>
      <c r="AZ256" s="1514"/>
      <c r="BA256" s="1514"/>
      <c r="BB256" s="1514"/>
      <c r="BC256" s="1514"/>
      <c r="BD256" s="1514"/>
    </row>
    <row r="257" spans="1:56">
      <c r="A257" s="1581"/>
      <c r="B257" s="1514"/>
      <c r="C257" s="1514"/>
      <c r="D257" s="1514"/>
      <c r="E257" s="1514"/>
      <c r="F257" s="1514"/>
      <c r="G257" s="1514"/>
      <c r="H257" s="1514"/>
      <c r="I257" s="1514"/>
      <c r="J257" s="1514"/>
      <c r="K257" s="1514"/>
      <c r="L257" s="1514"/>
      <c r="M257" s="1514"/>
      <c r="N257" s="1514"/>
      <c r="O257" s="1514"/>
      <c r="P257" s="1514"/>
      <c r="AB257" s="1514"/>
      <c r="AO257" s="1514"/>
      <c r="AZ257" s="1514"/>
      <c r="BA257" s="1514"/>
      <c r="BB257" s="1514"/>
      <c r="BC257" s="1514"/>
      <c r="BD257" s="1514"/>
    </row>
    <row r="258" spans="1:56">
      <c r="A258" s="1581"/>
      <c r="B258" s="1514"/>
      <c r="C258" s="1514"/>
      <c r="D258" s="1514"/>
      <c r="E258" s="1514"/>
      <c r="F258" s="1514"/>
      <c r="G258" s="1514"/>
      <c r="H258" s="1514"/>
      <c r="I258" s="1514"/>
      <c r="J258" s="1514"/>
      <c r="K258" s="1514"/>
      <c r="L258" s="1514"/>
      <c r="M258" s="1514"/>
      <c r="N258" s="1514"/>
      <c r="O258" s="1514"/>
      <c r="P258" s="1514"/>
      <c r="AB258" s="1514"/>
      <c r="AO258" s="1514"/>
      <c r="AZ258" s="1514"/>
      <c r="BA258" s="1514"/>
      <c r="BB258" s="1514"/>
      <c r="BC258" s="1514"/>
      <c r="BD258" s="1514"/>
    </row>
    <row r="259" spans="1:56">
      <c r="A259" s="1581"/>
      <c r="B259" s="1514"/>
      <c r="C259" s="1514"/>
      <c r="D259" s="1514"/>
      <c r="E259" s="1514"/>
      <c r="F259" s="1514"/>
      <c r="G259" s="1514"/>
      <c r="H259" s="1514"/>
      <c r="I259" s="1514"/>
      <c r="J259" s="1514"/>
      <c r="K259" s="1514"/>
      <c r="L259" s="1514"/>
      <c r="M259" s="1514"/>
      <c r="N259" s="1514"/>
      <c r="O259" s="1514"/>
      <c r="P259" s="1514"/>
      <c r="AB259" s="1514"/>
      <c r="AO259" s="1514"/>
      <c r="AZ259" s="1514"/>
      <c r="BA259" s="1514"/>
      <c r="BB259" s="1514"/>
      <c r="BC259" s="1514"/>
      <c r="BD259" s="1514"/>
    </row>
    <row r="260" spans="1:56">
      <c r="A260" s="1581"/>
      <c r="B260" s="1514"/>
      <c r="C260" s="1514"/>
      <c r="D260" s="1514"/>
      <c r="E260" s="1514"/>
      <c r="F260" s="1514"/>
      <c r="G260" s="1514"/>
      <c r="H260" s="1514"/>
      <c r="I260" s="1514"/>
      <c r="J260" s="1514"/>
      <c r="K260" s="1514"/>
      <c r="L260" s="1514"/>
      <c r="M260" s="1514"/>
      <c r="N260" s="1514"/>
      <c r="O260" s="1514"/>
      <c r="P260" s="1514"/>
      <c r="AB260" s="1514"/>
      <c r="AO260" s="1514"/>
      <c r="AZ260" s="1514"/>
      <c r="BA260" s="1514"/>
      <c r="BB260" s="1514"/>
      <c r="BC260" s="1514"/>
      <c r="BD260" s="1514"/>
    </row>
    <row r="261" spans="1:56">
      <c r="A261" s="1581"/>
      <c r="B261" s="1514"/>
      <c r="C261" s="1514"/>
      <c r="D261" s="1514"/>
      <c r="E261" s="1514"/>
      <c r="F261" s="1514"/>
      <c r="G261" s="1514"/>
      <c r="H261" s="1514"/>
      <c r="I261" s="1514"/>
      <c r="J261" s="1514"/>
      <c r="K261" s="1514"/>
      <c r="L261" s="1514"/>
      <c r="M261" s="1514"/>
      <c r="N261" s="1514"/>
      <c r="O261" s="1514"/>
      <c r="P261" s="1514"/>
      <c r="AB261" s="1514"/>
      <c r="AO261" s="1514"/>
      <c r="AZ261" s="1514"/>
      <c r="BA261" s="1514"/>
      <c r="BB261" s="1514"/>
      <c r="BC261" s="1514"/>
      <c r="BD261" s="1514"/>
    </row>
    <row r="262" spans="1:56">
      <c r="A262" s="1581"/>
      <c r="B262" s="1514"/>
      <c r="C262" s="1514"/>
      <c r="D262" s="1514"/>
      <c r="E262" s="1514"/>
      <c r="F262" s="1514"/>
      <c r="G262" s="1514"/>
      <c r="H262" s="1514"/>
      <c r="I262" s="1514"/>
      <c r="J262" s="1514"/>
      <c r="K262" s="1514"/>
      <c r="L262" s="1514"/>
      <c r="M262" s="1514"/>
      <c r="N262" s="1514"/>
      <c r="O262" s="1514"/>
      <c r="P262" s="1514"/>
      <c r="AB262" s="1514"/>
      <c r="AO262" s="1514"/>
      <c r="AZ262" s="1514"/>
      <c r="BA262" s="1514"/>
      <c r="BB262" s="1514"/>
      <c r="BC262" s="1514"/>
      <c r="BD262" s="1514"/>
    </row>
    <row r="263" spans="1:56">
      <c r="A263" s="1581"/>
      <c r="B263" s="1514"/>
      <c r="C263" s="1514"/>
      <c r="D263" s="1514"/>
      <c r="E263" s="1514"/>
      <c r="F263" s="1514"/>
      <c r="G263" s="1514"/>
      <c r="H263" s="1514"/>
      <c r="I263" s="1514"/>
      <c r="J263" s="1514"/>
      <c r="K263" s="1514"/>
      <c r="L263" s="1514"/>
      <c r="M263" s="1514"/>
      <c r="N263" s="1514"/>
      <c r="O263" s="1514"/>
      <c r="P263" s="1514"/>
      <c r="AB263" s="1514"/>
      <c r="AO263" s="1514"/>
      <c r="AZ263" s="1514"/>
      <c r="BA263" s="1514"/>
      <c r="BB263" s="1514"/>
      <c r="BC263" s="1514"/>
      <c r="BD263" s="1514"/>
    </row>
    <row r="264" spans="1:56">
      <c r="A264" s="1581"/>
      <c r="B264" s="1514"/>
      <c r="C264" s="1514"/>
      <c r="D264" s="1514"/>
      <c r="E264" s="1514"/>
      <c r="F264" s="1514"/>
      <c r="G264" s="1514"/>
      <c r="H264" s="1514"/>
      <c r="I264" s="1514"/>
      <c r="J264" s="1514"/>
      <c r="K264" s="1514"/>
      <c r="L264" s="1514"/>
      <c r="M264" s="1514"/>
      <c r="N264" s="1514"/>
      <c r="O264" s="1514"/>
      <c r="P264" s="1514"/>
      <c r="AB264" s="1514"/>
      <c r="AO264" s="1514"/>
      <c r="AZ264" s="1514"/>
      <c r="BA264" s="1514"/>
      <c r="BB264" s="1514"/>
      <c r="BC264" s="1514"/>
      <c r="BD264" s="1514"/>
    </row>
    <row r="265" spans="1:56">
      <c r="A265" s="1581"/>
      <c r="B265" s="1514"/>
      <c r="C265" s="1514"/>
      <c r="D265" s="1514"/>
      <c r="E265" s="1514"/>
      <c r="F265" s="1514"/>
      <c r="G265" s="1514"/>
      <c r="H265" s="1514"/>
      <c r="I265" s="1514"/>
      <c r="J265" s="1514"/>
      <c r="K265" s="1514"/>
      <c r="L265" s="1514"/>
      <c r="M265" s="1514"/>
      <c r="N265" s="1514"/>
      <c r="O265" s="1514"/>
      <c r="P265" s="1514"/>
      <c r="AB265" s="1514"/>
      <c r="AO265" s="1514"/>
      <c r="AZ265" s="1514"/>
      <c r="BA265" s="1514"/>
      <c r="BB265" s="1514"/>
      <c r="BC265" s="1514"/>
      <c r="BD265" s="1514"/>
    </row>
  </sheetData>
  <mergeCells count="1">
    <mergeCell ref="AC2:AN2"/>
  </mergeCells>
  <hyperlinks>
    <hyperlink ref="A1" location="Menu!A1" display="Return to Menu"/>
  </hyperlinks>
  <pageMargins left="0.19685039370078741" right="0.19685039370078741" top="0.74803149606299213" bottom="0.74803149606299213" header="0.31496062992125984" footer="0.31496062992125984"/>
  <pageSetup paperSize="9" scale="58" orientation="landscape" r:id="rId1"/>
  <colBreaks count="2" manualBreakCount="2">
    <brk id="54" max="17" man="1"/>
    <brk id="72" max="17"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27"/>
  <sheetViews>
    <sheetView view="pageBreakPreview" zoomScaleNormal="90" zoomScaleSheetLayoutView="100" workbookViewId="0"/>
  </sheetViews>
  <sheetFormatPr defaultRowHeight="14.25"/>
  <cols>
    <col min="1" max="1" width="50.42578125" style="1596" customWidth="1"/>
    <col min="2" max="2" width="9.140625" style="1596" bestFit="1" customWidth="1"/>
    <col min="3" max="4" width="9.42578125" style="1596" bestFit="1" customWidth="1"/>
    <col min="5" max="6" width="9.140625" style="1596" bestFit="1" customWidth="1"/>
    <col min="7" max="7" width="9.42578125" style="1596" bestFit="1" customWidth="1"/>
    <col min="8" max="10" width="9.140625" style="1596" bestFit="1" customWidth="1"/>
    <col min="11" max="13" width="9.42578125" style="1596" bestFit="1" customWidth="1"/>
    <col min="14" max="17" width="9.140625" style="1596" bestFit="1" customWidth="1"/>
    <col min="18" max="18" width="9.42578125" style="1596" bestFit="1" customWidth="1"/>
    <col min="19" max="20" width="9.140625" style="1596" bestFit="1" customWidth="1"/>
    <col min="21" max="22" width="9.42578125" style="1596" bestFit="1" customWidth="1"/>
    <col min="23" max="23" width="9" style="1596" customWidth="1"/>
    <col min="24" max="25" width="9.42578125" style="1596" bestFit="1" customWidth="1"/>
    <col min="26" max="26" width="9.140625" style="1596" bestFit="1" customWidth="1"/>
    <col min="27" max="27" width="9.42578125" style="1596" bestFit="1" customWidth="1"/>
    <col min="28" max="31" width="9.140625" style="1596" bestFit="1" customWidth="1"/>
    <col min="32" max="32" width="9.42578125" style="1596" bestFit="1" customWidth="1"/>
    <col min="33" max="34" width="9.140625" style="1596" bestFit="1" customWidth="1"/>
    <col min="35" max="35" width="9.42578125" style="1596" bestFit="1" customWidth="1"/>
    <col min="36" max="37" width="9.140625" style="1596" bestFit="1" customWidth="1"/>
    <col min="38" max="38" width="10.28515625" style="1596" bestFit="1" customWidth="1"/>
    <col min="39" max="39" width="9.5703125" style="1596" bestFit="1" customWidth="1"/>
    <col min="40" max="40" width="10.28515625" style="1596" bestFit="1" customWidth="1"/>
    <col min="41" max="41" width="9.28515625" style="1596" bestFit="1" customWidth="1"/>
    <col min="42" max="42" width="9.42578125" style="1596" bestFit="1" customWidth="1"/>
    <col min="43" max="49" width="9.5703125" style="1596" bestFit="1" customWidth="1"/>
    <col min="50" max="50" width="11.28515625" style="1596" customWidth="1"/>
    <col min="51" max="51" width="9.7109375" style="1596" bestFit="1" customWidth="1"/>
    <col min="52" max="55" width="9.5703125" style="1596" bestFit="1" customWidth="1"/>
    <col min="56" max="57" width="10.85546875" style="1596" bestFit="1" customWidth="1"/>
    <col min="58" max="60" width="9.5703125" style="1596" bestFit="1" customWidth="1"/>
    <col min="61" max="63" width="10.85546875" style="1596" bestFit="1" customWidth="1"/>
    <col min="64" max="64" width="9.42578125" style="1596" customWidth="1"/>
    <col min="65" max="65" width="9.7109375" style="1596" bestFit="1" customWidth="1"/>
    <col min="66" max="67" width="10.85546875" style="1596" bestFit="1" customWidth="1"/>
    <col min="68" max="68" width="10" style="1596" bestFit="1" customWidth="1"/>
    <col min="69" max="69" width="11.28515625" style="1596" bestFit="1" customWidth="1"/>
    <col min="70" max="70" width="11" style="1596" bestFit="1" customWidth="1"/>
    <col min="71" max="72" width="9.7109375" style="1596" bestFit="1" customWidth="1"/>
    <col min="73" max="73" width="11" style="1596" bestFit="1" customWidth="1"/>
    <col min="74" max="74" width="11.28515625" style="1596" bestFit="1" customWidth="1"/>
    <col min="75" max="79" width="11" style="1596" bestFit="1" customWidth="1"/>
    <col min="80" max="85" width="10.85546875" style="1596" bestFit="1" customWidth="1"/>
    <col min="86" max="162" width="9.140625" style="1596"/>
    <col min="163" max="163" width="41.42578125" style="1596" bestFit="1" customWidth="1"/>
    <col min="164" max="181" width="9.140625" style="1596"/>
    <col min="182" max="182" width="10.140625" style="1596" bestFit="1" customWidth="1"/>
    <col min="183" max="256" width="9.140625" style="1596"/>
    <col min="257" max="257" width="50.42578125" style="1596" customWidth="1"/>
    <col min="258" max="258" width="9.140625" style="1596" bestFit="1" customWidth="1"/>
    <col min="259" max="260" width="9.42578125" style="1596" bestFit="1" customWidth="1"/>
    <col min="261" max="262" width="9.140625" style="1596" bestFit="1" customWidth="1"/>
    <col min="263" max="263" width="9.42578125" style="1596" bestFit="1" customWidth="1"/>
    <col min="264" max="266" width="9.140625" style="1596" bestFit="1" customWidth="1"/>
    <col min="267" max="269" width="9.42578125" style="1596" bestFit="1" customWidth="1"/>
    <col min="270" max="273" width="9.140625" style="1596" bestFit="1" customWidth="1"/>
    <col min="274" max="274" width="9.42578125" style="1596" bestFit="1" customWidth="1"/>
    <col min="275" max="276" width="9.140625" style="1596" bestFit="1" customWidth="1"/>
    <col min="277" max="278" width="9.42578125" style="1596" bestFit="1" customWidth="1"/>
    <col min="279" max="279" width="9" style="1596" customWidth="1"/>
    <col min="280" max="281" width="9.42578125" style="1596" bestFit="1" customWidth="1"/>
    <col min="282" max="282" width="9.140625" style="1596" bestFit="1" customWidth="1"/>
    <col min="283" max="283" width="9.42578125" style="1596" bestFit="1" customWidth="1"/>
    <col min="284" max="287" width="9.140625" style="1596" bestFit="1" customWidth="1"/>
    <col min="288" max="288" width="9.42578125" style="1596" bestFit="1" customWidth="1"/>
    <col min="289" max="290" width="9.140625" style="1596" bestFit="1" customWidth="1"/>
    <col min="291" max="291" width="9.42578125" style="1596" bestFit="1" customWidth="1"/>
    <col min="292" max="293" width="9.140625" style="1596" bestFit="1" customWidth="1"/>
    <col min="294" max="294" width="10.28515625" style="1596" bestFit="1" customWidth="1"/>
    <col min="295" max="295" width="9.5703125" style="1596" bestFit="1" customWidth="1"/>
    <col min="296" max="296" width="10.28515625" style="1596" bestFit="1" customWidth="1"/>
    <col min="297" max="297" width="9.28515625" style="1596" bestFit="1" customWidth="1"/>
    <col min="298" max="298" width="9.42578125" style="1596" bestFit="1" customWidth="1"/>
    <col min="299" max="305" width="9.5703125" style="1596" bestFit="1" customWidth="1"/>
    <col min="306" max="306" width="11.28515625" style="1596" customWidth="1"/>
    <col min="307" max="307" width="9.7109375" style="1596" bestFit="1" customWidth="1"/>
    <col min="308" max="311" width="9.5703125" style="1596" bestFit="1" customWidth="1"/>
    <col min="312" max="313" width="10.85546875" style="1596" bestFit="1" customWidth="1"/>
    <col min="314" max="316" width="9.5703125" style="1596" bestFit="1" customWidth="1"/>
    <col min="317" max="319" width="10.85546875" style="1596" bestFit="1" customWidth="1"/>
    <col min="320" max="320" width="9.42578125" style="1596" customWidth="1"/>
    <col min="321" max="321" width="9.7109375" style="1596" bestFit="1" customWidth="1"/>
    <col min="322" max="323" width="10.85546875" style="1596" bestFit="1" customWidth="1"/>
    <col min="324" max="324" width="10" style="1596" bestFit="1" customWidth="1"/>
    <col min="325" max="325" width="11.28515625" style="1596" bestFit="1" customWidth="1"/>
    <col min="326" max="326" width="11" style="1596" bestFit="1" customWidth="1"/>
    <col min="327" max="328" width="9.7109375" style="1596" bestFit="1" customWidth="1"/>
    <col min="329" max="329" width="11" style="1596" bestFit="1" customWidth="1"/>
    <col min="330" max="330" width="11.28515625" style="1596" bestFit="1" customWidth="1"/>
    <col min="331" max="335" width="11" style="1596" bestFit="1" customWidth="1"/>
    <col min="336" max="341" width="10.85546875" style="1596" bestFit="1" customWidth="1"/>
    <col min="342" max="418" width="9.140625" style="1596"/>
    <col min="419" max="419" width="41.42578125" style="1596" bestFit="1" customWidth="1"/>
    <col min="420" max="437" width="9.140625" style="1596"/>
    <col min="438" max="438" width="10.140625" style="1596" bestFit="1" customWidth="1"/>
    <col min="439" max="512" width="9.140625" style="1596"/>
    <col min="513" max="513" width="50.42578125" style="1596" customWidth="1"/>
    <col min="514" max="514" width="9.140625" style="1596" bestFit="1" customWidth="1"/>
    <col min="515" max="516" width="9.42578125" style="1596" bestFit="1" customWidth="1"/>
    <col min="517" max="518" width="9.140625" style="1596" bestFit="1" customWidth="1"/>
    <col min="519" max="519" width="9.42578125" style="1596" bestFit="1" customWidth="1"/>
    <col min="520" max="522" width="9.140625" style="1596" bestFit="1" customWidth="1"/>
    <col min="523" max="525" width="9.42578125" style="1596" bestFit="1" customWidth="1"/>
    <col min="526" max="529" width="9.140625" style="1596" bestFit="1" customWidth="1"/>
    <col min="530" max="530" width="9.42578125" style="1596" bestFit="1" customWidth="1"/>
    <col min="531" max="532" width="9.140625" style="1596" bestFit="1" customWidth="1"/>
    <col min="533" max="534" width="9.42578125" style="1596" bestFit="1" customWidth="1"/>
    <col min="535" max="535" width="9" style="1596" customWidth="1"/>
    <col min="536" max="537" width="9.42578125" style="1596" bestFit="1" customWidth="1"/>
    <col min="538" max="538" width="9.140625" style="1596" bestFit="1" customWidth="1"/>
    <col min="539" max="539" width="9.42578125" style="1596" bestFit="1" customWidth="1"/>
    <col min="540" max="543" width="9.140625" style="1596" bestFit="1" customWidth="1"/>
    <col min="544" max="544" width="9.42578125" style="1596" bestFit="1" customWidth="1"/>
    <col min="545" max="546" width="9.140625" style="1596" bestFit="1" customWidth="1"/>
    <col min="547" max="547" width="9.42578125" style="1596" bestFit="1" customWidth="1"/>
    <col min="548" max="549" width="9.140625" style="1596" bestFit="1" customWidth="1"/>
    <col min="550" max="550" width="10.28515625" style="1596" bestFit="1" customWidth="1"/>
    <col min="551" max="551" width="9.5703125" style="1596" bestFit="1" customWidth="1"/>
    <col min="552" max="552" width="10.28515625" style="1596" bestFit="1" customWidth="1"/>
    <col min="553" max="553" width="9.28515625" style="1596" bestFit="1" customWidth="1"/>
    <col min="554" max="554" width="9.42578125" style="1596" bestFit="1" customWidth="1"/>
    <col min="555" max="561" width="9.5703125" style="1596" bestFit="1" customWidth="1"/>
    <col min="562" max="562" width="11.28515625" style="1596" customWidth="1"/>
    <col min="563" max="563" width="9.7109375" style="1596" bestFit="1" customWidth="1"/>
    <col min="564" max="567" width="9.5703125" style="1596" bestFit="1" customWidth="1"/>
    <col min="568" max="569" width="10.85546875" style="1596" bestFit="1" customWidth="1"/>
    <col min="570" max="572" width="9.5703125" style="1596" bestFit="1" customWidth="1"/>
    <col min="573" max="575" width="10.85546875" style="1596" bestFit="1" customWidth="1"/>
    <col min="576" max="576" width="9.42578125" style="1596" customWidth="1"/>
    <col min="577" max="577" width="9.7109375" style="1596" bestFit="1" customWidth="1"/>
    <col min="578" max="579" width="10.85546875" style="1596" bestFit="1" customWidth="1"/>
    <col min="580" max="580" width="10" style="1596" bestFit="1" customWidth="1"/>
    <col min="581" max="581" width="11.28515625" style="1596" bestFit="1" customWidth="1"/>
    <col min="582" max="582" width="11" style="1596" bestFit="1" customWidth="1"/>
    <col min="583" max="584" width="9.7109375" style="1596" bestFit="1" customWidth="1"/>
    <col min="585" max="585" width="11" style="1596" bestFit="1" customWidth="1"/>
    <col min="586" max="586" width="11.28515625" style="1596" bestFit="1" customWidth="1"/>
    <col min="587" max="591" width="11" style="1596" bestFit="1" customWidth="1"/>
    <col min="592" max="597" width="10.85546875" style="1596" bestFit="1" customWidth="1"/>
    <col min="598" max="674" width="9.140625" style="1596"/>
    <col min="675" max="675" width="41.42578125" style="1596" bestFit="1" customWidth="1"/>
    <col min="676" max="693" width="9.140625" style="1596"/>
    <col min="694" max="694" width="10.140625" style="1596" bestFit="1" customWidth="1"/>
    <col min="695" max="768" width="9.140625" style="1596"/>
    <col min="769" max="769" width="50.42578125" style="1596" customWidth="1"/>
    <col min="770" max="770" width="9.140625" style="1596" bestFit="1" customWidth="1"/>
    <col min="771" max="772" width="9.42578125" style="1596" bestFit="1" customWidth="1"/>
    <col min="773" max="774" width="9.140625" style="1596" bestFit="1" customWidth="1"/>
    <col min="775" max="775" width="9.42578125" style="1596" bestFit="1" customWidth="1"/>
    <col min="776" max="778" width="9.140625" style="1596" bestFit="1" customWidth="1"/>
    <col min="779" max="781" width="9.42578125" style="1596" bestFit="1" customWidth="1"/>
    <col min="782" max="785" width="9.140625" style="1596" bestFit="1" customWidth="1"/>
    <col min="786" max="786" width="9.42578125" style="1596" bestFit="1" customWidth="1"/>
    <col min="787" max="788" width="9.140625" style="1596" bestFit="1" customWidth="1"/>
    <col min="789" max="790" width="9.42578125" style="1596" bestFit="1" customWidth="1"/>
    <col min="791" max="791" width="9" style="1596" customWidth="1"/>
    <col min="792" max="793" width="9.42578125" style="1596" bestFit="1" customWidth="1"/>
    <col min="794" max="794" width="9.140625" style="1596" bestFit="1" customWidth="1"/>
    <col min="795" max="795" width="9.42578125" style="1596" bestFit="1" customWidth="1"/>
    <col min="796" max="799" width="9.140625" style="1596" bestFit="1" customWidth="1"/>
    <col min="800" max="800" width="9.42578125" style="1596" bestFit="1" customWidth="1"/>
    <col min="801" max="802" width="9.140625" style="1596" bestFit="1" customWidth="1"/>
    <col min="803" max="803" width="9.42578125" style="1596" bestFit="1" customWidth="1"/>
    <col min="804" max="805" width="9.140625" style="1596" bestFit="1" customWidth="1"/>
    <col min="806" max="806" width="10.28515625" style="1596" bestFit="1" customWidth="1"/>
    <col min="807" max="807" width="9.5703125" style="1596" bestFit="1" customWidth="1"/>
    <col min="808" max="808" width="10.28515625" style="1596" bestFit="1" customWidth="1"/>
    <col min="809" max="809" width="9.28515625" style="1596" bestFit="1" customWidth="1"/>
    <col min="810" max="810" width="9.42578125" style="1596" bestFit="1" customWidth="1"/>
    <col min="811" max="817" width="9.5703125" style="1596" bestFit="1" customWidth="1"/>
    <col min="818" max="818" width="11.28515625" style="1596" customWidth="1"/>
    <col min="819" max="819" width="9.7109375" style="1596" bestFit="1" customWidth="1"/>
    <col min="820" max="823" width="9.5703125" style="1596" bestFit="1" customWidth="1"/>
    <col min="824" max="825" width="10.85546875" style="1596" bestFit="1" customWidth="1"/>
    <col min="826" max="828" width="9.5703125" style="1596" bestFit="1" customWidth="1"/>
    <col min="829" max="831" width="10.85546875" style="1596" bestFit="1" customWidth="1"/>
    <col min="832" max="832" width="9.42578125" style="1596" customWidth="1"/>
    <col min="833" max="833" width="9.7109375" style="1596" bestFit="1" customWidth="1"/>
    <col min="834" max="835" width="10.85546875" style="1596" bestFit="1" customWidth="1"/>
    <col min="836" max="836" width="10" style="1596" bestFit="1" customWidth="1"/>
    <col min="837" max="837" width="11.28515625" style="1596" bestFit="1" customWidth="1"/>
    <col min="838" max="838" width="11" style="1596" bestFit="1" customWidth="1"/>
    <col min="839" max="840" width="9.7109375" style="1596" bestFit="1" customWidth="1"/>
    <col min="841" max="841" width="11" style="1596" bestFit="1" customWidth="1"/>
    <col min="842" max="842" width="11.28515625" style="1596" bestFit="1" customWidth="1"/>
    <col min="843" max="847" width="11" style="1596" bestFit="1" customWidth="1"/>
    <col min="848" max="853" width="10.85546875" style="1596" bestFit="1" customWidth="1"/>
    <col min="854" max="930" width="9.140625" style="1596"/>
    <col min="931" max="931" width="41.42578125" style="1596" bestFit="1" customWidth="1"/>
    <col min="932" max="949" width="9.140625" style="1596"/>
    <col min="950" max="950" width="10.140625" style="1596" bestFit="1" customWidth="1"/>
    <col min="951" max="1024" width="9.140625" style="1596"/>
    <col min="1025" max="1025" width="50.42578125" style="1596" customWidth="1"/>
    <col min="1026" max="1026" width="9.140625" style="1596" bestFit="1" customWidth="1"/>
    <col min="1027" max="1028" width="9.42578125" style="1596" bestFit="1" customWidth="1"/>
    <col min="1029" max="1030" width="9.140625" style="1596" bestFit="1" customWidth="1"/>
    <col min="1031" max="1031" width="9.42578125" style="1596" bestFit="1" customWidth="1"/>
    <col min="1032" max="1034" width="9.140625" style="1596" bestFit="1" customWidth="1"/>
    <col min="1035" max="1037" width="9.42578125" style="1596" bestFit="1" customWidth="1"/>
    <col min="1038" max="1041" width="9.140625" style="1596" bestFit="1" customWidth="1"/>
    <col min="1042" max="1042" width="9.42578125" style="1596" bestFit="1" customWidth="1"/>
    <col min="1043" max="1044" width="9.140625" style="1596" bestFit="1" customWidth="1"/>
    <col min="1045" max="1046" width="9.42578125" style="1596" bestFit="1" customWidth="1"/>
    <col min="1047" max="1047" width="9" style="1596" customWidth="1"/>
    <col min="1048" max="1049" width="9.42578125" style="1596" bestFit="1" customWidth="1"/>
    <col min="1050" max="1050" width="9.140625" style="1596" bestFit="1" customWidth="1"/>
    <col min="1051" max="1051" width="9.42578125" style="1596" bestFit="1" customWidth="1"/>
    <col min="1052" max="1055" width="9.140625" style="1596" bestFit="1" customWidth="1"/>
    <col min="1056" max="1056" width="9.42578125" style="1596" bestFit="1" customWidth="1"/>
    <col min="1057" max="1058" width="9.140625" style="1596" bestFit="1" customWidth="1"/>
    <col min="1059" max="1059" width="9.42578125" style="1596" bestFit="1" customWidth="1"/>
    <col min="1060" max="1061" width="9.140625" style="1596" bestFit="1" customWidth="1"/>
    <col min="1062" max="1062" width="10.28515625" style="1596" bestFit="1" customWidth="1"/>
    <col min="1063" max="1063" width="9.5703125" style="1596" bestFit="1" customWidth="1"/>
    <col min="1064" max="1064" width="10.28515625" style="1596" bestFit="1" customWidth="1"/>
    <col min="1065" max="1065" width="9.28515625" style="1596" bestFit="1" customWidth="1"/>
    <col min="1066" max="1066" width="9.42578125" style="1596" bestFit="1" customWidth="1"/>
    <col min="1067" max="1073" width="9.5703125" style="1596" bestFit="1" customWidth="1"/>
    <col min="1074" max="1074" width="11.28515625" style="1596" customWidth="1"/>
    <col min="1075" max="1075" width="9.7109375" style="1596" bestFit="1" customWidth="1"/>
    <col min="1076" max="1079" width="9.5703125" style="1596" bestFit="1" customWidth="1"/>
    <col min="1080" max="1081" width="10.85546875" style="1596" bestFit="1" customWidth="1"/>
    <col min="1082" max="1084" width="9.5703125" style="1596" bestFit="1" customWidth="1"/>
    <col min="1085" max="1087" width="10.85546875" style="1596" bestFit="1" customWidth="1"/>
    <col min="1088" max="1088" width="9.42578125" style="1596" customWidth="1"/>
    <col min="1089" max="1089" width="9.7109375" style="1596" bestFit="1" customWidth="1"/>
    <col min="1090" max="1091" width="10.85546875" style="1596" bestFit="1" customWidth="1"/>
    <col min="1092" max="1092" width="10" style="1596" bestFit="1" customWidth="1"/>
    <col min="1093" max="1093" width="11.28515625" style="1596" bestFit="1" customWidth="1"/>
    <col min="1094" max="1094" width="11" style="1596" bestFit="1" customWidth="1"/>
    <col min="1095" max="1096" width="9.7109375" style="1596" bestFit="1" customWidth="1"/>
    <col min="1097" max="1097" width="11" style="1596" bestFit="1" customWidth="1"/>
    <col min="1098" max="1098" width="11.28515625" style="1596" bestFit="1" customWidth="1"/>
    <col min="1099" max="1103" width="11" style="1596" bestFit="1" customWidth="1"/>
    <col min="1104" max="1109" width="10.85546875" style="1596" bestFit="1" customWidth="1"/>
    <col min="1110" max="1186" width="9.140625" style="1596"/>
    <col min="1187" max="1187" width="41.42578125" style="1596" bestFit="1" customWidth="1"/>
    <col min="1188" max="1205" width="9.140625" style="1596"/>
    <col min="1206" max="1206" width="10.140625" style="1596" bestFit="1" customWidth="1"/>
    <col min="1207" max="1280" width="9.140625" style="1596"/>
    <col min="1281" max="1281" width="50.42578125" style="1596" customWidth="1"/>
    <col min="1282" max="1282" width="9.140625" style="1596" bestFit="1" customWidth="1"/>
    <col min="1283" max="1284" width="9.42578125" style="1596" bestFit="1" customWidth="1"/>
    <col min="1285" max="1286" width="9.140625" style="1596" bestFit="1" customWidth="1"/>
    <col min="1287" max="1287" width="9.42578125" style="1596" bestFit="1" customWidth="1"/>
    <col min="1288" max="1290" width="9.140625" style="1596" bestFit="1" customWidth="1"/>
    <col min="1291" max="1293" width="9.42578125" style="1596" bestFit="1" customWidth="1"/>
    <col min="1294" max="1297" width="9.140625" style="1596" bestFit="1" customWidth="1"/>
    <col min="1298" max="1298" width="9.42578125" style="1596" bestFit="1" customWidth="1"/>
    <col min="1299" max="1300" width="9.140625" style="1596" bestFit="1" customWidth="1"/>
    <col min="1301" max="1302" width="9.42578125" style="1596" bestFit="1" customWidth="1"/>
    <col min="1303" max="1303" width="9" style="1596" customWidth="1"/>
    <col min="1304" max="1305" width="9.42578125" style="1596" bestFit="1" customWidth="1"/>
    <col min="1306" max="1306" width="9.140625" style="1596" bestFit="1" customWidth="1"/>
    <col min="1307" max="1307" width="9.42578125" style="1596" bestFit="1" customWidth="1"/>
    <col min="1308" max="1311" width="9.140625" style="1596" bestFit="1" customWidth="1"/>
    <col min="1312" max="1312" width="9.42578125" style="1596" bestFit="1" customWidth="1"/>
    <col min="1313" max="1314" width="9.140625" style="1596" bestFit="1" customWidth="1"/>
    <col min="1315" max="1315" width="9.42578125" style="1596" bestFit="1" customWidth="1"/>
    <col min="1316" max="1317" width="9.140625" style="1596" bestFit="1" customWidth="1"/>
    <col min="1318" max="1318" width="10.28515625" style="1596" bestFit="1" customWidth="1"/>
    <col min="1319" max="1319" width="9.5703125" style="1596" bestFit="1" customWidth="1"/>
    <col min="1320" max="1320" width="10.28515625" style="1596" bestFit="1" customWidth="1"/>
    <col min="1321" max="1321" width="9.28515625" style="1596" bestFit="1" customWidth="1"/>
    <col min="1322" max="1322" width="9.42578125" style="1596" bestFit="1" customWidth="1"/>
    <col min="1323" max="1329" width="9.5703125" style="1596" bestFit="1" customWidth="1"/>
    <col min="1330" max="1330" width="11.28515625" style="1596" customWidth="1"/>
    <col min="1331" max="1331" width="9.7109375" style="1596" bestFit="1" customWidth="1"/>
    <col min="1332" max="1335" width="9.5703125" style="1596" bestFit="1" customWidth="1"/>
    <col min="1336" max="1337" width="10.85546875" style="1596" bestFit="1" customWidth="1"/>
    <col min="1338" max="1340" width="9.5703125" style="1596" bestFit="1" customWidth="1"/>
    <col min="1341" max="1343" width="10.85546875" style="1596" bestFit="1" customWidth="1"/>
    <col min="1344" max="1344" width="9.42578125" style="1596" customWidth="1"/>
    <col min="1345" max="1345" width="9.7109375" style="1596" bestFit="1" customWidth="1"/>
    <col min="1346" max="1347" width="10.85546875" style="1596" bestFit="1" customWidth="1"/>
    <col min="1348" max="1348" width="10" style="1596" bestFit="1" customWidth="1"/>
    <col min="1349" max="1349" width="11.28515625" style="1596" bestFit="1" customWidth="1"/>
    <col min="1350" max="1350" width="11" style="1596" bestFit="1" customWidth="1"/>
    <col min="1351" max="1352" width="9.7109375" style="1596" bestFit="1" customWidth="1"/>
    <col min="1353" max="1353" width="11" style="1596" bestFit="1" customWidth="1"/>
    <col min="1354" max="1354" width="11.28515625" style="1596" bestFit="1" customWidth="1"/>
    <col min="1355" max="1359" width="11" style="1596" bestFit="1" customWidth="1"/>
    <col min="1360" max="1365" width="10.85546875" style="1596" bestFit="1" customWidth="1"/>
    <col min="1366" max="1442" width="9.140625" style="1596"/>
    <col min="1443" max="1443" width="41.42578125" style="1596" bestFit="1" customWidth="1"/>
    <col min="1444" max="1461" width="9.140625" style="1596"/>
    <col min="1462" max="1462" width="10.140625" style="1596" bestFit="1" customWidth="1"/>
    <col min="1463" max="1536" width="9.140625" style="1596"/>
    <col min="1537" max="1537" width="50.42578125" style="1596" customWidth="1"/>
    <col min="1538" max="1538" width="9.140625" style="1596" bestFit="1" customWidth="1"/>
    <col min="1539" max="1540" width="9.42578125" style="1596" bestFit="1" customWidth="1"/>
    <col min="1541" max="1542" width="9.140625" style="1596" bestFit="1" customWidth="1"/>
    <col min="1543" max="1543" width="9.42578125" style="1596" bestFit="1" customWidth="1"/>
    <col min="1544" max="1546" width="9.140625" style="1596" bestFit="1" customWidth="1"/>
    <col min="1547" max="1549" width="9.42578125" style="1596" bestFit="1" customWidth="1"/>
    <col min="1550" max="1553" width="9.140625" style="1596" bestFit="1" customWidth="1"/>
    <col min="1554" max="1554" width="9.42578125" style="1596" bestFit="1" customWidth="1"/>
    <col min="1555" max="1556" width="9.140625" style="1596" bestFit="1" customWidth="1"/>
    <col min="1557" max="1558" width="9.42578125" style="1596" bestFit="1" customWidth="1"/>
    <col min="1559" max="1559" width="9" style="1596" customWidth="1"/>
    <col min="1560" max="1561" width="9.42578125" style="1596" bestFit="1" customWidth="1"/>
    <col min="1562" max="1562" width="9.140625" style="1596" bestFit="1" customWidth="1"/>
    <col min="1563" max="1563" width="9.42578125" style="1596" bestFit="1" customWidth="1"/>
    <col min="1564" max="1567" width="9.140625" style="1596" bestFit="1" customWidth="1"/>
    <col min="1568" max="1568" width="9.42578125" style="1596" bestFit="1" customWidth="1"/>
    <col min="1569" max="1570" width="9.140625" style="1596" bestFit="1" customWidth="1"/>
    <col min="1571" max="1571" width="9.42578125" style="1596" bestFit="1" customWidth="1"/>
    <col min="1572" max="1573" width="9.140625" style="1596" bestFit="1" customWidth="1"/>
    <col min="1574" max="1574" width="10.28515625" style="1596" bestFit="1" customWidth="1"/>
    <col min="1575" max="1575" width="9.5703125" style="1596" bestFit="1" customWidth="1"/>
    <col min="1576" max="1576" width="10.28515625" style="1596" bestFit="1" customWidth="1"/>
    <col min="1577" max="1577" width="9.28515625" style="1596" bestFit="1" customWidth="1"/>
    <col min="1578" max="1578" width="9.42578125" style="1596" bestFit="1" customWidth="1"/>
    <col min="1579" max="1585" width="9.5703125" style="1596" bestFit="1" customWidth="1"/>
    <col min="1586" max="1586" width="11.28515625" style="1596" customWidth="1"/>
    <col min="1587" max="1587" width="9.7109375" style="1596" bestFit="1" customWidth="1"/>
    <col min="1588" max="1591" width="9.5703125" style="1596" bestFit="1" customWidth="1"/>
    <col min="1592" max="1593" width="10.85546875" style="1596" bestFit="1" customWidth="1"/>
    <col min="1594" max="1596" width="9.5703125" style="1596" bestFit="1" customWidth="1"/>
    <col min="1597" max="1599" width="10.85546875" style="1596" bestFit="1" customWidth="1"/>
    <col min="1600" max="1600" width="9.42578125" style="1596" customWidth="1"/>
    <col min="1601" max="1601" width="9.7109375" style="1596" bestFit="1" customWidth="1"/>
    <col min="1602" max="1603" width="10.85546875" style="1596" bestFit="1" customWidth="1"/>
    <col min="1604" max="1604" width="10" style="1596" bestFit="1" customWidth="1"/>
    <col min="1605" max="1605" width="11.28515625" style="1596" bestFit="1" customWidth="1"/>
    <col min="1606" max="1606" width="11" style="1596" bestFit="1" customWidth="1"/>
    <col min="1607" max="1608" width="9.7109375" style="1596" bestFit="1" customWidth="1"/>
    <col min="1609" max="1609" width="11" style="1596" bestFit="1" customWidth="1"/>
    <col min="1610" max="1610" width="11.28515625" style="1596" bestFit="1" customWidth="1"/>
    <col min="1611" max="1615" width="11" style="1596" bestFit="1" customWidth="1"/>
    <col min="1616" max="1621" width="10.85546875" style="1596" bestFit="1" customWidth="1"/>
    <col min="1622" max="1698" width="9.140625" style="1596"/>
    <col min="1699" max="1699" width="41.42578125" style="1596" bestFit="1" customWidth="1"/>
    <col min="1700" max="1717" width="9.140625" style="1596"/>
    <col min="1718" max="1718" width="10.140625" style="1596" bestFit="1" customWidth="1"/>
    <col min="1719" max="1792" width="9.140625" style="1596"/>
    <col min="1793" max="1793" width="50.42578125" style="1596" customWidth="1"/>
    <col min="1794" max="1794" width="9.140625" style="1596" bestFit="1" customWidth="1"/>
    <col min="1795" max="1796" width="9.42578125" style="1596" bestFit="1" customWidth="1"/>
    <col min="1797" max="1798" width="9.140625" style="1596" bestFit="1" customWidth="1"/>
    <col min="1799" max="1799" width="9.42578125" style="1596" bestFit="1" customWidth="1"/>
    <col min="1800" max="1802" width="9.140625" style="1596" bestFit="1" customWidth="1"/>
    <col min="1803" max="1805" width="9.42578125" style="1596" bestFit="1" customWidth="1"/>
    <col min="1806" max="1809" width="9.140625" style="1596" bestFit="1" customWidth="1"/>
    <col min="1810" max="1810" width="9.42578125" style="1596" bestFit="1" customWidth="1"/>
    <col min="1811" max="1812" width="9.140625" style="1596" bestFit="1" customWidth="1"/>
    <col min="1813" max="1814" width="9.42578125" style="1596" bestFit="1" customWidth="1"/>
    <col min="1815" max="1815" width="9" style="1596" customWidth="1"/>
    <col min="1816" max="1817" width="9.42578125" style="1596" bestFit="1" customWidth="1"/>
    <col min="1818" max="1818" width="9.140625" style="1596" bestFit="1" customWidth="1"/>
    <col min="1819" max="1819" width="9.42578125" style="1596" bestFit="1" customWidth="1"/>
    <col min="1820" max="1823" width="9.140625" style="1596" bestFit="1" customWidth="1"/>
    <col min="1824" max="1824" width="9.42578125" style="1596" bestFit="1" customWidth="1"/>
    <col min="1825" max="1826" width="9.140625" style="1596" bestFit="1" customWidth="1"/>
    <col min="1827" max="1827" width="9.42578125" style="1596" bestFit="1" customWidth="1"/>
    <col min="1828" max="1829" width="9.140625" style="1596" bestFit="1" customWidth="1"/>
    <col min="1830" max="1830" width="10.28515625" style="1596" bestFit="1" customWidth="1"/>
    <col min="1831" max="1831" width="9.5703125" style="1596" bestFit="1" customWidth="1"/>
    <col min="1832" max="1832" width="10.28515625" style="1596" bestFit="1" customWidth="1"/>
    <col min="1833" max="1833" width="9.28515625" style="1596" bestFit="1" customWidth="1"/>
    <col min="1834" max="1834" width="9.42578125" style="1596" bestFit="1" customWidth="1"/>
    <col min="1835" max="1841" width="9.5703125" style="1596" bestFit="1" customWidth="1"/>
    <col min="1842" max="1842" width="11.28515625" style="1596" customWidth="1"/>
    <col min="1843" max="1843" width="9.7109375" style="1596" bestFit="1" customWidth="1"/>
    <col min="1844" max="1847" width="9.5703125" style="1596" bestFit="1" customWidth="1"/>
    <col min="1848" max="1849" width="10.85546875" style="1596" bestFit="1" customWidth="1"/>
    <col min="1850" max="1852" width="9.5703125" style="1596" bestFit="1" customWidth="1"/>
    <col min="1853" max="1855" width="10.85546875" style="1596" bestFit="1" customWidth="1"/>
    <col min="1856" max="1856" width="9.42578125" style="1596" customWidth="1"/>
    <col min="1857" max="1857" width="9.7109375" style="1596" bestFit="1" customWidth="1"/>
    <col min="1858" max="1859" width="10.85546875" style="1596" bestFit="1" customWidth="1"/>
    <col min="1860" max="1860" width="10" style="1596" bestFit="1" customWidth="1"/>
    <col min="1861" max="1861" width="11.28515625" style="1596" bestFit="1" customWidth="1"/>
    <col min="1862" max="1862" width="11" style="1596" bestFit="1" customWidth="1"/>
    <col min="1863" max="1864" width="9.7109375" style="1596" bestFit="1" customWidth="1"/>
    <col min="1865" max="1865" width="11" style="1596" bestFit="1" customWidth="1"/>
    <col min="1866" max="1866" width="11.28515625" style="1596" bestFit="1" customWidth="1"/>
    <col min="1867" max="1871" width="11" style="1596" bestFit="1" customWidth="1"/>
    <col min="1872" max="1877" width="10.85546875" style="1596" bestFit="1" customWidth="1"/>
    <col min="1878" max="1954" width="9.140625" style="1596"/>
    <col min="1955" max="1955" width="41.42578125" style="1596" bestFit="1" customWidth="1"/>
    <col min="1956" max="1973" width="9.140625" style="1596"/>
    <col min="1974" max="1974" width="10.140625" style="1596" bestFit="1" customWidth="1"/>
    <col min="1975" max="2048" width="9.140625" style="1596"/>
    <col min="2049" max="2049" width="50.42578125" style="1596" customWidth="1"/>
    <col min="2050" max="2050" width="9.140625" style="1596" bestFit="1" customWidth="1"/>
    <col min="2051" max="2052" width="9.42578125" style="1596" bestFit="1" customWidth="1"/>
    <col min="2053" max="2054" width="9.140625" style="1596" bestFit="1" customWidth="1"/>
    <col min="2055" max="2055" width="9.42578125" style="1596" bestFit="1" customWidth="1"/>
    <col min="2056" max="2058" width="9.140625" style="1596" bestFit="1" customWidth="1"/>
    <col min="2059" max="2061" width="9.42578125" style="1596" bestFit="1" customWidth="1"/>
    <col min="2062" max="2065" width="9.140625" style="1596" bestFit="1" customWidth="1"/>
    <col min="2066" max="2066" width="9.42578125" style="1596" bestFit="1" customWidth="1"/>
    <col min="2067" max="2068" width="9.140625" style="1596" bestFit="1" customWidth="1"/>
    <col min="2069" max="2070" width="9.42578125" style="1596" bestFit="1" customWidth="1"/>
    <col min="2071" max="2071" width="9" style="1596" customWidth="1"/>
    <col min="2072" max="2073" width="9.42578125" style="1596" bestFit="1" customWidth="1"/>
    <col min="2074" max="2074" width="9.140625" style="1596" bestFit="1" customWidth="1"/>
    <col min="2075" max="2075" width="9.42578125" style="1596" bestFit="1" customWidth="1"/>
    <col min="2076" max="2079" width="9.140625" style="1596" bestFit="1" customWidth="1"/>
    <col min="2080" max="2080" width="9.42578125" style="1596" bestFit="1" customWidth="1"/>
    <col min="2081" max="2082" width="9.140625" style="1596" bestFit="1" customWidth="1"/>
    <col min="2083" max="2083" width="9.42578125" style="1596" bestFit="1" customWidth="1"/>
    <col min="2084" max="2085" width="9.140625" style="1596" bestFit="1" customWidth="1"/>
    <col min="2086" max="2086" width="10.28515625" style="1596" bestFit="1" customWidth="1"/>
    <col min="2087" max="2087" width="9.5703125" style="1596" bestFit="1" customWidth="1"/>
    <col min="2088" max="2088" width="10.28515625" style="1596" bestFit="1" customWidth="1"/>
    <col min="2089" max="2089" width="9.28515625" style="1596" bestFit="1" customWidth="1"/>
    <col min="2090" max="2090" width="9.42578125" style="1596" bestFit="1" customWidth="1"/>
    <col min="2091" max="2097" width="9.5703125" style="1596" bestFit="1" customWidth="1"/>
    <col min="2098" max="2098" width="11.28515625" style="1596" customWidth="1"/>
    <col min="2099" max="2099" width="9.7109375" style="1596" bestFit="1" customWidth="1"/>
    <col min="2100" max="2103" width="9.5703125" style="1596" bestFit="1" customWidth="1"/>
    <col min="2104" max="2105" width="10.85546875" style="1596" bestFit="1" customWidth="1"/>
    <col min="2106" max="2108" width="9.5703125" style="1596" bestFit="1" customWidth="1"/>
    <col min="2109" max="2111" width="10.85546875" style="1596" bestFit="1" customWidth="1"/>
    <col min="2112" max="2112" width="9.42578125" style="1596" customWidth="1"/>
    <col min="2113" max="2113" width="9.7109375" style="1596" bestFit="1" customWidth="1"/>
    <col min="2114" max="2115" width="10.85546875" style="1596" bestFit="1" customWidth="1"/>
    <col min="2116" max="2116" width="10" style="1596" bestFit="1" customWidth="1"/>
    <col min="2117" max="2117" width="11.28515625" style="1596" bestFit="1" customWidth="1"/>
    <col min="2118" max="2118" width="11" style="1596" bestFit="1" customWidth="1"/>
    <col min="2119" max="2120" width="9.7109375" style="1596" bestFit="1" customWidth="1"/>
    <col min="2121" max="2121" width="11" style="1596" bestFit="1" customWidth="1"/>
    <col min="2122" max="2122" width="11.28515625" style="1596" bestFit="1" customWidth="1"/>
    <col min="2123" max="2127" width="11" style="1596" bestFit="1" customWidth="1"/>
    <col min="2128" max="2133" width="10.85546875" style="1596" bestFit="1" customWidth="1"/>
    <col min="2134" max="2210" width="9.140625" style="1596"/>
    <col min="2211" max="2211" width="41.42578125" style="1596" bestFit="1" customWidth="1"/>
    <col min="2212" max="2229" width="9.140625" style="1596"/>
    <col min="2230" max="2230" width="10.140625" style="1596" bestFit="1" customWidth="1"/>
    <col min="2231" max="2304" width="9.140625" style="1596"/>
    <col min="2305" max="2305" width="50.42578125" style="1596" customWidth="1"/>
    <col min="2306" max="2306" width="9.140625" style="1596" bestFit="1" customWidth="1"/>
    <col min="2307" max="2308" width="9.42578125" style="1596" bestFit="1" customWidth="1"/>
    <col min="2309" max="2310" width="9.140625" style="1596" bestFit="1" customWidth="1"/>
    <col min="2311" max="2311" width="9.42578125" style="1596" bestFit="1" customWidth="1"/>
    <col min="2312" max="2314" width="9.140625" style="1596" bestFit="1" customWidth="1"/>
    <col min="2315" max="2317" width="9.42578125" style="1596" bestFit="1" customWidth="1"/>
    <col min="2318" max="2321" width="9.140625" style="1596" bestFit="1" customWidth="1"/>
    <col min="2322" max="2322" width="9.42578125" style="1596" bestFit="1" customWidth="1"/>
    <col min="2323" max="2324" width="9.140625" style="1596" bestFit="1" customWidth="1"/>
    <col min="2325" max="2326" width="9.42578125" style="1596" bestFit="1" customWidth="1"/>
    <col min="2327" max="2327" width="9" style="1596" customWidth="1"/>
    <col min="2328" max="2329" width="9.42578125" style="1596" bestFit="1" customWidth="1"/>
    <col min="2330" max="2330" width="9.140625" style="1596" bestFit="1" customWidth="1"/>
    <col min="2331" max="2331" width="9.42578125" style="1596" bestFit="1" customWidth="1"/>
    <col min="2332" max="2335" width="9.140625" style="1596" bestFit="1" customWidth="1"/>
    <col min="2336" max="2336" width="9.42578125" style="1596" bestFit="1" customWidth="1"/>
    <col min="2337" max="2338" width="9.140625" style="1596" bestFit="1" customWidth="1"/>
    <col min="2339" max="2339" width="9.42578125" style="1596" bestFit="1" customWidth="1"/>
    <col min="2340" max="2341" width="9.140625" style="1596" bestFit="1" customWidth="1"/>
    <col min="2342" max="2342" width="10.28515625" style="1596" bestFit="1" customWidth="1"/>
    <col min="2343" max="2343" width="9.5703125" style="1596" bestFit="1" customWidth="1"/>
    <col min="2344" max="2344" width="10.28515625" style="1596" bestFit="1" customWidth="1"/>
    <col min="2345" max="2345" width="9.28515625" style="1596" bestFit="1" customWidth="1"/>
    <col min="2346" max="2346" width="9.42578125" style="1596" bestFit="1" customWidth="1"/>
    <col min="2347" max="2353" width="9.5703125" style="1596" bestFit="1" customWidth="1"/>
    <col min="2354" max="2354" width="11.28515625" style="1596" customWidth="1"/>
    <col min="2355" max="2355" width="9.7109375" style="1596" bestFit="1" customWidth="1"/>
    <col min="2356" max="2359" width="9.5703125" style="1596" bestFit="1" customWidth="1"/>
    <col min="2360" max="2361" width="10.85546875" style="1596" bestFit="1" customWidth="1"/>
    <col min="2362" max="2364" width="9.5703125" style="1596" bestFit="1" customWidth="1"/>
    <col min="2365" max="2367" width="10.85546875" style="1596" bestFit="1" customWidth="1"/>
    <col min="2368" max="2368" width="9.42578125" style="1596" customWidth="1"/>
    <col min="2369" max="2369" width="9.7109375" style="1596" bestFit="1" customWidth="1"/>
    <col min="2370" max="2371" width="10.85546875" style="1596" bestFit="1" customWidth="1"/>
    <col min="2372" max="2372" width="10" style="1596" bestFit="1" customWidth="1"/>
    <col min="2373" max="2373" width="11.28515625" style="1596" bestFit="1" customWidth="1"/>
    <col min="2374" max="2374" width="11" style="1596" bestFit="1" customWidth="1"/>
    <col min="2375" max="2376" width="9.7109375" style="1596" bestFit="1" customWidth="1"/>
    <col min="2377" max="2377" width="11" style="1596" bestFit="1" customWidth="1"/>
    <col min="2378" max="2378" width="11.28515625" style="1596" bestFit="1" customWidth="1"/>
    <col min="2379" max="2383" width="11" style="1596" bestFit="1" customWidth="1"/>
    <col min="2384" max="2389" width="10.85546875" style="1596" bestFit="1" customWidth="1"/>
    <col min="2390" max="2466" width="9.140625" style="1596"/>
    <col min="2467" max="2467" width="41.42578125" style="1596" bestFit="1" customWidth="1"/>
    <col min="2468" max="2485" width="9.140625" style="1596"/>
    <col min="2486" max="2486" width="10.140625" style="1596" bestFit="1" customWidth="1"/>
    <col min="2487" max="2560" width="9.140625" style="1596"/>
    <col min="2561" max="2561" width="50.42578125" style="1596" customWidth="1"/>
    <col min="2562" max="2562" width="9.140625" style="1596" bestFit="1" customWidth="1"/>
    <col min="2563" max="2564" width="9.42578125" style="1596" bestFit="1" customWidth="1"/>
    <col min="2565" max="2566" width="9.140625" style="1596" bestFit="1" customWidth="1"/>
    <col min="2567" max="2567" width="9.42578125" style="1596" bestFit="1" customWidth="1"/>
    <col min="2568" max="2570" width="9.140625" style="1596" bestFit="1" customWidth="1"/>
    <col min="2571" max="2573" width="9.42578125" style="1596" bestFit="1" customWidth="1"/>
    <col min="2574" max="2577" width="9.140625" style="1596" bestFit="1" customWidth="1"/>
    <col min="2578" max="2578" width="9.42578125" style="1596" bestFit="1" customWidth="1"/>
    <col min="2579" max="2580" width="9.140625" style="1596" bestFit="1" customWidth="1"/>
    <col min="2581" max="2582" width="9.42578125" style="1596" bestFit="1" customWidth="1"/>
    <col min="2583" max="2583" width="9" style="1596" customWidth="1"/>
    <col min="2584" max="2585" width="9.42578125" style="1596" bestFit="1" customWidth="1"/>
    <col min="2586" max="2586" width="9.140625" style="1596" bestFit="1" customWidth="1"/>
    <col min="2587" max="2587" width="9.42578125" style="1596" bestFit="1" customWidth="1"/>
    <col min="2588" max="2591" width="9.140625" style="1596" bestFit="1" customWidth="1"/>
    <col min="2592" max="2592" width="9.42578125" style="1596" bestFit="1" customWidth="1"/>
    <col min="2593" max="2594" width="9.140625" style="1596" bestFit="1" customWidth="1"/>
    <col min="2595" max="2595" width="9.42578125" style="1596" bestFit="1" customWidth="1"/>
    <col min="2596" max="2597" width="9.140625" style="1596" bestFit="1" customWidth="1"/>
    <col min="2598" max="2598" width="10.28515625" style="1596" bestFit="1" customWidth="1"/>
    <col min="2599" max="2599" width="9.5703125" style="1596" bestFit="1" customWidth="1"/>
    <col min="2600" max="2600" width="10.28515625" style="1596" bestFit="1" customWidth="1"/>
    <col min="2601" max="2601" width="9.28515625" style="1596" bestFit="1" customWidth="1"/>
    <col min="2602" max="2602" width="9.42578125" style="1596" bestFit="1" customWidth="1"/>
    <col min="2603" max="2609" width="9.5703125" style="1596" bestFit="1" customWidth="1"/>
    <col min="2610" max="2610" width="11.28515625" style="1596" customWidth="1"/>
    <col min="2611" max="2611" width="9.7109375" style="1596" bestFit="1" customWidth="1"/>
    <col min="2612" max="2615" width="9.5703125" style="1596" bestFit="1" customWidth="1"/>
    <col min="2616" max="2617" width="10.85546875" style="1596" bestFit="1" customWidth="1"/>
    <col min="2618" max="2620" width="9.5703125" style="1596" bestFit="1" customWidth="1"/>
    <col min="2621" max="2623" width="10.85546875" style="1596" bestFit="1" customWidth="1"/>
    <col min="2624" max="2624" width="9.42578125" style="1596" customWidth="1"/>
    <col min="2625" max="2625" width="9.7109375" style="1596" bestFit="1" customWidth="1"/>
    <col min="2626" max="2627" width="10.85546875" style="1596" bestFit="1" customWidth="1"/>
    <col min="2628" max="2628" width="10" style="1596" bestFit="1" customWidth="1"/>
    <col min="2629" max="2629" width="11.28515625" style="1596" bestFit="1" customWidth="1"/>
    <col min="2630" max="2630" width="11" style="1596" bestFit="1" customWidth="1"/>
    <col min="2631" max="2632" width="9.7109375" style="1596" bestFit="1" customWidth="1"/>
    <col min="2633" max="2633" width="11" style="1596" bestFit="1" customWidth="1"/>
    <col min="2634" max="2634" width="11.28515625" style="1596" bestFit="1" customWidth="1"/>
    <col min="2635" max="2639" width="11" style="1596" bestFit="1" customWidth="1"/>
    <col min="2640" max="2645" width="10.85546875" style="1596" bestFit="1" customWidth="1"/>
    <col min="2646" max="2722" width="9.140625" style="1596"/>
    <col min="2723" max="2723" width="41.42578125" style="1596" bestFit="1" customWidth="1"/>
    <col min="2724" max="2741" width="9.140625" style="1596"/>
    <col min="2742" max="2742" width="10.140625" style="1596" bestFit="1" customWidth="1"/>
    <col min="2743" max="2816" width="9.140625" style="1596"/>
    <col min="2817" max="2817" width="50.42578125" style="1596" customWidth="1"/>
    <col min="2818" max="2818" width="9.140625" style="1596" bestFit="1" customWidth="1"/>
    <col min="2819" max="2820" width="9.42578125" style="1596" bestFit="1" customWidth="1"/>
    <col min="2821" max="2822" width="9.140625" style="1596" bestFit="1" customWidth="1"/>
    <col min="2823" max="2823" width="9.42578125" style="1596" bestFit="1" customWidth="1"/>
    <col min="2824" max="2826" width="9.140625" style="1596" bestFit="1" customWidth="1"/>
    <col min="2827" max="2829" width="9.42578125" style="1596" bestFit="1" customWidth="1"/>
    <col min="2830" max="2833" width="9.140625" style="1596" bestFit="1" customWidth="1"/>
    <col min="2834" max="2834" width="9.42578125" style="1596" bestFit="1" customWidth="1"/>
    <col min="2835" max="2836" width="9.140625" style="1596" bestFit="1" customWidth="1"/>
    <col min="2837" max="2838" width="9.42578125" style="1596" bestFit="1" customWidth="1"/>
    <col min="2839" max="2839" width="9" style="1596" customWidth="1"/>
    <col min="2840" max="2841" width="9.42578125" style="1596" bestFit="1" customWidth="1"/>
    <col min="2842" max="2842" width="9.140625" style="1596" bestFit="1" customWidth="1"/>
    <col min="2843" max="2843" width="9.42578125" style="1596" bestFit="1" customWidth="1"/>
    <col min="2844" max="2847" width="9.140625" style="1596" bestFit="1" customWidth="1"/>
    <col min="2848" max="2848" width="9.42578125" style="1596" bestFit="1" customWidth="1"/>
    <col min="2849" max="2850" width="9.140625" style="1596" bestFit="1" customWidth="1"/>
    <col min="2851" max="2851" width="9.42578125" style="1596" bestFit="1" customWidth="1"/>
    <col min="2852" max="2853" width="9.140625" style="1596" bestFit="1" customWidth="1"/>
    <col min="2854" max="2854" width="10.28515625" style="1596" bestFit="1" customWidth="1"/>
    <col min="2855" max="2855" width="9.5703125" style="1596" bestFit="1" customWidth="1"/>
    <col min="2856" max="2856" width="10.28515625" style="1596" bestFit="1" customWidth="1"/>
    <col min="2857" max="2857" width="9.28515625" style="1596" bestFit="1" customWidth="1"/>
    <col min="2858" max="2858" width="9.42578125" style="1596" bestFit="1" customWidth="1"/>
    <col min="2859" max="2865" width="9.5703125" style="1596" bestFit="1" customWidth="1"/>
    <col min="2866" max="2866" width="11.28515625" style="1596" customWidth="1"/>
    <col min="2867" max="2867" width="9.7109375" style="1596" bestFit="1" customWidth="1"/>
    <col min="2868" max="2871" width="9.5703125" style="1596" bestFit="1" customWidth="1"/>
    <col min="2872" max="2873" width="10.85546875" style="1596" bestFit="1" customWidth="1"/>
    <col min="2874" max="2876" width="9.5703125" style="1596" bestFit="1" customWidth="1"/>
    <col min="2877" max="2879" width="10.85546875" style="1596" bestFit="1" customWidth="1"/>
    <col min="2880" max="2880" width="9.42578125" style="1596" customWidth="1"/>
    <col min="2881" max="2881" width="9.7109375" style="1596" bestFit="1" customWidth="1"/>
    <col min="2882" max="2883" width="10.85546875" style="1596" bestFit="1" customWidth="1"/>
    <col min="2884" max="2884" width="10" style="1596" bestFit="1" customWidth="1"/>
    <col min="2885" max="2885" width="11.28515625" style="1596" bestFit="1" customWidth="1"/>
    <col min="2886" max="2886" width="11" style="1596" bestFit="1" customWidth="1"/>
    <col min="2887" max="2888" width="9.7109375" style="1596" bestFit="1" customWidth="1"/>
    <col min="2889" max="2889" width="11" style="1596" bestFit="1" customWidth="1"/>
    <col min="2890" max="2890" width="11.28515625" style="1596" bestFit="1" customWidth="1"/>
    <col min="2891" max="2895" width="11" style="1596" bestFit="1" customWidth="1"/>
    <col min="2896" max="2901" width="10.85546875" style="1596" bestFit="1" customWidth="1"/>
    <col min="2902" max="2978" width="9.140625" style="1596"/>
    <col min="2979" max="2979" width="41.42578125" style="1596" bestFit="1" customWidth="1"/>
    <col min="2980" max="2997" width="9.140625" style="1596"/>
    <col min="2998" max="2998" width="10.140625" style="1596" bestFit="1" customWidth="1"/>
    <col min="2999" max="3072" width="9.140625" style="1596"/>
    <col min="3073" max="3073" width="50.42578125" style="1596" customWidth="1"/>
    <col min="3074" max="3074" width="9.140625" style="1596" bestFit="1" customWidth="1"/>
    <col min="3075" max="3076" width="9.42578125" style="1596" bestFit="1" customWidth="1"/>
    <col min="3077" max="3078" width="9.140625" style="1596" bestFit="1" customWidth="1"/>
    <col min="3079" max="3079" width="9.42578125" style="1596" bestFit="1" customWidth="1"/>
    <col min="3080" max="3082" width="9.140625" style="1596" bestFit="1" customWidth="1"/>
    <col min="3083" max="3085" width="9.42578125" style="1596" bestFit="1" customWidth="1"/>
    <col min="3086" max="3089" width="9.140625" style="1596" bestFit="1" customWidth="1"/>
    <col min="3090" max="3090" width="9.42578125" style="1596" bestFit="1" customWidth="1"/>
    <col min="3091" max="3092" width="9.140625" style="1596" bestFit="1" customWidth="1"/>
    <col min="3093" max="3094" width="9.42578125" style="1596" bestFit="1" customWidth="1"/>
    <col min="3095" max="3095" width="9" style="1596" customWidth="1"/>
    <col min="3096" max="3097" width="9.42578125" style="1596" bestFit="1" customWidth="1"/>
    <col min="3098" max="3098" width="9.140625" style="1596" bestFit="1" customWidth="1"/>
    <col min="3099" max="3099" width="9.42578125" style="1596" bestFit="1" customWidth="1"/>
    <col min="3100" max="3103" width="9.140625" style="1596" bestFit="1" customWidth="1"/>
    <col min="3104" max="3104" width="9.42578125" style="1596" bestFit="1" customWidth="1"/>
    <col min="3105" max="3106" width="9.140625" style="1596" bestFit="1" customWidth="1"/>
    <col min="3107" max="3107" width="9.42578125" style="1596" bestFit="1" customWidth="1"/>
    <col min="3108" max="3109" width="9.140625" style="1596" bestFit="1" customWidth="1"/>
    <col min="3110" max="3110" width="10.28515625" style="1596" bestFit="1" customWidth="1"/>
    <col min="3111" max="3111" width="9.5703125" style="1596" bestFit="1" customWidth="1"/>
    <col min="3112" max="3112" width="10.28515625" style="1596" bestFit="1" customWidth="1"/>
    <col min="3113" max="3113" width="9.28515625" style="1596" bestFit="1" customWidth="1"/>
    <col min="3114" max="3114" width="9.42578125" style="1596" bestFit="1" customWidth="1"/>
    <col min="3115" max="3121" width="9.5703125" style="1596" bestFit="1" customWidth="1"/>
    <col min="3122" max="3122" width="11.28515625" style="1596" customWidth="1"/>
    <col min="3123" max="3123" width="9.7109375" style="1596" bestFit="1" customWidth="1"/>
    <col min="3124" max="3127" width="9.5703125" style="1596" bestFit="1" customWidth="1"/>
    <col min="3128" max="3129" width="10.85546875" style="1596" bestFit="1" customWidth="1"/>
    <col min="3130" max="3132" width="9.5703125" style="1596" bestFit="1" customWidth="1"/>
    <col min="3133" max="3135" width="10.85546875" style="1596" bestFit="1" customWidth="1"/>
    <col min="3136" max="3136" width="9.42578125" style="1596" customWidth="1"/>
    <col min="3137" max="3137" width="9.7109375" style="1596" bestFit="1" customWidth="1"/>
    <col min="3138" max="3139" width="10.85546875" style="1596" bestFit="1" customWidth="1"/>
    <col min="3140" max="3140" width="10" style="1596" bestFit="1" customWidth="1"/>
    <col min="3141" max="3141" width="11.28515625" style="1596" bestFit="1" customWidth="1"/>
    <col min="3142" max="3142" width="11" style="1596" bestFit="1" customWidth="1"/>
    <col min="3143" max="3144" width="9.7109375" style="1596" bestFit="1" customWidth="1"/>
    <col min="3145" max="3145" width="11" style="1596" bestFit="1" customWidth="1"/>
    <col min="3146" max="3146" width="11.28515625" style="1596" bestFit="1" customWidth="1"/>
    <col min="3147" max="3151" width="11" style="1596" bestFit="1" customWidth="1"/>
    <col min="3152" max="3157" width="10.85546875" style="1596" bestFit="1" customWidth="1"/>
    <col min="3158" max="3234" width="9.140625" style="1596"/>
    <col min="3235" max="3235" width="41.42578125" style="1596" bestFit="1" customWidth="1"/>
    <col min="3236" max="3253" width="9.140625" style="1596"/>
    <col min="3254" max="3254" width="10.140625" style="1596" bestFit="1" customWidth="1"/>
    <col min="3255" max="3328" width="9.140625" style="1596"/>
    <col min="3329" max="3329" width="50.42578125" style="1596" customWidth="1"/>
    <col min="3330" max="3330" width="9.140625" style="1596" bestFit="1" customWidth="1"/>
    <col min="3331" max="3332" width="9.42578125" style="1596" bestFit="1" customWidth="1"/>
    <col min="3333" max="3334" width="9.140625" style="1596" bestFit="1" customWidth="1"/>
    <col min="3335" max="3335" width="9.42578125" style="1596" bestFit="1" customWidth="1"/>
    <col min="3336" max="3338" width="9.140625" style="1596" bestFit="1" customWidth="1"/>
    <col min="3339" max="3341" width="9.42578125" style="1596" bestFit="1" customWidth="1"/>
    <col min="3342" max="3345" width="9.140625" style="1596" bestFit="1" customWidth="1"/>
    <col min="3346" max="3346" width="9.42578125" style="1596" bestFit="1" customWidth="1"/>
    <col min="3347" max="3348" width="9.140625" style="1596" bestFit="1" customWidth="1"/>
    <col min="3349" max="3350" width="9.42578125" style="1596" bestFit="1" customWidth="1"/>
    <col min="3351" max="3351" width="9" style="1596" customWidth="1"/>
    <col min="3352" max="3353" width="9.42578125" style="1596" bestFit="1" customWidth="1"/>
    <col min="3354" max="3354" width="9.140625" style="1596" bestFit="1" customWidth="1"/>
    <col min="3355" max="3355" width="9.42578125" style="1596" bestFit="1" customWidth="1"/>
    <col min="3356" max="3359" width="9.140625" style="1596" bestFit="1" customWidth="1"/>
    <col min="3360" max="3360" width="9.42578125" style="1596" bestFit="1" customWidth="1"/>
    <col min="3361" max="3362" width="9.140625" style="1596" bestFit="1" customWidth="1"/>
    <col min="3363" max="3363" width="9.42578125" style="1596" bestFit="1" customWidth="1"/>
    <col min="3364" max="3365" width="9.140625" style="1596" bestFit="1" customWidth="1"/>
    <col min="3366" max="3366" width="10.28515625" style="1596" bestFit="1" customWidth="1"/>
    <col min="3367" max="3367" width="9.5703125" style="1596" bestFit="1" customWidth="1"/>
    <col min="3368" max="3368" width="10.28515625" style="1596" bestFit="1" customWidth="1"/>
    <col min="3369" max="3369" width="9.28515625" style="1596" bestFit="1" customWidth="1"/>
    <col min="3370" max="3370" width="9.42578125" style="1596" bestFit="1" customWidth="1"/>
    <col min="3371" max="3377" width="9.5703125" style="1596" bestFit="1" customWidth="1"/>
    <col min="3378" max="3378" width="11.28515625" style="1596" customWidth="1"/>
    <col min="3379" max="3379" width="9.7109375" style="1596" bestFit="1" customWidth="1"/>
    <col min="3380" max="3383" width="9.5703125" style="1596" bestFit="1" customWidth="1"/>
    <col min="3384" max="3385" width="10.85546875" style="1596" bestFit="1" customWidth="1"/>
    <col min="3386" max="3388" width="9.5703125" style="1596" bestFit="1" customWidth="1"/>
    <col min="3389" max="3391" width="10.85546875" style="1596" bestFit="1" customWidth="1"/>
    <col min="3392" max="3392" width="9.42578125" style="1596" customWidth="1"/>
    <col min="3393" max="3393" width="9.7109375" style="1596" bestFit="1" customWidth="1"/>
    <col min="3394" max="3395" width="10.85546875" style="1596" bestFit="1" customWidth="1"/>
    <col min="3396" max="3396" width="10" style="1596" bestFit="1" customWidth="1"/>
    <col min="3397" max="3397" width="11.28515625" style="1596" bestFit="1" customWidth="1"/>
    <col min="3398" max="3398" width="11" style="1596" bestFit="1" customWidth="1"/>
    <col min="3399" max="3400" width="9.7109375" style="1596" bestFit="1" customWidth="1"/>
    <col min="3401" max="3401" width="11" style="1596" bestFit="1" customWidth="1"/>
    <col min="3402" max="3402" width="11.28515625" style="1596" bestFit="1" customWidth="1"/>
    <col min="3403" max="3407" width="11" style="1596" bestFit="1" customWidth="1"/>
    <col min="3408" max="3413" width="10.85546875" style="1596" bestFit="1" customWidth="1"/>
    <col min="3414" max="3490" width="9.140625" style="1596"/>
    <col min="3491" max="3491" width="41.42578125" style="1596" bestFit="1" customWidth="1"/>
    <col min="3492" max="3509" width="9.140625" style="1596"/>
    <col min="3510" max="3510" width="10.140625" style="1596" bestFit="1" customWidth="1"/>
    <col min="3511" max="3584" width="9.140625" style="1596"/>
    <col min="3585" max="3585" width="50.42578125" style="1596" customWidth="1"/>
    <col min="3586" max="3586" width="9.140625" style="1596" bestFit="1" customWidth="1"/>
    <col min="3587" max="3588" width="9.42578125" style="1596" bestFit="1" customWidth="1"/>
    <col min="3589" max="3590" width="9.140625" style="1596" bestFit="1" customWidth="1"/>
    <col min="3591" max="3591" width="9.42578125" style="1596" bestFit="1" customWidth="1"/>
    <col min="3592" max="3594" width="9.140625" style="1596" bestFit="1" customWidth="1"/>
    <col min="3595" max="3597" width="9.42578125" style="1596" bestFit="1" customWidth="1"/>
    <col min="3598" max="3601" width="9.140625" style="1596" bestFit="1" customWidth="1"/>
    <col min="3602" max="3602" width="9.42578125" style="1596" bestFit="1" customWidth="1"/>
    <col min="3603" max="3604" width="9.140625" style="1596" bestFit="1" customWidth="1"/>
    <col min="3605" max="3606" width="9.42578125" style="1596" bestFit="1" customWidth="1"/>
    <col min="3607" max="3607" width="9" style="1596" customWidth="1"/>
    <col min="3608" max="3609" width="9.42578125" style="1596" bestFit="1" customWidth="1"/>
    <col min="3610" max="3610" width="9.140625" style="1596" bestFit="1" customWidth="1"/>
    <col min="3611" max="3611" width="9.42578125" style="1596" bestFit="1" customWidth="1"/>
    <col min="3612" max="3615" width="9.140625" style="1596" bestFit="1" customWidth="1"/>
    <col min="3616" max="3616" width="9.42578125" style="1596" bestFit="1" customWidth="1"/>
    <col min="3617" max="3618" width="9.140625" style="1596" bestFit="1" customWidth="1"/>
    <col min="3619" max="3619" width="9.42578125" style="1596" bestFit="1" customWidth="1"/>
    <col min="3620" max="3621" width="9.140625" style="1596" bestFit="1" customWidth="1"/>
    <col min="3622" max="3622" width="10.28515625" style="1596" bestFit="1" customWidth="1"/>
    <col min="3623" max="3623" width="9.5703125" style="1596" bestFit="1" customWidth="1"/>
    <col min="3624" max="3624" width="10.28515625" style="1596" bestFit="1" customWidth="1"/>
    <col min="3625" max="3625" width="9.28515625" style="1596" bestFit="1" customWidth="1"/>
    <col min="3626" max="3626" width="9.42578125" style="1596" bestFit="1" customWidth="1"/>
    <col min="3627" max="3633" width="9.5703125" style="1596" bestFit="1" customWidth="1"/>
    <col min="3634" max="3634" width="11.28515625" style="1596" customWidth="1"/>
    <col min="3635" max="3635" width="9.7109375" style="1596" bestFit="1" customWidth="1"/>
    <col min="3636" max="3639" width="9.5703125" style="1596" bestFit="1" customWidth="1"/>
    <col min="3640" max="3641" width="10.85546875" style="1596" bestFit="1" customWidth="1"/>
    <col min="3642" max="3644" width="9.5703125" style="1596" bestFit="1" customWidth="1"/>
    <col min="3645" max="3647" width="10.85546875" style="1596" bestFit="1" customWidth="1"/>
    <col min="3648" max="3648" width="9.42578125" style="1596" customWidth="1"/>
    <col min="3649" max="3649" width="9.7109375" style="1596" bestFit="1" customWidth="1"/>
    <col min="3650" max="3651" width="10.85546875" style="1596" bestFit="1" customWidth="1"/>
    <col min="3652" max="3652" width="10" style="1596" bestFit="1" customWidth="1"/>
    <col min="3653" max="3653" width="11.28515625" style="1596" bestFit="1" customWidth="1"/>
    <col min="3654" max="3654" width="11" style="1596" bestFit="1" customWidth="1"/>
    <col min="3655" max="3656" width="9.7109375" style="1596" bestFit="1" customWidth="1"/>
    <col min="3657" max="3657" width="11" style="1596" bestFit="1" customWidth="1"/>
    <col min="3658" max="3658" width="11.28515625" style="1596" bestFit="1" customWidth="1"/>
    <col min="3659" max="3663" width="11" style="1596" bestFit="1" customWidth="1"/>
    <col min="3664" max="3669" width="10.85546875" style="1596" bestFit="1" customWidth="1"/>
    <col min="3670" max="3746" width="9.140625" style="1596"/>
    <col min="3747" max="3747" width="41.42578125" style="1596" bestFit="1" customWidth="1"/>
    <col min="3748" max="3765" width="9.140625" style="1596"/>
    <col min="3766" max="3766" width="10.140625" style="1596" bestFit="1" customWidth="1"/>
    <col min="3767" max="3840" width="9.140625" style="1596"/>
    <col min="3841" max="3841" width="50.42578125" style="1596" customWidth="1"/>
    <col min="3842" max="3842" width="9.140625" style="1596" bestFit="1" customWidth="1"/>
    <col min="3843" max="3844" width="9.42578125" style="1596" bestFit="1" customWidth="1"/>
    <col min="3845" max="3846" width="9.140625" style="1596" bestFit="1" customWidth="1"/>
    <col min="3847" max="3847" width="9.42578125" style="1596" bestFit="1" customWidth="1"/>
    <col min="3848" max="3850" width="9.140625" style="1596" bestFit="1" customWidth="1"/>
    <col min="3851" max="3853" width="9.42578125" style="1596" bestFit="1" customWidth="1"/>
    <col min="3854" max="3857" width="9.140625" style="1596" bestFit="1" customWidth="1"/>
    <col min="3858" max="3858" width="9.42578125" style="1596" bestFit="1" customWidth="1"/>
    <col min="3859" max="3860" width="9.140625" style="1596" bestFit="1" customWidth="1"/>
    <col min="3861" max="3862" width="9.42578125" style="1596" bestFit="1" customWidth="1"/>
    <col min="3863" max="3863" width="9" style="1596" customWidth="1"/>
    <col min="3864" max="3865" width="9.42578125" style="1596" bestFit="1" customWidth="1"/>
    <col min="3866" max="3866" width="9.140625" style="1596" bestFit="1" customWidth="1"/>
    <col min="3867" max="3867" width="9.42578125" style="1596" bestFit="1" customWidth="1"/>
    <col min="3868" max="3871" width="9.140625" style="1596" bestFit="1" customWidth="1"/>
    <col min="3872" max="3872" width="9.42578125" style="1596" bestFit="1" customWidth="1"/>
    <col min="3873" max="3874" width="9.140625" style="1596" bestFit="1" customWidth="1"/>
    <col min="3875" max="3875" width="9.42578125" style="1596" bestFit="1" customWidth="1"/>
    <col min="3876" max="3877" width="9.140625" style="1596" bestFit="1" customWidth="1"/>
    <col min="3878" max="3878" width="10.28515625" style="1596" bestFit="1" customWidth="1"/>
    <col min="3879" max="3879" width="9.5703125" style="1596" bestFit="1" customWidth="1"/>
    <col min="3880" max="3880" width="10.28515625" style="1596" bestFit="1" customWidth="1"/>
    <col min="3881" max="3881" width="9.28515625" style="1596" bestFit="1" customWidth="1"/>
    <col min="3882" max="3882" width="9.42578125" style="1596" bestFit="1" customWidth="1"/>
    <col min="3883" max="3889" width="9.5703125" style="1596" bestFit="1" customWidth="1"/>
    <col min="3890" max="3890" width="11.28515625" style="1596" customWidth="1"/>
    <col min="3891" max="3891" width="9.7109375" style="1596" bestFit="1" customWidth="1"/>
    <col min="3892" max="3895" width="9.5703125" style="1596" bestFit="1" customWidth="1"/>
    <col min="3896" max="3897" width="10.85546875" style="1596" bestFit="1" customWidth="1"/>
    <col min="3898" max="3900" width="9.5703125" style="1596" bestFit="1" customWidth="1"/>
    <col min="3901" max="3903" width="10.85546875" style="1596" bestFit="1" customWidth="1"/>
    <col min="3904" max="3904" width="9.42578125" style="1596" customWidth="1"/>
    <col min="3905" max="3905" width="9.7109375" style="1596" bestFit="1" customWidth="1"/>
    <col min="3906" max="3907" width="10.85546875" style="1596" bestFit="1" customWidth="1"/>
    <col min="3908" max="3908" width="10" style="1596" bestFit="1" customWidth="1"/>
    <col min="3909" max="3909" width="11.28515625" style="1596" bestFit="1" customWidth="1"/>
    <col min="3910" max="3910" width="11" style="1596" bestFit="1" customWidth="1"/>
    <col min="3911" max="3912" width="9.7109375" style="1596" bestFit="1" customWidth="1"/>
    <col min="3913" max="3913" width="11" style="1596" bestFit="1" customWidth="1"/>
    <col min="3914" max="3914" width="11.28515625" style="1596" bestFit="1" customWidth="1"/>
    <col min="3915" max="3919" width="11" style="1596" bestFit="1" customWidth="1"/>
    <col min="3920" max="3925" width="10.85546875" style="1596" bestFit="1" customWidth="1"/>
    <col min="3926" max="4002" width="9.140625" style="1596"/>
    <col min="4003" max="4003" width="41.42578125" style="1596" bestFit="1" customWidth="1"/>
    <col min="4004" max="4021" width="9.140625" style="1596"/>
    <col min="4022" max="4022" width="10.140625" style="1596" bestFit="1" customWidth="1"/>
    <col min="4023" max="4096" width="9.140625" style="1596"/>
    <col min="4097" max="4097" width="50.42578125" style="1596" customWidth="1"/>
    <col min="4098" max="4098" width="9.140625" style="1596" bestFit="1" customWidth="1"/>
    <col min="4099" max="4100" width="9.42578125" style="1596" bestFit="1" customWidth="1"/>
    <col min="4101" max="4102" width="9.140625" style="1596" bestFit="1" customWidth="1"/>
    <col min="4103" max="4103" width="9.42578125" style="1596" bestFit="1" customWidth="1"/>
    <col min="4104" max="4106" width="9.140625" style="1596" bestFit="1" customWidth="1"/>
    <col min="4107" max="4109" width="9.42578125" style="1596" bestFit="1" customWidth="1"/>
    <col min="4110" max="4113" width="9.140625" style="1596" bestFit="1" customWidth="1"/>
    <col min="4114" max="4114" width="9.42578125" style="1596" bestFit="1" customWidth="1"/>
    <col min="4115" max="4116" width="9.140625" style="1596" bestFit="1" customWidth="1"/>
    <col min="4117" max="4118" width="9.42578125" style="1596" bestFit="1" customWidth="1"/>
    <col min="4119" max="4119" width="9" style="1596" customWidth="1"/>
    <col min="4120" max="4121" width="9.42578125" style="1596" bestFit="1" customWidth="1"/>
    <col min="4122" max="4122" width="9.140625" style="1596" bestFit="1" customWidth="1"/>
    <col min="4123" max="4123" width="9.42578125" style="1596" bestFit="1" customWidth="1"/>
    <col min="4124" max="4127" width="9.140625" style="1596" bestFit="1" customWidth="1"/>
    <col min="4128" max="4128" width="9.42578125" style="1596" bestFit="1" customWidth="1"/>
    <col min="4129" max="4130" width="9.140625" style="1596" bestFit="1" customWidth="1"/>
    <col min="4131" max="4131" width="9.42578125" style="1596" bestFit="1" customWidth="1"/>
    <col min="4132" max="4133" width="9.140625" style="1596" bestFit="1" customWidth="1"/>
    <col min="4134" max="4134" width="10.28515625" style="1596" bestFit="1" customWidth="1"/>
    <col min="4135" max="4135" width="9.5703125" style="1596" bestFit="1" customWidth="1"/>
    <col min="4136" max="4136" width="10.28515625" style="1596" bestFit="1" customWidth="1"/>
    <col min="4137" max="4137" width="9.28515625" style="1596" bestFit="1" customWidth="1"/>
    <col min="4138" max="4138" width="9.42578125" style="1596" bestFit="1" customWidth="1"/>
    <col min="4139" max="4145" width="9.5703125" style="1596" bestFit="1" customWidth="1"/>
    <col min="4146" max="4146" width="11.28515625" style="1596" customWidth="1"/>
    <col min="4147" max="4147" width="9.7109375" style="1596" bestFit="1" customWidth="1"/>
    <col min="4148" max="4151" width="9.5703125" style="1596" bestFit="1" customWidth="1"/>
    <col min="4152" max="4153" width="10.85546875" style="1596" bestFit="1" customWidth="1"/>
    <col min="4154" max="4156" width="9.5703125" style="1596" bestFit="1" customWidth="1"/>
    <col min="4157" max="4159" width="10.85546875" style="1596" bestFit="1" customWidth="1"/>
    <col min="4160" max="4160" width="9.42578125" style="1596" customWidth="1"/>
    <col min="4161" max="4161" width="9.7109375" style="1596" bestFit="1" customWidth="1"/>
    <col min="4162" max="4163" width="10.85546875" style="1596" bestFit="1" customWidth="1"/>
    <col min="4164" max="4164" width="10" style="1596" bestFit="1" customWidth="1"/>
    <col min="4165" max="4165" width="11.28515625" style="1596" bestFit="1" customWidth="1"/>
    <col min="4166" max="4166" width="11" style="1596" bestFit="1" customWidth="1"/>
    <col min="4167" max="4168" width="9.7109375" style="1596" bestFit="1" customWidth="1"/>
    <col min="4169" max="4169" width="11" style="1596" bestFit="1" customWidth="1"/>
    <col min="4170" max="4170" width="11.28515625" style="1596" bestFit="1" customWidth="1"/>
    <col min="4171" max="4175" width="11" style="1596" bestFit="1" customWidth="1"/>
    <col min="4176" max="4181" width="10.85546875" style="1596" bestFit="1" customWidth="1"/>
    <col min="4182" max="4258" width="9.140625" style="1596"/>
    <col min="4259" max="4259" width="41.42578125" style="1596" bestFit="1" customWidth="1"/>
    <col min="4260" max="4277" width="9.140625" style="1596"/>
    <col min="4278" max="4278" width="10.140625" style="1596" bestFit="1" customWidth="1"/>
    <col min="4279" max="4352" width="9.140625" style="1596"/>
    <col min="4353" max="4353" width="50.42578125" style="1596" customWidth="1"/>
    <col min="4354" max="4354" width="9.140625" style="1596" bestFit="1" customWidth="1"/>
    <col min="4355" max="4356" width="9.42578125" style="1596" bestFit="1" customWidth="1"/>
    <col min="4357" max="4358" width="9.140625" style="1596" bestFit="1" customWidth="1"/>
    <col min="4359" max="4359" width="9.42578125" style="1596" bestFit="1" customWidth="1"/>
    <col min="4360" max="4362" width="9.140625" style="1596" bestFit="1" customWidth="1"/>
    <col min="4363" max="4365" width="9.42578125" style="1596" bestFit="1" customWidth="1"/>
    <col min="4366" max="4369" width="9.140625" style="1596" bestFit="1" customWidth="1"/>
    <col min="4370" max="4370" width="9.42578125" style="1596" bestFit="1" customWidth="1"/>
    <col min="4371" max="4372" width="9.140625" style="1596" bestFit="1" customWidth="1"/>
    <col min="4373" max="4374" width="9.42578125" style="1596" bestFit="1" customWidth="1"/>
    <col min="4375" max="4375" width="9" style="1596" customWidth="1"/>
    <col min="4376" max="4377" width="9.42578125" style="1596" bestFit="1" customWidth="1"/>
    <col min="4378" max="4378" width="9.140625" style="1596" bestFit="1" customWidth="1"/>
    <col min="4379" max="4379" width="9.42578125" style="1596" bestFit="1" customWidth="1"/>
    <col min="4380" max="4383" width="9.140625" style="1596" bestFit="1" customWidth="1"/>
    <col min="4384" max="4384" width="9.42578125" style="1596" bestFit="1" customWidth="1"/>
    <col min="4385" max="4386" width="9.140625" style="1596" bestFit="1" customWidth="1"/>
    <col min="4387" max="4387" width="9.42578125" style="1596" bestFit="1" customWidth="1"/>
    <col min="4388" max="4389" width="9.140625" style="1596" bestFit="1" customWidth="1"/>
    <col min="4390" max="4390" width="10.28515625" style="1596" bestFit="1" customWidth="1"/>
    <col min="4391" max="4391" width="9.5703125" style="1596" bestFit="1" customWidth="1"/>
    <col min="4392" max="4392" width="10.28515625" style="1596" bestFit="1" customWidth="1"/>
    <col min="4393" max="4393" width="9.28515625" style="1596" bestFit="1" customWidth="1"/>
    <col min="4394" max="4394" width="9.42578125" style="1596" bestFit="1" customWidth="1"/>
    <col min="4395" max="4401" width="9.5703125" style="1596" bestFit="1" customWidth="1"/>
    <col min="4402" max="4402" width="11.28515625" style="1596" customWidth="1"/>
    <col min="4403" max="4403" width="9.7109375" style="1596" bestFit="1" customWidth="1"/>
    <col min="4404" max="4407" width="9.5703125" style="1596" bestFit="1" customWidth="1"/>
    <col min="4408" max="4409" width="10.85546875" style="1596" bestFit="1" customWidth="1"/>
    <col min="4410" max="4412" width="9.5703125" style="1596" bestFit="1" customWidth="1"/>
    <col min="4413" max="4415" width="10.85546875" style="1596" bestFit="1" customWidth="1"/>
    <col min="4416" max="4416" width="9.42578125" style="1596" customWidth="1"/>
    <col min="4417" max="4417" width="9.7109375" style="1596" bestFit="1" customWidth="1"/>
    <col min="4418" max="4419" width="10.85546875" style="1596" bestFit="1" customWidth="1"/>
    <col min="4420" max="4420" width="10" style="1596" bestFit="1" customWidth="1"/>
    <col min="4421" max="4421" width="11.28515625" style="1596" bestFit="1" customWidth="1"/>
    <col min="4422" max="4422" width="11" style="1596" bestFit="1" customWidth="1"/>
    <col min="4423" max="4424" width="9.7109375" style="1596" bestFit="1" customWidth="1"/>
    <col min="4425" max="4425" width="11" style="1596" bestFit="1" customWidth="1"/>
    <col min="4426" max="4426" width="11.28515625" style="1596" bestFit="1" customWidth="1"/>
    <col min="4427" max="4431" width="11" style="1596" bestFit="1" customWidth="1"/>
    <col min="4432" max="4437" width="10.85546875" style="1596" bestFit="1" customWidth="1"/>
    <col min="4438" max="4514" width="9.140625" style="1596"/>
    <col min="4515" max="4515" width="41.42578125" style="1596" bestFit="1" customWidth="1"/>
    <col min="4516" max="4533" width="9.140625" style="1596"/>
    <col min="4534" max="4534" width="10.140625" style="1596" bestFit="1" customWidth="1"/>
    <col min="4535" max="4608" width="9.140625" style="1596"/>
    <col min="4609" max="4609" width="50.42578125" style="1596" customWidth="1"/>
    <col min="4610" max="4610" width="9.140625" style="1596" bestFit="1" customWidth="1"/>
    <col min="4611" max="4612" width="9.42578125" style="1596" bestFit="1" customWidth="1"/>
    <col min="4613" max="4614" width="9.140625" style="1596" bestFit="1" customWidth="1"/>
    <col min="4615" max="4615" width="9.42578125" style="1596" bestFit="1" customWidth="1"/>
    <col min="4616" max="4618" width="9.140625" style="1596" bestFit="1" customWidth="1"/>
    <col min="4619" max="4621" width="9.42578125" style="1596" bestFit="1" customWidth="1"/>
    <col min="4622" max="4625" width="9.140625" style="1596" bestFit="1" customWidth="1"/>
    <col min="4626" max="4626" width="9.42578125" style="1596" bestFit="1" customWidth="1"/>
    <col min="4627" max="4628" width="9.140625" style="1596" bestFit="1" customWidth="1"/>
    <col min="4629" max="4630" width="9.42578125" style="1596" bestFit="1" customWidth="1"/>
    <col min="4631" max="4631" width="9" style="1596" customWidth="1"/>
    <col min="4632" max="4633" width="9.42578125" style="1596" bestFit="1" customWidth="1"/>
    <col min="4634" max="4634" width="9.140625" style="1596" bestFit="1" customWidth="1"/>
    <col min="4635" max="4635" width="9.42578125" style="1596" bestFit="1" customWidth="1"/>
    <col min="4636" max="4639" width="9.140625" style="1596" bestFit="1" customWidth="1"/>
    <col min="4640" max="4640" width="9.42578125" style="1596" bestFit="1" customWidth="1"/>
    <col min="4641" max="4642" width="9.140625" style="1596" bestFit="1" customWidth="1"/>
    <col min="4643" max="4643" width="9.42578125" style="1596" bestFit="1" customWidth="1"/>
    <col min="4644" max="4645" width="9.140625" style="1596" bestFit="1" customWidth="1"/>
    <col min="4646" max="4646" width="10.28515625" style="1596" bestFit="1" customWidth="1"/>
    <col min="4647" max="4647" width="9.5703125" style="1596" bestFit="1" customWidth="1"/>
    <col min="4648" max="4648" width="10.28515625" style="1596" bestFit="1" customWidth="1"/>
    <col min="4649" max="4649" width="9.28515625" style="1596" bestFit="1" customWidth="1"/>
    <col min="4650" max="4650" width="9.42578125" style="1596" bestFit="1" customWidth="1"/>
    <col min="4651" max="4657" width="9.5703125" style="1596" bestFit="1" customWidth="1"/>
    <col min="4658" max="4658" width="11.28515625" style="1596" customWidth="1"/>
    <col min="4659" max="4659" width="9.7109375" style="1596" bestFit="1" customWidth="1"/>
    <col min="4660" max="4663" width="9.5703125" style="1596" bestFit="1" customWidth="1"/>
    <col min="4664" max="4665" width="10.85546875" style="1596" bestFit="1" customWidth="1"/>
    <col min="4666" max="4668" width="9.5703125" style="1596" bestFit="1" customWidth="1"/>
    <col min="4669" max="4671" width="10.85546875" style="1596" bestFit="1" customWidth="1"/>
    <col min="4672" max="4672" width="9.42578125" style="1596" customWidth="1"/>
    <col min="4673" max="4673" width="9.7109375" style="1596" bestFit="1" customWidth="1"/>
    <col min="4674" max="4675" width="10.85546875" style="1596" bestFit="1" customWidth="1"/>
    <col min="4676" max="4676" width="10" style="1596" bestFit="1" customWidth="1"/>
    <col min="4677" max="4677" width="11.28515625" style="1596" bestFit="1" customWidth="1"/>
    <col min="4678" max="4678" width="11" style="1596" bestFit="1" customWidth="1"/>
    <col min="4679" max="4680" width="9.7109375" style="1596" bestFit="1" customWidth="1"/>
    <col min="4681" max="4681" width="11" style="1596" bestFit="1" customWidth="1"/>
    <col min="4682" max="4682" width="11.28515625" style="1596" bestFit="1" customWidth="1"/>
    <col min="4683" max="4687" width="11" style="1596" bestFit="1" customWidth="1"/>
    <col min="4688" max="4693" width="10.85546875" style="1596" bestFit="1" customWidth="1"/>
    <col min="4694" max="4770" width="9.140625" style="1596"/>
    <col min="4771" max="4771" width="41.42578125" style="1596" bestFit="1" customWidth="1"/>
    <col min="4772" max="4789" width="9.140625" style="1596"/>
    <col min="4790" max="4790" width="10.140625" style="1596" bestFit="1" customWidth="1"/>
    <col min="4791" max="4864" width="9.140625" style="1596"/>
    <col min="4865" max="4865" width="50.42578125" style="1596" customWidth="1"/>
    <col min="4866" max="4866" width="9.140625" style="1596" bestFit="1" customWidth="1"/>
    <col min="4867" max="4868" width="9.42578125" style="1596" bestFit="1" customWidth="1"/>
    <col min="4869" max="4870" width="9.140625" style="1596" bestFit="1" customWidth="1"/>
    <col min="4871" max="4871" width="9.42578125" style="1596" bestFit="1" customWidth="1"/>
    <col min="4872" max="4874" width="9.140625" style="1596" bestFit="1" customWidth="1"/>
    <col min="4875" max="4877" width="9.42578125" style="1596" bestFit="1" customWidth="1"/>
    <col min="4878" max="4881" width="9.140625" style="1596" bestFit="1" customWidth="1"/>
    <col min="4882" max="4882" width="9.42578125" style="1596" bestFit="1" customWidth="1"/>
    <col min="4883" max="4884" width="9.140625" style="1596" bestFit="1" customWidth="1"/>
    <col min="4885" max="4886" width="9.42578125" style="1596" bestFit="1" customWidth="1"/>
    <col min="4887" max="4887" width="9" style="1596" customWidth="1"/>
    <col min="4888" max="4889" width="9.42578125" style="1596" bestFit="1" customWidth="1"/>
    <col min="4890" max="4890" width="9.140625" style="1596" bestFit="1" customWidth="1"/>
    <col min="4891" max="4891" width="9.42578125" style="1596" bestFit="1" customWidth="1"/>
    <col min="4892" max="4895" width="9.140625" style="1596" bestFit="1" customWidth="1"/>
    <col min="4896" max="4896" width="9.42578125" style="1596" bestFit="1" customWidth="1"/>
    <col min="4897" max="4898" width="9.140625" style="1596" bestFit="1" customWidth="1"/>
    <col min="4899" max="4899" width="9.42578125" style="1596" bestFit="1" customWidth="1"/>
    <col min="4900" max="4901" width="9.140625" style="1596" bestFit="1" customWidth="1"/>
    <col min="4902" max="4902" width="10.28515625" style="1596" bestFit="1" customWidth="1"/>
    <col min="4903" max="4903" width="9.5703125" style="1596" bestFit="1" customWidth="1"/>
    <col min="4904" max="4904" width="10.28515625" style="1596" bestFit="1" customWidth="1"/>
    <col min="4905" max="4905" width="9.28515625" style="1596" bestFit="1" customWidth="1"/>
    <col min="4906" max="4906" width="9.42578125" style="1596" bestFit="1" customWidth="1"/>
    <col min="4907" max="4913" width="9.5703125" style="1596" bestFit="1" customWidth="1"/>
    <col min="4914" max="4914" width="11.28515625" style="1596" customWidth="1"/>
    <col min="4915" max="4915" width="9.7109375" style="1596" bestFit="1" customWidth="1"/>
    <col min="4916" max="4919" width="9.5703125" style="1596" bestFit="1" customWidth="1"/>
    <col min="4920" max="4921" width="10.85546875" style="1596" bestFit="1" customWidth="1"/>
    <col min="4922" max="4924" width="9.5703125" style="1596" bestFit="1" customWidth="1"/>
    <col min="4925" max="4927" width="10.85546875" style="1596" bestFit="1" customWidth="1"/>
    <col min="4928" max="4928" width="9.42578125" style="1596" customWidth="1"/>
    <col min="4929" max="4929" width="9.7109375" style="1596" bestFit="1" customWidth="1"/>
    <col min="4930" max="4931" width="10.85546875" style="1596" bestFit="1" customWidth="1"/>
    <col min="4932" max="4932" width="10" style="1596" bestFit="1" customWidth="1"/>
    <col min="4933" max="4933" width="11.28515625" style="1596" bestFit="1" customWidth="1"/>
    <col min="4934" max="4934" width="11" style="1596" bestFit="1" customWidth="1"/>
    <col min="4935" max="4936" width="9.7109375" style="1596" bestFit="1" customWidth="1"/>
    <col min="4937" max="4937" width="11" style="1596" bestFit="1" customWidth="1"/>
    <col min="4938" max="4938" width="11.28515625" style="1596" bestFit="1" customWidth="1"/>
    <col min="4939" max="4943" width="11" style="1596" bestFit="1" customWidth="1"/>
    <col min="4944" max="4949" width="10.85546875" style="1596" bestFit="1" customWidth="1"/>
    <col min="4950" max="5026" width="9.140625" style="1596"/>
    <col min="5027" max="5027" width="41.42578125" style="1596" bestFit="1" customWidth="1"/>
    <col min="5028" max="5045" width="9.140625" style="1596"/>
    <col min="5046" max="5046" width="10.140625" style="1596" bestFit="1" customWidth="1"/>
    <col min="5047" max="5120" width="9.140625" style="1596"/>
    <col min="5121" max="5121" width="50.42578125" style="1596" customWidth="1"/>
    <col min="5122" max="5122" width="9.140625" style="1596" bestFit="1" customWidth="1"/>
    <col min="5123" max="5124" width="9.42578125" style="1596" bestFit="1" customWidth="1"/>
    <col min="5125" max="5126" width="9.140625" style="1596" bestFit="1" customWidth="1"/>
    <col min="5127" max="5127" width="9.42578125" style="1596" bestFit="1" customWidth="1"/>
    <col min="5128" max="5130" width="9.140625" style="1596" bestFit="1" customWidth="1"/>
    <col min="5131" max="5133" width="9.42578125" style="1596" bestFit="1" customWidth="1"/>
    <col min="5134" max="5137" width="9.140625" style="1596" bestFit="1" customWidth="1"/>
    <col min="5138" max="5138" width="9.42578125" style="1596" bestFit="1" customWidth="1"/>
    <col min="5139" max="5140" width="9.140625" style="1596" bestFit="1" customWidth="1"/>
    <col min="5141" max="5142" width="9.42578125" style="1596" bestFit="1" customWidth="1"/>
    <col min="5143" max="5143" width="9" style="1596" customWidth="1"/>
    <col min="5144" max="5145" width="9.42578125" style="1596" bestFit="1" customWidth="1"/>
    <col min="5146" max="5146" width="9.140625" style="1596" bestFit="1" customWidth="1"/>
    <col min="5147" max="5147" width="9.42578125" style="1596" bestFit="1" customWidth="1"/>
    <col min="5148" max="5151" width="9.140625" style="1596" bestFit="1" customWidth="1"/>
    <col min="5152" max="5152" width="9.42578125" style="1596" bestFit="1" customWidth="1"/>
    <col min="5153" max="5154" width="9.140625" style="1596" bestFit="1" customWidth="1"/>
    <col min="5155" max="5155" width="9.42578125" style="1596" bestFit="1" customWidth="1"/>
    <col min="5156" max="5157" width="9.140625" style="1596" bestFit="1" customWidth="1"/>
    <col min="5158" max="5158" width="10.28515625" style="1596" bestFit="1" customWidth="1"/>
    <col min="5159" max="5159" width="9.5703125" style="1596" bestFit="1" customWidth="1"/>
    <col min="5160" max="5160" width="10.28515625" style="1596" bestFit="1" customWidth="1"/>
    <col min="5161" max="5161" width="9.28515625" style="1596" bestFit="1" customWidth="1"/>
    <col min="5162" max="5162" width="9.42578125" style="1596" bestFit="1" customWidth="1"/>
    <col min="5163" max="5169" width="9.5703125" style="1596" bestFit="1" customWidth="1"/>
    <col min="5170" max="5170" width="11.28515625" style="1596" customWidth="1"/>
    <col min="5171" max="5171" width="9.7109375" style="1596" bestFit="1" customWidth="1"/>
    <col min="5172" max="5175" width="9.5703125" style="1596" bestFit="1" customWidth="1"/>
    <col min="5176" max="5177" width="10.85546875" style="1596" bestFit="1" customWidth="1"/>
    <col min="5178" max="5180" width="9.5703125" style="1596" bestFit="1" customWidth="1"/>
    <col min="5181" max="5183" width="10.85546875" style="1596" bestFit="1" customWidth="1"/>
    <col min="5184" max="5184" width="9.42578125" style="1596" customWidth="1"/>
    <col min="5185" max="5185" width="9.7109375" style="1596" bestFit="1" customWidth="1"/>
    <col min="5186" max="5187" width="10.85546875" style="1596" bestFit="1" customWidth="1"/>
    <col min="5188" max="5188" width="10" style="1596" bestFit="1" customWidth="1"/>
    <col min="5189" max="5189" width="11.28515625" style="1596" bestFit="1" customWidth="1"/>
    <col min="5190" max="5190" width="11" style="1596" bestFit="1" customWidth="1"/>
    <col min="5191" max="5192" width="9.7109375" style="1596" bestFit="1" customWidth="1"/>
    <col min="5193" max="5193" width="11" style="1596" bestFit="1" customWidth="1"/>
    <col min="5194" max="5194" width="11.28515625" style="1596" bestFit="1" customWidth="1"/>
    <col min="5195" max="5199" width="11" style="1596" bestFit="1" customWidth="1"/>
    <col min="5200" max="5205" width="10.85546875" style="1596" bestFit="1" customWidth="1"/>
    <col min="5206" max="5282" width="9.140625" style="1596"/>
    <col min="5283" max="5283" width="41.42578125" style="1596" bestFit="1" customWidth="1"/>
    <col min="5284" max="5301" width="9.140625" style="1596"/>
    <col min="5302" max="5302" width="10.140625" style="1596" bestFit="1" customWidth="1"/>
    <col min="5303" max="5376" width="9.140625" style="1596"/>
    <col min="5377" max="5377" width="50.42578125" style="1596" customWidth="1"/>
    <col min="5378" max="5378" width="9.140625" style="1596" bestFit="1" customWidth="1"/>
    <col min="5379" max="5380" width="9.42578125" style="1596" bestFit="1" customWidth="1"/>
    <col min="5381" max="5382" width="9.140625" style="1596" bestFit="1" customWidth="1"/>
    <col min="5383" max="5383" width="9.42578125" style="1596" bestFit="1" customWidth="1"/>
    <col min="5384" max="5386" width="9.140625" style="1596" bestFit="1" customWidth="1"/>
    <col min="5387" max="5389" width="9.42578125" style="1596" bestFit="1" customWidth="1"/>
    <col min="5390" max="5393" width="9.140625" style="1596" bestFit="1" customWidth="1"/>
    <col min="5394" max="5394" width="9.42578125" style="1596" bestFit="1" customWidth="1"/>
    <col min="5395" max="5396" width="9.140625" style="1596" bestFit="1" customWidth="1"/>
    <col min="5397" max="5398" width="9.42578125" style="1596" bestFit="1" customWidth="1"/>
    <col min="5399" max="5399" width="9" style="1596" customWidth="1"/>
    <col min="5400" max="5401" width="9.42578125" style="1596" bestFit="1" customWidth="1"/>
    <col min="5402" max="5402" width="9.140625" style="1596" bestFit="1" customWidth="1"/>
    <col min="5403" max="5403" width="9.42578125" style="1596" bestFit="1" customWidth="1"/>
    <col min="5404" max="5407" width="9.140625" style="1596" bestFit="1" customWidth="1"/>
    <col min="5408" max="5408" width="9.42578125" style="1596" bestFit="1" customWidth="1"/>
    <col min="5409" max="5410" width="9.140625" style="1596" bestFit="1" customWidth="1"/>
    <col min="5411" max="5411" width="9.42578125" style="1596" bestFit="1" customWidth="1"/>
    <col min="5412" max="5413" width="9.140625" style="1596" bestFit="1" customWidth="1"/>
    <col min="5414" max="5414" width="10.28515625" style="1596" bestFit="1" customWidth="1"/>
    <col min="5415" max="5415" width="9.5703125" style="1596" bestFit="1" customWidth="1"/>
    <col min="5416" max="5416" width="10.28515625" style="1596" bestFit="1" customWidth="1"/>
    <col min="5417" max="5417" width="9.28515625" style="1596" bestFit="1" customWidth="1"/>
    <col min="5418" max="5418" width="9.42578125" style="1596" bestFit="1" customWidth="1"/>
    <col min="5419" max="5425" width="9.5703125" style="1596" bestFit="1" customWidth="1"/>
    <col min="5426" max="5426" width="11.28515625" style="1596" customWidth="1"/>
    <col min="5427" max="5427" width="9.7109375" style="1596" bestFit="1" customWidth="1"/>
    <col min="5428" max="5431" width="9.5703125" style="1596" bestFit="1" customWidth="1"/>
    <col min="5432" max="5433" width="10.85546875" style="1596" bestFit="1" customWidth="1"/>
    <col min="5434" max="5436" width="9.5703125" style="1596" bestFit="1" customWidth="1"/>
    <col min="5437" max="5439" width="10.85546875" style="1596" bestFit="1" customWidth="1"/>
    <col min="5440" max="5440" width="9.42578125" style="1596" customWidth="1"/>
    <col min="5441" max="5441" width="9.7109375" style="1596" bestFit="1" customWidth="1"/>
    <col min="5442" max="5443" width="10.85546875" style="1596" bestFit="1" customWidth="1"/>
    <col min="5444" max="5444" width="10" style="1596" bestFit="1" customWidth="1"/>
    <col min="5445" max="5445" width="11.28515625" style="1596" bestFit="1" customWidth="1"/>
    <col min="5446" max="5446" width="11" style="1596" bestFit="1" customWidth="1"/>
    <col min="5447" max="5448" width="9.7109375" style="1596" bestFit="1" customWidth="1"/>
    <col min="5449" max="5449" width="11" style="1596" bestFit="1" customWidth="1"/>
    <col min="5450" max="5450" width="11.28515625" style="1596" bestFit="1" customWidth="1"/>
    <col min="5451" max="5455" width="11" style="1596" bestFit="1" customWidth="1"/>
    <col min="5456" max="5461" width="10.85546875" style="1596" bestFit="1" customWidth="1"/>
    <col min="5462" max="5538" width="9.140625" style="1596"/>
    <col min="5539" max="5539" width="41.42578125" style="1596" bestFit="1" customWidth="1"/>
    <col min="5540" max="5557" width="9.140625" style="1596"/>
    <col min="5558" max="5558" width="10.140625" style="1596" bestFit="1" customWidth="1"/>
    <col min="5559" max="5632" width="9.140625" style="1596"/>
    <col min="5633" max="5633" width="50.42578125" style="1596" customWidth="1"/>
    <col min="5634" max="5634" width="9.140625" style="1596" bestFit="1" customWidth="1"/>
    <col min="5635" max="5636" width="9.42578125" style="1596" bestFit="1" customWidth="1"/>
    <col min="5637" max="5638" width="9.140625" style="1596" bestFit="1" customWidth="1"/>
    <col min="5639" max="5639" width="9.42578125" style="1596" bestFit="1" customWidth="1"/>
    <col min="5640" max="5642" width="9.140625" style="1596" bestFit="1" customWidth="1"/>
    <col min="5643" max="5645" width="9.42578125" style="1596" bestFit="1" customWidth="1"/>
    <col min="5646" max="5649" width="9.140625" style="1596" bestFit="1" customWidth="1"/>
    <col min="5650" max="5650" width="9.42578125" style="1596" bestFit="1" customWidth="1"/>
    <col min="5651" max="5652" width="9.140625" style="1596" bestFit="1" customWidth="1"/>
    <col min="5653" max="5654" width="9.42578125" style="1596" bestFit="1" customWidth="1"/>
    <col min="5655" max="5655" width="9" style="1596" customWidth="1"/>
    <col min="5656" max="5657" width="9.42578125" style="1596" bestFit="1" customWidth="1"/>
    <col min="5658" max="5658" width="9.140625" style="1596" bestFit="1" customWidth="1"/>
    <col min="5659" max="5659" width="9.42578125" style="1596" bestFit="1" customWidth="1"/>
    <col min="5660" max="5663" width="9.140625" style="1596" bestFit="1" customWidth="1"/>
    <col min="5664" max="5664" width="9.42578125" style="1596" bestFit="1" customWidth="1"/>
    <col min="5665" max="5666" width="9.140625" style="1596" bestFit="1" customWidth="1"/>
    <col min="5667" max="5667" width="9.42578125" style="1596" bestFit="1" customWidth="1"/>
    <col min="5668" max="5669" width="9.140625" style="1596" bestFit="1" customWidth="1"/>
    <col min="5670" max="5670" width="10.28515625" style="1596" bestFit="1" customWidth="1"/>
    <col min="5671" max="5671" width="9.5703125" style="1596" bestFit="1" customWidth="1"/>
    <col min="5672" max="5672" width="10.28515625" style="1596" bestFit="1" customWidth="1"/>
    <col min="5673" max="5673" width="9.28515625" style="1596" bestFit="1" customWidth="1"/>
    <col min="5674" max="5674" width="9.42578125" style="1596" bestFit="1" customWidth="1"/>
    <col min="5675" max="5681" width="9.5703125" style="1596" bestFit="1" customWidth="1"/>
    <col min="5682" max="5682" width="11.28515625" style="1596" customWidth="1"/>
    <col min="5683" max="5683" width="9.7109375" style="1596" bestFit="1" customWidth="1"/>
    <col min="5684" max="5687" width="9.5703125" style="1596" bestFit="1" customWidth="1"/>
    <col min="5688" max="5689" width="10.85546875" style="1596" bestFit="1" customWidth="1"/>
    <col min="5690" max="5692" width="9.5703125" style="1596" bestFit="1" customWidth="1"/>
    <col min="5693" max="5695" width="10.85546875" style="1596" bestFit="1" customWidth="1"/>
    <col min="5696" max="5696" width="9.42578125" style="1596" customWidth="1"/>
    <col min="5697" max="5697" width="9.7109375" style="1596" bestFit="1" customWidth="1"/>
    <col min="5698" max="5699" width="10.85546875" style="1596" bestFit="1" customWidth="1"/>
    <col min="5700" max="5700" width="10" style="1596" bestFit="1" customWidth="1"/>
    <col min="5701" max="5701" width="11.28515625" style="1596" bestFit="1" customWidth="1"/>
    <col min="5702" max="5702" width="11" style="1596" bestFit="1" customWidth="1"/>
    <col min="5703" max="5704" width="9.7109375" style="1596" bestFit="1" customWidth="1"/>
    <col min="5705" max="5705" width="11" style="1596" bestFit="1" customWidth="1"/>
    <col min="5706" max="5706" width="11.28515625" style="1596" bestFit="1" customWidth="1"/>
    <col min="5707" max="5711" width="11" style="1596" bestFit="1" customWidth="1"/>
    <col min="5712" max="5717" width="10.85546875" style="1596" bestFit="1" customWidth="1"/>
    <col min="5718" max="5794" width="9.140625" style="1596"/>
    <col min="5795" max="5795" width="41.42578125" style="1596" bestFit="1" customWidth="1"/>
    <col min="5796" max="5813" width="9.140625" style="1596"/>
    <col min="5814" max="5814" width="10.140625" style="1596" bestFit="1" customWidth="1"/>
    <col min="5815" max="5888" width="9.140625" style="1596"/>
    <col min="5889" max="5889" width="50.42578125" style="1596" customWidth="1"/>
    <col min="5890" max="5890" width="9.140625" style="1596" bestFit="1" customWidth="1"/>
    <col min="5891" max="5892" width="9.42578125" style="1596" bestFit="1" customWidth="1"/>
    <col min="5893" max="5894" width="9.140625" style="1596" bestFit="1" customWidth="1"/>
    <col min="5895" max="5895" width="9.42578125" style="1596" bestFit="1" customWidth="1"/>
    <col min="5896" max="5898" width="9.140625" style="1596" bestFit="1" customWidth="1"/>
    <col min="5899" max="5901" width="9.42578125" style="1596" bestFit="1" customWidth="1"/>
    <col min="5902" max="5905" width="9.140625" style="1596" bestFit="1" customWidth="1"/>
    <col min="5906" max="5906" width="9.42578125" style="1596" bestFit="1" customWidth="1"/>
    <col min="5907" max="5908" width="9.140625" style="1596" bestFit="1" customWidth="1"/>
    <col min="5909" max="5910" width="9.42578125" style="1596" bestFit="1" customWidth="1"/>
    <col min="5911" max="5911" width="9" style="1596" customWidth="1"/>
    <col min="5912" max="5913" width="9.42578125" style="1596" bestFit="1" customWidth="1"/>
    <col min="5914" max="5914" width="9.140625" style="1596" bestFit="1" customWidth="1"/>
    <col min="5915" max="5915" width="9.42578125" style="1596" bestFit="1" customWidth="1"/>
    <col min="5916" max="5919" width="9.140625" style="1596" bestFit="1" customWidth="1"/>
    <col min="5920" max="5920" width="9.42578125" style="1596" bestFit="1" customWidth="1"/>
    <col min="5921" max="5922" width="9.140625" style="1596" bestFit="1" customWidth="1"/>
    <col min="5923" max="5923" width="9.42578125" style="1596" bestFit="1" customWidth="1"/>
    <col min="5924" max="5925" width="9.140625" style="1596" bestFit="1" customWidth="1"/>
    <col min="5926" max="5926" width="10.28515625" style="1596" bestFit="1" customWidth="1"/>
    <col min="5927" max="5927" width="9.5703125" style="1596" bestFit="1" customWidth="1"/>
    <col min="5928" max="5928" width="10.28515625" style="1596" bestFit="1" customWidth="1"/>
    <col min="5929" max="5929" width="9.28515625" style="1596" bestFit="1" customWidth="1"/>
    <col min="5930" max="5930" width="9.42578125" style="1596" bestFit="1" customWidth="1"/>
    <col min="5931" max="5937" width="9.5703125" style="1596" bestFit="1" customWidth="1"/>
    <col min="5938" max="5938" width="11.28515625" style="1596" customWidth="1"/>
    <col min="5939" max="5939" width="9.7109375" style="1596" bestFit="1" customWidth="1"/>
    <col min="5940" max="5943" width="9.5703125" style="1596" bestFit="1" customWidth="1"/>
    <col min="5944" max="5945" width="10.85546875" style="1596" bestFit="1" customWidth="1"/>
    <col min="5946" max="5948" width="9.5703125" style="1596" bestFit="1" customWidth="1"/>
    <col min="5949" max="5951" width="10.85546875" style="1596" bestFit="1" customWidth="1"/>
    <col min="5952" max="5952" width="9.42578125" style="1596" customWidth="1"/>
    <col min="5953" max="5953" width="9.7109375" style="1596" bestFit="1" customWidth="1"/>
    <col min="5954" max="5955" width="10.85546875" style="1596" bestFit="1" customWidth="1"/>
    <col min="5956" max="5956" width="10" style="1596" bestFit="1" customWidth="1"/>
    <col min="5957" max="5957" width="11.28515625" style="1596" bestFit="1" customWidth="1"/>
    <col min="5958" max="5958" width="11" style="1596" bestFit="1" customWidth="1"/>
    <col min="5959" max="5960" width="9.7109375" style="1596" bestFit="1" customWidth="1"/>
    <col min="5961" max="5961" width="11" style="1596" bestFit="1" customWidth="1"/>
    <col min="5962" max="5962" width="11.28515625" style="1596" bestFit="1" customWidth="1"/>
    <col min="5963" max="5967" width="11" style="1596" bestFit="1" customWidth="1"/>
    <col min="5968" max="5973" width="10.85546875" style="1596" bestFit="1" customWidth="1"/>
    <col min="5974" max="6050" width="9.140625" style="1596"/>
    <col min="6051" max="6051" width="41.42578125" style="1596" bestFit="1" customWidth="1"/>
    <col min="6052" max="6069" width="9.140625" style="1596"/>
    <col min="6070" max="6070" width="10.140625" style="1596" bestFit="1" customWidth="1"/>
    <col min="6071" max="6144" width="9.140625" style="1596"/>
    <col min="6145" max="6145" width="50.42578125" style="1596" customWidth="1"/>
    <col min="6146" max="6146" width="9.140625" style="1596" bestFit="1" customWidth="1"/>
    <col min="6147" max="6148" width="9.42578125" style="1596" bestFit="1" customWidth="1"/>
    <col min="6149" max="6150" width="9.140625" style="1596" bestFit="1" customWidth="1"/>
    <col min="6151" max="6151" width="9.42578125" style="1596" bestFit="1" customWidth="1"/>
    <col min="6152" max="6154" width="9.140625" style="1596" bestFit="1" customWidth="1"/>
    <col min="6155" max="6157" width="9.42578125" style="1596" bestFit="1" customWidth="1"/>
    <col min="6158" max="6161" width="9.140625" style="1596" bestFit="1" customWidth="1"/>
    <col min="6162" max="6162" width="9.42578125" style="1596" bestFit="1" customWidth="1"/>
    <col min="6163" max="6164" width="9.140625" style="1596" bestFit="1" customWidth="1"/>
    <col min="6165" max="6166" width="9.42578125" style="1596" bestFit="1" customWidth="1"/>
    <col min="6167" max="6167" width="9" style="1596" customWidth="1"/>
    <col min="6168" max="6169" width="9.42578125" style="1596" bestFit="1" customWidth="1"/>
    <col min="6170" max="6170" width="9.140625" style="1596" bestFit="1" customWidth="1"/>
    <col min="6171" max="6171" width="9.42578125" style="1596" bestFit="1" customWidth="1"/>
    <col min="6172" max="6175" width="9.140625" style="1596" bestFit="1" customWidth="1"/>
    <col min="6176" max="6176" width="9.42578125" style="1596" bestFit="1" customWidth="1"/>
    <col min="6177" max="6178" width="9.140625" style="1596" bestFit="1" customWidth="1"/>
    <col min="6179" max="6179" width="9.42578125" style="1596" bestFit="1" customWidth="1"/>
    <col min="6180" max="6181" width="9.140625" style="1596" bestFit="1" customWidth="1"/>
    <col min="6182" max="6182" width="10.28515625" style="1596" bestFit="1" customWidth="1"/>
    <col min="6183" max="6183" width="9.5703125" style="1596" bestFit="1" customWidth="1"/>
    <col min="6184" max="6184" width="10.28515625" style="1596" bestFit="1" customWidth="1"/>
    <col min="6185" max="6185" width="9.28515625" style="1596" bestFit="1" customWidth="1"/>
    <col min="6186" max="6186" width="9.42578125" style="1596" bestFit="1" customWidth="1"/>
    <col min="6187" max="6193" width="9.5703125" style="1596" bestFit="1" customWidth="1"/>
    <col min="6194" max="6194" width="11.28515625" style="1596" customWidth="1"/>
    <col min="6195" max="6195" width="9.7109375" style="1596" bestFit="1" customWidth="1"/>
    <col min="6196" max="6199" width="9.5703125" style="1596" bestFit="1" customWidth="1"/>
    <col min="6200" max="6201" width="10.85546875" style="1596" bestFit="1" customWidth="1"/>
    <col min="6202" max="6204" width="9.5703125" style="1596" bestFit="1" customWidth="1"/>
    <col min="6205" max="6207" width="10.85546875" style="1596" bestFit="1" customWidth="1"/>
    <col min="6208" max="6208" width="9.42578125" style="1596" customWidth="1"/>
    <col min="6209" max="6209" width="9.7109375" style="1596" bestFit="1" customWidth="1"/>
    <col min="6210" max="6211" width="10.85546875" style="1596" bestFit="1" customWidth="1"/>
    <col min="6212" max="6212" width="10" style="1596" bestFit="1" customWidth="1"/>
    <col min="6213" max="6213" width="11.28515625" style="1596" bestFit="1" customWidth="1"/>
    <col min="6214" max="6214" width="11" style="1596" bestFit="1" customWidth="1"/>
    <col min="6215" max="6216" width="9.7109375" style="1596" bestFit="1" customWidth="1"/>
    <col min="6217" max="6217" width="11" style="1596" bestFit="1" customWidth="1"/>
    <col min="6218" max="6218" width="11.28515625" style="1596" bestFit="1" customWidth="1"/>
    <col min="6219" max="6223" width="11" style="1596" bestFit="1" customWidth="1"/>
    <col min="6224" max="6229" width="10.85546875" style="1596" bestFit="1" customWidth="1"/>
    <col min="6230" max="6306" width="9.140625" style="1596"/>
    <col min="6307" max="6307" width="41.42578125" style="1596" bestFit="1" customWidth="1"/>
    <col min="6308" max="6325" width="9.140625" style="1596"/>
    <col min="6326" max="6326" width="10.140625" style="1596" bestFit="1" customWidth="1"/>
    <col min="6327" max="6400" width="9.140625" style="1596"/>
    <col min="6401" max="6401" width="50.42578125" style="1596" customWidth="1"/>
    <col min="6402" max="6402" width="9.140625" style="1596" bestFit="1" customWidth="1"/>
    <col min="6403" max="6404" width="9.42578125" style="1596" bestFit="1" customWidth="1"/>
    <col min="6405" max="6406" width="9.140625" style="1596" bestFit="1" customWidth="1"/>
    <col min="6407" max="6407" width="9.42578125" style="1596" bestFit="1" customWidth="1"/>
    <col min="6408" max="6410" width="9.140625" style="1596" bestFit="1" customWidth="1"/>
    <col min="6411" max="6413" width="9.42578125" style="1596" bestFit="1" customWidth="1"/>
    <col min="6414" max="6417" width="9.140625" style="1596" bestFit="1" customWidth="1"/>
    <col min="6418" max="6418" width="9.42578125" style="1596" bestFit="1" customWidth="1"/>
    <col min="6419" max="6420" width="9.140625" style="1596" bestFit="1" customWidth="1"/>
    <col min="6421" max="6422" width="9.42578125" style="1596" bestFit="1" customWidth="1"/>
    <col min="6423" max="6423" width="9" style="1596" customWidth="1"/>
    <col min="6424" max="6425" width="9.42578125" style="1596" bestFit="1" customWidth="1"/>
    <col min="6426" max="6426" width="9.140625" style="1596" bestFit="1" customWidth="1"/>
    <col min="6427" max="6427" width="9.42578125" style="1596" bestFit="1" customWidth="1"/>
    <col min="6428" max="6431" width="9.140625" style="1596" bestFit="1" customWidth="1"/>
    <col min="6432" max="6432" width="9.42578125" style="1596" bestFit="1" customWidth="1"/>
    <col min="6433" max="6434" width="9.140625" style="1596" bestFit="1" customWidth="1"/>
    <col min="6435" max="6435" width="9.42578125" style="1596" bestFit="1" customWidth="1"/>
    <col min="6436" max="6437" width="9.140625" style="1596" bestFit="1" customWidth="1"/>
    <col min="6438" max="6438" width="10.28515625" style="1596" bestFit="1" customWidth="1"/>
    <col min="6439" max="6439" width="9.5703125" style="1596" bestFit="1" customWidth="1"/>
    <col min="6440" max="6440" width="10.28515625" style="1596" bestFit="1" customWidth="1"/>
    <col min="6441" max="6441" width="9.28515625" style="1596" bestFit="1" customWidth="1"/>
    <col min="6442" max="6442" width="9.42578125" style="1596" bestFit="1" customWidth="1"/>
    <col min="6443" max="6449" width="9.5703125" style="1596" bestFit="1" customWidth="1"/>
    <col min="6450" max="6450" width="11.28515625" style="1596" customWidth="1"/>
    <col min="6451" max="6451" width="9.7109375" style="1596" bestFit="1" customWidth="1"/>
    <col min="6452" max="6455" width="9.5703125" style="1596" bestFit="1" customWidth="1"/>
    <col min="6456" max="6457" width="10.85546875" style="1596" bestFit="1" customWidth="1"/>
    <col min="6458" max="6460" width="9.5703125" style="1596" bestFit="1" customWidth="1"/>
    <col min="6461" max="6463" width="10.85546875" style="1596" bestFit="1" customWidth="1"/>
    <col min="6464" max="6464" width="9.42578125" style="1596" customWidth="1"/>
    <col min="6465" max="6465" width="9.7109375" style="1596" bestFit="1" customWidth="1"/>
    <col min="6466" max="6467" width="10.85546875" style="1596" bestFit="1" customWidth="1"/>
    <col min="6468" max="6468" width="10" style="1596" bestFit="1" customWidth="1"/>
    <col min="6469" max="6469" width="11.28515625" style="1596" bestFit="1" customWidth="1"/>
    <col min="6470" max="6470" width="11" style="1596" bestFit="1" customWidth="1"/>
    <col min="6471" max="6472" width="9.7109375" style="1596" bestFit="1" customWidth="1"/>
    <col min="6473" max="6473" width="11" style="1596" bestFit="1" customWidth="1"/>
    <col min="6474" max="6474" width="11.28515625" style="1596" bestFit="1" customWidth="1"/>
    <col min="6475" max="6479" width="11" style="1596" bestFit="1" customWidth="1"/>
    <col min="6480" max="6485" width="10.85546875" style="1596" bestFit="1" customWidth="1"/>
    <col min="6486" max="6562" width="9.140625" style="1596"/>
    <col min="6563" max="6563" width="41.42578125" style="1596" bestFit="1" customWidth="1"/>
    <col min="6564" max="6581" width="9.140625" style="1596"/>
    <col min="6582" max="6582" width="10.140625" style="1596" bestFit="1" customWidth="1"/>
    <col min="6583" max="6656" width="9.140625" style="1596"/>
    <col min="6657" max="6657" width="50.42578125" style="1596" customWidth="1"/>
    <col min="6658" max="6658" width="9.140625" style="1596" bestFit="1" customWidth="1"/>
    <col min="6659" max="6660" width="9.42578125" style="1596" bestFit="1" customWidth="1"/>
    <col min="6661" max="6662" width="9.140625" style="1596" bestFit="1" customWidth="1"/>
    <col min="6663" max="6663" width="9.42578125" style="1596" bestFit="1" customWidth="1"/>
    <col min="6664" max="6666" width="9.140625" style="1596" bestFit="1" customWidth="1"/>
    <col min="6667" max="6669" width="9.42578125" style="1596" bestFit="1" customWidth="1"/>
    <col min="6670" max="6673" width="9.140625" style="1596" bestFit="1" customWidth="1"/>
    <col min="6674" max="6674" width="9.42578125" style="1596" bestFit="1" customWidth="1"/>
    <col min="6675" max="6676" width="9.140625" style="1596" bestFit="1" customWidth="1"/>
    <col min="6677" max="6678" width="9.42578125" style="1596" bestFit="1" customWidth="1"/>
    <col min="6679" max="6679" width="9" style="1596" customWidth="1"/>
    <col min="6680" max="6681" width="9.42578125" style="1596" bestFit="1" customWidth="1"/>
    <col min="6682" max="6682" width="9.140625" style="1596" bestFit="1" customWidth="1"/>
    <col min="6683" max="6683" width="9.42578125" style="1596" bestFit="1" customWidth="1"/>
    <col min="6684" max="6687" width="9.140625" style="1596" bestFit="1" customWidth="1"/>
    <col min="6688" max="6688" width="9.42578125" style="1596" bestFit="1" customWidth="1"/>
    <col min="6689" max="6690" width="9.140625" style="1596" bestFit="1" customWidth="1"/>
    <col min="6691" max="6691" width="9.42578125" style="1596" bestFit="1" customWidth="1"/>
    <col min="6692" max="6693" width="9.140625" style="1596" bestFit="1" customWidth="1"/>
    <col min="6694" max="6694" width="10.28515625" style="1596" bestFit="1" customWidth="1"/>
    <col min="6695" max="6695" width="9.5703125" style="1596" bestFit="1" customWidth="1"/>
    <col min="6696" max="6696" width="10.28515625" style="1596" bestFit="1" customWidth="1"/>
    <col min="6697" max="6697" width="9.28515625" style="1596" bestFit="1" customWidth="1"/>
    <col min="6698" max="6698" width="9.42578125" style="1596" bestFit="1" customWidth="1"/>
    <col min="6699" max="6705" width="9.5703125" style="1596" bestFit="1" customWidth="1"/>
    <col min="6706" max="6706" width="11.28515625" style="1596" customWidth="1"/>
    <col min="6707" max="6707" width="9.7109375" style="1596" bestFit="1" customWidth="1"/>
    <col min="6708" max="6711" width="9.5703125" style="1596" bestFit="1" customWidth="1"/>
    <col min="6712" max="6713" width="10.85546875" style="1596" bestFit="1" customWidth="1"/>
    <col min="6714" max="6716" width="9.5703125" style="1596" bestFit="1" customWidth="1"/>
    <col min="6717" max="6719" width="10.85546875" style="1596" bestFit="1" customWidth="1"/>
    <col min="6720" max="6720" width="9.42578125" style="1596" customWidth="1"/>
    <col min="6721" max="6721" width="9.7109375" style="1596" bestFit="1" customWidth="1"/>
    <col min="6722" max="6723" width="10.85546875" style="1596" bestFit="1" customWidth="1"/>
    <col min="6724" max="6724" width="10" style="1596" bestFit="1" customWidth="1"/>
    <col min="6725" max="6725" width="11.28515625" style="1596" bestFit="1" customWidth="1"/>
    <col min="6726" max="6726" width="11" style="1596" bestFit="1" customWidth="1"/>
    <col min="6727" max="6728" width="9.7109375" style="1596" bestFit="1" customWidth="1"/>
    <col min="6729" max="6729" width="11" style="1596" bestFit="1" customWidth="1"/>
    <col min="6730" max="6730" width="11.28515625" style="1596" bestFit="1" customWidth="1"/>
    <col min="6731" max="6735" width="11" style="1596" bestFit="1" customWidth="1"/>
    <col min="6736" max="6741" width="10.85546875" style="1596" bestFit="1" customWidth="1"/>
    <col min="6742" max="6818" width="9.140625" style="1596"/>
    <col min="6819" max="6819" width="41.42578125" style="1596" bestFit="1" customWidth="1"/>
    <col min="6820" max="6837" width="9.140625" style="1596"/>
    <col min="6838" max="6838" width="10.140625" style="1596" bestFit="1" customWidth="1"/>
    <col min="6839" max="6912" width="9.140625" style="1596"/>
    <col min="6913" max="6913" width="50.42578125" style="1596" customWidth="1"/>
    <col min="6914" max="6914" width="9.140625" style="1596" bestFit="1" customWidth="1"/>
    <col min="6915" max="6916" width="9.42578125" style="1596" bestFit="1" customWidth="1"/>
    <col min="6917" max="6918" width="9.140625" style="1596" bestFit="1" customWidth="1"/>
    <col min="6919" max="6919" width="9.42578125" style="1596" bestFit="1" customWidth="1"/>
    <col min="6920" max="6922" width="9.140625" style="1596" bestFit="1" customWidth="1"/>
    <col min="6923" max="6925" width="9.42578125" style="1596" bestFit="1" customWidth="1"/>
    <col min="6926" max="6929" width="9.140625" style="1596" bestFit="1" customWidth="1"/>
    <col min="6930" max="6930" width="9.42578125" style="1596" bestFit="1" customWidth="1"/>
    <col min="6931" max="6932" width="9.140625" style="1596" bestFit="1" customWidth="1"/>
    <col min="6933" max="6934" width="9.42578125" style="1596" bestFit="1" customWidth="1"/>
    <col min="6935" max="6935" width="9" style="1596" customWidth="1"/>
    <col min="6936" max="6937" width="9.42578125" style="1596" bestFit="1" customWidth="1"/>
    <col min="6938" max="6938" width="9.140625" style="1596" bestFit="1" customWidth="1"/>
    <col min="6939" max="6939" width="9.42578125" style="1596" bestFit="1" customWidth="1"/>
    <col min="6940" max="6943" width="9.140625" style="1596" bestFit="1" customWidth="1"/>
    <col min="6944" max="6944" width="9.42578125" style="1596" bestFit="1" customWidth="1"/>
    <col min="6945" max="6946" width="9.140625" style="1596" bestFit="1" customWidth="1"/>
    <col min="6947" max="6947" width="9.42578125" style="1596" bestFit="1" customWidth="1"/>
    <col min="6948" max="6949" width="9.140625" style="1596" bestFit="1" customWidth="1"/>
    <col min="6950" max="6950" width="10.28515625" style="1596" bestFit="1" customWidth="1"/>
    <col min="6951" max="6951" width="9.5703125" style="1596" bestFit="1" customWidth="1"/>
    <col min="6952" max="6952" width="10.28515625" style="1596" bestFit="1" customWidth="1"/>
    <col min="6953" max="6953" width="9.28515625" style="1596" bestFit="1" customWidth="1"/>
    <col min="6954" max="6954" width="9.42578125" style="1596" bestFit="1" customWidth="1"/>
    <col min="6955" max="6961" width="9.5703125" style="1596" bestFit="1" customWidth="1"/>
    <col min="6962" max="6962" width="11.28515625" style="1596" customWidth="1"/>
    <col min="6963" max="6963" width="9.7109375" style="1596" bestFit="1" customWidth="1"/>
    <col min="6964" max="6967" width="9.5703125" style="1596" bestFit="1" customWidth="1"/>
    <col min="6968" max="6969" width="10.85546875" style="1596" bestFit="1" customWidth="1"/>
    <col min="6970" max="6972" width="9.5703125" style="1596" bestFit="1" customWidth="1"/>
    <col min="6973" max="6975" width="10.85546875" style="1596" bestFit="1" customWidth="1"/>
    <col min="6976" max="6976" width="9.42578125" style="1596" customWidth="1"/>
    <col min="6977" max="6977" width="9.7109375" style="1596" bestFit="1" customWidth="1"/>
    <col min="6978" max="6979" width="10.85546875" style="1596" bestFit="1" customWidth="1"/>
    <col min="6980" max="6980" width="10" style="1596" bestFit="1" customWidth="1"/>
    <col min="6981" max="6981" width="11.28515625" style="1596" bestFit="1" customWidth="1"/>
    <col min="6982" max="6982" width="11" style="1596" bestFit="1" customWidth="1"/>
    <col min="6983" max="6984" width="9.7109375" style="1596" bestFit="1" customWidth="1"/>
    <col min="6985" max="6985" width="11" style="1596" bestFit="1" customWidth="1"/>
    <col min="6986" max="6986" width="11.28515625" style="1596" bestFit="1" customWidth="1"/>
    <col min="6987" max="6991" width="11" style="1596" bestFit="1" customWidth="1"/>
    <col min="6992" max="6997" width="10.85546875" style="1596" bestFit="1" customWidth="1"/>
    <col min="6998" max="7074" width="9.140625" style="1596"/>
    <col min="7075" max="7075" width="41.42578125" style="1596" bestFit="1" customWidth="1"/>
    <col min="7076" max="7093" width="9.140625" style="1596"/>
    <col min="7094" max="7094" width="10.140625" style="1596" bestFit="1" customWidth="1"/>
    <col min="7095" max="7168" width="9.140625" style="1596"/>
    <col min="7169" max="7169" width="50.42578125" style="1596" customWidth="1"/>
    <col min="7170" max="7170" width="9.140625" style="1596" bestFit="1" customWidth="1"/>
    <col min="7171" max="7172" width="9.42578125" style="1596" bestFit="1" customWidth="1"/>
    <col min="7173" max="7174" width="9.140625" style="1596" bestFit="1" customWidth="1"/>
    <col min="7175" max="7175" width="9.42578125" style="1596" bestFit="1" customWidth="1"/>
    <col min="7176" max="7178" width="9.140625" style="1596" bestFit="1" customWidth="1"/>
    <col min="7179" max="7181" width="9.42578125" style="1596" bestFit="1" customWidth="1"/>
    <col min="7182" max="7185" width="9.140625" style="1596" bestFit="1" customWidth="1"/>
    <col min="7186" max="7186" width="9.42578125" style="1596" bestFit="1" customWidth="1"/>
    <col min="7187" max="7188" width="9.140625" style="1596" bestFit="1" customWidth="1"/>
    <col min="7189" max="7190" width="9.42578125" style="1596" bestFit="1" customWidth="1"/>
    <col min="7191" max="7191" width="9" style="1596" customWidth="1"/>
    <col min="7192" max="7193" width="9.42578125" style="1596" bestFit="1" customWidth="1"/>
    <col min="7194" max="7194" width="9.140625" style="1596" bestFit="1" customWidth="1"/>
    <col min="7195" max="7195" width="9.42578125" style="1596" bestFit="1" customWidth="1"/>
    <col min="7196" max="7199" width="9.140625" style="1596" bestFit="1" customWidth="1"/>
    <col min="7200" max="7200" width="9.42578125" style="1596" bestFit="1" customWidth="1"/>
    <col min="7201" max="7202" width="9.140625" style="1596" bestFit="1" customWidth="1"/>
    <col min="7203" max="7203" width="9.42578125" style="1596" bestFit="1" customWidth="1"/>
    <col min="7204" max="7205" width="9.140625" style="1596" bestFit="1" customWidth="1"/>
    <col min="7206" max="7206" width="10.28515625" style="1596" bestFit="1" customWidth="1"/>
    <col min="7207" max="7207" width="9.5703125" style="1596" bestFit="1" customWidth="1"/>
    <col min="7208" max="7208" width="10.28515625" style="1596" bestFit="1" customWidth="1"/>
    <col min="7209" max="7209" width="9.28515625" style="1596" bestFit="1" customWidth="1"/>
    <col min="7210" max="7210" width="9.42578125" style="1596" bestFit="1" customWidth="1"/>
    <col min="7211" max="7217" width="9.5703125" style="1596" bestFit="1" customWidth="1"/>
    <col min="7218" max="7218" width="11.28515625" style="1596" customWidth="1"/>
    <col min="7219" max="7219" width="9.7109375" style="1596" bestFit="1" customWidth="1"/>
    <col min="7220" max="7223" width="9.5703125" style="1596" bestFit="1" customWidth="1"/>
    <col min="7224" max="7225" width="10.85546875" style="1596" bestFit="1" customWidth="1"/>
    <col min="7226" max="7228" width="9.5703125" style="1596" bestFit="1" customWidth="1"/>
    <col min="7229" max="7231" width="10.85546875" style="1596" bestFit="1" customWidth="1"/>
    <col min="7232" max="7232" width="9.42578125" style="1596" customWidth="1"/>
    <col min="7233" max="7233" width="9.7109375" style="1596" bestFit="1" customWidth="1"/>
    <col min="7234" max="7235" width="10.85546875" style="1596" bestFit="1" customWidth="1"/>
    <col min="7236" max="7236" width="10" style="1596" bestFit="1" customWidth="1"/>
    <col min="7237" max="7237" width="11.28515625" style="1596" bestFit="1" customWidth="1"/>
    <col min="7238" max="7238" width="11" style="1596" bestFit="1" customWidth="1"/>
    <col min="7239" max="7240" width="9.7109375" style="1596" bestFit="1" customWidth="1"/>
    <col min="7241" max="7241" width="11" style="1596" bestFit="1" customWidth="1"/>
    <col min="7242" max="7242" width="11.28515625" style="1596" bestFit="1" customWidth="1"/>
    <col min="7243" max="7247" width="11" style="1596" bestFit="1" customWidth="1"/>
    <col min="7248" max="7253" width="10.85546875" style="1596" bestFit="1" customWidth="1"/>
    <col min="7254" max="7330" width="9.140625" style="1596"/>
    <col min="7331" max="7331" width="41.42578125" style="1596" bestFit="1" customWidth="1"/>
    <col min="7332" max="7349" width="9.140625" style="1596"/>
    <col min="7350" max="7350" width="10.140625" style="1596" bestFit="1" customWidth="1"/>
    <col min="7351" max="7424" width="9.140625" style="1596"/>
    <col min="7425" max="7425" width="50.42578125" style="1596" customWidth="1"/>
    <col min="7426" max="7426" width="9.140625" style="1596" bestFit="1" customWidth="1"/>
    <col min="7427" max="7428" width="9.42578125" style="1596" bestFit="1" customWidth="1"/>
    <col min="7429" max="7430" width="9.140625" style="1596" bestFit="1" customWidth="1"/>
    <col min="7431" max="7431" width="9.42578125" style="1596" bestFit="1" customWidth="1"/>
    <col min="7432" max="7434" width="9.140625" style="1596" bestFit="1" customWidth="1"/>
    <col min="7435" max="7437" width="9.42578125" style="1596" bestFit="1" customWidth="1"/>
    <col min="7438" max="7441" width="9.140625" style="1596" bestFit="1" customWidth="1"/>
    <col min="7442" max="7442" width="9.42578125" style="1596" bestFit="1" customWidth="1"/>
    <col min="7443" max="7444" width="9.140625" style="1596" bestFit="1" customWidth="1"/>
    <col min="7445" max="7446" width="9.42578125" style="1596" bestFit="1" customWidth="1"/>
    <col min="7447" max="7447" width="9" style="1596" customWidth="1"/>
    <col min="7448" max="7449" width="9.42578125" style="1596" bestFit="1" customWidth="1"/>
    <col min="7450" max="7450" width="9.140625" style="1596" bestFit="1" customWidth="1"/>
    <col min="7451" max="7451" width="9.42578125" style="1596" bestFit="1" customWidth="1"/>
    <col min="7452" max="7455" width="9.140625" style="1596" bestFit="1" customWidth="1"/>
    <col min="7456" max="7456" width="9.42578125" style="1596" bestFit="1" customWidth="1"/>
    <col min="7457" max="7458" width="9.140625" style="1596" bestFit="1" customWidth="1"/>
    <col min="7459" max="7459" width="9.42578125" style="1596" bestFit="1" customWidth="1"/>
    <col min="7460" max="7461" width="9.140625" style="1596" bestFit="1" customWidth="1"/>
    <col min="7462" max="7462" width="10.28515625" style="1596" bestFit="1" customWidth="1"/>
    <col min="7463" max="7463" width="9.5703125" style="1596" bestFit="1" customWidth="1"/>
    <col min="7464" max="7464" width="10.28515625" style="1596" bestFit="1" customWidth="1"/>
    <col min="7465" max="7465" width="9.28515625" style="1596" bestFit="1" customWidth="1"/>
    <col min="7466" max="7466" width="9.42578125" style="1596" bestFit="1" customWidth="1"/>
    <col min="7467" max="7473" width="9.5703125" style="1596" bestFit="1" customWidth="1"/>
    <col min="7474" max="7474" width="11.28515625" style="1596" customWidth="1"/>
    <col min="7475" max="7475" width="9.7109375" style="1596" bestFit="1" customWidth="1"/>
    <col min="7476" max="7479" width="9.5703125" style="1596" bestFit="1" customWidth="1"/>
    <col min="7480" max="7481" width="10.85546875" style="1596" bestFit="1" customWidth="1"/>
    <col min="7482" max="7484" width="9.5703125" style="1596" bestFit="1" customWidth="1"/>
    <col min="7485" max="7487" width="10.85546875" style="1596" bestFit="1" customWidth="1"/>
    <col min="7488" max="7488" width="9.42578125" style="1596" customWidth="1"/>
    <col min="7489" max="7489" width="9.7109375" style="1596" bestFit="1" customWidth="1"/>
    <col min="7490" max="7491" width="10.85546875" style="1596" bestFit="1" customWidth="1"/>
    <col min="7492" max="7492" width="10" style="1596" bestFit="1" customWidth="1"/>
    <col min="7493" max="7493" width="11.28515625" style="1596" bestFit="1" customWidth="1"/>
    <col min="7494" max="7494" width="11" style="1596" bestFit="1" customWidth="1"/>
    <col min="7495" max="7496" width="9.7109375" style="1596" bestFit="1" customWidth="1"/>
    <col min="7497" max="7497" width="11" style="1596" bestFit="1" customWidth="1"/>
    <col min="7498" max="7498" width="11.28515625" style="1596" bestFit="1" customWidth="1"/>
    <col min="7499" max="7503" width="11" style="1596" bestFit="1" customWidth="1"/>
    <col min="7504" max="7509" width="10.85546875" style="1596" bestFit="1" customWidth="1"/>
    <col min="7510" max="7586" width="9.140625" style="1596"/>
    <col min="7587" max="7587" width="41.42578125" style="1596" bestFit="1" customWidth="1"/>
    <col min="7588" max="7605" width="9.140625" style="1596"/>
    <col min="7606" max="7606" width="10.140625" style="1596" bestFit="1" customWidth="1"/>
    <col min="7607" max="7680" width="9.140625" style="1596"/>
    <col min="7681" max="7681" width="50.42578125" style="1596" customWidth="1"/>
    <col min="7682" max="7682" width="9.140625" style="1596" bestFit="1" customWidth="1"/>
    <col min="7683" max="7684" width="9.42578125" style="1596" bestFit="1" customWidth="1"/>
    <col min="7685" max="7686" width="9.140625" style="1596" bestFit="1" customWidth="1"/>
    <col min="7687" max="7687" width="9.42578125" style="1596" bestFit="1" customWidth="1"/>
    <col min="7688" max="7690" width="9.140625" style="1596" bestFit="1" customWidth="1"/>
    <col min="7691" max="7693" width="9.42578125" style="1596" bestFit="1" customWidth="1"/>
    <col min="7694" max="7697" width="9.140625" style="1596" bestFit="1" customWidth="1"/>
    <col min="7698" max="7698" width="9.42578125" style="1596" bestFit="1" customWidth="1"/>
    <col min="7699" max="7700" width="9.140625" style="1596" bestFit="1" customWidth="1"/>
    <col min="7701" max="7702" width="9.42578125" style="1596" bestFit="1" customWidth="1"/>
    <col min="7703" max="7703" width="9" style="1596" customWidth="1"/>
    <col min="7704" max="7705" width="9.42578125" style="1596" bestFit="1" customWidth="1"/>
    <col min="7706" max="7706" width="9.140625" style="1596" bestFit="1" customWidth="1"/>
    <col min="7707" max="7707" width="9.42578125" style="1596" bestFit="1" customWidth="1"/>
    <col min="7708" max="7711" width="9.140625" style="1596" bestFit="1" customWidth="1"/>
    <col min="7712" max="7712" width="9.42578125" style="1596" bestFit="1" customWidth="1"/>
    <col min="7713" max="7714" width="9.140625" style="1596" bestFit="1" customWidth="1"/>
    <col min="7715" max="7715" width="9.42578125" style="1596" bestFit="1" customWidth="1"/>
    <col min="7716" max="7717" width="9.140625" style="1596" bestFit="1" customWidth="1"/>
    <col min="7718" max="7718" width="10.28515625" style="1596" bestFit="1" customWidth="1"/>
    <col min="7719" max="7719" width="9.5703125" style="1596" bestFit="1" customWidth="1"/>
    <col min="7720" max="7720" width="10.28515625" style="1596" bestFit="1" customWidth="1"/>
    <col min="7721" max="7721" width="9.28515625" style="1596" bestFit="1" customWidth="1"/>
    <col min="7722" max="7722" width="9.42578125" style="1596" bestFit="1" customWidth="1"/>
    <col min="7723" max="7729" width="9.5703125" style="1596" bestFit="1" customWidth="1"/>
    <col min="7730" max="7730" width="11.28515625" style="1596" customWidth="1"/>
    <col min="7731" max="7731" width="9.7109375" style="1596" bestFit="1" customWidth="1"/>
    <col min="7732" max="7735" width="9.5703125" style="1596" bestFit="1" customWidth="1"/>
    <col min="7736" max="7737" width="10.85546875" style="1596" bestFit="1" customWidth="1"/>
    <col min="7738" max="7740" width="9.5703125" style="1596" bestFit="1" customWidth="1"/>
    <col min="7741" max="7743" width="10.85546875" style="1596" bestFit="1" customWidth="1"/>
    <col min="7744" max="7744" width="9.42578125" style="1596" customWidth="1"/>
    <col min="7745" max="7745" width="9.7109375" style="1596" bestFit="1" customWidth="1"/>
    <col min="7746" max="7747" width="10.85546875" style="1596" bestFit="1" customWidth="1"/>
    <col min="7748" max="7748" width="10" style="1596" bestFit="1" customWidth="1"/>
    <col min="7749" max="7749" width="11.28515625" style="1596" bestFit="1" customWidth="1"/>
    <col min="7750" max="7750" width="11" style="1596" bestFit="1" customWidth="1"/>
    <col min="7751" max="7752" width="9.7109375" style="1596" bestFit="1" customWidth="1"/>
    <col min="7753" max="7753" width="11" style="1596" bestFit="1" customWidth="1"/>
    <col min="7754" max="7754" width="11.28515625" style="1596" bestFit="1" customWidth="1"/>
    <col min="7755" max="7759" width="11" style="1596" bestFit="1" customWidth="1"/>
    <col min="7760" max="7765" width="10.85546875" style="1596" bestFit="1" customWidth="1"/>
    <col min="7766" max="7842" width="9.140625" style="1596"/>
    <col min="7843" max="7843" width="41.42578125" style="1596" bestFit="1" customWidth="1"/>
    <col min="7844" max="7861" width="9.140625" style="1596"/>
    <col min="7862" max="7862" width="10.140625" style="1596" bestFit="1" customWidth="1"/>
    <col min="7863" max="7936" width="9.140625" style="1596"/>
    <col min="7937" max="7937" width="50.42578125" style="1596" customWidth="1"/>
    <col min="7938" max="7938" width="9.140625" style="1596" bestFit="1" customWidth="1"/>
    <col min="7939" max="7940" width="9.42578125" style="1596" bestFit="1" customWidth="1"/>
    <col min="7941" max="7942" width="9.140625" style="1596" bestFit="1" customWidth="1"/>
    <col min="7943" max="7943" width="9.42578125" style="1596" bestFit="1" customWidth="1"/>
    <col min="7944" max="7946" width="9.140625" style="1596" bestFit="1" customWidth="1"/>
    <col min="7947" max="7949" width="9.42578125" style="1596" bestFit="1" customWidth="1"/>
    <col min="7950" max="7953" width="9.140625" style="1596" bestFit="1" customWidth="1"/>
    <col min="7954" max="7954" width="9.42578125" style="1596" bestFit="1" customWidth="1"/>
    <col min="7955" max="7956" width="9.140625" style="1596" bestFit="1" customWidth="1"/>
    <col min="7957" max="7958" width="9.42578125" style="1596" bestFit="1" customWidth="1"/>
    <col min="7959" max="7959" width="9" style="1596" customWidth="1"/>
    <col min="7960" max="7961" width="9.42578125" style="1596" bestFit="1" customWidth="1"/>
    <col min="7962" max="7962" width="9.140625" style="1596" bestFit="1" customWidth="1"/>
    <col min="7963" max="7963" width="9.42578125" style="1596" bestFit="1" customWidth="1"/>
    <col min="7964" max="7967" width="9.140625" style="1596" bestFit="1" customWidth="1"/>
    <col min="7968" max="7968" width="9.42578125" style="1596" bestFit="1" customWidth="1"/>
    <col min="7969" max="7970" width="9.140625" style="1596" bestFit="1" customWidth="1"/>
    <col min="7971" max="7971" width="9.42578125" style="1596" bestFit="1" customWidth="1"/>
    <col min="7972" max="7973" width="9.140625" style="1596" bestFit="1" customWidth="1"/>
    <col min="7974" max="7974" width="10.28515625" style="1596" bestFit="1" customWidth="1"/>
    <col min="7975" max="7975" width="9.5703125" style="1596" bestFit="1" customWidth="1"/>
    <col min="7976" max="7976" width="10.28515625" style="1596" bestFit="1" customWidth="1"/>
    <col min="7977" max="7977" width="9.28515625" style="1596" bestFit="1" customWidth="1"/>
    <col min="7978" max="7978" width="9.42578125" style="1596" bestFit="1" customWidth="1"/>
    <col min="7979" max="7985" width="9.5703125" style="1596" bestFit="1" customWidth="1"/>
    <col min="7986" max="7986" width="11.28515625" style="1596" customWidth="1"/>
    <col min="7987" max="7987" width="9.7109375" style="1596" bestFit="1" customWidth="1"/>
    <col min="7988" max="7991" width="9.5703125" style="1596" bestFit="1" customWidth="1"/>
    <col min="7992" max="7993" width="10.85546875" style="1596" bestFit="1" customWidth="1"/>
    <col min="7994" max="7996" width="9.5703125" style="1596" bestFit="1" customWidth="1"/>
    <col min="7997" max="7999" width="10.85546875" style="1596" bestFit="1" customWidth="1"/>
    <col min="8000" max="8000" width="9.42578125" style="1596" customWidth="1"/>
    <col min="8001" max="8001" width="9.7109375" style="1596" bestFit="1" customWidth="1"/>
    <col min="8002" max="8003" width="10.85546875" style="1596" bestFit="1" customWidth="1"/>
    <col min="8004" max="8004" width="10" style="1596" bestFit="1" customWidth="1"/>
    <col min="8005" max="8005" width="11.28515625" style="1596" bestFit="1" customWidth="1"/>
    <col min="8006" max="8006" width="11" style="1596" bestFit="1" customWidth="1"/>
    <col min="8007" max="8008" width="9.7109375" style="1596" bestFit="1" customWidth="1"/>
    <col min="8009" max="8009" width="11" style="1596" bestFit="1" customWidth="1"/>
    <col min="8010" max="8010" width="11.28515625" style="1596" bestFit="1" customWidth="1"/>
    <col min="8011" max="8015" width="11" style="1596" bestFit="1" customWidth="1"/>
    <col min="8016" max="8021" width="10.85546875" style="1596" bestFit="1" customWidth="1"/>
    <col min="8022" max="8098" width="9.140625" style="1596"/>
    <col min="8099" max="8099" width="41.42578125" style="1596" bestFit="1" customWidth="1"/>
    <col min="8100" max="8117" width="9.140625" style="1596"/>
    <col min="8118" max="8118" width="10.140625" style="1596" bestFit="1" customWidth="1"/>
    <col min="8119" max="8192" width="9.140625" style="1596"/>
    <col min="8193" max="8193" width="50.42578125" style="1596" customWidth="1"/>
    <col min="8194" max="8194" width="9.140625" style="1596" bestFit="1" customWidth="1"/>
    <col min="8195" max="8196" width="9.42578125" style="1596" bestFit="1" customWidth="1"/>
    <col min="8197" max="8198" width="9.140625" style="1596" bestFit="1" customWidth="1"/>
    <col min="8199" max="8199" width="9.42578125" style="1596" bestFit="1" customWidth="1"/>
    <col min="8200" max="8202" width="9.140625" style="1596" bestFit="1" customWidth="1"/>
    <col min="8203" max="8205" width="9.42578125" style="1596" bestFit="1" customWidth="1"/>
    <col min="8206" max="8209" width="9.140625" style="1596" bestFit="1" customWidth="1"/>
    <col min="8210" max="8210" width="9.42578125" style="1596" bestFit="1" customWidth="1"/>
    <col min="8211" max="8212" width="9.140625" style="1596" bestFit="1" customWidth="1"/>
    <col min="8213" max="8214" width="9.42578125" style="1596" bestFit="1" customWidth="1"/>
    <col min="8215" max="8215" width="9" style="1596" customWidth="1"/>
    <col min="8216" max="8217" width="9.42578125" style="1596" bestFit="1" customWidth="1"/>
    <col min="8218" max="8218" width="9.140625" style="1596" bestFit="1" customWidth="1"/>
    <col min="8219" max="8219" width="9.42578125" style="1596" bestFit="1" customWidth="1"/>
    <col min="8220" max="8223" width="9.140625" style="1596" bestFit="1" customWidth="1"/>
    <col min="8224" max="8224" width="9.42578125" style="1596" bestFit="1" customWidth="1"/>
    <col min="8225" max="8226" width="9.140625" style="1596" bestFit="1" customWidth="1"/>
    <col min="8227" max="8227" width="9.42578125" style="1596" bestFit="1" customWidth="1"/>
    <col min="8228" max="8229" width="9.140625" style="1596" bestFit="1" customWidth="1"/>
    <col min="8230" max="8230" width="10.28515625" style="1596" bestFit="1" customWidth="1"/>
    <col min="8231" max="8231" width="9.5703125" style="1596" bestFit="1" customWidth="1"/>
    <col min="8232" max="8232" width="10.28515625" style="1596" bestFit="1" customWidth="1"/>
    <col min="8233" max="8233" width="9.28515625" style="1596" bestFit="1" customWidth="1"/>
    <col min="8234" max="8234" width="9.42578125" style="1596" bestFit="1" customWidth="1"/>
    <col min="8235" max="8241" width="9.5703125" style="1596" bestFit="1" customWidth="1"/>
    <col min="8242" max="8242" width="11.28515625" style="1596" customWidth="1"/>
    <col min="8243" max="8243" width="9.7109375" style="1596" bestFit="1" customWidth="1"/>
    <col min="8244" max="8247" width="9.5703125" style="1596" bestFit="1" customWidth="1"/>
    <col min="8248" max="8249" width="10.85546875" style="1596" bestFit="1" customWidth="1"/>
    <col min="8250" max="8252" width="9.5703125" style="1596" bestFit="1" customWidth="1"/>
    <col min="8253" max="8255" width="10.85546875" style="1596" bestFit="1" customWidth="1"/>
    <col min="8256" max="8256" width="9.42578125" style="1596" customWidth="1"/>
    <col min="8257" max="8257" width="9.7109375" style="1596" bestFit="1" customWidth="1"/>
    <col min="8258" max="8259" width="10.85546875" style="1596" bestFit="1" customWidth="1"/>
    <col min="8260" max="8260" width="10" style="1596" bestFit="1" customWidth="1"/>
    <col min="8261" max="8261" width="11.28515625" style="1596" bestFit="1" customWidth="1"/>
    <col min="8262" max="8262" width="11" style="1596" bestFit="1" customWidth="1"/>
    <col min="8263" max="8264" width="9.7109375" style="1596" bestFit="1" customWidth="1"/>
    <col min="8265" max="8265" width="11" style="1596" bestFit="1" customWidth="1"/>
    <col min="8266" max="8266" width="11.28515625" style="1596" bestFit="1" customWidth="1"/>
    <col min="8267" max="8271" width="11" style="1596" bestFit="1" customWidth="1"/>
    <col min="8272" max="8277" width="10.85546875" style="1596" bestFit="1" customWidth="1"/>
    <col min="8278" max="8354" width="9.140625" style="1596"/>
    <col min="8355" max="8355" width="41.42578125" style="1596" bestFit="1" customWidth="1"/>
    <col min="8356" max="8373" width="9.140625" style="1596"/>
    <col min="8374" max="8374" width="10.140625" style="1596" bestFit="1" customWidth="1"/>
    <col min="8375" max="8448" width="9.140625" style="1596"/>
    <col min="8449" max="8449" width="50.42578125" style="1596" customWidth="1"/>
    <col min="8450" max="8450" width="9.140625" style="1596" bestFit="1" customWidth="1"/>
    <col min="8451" max="8452" width="9.42578125" style="1596" bestFit="1" customWidth="1"/>
    <col min="8453" max="8454" width="9.140625" style="1596" bestFit="1" customWidth="1"/>
    <col min="8455" max="8455" width="9.42578125" style="1596" bestFit="1" customWidth="1"/>
    <col min="8456" max="8458" width="9.140625" style="1596" bestFit="1" customWidth="1"/>
    <col min="8459" max="8461" width="9.42578125" style="1596" bestFit="1" customWidth="1"/>
    <col min="8462" max="8465" width="9.140625" style="1596" bestFit="1" customWidth="1"/>
    <col min="8466" max="8466" width="9.42578125" style="1596" bestFit="1" customWidth="1"/>
    <col min="8467" max="8468" width="9.140625" style="1596" bestFit="1" customWidth="1"/>
    <col min="8469" max="8470" width="9.42578125" style="1596" bestFit="1" customWidth="1"/>
    <col min="8471" max="8471" width="9" style="1596" customWidth="1"/>
    <col min="8472" max="8473" width="9.42578125" style="1596" bestFit="1" customWidth="1"/>
    <col min="8474" max="8474" width="9.140625" style="1596" bestFit="1" customWidth="1"/>
    <col min="8475" max="8475" width="9.42578125" style="1596" bestFit="1" customWidth="1"/>
    <col min="8476" max="8479" width="9.140625" style="1596" bestFit="1" customWidth="1"/>
    <col min="8480" max="8480" width="9.42578125" style="1596" bestFit="1" customWidth="1"/>
    <col min="8481" max="8482" width="9.140625" style="1596" bestFit="1" customWidth="1"/>
    <col min="8483" max="8483" width="9.42578125" style="1596" bestFit="1" customWidth="1"/>
    <col min="8484" max="8485" width="9.140625" style="1596" bestFit="1" customWidth="1"/>
    <col min="8486" max="8486" width="10.28515625" style="1596" bestFit="1" customWidth="1"/>
    <col min="8487" max="8487" width="9.5703125" style="1596" bestFit="1" customWidth="1"/>
    <col min="8488" max="8488" width="10.28515625" style="1596" bestFit="1" customWidth="1"/>
    <col min="8489" max="8489" width="9.28515625" style="1596" bestFit="1" customWidth="1"/>
    <col min="8490" max="8490" width="9.42578125" style="1596" bestFit="1" customWidth="1"/>
    <col min="8491" max="8497" width="9.5703125" style="1596" bestFit="1" customWidth="1"/>
    <col min="8498" max="8498" width="11.28515625" style="1596" customWidth="1"/>
    <col min="8499" max="8499" width="9.7109375" style="1596" bestFit="1" customWidth="1"/>
    <col min="8500" max="8503" width="9.5703125" style="1596" bestFit="1" customWidth="1"/>
    <col min="8504" max="8505" width="10.85546875" style="1596" bestFit="1" customWidth="1"/>
    <col min="8506" max="8508" width="9.5703125" style="1596" bestFit="1" customWidth="1"/>
    <col min="8509" max="8511" width="10.85546875" style="1596" bestFit="1" customWidth="1"/>
    <col min="8512" max="8512" width="9.42578125" style="1596" customWidth="1"/>
    <col min="8513" max="8513" width="9.7109375" style="1596" bestFit="1" customWidth="1"/>
    <col min="8514" max="8515" width="10.85546875" style="1596" bestFit="1" customWidth="1"/>
    <col min="8516" max="8516" width="10" style="1596" bestFit="1" customWidth="1"/>
    <col min="8517" max="8517" width="11.28515625" style="1596" bestFit="1" customWidth="1"/>
    <col min="8518" max="8518" width="11" style="1596" bestFit="1" customWidth="1"/>
    <col min="8519" max="8520" width="9.7109375" style="1596" bestFit="1" customWidth="1"/>
    <col min="8521" max="8521" width="11" style="1596" bestFit="1" customWidth="1"/>
    <col min="8522" max="8522" width="11.28515625" style="1596" bestFit="1" customWidth="1"/>
    <col min="8523" max="8527" width="11" style="1596" bestFit="1" customWidth="1"/>
    <col min="8528" max="8533" width="10.85546875" style="1596" bestFit="1" customWidth="1"/>
    <col min="8534" max="8610" width="9.140625" style="1596"/>
    <col min="8611" max="8611" width="41.42578125" style="1596" bestFit="1" customWidth="1"/>
    <col min="8612" max="8629" width="9.140625" style="1596"/>
    <col min="8630" max="8630" width="10.140625" style="1596" bestFit="1" customWidth="1"/>
    <col min="8631" max="8704" width="9.140625" style="1596"/>
    <col min="8705" max="8705" width="50.42578125" style="1596" customWidth="1"/>
    <col min="8706" max="8706" width="9.140625" style="1596" bestFit="1" customWidth="1"/>
    <col min="8707" max="8708" width="9.42578125" style="1596" bestFit="1" customWidth="1"/>
    <col min="8709" max="8710" width="9.140625" style="1596" bestFit="1" customWidth="1"/>
    <col min="8711" max="8711" width="9.42578125" style="1596" bestFit="1" customWidth="1"/>
    <col min="8712" max="8714" width="9.140625" style="1596" bestFit="1" customWidth="1"/>
    <col min="8715" max="8717" width="9.42578125" style="1596" bestFit="1" customWidth="1"/>
    <col min="8718" max="8721" width="9.140625" style="1596" bestFit="1" customWidth="1"/>
    <col min="8722" max="8722" width="9.42578125" style="1596" bestFit="1" customWidth="1"/>
    <col min="8723" max="8724" width="9.140625" style="1596" bestFit="1" customWidth="1"/>
    <col min="8725" max="8726" width="9.42578125" style="1596" bestFit="1" customWidth="1"/>
    <col min="8727" max="8727" width="9" style="1596" customWidth="1"/>
    <col min="8728" max="8729" width="9.42578125" style="1596" bestFit="1" customWidth="1"/>
    <col min="8730" max="8730" width="9.140625" style="1596" bestFit="1" customWidth="1"/>
    <col min="8731" max="8731" width="9.42578125" style="1596" bestFit="1" customWidth="1"/>
    <col min="8732" max="8735" width="9.140625" style="1596" bestFit="1" customWidth="1"/>
    <col min="8736" max="8736" width="9.42578125" style="1596" bestFit="1" customWidth="1"/>
    <col min="8737" max="8738" width="9.140625" style="1596" bestFit="1" customWidth="1"/>
    <col min="8739" max="8739" width="9.42578125" style="1596" bestFit="1" customWidth="1"/>
    <col min="8740" max="8741" width="9.140625" style="1596" bestFit="1" customWidth="1"/>
    <col min="8742" max="8742" width="10.28515625" style="1596" bestFit="1" customWidth="1"/>
    <col min="8743" max="8743" width="9.5703125" style="1596" bestFit="1" customWidth="1"/>
    <col min="8744" max="8744" width="10.28515625" style="1596" bestFit="1" customWidth="1"/>
    <col min="8745" max="8745" width="9.28515625" style="1596" bestFit="1" customWidth="1"/>
    <col min="8746" max="8746" width="9.42578125" style="1596" bestFit="1" customWidth="1"/>
    <col min="8747" max="8753" width="9.5703125" style="1596" bestFit="1" customWidth="1"/>
    <col min="8754" max="8754" width="11.28515625" style="1596" customWidth="1"/>
    <col min="8755" max="8755" width="9.7109375" style="1596" bestFit="1" customWidth="1"/>
    <col min="8756" max="8759" width="9.5703125" style="1596" bestFit="1" customWidth="1"/>
    <col min="8760" max="8761" width="10.85546875" style="1596" bestFit="1" customWidth="1"/>
    <col min="8762" max="8764" width="9.5703125" style="1596" bestFit="1" customWidth="1"/>
    <col min="8765" max="8767" width="10.85546875" style="1596" bestFit="1" customWidth="1"/>
    <col min="8768" max="8768" width="9.42578125" style="1596" customWidth="1"/>
    <col min="8769" max="8769" width="9.7109375" style="1596" bestFit="1" customWidth="1"/>
    <col min="8770" max="8771" width="10.85546875" style="1596" bestFit="1" customWidth="1"/>
    <col min="8772" max="8772" width="10" style="1596" bestFit="1" customWidth="1"/>
    <col min="8773" max="8773" width="11.28515625" style="1596" bestFit="1" customWidth="1"/>
    <col min="8774" max="8774" width="11" style="1596" bestFit="1" customWidth="1"/>
    <col min="8775" max="8776" width="9.7109375" style="1596" bestFit="1" customWidth="1"/>
    <col min="8777" max="8777" width="11" style="1596" bestFit="1" customWidth="1"/>
    <col min="8778" max="8778" width="11.28515625" style="1596" bestFit="1" customWidth="1"/>
    <col min="8779" max="8783" width="11" style="1596" bestFit="1" customWidth="1"/>
    <col min="8784" max="8789" width="10.85546875" style="1596" bestFit="1" customWidth="1"/>
    <col min="8790" max="8866" width="9.140625" style="1596"/>
    <col min="8867" max="8867" width="41.42578125" style="1596" bestFit="1" customWidth="1"/>
    <col min="8868" max="8885" width="9.140625" style="1596"/>
    <col min="8886" max="8886" width="10.140625" style="1596" bestFit="1" customWidth="1"/>
    <col min="8887" max="8960" width="9.140625" style="1596"/>
    <col min="8961" max="8961" width="50.42578125" style="1596" customWidth="1"/>
    <col min="8962" max="8962" width="9.140625" style="1596" bestFit="1" customWidth="1"/>
    <col min="8963" max="8964" width="9.42578125" style="1596" bestFit="1" customWidth="1"/>
    <col min="8965" max="8966" width="9.140625" style="1596" bestFit="1" customWidth="1"/>
    <col min="8967" max="8967" width="9.42578125" style="1596" bestFit="1" customWidth="1"/>
    <col min="8968" max="8970" width="9.140625" style="1596" bestFit="1" customWidth="1"/>
    <col min="8971" max="8973" width="9.42578125" style="1596" bestFit="1" customWidth="1"/>
    <col min="8974" max="8977" width="9.140625" style="1596" bestFit="1" customWidth="1"/>
    <col min="8978" max="8978" width="9.42578125" style="1596" bestFit="1" customWidth="1"/>
    <col min="8979" max="8980" width="9.140625" style="1596" bestFit="1" customWidth="1"/>
    <col min="8981" max="8982" width="9.42578125" style="1596" bestFit="1" customWidth="1"/>
    <col min="8983" max="8983" width="9" style="1596" customWidth="1"/>
    <col min="8984" max="8985" width="9.42578125" style="1596" bestFit="1" customWidth="1"/>
    <col min="8986" max="8986" width="9.140625" style="1596" bestFit="1" customWidth="1"/>
    <col min="8987" max="8987" width="9.42578125" style="1596" bestFit="1" customWidth="1"/>
    <col min="8988" max="8991" width="9.140625" style="1596" bestFit="1" customWidth="1"/>
    <col min="8992" max="8992" width="9.42578125" style="1596" bestFit="1" customWidth="1"/>
    <col min="8993" max="8994" width="9.140625" style="1596" bestFit="1" customWidth="1"/>
    <col min="8995" max="8995" width="9.42578125" style="1596" bestFit="1" customWidth="1"/>
    <col min="8996" max="8997" width="9.140625" style="1596" bestFit="1" customWidth="1"/>
    <col min="8998" max="8998" width="10.28515625" style="1596" bestFit="1" customWidth="1"/>
    <col min="8999" max="8999" width="9.5703125" style="1596" bestFit="1" customWidth="1"/>
    <col min="9000" max="9000" width="10.28515625" style="1596" bestFit="1" customWidth="1"/>
    <col min="9001" max="9001" width="9.28515625" style="1596" bestFit="1" customWidth="1"/>
    <col min="9002" max="9002" width="9.42578125" style="1596" bestFit="1" customWidth="1"/>
    <col min="9003" max="9009" width="9.5703125" style="1596" bestFit="1" customWidth="1"/>
    <col min="9010" max="9010" width="11.28515625" style="1596" customWidth="1"/>
    <col min="9011" max="9011" width="9.7109375" style="1596" bestFit="1" customWidth="1"/>
    <col min="9012" max="9015" width="9.5703125" style="1596" bestFit="1" customWidth="1"/>
    <col min="9016" max="9017" width="10.85546875" style="1596" bestFit="1" customWidth="1"/>
    <col min="9018" max="9020" width="9.5703125" style="1596" bestFit="1" customWidth="1"/>
    <col min="9021" max="9023" width="10.85546875" style="1596" bestFit="1" customWidth="1"/>
    <col min="9024" max="9024" width="9.42578125" style="1596" customWidth="1"/>
    <col min="9025" max="9025" width="9.7109375" style="1596" bestFit="1" customWidth="1"/>
    <col min="9026" max="9027" width="10.85546875" style="1596" bestFit="1" customWidth="1"/>
    <col min="9028" max="9028" width="10" style="1596" bestFit="1" customWidth="1"/>
    <col min="9029" max="9029" width="11.28515625" style="1596" bestFit="1" customWidth="1"/>
    <col min="9030" max="9030" width="11" style="1596" bestFit="1" customWidth="1"/>
    <col min="9031" max="9032" width="9.7109375" style="1596" bestFit="1" customWidth="1"/>
    <col min="9033" max="9033" width="11" style="1596" bestFit="1" customWidth="1"/>
    <col min="9034" max="9034" width="11.28515625" style="1596" bestFit="1" customWidth="1"/>
    <col min="9035" max="9039" width="11" style="1596" bestFit="1" customWidth="1"/>
    <col min="9040" max="9045" width="10.85546875" style="1596" bestFit="1" customWidth="1"/>
    <col min="9046" max="9122" width="9.140625" style="1596"/>
    <col min="9123" max="9123" width="41.42578125" style="1596" bestFit="1" customWidth="1"/>
    <col min="9124" max="9141" width="9.140625" style="1596"/>
    <col min="9142" max="9142" width="10.140625" style="1596" bestFit="1" customWidth="1"/>
    <col min="9143" max="9216" width="9.140625" style="1596"/>
    <col min="9217" max="9217" width="50.42578125" style="1596" customWidth="1"/>
    <col min="9218" max="9218" width="9.140625" style="1596" bestFit="1" customWidth="1"/>
    <col min="9219" max="9220" width="9.42578125" style="1596" bestFit="1" customWidth="1"/>
    <col min="9221" max="9222" width="9.140625" style="1596" bestFit="1" customWidth="1"/>
    <col min="9223" max="9223" width="9.42578125" style="1596" bestFit="1" customWidth="1"/>
    <col min="9224" max="9226" width="9.140625" style="1596" bestFit="1" customWidth="1"/>
    <col min="9227" max="9229" width="9.42578125" style="1596" bestFit="1" customWidth="1"/>
    <col min="9230" max="9233" width="9.140625" style="1596" bestFit="1" customWidth="1"/>
    <col min="9234" max="9234" width="9.42578125" style="1596" bestFit="1" customWidth="1"/>
    <col min="9235" max="9236" width="9.140625" style="1596" bestFit="1" customWidth="1"/>
    <col min="9237" max="9238" width="9.42578125" style="1596" bestFit="1" customWidth="1"/>
    <col min="9239" max="9239" width="9" style="1596" customWidth="1"/>
    <col min="9240" max="9241" width="9.42578125" style="1596" bestFit="1" customWidth="1"/>
    <col min="9242" max="9242" width="9.140625" style="1596" bestFit="1" customWidth="1"/>
    <col min="9243" max="9243" width="9.42578125" style="1596" bestFit="1" customWidth="1"/>
    <col min="9244" max="9247" width="9.140625" style="1596" bestFit="1" customWidth="1"/>
    <col min="9248" max="9248" width="9.42578125" style="1596" bestFit="1" customWidth="1"/>
    <col min="9249" max="9250" width="9.140625" style="1596" bestFit="1" customWidth="1"/>
    <col min="9251" max="9251" width="9.42578125" style="1596" bestFit="1" customWidth="1"/>
    <col min="9252" max="9253" width="9.140625" style="1596" bestFit="1" customWidth="1"/>
    <col min="9254" max="9254" width="10.28515625" style="1596" bestFit="1" customWidth="1"/>
    <col min="9255" max="9255" width="9.5703125" style="1596" bestFit="1" customWidth="1"/>
    <col min="9256" max="9256" width="10.28515625" style="1596" bestFit="1" customWidth="1"/>
    <col min="9257" max="9257" width="9.28515625" style="1596" bestFit="1" customWidth="1"/>
    <col min="9258" max="9258" width="9.42578125" style="1596" bestFit="1" customWidth="1"/>
    <col min="9259" max="9265" width="9.5703125" style="1596" bestFit="1" customWidth="1"/>
    <col min="9266" max="9266" width="11.28515625" style="1596" customWidth="1"/>
    <col min="9267" max="9267" width="9.7109375" style="1596" bestFit="1" customWidth="1"/>
    <col min="9268" max="9271" width="9.5703125" style="1596" bestFit="1" customWidth="1"/>
    <col min="9272" max="9273" width="10.85546875" style="1596" bestFit="1" customWidth="1"/>
    <col min="9274" max="9276" width="9.5703125" style="1596" bestFit="1" customWidth="1"/>
    <col min="9277" max="9279" width="10.85546875" style="1596" bestFit="1" customWidth="1"/>
    <col min="9280" max="9280" width="9.42578125" style="1596" customWidth="1"/>
    <col min="9281" max="9281" width="9.7109375" style="1596" bestFit="1" customWidth="1"/>
    <col min="9282" max="9283" width="10.85546875" style="1596" bestFit="1" customWidth="1"/>
    <col min="9284" max="9284" width="10" style="1596" bestFit="1" customWidth="1"/>
    <col min="9285" max="9285" width="11.28515625" style="1596" bestFit="1" customWidth="1"/>
    <col min="9286" max="9286" width="11" style="1596" bestFit="1" customWidth="1"/>
    <col min="9287" max="9288" width="9.7109375" style="1596" bestFit="1" customWidth="1"/>
    <col min="9289" max="9289" width="11" style="1596" bestFit="1" customWidth="1"/>
    <col min="9290" max="9290" width="11.28515625" style="1596" bestFit="1" customWidth="1"/>
    <col min="9291" max="9295" width="11" style="1596" bestFit="1" customWidth="1"/>
    <col min="9296" max="9301" width="10.85546875" style="1596" bestFit="1" customWidth="1"/>
    <col min="9302" max="9378" width="9.140625" style="1596"/>
    <col min="9379" max="9379" width="41.42578125" style="1596" bestFit="1" customWidth="1"/>
    <col min="9380" max="9397" width="9.140625" style="1596"/>
    <col min="9398" max="9398" width="10.140625" style="1596" bestFit="1" customWidth="1"/>
    <col min="9399" max="9472" width="9.140625" style="1596"/>
    <col min="9473" max="9473" width="50.42578125" style="1596" customWidth="1"/>
    <col min="9474" max="9474" width="9.140625" style="1596" bestFit="1" customWidth="1"/>
    <col min="9475" max="9476" width="9.42578125" style="1596" bestFit="1" customWidth="1"/>
    <col min="9477" max="9478" width="9.140625" style="1596" bestFit="1" customWidth="1"/>
    <col min="9479" max="9479" width="9.42578125" style="1596" bestFit="1" customWidth="1"/>
    <col min="9480" max="9482" width="9.140625" style="1596" bestFit="1" customWidth="1"/>
    <col min="9483" max="9485" width="9.42578125" style="1596" bestFit="1" customWidth="1"/>
    <col min="9486" max="9489" width="9.140625" style="1596" bestFit="1" customWidth="1"/>
    <col min="9490" max="9490" width="9.42578125" style="1596" bestFit="1" customWidth="1"/>
    <col min="9491" max="9492" width="9.140625" style="1596" bestFit="1" customWidth="1"/>
    <col min="9493" max="9494" width="9.42578125" style="1596" bestFit="1" customWidth="1"/>
    <col min="9495" max="9495" width="9" style="1596" customWidth="1"/>
    <col min="9496" max="9497" width="9.42578125" style="1596" bestFit="1" customWidth="1"/>
    <col min="9498" max="9498" width="9.140625" style="1596" bestFit="1" customWidth="1"/>
    <col min="9499" max="9499" width="9.42578125" style="1596" bestFit="1" customWidth="1"/>
    <col min="9500" max="9503" width="9.140625" style="1596" bestFit="1" customWidth="1"/>
    <col min="9504" max="9504" width="9.42578125" style="1596" bestFit="1" customWidth="1"/>
    <col min="9505" max="9506" width="9.140625" style="1596" bestFit="1" customWidth="1"/>
    <col min="9507" max="9507" width="9.42578125" style="1596" bestFit="1" customWidth="1"/>
    <col min="9508" max="9509" width="9.140625" style="1596" bestFit="1" customWidth="1"/>
    <col min="9510" max="9510" width="10.28515625" style="1596" bestFit="1" customWidth="1"/>
    <col min="9511" max="9511" width="9.5703125" style="1596" bestFit="1" customWidth="1"/>
    <col min="9512" max="9512" width="10.28515625" style="1596" bestFit="1" customWidth="1"/>
    <col min="9513" max="9513" width="9.28515625" style="1596" bestFit="1" customWidth="1"/>
    <col min="9514" max="9514" width="9.42578125" style="1596" bestFit="1" customWidth="1"/>
    <col min="9515" max="9521" width="9.5703125" style="1596" bestFit="1" customWidth="1"/>
    <col min="9522" max="9522" width="11.28515625" style="1596" customWidth="1"/>
    <col min="9523" max="9523" width="9.7109375" style="1596" bestFit="1" customWidth="1"/>
    <col min="9524" max="9527" width="9.5703125" style="1596" bestFit="1" customWidth="1"/>
    <col min="9528" max="9529" width="10.85546875" style="1596" bestFit="1" customWidth="1"/>
    <col min="9530" max="9532" width="9.5703125" style="1596" bestFit="1" customWidth="1"/>
    <col min="9533" max="9535" width="10.85546875" style="1596" bestFit="1" customWidth="1"/>
    <col min="9536" max="9536" width="9.42578125" style="1596" customWidth="1"/>
    <col min="9537" max="9537" width="9.7109375" style="1596" bestFit="1" customWidth="1"/>
    <col min="9538" max="9539" width="10.85546875" style="1596" bestFit="1" customWidth="1"/>
    <col min="9540" max="9540" width="10" style="1596" bestFit="1" customWidth="1"/>
    <col min="9541" max="9541" width="11.28515625" style="1596" bestFit="1" customWidth="1"/>
    <col min="9542" max="9542" width="11" style="1596" bestFit="1" customWidth="1"/>
    <col min="9543" max="9544" width="9.7109375" style="1596" bestFit="1" customWidth="1"/>
    <col min="9545" max="9545" width="11" style="1596" bestFit="1" customWidth="1"/>
    <col min="9546" max="9546" width="11.28515625" style="1596" bestFit="1" customWidth="1"/>
    <col min="9547" max="9551" width="11" style="1596" bestFit="1" customWidth="1"/>
    <col min="9552" max="9557" width="10.85546875" style="1596" bestFit="1" customWidth="1"/>
    <col min="9558" max="9634" width="9.140625" style="1596"/>
    <col min="9635" max="9635" width="41.42578125" style="1596" bestFit="1" customWidth="1"/>
    <col min="9636" max="9653" width="9.140625" style="1596"/>
    <col min="9654" max="9654" width="10.140625" style="1596" bestFit="1" customWidth="1"/>
    <col min="9655" max="9728" width="9.140625" style="1596"/>
    <col min="9729" max="9729" width="50.42578125" style="1596" customWidth="1"/>
    <col min="9730" max="9730" width="9.140625" style="1596" bestFit="1" customWidth="1"/>
    <col min="9731" max="9732" width="9.42578125" style="1596" bestFit="1" customWidth="1"/>
    <col min="9733" max="9734" width="9.140625" style="1596" bestFit="1" customWidth="1"/>
    <col min="9735" max="9735" width="9.42578125" style="1596" bestFit="1" customWidth="1"/>
    <col min="9736" max="9738" width="9.140625" style="1596" bestFit="1" customWidth="1"/>
    <col min="9739" max="9741" width="9.42578125" style="1596" bestFit="1" customWidth="1"/>
    <col min="9742" max="9745" width="9.140625" style="1596" bestFit="1" customWidth="1"/>
    <col min="9746" max="9746" width="9.42578125" style="1596" bestFit="1" customWidth="1"/>
    <col min="9747" max="9748" width="9.140625" style="1596" bestFit="1" customWidth="1"/>
    <col min="9749" max="9750" width="9.42578125" style="1596" bestFit="1" customWidth="1"/>
    <col min="9751" max="9751" width="9" style="1596" customWidth="1"/>
    <col min="9752" max="9753" width="9.42578125" style="1596" bestFit="1" customWidth="1"/>
    <col min="9754" max="9754" width="9.140625" style="1596" bestFit="1" customWidth="1"/>
    <col min="9755" max="9755" width="9.42578125" style="1596" bestFit="1" customWidth="1"/>
    <col min="9756" max="9759" width="9.140625" style="1596" bestFit="1" customWidth="1"/>
    <col min="9760" max="9760" width="9.42578125" style="1596" bestFit="1" customWidth="1"/>
    <col min="9761" max="9762" width="9.140625" style="1596" bestFit="1" customWidth="1"/>
    <col min="9763" max="9763" width="9.42578125" style="1596" bestFit="1" customWidth="1"/>
    <col min="9764" max="9765" width="9.140625" style="1596" bestFit="1" customWidth="1"/>
    <col min="9766" max="9766" width="10.28515625" style="1596" bestFit="1" customWidth="1"/>
    <col min="9767" max="9767" width="9.5703125" style="1596" bestFit="1" customWidth="1"/>
    <col min="9768" max="9768" width="10.28515625" style="1596" bestFit="1" customWidth="1"/>
    <col min="9769" max="9769" width="9.28515625" style="1596" bestFit="1" customWidth="1"/>
    <col min="9770" max="9770" width="9.42578125" style="1596" bestFit="1" customWidth="1"/>
    <col min="9771" max="9777" width="9.5703125" style="1596" bestFit="1" customWidth="1"/>
    <col min="9778" max="9778" width="11.28515625" style="1596" customWidth="1"/>
    <col min="9779" max="9779" width="9.7109375" style="1596" bestFit="1" customWidth="1"/>
    <col min="9780" max="9783" width="9.5703125" style="1596" bestFit="1" customWidth="1"/>
    <col min="9784" max="9785" width="10.85546875" style="1596" bestFit="1" customWidth="1"/>
    <col min="9786" max="9788" width="9.5703125" style="1596" bestFit="1" customWidth="1"/>
    <col min="9789" max="9791" width="10.85546875" style="1596" bestFit="1" customWidth="1"/>
    <col min="9792" max="9792" width="9.42578125" style="1596" customWidth="1"/>
    <col min="9793" max="9793" width="9.7109375" style="1596" bestFit="1" customWidth="1"/>
    <col min="9794" max="9795" width="10.85546875" style="1596" bestFit="1" customWidth="1"/>
    <col min="9796" max="9796" width="10" style="1596" bestFit="1" customWidth="1"/>
    <col min="9797" max="9797" width="11.28515625" style="1596" bestFit="1" customWidth="1"/>
    <col min="9798" max="9798" width="11" style="1596" bestFit="1" customWidth="1"/>
    <col min="9799" max="9800" width="9.7109375" style="1596" bestFit="1" customWidth="1"/>
    <col min="9801" max="9801" width="11" style="1596" bestFit="1" customWidth="1"/>
    <col min="9802" max="9802" width="11.28515625" style="1596" bestFit="1" customWidth="1"/>
    <col min="9803" max="9807" width="11" style="1596" bestFit="1" customWidth="1"/>
    <col min="9808" max="9813" width="10.85546875" style="1596" bestFit="1" customWidth="1"/>
    <col min="9814" max="9890" width="9.140625" style="1596"/>
    <col min="9891" max="9891" width="41.42578125" style="1596" bestFit="1" customWidth="1"/>
    <col min="9892" max="9909" width="9.140625" style="1596"/>
    <col min="9910" max="9910" width="10.140625" style="1596" bestFit="1" customWidth="1"/>
    <col min="9911" max="9984" width="9.140625" style="1596"/>
    <col min="9985" max="9985" width="50.42578125" style="1596" customWidth="1"/>
    <col min="9986" max="9986" width="9.140625" style="1596" bestFit="1" customWidth="1"/>
    <col min="9987" max="9988" width="9.42578125" style="1596" bestFit="1" customWidth="1"/>
    <col min="9989" max="9990" width="9.140625" style="1596" bestFit="1" customWidth="1"/>
    <col min="9991" max="9991" width="9.42578125" style="1596" bestFit="1" customWidth="1"/>
    <col min="9992" max="9994" width="9.140625" style="1596" bestFit="1" customWidth="1"/>
    <col min="9995" max="9997" width="9.42578125" style="1596" bestFit="1" customWidth="1"/>
    <col min="9998" max="10001" width="9.140625" style="1596" bestFit="1" customWidth="1"/>
    <col min="10002" max="10002" width="9.42578125" style="1596" bestFit="1" customWidth="1"/>
    <col min="10003" max="10004" width="9.140625" style="1596" bestFit="1" customWidth="1"/>
    <col min="10005" max="10006" width="9.42578125" style="1596" bestFit="1" customWidth="1"/>
    <col min="10007" max="10007" width="9" style="1596" customWidth="1"/>
    <col min="10008" max="10009" width="9.42578125" style="1596" bestFit="1" customWidth="1"/>
    <col min="10010" max="10010" width="9.140625" style="1596" bestFit="1" customWidth="1"/>
    <col min="10011" max="10011" width="9.42578125" style="1596" bestFit="1" customWidth="1"/>
    <col min="10012" max="10015" width="9.140625" style="1596" bestFit="1" customWidth="1"/>
    <col min="10016" max="10016" width="9.42578125" style="1596" bestFit="1" customWidth="1"/>
    <col min="10017" max="10018" width="9.140625" style="1596" bestFit="1" customWidth="1"/>
    <col min="10019" max="10019" width="9.42578125" style="1596" bestFit="1" customWidth="1"/>
    <col min="10020" max="10021" width="9.140625" style="1596" bestFit="1" customWidth="1"/>
    <col min="10022" max="10022" width="10.28515625" style="1596" bestFit="1" customWidth="1"/>
    <col min="10023" max="10023" width="9.5703125" style="1596" bestFit="1" customWidth="1"/>
    <col min="10024" max="10024" width="10.28515625" style="1596" bestFit="1" customWidth="1"/>
    <col min="10025" max="10025" width="9.28515625" style="1596" bestFit="1" customWidth="1"/>
    <col min="10026" max="10026" width="9.42578125" style="1596" bestFit="1" customWidth="1"/>
    <col min="10027" max="10033" width="9.5703125" style="1596" bestFit="1" customWidth="1"/>
    <col min="10034" max="10034" width="11.28515625" style="1596" customWidth="1"/>
    <col min="10035" max="10035" width="9.7109375" style="1596" bestFit="1" customWidth="1"/>
    <col min="10036" max="10039" width="9.5703125" style="1596" bestFit="1" customWidth="1"/>
    <col min="10040" max="10041" width="10.85546875" style="1596" bestFit="1" customWidth="1"/>
    <col min="10042" max="10044" width="9.5703125" style="1596" bestFit="1" customWidth="1"/>
    <col min="10045" max="10047" width="10.85546875" style="1596" bestFit="1" customWidth="1"/>
    <col min="10048" max="10048" width="9.42578125" style="1596" customWidth="1"/>
    <col min="10049" max="10049" width="9.7109375" style="1596" bestFit="1" customWidth="1"/>
    <col min="10050" max="10051" width="10.85546875" style="1596" bestFit="1" customWidth="1"/>
    <col min="10052" max="10052" width="10" style="1596" bestFit="1" customWidth="1"/>
    <col min="10053" max="10053" width="11.28515625" style="1596" bestFit="1" customWidth="1"/>
    <col min="10054" max="10054" width="11" style="1596" bestFit="1" customWidth="1"/>
    <col min="10055" max="10056" width="9.7109375" style="1596" bestFit="1" customWidth="1"/>
    <col min="10057" max="10057" width="11" style="1596" bestFit="1" customWidth="1"/>
    <col min="10058" max="10058" width="11.28515625" style="1596" bestFit="1" customWidth="1"/>
    <col min="10059" max="10063" width="11" style="1596" bestFit="1" customWidth="1"/>
    <col min="10064" max="10069" width="10.85546875" style="1596" bestFit="1" customWidth="1"/>
    <col min="10070" max="10146" width="9.140625" style="1596"/>
    <col min="10147" max="10147" width="41.42578125" style="1596" bestFit="1" customWidth="1"/>
    <col min="10148" max="10165" width="9.140625" style="1596"/>
    <col min="10166" max="10166" width="10.140625" style="1596" bestFit="1" customWidth="1"/>
    <col min="10167" max="10240" width="9.140625" style="1596"/>
    <col min="10241" max="10241" width="50.42578125" style="1596" customWidth="1"/>
    <col min="10242" max="10242" width="9.140625" style="1596" bestFit="1" customWidth="1"/>
    <col min="10243" max="10244" width="9.42578125" style="1596" bestFit="1" customWidth="1"/>
    <col min="10245" max="10246" width="9.140625" style="1596" bestFit="1" customWidth="1"/>
    <col min="10247" max="10247" width="9.42578125" style="1596" bestFit="1" customWidth="1"/>
    <col min="10248" max="10250" width="9.140625" style="1596" bestFit="1" customWidth="1"/>
    <col min="10251" max="10253" width="9.42578125" style="1596" bestFit="1" customWidth="1"/>
    <col min="10254" max="10257" width="9.140625" style="1596" bestFit="1" customWidth="1"/>
    <col min="10258" max="10258" width="9.42578125" style="1596" bestFit="1" customWidth="1"/>
    <col min="10259" max="10260" width="9.140625" style="1596" bestFit="1" customWidth="1"/>
    <col min="10261" max="10262" width="9.42578125" style="1596" bestFit="1" customWidth="1"/>
    <col min="10263" max="10263" width="9" style="1596" customWidth="1"/>
    <col min="10264" max="10265" width="9.42578125" style="1596" bestFit="1" customWidth="1"/>
    <col min="10266" max="10266" width="9.140625" style="1596" bestFit="1" customWidth="1"/>
    <col min="10267" max="10267" width="9.42578125" style="1596" bestFit="1" customWidth="1"/>
    <col min="10268" max="10271" width="9.140625" style="1596" bestFit="1" customWidth="1"/>
    <col min="10272" max="10272" width="9.42578125" style="1596" bestFit="1" customWidth="1"/>
    <col min="10273" max="10274" width="9.140625" style="1596" bestFit="1" customWidth="1"/>
    <col min="10275" max="10275" width="9.42578125" style="1596" bestFit="1" customWidth="1"/>
    <col min="10276" max="10277" width="9.140625" style="1596" bestFit="1" customWidth="1"/>
    <col min="10278" max="10278" width="10.28515625" style="1596" bestFit="1" customWidth="1"/>
    <col min="10279" max="10279" width="9.5703125" style="1596" bestFit="1" customWidth="1"/>
    <col min="10280" max="10280" width="10.28515625" style="1596" bestFit="1" customWidth="1"/>
    <col min="10281" max="10281" width="9.28515625" style="1596" bestFit="1" customWidth="1"/>
    <col min="10282" max="10282" width="9.42578125" style="1596" bestFit="1" customWidth="1"/>
    <col min="10283" max="10289" width="9.5703125" style="1596" bestFit="1" customWidth="1"/>
    <col min="10290" max="10290" width="11.28515625" style="1596" customWidth="1"/>
    <col min="10291" max="10291" width="9.7109375" style="1596" bestFit="1" customWidth="1"/>
    <col min="10292" max="10295" width="9.5703125" style="1596" bestFit="1" customWidth="1"/>
    <col min="10296" max="10297" width="10.85546875" style="1596" bestFit="1" customWidth="1"/>
    <col min="10298" max="10300" width="9.5703125" style="1596" bestFit="1" customWidth="1"/>
    <col min="10301" max="10303" width="10.85546875" style="1596" bestFit="1" customWidth="1"/>
    <col min="10304" max="10304" width="9.42578125" style="1596" customWidth="1"/>
    <col min="10305" max="10305" width="9.7109375" style="1596" bestFit="1" customWidth="1"/>
    <col min="10306" max="10307" width="10.85546875" style="1596" bestFit="1" customWidth="1"/>
    <col min="10308" max="10308" width="10" style="1596" bestFit="1" customWidth="1"/>
    <col min="10309" max="10309" width="11.28515625" style="1596" bestFit="1" customWidth="1"/>
    <col min="10310" max="10310" width="11" style="1596" bestFit="1" customWidth="1"/>
    <col min="10311" max="10312" width="9.7109375" style="1596" bestFit="1" customWidth="1"/>
    <col min="10313" max="10313" width="11" style="1596" bestFit="1" customWidth="1"/>
    <col min="10314" max="10314" width="11.28515625" style="1596" bestFit="1" customWidth="1"/>
    <col min="10315" max="10319" width="11" style="1596" bestFit="1" customWidth="1"/>
    <col min="10320" max="10325" width="10.85546875" style="1596" bestFit="1" customWidth="1"/>
    <col min="10326" max="10402" width="9.140625" style="1596"/>
    <col min="10403" max="10403" width="41.42578125" style="1596" bestFit="1" customWidth="1"/>
    <col min="10404" max="10421" width="9.140625" style="1596"/>
    <col min="10422" max="10422" width="10.140625" style="1596" bestFit="1" customWidth="1"/>
    <col min="10423" max="10496" width="9.140625" style="1596"/>
    <col min="10497" max="10497" width="50.42578125" style="1596" customWidth="1"/>
    <col min="10498" max="10498" width="9.140625" style="1596" bestFit="1" customWidth="1"/>
    <col min="10499" max="10500" width="9.42578125" style="1596" bestFit="1" customWidth="1"/>
    <col min="10501" max="10502" width="9.140625" style="1596" bestFit="1" customWidth="1"/>
    <col min="10503" max="10503" width="9.42578125" style="1596" bestFit="1" customWidth="1"/>
    <col min="10504" max="10506" width="9.140625" style="1596" bestFit="1" customWidth="1"/>
    <col min="10507" max="10509" width="9.42578125" style="1596" bestFit="1" customWidth="1"/>
    <col min="10510" max="10513" width="9.140625" style="1596" bestFit="1" customWidth="1"/>
    <col min="10514" max="10514" width="9.42578125" style="1596" bestFit="1" customWidth="1"/>
    <col min="10515" max="10516" width="9.140625" style="1596" bestFit="1" customWidth="1"/>
    <col min="10517" max="10518" width="9.42578125" style="1596" bestFit="1" customWidth="1"/>
    <col min="10519" max="10519" width="9" style="1596" customWidth="1"/>
    <col min="10520" max="10521" width="9.42578125" style="1596" bestFit="1" customWidth="1"/>
    <col min="10522" max="10522" width="9.140625" style="1596" bestFit="1" customWidth="1"/>
    <col min="10523" max="10523" width="9.42578125" style="1596" bestFit="1" customWidth="1"/>
    <col min="10524" max="10527" width="9.140625" style="1596" bestFit="1" customWidth="1"/>
    <col min="10528" max="10528" width="9.42578125" style="1596" bestFit="1" customWidth="1"/>
    <col min="10529" max="10530" width="9.140625" style="1596" bestFit="1" customWidth="1"/>
    <col min="10531" max="10531" width="9.42578125" style="1596" bestFit="1" customWidth="1"/>
    <col min="10532" max="10533" width="9.140625" style="1596" bestFit="1" customWidth="1"/>
    <col min="10534" max="10534" width="10.28515625" style="1596" bestFit="1" customWidth="1"/>
    <col min="10535" max="10535" width="9.5703125" style="1596" bestFit="1" customWidth="1"/>
    <col min="10536" max="10536" width="10.28515625" style="1596" bestFit="1" customWidth="1"/>
    <col min="10537" max="10537" width="9.28515625" style="1596" bestFit="1" customWidth="1"/>
    <col min="10538" max="10538" width="9.42578125" style="1596" bestFit="1" customWidth="1"/>
    <col min="10539" max="10545" width="9.5703125" style="1596" bestFit="1" customWidth="1"/>
    <col min="10546" max="10546" width="11.28515625" style="1596" customWidth="1"/>
    <col min="10547" max="10547" width="9.7109375" style="1596" bestFit="1" customWidth="1"/>
    <col min="10548" max="10551" width="9.5703125" style="1596" bestFit="1" customWidth="1"/>
    <col min="10552" max="10553" width="10.85546875" style="1596" bestFit="1" customWidth="1"/>
    <col min="10554" max="10556" width="9.5703125" style="1596" bestFit="1" customWidth="1"/>
    <col min="10557" max="10559" width="10.85546875" style="1596" bestFit="1" customWidth="1"/>
    <col min="10560" max="10560" width="9.42578125" style="1596" customWidth="1"/>
    <col min="10561" max="10561" width="9.7109375" style="1596" bestFit="1" customWidth="1"/>
    <col min="10562" max="10563" width="10.85546875" style="1596" bestFit="1" customWidth="1"/>
    <col min="10564" max="10564" width="10" style="1596" bestFit="1" customWidth="1"/>
    <col min="10565" max="10565" width="11.28515625" style="1596" bestFit="1" customWidth="1"/>
    <col min="10566" max="10566" width="11" style="1596" bestFit="1" customWidth="1"/>
    <col min="10567" max="10568" width="9.7109375" style="1596" bestFit="1" customWidth="1"/>
    <col min="10569" max="10569" width="11" style="1596" bestFit="1" customWidth="1"/>
    <col min="10570" max="10570" width="11.28515625" style="1596" bestFit="1" customWidth="1"/>
    <col min="10571" max="10575" width="11" style="1596" bestFit="1" customWidth="1"/>
    <col min="10576" max="10581" width="10.85546875" style="1596" bestFit="1" customWidth="1"/>
    <col min="10582" max="10658" width="9.140625" style="1596"/>
    <col min="10659" max="10659" width="41.42578125" style="1596" bestFit="1" customWidth="1"/>
    <col min="10660" max="10677" width="9.140625" style="1596"/>
    <col min="10678" max="10678" width="10.140625" style="1596" bestFit="1" customWidth="1"/>
    <col min="10679" max="10752" width="9.140625" style="1596"/>
    <col min="10753" max="10753" width="50.42578125" style="1596" customWidth="1"/>
    <col min="10754" max="10754" width="9.140625" style="1596" bestFit="1" customWidth="1"/>
    <col min="10755" max="10756" width="9.42578125" style="1596" bestFit="1" customWidth="1"/>
    <col min="10757" max="10758" width="9.140625" style="1596" bestFit="1" customWidth="1"/>
    <col min="10759" max="10759" width="9.42578125" style="1596" bestFit="1" customWidth="1"/>
    <col min="10760" max="10762" width="9.140625" style="1596" bestFit="1" customWidth="1"/>
    <col min="10763" max="10765" width="9.42578125" style="1596" bestFit="1" customWidth="1"/>
    <col min="10766" max="10769" width="9.140625" style="1596" bestFit="1" customWidth="1"/>
    <col min="10770" max="10770" width="9.42578125" style="1596" bestFit="1" customWidth="1"/>
    <col min="10771" max="10772" width="9.140625" style="1596" bestFit="1" customWidth="1"/>
    <col min="10773" max="10774" width="9.42578125" style="1596" bestFit="1" customWidth="1"/>
    <col min="10775" max="10775" width="9" style="1596" customWidth="1"/>
    <col min="10776" max="10777" width="9.42578125" style="1596" bestFit="1" customWidth="1"/>
    <col min="10778" max="10778" width="9.140625" style="1596" bestFit="1" customWidth="1"/>
    <col min="10779" max="10779" width="9.42578125" style="1596" bestFit="1" customWidth="1"/>
    <col min="10780" max="10783" width="9.140625" style="1596" bestFit="1" customWidth="1"/>
    <col min="10784" max="10784" width="9.42578125" style="1596" bestFit="1" customWidth="1"/>
    <col min="10785" max="10786" width="9.140625" style="1596" bestFit="1" customWidth="1"/>
    <col min="10787" max="10787" width="9.42578125" style="1596" bestFit="1" customWidth="1"/>
    <col min="10788" max="10789" width="9.140625" style="1596" bestFit="1" customWidth="1"/>
    <col min="10790" max="10790" width="10.28515625" style="1596" bestFit="1" customWidth="1"/>
    <col min="10791" max="10791" width="9.5703125" style="1596" bestFit="1" customWidth="1"/>
    <col min="10792" max="10792" width="10.28515625" style="1596" bestFit="1" customWidth="1"/>
    <col min="10793" max="10793" width="9.28515625" style="1596" bestFit="1" customWidth="1"/>
    <col min="10794" max="10794" width="9.42578125" style="1596" bestFit="1" customWidth="1"/>
    <col min="10795" max="10801" width="9.5703125" style="1596" bestFit="1" customWidth="1"/>
    <col min="10802" max="10802" width="11.28515625" style="1596" customWidth="1"/>
    <col min="10803" max="10803" width="9.7109375" style="1596" bestFit="1" customWidth="1"/>
    <col min="10804" max="10807" width="9.5703125" style="1596" bestFit="1" customWidth="1"/>
    <col min="10808" max="10809" width="10.85546875" style="1596" bestFit="1" customWidth="1"/>
    <col min="10810" max="10812" width="9.5703125" style="1596" bestFit="1" customWidth="1"/>
    <col min="10813" max="10815" width="10.85546875" style="1596" bestFit="1" customWidth="1"/>
    <col min="10816" max="10816" width="9.42578125" style="1596" customWidth="1"/>
    <col min="10817" max="10817" width="9.7109375" style="1596" bestFit="1" customWidth="1"/>
    <col min="10818" max="10819" width="10.85546875" style="1596" bestFit="1" customWidth="1"/>
    <col min="10820" max="10820" width="10" style="1596" bestFit="1" customWidth="1"/>
    <col min="10821" max="10821" width="11.28515625" style="1596" bestFit="1" customWidth="1"/>
    <col min="10822" max="10822" width="11" style="1596" bestFit="1" customWidth="1"/>
    <col min="10823" max="10824" width="9.7109375" style="1596" bestFit="1" customWidth="1"/>
    <col min="10825" max="10825" width="11" style="1596" bestFit="1" customWidth="1"/>
    <col min="10826" max="10826" width="11.28515625" style="1596" bestFit="1" customWidth="1"/>
    <col min="10827" max="10831" width="11" style="1596" bestFit="1" customWidth="1"/>
    <col min="10832" max="10837" width="10.85546875" style="1596" bestFit="1" customWidth="1"/>
    <col min="10838" max="10914" width="9.140625" style="1596"/>
    <col min="10915" max="10915" width="41.42578125" style="1596" bestFit="1" customWidth="1"/>
    <col min="10916" max="10933" width="9.140625" style="1596"/>
    <col min="10934" max="10934" width="10.140625" style="1596" bestFit="1" customWidth="1"/>
    <col min="10935" max="11008" width="9.140625" style="1596"/>
    <col min="11009" max="11009" width="50.42578125" style="1596" customWidth="1"/>
    <col min="11010" max="11010" width="9.140625" style="1596" bestFit="1" customWidth="1"/>
    <col min="11011" max="11012" width="9.42578125" style="1596" bestFit="1" customWidth="1"/>
    <col min="11013" max="11014" width="9.140625" style="1596" bestFit="1" customWidth="1"/>
    <col min="11015" max="11015" width="9.42578125" style="1596" bestFit="1" customWidth="1"/>
    <col min="11016" max="11018" width="9.140625" style="1596" bestFit="1" customWidth="1"/>
    <col min="11019" max="11021" width="9.42578125" style="1596" bestFit="1" customWidth="1"/>
    <col min="11022" max="11025" width="9.140625" style="1596" bestFit="1" customWidth="1"/>
    <col min="11026" max="11026" width="9.42578125" style="1596" bestFit="1" customWidth="1"/>
    <col min="11027" max="11028" width="9.140625" style="1596" bestFit="1" customWidth="1"/>
    <col min="11029" max="11030" width="9.42578125" style="1596" bestFit="1" customWidth="1"/>
    <col min="11031" max="11031" width="9" style="1596" customWidth="1"/>
    <col min="11032" max="11033" width="9.42578125" style="1596" bestFit="1" customWidth="1"/>
    <col min="11034" max="11034" width="9.140625" style="1596" bestFit="1" customWidth="1"/>
    <col min="11035" max="11035" width="9.42578125" style="1596" bestFit="1" customWidth="1"/>
    <col min="11036" max="11039" width="9.140625" style="1596" bestFit="1" customWidth="1"/>
    <col min="11040" max="11040" width="9.42578125" style="1596" bestFit="1" customWidth="1"/>
    <col min="11041" max="11042" width="9.140625" style="1596" bestFit="1" customWidth="1"/>
    <col min="11043" max="11043" width="9.42578125" style="1596" bestFit="1" customWidth="1"/>
    <col min="11044" max="11045" width="9.140625" style="1596" bestFit="1" customWidth="1"/>
    <col min="11046" max="11046" width="10.28515625" style="1596" bestFit="1" customWidth="1"/>
    <col min="11047" max="11047" width="9.5703125" style="1596" bestFit="1" customWidth="1"/>
    <col min="11048" max="11048" width="10.28515625" style="1596" bestFit="1" customWidth="1"/>
    <col min="11049" max="11049" width="9.28515625" style="1596" bestFit="1" customWidth="1"/>
    <col min="11050" max="11050" width="9.42578125" style="1596" bestFit="1" customWidth="1"/>
    <col min="11051" max="11057" width="9.5703125" style="1596" bestFit="1" customWidth="1"/>
    <col min="11058" max="11058" width="11.28515625" style="1596" customWidth="1"/>
    <col min="11059" max="11059" width="9.7109375" style="1596" bestFit="1" customWidth="1"/>
    <col min="11060" max="11063" width="9.5703125" style="1596" bestFit="1" customWidth="1"/>
    <col min="11064" max="11065" width="10.85546875" style="1596" bestFit="1" customWidth="1"/>
    <col min="11066" max="11068" width="9.5703125" style="1596" bestFit="1" customWidth="1"/>
    <col min="11069" max="11071" width="10.85546875" style="1596" bestFit="1" customWidth="1"/>
    <col min="11072" max="11072" width="9.42578125" style="1596" customWidth="1"/>
    <col min="11073" max="11073" width="9.7109375" style="1596" bestFit="1" customWidth="1"/>
    <col min="11074" max="11075" width="10.85546875" style="1596" bestFit="1" customWidth="1"/>
    <col min="11076" max="11076" width="10" style="1596" bestFit="1" customWidth="1"/>
    <col min="11077" max="11077" width="11.28515625" style="1596" bestFit="1" customWidth="1"/>
    <col min="11078" max="11078" width="11" style="1596" bestFit="1" customWidth="1"/>
    <col min="11079" max="11080" width="9.7109375" style="1596" bestFit="1" customWidth="1"/>
    <col min="11081" max="11081" width="11" style="1596" bestFit="1" customWidth="1"/>
    <col min="11082" max="11082" width="11.28515625" style="1596" bestFit="1" customWidth="1"/>
    <col min="11083" max="11087" width="11" style="1596" bestFit="1" customWidth="1"/>
    <col min="11088" max="11093" width="10.85546875" style="1596" bestFit="1" customWidth="1"/>
    <col min="11094" max="11170" width="9.140625" style="1596"/>
    <col min="11171" max="11171" width="41.42578125" style="1596" bestFit="1" customWidth="1"/>
    <col min="11172" max="11189" width="9.140625" style="1596"/>
    <col min="11190" max="11190" width="10.140625" style="1596" bestFit="1" customWidth="1"/>
    <col min="11191" max="11264" width="9.140625" style="1596"/>
    <col min="11265" max="11265" width="50.42578125" style="1596" customWidth="1"/>
    <col min="11266" max="11266" width="9.140625" style="1596" bestFit="1" customWidth="1"/>
    <col min="11267" max="11268" width="9.42578125" style="1596" bestFit="1" customWidth="1"/>
    <col min="11269" max="11270" width="9.140625" style="1596" bestFit="1" customWidth="1"/>
    <col min="11271" max="11271" width="9.42578125" style="1596" bestFit="1" customWidth="1"/>
    <col min="11272" max="11274" width="9.140625" style="1596" bestFit="1" customWidth="1"/>
    <col min="11275" max="11277" width="9.42578125" style="1596" bestFit="1" customWidth="1"/>
    <col min="11278" max="11281" width="9.140625" style="1596" bestFit="1" customWidth="1"/>
    <col min="11282" max="11282" width="9.42578125" style="1596" bestFit="1" customWidth="1"/>
    <col min="11283" max="11284" width="9.140625" style="1596" bestFit="1" customWidth="1"/>
    <col min="11285" max="11286" width="9.42578125" style="1596" bestFit="1" customWidth="1"/>
    <col min="11287" max="11287" width="9" style="1596" customWidth="1"/>
    <col min="11288" max="11289" width="9.42578125" style="1596" bestFit="1" customWidth="1"/>
    <col min="11290" max="11290" width="9.140625" style="1596" bestFit="1" customWidth="1"/>
    <col min="11291" max="11291" width="9.42578125" style="1596" bestFit="1" customWidth="1"/>
    <col min="11292" max="11295" width="9.140625" style="1596" bestFit="1" customWidth="1"/>
    <col min="11296" max="11296" width="9.42578125" style="1596" bestFit="1" customWidth="1"/>
    <col min="11297" max="11298" width="9.140625" style="1596" bestFit="1" customWidth="1"/>
    <col min="11299" max="11299" width="9.42578125" style="1596" bestFit="1" customWidth="1"/>
    <col min="11300" max="11301" width="9.140625" style="1596" bestFit="1" customWidth="1"/>
    <col min="11302" max="11302" width="10.28515625" style="1596" bestFit="1" customWidth="1"/>
    <col min="11303" max="11303" width="9.5703125" style="1596" bestFit="1" customWidth="1"/>
    <col min="11304" max="11304" width="10.28515625" style="1596" bestFit="1" customWidth="1"/>
    <col min="11305" max="11305" width="9.28515625" style="1596" bestFit="1" customWidth="1"/>
    <col min="11306" max="11306" width="9.42578125" style="1596" bestFit="1" customWidth="1"/>
    <col min="11307" max="11313" width="9.5703125" style="1596" bestFit="1" customWidth="1"/>
    <col min="11314" max="11314" width="11.28515625" style="1596" customWidth="1"/>
    <col min="11315" max="11315" width="9.7109375" style="1596" bestFit="1" customWidth="1"/>
    <col min="11316" max="11319" width="9.5703125" style="1596" bestFit="1" customWidth="1"/>
    <col min="11320" max="11321" width="10.85546875" style="1596" bestFit="1" customWidth="1"/>
    <col min="11322" max="11324" width="9.5703125" style="1596" bestFit="1" customWidth="1"/>
    <col min="11325" max="11327" width="10.85546875" style="1596" bestFit="1" customWidth="1"/>
    <col min="11328" max="11328" width="9.42578125" style="1596" customWidth="1"/>
    <col min="11329" max="11329" width="9.7109375" style="1596" bestFit="1" customWidth="1"/>
    <col min="11330" max="11331" width="10.85546875" style="1596" bestFit="1" customWidth="1"/>
    <col min="11332" max="11332" width="10" style="1596" bestFit="1" customWidth="1"/>
    <col min="11333" max="11333" width="11.28515625" style="1596" bestFit="1" customWidth="1"/>
    <col min="11334" max="11334" width="11" style="1596" bestFit="1" customWidth="1"/>
    <col min="11335" max="11336" width="9.7109375" style="1596" bestFit="1" customWidth="1"/>
    <col min="11337" max="11337" width="11" style="1596" bestFit="1" customWidth="1"/>
    <col min="11338" max="11338" width="11.28515625" style="1596" bestFit="1" customWidth="1"/>
    <col min="11339" max="11343" width="11" style="1596" bestFit="1" customWidth="1"/>
    <col min="11344" max="11349" width="10.85546875" style="1596" bestFit="1" customWidth="1"/>
    <col min="11350" max="11426" width="9.140625" style="1596"/>
    <col min="11427" max="11427" width="41.42578125" style="1596" bestFit="1" customWidth="1"/>
    <col min="11428" max="11445" width="9.140625" style="1596"/>
    <col min="11446" max="11446" width="10.140625" style="1596" bestFit="1" customWidth="1"/>
    <col min="11447" max="11520" width="9.140625" style="1596"/>
    <col min="11521" max="11521" width="50.42578125" style="1596" customWidth="1"/>
    <col min="11522" max="11522" width="9.140625" style="1596" bestFit="1" customWidth="1"/>
    <col min="11523" max="11524" width="9.42578125" style="1596" bestFit="1" customWidth="1"/>
    <col min="11525" max="11526" width="9.140625" style="1596" bestFit="1" customWidth="1"/>
    <col min="11527" max="11527" width="9.42578125" style="1596" bestFit="1" customWidth="1"/>
    <col min="11528" max="11530" width="9.140625" style="1596" bestFit="1" customWidth="1"/>
    <col min="11531" max="11533" width="9.42578125" style="1596" bestFit="1" customWidth="1"/>
    <col min="11534" max="11537" width="9.140625" style="1596" bestFit="1" customWidth="1"/>
    <col min="11538" max="11538" width="9.42578125" style="1596" bestFit="1" customWidth="1"/>
    <col min="11539" max="11540" width="9.140625" style="1596" bestFit="1" customWidth="1"/>
    <col min="11541" max="11542" width="9.42578125" style="1596" bestFit="1" customWidth="1"/>
    <col min="11543" max="11543" width="9" style="1596" customWidth="1"/>
    <col min="11544" max="11545" width="9.42578125" style="1596" bestFit="1" customWidth="1"/>
    <col min="11546" max="11546" width="9.140625" style="1596" bestFit="1" customWidth="1"/>
    <col min="11547" max="11547" width="9.42578125" style="1596" bestFit="1" customWidth="1"/>
    <col min="11548" max="11551" width="9.140625" style="1596" bestFit="1" customWidth="1"/>
    <col min="11552" max="11552" width="9.42578125" style="1596" bestFit="1" customWidth="1"/>
    <col min="11553" max="11554" width="9.140625" style="1596" bestFit="1" customWidth="1"/>
    <col min="11555" max="11555" width="9.42578125" style="1596" bestFit="1" customWidth="1"/>
    <col min="11556" max="11557" width="9.140625" style="1596" bestFit="1" customWidth="1"/>
    <col min="11558" max="11558" width="10.28515625" style="1596" bestFit="1" customWidth="1"/>
    <col min="11559" max="11559" width="9.5703125" style="1596" bestFit="1" customWidth="1"/>
    <col min="11560" max="11560" width="10.28515625" style="1596" bestFit="1" customWidth="1"/>
    <col min="11561" max="11561" width="9.28515625" style="1596" bestFit="1" customWidth="1"/>
    <col min="11562" max="11562" width="9.42578125" style="1596" bestFit="1" customWidth="1"/>
    <col min="11563" max="11569" width="9.5703125" style="1596" bestFit="1" customWidth="1"/>
    <col min="11570" max="11570" width="11.28515625" style="1596" customWidth="1"/>
    <col min="11571" max="11571" width="9.7109375" style="1596" bestFit="1" customWidth="1"/>
    <col min="11572" max="11575" width="9.5703125" style="1596" bestFit="1" customWidth="1"/>
    <col min="11576" max="11577" width="10.85546875" style="1596" bestFit="1" customWidth="1"/>
    <col min="11578" max="11580" width="9.5703125" style="1596" bestFit="1" customWidth="1"/>
    <col min="11581" max="11583" width="10.85546875" style="1596" bestFit="1" customWidth="1"/>
    <col min="11584" max="11584" width="9.42578125" style="1596" customWidth="1"/>
    <col min="11585" max="11585" width="9.7109375" style="1596" bestFit="1" customWidth="1"/>
    <col min="11586" max="11587" width="10.85546875" style="1596" bestFit="1" customWidth="1"/>
    <col min="11588" max="11588" width="10" style="1596" bestFit="1" customWidth="1"/>
    <col min="11589" max="11589" width="11.28515625" style="1596" bestFit="1" customWidth="1"/>
    <col min="11590" max="11590" width="11" style="1596" bestFit="1" customWidth="1"/>
    <col min="11591" max="11592" width="9.7109375" style="1596" bestFit="1" customWidth="1"/>
    <col min="11593" max="11593" width="11" style="1596" bestFit="1" customWidth="1"/>
    <col min="11594" max="11594" width="11.28515625" style="1596" bestFit="1" customWidth="1"/>
    <col min="11595" max="11599" width="11" style="1596" bestFit="1" customWidth="1"/>
    <col min="11600" max="11605" width="10.85546875" style="1596" bestFit="1" customWidth="1"/>
    <col min="11606" max="11682" width="9.140625" style="1596"/>
    <col min="11683" max="11683" width="41.42578125" style="1596" bestFit="1" customWidth="1"/>
    <col min="11684" max="11701" width="9.140625" style="1596"/>
    <col min="11702" max="11702" width="10.140625" style="1596" bestFit="1" customWidth="1"/>
    <col min="11703" max="11776" width="9.140625" style="1596"/>
    <col min="11777" max="11777" width="50.42578125" style="1596" customWidth="1"/>
    <col min="11778" max="11778" width="9.140625" style="1596" bestFit="1" customWidth="1"/>
    <col min="11779" max="11780" width="9.42578125" style="1596" bestFit="1" customWidth="1"/>
    <col min="11781" max="11782" width="9.140625" style="1596" bestFit="1" customWidth="1"/>
    <col min="11783" max="11783" width="9.42578125" style="1596" bestFit="1" customWidth="1"/>
    <col min="11784" max="11786" width="9.140625" style="1596" bestFit="1" customWidth="1"/>
    <col min="11787" max="11789" width="9.42578125" style="1596" bestFit="1" customWidth="1"/>
    <col min="11790" max="11793" width="9.140625" style="1596" bestFit="1" customWidth="1"/>
    <col min="11794" max="11794" width="9.42578125" style="1596" bestFit="1" customWidth="1"/>
    <col min="11795" max="11796" width="9.140625" style="1596" bestFit="1" customWidth="1"/>
    <col min="11797" max="11798" width="9.42578125" style="1596" bestFit="1" customWidth="1"/>
    <col min="11799" max="11799" width="9" style="1596" customWidth="1"/>
    <col min="11800" max="11801" width="9.42578125" style="1596" bestFit="1" customWidth="1"/>
    <col min="11802" max="11802" width="9.140625" style="1596" bestFit="1" customWidth="1"/>
    <col min="11803" max="11803" width="9.42578125" style="1596" bestFit="1" customWidth="1"/>
    <col min="11804" max="11807" width="9.140625" style="1596" bestFit="1" customWidth="1"/>
    <col min="11808" max="11808" width="9.42578125" style="1596" bestFit="1" customWidth="1"/>
    <col min="11809" max="11810" width="9.140625" style="1596" bestFit="1" customWidth="1"/>
    <col min="11811" max="11811" width="9.42578125" style="1596" bestFit="1" customWidth="1"/>
    <col min="11812" max="11813" width="9.140625" style="1596" bestFit="1" customWidth="1"/>
    <col min="11814" max="11814" width="10.28515625" style="1596" bestFit="1" customWidth="1"/>
    <col min="11815" max="11815" width="9.5703125" style="1596" bestFit="1" customWidth="1"/>
    <col min="11816" max="11816" width="10.28515625" style="1596" bestFit="1" customWidth="1"/>
    <col min="11817" max="11817" width="9.28515625" style="1596" bestFit="1" customWidth="1"/>
    <col min="11818" max="11818" width="9.42578125" style="1596" bestFit="1" customWidth="1"/>
    <col min="11819" max="11825" width="9.5703125" style="1596" bestFit="1" customWidth="1"/>
    <col min="11826" max="11826" width="11.28515625" style="1596" customWidth="1"/>
    <col min="11827" max="11827" width="9.7109375" style="1596" bestFit="1" customWidth="1"/>
    <col min="11828" max="11831" width="9.5703125" style="1596" bestFit="1" customWidth="1"/>
    <col min="11832" max="11833" width="10.85546875" style="1596" bestFit="1" customWidth="1"/>
    <col min="11834" max="11836" width="9.5703125" style="1596" bestFit="1" customWidth="1"/>
    <col min="11837" max="11839" width="10.85546875" style="1596" bestFit="1" customWidth="1"/>
    <col min="11840" max="11840" width="9.42578125" style="1596" customWidth="1"/>
    <col min="11841" max="11841" width="9.7109375" style="1596" bestFit="1" customWidth="1"/>
    <col min="11842" max="11843" width="10.85546875" style="1596" bestFit="1" customWidth="1"/>
    <col min="11844" max="11844" width="10" style="1596" bestFit="1" customWidth="1"/>
    <col min="11845" max="11845" width="11.28515625" style="1596" bestFit="1" customWidth="1"/>
    <col min="11846" max="11846" width="11" style="1596" bestFit="1" customWidth="1"/>
    <col min="11847" max="11848" width="9.7109375" style="1596" bestFit="1" customWidth="1"/>
    <col min="11849" max="11849" width="11" style="1596" bestFit="1" customWidth="1"/>
    <col min="11850" max="11850" width="11.28515625" style="1596" bestFit="1" customWidth="1"/>
    <col min="11851" max="11855" width="11" style="1596" bestFit="1" customWidth="1"/>
    <col min="11856" max="11861" width="10.85546875" style="1596" bestFit="1" customWidth="1"/>
    <col min="11862" max="11938" width="9.140625" style="1596"/>
    <col min="11939" max="11939" width="41.42578125" style="1596" bestFit="1" customWidth="1"/>
    <col min="11940" max="11957" width="9.140625" style="1596"/>
    <col min="11958" max="11958" width="10.140625" style="1596" bestFit="1" customWidth="1"/>
    <col min="11959" max="12032" width="9.140625" style="1596"/>
    <col min="12033" max="12033" width="50.42578125" style="1596" customWidth="1"/>
    <col min="12034" max="12034" width="9.140625" style="1596" bestFit="1" customWidth="1"/>
    <col min="12035" max="12036" width="9.42578125" style="1596" bestFit="1" customWidth="1"/>
    <col min="12037" max="12038" width="9.140625" style="1596" bestFit="1" customWidth="1"/>
    <col min="12039" max="12039" width="9.42578125" style="1596" bestFit="1" customWidth="1"/>
    <col min="12040" max="12042" width="9.140625" style="1596" bestFit="1" customWidth="1"/>
    <col min="12043" max="12045" width="9.42578125" style="1596" bestFit="1" customWidth="1"/>
    <col min="12046" max="12049" width="9.140625" style="1596" bestFit="1" customWidth="1"/>
    <col min="12050" max="12050" width="9.42578125" style="1596" bestFit="1" customWidth="1"/>
    <col min="12051" max="12052" width="9.140625" style="1596" bestFit="1" customWidth="1"/>
    <col min="12053" max="12054" width="9.42578125" style="1596" bestFit="1" customWidth="1"/>
    <col min="12055" max="12055" width="9" style="1596" customWidth="1"/>
    <col min="12056" max="12057" width="9.42578125" style="1596" bestFit="1" customWidth="1"/>
    <col min="12058" max="12058" width="9.140625" style="1596" bestFit="1" customWidth="1"/>
    <col min="12059" max="12059" width="9.42578125" style="1596" bestFit="1" customWidth="1"/>
    <col min="12060" max="12063" width="9.140625" style="1596" bestFit="1" customWidth="1"/>
    <col min="12064" max="12064" width="9.42578125" style="1596" bestFit="1" customWidth="1"/>
    <col min="12065" max="12066" width="9.140625" style="1596" bestFit="1" customWidth="1"/>
    <col min="12067" max="12067" width="9.42578125" style="1596" bestFit="1" customWidth="1"/>
    <col min="12068" max="12069" width="9.140625" style="1596" bestFit="1" customWidth="1"/>
    <col min="12070" max="12070" width="10.28515625" style="1596" bestFit="1" customWidth="1"/>
    <col min="12071" max="12071" width="9.5703125" style="1596" bestFit="1" customWidth="1"/>
    <col min="12072" max="12072" width="10.28515625" style="1596" bestFit="1" customWidth="1"/>
    <col min="12073" max="12073" width="9.28515625" style="1596" bestFit="1" customWidth="1"/>
    <col min="12074" max="12074" width="9.42578125" style="1596" bestFit="1" customWidth="1"/>
    <col min="12075" max="12081" width="9.5703125" style="1596" bestFit="1" customWidth="1"/>
    <col min="12082" max="12082" width="11.28515625" style="1596" customWidth="1"/>
    <col min="12083" max="12083" width="9.7109375" style="1596" bestFit="1" customWidth="1"/>
    <col min="12084" max="12087" width="9.5703125" style="1596" bestFit="1" customWidth="1"/>
    <col min="12088" max="12089" width="10.85546875" style="1596" bestFit="1" customWidth="1"/>
    <col min="12090" max="12092" width="9.5703125" style="1596" bestFit="1" customWidth="1"/>
    <col min="12093" max="12095" width="10.85546875" style="1596" bestFit="1" customWidth="1"/>
    <col min="12096" max="12096" width="9.42578125" style="1596" customWidth="1"/>
    <col min="12097" max="12097" width="9.7109375" style="1596" bestFit="1" customWidth="1"/>
    <col min="12098" max="12099" width="10.85546875" style="1596" bestFit="1" customWidth="1"/>
    <col min="12100" max="12100" width="10" style="1596" bestFit="1" customWidth="1"/>
    <col min="12101" max="12101" width="11.28515625" style="1596" bestFit="1" customWidth="1"/>
    <col min="12102" max="12102" width="11" style="1596" bestFit="1" customWidth="1"/>
    <col min="12103" max="12104" width="9.7109375" style="1596" bestFit="1" customWidth="1"/>
    <col min="12105" max="12105" width="11" style="1596" bestFit="1" customWidth="1"/>
    <col min="12106" max="12106" width="11.28515625" style="1596" bestFit="1" customWidth="1"/>
    <col min="12107" max="12111" width="11" style="1596" bestFit="1" customWidth="1"/>
    <col min="12112" max="12117" width="10.85546875" style="1596" bestFit="1" customWidth="1"/>
    <col min="12118" max="12194" width="9.140625" style="1596"/>
    <col min="12195" max="12195" width="41.42578125" style="1596" bestFit="1" customWidth="1"/>
    <col min="12196" max="12213" width="9.140625" style="1596"/>
    <col min="12214" max="12214" width="10.140625" style="1596" bestFit="1" customWidth="1"/>
    <col min="12215" max="12288" width="9.140625" style="1596"/>
    <col min="12289" max="12289" width="50.42578125" style="1596" customWidth="1"/>
    <col min="12290" max="12290" width="9.140625" style="1596" bestFit="1" customWidth="1"/>
    <col min="12291" max="12292" width="9.42578125" style="1596" bestFit="1" customWidth="1"/>
    <col min="12293" max="12294" width="9.140625" style="1596" bestFit="1" customWidth="1"/>
    <col min="12295" max="12295" width="9.42578125" style="1596" bestFit="1" customWidth="1"/>
    <col min="12296" max="12298" width="9.140625" style="1596" bestFit="1" customWidth="1"/>
    <col min="12299" max="12301" width="9.42578125" style="1596" bestFit="1" customWidth="1"/>
    <col min="12302" max="12305" width="9.140625" style="1596" bestFit="1" customWidth="1"/>
    <col min="12306" max="12306" width="9.42578125" style="1596" bestFit="1" customWidth="1"/>
    <col min="12307" max="12308" width="9.140625" style="1596" bestFit="1" customWidth="1"/>
    <col min="12309" max="12310" width="9.42578125" style="1596" bestFit="1" customWidth="1"/>
    <col min="12311" max="12311" width="9" style="1596" customWidth="1"/>
    <col min="12312" max="12313" width="9.42578125" style="1596" bestFit="1" customWidth="1"/>
    <col min="12314" max="12314" width="9.140625" style="1596" bestFit="1" customWidth="1"/>
    <col min="12315" max="12315" width="9.42578125" style="1596" bestFit="1" customWidth="1"/>
    <col min="12316" max="12319" width="9.140625" style="1596" bestFit="1" customWidth="1"/>
    <col min="12320" max="12320" width="9.42578125" style="1596" bestFit="1" customWidth="1"/>
    <col min="12321" max="12322" width="9.140625" style="1596" bestFit="1" customWidth="1"/>
    <col min="12323" max="12323" width="9.42578125" style="1596" bestFit="1" customWidth="1"/>
    <col min="12324" max="12325" width="9.140625" style="1596" bestFit="1" customWidth="1"/>
    <col min="12326" max="12326" width="10.28515625" style="1596" bestFit="1" customWidth="1"/>
    <col min="12327" max="12327" width="9.5703125" style="1596" bestFit="1" customWidth="1"/>
    <col min="12328" max="12328" width="10.28515625" style="1596" bestFit="1" customWidth="1"/>
    <col min="12329" max="12329" width="9.28515625" style="1596" bestFit="1" customWidth="1"/>
    <col min="12330" max="12330" width="9.42578125" style="1596" bestFit="1" customWidth="1"/>
    <col min="12331" max="12337" width="9.5703125" style="1596" bestFit="1" customWidth="1"/>
    <col min="12338" max="12338" width="11.28515625" style="1596" customWidth="1"/>
    <col min="12339" max="12339" width="9.7109375" style="1596" bestFit="1" customWidth="1"/>
    <col min="12340" max="12343" width="9.5703125" style="1596" bestFit="1" customWidth="1"/>
    <col min="12344" max="12345" width="10.85546875" style="1596" bestFit="1" customWidth="1"/>
    <col min="12346" max="12348" width="9.5703125" style="1596" bestFit="1" customWidth="1"/>
    <col min="12349" max="12351" width="10.85546875" style="1596" bestFit="1" customWidth="1"/>
    <col min="12352" max="12352" width="9.42578125" style="1596" customWidth="1"/>
    <col min="12353" max="12353" width="9.7109375" style="1596" bestFit="1" customWidth="1"/>
    <col min="12354" max="12355" width="10.85546875" style="1596" bestFit="1" customWidth="1"/>
    <col min="12356" max="12356" width="10" style="1596" bestFit="1" customWidth="1"/>
    <col min="12357" max="12357" width="11.28515625" style="1596" bestFit="1" customWidth="1"/>
    <col min="12358" max="12358" width="11" style="1596" bestFit="1" customWidth="1"/>
    <col min="12359" max="12360" width="9.7109375" style="1596" bestFit="1" customWidth="1"/>
    <col min="12361" max="12361" width="11" style="1596" bestFit="1" customWidth="1"/>
    <col min="12362" max="12362" width="11.28515625" style="1596" bestFit="1" customWidth="1"/>
    <col min="12363" max="12367" width="11" style="1596" bestFit="1" customWidth="1"/>
    <col min="12368" max="12373" width="10.85546875" style="1596" bestFit="1" customWidth="1"/>
    <col min="12374" max="12450" width="9.140625" style="1596"/>
    <col min="12451" max="12451" width="41.42578125" style="1596" bestFit="1" customWidth="1"/>
    <col min="12452" max="12469" width="9.140625" style="1596"/>
    <col min="12470" max="12470" width="10.140625" style="1596" bestFit="1" customWidth="1"/>
    <col min="12471" max="12544" width="9.140625" style="1596"/>
    <col min="12545" max="12545" width="50.42578125" style="1596" customWidth="1"/>
    <col min="12546" max="12546" width="9.140625" style="1596" bestFit="1" customWidth="1"/>
    <col min="12547" max="12548" width="9.42578125" style="1596" bestFit="1" customWidth="1"/>
    <col min="12549" max="12550" width="9.140625" style="1596" bestFit="1" customWidth="1"/>
    <col min="12551" max="12551" width="9.42578125" style="1596" bestFit="1" customWidth="1"/>
    <col min="12552" max="12554" width="9.140625" style="1596" bestFit="1" customWidth="1"/>
    <col min="12555" max="12557" width="9.42578125" style="1596" bestFit="1" customWidth="1"/>
    <col min="12558" max="12561" width="9.140625" style="1596" bestFit="1" customWidth="1"/>
    <col min="12562" max="12562" width="9.42578125" style="1596" bestFit="1" customWidth="1"/>
    <col min="12563" max="12564" width="9.140625" style="1596" bestFit="1" customWidth="1"/>
    <col min="12565" max="12566" width="9.42578125" style="1596" bestFit="1" customWidth="1"/>
    <col min="12567" max="12567" width="9" style="1596" customWidth="1"/>
    <col min="12568" max="12569" width="9.42578125" style="1596" bestFit="1" customWidth="1"/>
    <col min="12570" max="12570" width="9.140625" style="1596" bestFit="1" customWidth="1"/>
    <col min="12571" max="12571" width="9.42578125" style="1596" bestFit="1" customWidth="1"/>
    <col min="12572" max="12575" width="9.140625" style="1596" bestFit="1" customWidth="1"/>
    <col min="12576" max="12576" width="9.42578125" style="1596" bestFit="1" customWidth="1"/>
    <col min="12577" max="12578" width="9.140625" style="1596" bestFit="1" customWidth="1"/>
    <col min="12579" max="12579" width="9.42578125" style="1596" bestFit="1" customWidth="1"/>
    <col min="12580" max="12581" width="9.140625" style="1596" bestFit="1" customWidth="1"/>
    <col min="12582" max="12582" width="10.28515625" style="1596" bestFit="1" customWidth="1"/>
    <col min="12583" max="12583" width="9.5703125" style="1596" bestFit="1" customWidth="1"/>
    <col min="12584" max="12584" width="10.28515625" style="1596" bestFit="1" customWidth="1"/>
    <col min="12585" max="12585" width="9.28515625" style="1596" bestFit="1" customWidth="1"/>
    <col min="12586" max="12586" width="9.42578125" style="1596" bestFit="1" customWidth="1"/>
    <col min="12587" max="12593" width="9.5703125" style="1596" bestFit="1" customWidth="1"/>
    <col min="12594" max="12594" width="11.28515625" style="1596" customWidth="1"/>
    <col min="12595" max="12595" width="9.7109375" style="1596" bestFit="1" customWidth="1"/>
    <col min="12596" max="12599" width="9.5703125" style="1596" bestFit="1" customWidth="1"/>
    <col min="12600" max="12601" width="10.85546875" style="1596" bestFit="1" customWidth="1"/>
    <col min="12602" max="12604" width="9.5703125" style="1596" bestFit="1" customWidth="1"/>
    <col min="12605" max="12607" width="10.85546875" style="1596" bestFit="1" customWidth="1"/>
    <col min="12608" max="12608" width="9.42578125" style="1596" customWidth="1"/>
    <col min="12609" max="12609" width="9.7109375" style="1596" bestFit="1" customWidth="1"/>
    <col min="12610" max="12611" width="10.85546875" style="1596" bestFit="1" customWidth="1"/>
    <col min="12612" max="12612" width="10" style="1596" bestFit="1" customWidth="1"/>
    <col min="12613" max="12613" width="11.28515625" style="1596" bestFit="1" customWidth="1"/>
    <col min="12614" max="12614" width="11" style="1596" bestFit="1" customWidth="1"/>
    <col min="12615" max="12616" width="9.7109375" style="1596" bestFit="1" customWidth="1"/>
    <col min="12617" max="12617" width="11" style="1596" bestFit="1" customWidth="1"/>
    <col min="12618" max="12618" width="11.28515625" style="1596" bestFit="1" customWidth="1"/>
    <col min="12619" max="12623" width="11" style="1596" bestFit="1" customWidth="1"/>
    <col min="12624" max="12629" width="10.85546875" style="1596" bestFit="1" customWidth="1"/>
    <col min="12630" max="12706" width="9.140625" style="1596"/>
    <col min="12707" max="12707" width="41.42578125" style="1596" bestFit="1" customWidth="1"/>
    <col min="12708" max="12725" width="9.140625" style="1596"/>
    <col min="12726" max="12726" width="10.140625" style="1596" bestFit="1" customWidth="1"/>
    <col min="12727" max="12800" width="9.140625" style="1596"/>
    <col min="12801" max="12801" width="50.42578125" style="1596" customWidth="1"/>
    <col min="12802" max="12802" width="9.140625" style="1596" bestFit="1" customWidth="1"/>
    <col min="12803" max="12804" width="9.42578125" style="1596" bestFit="1" customWidth="1"/>
    <col min="12805" max="12806" width="9.140625" style="1596" bestFit="1" customWidth="1"/>
    <col min="12807" max="12807" width="9.42578125" style="1596" bestFit="1" customWidth="1"/>
    <col min="12808" max="12810" width="9.140625" style="1596" bestFit="1" customWidth="1"/>
    <col min="12811" max="12813" width="9.42578125" style="1596" bestFit="1" customWidth="1"/>
    <col min="12814" max="12817" width="9.140625" style="1596" bestFit="1" customWidth="1"/>
    <col min="12818" max="12818" width="9.42578125" style="1596" bestFit="1" customWidth="1"/>
    <col min="12819" max="12820" width="9.140625" style="1596" bestFit="1" customWidth="1"/>
    <col min="12821" max="12822" width="9.42578125" style="1596" bestFit="1" customWidth="1"/>
    <col min="12823" max="12823" width="9" style="1596" customWidth="1"/>
    <col min="12824" max="12825" width="9.42578125" style="1596" bestFit="1" customWidth="1"/>
    <col min="12826" max="12826" width="9.140625" style="1596" bestFit="1" customWidth="1"/>
    <col min="12827" max="12827" width="9.42578125" style="1596" bestFit="1" customWidth="1"/>
    <col min="12828" max="12831" width="9.140625" style="1596" bestFit="1" customWidth="1"/>
    <col min="12832" max="12832" width="9.42578125" style="1596" bestFit="1" customWidth="1"/>
    <col min="12833" max="12834" width="9.140625" style="1596" bestFit="1" customWidth="1"/>
    <col min="12835" max="12835" width="9.42578125" style="1596" bestFit="1" customWidth="1"/>
    <col min="12836" max="12837" width="9.140625" style="1596" bestFit="1" customWidth="1"/>
    <col min="12838" max="12838" width="10.28515625" style="1596" bestFit="1" customWidth="1"/>
    <col min="12839" max="12839" width="9.5703125" style="1596" bestFit="1" customWidth="1"/>
    <col min="12840" max="12840" width="10.28515625" style="1596" bestFit="1" customWidth="1"/>
    <col min="12841" max="12841" width="9.28515625" style="1596" bestFit="1" customWidth="1"/>
    <col min="12842" max="12842" width="9.42578125" style="1596" bestFit="1" customWidth="1"/>
    <col min="12843" max="12849" width="9.5703125" style="1596" bestFit="1" customWidth="1"/>
    <col min="12850" max="12850" width="11.28515625" style="1596" customWidth="1"/>
    <col min="12851" max="12851" width="9.7109375" style="1596" bestFit="1" customWidth="1"/>
    <col min="12852" max="12855" width="9.5703125" style="1596" bestFit="1" customWidth="1"/>
    <col min="12856" max="12857" width="10.85546875" style="1596" bestFit="1" customWidth="1"/>
    <col min="12858" max="12860" width="9.5703125" style="1596" bestFit="1" customWidth="1"/>
    <col min="12861" max="12863" width="10.85546875" style="1596" bestFit="1" customWidth="1"/>
    <col min="12864" max="12864" width="9.42578125" style="1596" customWidth="1"/>
    <col min="12865" max="12865" width="9.7109375" style="1596" bestFit="1" customWidth="1"/>
    <col min="12866" max="12867" width="10.85546875" style="1596" bestFit="1" customWidth="1"/>
    <col min="12868" max="12868" width="10" style="1596" bestFit="1" customWidth="1"/>
    <col min="12869" max="12869" width="11.28515625" style="1596" bestFit="1" customWidth="1"/>
    <col min="12870" max="12870" width="11" style="1596" bestFit="1" customWidth="1"/>
    <col min="12871" max="12872" width="9.7109375" style="1596" bestFit="1" customWidth="1"/>
    <col min="12873" max="12873" width="11" style="1596" bestFit="1" customWidth="1"/>
    <col min="12874" max="12874" width="11.28515625" style="1596" bestFit="1" customWidth="1"/>
    <col min="12875" max="12879" width="11" style="1596" bestFit="1" customWidth="1"/>
    <col min="12880" max="12885" width="10.85546875" style="1596" bestFit="1" customWidth="1"/>
    <col min="12886" max="12962" width="9.140625" style="1596"/>
    <col min="12963" max="12963" width="41.42578125" style="1596" bestFit="1" customWidth="1"/>
    <col min="12964" max="12981" width="9.140625" style="1596"/>
    <col min="12982" max="12982" width="10.140625" style="1596" bestFit="1" customWidth="1"/>
    <col min="12983" max="13056" width="9.140625" style="1596"/>
    <col min="13057" max="13057" width="50.42578125" style="1596" customWidth="1"/>
    <col min="13058" max="13058" width="9.140625" style="1596" bestFit="1" customWidth="1"/>
    <col min="13059" max="13060" width="9.42578125" style="1596" bestFit="1" customWidth="1"/>
    <col min="13061" max="13062" width="9.140625" style="1596" bestFit="1" customWidth="1"/>
    <col min="13063" max="13063" width="9.42578125" style="1596" bestFit="1" customWidth="1"/>
    <col min="13064" max="13066" width="9.140625" style="1596" bestFit="1" customWidth="1"/>
    <col min="13067" max="13069" width="9.42578125" style="1596" bestFit="1" customWidth="1"/>
    <col min="13070" max="13073" width="9.140625" style="1596" bestFit="1" customWidth="1"/>
    <col min="13074" max="13074" width="9.42578125" style="1596" bestFit="1" customWidth="1"/>
    <col min="13075" max="13076" width="9.140625" style="1596" bestFit="1" customWidth="1"/>
    <col min="13077" max="13078" width="9.42578125" style="1596" bestFit="1" customWidth="1"/>
    <col min="13079" max="13079" width="9" style="1596" customWidth="1"/>
    <col min="13080" max="13081" width="9.42578125" style="1596" bestFit="1" customWidth="1"/>
    <col min="13082" max="13082" width="9.140625" style="1596" bestFit="1" customWidth="1"/>
    <col min="13083" max="13083" width="9.42578125" style="1596" bestFit="1" customWidth="1"/>
    <col min="13084" max="13087" width="9.140625" style="1596" bestFit="1" customWidth="1"/>
    <col min="13088" max="13088" width="9.42578125" style="1596" bestFit="1" customWidth="1"/>
    <col min="13089" max="13090" width="9.140625" style="1596" bestFit="1" customWidth="1"/>
    <col min="13091" max="13091" width="9.42578125" style="1596" bestFit="1" customWidth="1"/>
    <col min="13092" max="13093" width="9.140625" style="1596" bestFit="1" customWidth="1"/>
    <col min="13094" max="13094" width="10.28515625" style="1596" bestFit="1" customWidth="1"/>
    <col min="13095" max="13095" width="9.5703125" style="1596" bestFit="1" customWidth="1"/>
    <col min="13096" max="13096" width="10.28515625" style="1596" bestFit="1" customWidth="1"/>
    <col min="13097" max="13097" width="9.28515625" style="1596" bestFit="1" customWidth="1"/>
    <col min="13098" max="13098" width="9.42578125" style="1596" bestFit="1" customWidth="1"/>
    <col min="13099" max="13105" width="9.5703125" style="1596" bestFit="1" customWidth="1"/>
    <col min="13106" max="13106" width="11.28515625" style="1596" customWidth="1"/>
    <col min="13107" max="13107" width="9.7109375" style="1596" bestFit="1" customWidth="1"/>
    <col min="13108" max="13111" width="9.5703125" style="1596" bestFit="1" customWidth="1"/>
    <col min="13112" max="13113" width="10.85546875" style="1596" bestFit="1" customWidth="1"/>
    <col min="13114" max="13116" width="9.5703125" style="1596" bestFit="1" customWidth="1"/>
    <col min="13117" max="13119" width="10.85546875" style="1596" bestFit="1" customWidth="1"/>
    <col min="13120" max="13120" width="9.42578125" style="1596" customWidth="1"/>
    <col min="13121" max="13121" width="9.7109375" style="1596" bestFit="1" customWidth="1"/>
    <col min="13122" max="13123" width="10.85546875" style="1596" bestFit="1" customWidth="1"/>
    <col min="13124" max="13124" width="10" style="1596" bestFit="1" customWidth="1"/>
    <col min="13125" max="13125" width="11.28515625" style="1596" bestFit="1" customWidth="1"/>
    <col min="13126" max="13126" width="11" style="1596" bestFit="1" customWidth="1"/>
    <col min="13127" max="13128" width="9.7109375" style="1596" bestFit="1" customWidth="1"/>
    <col min="13129" max="13129" width="11" style="1596" bestFit="1" customWidth="1"/>
    <col min="13130" max="13130" width="11.28515625" style="1596" bestFit="1" customWidth="1"/>
    <col min="13131" max="13135" width="11" style="1596" bestFit="1" customWidth="1"/>
    <col min="13136" max="13141" width="10.85546875" style="1596" bestFit="1" customWidth="1"/>
    <col min="13142" max="13218" width="9.140625" style="1596"/>
    <col min="13219" max="13219" width="41.42578125" style="1596" bestFit="1" customWidth="1"/>
    <col min="13220" max="13237" width="9.140625" style="1596"/>
    <col min="13238" max="13238" width="10.140625" style="1596" bestFit="1" customWidth="1"/>
    <col min="13239" max="13312" width="9.140625" style="1596"/>
    <col min="13313" max="13313" width="50.42578125" style="1596" customWidth="1"/>
    <col min="13314" max="13314" width="9.140625" style="1596" bestFit="1" customWidth="1"/>
    <col min="13315" max="13316" width="9.42578125" style="1596" bestFit="1" customWidth="1"/>
    <col min="13317" max="13318" width="9.140625" style="1596" bestFit="1" customWidth="1"/>
    <col min="13319" max="13319" width="9.42578125" style="1596" bestFit="1" customWidth="1"/>
    <col min="13320" max="13322" width="9.140625" style="1596" bestFit="1" customWidth="1"/>
    <col min="13323" max="13325" width="9.42578125" style="1596" bestFit="1" customWidth="1"/>
    <col min="13326" max="13329" width="9.140625" style="1596" bestFit="1" customWidth="1"/>
    <col min="13330" max="13330" width="9.42578125" style="1596" bestFit="1" customWidth="1"/>
    <col min="13331" max="13332" width="9.140625" style="1596" bestFit="1" customWidth="1"/>
    <col min="13333" max="13334" width="9.42578125" style="1596" bestFit="1" customWidth="1"/>
    <col min="13335" max="13335" width="9" style="1596" customWidth="1"/>
    <col min="13336" max="13337" width="9.42578125" style="1596" bestFit="1" customWidth="1"/>
    <col min="13338" max="13338" width="9.140625" style="1596" bestFit="1" customWidth="1"/>
    <col min="13339" max="13339" width="9.42578125" style="1596" bestFit="1" customWidth="1"/>
    <col min="13340" max="13343" width="9.140625" style="1596" bestFit="1" customWidth="1"/>
    <col min="13344" max="13344" width="9.42578125" style="1596" bestFit="1" customWidth="1"/>
    <col min="13345" max="13346" width="9.140625" style="1596" bestFit="1" customWidth="1"/>
    <col min="13347" max="13347" width="9.42578125" style="1596" bestFit="1" customWidth="1"/>
    <col min="13348" max="13349" width="9.140625" style="1596" bestFit="1" customWidth="1"/>
    <col min="13350" max="13350" width="10.28515625" style="1596" bestFit="1" customWidth="1"/>
    <col min="13351" max="13351" width="9.5703125" style="1596" bestFit="1" customWidth="1"/>
    <col min="13352" max="13352" width="10.28515625" style="1596" bestFit="1" customWidth="1"/>
    <col min="13353" max="13353" width="9.28515625" style="1596" bestFit="1" customWidth="1"/>
    <col min="13354" max="13354" width="9.42578125" style="1596" bestFit="1" customWidth="1"/>
    <col min="13355" max="13361" width="9.5703125" style="1596" bestFit="1" customWidth="1"/>
    <col min="13362" max="13362" width="11.28515625" style="1596" customWidth="1"/>
    <col min="13363" max="13363" width="9.7109375" style="1596" bestFit="1" customWidth="1"/>
    <col min="13364" max="13367" width="9.5703125" style="1596" bestFit="1" customWidth="1"/>
    <col min="13368" max="13369" width="10.85546875" style="1596" bestFit="1" customWidth="1"/>
    <col min="13370" max="13372" width="9.5703125" style="1596" bestFit="1" customWidth="1"/>
    <col min="13373" max="13375" width="10.85546875" style="1596" bestFit="1" customWidth="1"/>
    <col min="13376" max="13376" width="9.42578125" style="1596" customWidth="1"/>
    <col min="13377" max="13377" width="9.7109375" style="1596" bestFit="1" customWidth="1"/>
    <col min="13378" max="13379" width="10.85546875" style="1596" bestFit="1" customWidth="1"/>
    <col min="13380" max="13380" width="10" style="1596" bestFit="1" customWidth="1"/>
    <col min="13381" max="13381" width="11.28515625" style="1596" bestFit="1" customWidth="1"/>
    <col min="13382" max="13382" width="11" style="1596" bestFit="1" customWidth="1"/>
    <col min="13383" max="13384" width="9.7109375" style="1596" bestFit="1" customWidth="1"/>
    <col min="13385" max="13385" width="11" style="1596" bestFit="1" customWidth="1"/>
    <col min="13386" max="13386" width="11.28515625" style="1596" bestFit="1" customWidth="1"/>
    <col min="13387" max="13391" width="11" style="1596" bestFit="1" customWidth="1"/>
    <col min="13392" max="13397" width="10.85546875" style="1596" bestFit="1" customWidth="1"/>
    <col min="13398" max="13474" width="9.140625" style="1596"/>
    <col min="13475" max="13475" width="41.42578125" style="1596" bestFit="1" customWidth="1"/>
    <col min="13476" max="13493" width="9.140625" style="1596"/>
    <col min="13494" max="13494" width="10.140625" style="1596" bestFit="1" customWidth="1"/>
    <col min="13495" max="13568" width="9.140625" style="1596"/>
    <col min="13569" max="13569" width="50.42578125" style="1596" customWidth="1"/>
    <col min="13570" max="13570" width="9.140625" style="1596" bestFit="1" customWidth="1"/>
    <col min="13571" max="13572" width="9.42578125" style="1596" bestFit="1" customWidth="1"/>
    <col min="13573" max="13574" width="9.140625" style="1596" bestFit="1" customWidth="1"/>
    <col min="13575" max="13575" width="9.42578125" style="1596" bestFit="1" customWidth="1"/>
    <col min="13576" max="13578" width="9.140625" style="1596" bestFit="1" customWidth="1"/>
    <col min="13579" max="13581" width="9.42578125" style="1596" bestFit="1" customWidth="1"/>
    <col min="13582" max="13585" width="9.140625" style="1596" bestFit="1" customWidth="1"/>
    <col min="13586" max="13586" width="9.42578125" style="1596" bestFit="1" customWidth="1"/>
    <col min="13587" max="13588" width="9.140625" style="1596" bestFit="1" customWidth="1"/>
    <col min="13589" max="13590" width="9.42578125" style="1596" bestFit="1" customWidth="1"/>
    <col min="13591" max="13591" width="9" style="1596" customWidth="1"/>
    <col min="13592" max="13593" width="9.42578125" style="1596" bestFit="1" customWidth="1"/>
    <col min="13594" max="13594" width="9.140625" style="1596" bestFit="1" customWidth="1"/>
    <col min="13595" max="13595" width="9.42578125" style="1596" bestFit="1" customWidth="1"/>
    <col min="13596" max="13599" width="9.140625" style="1596" bestFit="1" customWidth="1"/>
    <col min="13600" max="13600" width="9.42578125" style="1596" bestFit="1" customWidth="1"/>
    <col min="13601" max="13602" width="9.140625" style="1596" bestFit="1" customWidth="1"/>
    <col min="13603" max="13603" width="9.42578125" style="1596" bestFit="1" customWidth="1"/>
    <col min="13604" max="13605" width="9.140625" style="1596" bestFit="1" customWidth="1"/>
    <col min="13606" max="13606" width="10.28515625" style="1596" bestFit="1" customWidth="1"/>
    <col min="13607" max="13607" width="9.5703125" style="1596" bestFit="1" customWidth="1"/>
    <col min="13608" max="13608" width="10.28515625" style="1596" bestFit="1" customWidth="1"/>
    <col min="13609" max="13609" width="9.28515625" style="1596" bestFit="1" customWidth="1"/>
    <col min="13610" max="13610" width="9.42578125" style="1596" bestFit="1" customWidth="1"/>
    <col min="13611" max="13617" width="9.5703125" style="1596" bestFit="1" customWidth="1"/>
    <col min="13618" max="13618" width="11.28515625" style="1596" customWidth="1"/>
    <col min="13619" max="13619" width="9.7109375" style="1596" bestFit="1" customWidth="1"/>
    <col min="13620" max="13623" width="9.5703125" style="1596" bestFit="1" customWidth="1"/>
    <col min="13624" max="13625" width="10.85546875" style="1596" bestFit="1" customWidth="1"/>
    <col min="13626" max="13628" width="9.5703125" style="1596" bestFit="1" customWidth="1"/>
    <col min="13629" max="13631" width="10.85546875" style="1596" bestFit="1" customWidth="1"/>
    <col min="13632" max="13632" width="9.42578125" style="1596" customWidth="1"/>
    <col min="13633" max="13633" width="9.7109375" style="1596" bestFit="1" customWidth="1"/>
    <col min="13634" max="13635" width="10.85546875" style="1596" bestFit="1" customWidth="1"/>
    <col min="13636" max="13636" width="10" style="1596" bestFit="1" customWidth="1"/>
    <col min="13637" max="13637" width="11.28515625" style="1596" bestFit="1" customWidth="1"/>
    <col min="13638" max="13638" width="11" style="1596" bestFit="1" customWidth="1"/>
    <col min="13639" max="13640" width="9.7109375" style="1596" bestFit="1" customWidth="1"/>
    <col min="13641" max="13641" width="11" style="1596" bestFit="1" customWidth="1"/>
    <col min="13642" max="13642" width="11.28515625" style="1596" bestFit="1" customWidth="1"/>
    <col min="13643" max="13647" width="11" style="1596" bestFit="1" customWidth="1"/>
    <col min="13648" max="13653" width="10.85546875" style="1596" bestFit="1" customWidth="1"/>
    <col min="13654" max="13730" width="9.140625" style="1596"/>
    <col min="13731" max="13731" width="41.42578125" style="1596" bestFit="1" customWidth="1"/>
    <col min="13732" max="13749" width="9.140625" style="1596"/>
    <col min="13750" max="13750" width="10.140625" style="1596" bestFit="1" customWidth="1"/>
    <col min="13751" max="13824" width="9.140625" style="1596"/>
    <col min="13825" max="13825" width="50.42578125" style="1596" customWidth="1"/>
    <col min="13826" max="13826" width="9.140625" style="1596" bestFit="1" customWidth="1"/>
    <col min="13827" max="13828" width="9.42578125" style="1596" bestFit="1" customWidth="1"/>
    <col min="13829" max="13830" width="9.140625" style="1596" bestFit="1" customWidth="1"/>
    <col min="13831" max="13831" width="9.42578125" style="1596" bestFit="1" customWidth="1"/>
    <col min="13832" max="13834" width="9.140625" style="1596" bestFit="1" customWidth="1"/>
    <col min="13835" max="13837" width="9.42578125" style="1596" bestFit="1" customWidth="1"/>
    <col min="13838" max="13841" width="9.140625" style="1596" bestFit="1" customWidth="1"/>
    <col min="13842" max="13842" width="9.42578125" style="1596" bestFit="1" customWidth="1"/>
    <col min="13843" max="13844" width="9.140625" style="1596" bestFit="1" customWidth="1"/>
    <col min="13845" max="13846" width="9.42578125" style="1596" bestFit="1" customWidth="1"/>
    <col min="13847" max="13847" width="9" style="1596" customWidth="1"/>
    <col min="13848" max="13849" width="9.42578125" style="1596" bestFit="1" customWidth="1"/>
    <col min="13850" max="13850" width="9.140625" style="1596" bestFit="1" customWidth="1"/>
    <col min="13851" max="13851" width="9.42578125" style="1596" bestFit="1" customWidth="1"/>
    <col min="13852" max="13855" width="9.140625" style="1596" bestFit="1" customWidth="1"/>
    <col min="13856" max="13856" width="9.42578125" style="1596" bestFit="1" customWidth="1"/>
    <col min="13857" max="13858" width="9.140625" style="1596" bestFit="1" customWidth="1"/>
    <col min="13859" max="13859" width="9.42578125" style="1596" bestFit="1" customWidth="1"/>
    <col min="13860" max="13861" width="9.140625" style="1596" bestFit="1" customWidth="1"/>
    <col min="13862" max="13862" width="10.28515625" style="1596" bestFit="1" customWidth="1"/>
    <col min="13863" max="13863" width="9.5703125" style="1596" bestFit="1" customWidth="1"/>
    <col min="13864" max="13864" width="10.28515625" style="1596" bestFit="1" customWidth="1"/>
    <col min="13865" max="13865" width="9.28515625" style="1596" bestFit="1" customWidth="1"/>
    <col min="13866" max="13866" width="9.42578125" style="1596" bestFit="1" customWidth="1"/>
    <col min="13867" max="13873" width="9.5703125" style="1596" bestFit="1" customWidth="1"/>
    <col min="13874" max="13874" width="11.28515625" style="1596" customWidth="1"/>
    <col min="13875" max="13875" width="9.7109375" style="1596" bestFit="1" customWidth="1"/>
    <col min="13876" max="13879" width="9.5703125" style="1596" bestFit="1" customWidth="1"/>
    <col min="13880" max="13881" width="10.85546875" style="1596" bestFit="1" customWidth="1"/>
    <col min="13882" max="13884" width="9.5703125" style="1596" bestFit="1" customWidth="1"/>
    <col min="13885" max="13887" width="10.85546875" style="1596" bestFit="1" customWidth="1"/>
    <col min="13888" max="13888" width="9.42578125" style="1596" customWidth="1"/>
    <col min="13889" max="13889" width="9.7109375" style="1596" bestFit="1" customWidth="1"/>
    <col min="13890" max="13891" width="10.85546875" style="1596" bestFit="1" customWidth="1"/>
    <col min="13892" max="13892" width="10" style="1596" bestFit="1" customWidth="1"/>
    <col min="13893" max="13893" width="11.28515625" style="1596" bestFit="1" customWidth="1"/>
    <col min="13894" max="13894" width="11" style="1596" bestFit="1" customWidth="1"/>
    <col min="13895" max="13896" width="9.7109375" style="1596" bestFit="1" customWidth="1"/>
    <col min="13897" max="13897" width="11" style="1596" bestFit="1" customWidth="1"/>
    <col min="13898" max="13898" width="11.28515625" style="1596" bestFit="1" customWidth="1"/>
    <col min="13899" max="13903" width="11" style="1596" bestFit="1" customWidth="1"/>
    <col min="13904" max="13909" width="10.85546875" style="1596" bestFit="1" customWidth="1"/>
    <col min="13910" max="13986" width="9.140625" style="1596"/>
    <col min="13987" max="13987" width="41.42578125" style="1596" bestFit="1" customWidth="1"/>
    <col min="13988" max="14005" width="9.140625" style="1596"/>
    <col min="14006" max="14006" width="10.140625" style="1596" bestFit="1" customWidth="1"/>
    <col min="14007" max="14080" width="9.140625" style="1596"/>
    <col min="14081" max="14081" width="50.42578125" style="1596" customWidth="1"/>
    <col min="14082" max="14082" width="9.140625" style="1596" bestFit="1" customWidth="1"/>
    <col min="14083" max="14084" width="9.42578125" style="1596" bestFit="1" customWidth="1"/>
    <col min="14085" max="14086" width="9.140625" style="1596" bestFit="1" customWidth="1"/>
    <col min="14087" max="14087" width="9.42578125" style="1596" bestFit="1" customWidth="1"/>
    <col min="14088" max="14090" width="9.140625" style="1596" bestFit="1" customWidth="1"/>
    <col min="14091" max="14093" width="9.42578125" style="1596" bestFit="1" customWidth="1"/>
    <col min="14094" max="14097" width="9.140625" style="1596" bestFit="1" customWidth="1"/>
    <col min="14098" max="14098" width="9.42578125" style="1596" bestFit="1" customWidth="1"/>
    <col min="14099" max="14100" width="9.140625" style="1596" bestFit="1" customWidth="1"/>
    <col min="14101" max="14102" width="9.42578125" style="1596" bestFit="1" customWidth="1"/>
    <col min="14103" max="14103" width="9" style="1596" customWidth="1"/>
    <col min="14104" max="14105" width="9.42578125" style="1596" bestFit="1" customWidth="1"/>
    <col min="14106" max="14106" width="9.140625" style="1596" bestFit="1" customWidth="1"/>
    <col min="14107" max="14107" width="9.42578125" style="1596" bestFit="1" customWidth="1"/>
    <col min="14108" max="14111" width="9.140625" style="1596" bestFit="1" customWidth="1"/>
    <col min="14112" max="14112" width="9.42578125" style="1596" bestFit="1" customWidth="1"/>
    <col min="14113" max="14114" width="9.140625" style="1596" bestFit="1" customWidth="1"/>
    <col min="14115" max="14115" width="9.42578125" style="1596" bestFit="1" customWidth="1"/>
    <col min="14116" max="14117" width="9.140625" style="1596" bestFit="1" customWidth="1"/>
    <col min="14118" max="14118" width="10.28515625" style="1596" bestFit="1" customWidth="1"/>
    <col min="14119" max="14119" width="9.5703125" style="1596" bestFit="1" customWidth="1"/>
    <col min="14120" max="14120" width="10.28515625" style="1596" bestFit="1" customWidth="1"/>
    <col min="14121" max="14121" width="9.28515625" style="1596" bestFit="1" customWidth="1"/>
    <col min="14122" max="14122" width="9.42578125" style="1596" bestFit="1" customWidth="1"/>
    <col min="14123" max="14129" width="9.5703125" style="1596" bestFit="1" customWidth="1"/>
    <col min="14130" max="14130" width="11.28515625" style="1596" customWidth="1"/>
    <col min="14131" max="14131" width="9.7109375" style="1596" bestFit="1" customWidth="1"/>
    <col min="14132" max="14135" width="9.5703125" style="1596" bestFit="1" customWidth="1"/>
    <col min="14136" max="14137" width="10.85546875" style="1596" bestFit="1" customWidth="1"/>
    <col min="14138" max="14140" width="9.5703125" style="1596" bestFit="1" customWidth="1"/>
    <col min="14141" max="14143" width="10.85546875" style="1596" bestFit="1" customWidth="1"/>
    <col min="14144" max="14144" width="9.42578125" style="1596" customWidth="1"/>
    <col min="14145" max="14145" width="9.7109375" style="1596" bestFit="1" customWidth="1"/>
    <col min="14146" max="14147" width="10.85546875" style="1596" bestFit="1" customWidth="1"/>
    <col min="14148" max="14148" width="10" style="1596" bestFit="1" customWidth="1"/>
    <col min="14149" max="14149" width="11.28515625" style="1596" bestFit="1" customWidth="1"/>
    <col min="14150" max="14150" width="11" style="1596" bestFit="1" customWidth="1"/>
    <col min="14151" max="14152" width="9.7109375" style="1596" bestFit="1" customWidth="1"/>
    <col min="14153" max="14153" width="11" style="1596" bestFit="1" customWidth="1"/>
    <col min="14154" max="14154" width="11.28515625" style="1596" bestFit="1" customWidth="1"/>
    <col min="14155" max="14159" width="11" style="1596" bestFit="1" customWidth="1"/>
    <col min="14160" max="14165" width="10.85546875" style="1596" bestFit="1" customWidth="1"/>
    <col min="14166" max="14242" width="9.140625" style="1596"/>
    <col min="14243" max="14243" width="41.42578125" style="1596" bestFit="1" customWidth="1"/>
    <col min="14244" max="14261" width="9.140625" style="1596"/>
    <col min="14262" max="14262" width="10.140625" style="1596" bestFit="1" customWidth="1"/>
    <col min="14263" max="14336" width="9.140625" style="1596"/>
    <col min="14337" max="14337" width="50.42578125" style="1596" customWidth="1"/>
    <col min="14338" max="14338" width="9.140625" style="1596" bestFit="1" customWidth="1"/>
    <col min="14339" max="14340" width="9.42578125" style="1596" bestFit="1" customWidth="1"/>
    <col min="14341" max="14342" width="9.140625" style="1596" bestFit="1" customWidth="1"/>
    <col min="14343" max="14343" width="9.42578125" style="1596" bestFit="1" customWidth="1"/>
    <col min="14344" max="14346" width="9.140625" style="1596" bestFit="1" customWidth="1"/>
    <col min="14347" max="14349" width="9.42578125" style="1596" bestFit="1" customWidth="1"/>
    <col min="14350" max="14353" width="9.140625" style="1596" bestFit="1" customWidth="1"/>
    <col min="14354" max="14354" width="9.42578125" style="1596" bestFit="1" customWidth="1"/>
    <col min="14355" max="14356" width="9.140625" style="1596" bestFit="1" customWidth="1"/>
    <col min="14357" max="14358" width="9.42578125" style="1596" bestFit="1" customWidth="1"/>
    <col min="14359" max="14359" width="9" style="1596" customWidth="1"/>
    <col min="14360" max="14361" width="9.42578125" style="1596" bestFit="1" customWidth="1"/>
    <col min="14362" max="14362" width="9.140625" style="1596" bestFit="1" customWidth="1"/>
    <col min="14363" max="14363" width="9.42578125" style="1596" bestFit="1" customWidth="1"/>
    <col min="14364" max="14367" width="9.140625" style="1596" bestFit="1" customWidth="1"/>
    <col min="14368" max="14368" width="9.42578125" style="1596" bestFit="1" customWidth="1"/>
    <col min="14369" max="14370" width="9.140625" style="1596" bestFit="1" customWidth="1"/>
    <col min="14371" max="14371" width="9.42578125" style="1596" bestFit="1" customWidth="1"/>
    <col min="14372" max="14373" width="9.140625" style="1596" bestFit="1" customWidth="1"/>
    <col min="14374" max="14374" width="10.28515625" style="1596" bestFit="1" customWidth="1"/>
    <col min="14375" max="14375" width="9.5703125" style="1596" bestFit="1" customWidth="1"/>
    <col min="14376" max="14376" width="10.28515625" style="1596" bestFit="1" customWidth="1"/>
    <col min="14377" max="14377" width="9.28515625" style="1596" bestFit="1" customWidth="1"/>
    <col min="14378" max="14378" width="9.42578125" style="1596" bestFit="1" customWidth="1"/>
    <col min="14379" max="14385" width="9.5703125" style="1596" bestFit="1" customWidth="1"/>
    <col min="14386" max="14386" width="11.28515625" style="1596" customWidth="1"/>
    <col min="14387" max="14387" width="9.7109375" style="1596" bestFit="1" customWidth="1"/>
    <col min="14388" max="14391" width="9.5703125" style="1596" bestFit="1" customWidth="1"/>
    <col min="14392" max="14393" width="10.85546875" style="1596" bestFit="1" customWidth="1"/>
    <col min="14394" max="14396" width="9.5703125" style="1596" bestFit="1" customWidth="1"/>
    <col min="14397" max="14399" width="10.85546875" style="1596" bestFit="1" customWidth="1"/>
    <col min="14400" max="14400" width="9.42578125" style="1596" customWidth="1"/>
    <col min="14401" max="14401" width="9.7109375" style="1596" bestFit="1" customWidth="1"/>
    <col min="14402" max="14403" width="10.85546875" style="1596" bestFit="1" customWidth="1"/>
    <col min="14404" max="14404" width="10" style="1596" bestFit="1" customWidth="1"/>
    <col min="14405" max="14405" width="11.28515625" style="1596" bestFit="1" customWidth="1"/>
    <col min="14406" max="14406" width="11" style="1596" bestFit="1" customWidth="1"/>
    <col min="14407" max="14408" width="9.7109375" style="1596" bestFit="1" customWidth="1"/>
    <col min="14409" max="14409" width="11" style="1596" bestFit="1" customWidth="1"/>
    <col min="14410" max="14410" width="11.28515625" style="1596" bestFit="1" customWidth="1"/>
    <col min="14411" max="14415" width="11" style="1596" bestFit="1" customWidth="1"/>
    <col min="14416" max="14421" width="10.85546875" style="1596" bestFit="1" customWidth="1"/>
    <col min="14422" max="14498" width="9.140625" style="1596"/>
    <col min="14499" max="14499" width="41.42578125" style="1596" bestFit="1" customWidth="1"/>
    <col min="14500" max="14517" width="9.140625" style="1596"/>
    <col min="14518" max="14518" width="10.140625" style="1596" bestFit="1" customWidth="1"/>
    <col min="14519" max="14592" width="9.140625" style="1596"/>
    <col min="14593" max="14593" width="50.42578125" style="1596" customWidth="1"/>
    <col min="14594" max="14594" width="9.140625" style="1596" bestFit="1" customWidth="1"/>
    <col min="14595" max="14596" width="9.42578125" style="1596" bestFit="1" customWidth="1"/>
    <col min="14597" max="14598" width="9.140625" style="1596" bestFit="1" customWidth="1"/>
    <col min="14599" max="14599" width="9.42578125" style="1596" bestFit="1" customWidth="1"/>
    <col min="14600" max="14602" width="9.140625" style="1596" bestFit="1" customWidth="1"/>
    <col min="14603" max="14605" width="9.42578125" style="1596" bestFit="1" customWidth="1"/>
    <col min="14606" max="14609" width="9.140625" style="1596" bestFit="1" customWidth="1"/>
    <col min="14610" max="14610" width="9.42578125" style="1596" bestFit="1" customWidth="1"/>
    <col min="14611" max="14612" width="9.140625" style="1596" bestFit="1" customWidth="1"/>
    <col min="14613" max="14614" width="9.42578125" style="1596" bestFit="1" customWidth="1"/>
    <col min="14615" max="14615" width="9" style="1596" customWidth="1"/>
    <col min="14616" max="14617" width="9.42578125" style="1596" bestFit="1" customWidth="1"/>
    <col min="14618" max="14618" width="9.140625" style="1596" bestFit="1" customWidth="1"/>
    <col min="14619" max="14619" width="9.42578125" style="1596" bestFit="1" customWidth="1"/>
    <col min="14620" max="14623" width="9.140625" style="1596" bestFit="1" customWidth="1"/>
    <col min="14624" max="14624" width="9.42578125" style="1596" bestFit="1" customWidth="1"/>
    <col min="14625" max="14626" width="9.140625" style="1596" bestFit="1" customWidth="1"/>
    <col min="14627" max="14627" width="9.42578125" style="1596" bestFit="1" customWidth="1"/>
    <col min="14628" max="14629" width="9.140625" style="1596" bestFit="1" customWidth="1"/>
    <col min="14630" max="14630" width="10.28515625" style="1596" bestFit="1" customWidth="1"/>
    <col min="14631" max="14631" width="9.5703125" style="1596" bestFit="1" customWidth="1"/>
    <col min="14632" max="14632" width="10.28515625" style="1596" bestFit="1" customWidth="1"/>
    <col min="14633" max="14633" width="9.28515625" style="1596" bestFit="1" customWidth="1"/>
    <col min="14634" max="14634" width="9.42578125" style="1596" bestFit="1" customWidth="1"/>
    <col min="14635" max="14641" width="9.5703125" style="1596" bestFit="1" customWidth="1"/>
    <col min="14642" max="14642" width="11.28515625" style="1596" customWidth="1"/>
    <col min="14643" max="14643" width="9.7109375" style="1596" bestFit="1" customWidth="1"/>
    <col min="14644" max="14647" width="9.5703125" style="1596" bestFit="1" customWidth="1"/>
    <col min="14648" max="14649" width="10.85546875" style="1596" bestFit="1" customWidth="1"/>
    <col min="14650" max="14652" width="9.5703125" style="1596" bestFit="1" customWidth="1"/>
    <col min="14653" max="14655" width="10.85546875" style="1596" bestFit="1" customWidth="1"/>
    <col min="14656" max="14656" width="9.42578125" style="1596" customWidth="1"/>
    <col min="14657" max="14657" width="9.7109375" style="1596" bestFit="1" customWidth="1"/>
    <col min="14658" max="14659" width="10.85546875" style="1596" bestFit="1" customWidth="1"/>
    <col min="14660" max="14660" width="10" style="1596" bestFit="1" customWidth="1"/>
    <col min="14661" max="14661" width="11.28515625" style="1596" bestFit="1" customWidth="1"/>
    <col min="14662" max="14662" width="11" style="1596" bestFit="1" customWidth="1"/>
    <col min="14663" max="14664" width="9.7109375" style="1596" bestFit="1" customWidth="1"/>
    <col min="14665" max="14665" width="11" style="1596" bestFit="1" customWidth="1"/>
    <col min="14666" max="14666" width="11.28515625" style="1596" bestFit="1" customWidth="1"/>
    <col min="14667" max="14671" width="11" style="1596" bestFit="1" customWidth="1"/>
    <col min="14672" max="14677" width="10.85546875" style="1596" bestFit="1" customWidth="1"/>
    <col min="14678" max="14754" width="9.140625" style="1596"/>
    <col min="14755" max="14755" width="41.42578125" style="1596" bestFit="1" customWidth="1"/>
    <col min="14756" max="14773" width="9.140625" style="1596"/>
    <col min="14774" max="14774" width="10.140625" style="1596" bestFit="1" customWidth="1"/>
    <col min="14775" max="14848" width="9.140625" style="1596"/>
    <col min="14849" max="14849" width="50.42578125" style="1596" customWidth="1"/>
    <col min="14850" max="14850" width="9.140625" style="1596" bestFit="1" customWidth="1"/>
    <col min="14851" max="14852" width="9.42578125" style="1596" bestFit="1" customWidth="1"/>
    <col min="14853" max="14854" width="9.140625" style="1596" bestFit="1" customWidth="1"/>
    <col min="14855" max="14855" width="9.42578125" style="1596" bestFit="1" customWidth="1"/>
    <col min="14856" max="14858" width="9.140625" style="1596" bestFit="1" customWidth="1"/>
    <col min="14859" max="14861" width="9.42578125" style="1596" bestFit="1" customWidth="1"/>
    <col min="14862" max="14865" width="9.140625" style="1596" bestFit="1" customWidth="1"/>
    <col min="14866" max="14866" width="9.42578125" style="1596" bestFit="1" customWidth="1"/>
    <col min="14867" max="14868" width="9.140625" style="1596" bestFit="1" customWidth="1"/>
    <col min="14869" max="14870" width="9.42578125" style="1596" bestFit="1" customWidth="1"/>
    <col min="14871" max="14871" width="9" style="1596" customWidth="1"/>
    <col min="14872" max="14873" width="9.42578125" style="1596" bestFit="1" customWidth="1"/>
    <col min="14874" max="14874" width="9.140625" style="1596" bestFit="1" customWidth="1"/>
    <col min="14875" max="14875" width="9.42578125" style="1596" bestFit="1" customWidth="1"/>
    <col min="14876" max="14879" width="9.140625" style="1596" bestFit="1" customWidth="1"/>
    <col min="14880" max="14880" width="9.42578125" style="1596" bestFit="1" customWidth="1"/>
    <col min="14881" max="14882" width="9.140625" style="1596" bestFit="1" customWidth="1"/>
    <col min="14883" max="14883" width="9.42578125" style="1596" bestFit="1" customWidth="1"/>
    <col min="14884" max="14885" width="9.140625" style="1596" bestFit="1" customWidth="1"/>
    <col min="14886" max="14886" width="10.28515625" style="1596" bestFit="1" customWidth="1"/>
    <col min="14887" max="14887" width="9.5703125" style="1596" bestFit="1" customWidth="1"/>
    <col min="14888" max="14888" width="10.28515625" style="1596" bestFit="1" customWidth="1"/>
    <col min="14889" max="14889" width="9.28515625" style="1596" bestFit="1" customWidth="1"/>
    <col min="14890" max="14890" width="9.42578125" style="1596" bestFit="1" customWidth="1"/>
    <col min="14891" max="14897" width="9.5703125" style="1596" bestFit="1" customWidth="1"/>
    <col min="14898" max="14898" width="11.28515625" style="1596" customWidth="1"/>
    <col min="14899" max="14899" width="9.7109375" style="1596" bestFit="1" customWidth="1"/>
    <col min="14900" max="14903" width="9.5703125" style="1596" bestFit="1" customWidth="1"/>
    <col min="14904" max="14905" width="10.85546875" style="1596" bestFit="1" customWidth="1"/>
    <col min="14906" max="14908" width="9.5703125" style="1596" bestFit="1" customWidth="1"/>
    <col min="14909" max="14911" width="10.85546875" style="1596" bestFit="1" customWidth="1"/>
    <col min="14912" max="14912" width="9.42578125" style="1596" customWidth="1"/>
    <col min="14913" max="14913" width="9.7109375" style="1596" bestFit="1" customWidth="1"/>
    <col min="14914" max="14915" width="10.85546875" style="1596" bestFit="1" customWidth="1"/>
    <col min="14916" max="14916" width="10" style="1596" bestFit="1" customWidth="1"/>
    <col min="14917" max="14917" width="11.28515625" style="1596" bestFit="1" customWidth="1"/>
    <col min="14918" max="14918" width="11" style="1596" bestFit="1" customWidth="1"/>
    <col min="14919" max="14920" width="9.7109375" style="1596" bestFit="1" customWidth="1"/>
    <col min="14921" max="14921" width="11" style="1596" bestFit="1" customWidth="1"/>
    <col min="14922" max="14922" width="11.28515625" style="1596" bestFit="1" customWidth="1"/>
    <col min="14923" max="14927" width="11" style="1596" bestFit="1" customWidth="1"/>
    <col min="14928" max="14933" width="10.85546875" style="1596" bestFit="1" customWidth="1"/>
    <col min="14934" max="15010" width="9.140625" style="1596"/>
    <col min="15011" max="15011" width="41.42578125" style="1596" bestFit="1" customWidth="1"/>
    <col min="15012" max="15029" width="9.140625" style="1596"/>
    <col min="15030" max="15030" width="10.140625" style="1596" bestFit="1" customWidth="1"/>
    <col min="15031" max="15104" width="9.140625" style="1596"/>
    <col min="15105" max="15105" width="50.42578125" style="1596" customWidth="1"/>
    <col min="15106" max="15106" width="9.140625" style="1596" bestFit="1" customWidth="1"/>
    <col min="15107" max="15108" width="9.42578125" style="1596" bestFit="1" customWidth="1"/>
    <col min="15109" max="15110" width="9.140625" style="1596" bestFit="1" customWidth="1"/>
    <col min="15111" max="15111" width="9.42578125" style="1596" bestFit="1" customWidth="1"/>
    <col min="15112" max="15114" width="9.140625" style="1596" bestFit="1" customWidth="1"/>
    <col min="15115" max="15117" width="9.42578125" style="1596" bestFit="1" customWidth="1"/>
    <col min="15118" max="15121" width="9.140625" style="1596" bestFit="1" customWidth="1"/>
    <col min="15122" max="15122" width="9.42578125" style="1596" bestFit="1" customWidth="1"/>
    <col min="15123" max="15124" width="9.140625" style="1596" bestFit="1" customWidth="1"/>
    <col min="15125" max="15126" width="9.42578125" style="1596" bestFit="1" customWidth="1"/>
    <col min="15127" max="15127" width="9" style="1596" customWidth="1"/>
    <col min="15128" max="15129" width="9.42578125" style="1596" bestFit="1" customWidth="1"/>
    <col min="15130" max="15130" width="9.140625" style="1596" bestFit="1" customWidth="1"/>
    <col min="15131" max="15131" width="9.42578125" style="1596" bestFit="1" customWidth="1"/>
    <col min="15132" max="15135" width="9.140625" style="1596" bestFit="1" customWidth="1"/>
    <col min="15136" max="15136" width="9.42578125" style="1596" bestFit="1" customWidth="1"/>
    <col min="15137" max="15138" width="9.140625" style="1596" bestFit="1" customWidth="1"/>
    <col min="15139" max="15139" width="9.42578125" style="1596" bestFit="1" customWidth="1"/>
    <col min="15140" max="15141" width="9.140625" style="1596" bestFit="1" customWidth="1"/>
    <col min="15142" max="15142" width="10.28515625" style="1596" bestFit="1" customWidth="1"/>
    <col min="15143" max="15143" width="9.5703125" style="1596" bestFit="1" customWidth="1"/>
    <col min="15144" max="15144" width="10.28515625" style="1596" bestFit="1" customWidth="1"/>
    <col min="15145" max="15145" width="9.28515625" style="1596" bestFit="1" customWidth="1"/>
    <col min="15146" max="15146" width="9.42578125" style="1596" bestFit="1" customWidth="1"/>
    <col min="15147" max="15153" width="9.5703125" style="1596" bestFit="1" customWidth="1"/>
    <col min="15154" max="15154" width="11.28515625" style="1596" customWidth="1"/>
    <col min="15155" max="15155" width="9.7109375" style="1596" bestFit="1" customWidth="1"/>
    <col min="15156" max="15159" width="9.5703125" style="1596" bestFit="1" customWidth="1"/>
    <col min="15160" max="15161" width="10.85546875" style="1596" bestFit="1" customWidth="1"/>
    <col min="15162" max="15164" width="9.5703125" style="1596" bestFit="1" customWidth="1"/>
    <col min="15165" max="15167" width="10.85546875" style="1596" bestFit="1" customWidth="1"/>
    <col min="15168" max="15168" width="9.42578125" style="1596" customWidth="1"/>
    <col min="15169" max="15169" width="9.7109375" style="1596" bestFit="1" customWidth="1"/>
    <col min="15170" max="15171" width="10.85546875" style="1596" bestFit="1" customWidth="1"/>
    <col min="15172" max="15172" width="10" style="1596" bestFit="1" customWidth="1"/>
    <col min="15173" max="15173" width="11.28515625" style="1596" bestFit="1" customWidth="1"/>
    <col min="15174" max="15174" width="11" style="1596" bestFit="1" customWidth="1"/>
    <col min="15175" max="15176" width="9.7109375" style="1596" bestFit="1" customWidth="1"/>
    <col min="15177" max="15177" width="11" style="1596" bestFit="1" customWidth="1"/>
    <col min="15178" max="15178" width="11.28515625" style="1596" bestFit="1" customWidth="1"/>
    <col min="15179" max="15183" width="11" style="1596" bestFit="1" customWidth="1"/>
    <col min="15184" max="15189" width="10.85546875" style="1596" bestFit="1" customWidth="1"/>
    <col min="15190" max="15266" width="9.140625" style="1596"/>
    <col min="15267" max="15267" width="41.42578125" style="1596" bestFit="1" customWidth="1"/>
    <col min="15268" max="15285" width="9.140625" style="1596"/>
    <col min="15286" max="15286" width="10.140625" style="1596" bestFit="1" customWidth="1"/>
    <col min="15287" max="15360" width="9.140625" style="1596"/>
    <col min="15361" max="15361" width="50.42578125" style="1596" customWidth="1"/>
    <col min="15362" max="15362" width="9.140625" style="1596" bestFit="1" customWidth="1"/>
    <col min="15363" max="15364" width="9.42578125" style="1596" bestFit="1" customWidth="1"/>
    <col min="15365" max="15366" width="9.140625" style="1596" bestFit="1" customWidth="1"/>
    <col min="15367" max="15367" width="9.42578125" style="1596" bestFit="1" customWidth="1"/>
    <col min="15368" max="15370" width="9.140625" style="1596" bestFit="1" customWidth="1"/>
    <col min="15371" max="15373" width="9.42578125" style="1596" bestFit="1" customWidth="1"/>
    <col min="15374" max="15377" width="9.140625" style="1596" bestFit="1" customWidth="1"/>
    <col min="15378" max="15378" width="9.42578125" style="1596" bestFit="1" customWidth="1"/>
    <col min="15379" max="15380" width="9.140625" style="1596" bestFit="1" customWidth="1"/>
    <col min="15381" max="15382" width="9.42578125" style="1596" bestFit="1" customWidth="1"/>
    <col min="15383" max="15383" width="9" style="1596" customWidth="1"/>
    <col min="15384" max="15385" width="9.42578125" style="1596" bestFit="1" customWidth="1"/>
    <col min="15386" max="15386" width="9.140625" style="1596" bestFit="1" customWidth="1"/>
    <col min="15387" max="15387" width="9.42578125" style="1596" bestFit="1" customWidth="1"/>
    <col min="15388" max="15391" width="9.140625" style="1596" bestFit="1" customWidth="1"/>
    <col min="15392" max="15392" width="9.42578125" style="1596" bestFit="1" customWidth="1"/>
    <col min="15393" max="15394" width="9.140625" style="1596" bestFit="1" customWidth="1"/>
    <col min="15395" max="15395" width="9.42578125" style="1596" bestFit="1" customWidth="1"/>
    <col min="15396" max="15397" width="9.140625" style="1596" bestFit="1" customWidth="1"/>
    <col min="15398" max="15398" width="10.28515625" style="1596" bestFit="1" customWidth="1"/>
    <col min="15399" max="15399" width="9.5703125" style="1596" bestFit="1" customWidth="1"/>
    <col min="15400" max="15400" width="10.28515625" style="1596" bestFit="1" customWidth="1"/>
    <col min="15401" max="15401" width="9.28515625" style="1596" bestFit="1" customWidth="1"/>
    <col min="15402" max="15402" width="9.42578125" style="1596" bestFit="1" customWidth="1"/>
    <col min="15403" max="15409" width="9.5703125" style="1596" bestFit="1" customWidth="1"/>
    <col min="15410" max="15410" width="11.28515625" style="1596" customWidth="1"/>
    <col min="15411" max="15411" width="9.7109375" style="1596" bestFit="1" customWidth="1"/>
    <col min="15412" max="15415" width="9.5703125" style="1596" bestFit="1" customWidth="1"/>
    <col min="15416" max="15417" width="10.85546875" style="1596" bestFit="1" customWidth="1"/>
    <col min="15418" max="15420" width="9.5703125" style="1596" bestFit="1" customWidth="1"/>
    <col min="15421" max="15423" width="10.85546875" style="1596" bestFit="1" customWidth="1"/>
    <col min="15424" max="15424" width="9.42578125" style="1596" customWidth="1"/>
    <col min="15425" max="15425" width="9.7109375" style="1596" bestFit="1" customWidth="1"/>
    <col min="15426" max="15427" width="10.85546875" style="1596" bestFit="1" customWidth="1"/>
    <col min="15428" max="15428" width="10" style="1596" bestFit="1" customWidth="1"/>
    <col min="15429" max="15429" width="11.28515625" style="1596" bestFit="1" customWidth="1"/>
    <col min="15430" max="15430" width="11" style="1596" bestFit="1" customWidth="1"/>
    <col min="15431" max="15432" width="9.7109375" style="1596" bestFit="1" customWidth="1"/>
    <col min="15433" max="15433" width="11" style="1596" bestFit="1" customWidth="1"/>
    <col min="15434" max="15434" width="11.28515625" style="1596" bestFit="1" customWidth="1"/>
    <col min="15435" max="15439" width="11" style="1596" bestFit="1" customWidth="1"/>
    <col min="15440" max="15445" width="10.85546875" style="1596" bestFit="1" customWidth="1"/>
    <col min="15446" max="15522" width="9.140625" style="1596"/>
    <col min="15523" max="15523" width="41.42578125" style="1596" bestFit="1" customWidth="1"/>
    <col min="15524" max="15541" width="9.140625" style="1596"/>
    <col min="15542" max="15542" width="10.140625" style="1596" bestFit="1" customWidth="1"/>
    <col min="15543" max="15616" width="9.140625" style="1596"/>
    <col min="15617" max="15617" width="50.42578125" style="1596" customWidth="1"/>
    <col min="15618" max="15618" width="9.140625" style="1596" bestFit="1" customWidth="1"/>
    <col min="15619" max="15620" width="9.42578125" style="1596" bestFit="1" customWidth="1"/>
    <col min="15621" max="15622" width="9.140625" style="1596" bestFit="1" customWidth="1"/>
    <col min="15623" max="15623" width="9.42578125" style="1596" bestFit="1" customWidth="1"/>
    <col min="15624" max="15626" width="9.140625" style="1596" bestFit="1" customWidth="1"/>
    <col min="15627" max="15629" width="9.42578125" style="1596" bestFit="1" customWidth="1"/>
    <col min="15630" max="15633" width="9.140625" style="1596" bestFit="1" customWidth="1"/>
    <col min="15634" max="15634" width="9.42578125" style="1596" bestFit="1" customWidth="1"/>
    <col min="15635" max="15636" width="9.140625" style="1596" bestFit="1" customWidth="1"/>
    <col min="15637" max="15638" width="9.42578125" style="1596" bestFit="1" customWidth="1"/>
    <col min="15639" max="15639" width="9" style="1596" customWidth="1"/>
    <col min="15640" max="15641" width="9.42578125" style="1596" bestFit="1" customWidth="1"/>
    <col min="15642" max="15642" width="9.140625" style="1596" bestFit="1" customWidth="1"/>
    <col min="15643" max="15643" width="9.42578125" style="1596" bestFit="1" customWidth="1"/>
    <col min="15644" max="15647" width="9.140625" style="1596" bestFit="1" customWidth="1"/>
    <col min="15648" max="15648" width="9.42578125" style="1596" bestFit="1" customWidth="1"/>
    <col min="15649" max="15650" width="9.140625" style="1596" bestFit="1" customWidth="1"/>
    <col min="15651" max="15651" width="9.42578125" style="1596" bestFit="1" customWidth="1"/>
    <col min="15652" max="15653" width="9.140625" style="1596" bestFit="1" customWidth="1"/>
    <col min="15654" max="15654" width="10.28515625" style="1596" bestFit="1" customWidth="1"/>
    <col min="15655" max="15655" width="9.5703125" style="1596" bestFit="1" customWidth="1"/>
    <col min="15656" max="15656" width="10.28515625" style="1596" bestFit="1" customWidth="1"/>
    <col min="15657" max="15657" width="9.28515625" style="1596" bestFit="1" customWidth="1"/>
    <col min="15658" max="15658" width="9.42578125" style="1596" bestFit="1" customWidth="1"/>
    <col min="15659" max="15665" width="9.5703125" style="1596" bestFit="1" customWidth="1"/>
    <col min="15666" max="15666" width="11.28515625" style="1596" customWidth="1"/>
    <col min="15667" max="15667" width="9.7109375" style="1596" bestFit="1" customWidth="1"/>
    <col min="15668" max="15671" width="9.5703125" style="1596" bestFit="1" customWidth="1"/>
    <col min="15672" max="15673" width="10.85546875" style="1596" bestFit="1" customWidth="1"/>
    <col min="15674" max="15676" width="9.5703125" style="1596" bestFit="1" customWidth="1"/>
    <col min="15677" max="15679" width="10.85546875" style="1596" bestFit="1" customWidth="1"/>
    <col min="15680" max="15680" width="9.42578125" style="1596" customWidth="1"/>
    <col min="15681" max="15681" width="9.7109375" style="1596" bestFit="1" customWidth="1"/>
    <col min="15682" max="15683" width="10.85546875" style="1596" bestFit="1" customWidth="1"/>
    <col min="15684" max="15684" width="10" style="1596" bestFit="1" customWidth="1"/>
    <col min="15685" max="15685" width="11.28515625" style="1596" bestFit="1" customWidth="1"/>
    <col min="15686" max="15686" width="11" style="1596" bestFit="1" customWidth="1"/>
    <col min="15687" max="15688" width="9.7109375" style="1596" bestFit="1" customWidth="1"/>
    <col min="15689" max="15689" width="11" style="1596" bestFit="1" customWidth="1"/>
    <col min="15690" max="15690" width="11.28515625" style="1596" bestFit="1" customWidth="1"/>
    <col min="15691" max="15695" width="11" style="1596" bestFit="1" customWidth="1"/>
    <col min="15696" max="15701" width="10.85546875" style="1596" bestFit="1" customWidth="1"/>
    <col min="15702" max="15778" width="9.140625" style="1596"/>
    <col min="15779" max="15779" width="41.42578125" style="1596" bestFit="1" customWidth="1"/>
    <col min="15780" max="15797" width="9.140625" style="1596"/>
    <col min="15798" max="15798" width="10.140625" style="1596" bestFit="1" customWidth="1"/>
    <col min="15799" max="15872" width="9.140625" style="1596"/>
    <col min="15873" max="15873" width="50.42578125" style="1596" customWidth="1"/>
    <col min="15874" max="15874" width="9.140625" style="1596" bestFit="1" customWidth="1"/>
    <col min="15875" max="15876" width="9.42578125" style="1596" bestFit="1" customWidth="1"/>
    <col min="15877" max="15878" width="9.140625" style="1596" bestFit="1" customWidth="1"/>
    <col min="15879" max="15879" width="9.42578125" style="1596" bestFit="1" customWidth="1"/>
    <col min="15880" max="15882" width="9.140625" style="1596" bestFit="1" customWidth="1"/>
    <col min="15883" max="15885" width="9.42578125" style="1596" bestFit="1" customWidth="1"/>
    <col min="15886" max="15889" width="9.140625" style="1596" bestFit="1" customWidth="1"/>
    <col min="15890" max="15890" width="9.42578125" style="1596" bestFit="1" customWidth="1"/>
    <col min="15891" max="15892" width="9.140625" style="1596" bestFit="1" customWidth="1"/>
    <col min="15893" max="15894" width="9.42578125" style="1596" bestFit="1" customWidth="1"/>
    <col min="15895" max="15895" width="9" style="1596" customWidth="1"/>
    <col min="15896" max="15897" width="9.42578125" style="1596" bestFit="1" customWidth="1"/>
    <col min="15898" max="15898" width="9.140625" style="1596" bestFit="1" customWidth="1"/>
    <col min="15899" max="15899" width="9.42578125" style="1596" bestFit="1" customWidth="1"/>
    <col min="15900" max="15903" width="9.140625" style="1596" bestFit="1" customWidth="1"/>
    <col min="15904" max="15904" width="9.42578125" style="1596" bestFit="1" customWidth="1"/>
    <col min="15905" max="15906" width="9.140625" style="1596" bestFit="1" customWidth="1"/>
    <col min="15907" max="15907" width="9.42578125" style="1596" bestFit="1" customWidth="1"/>
    <col min="15908" max="15909" width="9.140625" style="1596" bestFit="1" customWidth="1"/>
    <col min="15910" max="15910" width="10.28515625" style="1596" bestFit="1" customWidth="1"/>
    <col min="15911" max="15911" width="9.5703125" style="1596" bestFit="1" customWidth="1"/>
    <col min="15912" max="15912" width="10.28515625" style="1596" bestFit="1" customWidth="1"/>
    <col min="15913" max="15913" width="9.28515625" style="1596" bestFit="1" customWidth="1"/>
    <col min="15914" max="15914" width="9.42578125" style="1596" bestFit="1" customWidth="1"/>
    <col min="15915" max="15921" width="9.5703125" style="1596" bestFit="1" customWidth="1"/>
    <col min="15922" max="15922" width="11.28515625" style="1596" customWidth="1"/>
    <col min="15923" max="15923" width="9.7109375" style="1596" bestFit="1" customWidth="1"/>
    <col min="15924" max="15927" width="9.5703125" style="1596" bestFit="1" customWidth="1"/>
    <col min="15928" max="15929" width="10.85546875" style="1596" bestFit="1" customWidth="1"/>
    <col min="15930" max="15932" width="9.5703125" style="1596" bestFit="1" customWidth="1"/>
    <col min="15933" max="15935" width="10.85546875" style="1596" bestFit="1" customWidth="1"/>
    <col min="15936" max="15936" width="9.42578125" style="1596" customWidth="1"/>
    <col min="15937" max="15937" width="9.7109375" style="1596" bestFit="1" customWidth="1"/>
    <col min="15938" max="15939" width="10.85546875" style="1596" bestFit="1" customWidth="1"/>
    <col min="15940" max="15940" width="10" style="1596" bestFit="1" customWidth="1"/>
    <col min="15941" max="15941" width="11.28515625" style="1596" bestFit="1" customWidth="1"/>
    <col min="15942" max="15942" width="11" style="1596" bestFit="1" customWidth="1"/>
    <col min="15943" max="15944" width="9.7109375" style="1596" bestFit="1" customWidth="1"/>
    <col min="15945" max="15945" width="11" style="1596" bestFit="1" customWidth="1"/>
    <col min="15946" max="15946" width="11.28515625" style="1596" bestFit="1" customWidth="1"/>
    <col min="15947" max="15951" width="11" style="1596" bestFit="1" customWidth="1"/>
    <col min="15952" max="15957" width="10.85546875" style="1596" bestFit="1" customWidth="1"/>
    <col min="15958" max="16034" width="9.140625" style="1596"/>
    <col min="16035" max="16035" width="41.42578125" style="1596" bestFit="1" customWidth="1"/>
    <col min="16036" max="16053" width="9.140625" style="1596"/>
    <col min="16054" max="16054" width="10.140625" style="1596" bestFit="1" customWidth="1"/>
    <col min="16055" max="16128" width="9.140625" style="1596"/>
    <col min="16129" max="16129" width="50.42578125" style="1596" customWidth="1"/>
    <col min="16130" max="16130" width="9.140625" style="1596" bestFit="1" customWidth="1"/>
    <col min="16131" max="16132" width="9.42578125" style="1596" bestFit="1" customWidth="1"/>
    <col min="16133" max="16134" width="9.140625" style="1596" bestFit="1" customWidth="1"/>
    <col min="16135" max="16135" width="9.42578125" style="1596" bestFit="1" customWidth="1"/>
    <col min="16136" max="16138" width="9.140625" style="1596" bestFit="1" customWidth="1"/>
    <col min="16139" max="16141" width="9.42578125" style="1596" bestFit="1" customWidth="1"/>
    <col min="16142" max="16145" width="9.140625" style="1596" bestFit="1" customWidth="1"/>
    <col min="16146" max="16146" width="9.42578125" style="1596" bestFit="1" customWidth="1"/>
    <col min="16147" max="16148" width="9.140625" style="1596" bestFit="1" customWidth="1"/>
    <col min="16149" max="16150" width="9.42578125" style="1596" bestFit="1" customWidth="1"/>
    <col min="16151" max="16151" width="9" style="1596" customWidth="1"/>
    <col min="16152" max="16153" width="9.42578125" style="1596" bestFit="1" customWidth="1"/>
    <col min="16154" max="16154" width="9.140625" style="1596" bestFit="1" customWidth="1"/>
    <col min="16155" max="16155" width="9.42578125" style="1596" bestFit="1" customWidth="1"/>
    <col min="16156" max="16159" width="9.140625" style="1596" bestFit="1" customWidth="1"/>
    <col min="16160" max="16160" width="9.42578125" style="1596" bestFit="1" customWidth="1"/>
    <col min="16161" max="16162" width="9.140625" style="1596" bestFit="1" customWidth="1"/>
    <col min="16163" max="16163" width="9.42578125" style="1596" bestFit="1" customWidth="1"/>
    <col min="16164" max="16165" width="9.140625" style="1596" bestFit="1" customWidth="1"/>
    <col min="16166" max="16166" width="10.28515625" style="1596" bestFit="1" customWidth="1"/>
    <col min="16167" max="16167" width="9.5703125" style="1596" bestFit="1" customWidth="1"/>
    <col min="16168" max="16168" width="10.28515625" style="1596" bestFit="1" customWidth="1"/>
    <col min="16169" max="16169" width="9.28515625" style="1596" bestFit="1" customWidth="1"/>
    <col min="16170" max="16170" width="9.42578125" style="1596" bestFit="1" customWidth="1"/>
    <col min="16171" max="16177" width="9.5703125" style="1596" bestFit="1" customWidth="1"/>
    <col min="16178" max="16178" width="11.28515625" style="1596" customWidth="1"/>
    <col min="16179" max="16179" width="9.7109375" style="1596" bestFit="1" customWidth="1"/>
    <col min="16180" max="16183" width="9.5703125" style="1596" bestFit="1" customWidth="1"/>
    <col min="16184" max="16185" width="10.85546875" style="1596" bestFit="1" customWidth="1"/>
    <col min="16186" max="16188" width="9.5703125" style="1596" bestFit="1" customWidth="1"/>
    <col min="16189" max="16191" width="10.85546875" style="1596" bestFit="1" customWidth="1"/>
    <col min="16192" max="16192" width="9.42578125" style="1596" customWidth="1"/>
    <col min="16193" max="16193" width="9.7109375" style="1596" bestFit="1" customWidth="1"/>
    <col min="16194" max="16195" width="10.85546875" style="1596" bestFit="1" customWidth="1"/>
    <col min="16196" max="16196" width="10" style="1596" bestFit="1" customWidth="1"/>
    <col min="16197" max="16197" width="11.28515625" style="1596" bestFit="1" customWidth="1"/>
    <col min="16198" max="16198" width="11" style="1596" bestFit="1" customWidth="1"/>
    <col min="16199" max="16200" width="9.7109375" style="1596" bestFit="1" customWidth="1"/>
    <col min="16201" max="16201" width="11" style="1596" bestFit="1" customWidth="1"/>
    <col min="16202" max="16202" width="11.28515625" style="1596" bestFit="1" customWidth="1"/>
    <col min="16203" max="16207" width="11" style="1596" bestFit="1" customWidth="1"/>
    <col min="16208" max="16213" width="10.85546875" style="1596" bestFit="1" customWidth="1"/>
    <col min="16214" max="16290" width="9.140625" style="1596"/>
    <col min="16291" max="16291" width="41.42578125" style="1596" bestFit="1" customWidth="1"/>
    <col min="16292" max="16309" width="9.140625" style="1596"/>
    <col min="16310" max="16310" width="10.140625" style="1596" bestFit="1" customWidth="1"/>
    <col min="16311" max="16384" width="9.140625" style="1596"/>
  </cols>
  <sheetData>
    <row r="1" spans="1:85" ht="25.5">
      <c r="A1" s="1172" t="s">
        <v>322</v>
      </c>
    </row>
    <row r="2" spans="1:85" ht="18.75" thickBot="1">
      <c r="A2" s="1595" t="s">
        <v>803</v>
      </c>
    </row>
    <row r="3" spans="1:85" s="2982" customFormat="1" ht="20.100000000000001" customHeight="1">
      <c r="A3" s="2968"/>
      <c r="B3" s="2969">
        <v>40179</v>
      </c>
      <c r="C3" s="2970">
        <v>40210</v>
      </c>
      <c r="D3" s="2970">
        <v>40238</v>
      </c>
      <c r="E3" s="2970">
        <v>40269</v>
      </c>
      <c r="F3" s="2970">
        <v>40299</v>
      </c>
      <c r="G3" s="2970">
        <v>40330</v>
      </c>
      <c r="H3" s="2970">
        <v>40360</v>
      </c>
      <c r="I3" s="2970">
        <v>40391</v>
      </c>
      <c r="J3" s="2970">
        <v>40422</v>
      </c>
      <c r="K3" s="2970">
        <v>40452</v>
      </c>
      <c r="L3" s="2970">
        <v>40483</v>
      </c>
      <c r="M3" s="2971">
        <v>40513</v>
      </c>
      <c r="N3" s="2969">
        <v>40544</v>
      </c>
      <c r="O3" s="2970">
        <v>40575</v>
      </c>
      <c r="P3" s="2970">
        <v>40603</v>
      </c>
      <c r="Q3" s="2970">
        <v>40634</v>
      </c>
      <c r="R3" s="2970">
        <v>40664</v>
      </c>
      <c r="S3" s="2970">
        <v>40695</v>
      </c>
      <c r="T3" s="2970">
        <v>40725</v>
      </c>
      <c r="U3" s="2970">
        <v>40756</v>
      </c>
      <c r="V3" s="2970">
        <v>40787</v>
      </c>
      <c r="W3" s="2970">
        <v>40817</v>
      </c>
      <c r="X3" s="2970">
        <v>40848</v>
      </c>
      <c r="Y3" s="2971">
        <v>40878</v>
      </c>
      <c r="Z3" s="2969">
        <v>40909</v>
      </c>
      <c r="AA3" s="2970">
        <v>40940</v>
      </c>
      <c r="AB3" s="2970">
        <v>40969</v>
      </c>
      <c r="AC3" s="2970">
        <v>41000</v>
      </c>
      <c r="AD3" s="2970">
        <v>41030</v>
      </c>
      <c r="AE3" s="2970">
        <v>41061</v>
      </c>
      <c r="AF3" s="2970">
        <v>41091</v>
      </c>
      <c r="AG3" s="2970">
        <v>41122</v>
      </c>
      <c r="AH3" s="2970">
        <v>41153</v>
      </c>
      <c r="AI3" s="2970">
        <v>41183</v>
      </c>
      <c r="AJ3" s="2970">
        <v>41214</v>
      </c>
      <c r="AK3" s="2971">
        <v>41244</v>
      </c>
      <c r="AL3" s="2969">
        <v>41275</v>
      </c>
      <c r="AM3" s="2970">
        <v>41306</v>
      </c>
      <c r="AN3" s="2970">
        <v>41334</v>
      </c>
      <c r="AO3" s="2970">
        <v>41365</v>
      </c>
      <c r="AP3" s="2970">
        <v>41395</v>
      </c>
      <c r="AQ3" s="2970">
        <v>41426</v>
      </c>
      <c r="AR3" s="2970">
        <v>41456</v>
      </c>
      <c r="AS3" s="2970">
        <v>41487</v>
      </c>
      <c r="AT3" s="2970">
        <v>41518</v>
      </c>
      <c r="AU3" s="2970">
        <v>41548</v>
      </c>
      <c r="AV3" s="2970">
        <v>41579</v>
      </c>
      <c r="AW3" s="2971">
        <v>41609</v>
      </c>
      <c r="AX3" s="2972">
        <v>41640</v>
      </c>
      <c r="AY3" s="2973">
        <v>41671</v>
      </c>
      <c r="AZ3" s="2973">
        <v>41699</v>
      </c>
      <c r="BA3" s="2973">
        <v>41730</v>
      </c>
      <c r="BB3" s="2973">
        <v>41760</v>
      </c>
      <c r="BC3" s="2973">
        <v>41791</v>
      </c>
      <c r="BD3" s="2973">
        <v>41821</v>
      </c>
      <c r="BE3" s="2973">
        <v>41852</v>
      </c>
      <c r="BF3" s="2973">
        <v>41883</v>
      </c>
      <c r="BG3" s="2973">
        <v>41913</v>
      </c>
      <c r="BH3" s="2974">
        <v>41944</v>
      </c>
      <c r="BI3" s="2975">
        <v>41974</v>
      </c>
      <c r="BJ3" s="2972">
        <v>42005</v>
      </c>
      <c r="BK3" s="2973">
        <v>42036</v>
      </c>
      <c r="BL3" s="2974">
        <v>42064</v>
      </c>
      <c r="BM3" s="2974">
        <v>42095</v>
      </c>
      <c r="BN3" s="2976">
        <v>42125</v>
      </c>
      <c r="BO3" s="2976">
        <v>42156</v>
      </c>
      <c r="BP3" s="2976">
        <v>42186</v>
      </c>
      <c r="BQ3" s="2976">
        <v>42217</v>
      </c>
      <c r="BR3" s="2976">
        <v>42248</v>
      </c>
      <c r="BS3" s="2976">
        <v>42278</v>
      </c>
      <c r="BT3" s="2976">
        <v>42309</v>
      </c>
      <c r="BU3" s="2977">
        <v>42339</v>
      </c>
      <c r="BV3" s="2978">
        <v>42370</v>
      </c>
      <c r="BW3" s="2979">
        <v>42401</v>
      </c>
      <c r="BX3" s="2979">
        <v>42430</v>
      </c>
      <c r="BY3" s="2979">
        <v>42461</v>
      </c>
      <c r="BZ3" s="2979">
        <v>42491</v>
      </c>
      <c r="CA3" s="2980">
        <v>42522</v>
      </c>
      <c r="CB3" s="2979">
        <v>42552</v>
      </c>
      <c r="CC3" s="2979">
        <v>42583</v>
      </c>
      <c r="CD3" s="2979">
        <v>42614</v>
      </c>
      <c r="CE3" s="2979">
        <v>42644</v>
      </c>
      <c r="CF3" s="2979">
        <v>42675</v>
      </c>
      <c r="CG3" s="2981">
        <v>42705</v>
      </c>
    </row>
    <row r="4" spans="1:85" s="1616" customFormat="1" ht="20.100000000000001" customHeight="1">
      <c r="A4" s="2983"/>
      <c r="B4" s="1598"/>
      <c r="C4" s="1599"/>
      <c r="D4" s="1599"/>
      <c r="E4" s="1599"/>
      <c r="F4" s="1599"/>
      <c r="G4" s="1599"/>
      <c r="H4" s="1599"/>
      <c r="I4" s="1599"/>
      <c r="J4" s="1599"/>
      <c r="K4" s="1599"/>
      <c r="L4" s="1599"/>
      <c r="M4" s="1600"/>
      <c r="N4" s="1598"/>
      <c r="O4" s="1599"/>
      <c r="P4" s="1599"/>
      <c r="Q4" s="1599"/>
      <c r="R4" s="1599"/>
      <c r="S4" s="1599"/>
      <c r="T4" s="1599"/>
      <c r="U4" s="1599"/>
      <c r="V4" s="1599"/>
      <c r="W4" s="1599"/>
      <c r="X4" s="1599"/>
      <c r="Y4" s="1600"/>
      <c r="Z4" s="1598"/>
      <c r="AA4" s="1599"/>
      <c r="AB4" s="1599"/>
      <c r="AC4" s="1599"/>
      <c r="AD4" s="1599"/>
      <c r="AE4" s="1599"/>
      <c r="AF4" s="1599"/>
      <c r="AG4" s="1599"/>
      <c r="AH4" s="1599"/>
      <c r="AI4" s="1599"/>
      <c r="AJ4" s="1599"/>
      <c r="AK4" s="1600"/>
      <c r="AL4" s="1598"/>
      <c r="AM4" s="1599"/>
      <c r="AN4" s="1599"/>
      <c r="AO4" s="1599"/>
      <c r="AP4" s="1599"/>
      <c r="AQ4" s="1599"/>
      <c r="AR4" s="1599"/>
      <c r="AS4" s="1601"/>
      <c r="AT4" s="1601"/>
      <c r="AU4" s="1601"/>
      <c r="AV4" s="1601"/>
      <c r="AW4" s="1602"/>
      <c r="AX4" s="1603"/>
      <c r="AY4" s="1604"/>
      <c r="AZ4" s="1604"/>
      <c r="BA4" s="1604"/>
      <c r="BB4" s="1605"/>
      <c r="BC4" s="1604"/>
      <c r="BD4" s="1604"/>
      <c r="BE4" s="1604"/>
      <c r="BF4" s="1604"/>
      <c r="BG4" s="1604"/>
      <c r="BH4" s="1606"/>
      <c r="BI4" s="1607"/>
      <c r="BJ4" s="1608"/>
      <c r="BK4" s="1609"/>
      <c r="BL4" s="1610"/>
      <c r="BM4" s="1606"/>
      <c r="BN4" s="1611"/>
      <c r="BO4" s="1611"/>
      <c r="BP4" s="1611"/>
      <c r="BQ4" s="1611"/>
      <c r="BR4" s="1611"/>
      <c r="BS4" s="1611"/>
      <c r="BT4" s="1611"/>
      <c r="BU4" s="1612"/>
      <c r="BV4" s="1613"/>
      <c r="BW4" s="1614"/>
      <c r="BX4" s="1614"/>
      <c r="BY4" s="1614"/>
      <c r="BZ4" s="1614"/>
      <c r="CA4" s="1615"/>
      <c r="CB4" s="1614"/>
      <c r="CC4" s="1614"/>
      <c r="CD4" s="1614"/>
      <c r="CE4" s="1614"/>
      <c r="CF4" s="1614"/>
      <c r="CG4" s="1612"/>
    </row>
    <row r="5" spans="1:85" ht="20.100000000000001" customHeight="1">
      <c r="A5" s="2984" t="s">
        <v>921</v>
      </c>
      <c r="B5" s="1617">
        <v>170.8716</v>
      </c>
      <c r="C5" s="1618">
        <v>198.75909999999999</v>
      </c>
      <c r="D5" s="1618">
        <v>164.46390000000002</v>
      </c>
      <c r="E5" s="1618">
        <v>237.12029999999999</v>
      </c>
      <c r="F5" s="1618">
        <v>273.43919999999997</v>
      </c>
      <c r="G5" s="1618">
        <v>281.27199999999999</v>
      </c>
      <c r="H5" s="1618">
        <v>183.01049999999998</v>
      </c>
      <c r="I5" s="1618">
        <v>336.3218</v>
      </c>
      <c r="J5" s="1618">
        <v>353.83339999999998</v>
      </c>
      <c r="K5" s="1618">
        <v>226.66070000000002</v>
      </c>
      <c r="L5" s="1618">
        <v>235.06309999999999</v>
      </c>
      <c r="M5" s="1619">
        <v>280.81400000000002</v>
      </c>
      <c r="N5" s="1617">
        <v>181.65090000000004</v>
      </c>
      <c r="O5" s="1618">
        <v>179.56620000000001</v>
      </c>
      <c r="P5" s="1618">
        <v>174.65539999999999</v>
      </c>
      <c r="Q5" s="1618">
        <v>206.7963</v>
      </c>
      <c r="R5" s="1618">
        <v>210.00389999999999</v>
      </c>
      <c r="S5" s="1618">
        <v>260.45599999999996</v>
      </c>
      <c r="T5" s="1618">
        <v>553.36699999999996</v>
      </c>
      <c r="U5" s="1618">
        <v>280.35550000000001</v>
      </c>
      <c r="V5" s="1618">
        <v>258.02590000000004</v>
      </c>
      <c r="W5" s="1618">
        <v>261.56279999999998</v>
      </c>
      <c r="X5" s="1618">
        <v>303.22549999999995</v>
      </c>
      <c r="Y5" s="1619">
        <v>507.31610000000001</v>
      </c>
      <c r="Z5" s="1617">
        <v>266.08800000000002</v>
      </c>
      <c r="AA5" s="1618">
        <v>173.76500000000001</v>
      </c>
      <c r="AB5" s="1618">
        <v>338.64099999999996</v>
      </c>
      <c r="AC5" s="1618">
        <v>328.214</v>
      </c>
      <c r="AD5" s="1618">
        <v>206.79600000000002</v>
      </c>
      <c r="AE5" s="1618">
        <v>241.68059999999997</v>
      </c>
      <c r="AF5" s="1618">
        <v>243.33500000000001</v>
      </c>
      <c r="AG5" s="1618">
        <v>197.43899999999999</v>
      </c>
      <c r="AH5" s="1618">
        <v>377.197</v>
      </c>
      <c r="AI5" s="1618">
        <v>250.58500000000001</v>
      </c>
      <c r="AJ5" s="1618">
        <v>277.346</v>
      </c>
      <c r="AK5" s="1619">
        <v>433.041</v>
      </c>
      <c r="AL5" s="1620">
        <v>228.07</v>
      </c>
      <c r="AM5" s="1621">
        <v>238.13400000000001</v>
      </c>
      <c r="AN5" s="1621">
        <v>380.47999999999996</v>
      </c>
      <c r="AO5" s="1621">
        <v>276.71999999999997</v>
      </c>
      <c r="AP5" s="1621">
        <v>246.554</v>
      </c>
      <c r="AQ5" s="1621">
        <v>251.291</v>
      </c>
      <c r="AR5" s="1621">
        <v>417.07600000000002</v>
      </c>
      <c r="AS5" s="1621">
        <v>227.03800000000001</v>
      </c>
      <c r="AT5" s="1621">
        <v>377.197</v>
      </c>
      <c r="AU5" s="1621">
        <v>227.36199999999999</v>
      </c>
      <c r="AV5" s="1621">
        <v>222.80600000000004</v>
      </c>
      <c r="AW5" s="1622">
        <v>269.46699999999998</v>
      </c>
      <c r="AX5" s="1617">
        <v>230.40700000000001</v>
      </c>
      <c r="AY5" s="1618">
        <v>231.85699999999997</v>
      </c>
      <c r="AZ5" s="1618">
        <v>343.03399999999999</v>
      </c>
      <c r="BA5" s="1618">
        <v>244.8</v>
      </c>
      <c r="BB5" s="1618">
        <v>242.39099999999999</v>
      </c>
      <c r="BC5" s="1618">
        <v>337.65699999999998</v>
      </c>
      <c r="BD5" s="1618">
        <v>298.26800000000003</v>
      </c>
      <c r="BE5" s="1618">
        <v>247.57400000000001</v>
      </c>
      <c r="BF5" s="1618">
        <v>342.85699999999997</v>
      </c>
      <c r="BG5" s="1618">
        <v>277.01400000000001</v>
      </c>
      <c r="BH5" s="1623">
        <v>228.64699999999999</v>
      </c>
      <c r="BI5" s="1624">
        <v>263.26599999999996</v>
      </c>
      <c r="BJ5" s="1625">
        <v>264.95499999999998</v>
      </c>
      <c r="BK5" s="1626">
        <v>201.774</v>
      </c>
      <c r="BL5" s="1627">
        <v>503.28800000000001</v>
      </c>
      <c r="BM5" s="1628">
        <v>176.23799999999997</v>
      </c>
      <c r="BN5" s="1626">
        <v>153.65899999999999</v>
      </c>
      <c r="BO5" s="1626">
        <v>168.643</v>
      </c>
      <c r="BP5" s="1626">
        <v>388.43900000000002</v>
      </c>
      <c r="BQ5" s="1626">
        <v>211.251</v>
      </c>
      <c r="BR5" s="1626">
        <v>394.33000000000004</v>
      </c>
      <c r="BS5" s="1626">
        <v>327.25700000000006</v>
      </c>
      <c r="BT5" s="1626">
        <v>240.13800000000001</v>
      </c>
      <c r="BU5" s="1629">
        <v>179.59300000000002</v>
      </c>
      <c r="BV5" s="1630">
        <v>230.517</v>
      </c>
      <c r="BW5" s="1626">
        <v>164.405</v>
      </c>
      <c r="BX5" s="1626">
        <v>182.69699999999997</v>
      </c>
      <c r="BY5" s="1626">
        <v>319.81200000000001</v>
      </c>
      <c r="BZ5" s="1626">
        <v>118.459</v>
      </c>
      <c r="CA5" s="1631">
        <v>239.52199999999999</v>
      </c>
      <c r="CB5" s="1632">
        <v>342.95</v>
      </c>
      <c r="CC5" s="1632">
        <v>333.59</v>
      </c>
      <c r="CD5" s="1632">
        <v>263.07</v>
      </c>
      <c r="CE5" s="1632">
        <v>181.07</v>
      </c>
      <c r="CF5" s="1632">
        <v>211.86</v>
      </c>
      <c r="CG5" s="1633">
        <v>412.13</v>
      </c>
    </row>
    <row r="6" spans="1:85" s="1616" customFormat="1" ht="20.100000000000001" customHeight="1">
      <c r="A6" s="2983" t="s">
        <v>922</v>
      </c>
      <c r="B6" s="1634">
        <v>0</v>
      </c>
      <c r="C6" s="1635">
        <v>33.4908</v>
      </c>
      <c r="D6" s="1635">
        <v>19.5</v>
      </c>
      <c r="E6" s="1635">
        <v>0</v>
      </c>
      <c r="F6" s="1635">
        <v>19.698499999999999</v>
      </c>
      <c r="G6" s="1635">
        <v>3.1425999999999998</v>
      </c>
      <c r="H6" s="1635">
        <v>26.710100000000001</v>
      </c>
      <c r="I6" s="1635">
        <v>46.656799999999997</v>
      </c>
      <c r="J6" s="1635">
        <v>0</v>
      </c>
      <c r="K6" s="1635">
        <v>22.75</v>
      </c>
      <c r="L6" s="1635">
        <v>2.0598999999999998</v>
      </c>
      <c r="M6" s="1636">
        <v>27.314800000000002</v>
      </c>
      <c r="N6" s="1634">
        <v>1.73</v>
      </c>
      <c r="O6" s="1635">
        <v>23.238</v>
      </c>
      <c r="P6" s="1635">
        <v>17.342300000000002</v>
      </c>
      <c r="Q6" s="1635">
        <v>12.375</v>
      </c>
      <c r="R6" s="1635">
        <v>14.3475</v>
      </c>
      <c r="S6" s="1635">
        <v>39.559799999999996</v>
      </c>
      <c r="T6" s="1635">
        <v>57.143499999999996</v>
      </c>
      <c r="U6" s="1635">
        <v>37.257300000000001</v>
      </c>
      <c r="V6" s="1635">
        <v>0</v>
      </c>
      <c r="W6" s="1635">
        <v>50.545999999999999</v>
      </c>
      <c r="X6" s="1635">
        <v>15.987400000000001</v>
      </c>
      <c r="Y6" s="1636">
        <v>50.646899999999995</v>
      </c>
      <c r="Z6" s="1634">
        <v>37.646999999999998</v>
      </c>
      <c r="AA6" s="1635">
        <v>47.391999999999996</v>
      </c>
      <c r="AB6" s="1635">
        <v>0</v>
      </c>
      <c r="AC6" s="1635">
        <v>37.5</v>
      </c>
      <c r="AD6" s="1635">
        <v>33.574599999999997</v>
      </c>
      <c r="AE6" s="1635">
        <v>0</v>
      </c>
      <c r="AF6" s="1635">
        <v>26.041999999999998</v>
      </c>
      <c r="AG6" s="1635">
        <v>15.875</v>
      </c>
      <c r="AH6" s="1635">
        <v>8.968</v>
      </c>
      <c r="AI6" s="1635">
        <v>42.915999999999997</v>
      </c>
      <c r="AJ6" s="1635">
        <v>28.786999999999999</v>
      </c>
      <c r="AK6" s="1636">
        <v>0</v>
      </c>
      <c r="AL6" s="1634">
        <v>38.35</v>
      </c>
      <c r="AM6" s="1635">
        <v>16.724000000000004</v>
      </c>
      <c r="AN6" s="1635">
        <v>24.14</v>
      </c>
      <c r="AO6" s="1635">
        <v>50.648000000000003</v>
      </c>
      <c r="AP6" s="1635">
        <v>18.282</v>
      </c>
      <c r="AQ6" s="1635">
        <v>13.349</v>
      </c>
      <c r="AR6" s="1635">
        <v>43.968000000000004</v>
      </c>
      <c r="AS6" s="1635">
        <v>22.968999999999998</v>
      </c>
      <c r="AT6" s="1635">
        <v>8.968</v>
      </c>
      <c r="AU6" s="1635">
        <v>87.75800000000001</v>
      </c>
      <c r="AV6" s="1635">
        <v>12.837999999999999</v>
      </c>
      <c r="AW6" s="1636">
        <v>49.877000000000002</v>
      </c>
      <c r="AX6" s="1634">
        <v>43.195999999999998</v>
      </c>
      <c r="AY6" s="1635">
        <v>21.678999999999998</v>
      </c>
      <c r="AZ6" s="1635">
        <v>15.562999999999999</v>
      </c>
      <c r="BA6" s="1635">
        <v>37.744</v>
      </c>
      <c r="BB6" s="1635">
        <v>25.981000000000002</v>
      </c>
      <c r="BC6" s="1635">
        <v>21.180999999999997</v>
      </c>
      <c r="BD6" s="1635">
        <v>20.981999999999999</v>
      </c>
      <c r="BE6" s="1635">
        <v>58.216999999999999</v>
      </c>
      <c r="BF6" s="1635">
        <v>31.64</v>
      </c>
      <c r="BG6" s="1637">
        <v>0</v>
      </c>
      <c r="BH6" s="1638">
        <v>80.53</v>
      </c>
      <c r="BI6" s="1639">
        <v>20.652000000000001</v>
      </c>
      <c r="BJ6" s="1640">
        <v>0</v>
      </c>
      <c r="BK6" s="1641">
        <v>19.882999999999999</v>
      </c>
      <c r="BL6" s="1642">
        <v>44.334000000000003</v>
      </c>
      <c r="BM6" s="1643">
        <v>3.8149999999999999</v>
      </c>
      <c r="BN6" s="1641">
        <v>35.998000000000005</v>
      </c>
      <c r="BO6" s="1641">
        <v>8.2970000000000006</v>
      </c>
      <c r="BP6" s="1611">
        <v>27.35</v>
      </c>
      <c r="BQ6" s="1611">
        <v>29.036999999999999</v>
      </c>
      <c r="BR6" s="1611">
        <v>33.759</v>
      </c>
      <c r="BS6" s="1611">
        <v>21.934000000000001</v>
      </c>
      <c r="BT6" s="1611">
        <v>41.597000000000001</v>
      </c>
      <c r="BU6" s="1644">
        <v>72.543999999999997</v>
      </c>
      <c r="BV6" s="1645">
        <v>0</v>
      </c>
      <c r="BW6" s="1611">
        <v>25.692999999999998</v>
      </c>
      <c r="BX6" s="1611">
        <v>32.534999999999997</v>
      </c>
      <c r="BY6" s="1611">
        <v>54.543999999999997</v>
      </c>
      <c r="BZ6" s="1611">
        <v>29.280999999999999</v>
      </c>
      <c r="CA6" s="1646">
        <v>29.18</v>
      </c>
      <c r="CB6" s="1614">
        <v>29.28</v>
      </c>
      <c r="CC6" s="1614">
        <v>29.28</v>
      </c>
      <c r="CD6" s="1614">
        <v>29.28</v>
      </c>
      <c r="CE6" s="1614">
        <v>29.28</v>
      </c>
      <c r="CF6" s="1614">
        <v>29.28</v>
      </c>
      <c r="CG6" s="1612">
        <v>25.86</v>
      </c>
    </row>
    <row r="7" spans="1:85" ht="20.100000000000001" customHeight="1">
      <c r="A7" s="2985" t="s">
        <v>923</v>
      </c>
      <c r="B7" s="1634">
        <v>167.1191</v>
      </c>
      <c r="C7" s="1635">
        <v>156.71029999999999</v>
      </c>
      <c r="D7" s="1635">
        <v>193.81450000000001</v>
      </c>
      <c r="E7" s="1635">
        <v>145.6765</v>
      </c>
      <c r="F7" s="1635">
        <v>322.42239999999998</v>
      </c>
      <c r="G7" s="1635">
        <v>247.16570000000002</v>
      </c>
      <c r="H7" s="1635">
        <v>247.10250000000002</v>
      </c>
      <c r="I7" s="1635">
        <v>265.26310000000001</v>
      </c>
      <c r="J7" s="1635">
        <v>119.30549999999999</v>
      </c>
      <c r="K7" s="1635">
        <v>430.98079999999993</v>
      </c>
      <c r="L7" s="1635">
        <v>352.40649999999994</v>
      </c>
      <c r="M7" s="1636">
        <v>313.88091000000003</v>
      </c>
      <c r="N7" s="1634">
        <v>225.85799999999998</v>
      </c>
      <c r="O7" s="1635">
        <v>216.54149999999998</v>
      </c>
      <c r="P7" s="1635">
        <v>160.8717</v>
      </c>
      <c r="Q7" s="1635">
        <v>243.36159999999998</v>
      </c>
      <c r="R7" s="1635">
        <v>345.40260000000001</v>
      </c>
      <c r="S7" s="1635">
        <v>268.3021</v>
      </c>
      <c r="T7" s="1635">
        <v>184.1191</v>
      </c>
      <c r="U7" s="1635">
        <v>318.21809999999994</v>
      </c>
      <c r="V7" s="1635">
        <v>309.74880000000002</v>
      </c>
      <c r="W7" s="1635">
        <v>-151.49120000000002</v>
      </c>
      <c r="X7" s="1635">
        <v>548.72840000000008</v>
      </c>
      <c r="Y7" s="1636">
        <v>394.17790000000002</v>
      </c>
      <c r="Z7" s="1634">
        <v>121.52799999999999</v>
      </c>
      <c r="AA7" s="1635">
        <v>263.80900000000003</v>
      </c>
      <c r="AB7" s="1635">
        <v>239.286</v>
      </c>
      <c r="AC7" s="1635">
        <v>292.47800000000001</v>
      </c>
      <c r="AD7" s="1635">
        <v>258.53870000000001</v>
      </c>
      <c r="AE7" s="1635">
        <v>245.43490000000003</v>
      </c>
      <c r="AF7" s="1635">
        <v>376.43600000000004</v>
      </c>
      <c r="AG7" s="1635">
        <v>260.33600000000001</v>
      </c>
      <c r="AH7" s="1635">
        <v>226.548</v>
      </c>
      <c r="AI7" s="1635">
        <v>274.42899999999997</v>
      </c>
      <c r="AJ7" s="1635">
        <v>242.11600000000001</v>
      </c>
      <c r="AK7" s="1636">
        <v>281.17700000000002</v>
      </c>
      <c r="AL7" s="1634">
        <v>42.561999999999991</v>
      </c>
      <c r="AM7" s="1635">
        <v>460.04200000000003</v>
      </c>
      <c r="AN7" s="1635">
        <v>204.541</v>
      </c>
      <c r="AO7" s="1635">
        <v>286.57800000000003</v>
      </c>
      <c r="AP7" s="1635">
        <v>261.64699999999999</v>
      </c>
      <c r="AQ7" s="1635">
        <v>215.84800000000001</v>
      </c>
      <c r="AR7" s="1635">
        <v>284.88799999999998</v>
      </c>
      <c r="AS7" s="1635">
        <v>127.047</v>
      </c>
      <c r="AT7" s="1635">
        <v>309.34699999999998</v>
      </c>
      <c r="AU7" s="1635">
        <v>269.67500000000001</v>
      </c>
      <c r="AV7" s="1635">
        <v>254.107</v>
      </c>
      <c r="AW7" s="1636">
        <v>505.12299999999999</v>
      </c>
      <c r="AX7" s="1634">
        <v>191.62700000000001</v>
      </c>
      <c r="AY7" s="1635">
        <v>239.78200000000001</v>
      </c>
      <c r="AZ7" s="1635">
        <v>272.51600000000002</v>
      </c>
      <c r="BA7" s="1635">
        <v>246.78199999999998</v>
      </c>
      <c r="BB7" s="1635">
        <v>239.02699999999999</v>
      </c>
      <c r="BC7" s="1635">
        <v>267.33499999999998</v>
      </c>
      <c r="BD7" s="1635">
        <v>344.10199999999998</v>
      </c>
      <c r="BE7" s="1635">
        <v>267.76</v>
      </c>
      <c r="BF7" s="1635">
        <v>241.83600000000001</v>
      </c>
      <c r="BG7" s="1635">
        <v>313.44</v>
      </c>
      <c r="BH7" s="1638">
        <v>202.23599999999999</v>
      </c>
      <c r="BI7" s="1647">
        <v>331.99800000000005</v>
      </c>
      <c r="BJ7" s="1648">
        <v>330.74900000000008</v>
      </c>
      <c r="BK7" s="1649">
        <v>168.40200000000002</v>
      </c>
      <c r="BL7" s="1650">
        <v>476.58500000000004</v>
      </c>
      <c r="BM7" s="1651">
        <v>213.517</v>
      </c>
      <c r="BN7" s="1649">
        <v>347.27899999999994</v>
      </c>
      <c r="BO7" s="1649">
        <v>213.29000000000002</v>
      </c>
      <c r="BP7" s="1652">
        <v>371.34899999999999</v>
      </c>
      <c r="BQ7" s="1652">
        <v>324.59700000000004</v>
      </c>
      <c r="BR7" s="1652">
        <v>281.12899999999996</v>
      </c>
      <c r="BS7" s="1652">
        <v>112.18</v>
      </c>
      <c r="BT7" s="1652">
        <v>292.95699999999999</v>
      </c>
      <c r="BU7" s="1653">
        <v>478.41799999999995</v>
      </c>
      <c r="BV7" s="1645">
        <v>64.540000000000006</v>
      </c>
      <c r="BW7" s="1652">
        <v>489.97899999999998</v>
      </c>
      <c r="BX7" s="1652">
        <v>341.95499999999998</v>
      </c>
      <c r="BY7" s="1652">
        <v>393.88599999999991</v>
      </c>
      <c r="BZ7" s="1652">
        <v>243.22799999999998</v>
      </c>
      <c r="CA7" s="1654">
        <v>254.44200000000001</v>
      </c>
      <c r="CB7" s="1655">
        <v>413.48</v>
      </c>
      <c r="CC7" s="1655">
        <v>356.03</v>
      </c>
      <c r="CD7" s="1655">
        <v>323.61</v>
      </c>
      <c r="CE7" s="1655">
        <v>309.52999999999997</v>
      </c>
      <c r="CF7" s="1655">
        <v>320.43</v>
      </c>
      <c r="CG7" s="1656">
        <v>367.38</v>
      </c>
    </row>
    <row r="8" spans="1:85" s="1616" customFormat="1" ht="20.100000000000001" customHeight="1">
      <c r="A8" s="2986" t="s">
        <v>924</v>
      </c>
      <c r="B8" s="1634"/>
      <c r="C8" s="1635"/>
      <c r="D8" s="1635"/>
      <c r="E8" s="1635"/>
      <c r="F8" s="1635"/>
      <c r="G8" s="1635"/>
      <c r="H8" s="1635"/>
      <c r="I8" s="1635"/>
      <c r="J8" s="1635"/>
      <c r="K8" s="1635"/>
      <c r="L8" s="1635"/>
      <c r="M8" s="1636"/>
      <c r="N8" s="1634"/>
      <c r="O8" s="1635"/>
      <c r="P8" s="1635"/>
      <c r="Q8" s="1635"/>
      <c r="R8" s="1635"/>
      <c r="S8" s="1635"/>
      <c r="T8" s="1635"/>
      <c r="U8" s="1635"/>
      <c r="V8" s="1635"/>
      <c r="W8" s="1635"/>
      <c r="X8" s="1635"/>
      <c r="Y8" s="1636"/>
      <c r="Z8" s="1634"/>
      <c r="AA8" s="1635"/>
      <c r="AB8" s="1635"/>
      <c r="AC8" s="1635"/>
      <c r="AD8" s="1635"/>
      <c r="AE8" s="1635"/>
      <c r="AF8" s="1635"/>
      <c r="AG8" s="1635"/>
      <c r="AH8" s="1635"/>
      <c r="AI8" s="1635"/>
      <c r="AJ8" s="1635"/>
      <c r="AK8" s="1636"/>
      <c r="AL8" s="1634"/>
      <c r="AM8" s="1635"/>
      <c r="AN8" s="1635"/>
      <c r="AO8" s="1635"/>
      <c r="AP8" s="1635"/>
      <c r="AQ8" s="1635"/>
      <c r="AR8" s="1635"/>
      <c r="AS8" s="1635"/>
      <c r="AT8" s="1635"/>
      <c r="AU8" s="1635"/>
      <c r="AV8" s="1635"/>
      <c r="AW8" s="1636"/>
      <c r="AX8" s="1634"/>
      <c r="AY8" s="1635"/>
      <c r="AZ8" s="1635"/>
      <c r="BA8" s="1657"/>
      <c r="BB8" s="1635"/>
      <c r="BC8" s="1635"/>
      <c r="BD8" s="1635"/>
      <c r="BE8" s="1635"/>
      <c r="BF8" s="1635"/>
      <c r="BG8" s="1635"/>
      <c r="BH8" s="1638"/>
      <c r="BI8" s="1602"/>
      <c r="BJ8" s="1658"/>
      <c r="BK8" s="1613"/>
      <c r="BL8" s="1659"/>
      <c r="BM8" s="1659"/>
      <c r="BN8" s="1614"/>
      <c r="BO8" s="1614"/>
      <c r="BP8" s="1614"/>
      <c r="BQ8" s="1614"/>
      <c r="BR8" s="1614"/>
      <c r="BS8" s="1614"/>
      <c r="BT8" s="1614"/>
      <c r="BU8" s="1612"/>
      <c r="BV8" s="1613"/>
      <c r="BW8" s="1614"/>
      <c r="BX8" s="1614"/>
      <c r="BY8" s="1614"/>
      <c r="BZ8" s="1614"/>
      <c r="CA8" s="1615"/>
      <c r="CB8" s="1614"/>
      <c r="CC8" s="1614"/>
      <c r="CD8" s="1614"/>
      <c r="CE8" s="1614"/>
      <c r="CF8" s="1614"/>
      <c r="CG8" s="1612"/>
    </row>
    <row r="9" spans="1:85" s="1675" customFormat="1" ht="20.100000000000001" customHeight="1">
      <c r="A9" s="2987" t="s">
        <v>925</v>
      </c>
      <c r="B9" s="1660">
        <v>80.977199999999996</v>
      </c>
      <c r="C9" s="1661">
        <v>84.566199999999995</v>
      </c>
      <c r="D9" s="1661">
        <v>93.777199999999993</v>
      </c>
      <c r="E9" s="1661">
        <v>89.374899999999997</v>
      </c>
      <c r="F9" s="1661">
        <v>93.996799999999993</v>
      </c>
      <c r="G9" s="1661">
        <v>97.517300000000006</v>
      </c>
      <c r="H9" s="1661">
        <v>95.694000000000003</v>
      </c>
      <c r="I9" s="1661">
        <v>96.452200000000005</v>
      </c>
      <c r="J9" s="1661">
        <v>68.059899999999999</v>
      </c>
      <c r="K9" s="1661">
        <v>281.28859999999997</v>
      </c>
      <c r="L9" s="1661">
        <v>140.44139999999999</v>
      </c>
      <c r="M9" s="1662">
        <v>158.33501000000001</v>
      </c>
      <c r="N9" s="1660">
        <v>141.4177</v>
      </c>
      <c r="O9" s="1661">
        <v>122.1006</v>
      </c>
      <c r="P9" s="1661">
        <v>120.476</v>
      </c>
      <c r="Q9" s="1661">
        <v>141.05549999999999</v>
      </c>
      <c r="R9" s="1661">
        <v>173.03479999999999</v>
      </c>
      <c r="S9" s="1661">
        <v>189.09559999999999</v>
      </c>
      <c r="T9" s="1661">
        <v>127.1515</v>
      </c>
      <c r="U9" s="1661">
        <v>164.32339999999999</v>
      </c>
      <c r="V9" s="1661">
        <v>135.57050000000001</v>
      </c>
      <c r="W9" s="1661">
        <v>101.7676</v>
      </c>
      <c r="X9" s="1661">
        <v>198.6857</v>
      </c>
      <c r="Y9" s="1662">
        <v>239.27760000000001</v>
      </c>
      <c r="Z9" s="1660">
        <v>49.87</v>
      </c>
      <c r="AA9" s="1661">
        <v>177.643</v>
      </c>
      <c r="AB9" s="1661">
        <v>194.852</v>
      </c>
      <c r="AC9" s="1661">
        <v>190.50800000000001</v>
      </c>
      <c r="AD9" s="1661">
        <v>146.70050000000001</v>
      </c>
      <c r="AE9" s="1661">
        <v>187.12700000000001</v>
      </c>
      <c r="AF9" s="1661">
        <v>191.542</v>
      </c>
      <c r="AG9" s="1661">
        <v>117.364</v>
      </c>
      <c r="AH9" s="1661">
        <v>126.81100000000001</v>
      </c>
      <c r="AI9" s="1661">
        <v>142.429</v>
      </c>
      <c r="AJ9" s="1661">
        <v>150.297</v>
      </c>
      <c r="AK9" s="1662">
        <v>135.51300000000001</v>
      </c>
      <c r="AL9" s="1660">
        <v>145.839</v>
      </c>
      <c r="AM9" s="1661">
        <v>141.48400000000001</v>
      </c>
      <c r="AN9" s="1661">
        <v>131.98699999999999</v>
      </c>
      <c r="AO9" s="1661">
        <v>136.17599999999999</v>
      </c>
      <c r="AP9" s="1661">
        <v>121.92100000000001</v>
      </c>
      <c r="AQ9" s="1661">
        <v>129.94900000000001</v>
      </c>
      <c r="AR9" s="1661">
        <v>123.395</v>
      </c>
      <c r="AS9" s="1661">
        <v>63.441000000000003</v>
      </c>
      <c r="AT9" s="1661">
        <v>200.91</v>
      </c>
      <c r="AU9" s="1661">
        <v>135.13499999999999</v>
      </c>
      <c r="AV9" s="1661">
        <v>136.96899999999999</v>
      </c>
      <c r="AW9" s="1662">
        <v>286.40199999999999</v>
      </c>
      <c r="AX9" s="1663">
        <v>99.340999999999994</v>
      </c>
      <c r="AY9" s="1664">
        <v>110.70699999999999</v>
      </c>
      <c r="AZ9" s="1664">
        <v>105.86499999999999</v>
      </c>
      <c r="BA9" s="1664">
        <v>175.38499999999999</v>
      </c>
      <c r="BB9" s="1664">
        <v>109.065</v>
      </c>
      <c r="BC9" s="1664">
        <v>152.76599999999999</v>
      </c>
      <c r="BD9" s="1664">
        <v>173.45400000000001</v>
      </c>
      <c r="BE9" s="1664">
        <v>161.46899999999999</v>
      </c>
      <c r="BF9" s="1664">
        <v>139.613</v>
      </c>
      <c r="BG9" s="1664">
        <v>139.68299999999999</v>
      </c>
      <c r="BH9" s="1665">
        <v>111.81399999999999</v>
      </c>
      <c r="BI9" s="1666">
        <v>177.01400000000001</v>
      </c>
      <c r="BJ9" s="1667">
        <v>143.46</v>
      </c>
      <c r="BK9" s="1668">
        <v>71.945999999999998</v>
      </c>
      <c r="BL9" s="1669">
        <v>274.00799999999998</v>
      </c>
      <c r="BM9" s="1670">
        <v>86.444999999999993</v>
      </c>
      <c r="BN9" s="1668">
        <v>208.83699999999999</v>
      </c>
      <c r="BO9" s="1668">
        <v>99.768000000000001</v>
      </c>
      <c r="BP9" s="1671">
        <v>155.59399999999999</v>
      </c>
      <c r="BQ9" s="1671">
        <v>221.905</v>
      </c>
      <c r="BR9" s="1671">
        <v>136.39699999999999</v>
      </c>
      <c r="BS9" s="1671">
        <v>0</v>
      </c>
      <c r="BT9" s="1671">
        <v>173.06700000000001</v>
      </c>
      <c r="BU9" s="1672">
        <v>297.91399999999999</v>
      </c>
      <c r="BV9" s="1673">
        <v>0</v>
      </c>
      <c r="BW9" s="1671">
        <v>181.52199999999999</v>
      </c>
      <c r="BX9" s="1671">
        <v>182.732</v>
      </c>
      <c r="BY9" s="1671">
        <v>268.27999999999997</v>
      </c>
      <c r="BZ9" s="1671">
        <v>125.047</v>
      </c>
      <c r="CA9" s="1674">
        <v>133.233</v>
      </c>
      <c r="CB9" s="1671">
        <v>151.10900000000001</v>
      </c>
      <c r="CC9" s="1671">
        <v>138.768</v>
      </c>
      <c r="CD9" s="1671">
        <v>128.06299999999999</v>
      </c>
      <c r="CE9" s="1671">
        <v>147.26500000000001</v>
      </c>
      <c r="CF9" s="1671">
        <v>124.018</v>
      </c>
      <c r="CG9" s="1672">
        <v>109.9</v>
      </c>
    </row>
    <row r="10" spans="1:85" s="1675" customFormat="1" ht="20.100000000000001" customHeight="1">
      <c r="A10" s="2987" t="s">
        <v>926</v>
      </c>
      <c r="B10" s="1660">
        <v>13.7255</v>
      </c>
      <c r="C10" s="1661">
        <v>19.991399999999999</v>
      </c>
      <c r="D10" s="1661">
        <v>7.0904999999999996</v>
      </c>
      <c r="E10" s="1661">
        <v>11.980399999999999</v>
      </c>
      <c r="F10" s="1661">
        <v>35.160899999999998</v>
      </c>
      <c r="G10" s="1661">
        <v>9.7853999999999992</v>
      </c>
      <c r="H10" s="1661">
        <v>12.023</v>
      </c>
      <c r="I10" s="1661">
        <v>9.3048999999999999</v>
      </c>
      <c r="J10" s="1661">
        <v>19.898599999999998</v>
      </c>
      <c r="K10" s="1661">
        <v>11.588100000000001</v>
      </c>
      <c r="L10" s="1661">
        <v>14.306699999999999</v>
      </c>
      <c r="M10" s="1662">
        <v>18.625599999999999</v>
      </c>
      <c r="N10" s="1660">
        <v>0</v>
      </c>
      <c r="O10" s="1661">
        <v>0</v>
      </c>
      <c r="P10" s="1661">
        <v>0</v>
      </c>
      <c r="Q10" s="1661">
        <v>0</v>
      </c>
      <c r="R10" s="1661">
        <v>0</v>
      </c>
      <c r="S10" s="1661">
        <v>0</v>
      </c>
      <c r="T10" s="1661">
        <v>0</v>
      </c>
      <c r="U10" s="1661">
        <v>0</v>
      </c>
      <c r="V10" s="1661">
        <v>0</v>
      </c>
      <c r="W10" s="1661">
        <v>0</v>
      </c>
      <c r="X10" s="1661">
        <v>0</v>
      </c>
      <c r="Y10" s="1662">
        <v>0</v>
      </c>
      <c r="Z10" s="1660">
        <v>0</v>
      </c>
      <c r="AA10" s="1661">
        <v>0</v>
      </c>
      <c r="AB10" s="1661">
        <v>0</v>
      </c>
      <c r="AC10" s="1661">
        <v>0</v>
      </c>
      <c r="AD10" s="1661">
        <v>0</v>
      </c>
      <c r="AE10" s="1661">
        <v>0</v>
      </c>
      <c r="AF10" s="1661">
        <v>0</v>
      </c>
      <c r="AG10" s="1661">
        <v>0</v>
      </c>
      <c r="AH10" s="1661">
        <v>0</v>
      </c>
      <c r="AI10" s="1661">
        <v>0</v>
      </c>
      <c r="AJ10" s="1661">
        <v>0</v>
      </c>
      <c r="AK10" s="1662">
        <v>0</v>
      </c>
      <c r="AL10" s="1660">
        <v>0</v>
      </c>
      <c r="AM10" s="1661">
        <v>0</v>
      </c>
      <c r="AN10" s="1661">
        <v>0</v>
      </c>
      <c r="AO10" s="1661">
        <v>12.127000000000001</v>
      </c>
      <c r="AP10" s="1661">
        <v>11.922000000000001</v>
      </c>
      <c r="AQ10" s="1661">
        <v>9.9329999999999998</v>
      </c>
      <c r="AR10" s="1661">
        <v>11.893000000000001</v>
      </c>
      <c r="AS10" s="1661">
        <v>4.915</v>
      </c>
      <c r="AT10" s="1661">
        <v>11.602</v>
      </c>
      <c r="AU10" s="1661">
        <v>11.932</v>
      </c>
      <c r="AV10" s="1661">
        <v>11.127000000000001</v>
      </c>
      <c r="AW10" s="1662">
        <v>21.99</v>
      </c>
      <c r="AX10" s="1663">
        <v>12.711</v>
      </c>
      <c r="AY10" s="1664">
        <v>12.711</v>
      </c>
      <c r="AZ10" s="1664">
        <v>12.74</v>
      </c>
      <c r="BA10" s="1664">
        <v>12.321999999999999</v>
      </c>
      <c r="BB10" s="1664">
        <v>12.801</v>
      </c>
      <c r="BC10" s="1664">
        <v>10.596</v>
      </c>
      <c r="BD10" s="1664">
        <v>16.187999999999999</v>
      </c>
      <c r="BE10" s="1664">
        <v>12.617000000000001</v>
      </c>
      <c r="BF10" s="1664">
        <v>12.616</v>
      </c>
      <c r="BG10" s="1664">
        <v>25.233000000000001</v>
      </c>
      <c r="BH10" s="1665">
        <v>24.6</v>
      </c>
      <c r="BI10" s="1666">
        <v>17.675000000000001</v>
      </c>
      <c r="BJ10" s="1676">
        <v>17.981999999999999</v>
      </c>
      <c r="BK10" s="1649">
        <v>0</v>
      </c>
      <c r="BL10" s="1677">
        <v>37.999000000000002</v>
      </c>
      <c r="BM10" s="1678">
        <v>13.459</v>
      </c>
      <c r="BN10" s="1679">
        <v>18.327999999999999</v>
      </c>
      <c r="BO10" s="1679">
        <v>16.702999999999999</v>
      </c>
      <c r="BP10" s="1671">
        <v>19.952999999999999</v>
      </c>
      <c r="BQ10" s="1649">
        <v>0</v>
      </c>
      <c r="BR10" s="1671">
        <v>36.686</v>
      </c>
      <c r="BS10" s="1671">
        <v>1.083</v>
      </c>
      <c r="BT10" s="1671">
        <v>15.382</v>
      </c>
      <c r="BU10" s="1672">
        <v>30.532</v>
      </c>
      <c r="BV10" s="1673">
        <v>0</v>
      </c>
      <c r="BW10" s="1671">
        <v>15.893000000000001</v>
      </c>
      <c r="BX10" s="1671">
        <v>16.056000000000001</v>
      </c>
      <c r="BY10" s="1671">
        <v>16.244</v>
      </c>
      <c r="BZ10" s="1671">
        <v>15.492000000000001</v>
      </c>
      <c r="CA10" s="1674">
        <v>15.494</v>
      </c>
      <c r="CB10" s="1671">
        <v>10.462</v>
      </c>
      <c r="CC10" s="1671">
        <v>18.268000000000001</v>
      </c>
      <c r="CD10" s="1671">
        <v>30.373999999999999</v>
      </c>
      <c r="CE10" s="1671">
        <v>15.492000000000001</v>
      </c>
      <c r="CF10" s="1671">
        <v>15.493</v>
      </c>
      <c r="CG10" s="1672">
        <v>15.492000000000001</v>
      </c>
    </row>
    <row r="11" spans="1:85" s="1680" customFormat="1" ht="20.100000000000001" customHeight="1">
      <c r="A11" s="2987" t="s">
        <v>927</v>
      </c>
      <c r="B11" s="1660">
        <v>51.8855</v>
      </c>
      <c r="C11" s="1661">
        <v>39.038800000000002</v>
      </c>
      <c r="D11" s="1661">
        <v>54.7239</v>
      </c>
      <c r="E11" s="1661">
        <v>26.782399999999999</v>
      </c>
      <c r="F11" s="1661">
        <v>103.1262</v>
      </c>
      <c r="G11" s="1661">
        <v>148.8449</v>
      </c>
      <c r="H11" s="1661">
        <v>118.3899</v>
      </c>
      <c r="I11" s="1661">
        <v>124.9739</v>
      </c>
      <c r="J11" s="1661">
        <v>57.6858</v>
      </c>
      <c r="K11" s="1661">
        <v>89.158600000000007</v>
      </c>
      <c r="L11" s="1661">
        <v>88.830299999999994</v>
      </c>
      <c r="M11" s="1662">
        <v>78.824200000000005</v>
      </c>
      <c r="N11" s="1660">
        <v>35.318199999999997</v>
      </c>
      <c r="O11" s="1661">
        <v>59.332599999999999</v>
      </c>
      <c r="P11" s="1661">
        <v>63.1477</v>
      </c>
      <c r="Q11" s="1661">
        <v>57.419199999999996</v>
      </c>
      <c r="R11" s="1661">
        <v>72.119900000000001</v>
      </c>
      <c r="S11" s="1661">
        <v>60.6723</v>
      </c>
      <c r="T11" s="1661">
        <v>67.215800000000002</v>
      </c>
      <c r="U11" s="1661">
        <v>67.515299999999996</v>
      </c>
      <c r="V11" s="1661">
        <v>56.743299999999998</v>
      </c>
      <c r="W11" s="1661">
        <v>21.072399999999998</v>
      </c>
      <c r="X11" s="1661">
        <v>17.688700000000001</v>
      </c>
      <c r="Y11" s="1662">
        <v>104.5535</v>
      </c>
      <c r="Z11" s="1660">
        <v>17.399000000000001</v>
      </c>
      <c r="AA11" s="1661">
        <v>27.401</v>
      </c>
      <c r="AB11" s="1661">
        <v>51.234999999999999</v>
      </c>
      <c r="AC11" s="1661">
        <v>7.609</v>
      </c>
      <c r="AD11" s="1661">
        <v>7.6032000000000002</v>
      </c>
      <c r="AE11" s="1661">
        <v>51.735900000000001</v>
      </c>
      <c r="AF11" s="1661">
        <v>94.748999999999995</v>
      </c>
      <c r="AG11" s="1661">
        <v>95.71</v>
      </c>
      <c r="AH11" s="1661">
        <v>55.323999999999998</v>
      </c>
      <c r="AI11" s="1661">
        <v>67.75</v>
      </c>
      <c r="AJ11" s="1661">
        <v>49.895000000000003</v>
      </c>
      <c r="AK11" s="1662">
        <v>63.232999999999997</v>
      </c>
      <c r="AL11" s="1660">
        <v>6.7450000000000001</v>
      </c>
      <c r="AM11" s="1661">
        <v>61.171999999999997</v>
      </c>
      <c r="AN11" s="1661">
        <v>50.445999999999998</v>
      </c>
      <c r="AO11" s="1661">
        <v>55.511000000000003</v>
      </c>
      <c r="AP11" s="1661">
        <v>35.692</v>
      </c>
      <c r="AQ11" s="1661">
        <v>29.709</v>
      </c>
      <c r="AR11" s="1661">
        <v>31.132000000000001</v>
      </c>
      <c r="AS11" s="1661">
        <v>32.683</v>
      </c>
      <c r="AT11" s="1661">
        <v>35.369999999999997</v>
      </c>
      <c r="AU11" s="1661">
        <v>34.783999999999999</v>
      </c>
      <c r="AV11" s="1661">
        <v>38.506</v>
      </c>
      <c r="AW11" s="1662">
        <v>114.04</v>
      </c>
      <c r="AX11" s="1663">
        <v>1.3640000000000001</v>
      </c>
      <c r="AY11" s="1664">
        <v>19.754000000000001</v>
      </c>
      <c r="AZ11" s="1664">
        <v>27.81</v>
      </c>
      <c r="BA11" s="1664">
        <v>19.856000000000002</v>
      </c>
      <c r="BB11" s="1664">
        <v>49.673999999999999</v>
      </c>
      <c r="BC11" s="1664">
        <v>33.798000000000002</v>
      </c>
      <c r="BD11" s="1664">
        <v>52.481999999999999</v>
      </c>
      <c r="BE11" s="1664">
        <v>34.323</v>
      </c>
      <c r="BF11" s="1664">
        <v>25.908000000000001</v>
      </c>
      <c r="BG11" s="1664">
        <v>51.511000000000003</v>
      </c>
      <c r="BH11" s="1665">
        <v>10.993</v>
      </c>
      <c r="BI11" s="1666">
        <v>50.311999999999998</v>
      </c>
      <c r="BJ11" s="1677">
        <v>31.515999999999998</v>
      </c>
      <c r="BK11" s="1679">
        <v>11.375999999999999</v>
      </c>
      <c r="BL11" s="1677">
        <v>69.700999999999993</v>
      </c>
      <c r="BM11" s="1678">
        <v>9.9890000000000008</v>
      </c>
      <c r="BN11" s="1679">
        <v>46.122999999999998</v>
      </c>
      <c r="BO11" s="1679">
        <v>18.940999999999999</v>
      </c>
      <c r="BP11" s="1671">
        <v>71.545000000000002</v>
      </c>
      <c r="BQ11" s="1671">
        <v>13.324</v>
      </c>
      <c r="BR11" s="1671">
        <v>0.38100000000000001</v>
      </c>
      <c r="BS11" s="1671">
        <v>37.112000000000002</v>
      </c>
      <c r="BT11" s="1671">
        <v>31.965</v>
      </c>
      <c r="BU11" s="1672">
        <v>72.835999999999999</v>
      </c>
      <c r="BV11" s="1673">
        <v>0</v>
      </c>
      <c r="BW11" s="1671">
        <v>29.292999999999999</v>
      </c>
      <c r="BX11" s="1671">
        <v>23.575000000000003</v>
      </c>
      <c r="BY11" s="1671">
        <v>27.204999999999998</v>
      </c>
      <c r="BZ11" s="1671">
        <v>27.060000000000002</v>
      </c>
      <c r="CA11" s="1674">
        <v>18.268999999999998</v>
      </c>
      <c r="CB11" s="1671">
        <v>57.087000000000003</v>
      </c>
      <c r="CC11" s="1671">
        <v>42.900999999999996</v>
      </c>
      <c r="CD11" s="1671">
        <v>9.2029999999999994</v>
      </c>
      <c r="CE11" s="1671">
        <v>28.587000000000003</v>
      </c>
      <c r="CF11" s="1671">
        <v>110.34400000000001</v>
      </c>
      <c r="CG11" s="1672">
        <v>162.24299999999999</v>
      </c>
    </row>
    <row r="12" spans="1:85" ht="20.100000000000001" customHeight="1">
      <c r="A12" s="2985" t="s">
        <v>928</v>
      </c>
      <c r="B12" s="1634">
        <v>0.62109999999999999</v>
      </c>
      <c r="C12" s="1635">
        <v>136.60769999999999</v>
      </c>
      <c r="D12" s="1635">
        <v>53.167400000000001</v>
      </c>
      <c r="E12" s="1635">
        <v>4.0316000000000001</v>
      </c>
      <c r="F12" s="1635">
        <v>5.2089999999999996</v>
      </c>
      <c r="G12" s="1635">
        <v>194.87540000000001</v>
      </c>
      <c r="H12" s="1635">
        <v>5.7389999999999999</v>
      </c>
      <c r="I12" s="1635">
        <v>80.740300000000005</v>
      </c>
      <c r="J12" s="1635">
        <v>43.2879</v>
      </c>
      <c r="K12" s="1635">
        <v>157.66720000000001</v>
      </c>
      <c r="L12" s="1635">
        <v>97.525599999999997</v>
      </c>
      <c r="M12" s="1636">
        <v>53.802300000000002</v>
      </c>
      <c r="N12" s="1634">
        <v>11.684200000000001</v>
      </c>
      <c r="O12" s="1635">
        <v>0.58819999999999995</v>
      </c>
      <c r="P12" s="1635">
        <v>85.800399999999996</v>
      </c>
      <c r="Q12" s="1635">
        <v>1.8281000000000001</v>
      </c>
      <c r="R12" s="1635">
        <v>89.724599999999995</v>
      </c>
      <c r="S12" s="1635">
        <v>5.3994999999999997</v>
      </c>
      <c r="T12" s="1635">
        <v>4.2709999999999999</v>
      </c>
      <c r="U12" s="1635">
        <v>222.23650000000001</v>
      </c>
      <c r="V12" s="1635">
        <v>119.8848</v>
      </c>
      <c r="W12" s="1635">
        <v>66.584299999999999</v>
      </c>
      <c r="X12" s="1635">
        <v>5.5773000000000001</v>
      </c>
      <c r="Y12" s="1636">
        <v>196.37700000000001</v>
      </c>
      <c r="Z12" s="1634">
        <v>0</v>
      </c>
      <c r="AA12" s="1635">
        <v>0</v>
      </c>
      <c r="AB12" s="1635">
        <v>155.37700000000001</v>
      </c>
      <c r="AC12" s="1635">
        <v>69.918999999999997</v>
      </c>
      <c r="AD12" s="1635">
        <v>7.8209999999999997</v>
      </c>
      <c r="AE12" s="1635">
        <v>26.134399999999999</v>
      </c>
      <c r="AF12" s="1635">
        <v>30.809000000000001</v>
      </c>
      <c r="AG12" s="1635">
        <v>15.426</v>
      </c>
      <c r="AH12" s="1635">
        <v>140.07</v>
      </c>
      <c r="AI12" s="1635">
        <v>67.457999999999998</v>
      </c>
      <c r="AJ12" s="1635">
        <v>28.648</v>
      </c>
      <c r="AK12" s="1636">
        <v>202.75700000000001</v>
      </c>
      <c r="AL12" s="1634">
        <v>45.125</v>
      </c>
      <c r="AM12" s="1635">
        <v>78.459000000000003</v>
      </c>
      <c r="AN12" s="1635">
        <v>90.756</v>
      </c>
      <c r="AO12" s="1635">
        <v>122.712</v>
      </c>
      <c r="AP12" s="1635">
        <v>39.466999999999999</v>
      </c>
      <c r="AQ12" s="1635">
        <v>70.534999999999997</v>
      </c>
      <c r="AR12" s="1635">
        <v>114.014</v>
      </c>
      <c r="AS12" s="1635">
        <v>59.834000000000003</v>
      </c>
      <c r="AT12" s="1635">
        <v>168.821</v>
      </c>
      <c r="AU12" s="1635">
        <v>69.951999999999998</v>
      </c>
      <c r="AV12" s="1635">
        <v>40.997999999999998</v>
      </c>
      <c r="AW12" s="1636">
        <v>57.325000000000003</v>
      </c>
      <c r="AX12" s="1681">
        <v>97.126999999999995</v>
      </c>
      <c r="AY12" s="1682"/>
      <c r="AZ12" s="1682">
        <v>126.51</v>
      </c>
      <c r="BA12" s="1682">
        <v>28.381</v>
      </c>
      <c r="BB12" s="1682">
        <v>1.982</v>
      </c>
      <c r="BC12" s="1682">
        <v>1.395</v>
      </c>
      <c r="BD12" s="1682">
        <v>68.706000000000003</v>
      </c>
      <c r="BE12" s="1682">
        <v>73.087999999999994</v>
      </c>
      <c r="BF12" s="1682">
        <v>46.146000000000001</v>
      </c>
      <c r="BG12" s="1682">
        <v>41.914000000000001</v>
      </c>
      <c r="BH12" s="1683">
        <v>36.418999999999997</v>
      </c>
      <c r="BI12" s="1684">
        <v>65.941000000000003</v>
      </c>
      <c r="BJ12" s="1685">
        <v>41.975000000000001</v>
      </c>
      <c r="BK12" s="1649">
        <v>0</v>
      </c>
      <c r="BL12" s="1686">
        <v>78.605999999999995</v>
      </c>
      <c r="BM12" s="1687">
        <v>0</v>
      </c>
      <c r="BN12" s="1688">
        <v>161.73399999999998</v>
      </c>
      <c r="BO12" s="1688">
        <v>0.55800000000000005</v>
      </c>
      <c r="BP12" s="1689">
        <v>5.64</v>
      </c>
      <c r="BQ12" s="1689">
        <v>5.7590000000000003</v>
      </c>
      <c r="BR12" s="1689">
        <v>60.908999999999999</v>
      </c>
      <c r="BS12" s="1689">
        <v>157.88999999999999</v>
      </c>
      <c r="BT12" s="1689">
        <v>91.501999999999995</v>
      </c>
      <c r="BU12" s="1690">
        <v>213.792</v>
      </c>
      <c r="BV12" s="1691">
        <v>54.796999999999997</v>
      </c>
      <c r="BW12" s="1689">
        <v>54.945999999999998</v>
      </c>
      <c r="BX12" s="1689">
        <v>18.001000000000001</v>
      </c>
      <c r="BY12" s="1689">
        <v>240.512</v>
      </c>
      <c r="BZ12" s="1689">
        <v>25.588000000000001</v>
      </c>
      <c r="CA12" s="1692">
        <v>66.275999999999996</v>
      </c>
      <c r="CB12" s="1689">
        <v>49.756</v>
      </c>
      <c r="CC12" s="1689">
        <v>1.331</v>
      </c>
      <c r="CD12" s="1689">
        <v>3.456</v>
      </c>
      <c r="CE12" s="1689">
        <v>2.0459999999999998</v>
      </c>
      <c r="CF12" s="1689">
        <v>0.35299999999999998</v>
      </c>
      <c r="CG12" s="1690">
        <v>401.72799999999995</v>
      </c>
    </row>
    <row r="13" spans="1:85" s="1616" customFormat="1" ht="20.100000000000001" customHeight="1">
      <c r="A13" s="2983"/>
      <c r="B13" s="1634"/>
      <c r="C13" s="1635"/>
      <c r="D13" s="1635"/>
      <c r="E13" s="1635"/>
      <c r="F13" s="1635"/>
      <c r="G13" s="1635"/>
      <c r="H13" s="1635"/>
      <c r="I13" s="1635"/>
      <c r="J13" s="1635"/>
      <c r="K13" s="1635"/>
      <c r="L13" s="1635"/>
      <c r="M13" s="1636"/>
      <c r="N13" s="1634"/>
      <c r="O13" s="1635"/>
      <c r="P13" s="1635"/>
      <c r="Q13" s="1635"/>
      <c r="R13" s="1635"/>
      <c r="S13" s="1635"/>
      <c r="T13" s="1635"/>
      <c r="U13" s="1635"/>
      <c r="V13" s="1635"/>
      <c r="W13" s="1635"/>
      <c r="X13" s="1635"/>
      <c r="Y13" s="1636"/>
      <c r="Z13" s="1634"/>
      <c r="AA13" s="1635"/>
      <c r="AB13" s="1635"/>
      <c r="AC13" s="1635"/>
      <c r="AD13" s="1635"/>
      <c r="AE13" s="1635"/>
      <c r="AF13" s="1635"/>
      <c r="AG13" s="1635"/>
      <c r="AH13" s="1635"/>
      <c r="AI13" s="1635"/>
      <c r="AJ13" s="1635"/>
      <c r="AK13" s="1636"/>
      <c r="AL13" s="1634"/>
      <c r="AM13" s="1635"/>
      <c r="AN13" s="1635"/>
      <c r="AO13" s="1635"/>
      <c r="AP13" s="1635"/>
      <c r="AQ13" s="1635"/>
      <c r="AR13" s="1635"/>
      <c r="AS13" s="1635"/>
      <c r="AT13" s="1635"/>
      <c r="AU13" s="1635"/>
      <c r="AV13" s="1635"/>
      <c r="AW13" s="1636"/>
      <c r="AX13" s="1634"/>
      <c r="AY13" s="1635"/>
      <c r="AZ13" s="1635"/>
      <c r="BA13" s="1635"/>
      <c r="BB13" s="1635"/>
      <c r="BC13" s="1635"/>
      <c r="BD13" s="1635"/>
      <c r="BE13" s="1635"/>
      <c r="BF13" s="1635"/>
      <c r="BG13" s="1635"/>
      <c r="BH13" s="1638"/>
      <c r="BI13" s="1602"/>
      <c r="BJ13" s="1642"/>
      <c r="BK13" s="1693"/>
      <c r="BL13" s="1642"/>
      <c r="BM13" s="1643"/>
      <c r="BN13" s="1614"/>
      <c r="BO13" s="1614"/>
      <c r="BP13" s="1614"/>
      <c r="BQ13" s="1614"/>
      <c r="BR13" s="1614"/>
      <c r="BS13" s="1614"/>
      <c r="BT13" s="1614"/>
      <c r="BU13" s="1612"/>
      <c r="BV13" s="1613"/>
      <c r="BW13" s="1614"/>
      <c r="BX13" s="1614"/>
      <c r="BY13" s="1614"/>
      <c r="BZ13" s="1614"/>
      <c r="CA13" s="1615"/>
      <c r="CB13" s="1614"/>
      <c r="CC13" s="1614"/>
      <c r="CD13" s="1614"/>
      <c r="CE13" s="1614"/>
      <c r="CF13" s="1614"/>
      <c r="CG13" s="1612"/>
    </row>
    <row r="14" spans="1:85" ht="20.100000000000001" customHeight="1">
      <c r="A14" s="2984" t="s">
        <v>929</v>
      </c>
      <c r="B14" s="1617">
        <v>167.74020000000002</v>
      </c>
      <c r="C14" s="1618">
        <v>326.80879999999996</v>
      </c>
      <c r="D14" s="1618">
        <v>266.4819</v>
      </c>
      <c r="E14" s="1618">
        <v>149.7081</v>
      </c>
      <c r="F14" s="1618">
        <v>347.32990000000001</v>
      </c>
      <c r="G14" s="1618">
        <v>445.18370000000004</v>
      </c>
      <c r="H14" s="1618">
        <v>279.55160000000001</v>
      </c>
      <c r="I14" s="1618">
        <v>392.66019999999997</v>
      </c>
      <c r="J14" s="1618">
        <v>162.5934</v>
      </c>
      <c r="K14" s="1618">
        <v>611.39799999999991</v>
      </c>
      <c r="L14" s="1618">
        <v>451.99199999999996</v>
      </c>
      <c r="M14" s="1619">
        <v>394.99801000000002</v>
      </c>
      <c r="N14" s="1617">
        <v>239.27219999999997</v>
      </c>
      <c r="O14" s="1618">
        <v>240.36769999999999</v>
      </c>
      <c r="P14" s="1618">
        <v>264.01440000000002</v>
      </c>
      <c r="Q14" s="1618">
        <v>257.56470000000002</v>
      </c>
      <c r="R14" s="1618">
        <v>449.47470000000004</v>
      </c>
      <c r="S14" s="1618">
        <v>313.26139999999998</v>
      </c>
      <c r="T14" s="1618">
        <v>245.53359999999998</v>
      </c>
      <c r="U14" s="1618">
        <v>577.7118999999999</v>
      </c>
      <c r="V14" s="1618">
        <v>429.6336</v>
      </c>
      <c r="W14" s="1618">
        <v>-34.360900000000022</v>
      </c>
      <c r="X14" s="1618">
        <v>570.29310000000009</v>
      </c>
      <c r="Y14" s="1619">
        <v>641.20180000000005</v>
      </c>
      <c r="Z14" s="1617">
        <v>159.17499999999998</v>
      </c>
      <c r="AA14" s="1618">
        <v>311.20100000000002</v>
      </c>
      <c r="AB14" s="1618">
        <v>394.66300000000001</v>
      </c>
      <c r="AC14" s="1618">
        <v>399.89699999999999</v>
      </c>
      <c r="AD14" s="1618">
        <v>299.93430000000001</v>
      </c>
      <c r="AE14" s="1618">
        <v>271.5693</v>
      </c>
      <c r="AF14" s="1618">
        <v>433.28700000000003</v>
      </c>
      <c r="AG14" s="1618">
        <v>291.637</v>
      </c>
      <c r="AH14" s="1618">
        <v>375.58600000000001</v>
      </c>
      <c r="AI14" s="1618">
        <v>384.80299999999994</v>
      </c>
      <c r="AJ14" s="1618">
        <v>299.55099999999999</v>
      </c>
      <c r="AK14" s="1619">
        <v>483.93400000000003</v>
      </c>
      <c r="AL14" s="1617">
        <v>126.03699999999998</v>
      </c>
      <c r="AM14" s="1618">
        <v>555.22500000000002</v>
      </c>
      <c r="AN14" s="1618">
        <v>319.43700000000001</v>
      </c>
      <c r="AO14" s="1618">
        <v>459.93800000000005</v>
      </c>
      <c r="AP14" s="1618">
        <v>319.39599999999996</v>
      </c>
      <c r="AQ14" s="1618">
        <v>299.73200000000003</v>
      </c>
      <c r="AR14" s="1618">
        <v>442.87</v>
      </c>
      <c r="AS14" s="1618">
        <v>209.85</v>
      </c>
      <c r="AT14" s="1618">
        <v>487.13600000000002</v>
      </c>
      <c r="AU14" s="1618">
        <v>427.38499999999999</v>
      </c>
      <c r="AV14" s="1618">
        <v>307.94300000000004</v>
      </c>
      <c r="AW14" s="1619">
        <v>612.32499999999993</v>
      </c>
      <c r="AX14" s="1694">
        <v>331.95000000000005</v>
      </c>
      <c r="AY14" s="1695">
        <v>261.46100000000001</v>
      </c>
      <c r="AZ14" s="1695">
        <v>414.589</v>
      </c>
      <c r="BA14" s="1695">
        <v>312.90700000000004</v>
      </c>
      <c r="BB14" s="1695">
        <v>266.99</v>
      </c>
      <c r="BC14" s="1695">
        <v>289.91099999999994</v>
      </c>
      <c r="BD14" s="1695">
        <v>433.78999999999996</v>
      </c>
      <c r="BE14" s="1695">
        <v>399.06499999999994</v>
      </c>
      <c r="BF14" s="1695">
        <v>319.62200000000001</v>
      </c>
      <c r="BG14" s="1695">
        <v>355.35399999999998</v>
      </c>
      <c r="BH14" s="1696">
        <v>319.18499999999995</v>
      </c>
      <c r="BI14" s="1697">
        <v>418.59100000000007</v>
      </c>
      <c r="BJ14" s="1698">
        <v>372.7240000000001</v>
      </c>
      <c r="BK14" s="1699">
        <v>188.28500000000003</v>
      </c>
      <c r="BL14" s="1700">
        <v>599.52500000000009</v>
      </c>
      <c r="BM14" s="1701">
        <v>217.33199999999999</v>
      </c>
      <c r="BN14" s="1699">
        <v>545.01099999999997</v>
      </c>
      <c r="BO14" s="1699">
        <v>222.14500000000001</v>
      </c>
      <c r="BP14" s="1702">
        <v>404.339</v>
      </c>
      <c r="BQ14" s="1702">
        <v>359.39300000000003</v>
      </c>
      <c r="BR14" s="1702">
        <v>375.79699999999997</v>
      </c>
      <c r="BS14" s="1702">
        <v>292.00400000000002</v>
      </c>
      <c r="BT14" s="1702">
        <v>426.05599999999998</v>
      </c>
      <c r="BU14" s="1703">
        <v>764.75399999999991</v>
      </c>
      <c r="BV14" s="1704">
        <v>119.333</v>
      </c>
      <c r="BW14" s="1702">
        <v>570.61800000000005</v>
      </c>
      <c r="BX14" s="1702">
        <v>392.49099999999999</v>
      </c>
      <c r="BY14" s="1702">
        <v>688.94199999999989</v>
      </c>
      <c r="BZ14" s="1702">
        <v>298.09699999999998</v>
      </c>
      <c r="CA14" s="1705">
        <v>420.34300000000002</v>
      </c>
      <c r="CB14" s="1702">
        <v>509.60699999999997</v>
      </c>
      <c r="CC14" s="1702">
        <v>427.25100000000003</v>
      </c>
      <c r="CD14" s="1702">
        <v>407.84899999999999</v>
      </c>
      <c r="CE14" s="1702">
        <v>340.85500000000002</v>
      </c>
      <c r="CF14" s="1702">
        <v>350.06299999999999</v>
      </c>
      <c r="CG14" s="1703">
        <v>794.96699999999998</v>
      </c>
    </row>
    <row r="15" spans="1:85" s="1616" customFormat="1" ht="20.100000000000001" customHeight="1">
      <c r="A15" s="2984"/>
      <c r="B15" s="1706"/>
      <c r="C15" s="1707"/>
      <c r="D15" s="1707"/>
      <c r="E15" s="1707"/>
      <c r="F15" s="1707"/>
      <c r="G15" s="1707"/>
      <c r="H15" s="1707"/>
      <c r="I15" s="1707"/>
      <c r="J15" s="1707"/>
      <c r="K15" s="1707"/>
      <c r="L15" s="1707"/>
      <c r="M15" s="1708"/>
      <c r="N15" s="1706"/>
      <c r="O15" s="1707"/>
      <c r="P15" s="1707"/>
      <c r="Q15" s="1707"/>
      <c r="R15" s="1707"/>
      <c r="S15" s="1707"/>
      <c r="T15" s="1707"/>
      <c r="U15" s="1707"/>
      <c r="V15" s="1707"/>
      <c r="W15" s="1707"/>
      <c r="X15" s="1707"/>
      <c r="Y15" s="1708"/>
      <c r="Z15" s="1706"/>
      <c r="AA15" s="1707"/>
      <c r="AB15" s="1707"/>
      <c r="AC15" s="1707"/>
      <c r="AD15" s="1707"/>
      <c r="AE15" s="1707"/>
      <c r="AF15" s="1707"/>
      <c r="AG15" s="1707"/>
      <c r="AH15" s="1707"/>
      <c r="AI15" s="1707"/>
      <c r="AJ15" s="1707"/>
      <c r="AK15" s="1708"/>
      <c r="AL15" s="1709"/>
      <c r="AM15" s="1710"/>
      <c r="AN15" s="1710"/>
      <c r="AO15" s="1710"/>
      <c r="AP15" s="1710"/>
      <c r="AQ15" s="1710"/>
      <c r="AR15" s="1710"/>
      <c r="AS15" s="1710"/>
      <c r="AT15" s="1710"/>
      <c r="AU15" s="1710"/>
      <c r="AV15" s="1710"/>
      <c r="AW15" s="1711"/>
      <c r="AX15" s="1709"/>
      <c r="AY15" s="1710"/>
      <c r="AZ15" s="1710"/>
      <c r="BA15" s="1710"/>
      <c r="BB15" s="1710"/>
      <c r="BC15" s="1710"/>
      <c r="BD15" s="1710"/>
      <c r="BE15" s="1710"/>
      <c r="BF15" s="1710"/>
      <c r="BG15" s="1601"/>
      <c r="BH15" s="1659"/>
      <c r="BI15" s="1602"/>
      <c r="BK15" s="1614"/>
      <c r="BL15" s="1613"/>
      <c r="BM15" s="1659"/>
      <c r="BN15" s="1614"/>
      <c r="BO15" s="1614"/>
      <c r="BP15" s="1614"/>
      <c r="BQ15" s="1614"/>
      <c r="BR15" s="1614"/>
      <c r="BS15" s="1614"/>
      <c r="BT15" s="1614"/>
      <c r="BU15" s="1612"/>
      <c r="BV15" s="1613"/>
      <c r="BW15" s="1614"/>
      <c r="BX15" s="1614"/>
      <c r="BY15" s="1614"/>
      <c r="BZ15" s="1614"/>
      <c r="CA15" s="1615"/>
      <c r="CB15" s="1614"/>
      <c r="CC15" s="1614"/>
      <c r="CD15" s="1614"/>
      <c r="CE15" s="1614"/>
      <c r="CF15" s="1614"/>
      <c r="CG15" s="1612"/>
    </row>
    <row r="16" spans="1:85" s="2982" customFormat="1" ht="20.100000000000001" customHeight="1" thickBot="1">
      <c r="A16" s="2988" t="s">
        <v>930</v>
      </c>
      <c r="B16" s="2989">
        <v>3.1313999999999851</v>
      </c>
      <c r="C16" s="2990">
        <v>-128.04969999999997</v>
      </c>
      <c r="D16" s="2990">
        <v>-102.01799999999997</v>
      </c>
      <c r="E16" s="2990">
        <v>87.412199999999984</v>
      </c>
      <c r="F16" s="2990">
        <v>-73.890700000000038</v>
      </c>
      <c r="G16" s="2990">
        <v>-163.91170000000005</v>
      </c>
      <c r="H16" s="2990">
        <v>-96.541100000000029</v>
      </c>
      <c r="I16" s="2990">
        <v>-56.338399999999979</v>
      </c>
      <c r="J16" s="2990">
        <v>191.23999999999998</v>
      </c>
      <c r="K16" s="2990">
        <v>-384.73729999999989</v>
      </c>
      <c r="L16" s="2990">
        <v>-216.92889999999997</v>
      </c>
      <c r="M16" s="2991">
        <v>-114.18401</v>
      </c>
      <c r="N16" s="2989">
        <v>-57.621299999999934</v>
      </c>
      <c r="O16" s="2990">
        <v>-60.801499999999976</v>
      </c>
      <c r="P16" s="2990">
        <v>-89.359000000000037</v>
      </c>
      <c r="Q16" s="2990">
        <v>-50.768400000000014</v>
      </c>
      <c r="R16" s="2990">
        <v>-239.47080000000005</v>
      </c>
      <c r="S16" s="2990">
        <v>-52.80540000000002</v>
      </c>
      <c r="T16" s="2990">
        <v>307.83339999999998</v>
      </c>
      <c r="U16" s="2990">
        <v>-297.35639999999989</v>
      </c>
      <c r="V16" s="2990">
        <v>-171.60769999999997</v>
      </c>
      <c r="W16" s="2990">
        <v>295.9237</v>
      </c>
      <c r="X16" s="2990">
        <v>-267.06760000000014</v>
      </c>
      <c r="Y16" s="2991">
        <v>-133.88570000000004</v>
      </c>
      <c r="Z16" s="2989">
        <v>106.91300000000004</v>
      </c>
      <c r="AA16" s="2990">
        <v>-137.43600000000001</v>
      </c>
      <c r="AB16" s="2990">
        <v>-56.022000000000048</v>
      </c>
      <c r="AC16" s="2990">
        <v>-71.682999999999993</v>
      </c>
      <c r="AD16" s="2990">
        <v>-93.138299999999987</v>
      </c>
      <c r="AE16" s="2990">
        <v>-29.888700000000028</v>
      </c>
      <c r="AF16" s="2990">
        <v>-189.95200000000003</v>
      </c>
      <c r="AG16" s="2990">
        <v>-94.198000000000008</v>
      </c>
      <c r="AH16" s="2990">
        <v>1.61099999999999</v>
      </c>
      <c r="AI16" s="2990">
        <v>-134.21799999999993</v>
      </c>
      <c r="AJ16" s="2990">
        <v>-22.204999999999984</v>
      </c>
      <c r="AK16" s="2991">
        <v>-50.893000000000029</v>
      </c>
      <c r="AL16" s="2989">
        <v>102.03300000000002</v>
      </c>
      <c r="AM16" s="2990">
        <v>-317.09100000000001</v>
      </c>
      <c r="AN16" s="2990">
        <v>61.04299999999995</v>
      </c>
      <c r="AO16" s="2990">
        <v>-183.21800000000007</v>
      </c>
      <c r="AP16" s="2990">
        <v>-72.841999999999956</v>
      </c>
      <c r="AQ16" s="2990">
        <v>-48.441000000000031</v>
      </c>
      <c r="AR16" s="2990">
        <v>-25.793999999999983</v>
      </c>
      <c r="AS16" s="2990">
        <v>17.188000000000017</v>
      </c>
      <c r="AT16" s="2990">
        <v>-109.93900000000002</v>
      </c>
      <c r="AU16" s="2990">
        <v>-200.023</v>
      </c>
      <c r="AV16" s="2990">
        <v>-85.137</v>
      </c>
      <c r="AW16" s="2991">
        <v>-342.85799999999995</v>
      </c>
      <c r="AX16" s="2992">
        <v>-101.54300000000003</v>
      </c>
      <c r="AY16" s="2993">
        <v>-29.604000000000042</v>
      </c>
      <c r="AZ16" s="2993">
        <v>-71.555000000000007</v>
      </c>
      <c r="BA16" s="2993">
        <v>-68.107000000000028</v>
      </c>
      <c r="BB16" s="2993">
        <v>-24.599000000000018</v>
      </c>
      <c r="BC16" s="2993">
        <v>47.746000000000038</v>
      </c>
      <c r="BD16" s="2993">
        <v>-135.52299999999997</v>
      </c>
      <c r="BE16" s="2993">
        <v>-151.49099999999993</v>
      </c>
      <c r="BF16" s="2993">
        <v>23.234999999999957</v>
      </c>
      <c r="BG16" s="2993">
        <v>-78.339999999999975</v>
      </c>
      <c r="BH16" s="2994">
        <v>-90.537999999999954</v>
      </c>
      <c r="BI16" s="2995">
        <v>-155.3250000000001</v>
      </c>
      <c r="BJ16" s="2993">
        <v>-107.76900000000012</v>
      </c>
      <c r="BK16" s="2994">
        <v>13.488999999999976</v>
      </c>
      <c r="BL16" s="2994">
        <v>-96.23700000000008</v>
      </c>
      <c r="BM16" s="2994">
        <v>-41.094000000000023</v>
      </c>
      <c r="BN16" s="2996">
        <v>-391.35199999999998</v>
      </c>
      <c r="BO16" s="2996">
        <v>-53.50200000000001</v>
      </c>
      <c r="BP16" s="2997">
        <v>-15.899999999999977</v>
      </c>
      <c r="BQ16" s="2997">
        <v>-148.14200000000002</v>
      </c>
      <c r="BR16" s="2997">
        <v>18.533000000000072</v>
      </c>
      <c r="BS16" s="2997">
        <v>35.253000000000043</v>
      </c>
      <c r="BT16" s="2997">
        <v>-185.91799999999998</v>
      </c>
      <c r="BU16" s="2998">
        <v>-585.16099999999983</v>
      </c>
      <c r="BV16" s="2999">
        <v>83.780999999999977</v>
      </c>
      <c r="BW16" s="2997">
        <v>-406.21300000000008</v>
      </c>
      <c r="BX16" s="2997">
        <v>-209.79400000000001</v>
      </c>
      <c r="BY16" s="2997">
        <v>-369.12999999999988</v>
      </c>
      <c r="BZ16" s="2997">
        <v>-178.86899999999997</v>
      </c>
      <c r="CA16" s="3000">
        <v>-180.82100000000003</v>
      </c>
      <c r="CB16" s="2997">
        <v>-167.55700000000002</v>
      </c>
      <c r="CC16" s="2997">
        <v>-93.66500000000002</v>
      </c>
      <c r="CD16" s="2997">
        <v>-144.77999999999997</v>
      </c>
      <c r="CE16" s="2997">
        <v>-159.78800000000001</v>
      </c>
      <c r="CF16" s="2997">
        <v>-138.202</v>
      </c>
      <c r="CG16" s="2998">
        <v>-382.84199999999998</v>
      </c>
    </row>
    <row r="17" spans="1:79" s="1716" customFormat="1" ht="15" customHeight="1">
      <c r="A17" s="3199"/>
      <c r="B17" s="3199"/>
      <c r="C17" s="3199"/>
      <c r="D17" s="3199"/>
      <c r="E17" s="3199"/>
      <c r="F17" s="3199"/>
      <c r="G17" s="3199"/>
      <c r="H17" s="3199"/>
      <c r="I17" s="3199"/>
      <c r="J17" s="3199"/>
      <c r="K17" s="3199"/>
      <c r="L17" s="3199"/>
      <c r="M17" s="3199"/>
      <c r="N17" s="3199"/>
      <c r="O17" s="3199"/>
      <c r="P17" s="3199"/>
      <c r="Q17" s="3199"/>
      <c r="R17" s="3199"/>
      <c r="S17" s="3199"/>
      <c r="T17" s="3199"/>
      <c r="U17" s="3199"/>
      <c r="V17" s="3199"/>
      <c r="W17" s="3199"/>
      <c r="X17" s="3199"/>
      <c r="Y17" s="3199"/>
      <c r="Z17" s="3199"/>
      <c r="AA17" s="3199"/>
      <c r="AB17" s="3199"/>
      <c r="AC17" s="3199"/>
      <c r="AD17" s="3199"/>
      <c r="AE17" s="1712"/>
      <c r="AF17" s="1712"/>
      <c r="AG17" s="1712"/>
      <c r="AH17" s="1712"/>
      <c r="AI17" s="1712"/>
      <c r="AJ17" s="1712"/>
      <c r="AK17" s="1712"/>
      <c r="AL17" s="1712"/>
      <c r="AM17" s="1713"/>
      <c r="AN17" s="1713"/>
      <c r="AO17" s="1713"/>
      <c r="AP17" s="1712"/>
      <c r="AQ17" s="1712"/>
      <c r="AR17" s="1712"/>
      <c r="AS17" s="1712"/>
      <c r="AT17" s="1712"/>
      <c r="AU17" s="1712"/>
      <c r="AV17" s="1712"/>
      <c r="AW17" s="1712"/>
      <c r="AX17" s="1714"/>
      <c r="AY17" s="1714"/>
      <c r="AZ17" s="1715"/>
      <c r="BA17" s="1715"/>
      <c r="BB17" s="1715"/>
      <c r="BC17" s="1715"/>
      <c r="BD17" s="1715"/>
      <c r="BE17" s="1715"/>
      <c r="BF17" s="1715"/>
      <c r="BG17" s="1715"/>
      <c r="BH17" s="1715"/>
      <c r="BI17" s="1715"/>
      <c r="BJ17" s="1715"/>
      <c r="BK17" s="1715"/>
      <c r="BL17" s="1715"/>
      <c r="BM17" s="1715"/>
      <c r="BN17" s="1715"/>
      <c r="BO17" s="1715"/>
      <c r="BP17" s="1715"/>
      <c r="BQ17" s="1715"/>
      <c r="BR17" s="1715"/>
      <c r="BS17" s="1715"/>
      <c r="BT17" s="1715"/>
      <c r="BU17" s="1715"/>
    </row>
    <row r="18" spans="1:79">
      <c r="A18" s="3199" t="s">
        <v>931</v>
      </c>
      <c r="B18" s="3199"/>
      <c r="C18" s="3199"/>
      <c r="D18" s="3199"/>
      <c r="E18" s="3199"/>
      <c r="F18" s="3199"/>
      <c r="G18" s="3199"/>
      <c r="H18" s="3199"/>
      <c r="I18" s="3199"/>
      <c r="J18" s="3199"/>
      <c r="K18" s="3199"/>
      <c r="L18" s="3199"/>
      <c r="M18" s="3199"/>
      <c r="N18" s="3199"/>
      <c r="O18" s="3199"/>
      <c r="P18" s="3199"/>
      <c r="Q18" s="3199"/>
      <c r="R18" s="3199"/>
      <c r="S18" s="3199"/>
      <c r="T18" s="3199"/>
      <c r="U18" s="3199"/>
      <c r="V18" s="3199"/>
      <c r="W18" s="3199"/>
      <c r="X18" s="3199"/>
      <c r="Y18" s="3199"/>
      <c r="Z18" s="3199"/>
      <c r="AA18" s="3199"/>
      <c r="AB18" s="3199"/>
      <c r="AC18" s="3199"/>
      <c r="AD18" s="3199"/>
      <c r="BJ18" s="1717"/>
      <c r="BK18" s="1717"/>
      <c r="BL18" s="1717"/>
      <c r="BM18" s="1717"/>
      <c r="BN18" s="1717"/>
      <c r="BO18" s="1717"/>
      <c r="BP18" s="1717"/>
      <c r="BQ18" s="1717"/>
      <c r="BR18" s="1717"/>
      <c r="BS18" s="1717"/>
      <c r="BT18" s="1717"/>
      <c r="BU18" s="1717"/>
    </row>
    <row r="20" spans="1:79">
      <c r="Z20" s="1718"/>
      <c r="AZ20" s="1719"/>
      <c r="BA20" s="1719"/>
      <c r="BB20" s="1719"/>
      <c r="BC20" s="1719"/>
      <c r="BD20" s="1719"/>
      <c r="BE20" s="1719"/>
      <c r="BF20" s="1719"/>
      <c r="BG20" s="1719"/>
      <c r="BH20" s="1719"/>
      <c r="BI20" s="1719"/>
      <c r="BJ20" s="1717"/>
      <c r="BK20" s="1717"/>
      <c r="BL20" s="1717"/>
      <c r="BM20" s="1717"/>
      <c r="BN20" s="1717"/>
      <c r="BO20" s="1717"/>
      <c r="BP20" s="1717"/>
      <c r="BQ20" s="1717"/>
      <c r="BR20" s="1717"/>
      <c r="BS20" s="1717"/>
      <c r="BT20" s="1717"/>
      <c r="BU20" s="1717"/>
      <c r="BV20" s="1717"/>
      <c r="BW20" s="1717"/>
      <c r="BX20" s="1717"/>
      <c r="BY20" s="1717"/>
      <c r="BZ20" s="1717"/>
      <c r="CA20" s="1717"/>
    </row>
    <row r="21" spans="1:79">
      <c r="A21" s="3200"/>
      <c r="B21" s="1718"/>
      <c r="C21" s="1718"/>
      <c r="D21" s="1718"/>
      <c r="E21" s="1718"/>
      <c r="F21" s="1718"/>
      <c r="G21" s="1718"/>
      <c r="H21" s="1718"/>
      <c r="I21" s="1718"/>
      <c r="J21" s="1718"/>
      <c r="K21" s="1718"/>
      <c r="L21" s="1718"/>
      <c r="M21" s="1718"/>
      <c r="N21" s="1718"/>
      <c r="O21" s="1718"/>
      <c r="P21" s="1718"/>
      <c r="Q21" s="1718"/>
      <c r="R21" s="1718"/>
      <c r="S21" s="1718"/>
      <c r="T21" s="1718"/>
      <c r="U21" s="1718"/>
      <c r="V21" s="1718"/>
      <c r="W21" s="1718"/>
      <c r="X21" s="1718"/>
      <c r="Y21" s="1718"/>
      <c r="Z21" s="1718"/>
      <c r="AA21" s="1718"/>
      <c r="AB21" s="1718"/>
      <c r="AC21" s="1718"/>
      <c r="AD21" s="1718"/>
      <c r="AE21" s="1718"/>
      <c r="AF21" s="1718"/>
      <c r="AG21" s="1718"/>
      <c r="AH21" s="1718"/>
      <c r="AI21" s="1718"/>
      <c r="AJ21" s="1718"/>
      <c r="AK21" s="1718"/>
      <c r="AL21" s="1718"/>
      <c r="AM21" s="1718"/>
      <c r="AN21" s="1718"/>
      <c r="AO21" s="1718"/>
      <c r="AP21" s="1718"/>
      <c r="AQ21" s="1718"/>
      <c r="AR21" s="1718"/>
      <c r="AS21" s="1718"/>
      <c r="AT21" s="1718"/>
      <c r="AU21" s="1718"/>
      <c r="AV21" s="1718"/>
      <c r="AW21" s="1718"/>
      <c r="AX21" s="1718"/>
      <c r="AY21" s="1718"/>
      <c r="AZ21" s="1718"/>
      <c r="BA21" s="1718"/>
      <c r="BB21" s="1718"/>
      <c r="BC21" s="1718"/>
      <c r="BD21" s="1718"/>
      <c r="BE21" s="1718"/>
      <c r="BF21" s="1718"/>
      <c r="BG21" s="1718"/>
      <c r="BH21" s="1718"/>
      <c r="BI21" s="1718"/>
      <c r="BJ21" s="1717"/>
      <c r="BK21" s="1717"/>
      <c r="BL21" s="1717"/>
    </row>
    <row r="22" spans="1:79">
      <c r="A22" s="3200"/>
      <c r="B22" s="1717"/>
      <c r="C22" s="1717"/>
      <c r="D22" s="1717"/>
      <c r="E22" s="1717"/>
      <c r="F22" s="1717"/>
      <c r="G22" s="1717"/>
      <c r="H22" s="1717"/>
      <c r="I22" s="1717"/>
      <c r="J22" s="1717"/>
      <c r="K22" s="1717"/>
      <c r="L22" s="1717"/>
      <c r="M22" s="1717"/>
      <c r="N22" s="1717"/>
      <c r="O22" s="1717"/>
      <c r="P22" s="1717"/>
      <c r="Q22" s="1717"/>
      <c r="R22" s="1717"/>
      <c r="S22" s="1717"/>
      <c r="T22" s="1717"/>
      <c r="U22" s="1717"/>
      <c r="V22" s="1717"/>
      <c r="W22" s="1717"/>
      <c r="X22" s="1717"/>
      <c r="Y22" s="1717"/>
      <c r="Z22" s="1717"/>
      <c r="AA22" s="1717"/>
      <c r="AB22" s="1717"/>
      <c r="AC22" s="1717"/>
      <c r="AD22" s="1717"/>
      <c r="AE22" s="1717"/>
      <c r="AF22" s="1717"/>
      <c r="AG22" s="1717"/>
      <c r="AH22" s="1717"/>
      <c r="AI22" s="1717"/>
      <c r="AJ22" s="1717"/>
      <c r="AK22" s="1717"/>
      <c r="AL22" s="1717"/>
      <c r="AM22" s="1717"/>
      <c r="AN22" s="1717"/>
      <c r="AO22" s="1717"/>
      <c r="AP22" s="1717"/>
      <c r="AQ22" s="1717"/>
      <c r="AR22" s="1717"/>
      <c r="AS22" s="1717"/>
      <c r="AT22" s="1717"/>
      <c r="AU22" s="1717"/>
      <c r="AV22" s="1717"/>
      <c r="AW22" s="1717"/>
      <c r="AX22" s="1717"/>
      <c r="AY22" s="1717"/>
      <c r="AZ22" s="1717"/>
      <c r="BA22" s="1717"/>
      <c r="BB22" s="1717"/>
      <c r="BC22" s="1717"/>
      <c r="BD22" s="1717"/>
      <c r="BE22" s="1717"/>
      <c r="BF22" s="1717"/>
      <c r="BG22" s="1717"/>
      <c r="BH22" s="1717"/>
      <c r="BI22" s="1717"/>
    </row>
    <row r="23" spans="1:79">
      <c r="B23" s="1717"/>
      <c r="C23" s="1717"/>
      <c r="D23" s="1717"/>
      <c r="E23" s="1717"/>
      <c r="F23" s="1717"/>
      <c r="G23" s="1717"/>
      <c r="H23" s="1717"/>
      <c r="I23" s="1717"/>
      <c r="J23" s="1717"/>
      <c r="K23" s="1717"/>
      <c r="L23" s="1717"/>
      <c r="M23" s="1717"/>
      <c r="N23" s="1717"/>
      <c r="O23" s="1717"/>
      <c r="P23" s="1717"/>
      <c r="Q23" s="1717"/>
      <c r="R23" s="1717"/>
      <c r="S23" s="1717"/>
      <c r="T23" s="1717"/>
      <c r="U23" s="1717"/>
      <c r="V23" s="1717"/>
      <c r="W23" s="1717"/>
      <c r="X23" s="1717"/>
      <c r="Y23" s="1717"/>
      <c r="Z23" s="1717"/>
      <c r="AA23" s="1717"/>
      <c r="AB23" s="1717"/>
      <c r="AC23" s="1717"/>
      <c r="AD23" s="1717"/>
      <c r="AE23" s="1717"/>
      <c r="AF23" s="1717"/>
      <c r="AG23" s="1717"/>
      <c r="AH23" s="1717"/>
      <c r="AI23" s="1717"/>
      <c r="AJ23" s="1717"/>
      <c r="AK23" s="1717"/>
      <c r="AL23" s="1717"/>
      <c r="AM23" s="1717"/>
      <c r="AN23" s="1717"/>
      <c r="AO23" s="1717"/>
      <c r="AP23" s="1717"/>
      <c r="AQ23" s="1717"/>
      <c r="AR23" s="1717"/>
      <c r="AS23" s="1717"/>
      <c r="AT23" s="1717"/>
      <c r="AU23" s="1717"/>
      <c r="AV23" s="1717"/>
      <c r="AW23" s="1717"/>
      <c r="AX23" s="1717"/>
      <c r="AY23" s="1717"/>
      <c r="AZ23" s="1717"/>
      <c r="BA23" s="1717"/>
      <c r="BB23" s="1717"/>
      <c r="BC23" s="1717"/>
      <c r="BD23" s="1717"/>
      <c r="BE23" s="1717"/>
      <c r="BF23" s="1717"/>
      <c r="BG23" s="1717"/>
      <c r="BH23" s="1717"/>
      <c r="BI23" s="1717"/>
    </row>
    <row r="24" spans="1:79">
      <c r="A24" s="3200"/>
      <c r="B24" s="1717"/>
      <c r="C24" s="1717"/>
      <c r="D24" s="1717"/>
      <c r="E24" s="1717"/>
      <c r="F24" s="1717"/>
      <c r="G24" s="1717"/>
      <c r="H24" s="1717"/>
      <c r="I24" s="1717"/>
      <c r="J24" s="1717"/>
      <c r="K24" s="1717"/>
      <c r="L24" s="1717"/>
      <c r="M24" s="1717"/>
      <c r="N24" s="1717"/>
      <c r="O24" s="1717"/>
      <c r="P24" s="1717"/>
      <c r="Q24" s="1717"/>
      <c r="R24" s="1717"/>
      <c r="S24" s="1717"/>
      <c r="T24" s="1717"/>
      <c r="U24" s="1717"/>
      <c r="V24" s="1717"/>
      <c r="W24" s="1717"/>
      <c r="X24" s="1717"/>
      <c r="Y24" s="1717"/>
      <c r="Z24" s="1717"/>
      <c r="AA24" s="1717"/>
      <c r="AB24" s="1717"/>
      <c r="AC24" s="1717"/>
      <c r="AD24" s="1717"/>
      <c r="AE24" s="1717"/>
      <c r="AF24" s="1717"/>
      <c r="AG24" s="1717"/>
      <c r="AH24" s="1717"/>
      <c r="AI24" s="1717"/>
      <c r="AJ24" s="1717"/>
      <c r="AK24" s="1717"/>
      <c r="AL24" s="1717"/>
      <c r="AM24" s="1717"/>
      <c r="AN24" s="1717"/>
      <c r="AO24" s="1717"/>
      <c r="AP24" s="1717"/>
      <c r="AQ24" s="1717"/>
      <c r="AR24" s="1717"/>
      <c r="AS24" s="1717"/>
      <c r="AT24" s="1717"/>
      <c r="AU24" s="1717"/>
      <c r="AV24" s="1717"/>
      <c r="AW24" s="1717"/>
      <c r="AX24" s="1717"/>
      <c r="AY24" s="1717"/>
      <c r="AZ24" s="1717"/>
      <c r="BA24" s="1717"/>
      <c r="BB24" s="1717"/>
      <c r="BC24" s="1717"/>
      <c r="BD24" s="1717"/>
      <c r="BE24" s="1717"/>
      <c r="BF24" s="1717"/>
      <c r="BG24" s="1717"/>
      <c r="BH24" s="1717"/>
      <c r="BI24" s="1717"/>
      <c r="BJ24" s="1717"/>
      <c r="BK24" s="1717"/>
      <c r="BL24" s="1717"/>
    </row>
    <row r="25" spans="1:79">
      <c r="A25" s="3200"/>
      <c r="B25" s="1718"/>
      <c r="C25" s="1718"/>
      <c r="D25" s="1718"/>
      <c r="E25" s="1718"/>
      <c r="F25" s="1718"/>
      <c r="G25" s="1718"/>
      <c r="H25" s="1718"/>
      <c r="I25" s="1718"/>
      <c r="J25" s="1718"/>
      <c r="K25" s="1718"/>
      <c r="L25" s="1718"/>
      <c r="M25" s="1718"/>
      <c r="N25" s="1718"/>
      <c r="O25" s="1718"/>
      <c r="P25" s="1718"/>
      <c r="Q25" s="1718"/>
      <c r="R25" s="1718"/>
      <c r="S25" s="1718"/>
      <c r="T25" s="1718"/>
      <c r="U25" s="1718"/>
      <c r="V25" s="1718"/>
      <c r="W25" s="1718"/>
      <c r="X25" s="1718"/>
      <c r="Y25" s="1718"/>
      <c r="Z25" s="1718"/>
      <c r="AA25" s="1718"/>
      <c r="AB25" s="1718"/>
      <c r="AC25" s="1718"/>
      <c r="AD25" s="1718"/>
      <c r="AE25" s="1718"/>
      <c r="AF25" s="1718"/>
      <c r="AG25" s="1718"/>
      <c r="AH25" s="1718"/>
      <c r="AI25" s="1718"/>
      <c r="AJ25" s="1718"/>
      <c r="AK25" s="1718"/>
      <c r="AL25" s="1718"/>
      <c r="AM25" s="1718"/>
      <c r="AN25" s="1718"/>
      <c r="AO25" s="1718"/>
      <c r="AP25" s="1718"/>
      <c r="AQ25" s="1718"/>
      <c r="AR25" s="1718"/>
      <c r="AS25" s="1718"/>
      <c r="AT25" s="1718"/>
      <c r="AU25" s="1718"/>
      <c r="AV25" s="1718"/>
      <c r="AW25" s="1718"/>
      <c r="AX25" s="1718"/>
      <c r="AY25" s="1718"/>
      <c r="AZ25" s="1718"/>
      <c r="BA25" s="1718"/>
      <c r="BB25" s="1718"/>
      <c r="BC25" s="1718"/>
      <c r="BD25" s="1718"/>
      <c r="BE25" s="1718"/>
      <c r="BF25" s="1718"/>
      <c r="BG25" s="1718"/>
      <c r="BH25" s="1718"/>
      <c r="BI25" s="1718"/>
      <c r="BJ25" s="1717"/>
      <c r="BK25" s="1717"/>
      <c r="BL25" s="1717"/>
    </row>
    <row r="26" spans="1:79">
      <c r="B26" s="1718"/>
      <c r="C26" s="1718"/>
      <c r="D26" s="1718"/>
      <c r="E26" s="1718"/>
      <c r="F26" s="1718"/>
      <c r="G26" s="1718"/>
      <c r="H26" s="1718"/>
      <c r="I26" s="1718"/>
      <c r="J26" s="1718"/>
      <c r="K26" s="1718"/>
      <c r="L26" s="1718"/>
      <c r="M26" s="1718"/>
      <c r="N26" s="1718"/>
      <c r="O26" s="1718"/>
      <c r="P26" s="1718"/>
      <c r="Q26" s="1718"/>
      <c r="R26" s="1718"/>
      <c r="S26" s="1718"/>
      <c r="T26" s="1718"/>
      <c r="U26" s="1718"/>
      <c r="V26" s="1718"/>
      <c r="W26" s="1718"/>
      <c r="X26" s="1718"/>
      <c r="Y26" s="1718"/>
      <c r="Z26" s="1718"/>
      <c r="AA26" s="1718"/>
      <c r="AB26" s="1718"/>
      <c r="AC26" s="1718"/>
      <c r="AD26" s="1718"/>
      <c r="AE26" s="1718"/>
      <c r="AF26" s="1718"/>
      <c r="AG26" s="1718"/>
      <c r="AH26" s="1718"/>
      <c r="AI26" s="1718"/>
      <c r="AJ26" s="1718"/>
      <c r="AK26" s="1718"/>
      <c r="AL26" s="1718"/>
      <c r="AM26" s="1718"/>
      <c r="AN26" s="1718"/>
      <c r="AO26" s="1718"/>
      <c r="AP26" s="1718"/>
      <c r="AQ26" s="1718"/>
      <c r="AR26" s="1718"/>
      <c r="AS26" s="1718"/>
      <c r="AT26" s="1718"/>
      <c r="AU26" s="1718"/>
      <c r="AV26" s="1718"/>
      <c r="AW26" s="1718"/>
      <c r="AX26" s="1718"/>
      <c r="AY26" s="1718"/>
      <c r="AZ26" s="1718"/>
      <c r="BA26" s="1718"/>
      <c r="BB26" s="1718"/>
      <c r="BC26" s="1718"/>
      <c r="BD26" s="1718"/>
      <c r="BE26" s="1718"/>
      <c r="BF26" s="1718"/>
      <c r="BG26" s="1718"/>
      <c r="BH26" s="1718"/>
      <c r="BI26" s="1718"/>
      <c r="BJ26" s="1717"/>
      <c r="BK26" s="1717"/>
      <c r="BL26" s="1717"/>
    </row>
    <row r="27" spans="1:79">
      <c r="B27" s="1718"/>
      <c r="C27" s="1718"/>
      <c r="D27" s="1718"/>
      <c r="E27" s="1718"/>
      <c r="F27" s="1718"/>
      <c r="G27" s="1718"/>
      <c r="H27" s="1718"/>
      <c r="I27" s="1718"/>
      <c r="J27" s="1718"/>
      <c r="K27" s="1718"/>
      <c r="L27" s="1718"/>
      <c r="M27" s="1718"/>
      <c r="N27" s="1718"/>
      <c r="O27" s="1718"/>
      <c r="P27" s="1718"/>
      <c r="Q27" s="1718"/>
      <c r="R27" s="1718"/>
      <c r="S27" s="1718"/>
      <c r="T27" s="1718"/>
      <c r="U27" s="1718"/>
      <c r="V27" s="1718"/>
      <c r="W27" s="1718"/>
      <c r="X27" s="1718"/>
      <c r="Y27" s="1718"/>
      <c r="Z27" s="1718"/>
      <c r="AA27" s="1718"/>
      <c r="AB27" s="1718"/>
      <c r="AC27" s="1718"/>
      <c r="AD27" s="1718"/>
      <c r="AE27" s="1718"/>
      <c r="AF27" s="1718"/>
      <c r="AG27" s="1718"/>
      <c r="AH27" s="1718"/>
      <c r="AI27" s="1718"/>
      <c r="AJ27" s="1718"/>
      <c r="AK27" s="1718"/>
      <c r="AL27" s="1718"/>
      <c r="AM27" s="1718"/>
      <c r="AN27" s="1718"/>
      <c r="AO27" s="1718"/>
      <c r="AP27" s="1718"/>
      <c r="AQ27" s="1718"/>
      <c r="AR27" s="1718"/>
      <c r="AS27" s="1718"/>
      <c r="AT27" s="1718"/>
      <c r="AU27" s="1718"/>
      <c r="AV27" s="1718"/>
      <c r="AW27" s="1718"/>
      <c r="AX27" s="1718"/>
      <c r="AY27" s="1718"/>
      <c r="AZ27" s="1718"/>
      <c r="BA27" s="1718"/>
      <c r="BB27" s="1718"/>
      <c r="BC27" s="1718"/>
      <c r="BD27" s="1718"/>
      <c r="BE27" s="1718"/>
      <c r="BF27" s="1718"/>
      <c r="BG27" s="1718"/>
      <c r="BH27" s="1718"/>
      <c r="BI27" s="1718"/>
      <c r="BJ27" s="1717"/>
      <c r="BK27" s="1717"/>
      <c r="BL27" s="1717"/>
    </row>
  </sheetData>
  <mergeCells count="4">
    <mergeCell ref="A17:AD17"/>
    <mergeCell ref="A18:AD18"/>
    <mergeCell ref="A21:A22"/>
    <mergeCell ref="A24:A25"/>
  </mergeCells>
  <hyperlinks>
    <hyperlink ref="A1" location="Menu!A1" display="Return to Menu"/>
  </hyperlinks>
  <pageMargins left="0.19685039370078741" right="0.19685039370078741" top="0.74803149606299213" bottom="0.74803149606299213" header="0.31496062992125984" footer="0.31496062992125984"/>
  <pageSetup scale="64" orientation="landscape" r:id="rId1"/>
  <colBreaks count="5" manualBreakCount="5">
    <brk id="15" max="18" man="1"/>
    <brk id="29" max="18" man="1"/>
    <brk id="43" max="18" man="1"/>
    <brk id="57" max="18" man="1"/>
    <brk id="70" max="18"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9"/>
  <sheetViews>
    <sheetView view="pageBreakPreview" zoomScale="110" zoomScaleNormal="100" zoomScaleSheetLayoutView="110" workbookViewId="0"/>
  </sheetViews>
  <sheetFormatPr defaultColWidth="16.7109375" defaultRowHeight="14.25"/>
  <cols>
    <col min="1" max="1" width="16.28515625" style="1596" customWidth="1"/>
    <col min="2" max="3" width="16.7109375" style="1596" customWidth="1"/>
    <col min="4" max="4" width="18.140625" style="1596" customWidth="1"/>
    <col min="5" max="11" width="9.28515625" style="1596" bestFit="1" customWidth="1"/>
    <col min="12" max="12" width="10.85546875" style="1596" customWidth="1"/>
    <col min="13" max="15" width="9.28515625" style="1596" bestFit="1" customWidth="1"/>
    <col min="16" max="16" width="11.140625" style="1596" customWidth="1"/>
    <col min="17" max="17" width="10.42578125" style="1596" bestFit="1" customWidth="1"/>
    <col min="18" max="27" width="9.28515625" style="1596" bestFit="1" customWidth="1"/>
    <col min="28" max="28" width="13.140625" style="1596" customWidth="1"/>
    <col min="29" max="29" width="9.28515625" style="1596" bestFit="1" customWidth="1"/>
    <col min="30" max="30" width="10.42578125" style="1596" bestFit="1" customWidth="1"/>
    <col min="31" max="254" width="9.140625" style="1596" customWidth="1"/>
    <col min="255" max="255" width="16.28515625" style="1596" customWidth="1"/>
    <col min="256" max="256" width="16.7109375" style="1596"/>
    <col min="257" max="257" width="16.28515625" style="1596" customWidth="1"/>
    <col min="258" max="259" width="16.7109375" style="1596" customWidth="1"/>
    <col min="260" max="260" width="18.140625" style="1596" customWidth="1"/>
    <col min="261" max="267" width="9.28515625" style="1596" bestFit="1" customWidth="1"/>
    <col min="268" max="268" width="10.85546875" style="1596" customWidth="1"/>
    <col min="269" max="271" width="9.28515625" style="1596" bestFit="1" customWidth="1"/>
    <col min="272" max="272" width="11.140625" style="1596" customWidth="1"/>
    <col min="273" max="273" width="10.42578125" style="1596" bestFit="1" customWidth="1"/>
    <col min="274" max="283" width="9.28515625" style="1596" bestFit="1" customWidth="1"/>
    <col min="284" max="284" width="13.140625" style="1596" customWidth="1"/>
    <col min="285" max="285" width="9.28515625" style="1596" bestFit="1" customWidth="1"/>
    <col min="286" max="286" width="10.42578125" style="1596" bestFit="1" customWidth="1"/>
    <col min="287" max="510" width="9.140625" style="1596" customWidth="1"/>
    <col min="511" max="511" width="16.28515625" style="1596" customWidth="1"/>
    <col min="512" max="512" width="16.7109375" style="1596"/>
    <col min="513" max="513" width="16.28515625" style="1596" customWidth="1"/>
    <col min="514" max="515" width="16.7109375" style="1596" customWidth="1"/>
    <col min="516" max="516" width="18.140625" style="1596" customWidth="1"/>
    <col min="517" max="523" width="9.28515625" style="1596" bestFit="1" customWidth="1"/>
    <col min="524" max="524" width="10.85546875" style="1596" customWidth="1"/>
    <col min="525" max="527" width="9.28515625" style="1596" bestFit="1" customWidth="1"/>
    <col min="528" max="528" width="11.140625" style="1596" customWidth="1"/>
    <col min="529" max="529" width="10.42578125" style="1596" bestFit="1" customWidth="1"/>
    <col min="530" max="539" width="9.28515625" style="1596" bestFit="1" customWidth="1"/>
    <col min="540" max="540" width="13.140625" style="1596" customWidth="1"/>
    <col min="541" max="541" width="9.28515625" style="1596" bestFit="1" customWidth="1"/>
    <col min="542" max="542" width="10.42578125" style="1596" bestFit="1" customWidth="1"/>
    <col min="543" max="766" width="9.140625" style="1596" customWidth="1"/>
    <col min="767" max="767" width="16.28515625" style="1596" customWidth="1"/>
    <col min="768" max="768" width="16.7109375" style="1596"/>
    <col min="769" max="769" width="16.28515625" style="1596" customWidth="1"/>
    <col min="770" max="771" width="16.7109375" style="1596" customWidth="1"/>
    <col min="772" max="772" width="18.140625" style="1596" customWidth="1"/>
    <col min="773" max="779" width="9.28515625" style="1596" bestFit="1" customWidth="1"/>
    <col min="780" max="780" width="10.85546875" style="1596" customWidth="1"/>
    <col min="781" max="783" width="9.28515625" style="1596" bestFit="1" customWidth="1"/>
    <col min="784" max="784" width="11.140625" style="1596" customWidth="1"/>
    <col min="785" max="785" width="10.42578125" style="1596" bestFit="1" customWidth="1"/>
    <col min="786" max="795" width="9.28515625" style="1596" bestFit="1" customWidth="1"/>
    <col min="796" max="796" width="13.140625" style="1596" customWidth="1"/>
    <col min="797" max="797" width="9.28515625" style="1596" bestFit="1" customWidth="1"/>
    <col min="798" max="798" width="10.42578125" style="1596" bestFit="1" customWidth="1"/>
    <col min="799" max="1022" width="9.140625" style="1596" customWidth="1"/>
    <col min="1023" max="1023" width="16.28515625" style="1596" customWidth="1"/>
    <col min="1024" max="1024" width="16.7109375" style="1596"/>
    <col min="1025" max="1025" width="16.28515625" style="1596" customWidth="1"/>
    <col min="1026" max="1027" width="16.7109375" style="1596" customWidth="1"/>
    <col min="1028" max="1028" width="18.140625" style="1596" customWidth="1"/>
    <col min="1029" max="1035" width="9.28515625" style="1596" bestFit="1" customWidth="1"/>
    <col min="1036" max="1036" width="10.85546875" style="1596" customWidth="1"/>
    <col min="1037" max="1039" width="9.28515625" style="1596" bestFit="1" customWidth="1"/>
    <col min="1040" max="1040" width="11.140625" style="1596" customWidth="1"/>
    <col min="1041" max="1041" width="10.42578125" style="1596" bestFit="1" customWidth="1"/>
    <col min="1042" max="1051" width="9.28515625" style="1596" bestFit="1" customWidth="1"/>
    <col min="1052" max="1052" width="13.140625" style="1596" customWidth="1"/>
    <col min="1053" max="1053" width="9.28515625" style="1596" bestFit="1" customWidth="1"/>
    <col min="1054" max="1054" width="10.42578125" style="1596" bestFit="1" customWidth="1"/>
    <col min="1055" max="1278" width="9.140625" style="1596" customWidth="1"/>
    <col min="1279" max="1279" width="16.28515625" style="1596" customWidth="1"/>
    <col min="1280" max="1280" width="16.7109375" style="1596"/>
    <col min="1281" max="1281" width="16.28515625" style="1596" customWidth="1"/>
    <col min="1282" max="1283" width="16.7109375" style="1596" customWidth="1"/>
    <col min="1284" max="1284" width="18.140625" style="1596" customWidth="1"/>
    <col min="1285" max="1291" width="9.28515625" style="1596" bestFit="1" customWidth="1"/>
    <col min="1292" max="1292" width="10.85546875" style="1596" customWidth="1"/>
    <col min="1293" max="1295" width="9.28515625" style="1596" bestFit="1" customWidth="1"/>
    <col min="1296" max="1296" width="11.140625" style="1596" customWidth="1"/>
    <col min="1297" max="1297" width="10.42578125" style="1596" bestFit="1" customWidth="1"/>
    <col min="1298" max="1307" width="9.28515625" style="1596" bestFit="1" customWidth="1"/>
    <col min="1308" max="1308" width="13.140625" style="1596" customWidth="1"/>
    <col min="1309" max="1309" width="9.28515625" style="1596" bestFit="1" customWidth="1"/>
    <col min="1310" max="1310" width="10.42578125" style="1596" bestFit="1" customWidth="1"/>
    <col min="1311" max="1534" width="9.140625" style="1596" customWidth="1"/>
    <col min="1535" max="1535" width="16.28515625" style="1596" customWidth="1"/>
    <col min="1536" max="1536" width="16.7109375" style="1596"/>
    <col min="1537" max="1537" width="16.28515625" style="1596" customWidth="1"/>
    <col min="1538" max="1539" width="16.7109375" style="1596" customWidth="1"/>
    <col min="1540" max="1540" width="18.140625" style="1596" customWidth="1"/>
    <col min="1541" max="1547" width="9.28515625" style="1596" bestFit="1" customWidth="1"/>
    <col min="1548" max="1548" width="10.85546875" style="1596" customWidth="1"/>
    <col min="1549" max="1551" width="9.28515625" style="1596" bestFit="1" customWidth="1"/>
    <col min="1552" max="1552" width="11.140625" style="1596" customWidth="1"/>
    <col min="1553" max="1553" width="10.42578125" style="1596" bestFit="1" customWidth="1"/>
    <col min="1554" max="1563" width="9.28515625" style="1596" bestFit="1" customWidth="1"/>
    <col min="1564" max="1564" width="13.140625" style="1596" customWidth="1"/>
    <col min="1565" max="1565" width="9.28515625" style="1596" bestFit="1" customWidth="1"/>
    <col min="1566" max="1566" width="10.42578125" style="1596" bestFit="1" customWidth="1"/>
    <col min="1567" max="1790" width="9.140625" style="1596" customWidth="1"/>
    <col min="1791" max="1791" width="16.28515625" style="1596" customWidth="1"/>
    <col min="1792" max="1792" width="16.7109375" style="1596"/>
    <col min="1793" max="1793" width="16.28515625" style="1596" customWidth="1"/>
    <col min="1794" max="1795" width="16.7109375" style="1596" customWidth="1"/>
    <col min="1796" max="1796" width="18.140625" style="1596" customWidth="1"/>
    <col min="1797" max="1803" width="9.28515625" style="1596" bestFit="1" customWidth="1"/>
    <col min="1804" max="1804" width="10.85546875" style="1596" customWidth="1"/>
    <col min="1805" max="1807" width="9.28515625" style="1596" bestFit="1" customWidth="1"/>
    <col min="1808" max="1808" width="11.140625" style="1596" customWidth="1"/>
    <col min="1809" max="1809" width="10.42578125" style="1596" bestFit="1" customWidth="1"/>
    <col min="1810" max="1819" width="9.28515625" style="1596" bestFit="1" customWidth="1"/>
    <col min="1820" max="1820" width="13.140625" style="1596" customWidth="1"/>
    <col min="1821" max="1821" width="9.28515625" style="1596" bestFit="1" customWidth="1"/>
    <col min="1822" max="1822" width="10.42578125" style="1596" bestFit="1" customWidth="1"/>
    <col min="1823" max="2046" width="9.140625" style="1596" customWidth="1"/>
    <col min="2047" max="2047" width="16.28515625" style="1596" customWidth="1"/>
    <col min="2048" max="2048" width="16.7109375" style="1596"/>
    <col min="2049" max="2049" width="16.28515625" style="1596" customWidth="1"/>
    <col min="2050" max="2051" width="16.7109375" style="1596" customWidth="1"/>
    <col min="2052" max="2052" width="18.140625" style="1596" customWidth="1"/>
    <col min="2053" max="2059" width="9.28515625" style="1596" bestFit="1" customWidth="1"/>
    <col min="2060" max="2060" width="10.85546875" style="1596" customWidth="1"/>
    <col min="2061" max="2063" width="9.28515625" style="1596" bestFit="1" customWidth="1"/>
    <col min="2064" max="2064" width="11.140625" style="1596" customWidth="1"/>
    <col min="2065" max="2065" width="10.42578125" style="1596" bestFit="1" customWidth="1"/>
    <col min="2066" max="2075" width="9.28515625" style="1596" bestFit="1" customWidth="1"/>
    <col min="2076" max="2076" width="13.140625" style="1596" customWidth="1"/>
    <col min="2077" max="2077" width="9.28515625" style="1596" bestFit="1" customWidth="1"/>
    <col min="2078" max="2078" width="10.42578125" style="1596" bestFit="1" customWidth="1"/>
    <col min="2079" max="2302" width="9.140625" style="1596" customWidth="1"/>
    <col min="2303" max="2303" width="16.28515625" style="1596" customWidth="1"/>
    <col min="2304" max="2304" width="16.7109375" style="1596"/>
    <col min="2305" max="2305" width="16.28515625" style="1596" customWidth="1"/>
    <col min="2306" max="2307" width="16.7109375" style="1596" customWidth="1"/>
    <col min="2308" max="2308" width="18.140625" style="1596" customWidth="1"/>
    <col min="2309" max="2315" width="9.28515625" style="1596" bestFit="1" customWidth="1"/>
    <col min="2316" max="2316" width="10.85546875" style="1596" customWidth="1"/>
    <col min="2317" max="2319" width="9.28515625" style="1596" bestFit="1" customWidth="1"/>
    <col min="2320" max="2320" width="11.140625" style="1596" customWidth="1"/>
    <col min="2321" max="2321" width="10.42578125" style="1596" bestFit="1" customWidth="1"/>
    <col min="2322" max="2331" width="9.28515625" style="1596" bestFit="1" customWidth="1"/>
    <col min="2332" max="2332" width="13.140625" style="1596" customWidth="1"/>
    <col min="2333" max="2333" width="9.28515625" style="1596" bestFit="1" customWidth="1"/>
    <col min="2334" max="2334" width="10.42578125" style="1596" bestFit="1" customWidth="1"/>
    <col min="2335" max="2558" width="9.140625" style="1596" customWidth="1"/>
    <col min="2559" max="2559" width="16.28515625" style="1596" customWidth="1"/>
    <col min="2560" max="2560" width="16.7109375" style="1596"/>
    <col min="2561" max="2561" width="16.28515625" style="1596" customWidth="1"/>
    <col min="2562" max="2563" width="16.7109375" style="1596" customWidth="1"/>
    <col min="2564" max="2564" width="18.140625" style="1596" customWidth="1"/>
    <col min="2565" max="2571" width="9.28515625" style="1596" bestFit="1" customWidth="1"/>
    <col min="2572" max="2572" width="10.85546875" style="1596" customWidth="1"/>
    <col min="2573" max="2575" width="9.28515625" style="1596" bestFit="1" customWidth="1"/>
    <col min="2576" max="2576" width="11.140625" style="1596" customWidth="1"/>
    <col min="2577" max="2577" width="10.42578125" style="1596" bestFit="1" customWidth="1"/>
    <col min="2578" max="2587" width="9.28515625" style="1596" bestFit="1" customWidth="1"/>
    <col min="2588" max="2588" width="13.140625" style="1596" customWidth="1"/>
    <col min="2589" max="2589" width="9.28515625" style="1596" bestFit="1" customWidth="1"/>
    <col min="2590" max="2590" width="10.42578125" style="1596" bestFit="1" customWidth="1"/>
    <col min="2591" max="2814" width="9.140625" style="1596" customWidth="1"/>
    <col min="2815" max="2815" width="16.28515625" style="1596" customWidth="1"/>
    <col min="2816" max="2816" width="16.7109375" style="1596"/>
    <col min="2817" max="2817" width="16.28515625" style="1596" customWidth="1"/>
    <col min="2818" max="2819" width="16.7109375" style="1596" customWidth="1"/>
    <col min="2820" max="2820" width="18.140625" style="1596" customWidth="1"/>
    <col min="2821" max="2827" width="9.28515625" style="1596" bestFit="1" customWidth="1"/>
    <col min="2828" max="2828" width="10.85546875" style="1596" customWidth="1"/>
    <col min="2829" max="2831" width="9.28515625" style="1596" bestFit="1" customWidth="1"/>
    <col min="2832" max="2832" width="11.140625" style="1596" customWidth="1"/>
    <col min="2833" max="2833" width="10.42578125" style="1596" bestFit="1" customWidth="1"/>
    <col min="2834" max="2843" width="9.28515625" style="1596" bestFit="1" customWidth="1"/>
    <col min="2844" max="2844" width="13.140625" style="1596" customWidth="1"/>
    <col min="2845" max="2845" width="9.28515625" style="1596" bestFit="1" customWidth="1"/>
    <col min="2846" max="2846" width="10.42578125" style="1596" bestFit="1" customWidth="1"/>
    <col min="2847" max="3070" width="9.140625" style="1596" customWidth="1"/>
    <col min="3071" max="3071" width="16.28515625" style="1596" customWidth="1"/>
    <col min="3072" max="3072" width="16.7109375" style="1596"/>
    <col min="3073" max="3073" width="16.28515625" style="1596" customWidth="1"/>
    <col min="3074" max="3075" width="16.7109375" style="1596" customWidth="1"/>
    <col min="3076" max="3076" width="18.140625" style="1596" customWidth="1"/>
    <col min="3077" max="3083" width="9.28515625" style="1596" bestFit="1" customWidth="1"/>
    <col min="3084" max="3084" width="10.85546875" style="1596" customWidth="1"/>
    <col min="3085" max="3087" width="9.28515625" style="1596" bestFit="1" customWidth="1"/>
    <col min="3088" max="3088" width="11.140625" style="1596" customWidth="1"/>
    <col min="3089" max="3089" width="10.42578125" style="1596" bestFit="1" customWidth="1"/>
    <col min="3090" max="3099" width="9.28515625" style="1596" bestFit="1" customWidth="1"/>
    <col min="3100" max="3100" width="13.140625" style="1596" customWidth="1"/>
    <col min="3101" max="3101" width="9.28515625" style="1596" bestFit="1" customWidth="1"/>
    <col min="3102" max="3102" width="10.42578125" style="1596" bestFit="1" customWidth="1"/>
    <col min="3103" max="3326" width="9.140625" style="1596" customWidth="1"/>
    <col min="3327" max="3327" width="16.28515625" style="1596" customWidth="1"/>
    <col min="3328" max="3328" width="16.7109375" style="1596"/>
    <col min="3329" max="3329" width="16.28515625" style="1596" customWidth="1"/>
    <col min="3330" max="3331" width="16.7109375" style="1596" customWidth="1"/>
    <col min="3332" max="3332" width="18.140625" style="1596" customWidth="1"/>
    <col min="3333" max="3339" width="9.28515625" style="1596" bestFit="1" customWidth="1"/>
    <col min="3340" max="3340" width="10.85546875" style="1596" customWidth="1"/>
    <col min="3341" max="3343" width="9.28515625" style="1596" bestFit="1" customWidth="1"/>
    <col min="3344" max="3344" width="11.140625" style="1596" customWidth="1"/>
    <col min="3345" max="3345" width="10.42578125" style="1596" bestFit="1" customWidth="1"/>
    <col min="3346" max="3355" width="9.28515625" style="1596" bestFit="1" customWidth="1"/>
    <col min="3356" max="3356" width="13.140625" style="1596" customWidth="1"/>
    <col min="3357" max="3357" width="9.28515625" style="1596" bestFit="1" customWidth="1"/>
    <col min="3358" max="3358" width="10.42578125" style="1596" bestFit="1" customWidth="1"/>
    <col min="3359" max="3582" width="9.140625" style="1596" customWidth="1"/>
    <col min="3583" max="3583" width="16.28515625" style="1596" customWidth="1"/>
    <col min="3584" max="3584" width="16.7109375" style="1596"/>
    <col min="3585" max="3585" width="16.28515625" style="1596" customWidth="1"/>
    <col min="3586" max="3587" width="16.7109375" style="1596" customWidth="1"/>
    <col min="3588" max="3588" width="18.140625" style="1596" customWidth="1"/>
    <col min="3589" max="3595" width="9.28515625" style="1596" bestFit="1" customWidth="1"/>
    <col min="3596" max="3596" width="10.85546875" style="1596" customWidth="1"/>
    <col min="3597" max="3599" width="9.28515625" style="1596" bestFit="1" customWidth="1"/>
    <col min="3600" max="3600" width="11.140625" style="1596" customWidth="1"/>
    <col min="3601" max="3601" width="10.42578125" style="1596" bestFit="1" customWidth="1"/>
    <col min="3602" max="3611" width="9.28515625" style="1596" bestFit="1" customWidth="1"/>
    <col min="3612" max="3612" width="13.140625" style="1596" customWidth="1"/>
    <col min="3613" max="3613" width="9.28515625" style="1596" bestFit="1" customWidth="1"/>
    <col min="3614" max="3614" width="10.42578125" style="1596" bestFit="1" customWidth="1"/>
    <col min="3615" max="3838" width="9.140625" style="1596" customWidth="1"/>
    <col min="3839" max="3839" width="16.28515625" style="1596" customWidth="1"/>
    <col min="3840" max="3840" width="16.7109375" style="1596"/>
    <col min="3841" max="3841" width="16.28515625" style="1596" customWidth="1"/>
    <col min="3842" max="3843" width="16.7109375" style="1596" customWidth="1"/>
    <col min="3844" max="3844" width="18.140625" style="1596" customWidth="1"/>
    <col min="3845" max="3851" width="9.28515625" style="1596" bestFit="1" customWidth="1"/>
    <col min="3852" max="3852" width="10.85546875" style="1596" customWidth="1"/>
    <col min="3853" max="3855" width="9.28515625" style="1596" bestFit="1" customWidth="1"/>
    <col min="3856" max="3856" width="11.140625" style="1596" customWidth="1"/>
    <col min="3857" max="3857" width="10.42578125" style="1596" bestFit="1" customWidth="1"/>
    <col min="3858" max="3867" width="9.28515625" style="1596" bestFit="1" customWidth="1"/>
    <col min="3868" max="3868" width="13.140625" style="1596" customWidth="1"/>
    <col min="3869" max="3869" width="9.28515625" style="1596" bestFit="1" customWidth="1"/>
    <col min="3870" max="3870" width="10.42578125" style="1596" bestFit="1" customWidth="1"/>
    <col min="3871" max="4094" width="9.140625" style="1596" customWidth="1"/>
    <col min="4095" max="4095" width="16.28515625" style="1596" customWidth="1"/>
    <col min="4096" max="4096" width="16.7109375" style="1596"/>
    <col min="4097" max="4097" width="16.28515625" style="1596" customWidth="1"/>
    <col min="4098" max="4099" width="16.7109375" style="1596" customWidth="1"/>
    <col min="4100" max="4100" width="18.140625" style="1596" customWidth="1"/>
    <col min="4101" max="4107" width="9.28515625" style="1596" bestFit="1" customWidth="1"/>
    <col min="4108" max="4108" width="10.85546875" style="1596" customWidth="1"/>
    <col min="4109" max="4111" width="9.28515625" style="1596" bestFit="1" customWidth="1"/>
    <col min="4112" max="4112" width="11.140625" style="1596" customWidth="1"/>
    <col min="4113" max="4113" width="10.42578125" style="1596" bestFit="1" customWidth="1"/>
    <col min="4114" max="4123" width="9.28515625" style="1596" bestFit="1" customWidth="1"/>
    <col min="4124" max="4124" width="13.140625" style="1596" customWidth="1"/>
    <col min="4125" max="4125" width="9.28515625" style="1596" bestFit="1" customWidth="1"/>
    <col min="4126" max="4126" width="10.42578125" style="1596" bestFit="1" customWidth="1"/>
    <col min="4127" max="4350" width="9.140625" style="1596" customWidth="1"/>
    <col min="4351" max="4351" width="16.28515625" style="1596" customWidth="1"/>
    <col min="4352" max="4352" width="16.7109375" style="1596"/>
    <col min="4353" max="4353" width="16.28515625" style="1596" customWidth="1"/>
    <col min="4354" max="4355" width="16.7109375" style="1596" customWidth="1"/>
    <col min="4356" max="4356" width="18.140625" style="1596" customWidth="1"/>
    <col min="4357" max="4363" width="9.28515625" style="1596" bestFit="1" customWidth="1"/>
    <col min="4364" max="4364" width="10.85546875" style="1596" customWidth="1"/>
    <col min="4365" max="4367" width="9.28515625" style="1596" bestFit="1" customWidth="1"/>
    <col min="4368" max="4368" width="11.140625" style="1596" customWidth="1"/>
    <col min="4369" max="4369" width="10.42578125" style="1596" bestFit="1" customWidth="1"/>
    <col min="4370" max="4379" width="9.28515625" style="1596" bestFit="1" customWidth="1"/>
    <col min="4380" max="4380" width="13.140625" style="1596" customWidth="1"/>
    <col min="4381" max="4381" width="9.28515625" style="1596" bestFit="1" customWidth="1"/>
    <col min="4382" max="4382" width="10.42578125" style="1596" bestFit="1" customWidth="1"/>
    <col min="4383" max="4606" width="9.140625" style="1596" customWidth="1"/>
    <col min="4607" max="4607" width="16.28515625" style="1596" customWidth="1"/>
    <col min="4608" max="4608" width="16.7109375" style="1596"/>
    <col min="4609" max="4609" width="16.28515625" style="1596" customWidth="1"/>
    <col min="4610" max="4611" width="16.7109375" style="1596" customWidth="1"/>
    <col min="4612" max="4612" width="18.140625" style="1596" customWidth="1"/>
    <col min="4613" max="4619" width="9.28515625" style="1596" bestFit="1" customWidth="1"/>
    <col min="4620" max="4620" width="10.85546875" style="1596" customWidth="1"/>
    <col min="4621" max="4623" width="9.28515625" style="1596" bestFit="1" customWidth="1"/>
    <col min="4624" max="4624" width="11.140625" style="1596" customWidth="1"/>
    <col min="4625" max="4625" width="10.42578125" style="1596" bestFit="1" customWidth="1"/>
    <col min="4626" max="4635" width="9.28515625" style="1596" bestFit="1" customWidth="1"/>
    <col min="4636" max="4636" width="13.140625" style="1596" customWidth="1"/>
    <col min="4637" max="4637" width="9.28515625" style="1596" bestFit="1" customWidth="1"/>
    <col min="4638" max="4638" width="10.42578125" style="1596" bestFit="1" customWidth="1"/>
    <col min="4639" max="4862" width="9.140625" style="1596" customWidth="1"/>
    <col min="4863" max="4863" width="16.28515625" style="1596" customWidth="1"/>
    <col min="4864" max="4864" width="16.7109375" style="1596"/>
    <col min="4865" max="4865" width="16.28515625" style="1596" customWidth="1"/>
    <col min="4866" max="4867" width="16.7109375" style="1596" customWidth="1"/>
    <col min="4868" max="4868" width="18.140625" style="1596" customWidth="1"/>
    <col min="4869" max="4875" width="9.28515625" style="1596" bestFit="1" customWidth="1"/>
    <col min="4876" max="4876" width="10.85546875" style="1596" customWidth="1"/>
    <col min="4877" max="4879" width="9.28515625" style="1596" bestFit="1" customWidth="1"/>
    <col min="4880" max="4880" width="11.140625" style="1596" customWidth="1"/>
    <col min="4881" max="4881" width="10.42578125" style="1596" bestFit="1" customWidth="1"/>
    <col min="4882" max="4891" width="9.28515625" style="1596" bestFit="1" customWidth="1"/>
    <col min="4892" max="4892" width="13.140625" style="1596" customWidth="1"/>
    <col min="4893" max="4893" width="9.28515625" style="1596" bestFit="1" customWidth="1"/>
    <col min="4894" max="4894" width="10.42578125" style="1596" bestFit="1" customWidth="1"/>
    <col min="4895" max="5118" width="9.140625" style="1596" customWidth="1"/>
    <col min="5119" max="5119" width="16.28515625" style="1596" customWidth="1"/>
    <col min="5120" max="5120" width="16.7109375" style="1596"/>
    <col min="5121" max="5121" width="16.28515625" style="1596" customWidth="1"/>
    <col min="5122" max="5123" width="16.7109375" style="1596" customWidth="1"/>
    <col min="5124" max="5124" width="18.140625" style="1596" customWidth="1"/>
    <col min="5125" max="5131" width="9.28515625" style="1596" bestFit="1" customWidth="1"/>
    <col min="5132" max="5132" width="10.85546875" style="1596" customWidth="1"/>
    <col min="5133" max="5135" width="9.28515625" style="1596" bestFit="1" customWidth="1"/>
    <col min="5136" max="5136" width="11.140625" style="1596" customWidth="1"/>
    <col min="5137" max="5137" width="10.42578125" style="1596" bestFit="1" customWidth="1"/>
    <col min="5138" max="5147" width="9.28515625" style="1596" bestFit="1" customWidth="1"/>
    <col min="5148" max="5148" width="13.140625" style="1596" customWidth="1"/>
    <col min="5149" max="5149" width="9.28515625" style="1596" bestFit="1" customWidth="1"/>
    <col min="5150" max="5150" width="10.42578125" style="1596" bestFit="1" customWidth="1"/>
    <col min="5151" max="5374" width="9.140625" style="1596" customWidth="1"/>
    <col min="5375" max="5375" width="16.28515625" style="1596" customWidth="1"/>
    <col min="5376" max="5376" width="16.7109375" style="1596"/>
    <col min="5377" max="5377" width="16.28515625" style="1596" customWidth="1"/>
    <col min="5378" max="5379" width="16.7109375" style="1596" customWidth="1"/>
    <col min="5380" max="5380" width="18.140625" style="1596" customWidth="1"/>
    <col min="5381" max="5387" width="9.28515625" style="1596" bestFit="1" customWidth="1"/>
    <col min="5388" max="5388" width="10.85546875" style="1596" customWidth="1"/>
    <col min="5389" max="5391" width="9.28515625" style="1596" bestFit="1" customWidth="1"/>
    <col min="5392" max="5392" width="11.140625" style="1596" customWidth="1"/>
    <col min="5393" max="5393" width="10.42578125" style="1596" bestFit="1" customWidth="1"/>
    <col min="5394" max="5403" width="9.28515625" style="1596" bestFit="1" customWidth="1"/>
    <col min="5404" max="5404" width="13.140625" style="1596" customWidth="1"/>
    <col min="5405" max="5405" width="9.28515625" style="1596" bestFit="1" customWidth="1"/>
    <col min="5406" max="5406" width="10.42578125" style="1596" bestFit="1" customWidth="1"/>
    <col min="5407" max="5630" width="9.140625" style="1596" customWidth="1"/>
    <col min="5631" max="5631" width="16.28515625" style="1596" customWidth="1"/>
    <col min="5632" max="5632" width="16.7109375" style="1596"/>
    <col min="5633" max="5633" width="16.28515625" style="1596" customWidth="1"/>
    <col min="5634" max="5635" width="16.7109375" style="1596" customWidth="1"/>
    <col min="5636" max="5636" width="18.140625" style="1596" customWidth="1"/>
    <col min="5637" max="5643" width="9.28515625" style="1596" bestFit="1" customWidth="1"/>
    <col min="5644" max="5644" width="10.85546875" style="1596" customWidth="1"/>
    <col min="5645" max="5647" width="9.28515625" style="1596" bestFit="1" customWidth="1"/>
    <col min="5648" max="5648" width="11.140625" style="1596" customWidth="1"/>
    <col min="5649" max="5649" width="10.42578125" style="1596" bestFit="1" customWidth="1"/>
    <col min="5650" max="5659" width="9.28515625" style="1596" bestFit="1" customWidth="1"/>
    <col min="5660" max="5660" width="13.140625" style="1596" customWidth="1"/>
    <col min="5661" max="5661" width="9.28515625" style="1596" bestFit="1" customWidth="1"/>
    <col min="5662" max="5662" width="10.42578125" style="1596" bestFit="1" customWidth="1"/>
    <col min="5663" max="5886" width="9.140625" style="1596" customWidth="1"/>
    <col min="5887" max="5887" width="16.28515625" style="1596" customWidth="1"/>
    <col min="5888" max="5888" width="16.7109375" style="1596"/>
    <col min="5889" max="5889" width="16.28515625" style="1596" customWidth="1"/>
    <col min="5890" max="5891" width="16.7109375" style="1596" customWidth="1"/>
    <col min="5892" max="5892" width="18.140625" style="1596" customWidth="1"/>
    <col min="5893" max="5899" width="9.28515625" style="1596" bestFit="1" customWidth="1"/>
    <col min="5900" max="5900" width="10.85546875" style="1596" customWidth="1"/>
    <col min="5901" max="5903" width="9.28515625" style="1596" bestFit="1" customWidth="1"/>
    <col min="5904" max="5904" width="11.140625" style="1596" customWidth="1"/>
    <col min="5905" max="5905" width="10.42578125" style="1596" bestFit="1" customWidth="1"/>
    <col min="5906" max="5915" width="9.28515625" style="1596" bestFit="1" customWidth="1"/>
    <col min="5916" max="5916" width="13.140625" style="1596" customWidth="1"/>
    <col min="5917" max="5917" width="9.28515625" style="1596" bestFit="1" customWidth="1"/>
    <col min="5918" max="5918" width="10.42578125" style="1596" bestFit="1" customWidth="1"/>
    <col min="5919" max="6142" width="9.140625" style="1596" customWidth="1"/>
    <col min="6143" max="6143" width="16.28515625" style="1596" customWidth="1"/>
    <col min="6144" max="6144" width="16.7109375" style="1596"/>
    <col min="6145" max="6145" width="16.28515625" style="1596" customWidth="1"/>
    <col min="6146" max="6147" width="16.7109375" style="1596" customWidth="1"/>
    <col min="6148" max="6148" width="18.140625" style="1596" customWidth="1"/>
    <col min="6149" max="6155" width="9.28515625" style="1596" bestFit="1" customWidth="1"/>
    <col min="6156" max="6156" width="10.85546875" style="1596" customWidth="1"/>
    <col min="6157" max="6159" width="9.28515625" style="1596" bestFit="1" customWidth="1"/>
    <col min="6160" max="6160" width="11.140625" style="1596" customWidth="1"/>
    <col min="6161" max="6161" width="10.42578125" style="1596" bestFit="1" customWidth="1"/>
    <col min="6162" max="6171" width="9.28515625" style="1596" bestFit="1" customWidth="1"/>
    <col min="6172" max="6172" width="13.140625" style="1596" customWidth="1"/>
    <col min="6173" max="6173" width="9.28515625" style="1596" bestFit="1" customWidth="1"/>
    <col min="6174" max="6174" width="10.42578125" style="1596" bestFit="1" customWidth="1"/>
    <col min="6175" max="6398" width="9.140625" style="1596" customWidth="1"/>
    <col min="6399" max="6399" width="16.28515625" style="1596" customWidth="1"/>
    <col min="6400" max="6400" width="16.7109375" style="1596"/>
    <col min="6401" max="6401" width="16.28515625" style="1596" customWidth="1"/>
    <col min="6402" max="6403" width="16.7109375" style="1596" customWidth="1"/>
    <col min="6404" max="6404" width="18.140625" style="1596" customWidth="1"/>
    <col min="6405" max="6411" width="9.28515625" style="1596" bestFit="1" customWidth="1"/>
    <col min="6412" max="6412" width="10.85546875" style="1596" customWidth="1"/>
    <col min="6413" max="6415" width="9.28515625" style="1596" bestFit="1" customWidth="1"/>
    <col min="6416" max="6416" width="11.140625" style="1596" customWidth="1"/>
    <col min="6417" max="6417" width="10.42578125" style="1596" bestFit="1" customWidth="1"/>
    <col min="6418" max="6427" width="9.28515625" style="1596" bestFit="1" customWidth="1"/>
    <col min="6428" max="6428" width="13.140625" style="1596" customWidth="1"/>
    <col min="6429" max="6429" width="9.28515625" style="1596" bestFit="1" customWidth="1"/>
    <col min="6430" max="6430" width="10.42578125" style="1596" bestFit="1" customWidth="1"/>
    <col min="6431" max="6654" width="9.140625" style="1596" customWidth="1"/>
    <col min="6655" max="6655" width="16.28515625" style="1596" customWidth="1"/>
    <col min="6656" max="6656" width="16.7109375" style="1596"/>
    <col min="6657" max="6657" width="16.28515625" style="1596" customWidth="1"/>
    <col min="6658" max="6659" width="16.7109375" style="1596" customWidth="1"/>
    <col min="6660" max="6660" width="18.140625" style="1596" customWidth="1"/>
    <col min="6661" max="6667" width="9.28515625" style="1596" bestFit="1" customWidth="1"/>
    <col min="6668" max="6668" width="10.85546875" style="1596" customWidth="1"/>
    <col min="6669" max="6671" width="9.28515625" style="1596" bestFit="1" customWidth="1"/>
    <col min="6672" max="6672" width="11.140625" style="1596" customWidth="1"/>
    <col min="6673" max="6673" width="10.42578125" style="1596" bestFit="1" customWidth="1"/>
    <col min="6674" max="6683" width="9.28515625" style="1596" bestFit="1" customWidth="1"/>
    <col min="6684" max="6684" width="13.140625" style="1596" customWidth="1"/>
    <col min="6685" max="6685" width="9.28515625" style="1596" bestFit="1" customWidth="1"/>
    <col min="6686" max="6686" width="10.42578125" style="1596" bestFit="1" customWidth="1"/>
    <col min="6687" max="6910" width="9.140625" style="1596" customWidth="1"/>
    <col min="6911" max="6911" width="16.28515625" style="1596" customWidth="1"/>
    <col min="6912" max="6912" width="16.7109375" style="1596"/>
    <col min="6913" max="6913" width="16.28515625" style="1596" customWidth="1"/>
    <col min="6914" max="6915" width="16.7109375" style="1596" customWidth="1"/>
    <col min="6916" max="6916" width="18.140625" style="1596" customWidth="1"/>
    <col min="6917" max="6923" width="9.28515625" style="1596" bestFit="1" customWidth="1"/>
    <col min="6924" max="6924" width="10.85546875" style="1596" customWidth="1"/>
    <col min="6925" max="6927" width="9.28515625" style="1596" bestFit="1" customWidth="1"/>
    <col min="6928" max="6928" width="11.140625" style="1596" customWidth="1"/>
    <col min="6929" max="6929" width="10.42578125" style="1596" bestFit="1" customWidth="1"/>
    <col min="6930" max="6939" width="9.28515625" style="1596" bestFit="1" customWidth="1"/>
    <col min="6940" max="6940" width="13.140625" style="1596" customWidth="1"/>
    <col min="6941" max="6941" width="9.28515625" style="1596" bestFit="1" customWidth="1"/>
    <col min="6942" max="6942" width="10.42578125" style="1596" bestFit="1" customWidth="1"/>
    <col min="6943" max="7166" width="9.140625" style="1596" customWidth="1"/>
    <col min="7167" max="7167" width="16.28515625" style="1596" customWidth="1"/>
    <col min="7168" max="7168" width="16.7109375" style="1596"/>
    <col min="7169" max="7169" width="16.28515625" style="1596" customWidth="1"/>
    <col min="7170" max="7171" width="16.7109375" style="1596" customWidth="1"/>
    <col min="7172" max="7172" width="18.140625" style="1596" customWidth="1"/>
    <col min="7173" max="7179" width="9.28515625" style="1596" bestFit="1" customWidth="1"/>
    <col min="7180" max="7180" width="10.85546875" style="1596" customWidth="1"/>
    <col min="7181" max="7183" width="9.28515625" style="1596" bestFit="1" customWidth="1"/>
    <col min="7184" max="7184" width="11.140625" style="1596" customWidth="1"/>
    <col min="7185" max="7185" width="10.42578125" style="1596" bestFit="1" customWidth="1"/>
    <col min="7186" max="7195" width="9.28515625" style="1596" bestFit="1" customWidth="1"/>
    <col min="7196" max="7196" width="13.140625" style="1596" customWidth="1"/>
    <col min="7197" max="7197" width="9.28515625" style="1596" bestFit="1" customWidth="1"/>
    <col min="7198" max="7198" width="10.42578125" style="1596" bestFit="1" customWidth="1"/>
    <col min="7199" max="7422" width="9.140625" style="1596" customWidth="1"/>
    <col min="7423" max="7423" width="16.28515625" style="1596" customWidth="1"/>
    <col min="7424" max="7424" width="16.7109375" style="1596"/>
    <col min="7425" max="7425" width="16.28515625" style="1596" customWidth="1"/>
    <col min="7426" max="7427" width="16.7109375" style="1596" customWidth="1"/>
    <col min="7428" max="7428" width="18.140625" style="1596" customWidth="1"/>
    <col min="7429" max="7435" width="9.28515625" style="1596" bestFit="1" customWidth="1"/>
    <col min="7436" max="7436" width="10.85546875" style="1596" customWidth="1"/>
    <col min="7437" max="7439" width="9.28515625" style="1596" bestFit="1" customWidth="1"/>
    <col min="7440" max="7440" width="11.140625" style="1596" customWidth="1"/>
    <col min="7441" max="7441" width="10.42578125" style="1596" bestFit="1" customWidth="1"/>
    <col min="7442" max="7451" width="9.28515625" style="1596" bestFit="1" customWidth="1"/>
    <col min="7452" max="7452" width="13.140625" style="1596" customWidth="1"/>
    <col min="7453" max="7453" width="9.28515625" style="1596" bestFit="1" customWidth="1"/>
    <col min="7454" max="7454" width="10.42578125" style="1596" bestFit="1" customWidth="1"/>
    <col min="7455" max="7678" width="9.140625" style="1596" customWidth="1"/>
    <col min="7679" max="7679" width="16.28515625" style="1596" customWidth="1"/>
    <col min="7680" max="7680" width="16.7109375" style="1596"/>
    <col min="7681" max="7681" width="16.28515625" style="1596" customWidth="1"/>
    <col min="7682" max="7683" width="16.7109375" style="1596" customWidth="1"/>
    <col min="7684" max="7684" width="18.140625" style="1596" customWidth="1"/>
    <col min="7685" max="7691" width="9.28515625" style="1596" bestFit="1" customWidth="1"/>
    <col min="7692" max="7692" width="10.85546875" style="1596" customWidth="1"/>
    <col min="7693" max="7695" width="9.28515625" style="1596" bestFit="1" customWidth="1"/>
    <col min="7696" max="7696" width="11.140625" style="1596" customWidth="1"/>
    <col min="7697" max="7697" width="10.42578125" style="1596" bestFit="1" customWidth="1"/>
    <col min="7698" max="7707" width="9.28515625" style="1596" bestFit="1" customWidth="1"/>
    <col min="7708" max="7708" width="13.140625" style="1596" customWidth="1"/>
    <col min="7709" max="7709" width="9.28515625" style="1596" bestFit="1" customWidth="1"/>
    <col min="7710" max="7710" width="10.42578125" style="1596" bestFit="1" customWidth="1"/>
    <col min="7711" max="7934" width="9.140625" style="1596" customWidth="1"/>
    <col min="7935" max="7935" width="16.28515625" style="1596" customWidth="1"/>
    <col min="7936" max="7936" width="16.7109375" style="1596"/>
    <col min="7937" max="7937" width="16.28515625" style="1596" customWidth="1"/>
    <col min="7938" max="7939" width="16.7109375" style="1596" customWidth="1"/>
    <col min="7940" max="7940" width="18.140625" style="1596" customWidth="1"/>
    <col min="7941" max="7947" width="9.28515625" style="1596" bestFit="1" customWidth="1"/>
    <col min="7948" max="7948" width="10.85546875" style="1596" customWidth="1"/>
    <col min="7949" max="7951" width="9.28515625" style="1596" bestFit="1" customWidth="1"/>
    <col min="7952" max="7952" width="11.140625" style="1596" customWidth="1"/>
    <col min="7953" max="7953" width="10.42578125" style="1596" bestFit="1" customWidth="1"/>
    <col min="7954" max="7963" width="9.28515625" style="1596" bestFit="1" customWidth="1"/>
    <col min="7964" max="7964" width="13.140625" style="1596" customWidth="1"/>
    <col min="7965" max="7965" width="9.28515625" style="1596" bestFit="1" customWidth="1"/>
    <col min="7966" max="7966" width="10.42578125" style="1596" bestFit="1" customWidth="1"/>
    <col min="7967" max="8190" width="9.140625" style="1596" customWidth="1"/>
    <col min="8191" max="8191" width="16.28515625" style="1596" customWidth="1"/>
    <col min="8192" max="8192" width="16.7109375" style="1596"/>
    <col min="8193" max="8193" width="16.28515625" style="1596" customWidth="1"/>
    <col min="8194" max="8195" width="16.7109375" style="1596" customWidth="1"/>
    <col min="8196" max="8196" width="18.140625" style="1596" customWidth="1"/>
    <col min="8197" max="8203" width="9.28515625" style="1596" bestFit="1" customWidth="1"/>
    <col min="8204" max="8204" width="10.85546875" style="1596" customWidth="1"/>
    <col min="8205" max="8207" width="9.28515625" style="1596" bestFit="1" customWidth="1"/>
    <col min="8208" max="8208" width="11.140625" style="1596" customWidth="1"/>
    <col min="8209" max="8209" width="10.42578125" style="1596" bestFit="1" customWidth="1"/>
    <col min="8210" max="8219" width="9.28515625" style="1596" bestFit="1" customWidth="1"/>
    <col min="8220" max="8220" width="13.140625" style="1596" customWidth="1"/>
    <col min="8221" max="8221" width="9.28515625" style="1596" bestFit="1" customWidth="1"/>
    <col min="8222" max="8222" width="10.42578125" style="1596" bestFit="1" customWidth="1"/>
    <col min="8223" max="8446" width="9.140625" style="1596" customWidth="1"/>
    <col min="8447" max="8447" width="16.28515625" style="1596" customWidth="1"/>
    <col min="8448" max="8448" width="16.7109375" style="1596"/>
    <col min="8449" max="8449" width="16.28515625" style="1596" customWidth="1"/>
    <col min="8450" max="8451" width="16.7109375" style="1596" customWidth="1"/>
    <col min="8452" max="8452" width="18.140625" style="1596" customWidth="1"/>
    <col min="8453" max="8459" width="9.28515625" style="1596" bestFit="1" customWidth="1"/>
    <col min="8460" max="8460" width="10.85546875" style="1596" customWidth="1"/>
    <col min="8461" max="8463" width="9.28515625" style="1596" bestFit="1" customWidth="1"/>
    <col min="8464" max="8464" width="11.140625" style="1596" customWidth="1"/>
    <col min="8465" max="8465" width="10.42578125" style="1596" bestFit="1" customWidth="1"/>
    <col min="8466" max="8475" width="9.28515625" style="1596" bestFit="1" customWidth="1"/>
    <col min="8476" max="8476" width="13.140625" style="1596" customWidth="1"/>
    <col min="8477" max="8477" width="9.28515625" style="1596" bestFit="1" customWidth="1"/>
    <col min="8478" max="8478" width="10.42578125" style="1596" bestFit="1" customWidth="1"/>
    <col min="8479" max="8702" width="9.140625" style="1596" customWidth="1"/>
    <col min="8703" max="8703" width="16.28515625" style="1596" customWidth="1"/>
    <col min="8704" max="8704" width="16.7109375" style="1596"/>
    <col min="8705" max="8705" width="16.28515625" style="1596" customWidth="1"/>
    <col min="8706" max="8707" width="16.7109375" style="1596" customWidth="1"/>
    <col min="8708" max="8708" width="18.140625" style="1596" customWidth="1"/>
    <col min="8709" max="8715" width="9.28515625" style="1596" bestFit="1" customWidth="1"/>
    <col min="8716" max="8716" width="10.85546875" style="1596" customWidth="1"/>
    <col min="8717" max="8719" width="9.28515625" style="1596" bestFit="1" customWidth="1"/>
    <col min="8720" max="8720" width="11.140625" style="1596" customWidth="1"/>
    <col min="8721" max="8721" width="10.42578125" style="1596" bestFit="1" customWidth="1"/>
    <col min="8722" max="8731" width="9.28515625" style="1596" bestFit="1" customWidth="1"/>
    <col min="8732" max="8732" width="13.140625" style="1596" customWidth="1"/>
    <col min="8733" max="8733" width="9.28515625" style="1596" bestFit="1" customWidth="1"/>
    <col min="8734" max="8734" width="10.42578125" style="1596" bestFit="1" customWidth="1"/>
    <col min="8735" max="8958" width="9.140625" style="1596" customWidth="1"/>
    <col min="8959" max="8959" width="16.28515625" style="1596" customWidth="1"/>
    <col min="8960" max="8960" width="16.7109375" style="1596"/>
    <col min="8961" max="8961" width="16.28515625" style="1596" customWidth="1"/>
    <col min="8962" max="8963" width="16.7109375" style="1596" customWidth="1"/>
    <col min="8964" max="8964" width="18.140625" style="1596" customWidth="1"/>
    <col min="8965" max="8971" width="9.28515625" style="1596" bestFit="1" customWidth="1"/>
    <col min="8972" max="8972" width="10.85546875" style="1596" customWidth="1"/>
    <col min="8973" max="8975" width="9.28515625" style="1596" bestFit="1" customWidth="1"/>
    <col min="8976" max="8976" width="11.140625" style="1596" customWidth="1"/>
    <col min="8977" max="8977" width="10.42578125" style="1596" bestFit="1" customWidth="1"/>
    <col min="8978" max="8987" width="9.28515625" style="1596" bestFit="1" customWidth="1"/>
    <col min="8988" max="8988" width="13.140625" style="1596" customWidth="1"/>
    <col min="8989" max="8989" width="9.28515625" style="1596" bestFit="1" customWidth="1"/>
    <col min="8990" max="8990" width="10.42578125" style="1596" bestFit="1" customWidth="1"/>
    <col min="8991" max="9214" width="9.140625" style="1596" customWidth="1"/>
    <col min="9215" max="9215" width="16.28515625" style="1596" customWidth="1"/>
    <col min="9216" max="9216" width="16.7109375" style="1596"/>
    <col min="9217" max="9217" width="16.28515625" style="1596" customWidth="1"/>
    <col min="9218" max="9219" width="16.7109375" style="1596" customWidth="1"/>
    <col min="9220" max="9220" width="18.140625" style="1596" customWidth="1"/>
    <col min="9221" max="9227" width="9.28515625" style="1596" bestFit="1" customWidth="1"/>
    <col min="9228" max="9228" width="10.85546875" style="1596" customWidth="1"/>
    <col min="9229" max="9231" width="9.28515625" style="1596" bestFit="1" customWidth="1"/>
    <col min="9232" max="9232" width="11.140625" style="1596" customWidth="1"/>
    <col min="9233" max="9233" width="10.42578125" style="1596" bestFit="1" customWidth="1"/>
    <col min="9234" max="9243" width="9.28515625" style="1596" bestFit="1" customWidth="1"/>
    <col min="9244" max="9244" width="13.140625" style="1596" customWidth="1"/>
    <col min="9245" max="9245" width="9.28515625" style="1596" bestFit="1" customWidth="1"/>
    <col min="9246" max="9246" width="10.42578125" style="1596" bestFit="1" customWidth="1"/>
    <col min="9247" max="9470" width="9.140625" style="1596" customWidth="1"/>
    <col min="9471" max="9471" width="16.28515625" style="1596" customWidth="1"/>
    <col min="9472" max="9472" width="16.7109375" style="1596"/>
    <col min="9473" max="9473" width="16.28515625" style="1596" customWidth="1"/>
    <col min="9474" max="9475" width="16.7109375" style="1596" customWidth="1"/>
    <col min="9476" max="9476" width="18.140625" style="1596" customWidth="1"/>
    <col min="9477" max="9483" width="9.28515625" style="1596" bestFit="1" customWidth="1"/>
    <col min="9484" max="9484" width="10.85546875" style="1596" customWidth="1"/>
    <col min="9485" max="9487" width="9.28515625" style="1596" bestFit="1" customWidth="1"/>
    <col min="9488" max="9488" width="11.140625" style="1596" customWidth="1"/>
    <col min="9489" max="9489" width="10.42578125" style="1596" bestFit="1" customWidth="1"/>
    <col min="9490" max="9499" width="9.28515625" style="1596" bestFit="1" customWidth="1"/>
    <col min="9500" max="9500" width="13.140625" style="1596" customWidth="1"/>
    <col min="9501" max="9501" width="9.28515625" style="1596" bestFit="1" customWidth="1"/>
    <col min="9502" max="9502" width="10.42578125" style="1596" bestFit="1" customWidth="1"/>
    <col min="9503" max="9726" width="9.140625" style="1596" customWidth="1"/>
    <col min="9727" max="9727" width="16.28515625" style="1596" customWidth="1"/>
    <col min="9728" max="9728" width="16.7109375" style="1596"/>
    <col min="9729" max="9729" width="16.28515625" style="1596" customWidth="1"/>
    <col min="9730" max="9731" width="16.7109375" style="1596" customWidth="1"/>
    <col min="9732" max="9732" width="18.140625" style="1596" customWidth="1"/>
    <col min="9733" max="9739" width="9.28515625" style="1596" bestFit="1" customWidth="1"/>
    <col min="9740" max="9740" width="10.85546875" style="1596" customWidth="1"/>
    <col min="9741" max="9743" width="9.28515625" style="1596" bestFit="1" customWidth="1"/>
    <col min="9744" max="9744" width="11.140625" style="1596" customWidth="1"/>
    <col min="9745" max="9745" width="10.42578125" style="1596" bestFit="1" customWidth="1"/>
    <col min="9746" max="9755" width="9.28515625" style="1596" bestFit="1" customWidth="1"/>
    <col min="9756" max="9756" width="13.140625" style="1596" customWidth="1"/>
    <col min="9757" max="9757" width="9.28515625" style="1596" bestFit="1" customWidth="1"/>
    <col min="9758" max="9758" width="10.42578125" style="1596" bestFit="1" customWidth="1"/>
    <col min="9759" max="9982" width="9.140625" style="1596" customWidth="1"/>
    <col min="9983" max="9983" width="16.28515625" style="1596" customWidth="1"/>
    <col min="9984" max="9984" width="16.7109375" style="1596"/>
    <col min="9985" max="9985" width="16.28515625" style="1596" customWidth="1"/>
    <col min="9986" max="9987" width="16.7109375" style="1596" customWidth="1"/>
    <col min="9988" max="9988" width="18.140625" style="1596" customWidth="1"/>
    <col min="9989" max="9995" width="9.28515625" style="1596" bestFit="1" customWidth="1"/>
    <col min="9996" max="9996" width="10.85546875" style="1596" customWidth="1"/>
    <col min="9997" max="9999" width="9.28515625" style="1596" bestFit="1" customWidth="1"/>
    <col min="10000" max="10000" width="11.140625" style="1596" customWidth="1"/>
    <col min="10001" max="10001" width="10.42578125" style="1596" bestFit="1" customWidth="1"/>
    <col min="10002" max="10011" width="9.28515625" style="1596" bestFit="1" customWidth="1"/>
    <col min="10012" max="10012" width="13.140625" style="1596" customWidth="1"/>
    <col min="10013" max="10013" width="9.28515625" style="1596" bestFit="1" customWidth="1"/>
    <col min="10014" max="10014" width="10.42578125" style="1596" bestFit="1" customWidth="1"/>
    <col min="10015" max="10238" width="9.140625" style="1596" customWidth="1"/>
    <col min="10239" max="10239" width="16.28515625" style="1596" customWidth="1"/>
    <col min="10240" max="10240" width="16.7109375" style="1596"/>
    <col min="10241" max="10241" width="16.28515625" style="1596" customWidth="1"/>
    <col min="10242" max="10243" width="16.7109375" style="1596" customWidth="1"/>
    <col min="10244" max="10244" width="18.140625" style="1596" customWidth="1"/>
    <col min="10245" max="10251" width="9.28515625" style="1596" bestFit="1" customWidth="1"/>
    <col min="10252" max="10252" width="10.85546875" style="1596" customWidth="1"/>
    <col min="10253" max="10255" width="9.28515625" style="1596" bestFit="1" customWidth="1"/>
    <col min="10256" max="10256" width="11.140625" style="1596" customWidth="1"/>
    <col min="10257" max="10257" width="10.42578125" style="1596" bestFit="1" customWidth="1"/>
    <col min="10258" max="10267" width="9.28515625" style="1596" bestFit="1" customWidth="1"/>
    <col min="10268" max="10268" width="13.140625" style="1596" customWidth="1"/>
    <col min="10269" max="10269" width="9.28515625" style="1596" bestFit="1" customWidth="1"/>
    <col min="10270" max="10270" width="10.42578125" style="1596" bestFit="1" customWidth="1"/>
    <col min="10271" max="10494" width="9.140625" style="1596" customWidth="1"/>
    <col min="10495" max="10495" width="16.28515625" style="1596" customWidth="1"/>
    <col min="10496" max="10496" width="16.7109375" style="1596"/>
    <col min="10497" max="10497" width="16.28515625" style="1596" customWidth="1"/>
    <col min="10498" max="10499" width="16.7109375" style="1596" customWidth="1"/>
    <col min="10500" max="10500" width="18.140625" style="1596" customWidth="1"/>
    <col min="10501" max="10507" width="9.28515625" style="1596" bestFit="1" customWidth="1"/>
    <col min="10508" max="10508" width="10.85546875" style="1596" customWidth="1"/>
    <col min="10509" max="10511" width="9.28515625" style="1596" bestFit="1" customWidth="1"/>
    <col min="10512" max="10512" width="11.140625" style="1596" customWidth="1"/>
    <col min="10513" max="10513" width="10.42578125" style="1596" bestFit="1" customWidth="1"/>
    <col min="10514" max="10523" width="9.28515625" style="1596" bestFit="1" customWidth="1"/>
    <col min="10524" max="10524" width="13.140625" style="1596" customWidth="1"/>
    <col min="10525" max="10525" width="9.28515625" style="1596" bestFit="1" customWidth="1"/>
    <col min="10526" max="10526" width="10.42578125" style="1596" bestFit="1" customWidth="1"/>
    <col min="10527" max="10750" width="9.140625" style="1596" customWidth="1"/>
    <col min="10751" max="10751" width="16.28515625" style="1596" customWidth="1"/>
    <col min="10752" max="10752" width="16.7109375" style="1596"/>
    <col min="10753" max="10753" width="16.28515625" style="1596" customWidth="1"/>
    <col min="10754" max="10755" width="16.7109375" style="1596" customWidth="1"/>
    <col min="10756" max="10756" width="18.140625" style="1596" customWidth="1"/>
    <col min="10757" max="10763" width="9.28515625" style="1596" bestFit="1" customWidth="1"/>
    <col min="10764" max="10764" width="10.85546875" style="1596" customWidth="1"/>
    <col min="10765" max="10767" width="9.28515625" style="1596" bestFit="1" customWidth="1"/>
    <col min="10768" max="10768" width="11.140625" style="1596" customWidth="1"/>
    <col min="10769" max="10769" width="10.42578125" style="1596" bestFit="1" customWidth="1"/>
    <col min="10770" max="10779" width="9.28515625" style="1596" bestFit="1" customWidth="1"/>
    <col min="10780" max="10780" width="13.140625" style="1596" customWidth="1"/>
    <col min="10781" max="10781" width="9.28515625" style="1596" bestFit="1" customWidth="1"/>
    <col min="10782" max="10782" width="10.42578125" style="1596" bestFit="1" customWidth="1"/>
    <col min="10783" max="11006" width="9.140625" style="1596" customWidth="1"/>
    <col min="11007" max="11007" width="16.28515625" style="1596" customWidth="1"/>
    <col min="11008" max="11008" width="16.7109375" style="1596"/>
    <col min="11009" max="11009" width="16.28515625" style="1596" customWidth="1"/>
    <col min="11010" max="11011" width="16.7109375" style="1596" customWidth="1"/>
    <col min="11012" max="11012" width="18.140625" style="1596" customWidth="1"/>
    <col min="11013" max="11019" width="9.28515625" style="1596" bestFit="1" customWidth="1"/>
    <col min="11020" max="11020" width="10.85546875" style="1596" customWidth="1"/>
    <col min="11021" max="11023" width="9.28515625" style="1596" bestFit="1" customWidth="1"/>
    <col min="11024" max="11024" width="11.140625" style="1596" customWidth="1"/>
    <col min="11025" max="11025" width="10.42578125" style="1596" bestFit="1" customWidth="1"/>
    <col min="11026" max="11035" width="9.28515625" style="1596" bestFit="1" customWidth="1"/>
    <col min="11036" max="11036" width="13.140625" style="1596" customWidth="1"/>
    <col min="11037" max="11037" width="9.28515625" style="1596" bestFit="1" customWidth="1"/>
    <col min="11038" max="11038" width="10.42578125" style="1596" bestFit="1" customWidth="1"/>
    <col min="11039" max="11262" width="9.140625" style="1596" customWidth="1"/>
    <col min="11263" max="11263" width="16.28515625" style="1596" customWidth="1"/>
    <col min="11264" max="11264" width="16.7109375" style="1596"/>
    <col min="11265" max="11265" width="16.28515625" style="1596" customWidth="1"/>
    <col min="11266" max="11267" width="16.7109375" style="1596" customWidth="1"/>
    <col min="11268" max="11268" width="18.140625" style="1596" customWidth="1"/>
    <col min="11269" max="11275" width="9.28515625" style="1596" bestFit="1" customWidth="1"/>
    <col min="11276" max="11276" width="10.85546875" style="1596" customWidth="1"/>
    <col min="11277" max="11279" width="9.28515625" style="1596" bestFit="1" customWidth="1"/>
    <col min="11280" max="11280" width="11.140625" style="1596" customWidth="1"/>
    <col min="11281" max="11281" width="10.42578125" style="1596" bestFit="1" customWidth="1"/>
    <col min="11282" max="11291" width="9.28515625" style="1596" bestFit="1" customWidth="1"/>
    <col min="11292" max="11292" width="13.140625" style="1596" customWidth="1"/>
    <col min="11293" max="11293" width="9.28515625" style="1596" bestFit="1" customWidth="1"/>
    <col min="11294" max="11294" width="10.42578125" style="1596" bestFit="1" customWidth="1"/>
    <col min="11295" max="11518" width="9.140625" style="1596" customWidth="1"/>
    <col min="11519" max="11519" width="16.28515625" style="1596" customWidth="1"/>
    <col min="11520" max="11520" width="16.7109375" style="1596"/>
    <col min="11521" max="11521" width="16.28515625" style="1596" customWidth="1"/>
    <col min="11522" max="11523" width="16.7109375" style="1596" customWidth="1"/>
    <col min="11524" max="11524" width="18.140625" style="1596" customWidth="1"/>
    <col min="11525" max="11531" width="9.28515625" style="1596" bestFit="1" customWidth="1"/>
    <col min="11532" max="11532" width="10.85546875" style="1596" customWidth="1"/>
    <col min="11533" max="11535" width="9.28515625" style="1596" bestFit="1" customWidth="1"/>
    <col min="11536" max="11536" width="11.140625" style="1596" customWidth="1"/>
    <col min="11537" max="11537" width="10.42578125" style="1596" bestFit="1" customWidth="1"/>
    <col min="11538" max="11547" width="9.28515625" style="1596" bestFit="1" customWidth="1"/>
    <col min="11548" max="11548" width="13.140625" style="1596" customWidth="1"/>
    <col min="11549" max="11549" width="9.28515625" style="1596" bestFit="1" customWidth="1"/>
    <col min="11550" max="11550" width="10.42578125" style="1596" bestFit="1" customWidth="1"/>
    <col min="11551" max="11774" width="9.140625" style="1596" customWidth="1"/>
    <col min="11775" max="11775" width="16.28515625" style="1596" customWidth="1"/>
    <col min="11776" max="11776" width="16.7109375" style="1596"/>
    <col min="11777" max="11777" width="16.28515625" style="1596" customWidth="1"/>
    <col min="11778" max="11779" width="16.7109375" style="1596" customWidth="1"/>
    <col min="11780" max="11780" width="18.140625" style="1596" customWidth="1"/>
    <col min="11781" max="11787" width="9.28515625" style="1596" bestFit="1" customWidth="1"/>
    <col min="11788" max="11788" width="10.85546875" style="1596" customWidth="1"/>
    <col min="11789" max="11791" width="9.28515625" style="1596" bestFit="1" customWidth="1"/>
    <col min="11792" max="11792" width="11.140625" style="1596" customWidth="1"/>
    <col min="11793" max="11793" width="10.42578125" style="1596" bestFit="1" customWidth="1"/>
    <col min="11794" max="11803" width="9.28515625" style="1596" bestFit="1" customWidth="1"/>
    <col min="11804" max="11804" width="13.140625" style="1596" customWidth="1"/>
    <col min="11805" max="11805" width="9.28515625" style="1596" bestFit="1" customWidth="1"/>
    <col min="11806" max="11806" width="10.42578125" style="1596" bestFit="1" customWidth="1"/>
    <col min="11807" max="12030" width="9.140625" style="1596" customWidth="1"/>
    <col min="12031" max="12031" width="16.28515625" style="1596" customWidth="1"/>
    <col min="12032" max="12032" width="16.7109375" style="1596"/>
    <col min="12033" max="12033" width="16.28515625" style="1596" customWidth="1"/>
    <col min="12034" max="12035" width="16.7109375" style="1596" customWidth="1"/>
    <col min="12036" max="12036" width="18.140625" style="1596" customWidth="1"/>
    <col min="12037" max="12043" width="9.28515625" style="1596" bestFit="1" customWidth="1"/>
    <col min="12044" max="12044" width="10.85546875" style="1596" customWidth="1"/>
    <col min="12045" max="12047" width="9.28515625" style="1596" bestFit="1" customWidth="1"/>
    <col min="12048" max="12048" width="11.140625" style="1596" customWidth="1"/>
    <col min="12049" max="12049" width="10.42578125" style="1596" bestFit="1" customWidth="1"/>
    <col min="12050" max="12059" width="9.28515625" style="1596" bestFit="1" customWidth="1"/>
    <col min="12060" max="12060" width="13.140625" style="1596" customWidth="1"/>
    <col min="12061" max="12061" width="9.28515625" style="1596" bestFit="1" customWidth="1"/>
    <col min="12062" max="12062" width="10.42578125" style="1596" bestFit="1" customWidth="1"/>
    <col min="12063" max="12286" width="9.140625" style="1596" customWidth="1"/>
    <col min="12287" max="12287" width="16.28515625" style="1596" customWidth="1"/>
    <col min="12288" max="12288" width="16.7109375" style="1596"/>
    <col min="12289" max="12289" width="16.28515625" style="1596" customWidth="1"/>
    <col min="12290" max="12291" width="16.7109375" style="1596" customWidth="1"/>
    <col min="12292" max="12292" width="18.140625" style="1596" customWidth="1"/>
    <col min="12293" max="12299" width="9.28515625" style="1596" bestFit="1" customWidth="1"/>
    <col min="12300" max="12300" width="10.85546875" style="1596" customWidth="1"/>
    <col min="12301" max="12303" width="9.28515625" style="1596" bestFit="1" customWidth="1"/>
    <col min="12304" max="12304" width="11.140625" style="1596" customWidth="1"/>
    <col min="12305" max="12305" width="10.42578125" style="1596" bestFit="1" customWidth="1"/>
    <col min="12306" max="12315" width="9.28515625" style="1596" bestFit="1" customWidth="1"/>
    <col min="12316" max="12316" width="13.140625" style="1596" customWidth="1"/>
    <col min="12317" max="12317" width="9.28515625" style="1596" bestFit="1" customWidth="1"/>
    <col min="12318" max="12318" width="10.42578125" style="1596" bestFit="1" customWidth="1"/>
    <col min="12319" max="12542" width="9.140625" style="1596" customWidth="1"/>
    <col min="12543" max="12543" width="16.28515625" style="1596" customWidth="1"/>
    <col min="12544" max="12544" width="16.7109375" style="1596"/>
    <col min="12545" max="12545" width="16.28515625" style="1596" customWidth="1"/>
    <col min="12546" max="12547" width="16.7109375" style="1596" customWidth="1"/>
    <col min="12548" max="12548" width="18.140625" style="1596" customWidth="1"/>
    <col min="12549" max="12555" width="9.28515625" style="1596" bestFit="1" customWidth="1"/>
    <col min="12556" max="12556" width="10.85546875" style="1596" customWidth="1"/>
    <col min="12557" max="12559" width="9.28515625" style="1596" bestFit="1" customWidth="1"/>
    <col min="12560" max="12560" width="11.140625" style="1596" customWidth="1"/>
    <col min="12561" max="12561" width="10.42578125" style="1596" bestFit="1" customWidth="1"/>
    <col min="12562" max="12571" width="9.28515625" style="1596" bestFit="1" customWidth="1"/>
    <col min="12572" max="12572" width="13.140625" style="1596" customWidth="1"/>
    <col min="12573" max="12573" width="9.28515625" style="1596" bestFit="1" customWidth="1"/>
    <col min="12574" max="12574" width="10.42578125" style="1596" bestFit="1" customWidth="1"/>
    <col min="12575" max="12798" width="9.140625" style="1596" customWidth="1"/>
    <col min="12799" max="12799" width="16.28515625" style="1596" customWidth="1"/>
    <col min="12800" max="12800" width="16.7109375" style="1596"/>
    <col min="12801" max="12801" width="16.28515625" style="1596" customWidth="1"/>
    <col min="12802" max="12803" width="16.7109375" style="1596" customWidth="1"/>
    <col min="12804" max="12804" width="18.140625" style="1596" customWidth="1"/>
    <col min="12805" max="12811" width="9.28515625" style="1596" bestFit="1" customWidth="1"/>
    <col min="12812" max="12812" width="10.85546875" style="1596" customWidth="1"/>
    <col min="12813" max="12815" width="9.28515625" style="1596" bestFit="1" customWidth="1"/>
    <col min="12816" max="12816" width="11.140625" style="1596" customWidth="1"/>
    <col min="12817" max="12817" width="10.42578125" style="1596" bestFit="1" customWidth="1"/>
    <col min="12818" max="12827" width="9.28515625" style="1596" bestFit="1" customWidth="1"/>
    <col min="12828" max="12828" width="13.140625" style="1596" customWidth="1"/>
    <col min="12829" max="12829" width="9.28515625" style="1596" bestFit="1" customWidth="1"/>
    <col min="12830" max="12830" width="10.42578125" style="1596" bestFit="1" customWidth="1"/>
    <col min="12831" max="13054" width="9.140625" style="1596" customWidth="1"/>
    <col min="13055" max="13055" width="16.28515625" style="1596" customWidth="1"/>
    <col min="13056" max="13056" width="16.7109375" style="1596"/>
    <col min="13057" max="13057" width="16.28515625" style="1596" customWidth="1"/>
    <col min="13058" max="13059" width="16.7109375" style="1596" customWidth="1"/>
    <col min="13060" max="13060" width="18.140625" style="1596" customWidth="1"/>
    <col min="13061" max="13067" width="9.28515625" style="1596" bestFit="1" customWidth="1"/>
    <col min="13068" max="13068" width="10.85546875" style="1596" customWidth="1"/>
    <col min="13069" max="13071" width="9.28515625" style="1596" bestFit="1" customWidth="1"/>
    <col min="13072" max="13072" width="11.140625" style="1596" customWidth="1"/>
    <col min="13073" max="13073" width="10.42578125" style="1596" bestFit="1" customWidth="1"/>
    <col min="13074" max="13083" width="9.28515625" style="1596" bestFit="1" customWidth="1"/>
    <col min="13084" max="13084" width="13.140625" style="1596" customWidth="1"/>
    <col min="13085" max="13085" width="9.28515625" style="1596" bestFit="1" customWidth="1"/>
    <col min="13086" max="13086" width="10.42578125" style="1596" bestFit="1" customWidth="1"/>
    <col min="13087" max="13310" width="9.140625" style="1596" customWidth="1"/>
    <col min="13311" max="13311" width="16.28515625" style="1596" customWidth="1"/>
    <col min="13312" max="13312" width="16.7109375" style="1596"/>
    <col min="13313" max="13313" width="16.28515625" style="1596" customWidth="1"/>
    <col min="13314" max="13315" width="16.7109375" style="1596" customWidth="1"/>
    <col min="13316" max="13316" width="18.140625" style="1596" customWidth="1"/>
    <col min="13317" max="13323" width="9.28515625" style="1596" bestFit="1" customWidth="1"/>
    <col min="13324" max="13324" width="10.85546875" style="1596" customWidth="1"/>
    <col min="13325" max="13327" width="9.28515625" style="1596" bestFit="1" customWidth="1"/>
    <col min="13328" max="13328" width="11.140625" style="1596" customWidth="1"/>
    <col min="13329" max="13329" width="10.42578125" style="1596" bestFit="1" customWidth="1"/>
    <col min="13330" max="13339" width="9.28515625" style="1596" bestFit="1" customWidth="1"/>
    <col min="13340" max="13340" width="13.140625" style="1596" customWidth="1"/>
    <col min="13341" max="13341" width="9.28515625" style="1596" bestFit="1" customWidth="1"/>
    <col min="13342" max="13342" width="10.42578125" style="1596" bestFit="1" customWidth="1"/>
    <col min="13343" max="13566" width="9.140625" style="1596" customWidth="1"/>
    <col min="13567" max="13567" width="16.28515625" style="1596" customWidth="1"/>
    <col min="13568" max="13568" width="16.7109375" style="1596"/>
    <col min="13569" max="13569" width="16.28515625" style="1596" customWidth="1"/>
    <col min="13570" max="13571" width="16.7109375" style="1596" customWidth="1"/>
    <col min="13572" max="13572" width="18.140625" style="1596" customWidth="1"/>
    <col min="13573" max="13579" width="9.28515625" style="1596" bestFit="1" customWidth="1"/>
    <col min="13580" max="13580" width="10.85546875" style="1596" customWidth="1"/>
    <col min="13581" max="13583" width="9.28515625" style="1596" bestFit="1" customWidth="1"/>
    <col min="13584" max="13584" width="11.140625" style="1596" customWidth="1"/>
    <col min="13585" max="13585" width="10.42578125" style="1596" bestFit="1" customWidth="1"/>
    <col min="13586" max="13595" width="9.28515625" style="1596" bestFit="1" customWidth="1"/>
    <col min="13596" max="13596" width="13.140625" style="1596" customWidth="1"/>
    <col min="13597" max="13597" width="9.28515625" style="1596" bestFit="1" customWidth="1"/>
    <col min="13598" max="13598" width="10.42578125" style="1596" bestFit="1" customWidth="1"/>
    <col min="13599" max="13822" width="9.140625" style="1596" customWidth="1"/>
    <col min="13823" max="13823" width="16.28515625" style="1596" customWidth="1"/>
    <col min="13824" max="13824" width="16.7109375" style="1596"/>
    <col min="13825" max="13825" width="16.28515625" style="1596" customWidth="1"/>
    <col min="13826" max="13827" width="16.7109375" style="1596" customWidth="1"/>
    <col min="13828" max="13828" width="18.140625" style="1596" customWidth="1"/>
    <col min="13829" max="13835" width="9.28515625" style="1596" bestFit="1" customWidth="1"/>
    <col min="13836" max="13836" width="10.85546875" style="1596" customWidth="1"/>
    <col min="13837" max="13839" width="9.28515625" style="1596" bestFit="1" customWidth="1"/>
    <col min="13840" max="13840" width="11.140625" style="1596" customWidth="1"/>
    <col min="13841" max="13841" width="10.42578125" style="1596" bestFit="1" customWidth="1"/>
    <col min="13842" max="13851" width="9.28515625" style="1596" bestFit="1" customWidth="1"/>
    <col min="13852" max="13852" width="13.140625" style="1596" customWidth="1"/>
    <col min="13853" max="13853" width="9.28515625" style="1596" bestFit="1" customWidth="1"/>
    <col min="13854" max="13854" width="10.42578125" style="1596" bestFit="1" customWidth="1"/>
    <col min="13855" max="14078" width="9.140625" style="1596" customWidth="1"/>
    <col min="14079" max="14079" width="16.28515625" style="1596" customWidth="1"/>
    <col min="14080" max="14080" width="16.7109375" style="1596"/>
    <col min="14081" max="14081" width="16.28515625" style="1596" customWidth="1"/>
    <col min="14082" max="14083" width="16.7109375" style="1596" customWidth="1"/>
    <col min="14084" max="14084" width="18.140625" style="1596" customWidth="1"/>
    <col min="14085" max="14091" width="9.28515625" style="1596" bestFit="1" customWidth="1"/>
    <col min="14092" max="14092" width="10.85546875" style="1596" customWidth="1"/>
    <col min="14093" max="14095" width="9.28515625" style="1596" bestFit="1" customWidth="1"/>
    <col min="14096" max="14096" width="11.140625" style="1596" customWidth="1"/>
    <col min="14097" max="14097" width="10.42578125" style="1596" bestFit="1" customWidth="1"/>
    <col min="14098" max="14107" width="9.28515625" style="1596" bestFit="1" customWidth="1"/>
    <col min="14108" max="14108" width="13.140625" style="1596" customWidth="1"/>
    <col min="14109" max="14109" width="9.28515625" style="1596" bestFit="1" customWidth="1"/>
    <col min="14110" max="14110" width="10.42578125" style="1596" bestFit="1" customWidth="1"/>
    <col min="14111" max="14334" width="9.140625" style="1596" customWidth="1"/>
    <col min="14335" max="14335" width="16.28515625" style="1596" customWidth="1"/>
    <col min="14336" max="14336" width="16.7109375" style="1596"/>
    <col min="14337" max="14337" width="16.28515625" style="1596" customWidth="1"/>
    <col min="14338" max="14339" width="16.7109375" style="1596" customWidth="1"/>
    <col min="14340" max="14340" width="18.140625" style="1596" customWidth="1"/>
    <col min="14341" max="14347" width="9.28515625" style="1596" bestFit="1" customWidth="1"/>
    <col min="14348" max="14348" width="10.85546875" style="1596" customWidth="1"/>
    <col min="14349" max="14351" width="9.28515625" style="1596" bestFit="1" customWidth="1"/>
    <col min="14352" max="14352" width="11.140625" style="1596" customWidth="1"/>
    <col min="14353" max="14353" width="10.42578125" style="1596" bestFit="1" customWidth="1"/>
    <col min="14354" max="14363" width="9.28515625" style="1596" bestFit="1" customWidth="1"/>
    <col min="14364" max="14364" width="13.140625" style="1596" customWidth="1"/>
    <col min="14365" max="14365" width="9.28515625" style="1596" bestFit="1" customWidth="1"/>
    <col min="14366" max="14366" width="10.42578125" style="1596" bestFit="1" customWidth="1"/>
    <col min="14367" max="14590" width="9.140625" style="1596" customWidth="1"/>
    <col min="14591" max="14591" width="16.28515625" style="1596" customWidth="1"/>
    <col min="14592" max="14592" width="16.7109375" style="1596"/>
    <col min="14593" max="14593" width="16.28515625" style="1596" customWidth="1"/>
    <col min="14594" max="14595" width="16.7109375" style="1596" customWidth="1"/>
    <col min="14596" max="14596" width="18.140625" style="1596" customWidth="1"/>
    <col min="14597" max="14603" width="9.28515625" style="1596" bestFit="1" customWidth="1"/>
    <col min="14604" max="14604" width="10.85546875" style="1596" customWidth="1"/>
    <col min="14605" max="14607" width="9.28515625" style="1596" bestFit="1" customWidth="1"/>
    <col min="14608" max="14608" width="11.140625" style="1596" customWidth="1"/>
    <col min="14609" max="14609" width="10.42578125" style="1596" bestFit="1" customWidth="1"/>
    <col min="14610" max="14619" width="9.28515625" style="1596" bestFit="1" customWidth="1"/>
    <col min="14620" max="14620" width="13.140625" style="1596" customWidth="1"/>
    <col min="14621" max="14621" width="9.28515625" style="1596" bestFit="1" customWidth="1"/>
    <col min="14622" max="14622" width="10.42578125" style="1596" bestFit="1" customWidth="1"/>
    <col min="14623" max="14846" width="9.140625" style="1596" customWidth="1"/>
    <col min="14847" max="14847" width="16.28515625" style="1596" customWidth="1"/>
    <col min="14848" max="14848" width="16.7109375" style="1596"/>
    <col min="14849" max="14849" width="16.28515625" style="1596" customWidth="1"/>
    <col min="14850" max="14851" width="16.7109375" style="1596" customWidth="1"/>
    <col min="14852" max="14852" width="18.140625" style="1596" customWidth="1"/>
    <col min="14853" max="14859" width="9.28515625" style="1596" bestFit="1" customWidth="1"/>
    <col min="14860" max="14860" width="10.85546875" style="1596" customWidth="1"/>
    <col min="14861" max="14863" width="9.28515625" style="1596" bestFit="1" customWidth="1"/>
    <col min="14864" max="14864" width="11.140625" style="1596" customWidth="1"/>
    <col min="14865" max="14865" width="10.42578125" style="1596" bestFit="1" customWidth="1"/>
    <col min="14866" max="14875" width="9.28515625" style="1596" bestFit="1" customWidth="1"/>
    <col min="14876" max="14876" width="13.140625" style="1596" customWidth="1"/>
    <col min="14877" max="14877" width="9.28515625" style="1596" bestFit="1" customWidth="1"/>
    <col min="14878" max="14878" width="10.42578125" style="1596" bestFit="1" customWidth="1"/>
    <col min="14879" max="15102" width="9.140625" style="1596" customWidth="1"/>
    <col min="15103" max="15103" width="16.28515625" style="1596" customWidth="1"/>
    <col min="15104" max="15104" width="16.7109375" style="1596"/>
    <col min="15105" max="15105" width="16.28515625" style="1596" customWidth="1"/>
    <col min="15106" max="15107" width="16.7109375" style="1596" customWidth="1"/>
    <col min="15108" max="15108" width="18.140625" style="1596" customWidth="1"/>
    <col min="15109" max="15115" width="9.28515625" style="1596" bestFit="1" customWidth="1"/>
    <col min="15116" max="15116" width="10.85546875" style="1596" customWidth="1"/>
    <col min="15117" max="15119" width="9.28515625" style="1596" bestFit="1" customWidth="1"/>
    <col min="15120" max="15120" width="11.140625" style="1596" customWidth="1"/>
    <col min="15121" max="15121" width="10.42578125" style="1596" bestFit="1" customWidth="1"/>
    <col min="15122" max="15131" width="9.28515625" style="1596" bestFit="1" customWidth="1"/>
    <col min="15132" max="15132" width="13.140625" style="1596" customWidth="1"/>
    <col min="15133" max="15133" width="9.28515625" style="1596" bestFit="1" customWidth="1"/>
    <col min="15134" max="15134" width="10.42578125" style="1596" bestFit="1" customWidth="1"/>
    <col min="15135" max="15358" width="9.140625" style="1596" customWidth="1"/>
    <col min="15359" max="15359" width="16.28515625" style="1596" customWidth="1"/>
    <col min="15360" max="15360" width="16.7109375" style="1596"/>
    <col min="15361" max="15361" width="16.28515625" style="1596" customWidth="1"/>
    <col min="15362" max="15363" width="16.7109375" style="1596" customWidth="1"/>
    <col min="15364" max="15364" width="18.140625" style="1596" customWidth="1"/>
    <col min="15365" max="15371" width="9.28515625" style="1596" bestFit="1" customWidth="1"/>
    <col min="15372" max="15372" width="10.85546875" style="1596" customWidth="1"/>
    <col min="15373" max="15375" width="9.28515625" style="1596" bestFit="1" customWidth="1"/>
    <col min="15376" max="15376" width="11.140625" style="1596" customWidth="1"/>
    <col min="15377" max="15377" width="10.42578125" style="1596" bestFit="1" customWidth="1"/>
    <col min="15378" max="15387" width="9.28515625" style="1596" bestFit="1" customWidth="1"/>
    <col min="15388" max="15388" width="13.140625" style="1596" customWidth="1"/>
    <col min="15389" max="15389" width="9.28515625" style="1596" bestFit="1" customWidth="1"/>
    <col min="15390" max="15390" width="10.42578125" style="1596" bestFit="1" customWidth="1"/>
    <col min="15391" max="15614" width="9.140625" style="1596" customWidth="1"/>
    <col min="15615" max="15615" width="16.28515625" style="1596" customWidth="1"/>
    <col min="15616" max="15616" width="16.7109375" style="1596"/>
    <col min="15617" max="15617" width="16.28515625" style="1596" customWidth="1"/>
    <col min="15618" max="15619" width="16.7109375" style="1596" customWidth="1"/>
    <col min="15620" max="15620" width="18.140625" style="1596" customWidth="1"/>
    <col min="15621" max="15627" width="9.28515625" style="1596" bestFit="1" customWidth="1"/>
    <col min="15628" max="15628" width="10.85546875" style="1596" customWidth="1"/>
    <col min="15629" max="15631" width="9.28515625" style="1596" bestFit="1" customWidth="1"/>
    <col min="15632" max="15632" width="11.140625" style="1596" customWidth="1"/>
    <col min="15633" max="15633" width="10.42578125" style="1596" bestFit="1" customWidth="1"/>
    <col min="15634" max="15643" width="9.28515625" style="1596" bestFit="1" customWidth="1"/>
    <col min="15644" max="15644" width="13.140625" style="1596" customWidth="1"/>
    <col min="15645" max="15645" width="9.28515625" style="1596" bestFit="1" customWidth="1"/>
    <col min="15646" max="15646" width="10.42578125" style="1596" bestFit="1" customWidth="1"/>
    <col min="15647" max="15870" width="9.140625" style="1596" customWidth="1"/>
    <col min="15871" max="15871" width="16.28515625" style="1596" customWidth="1"/>
    <col min="15872" max="15872" width="16.7109375" style="1596"/>
    <col min="15873" max="15873" width="16.28515625" style="1596" customWidth="1"/>
    <col min="15874" max="15875" width="16.7109375" style="1596" customWidth="1"/>
    <col min="15876" max="15876" width="18.140625" style="1596" customWidth="1"/>
    <col min="15877" max="15883" width="9.28515625" style="1596" bestFit="1" customWidth="1"/>
    <col min="15884" max="15884" width="10.85546875" style="1596" customWidth="1"/>
    <col min="15885" max="15887" width="9.28515625" style="1596" bestFit="1" customWidth="1"/>
    <col min="15888" max="15888" width="11.140625" style="1596" customWidth="1"/>
    <col min="15889" max="15889" width="10.42578125" style="1596" bestFit="1" customWidth="1"/>
    <col min="15890" max="15899" width="9.28515625" style="1596" bestFit="1" customWidth="1"/>
    <col min="15900" max="15900" width="13.140625" style="1596" customWidth="1"/>
    <col min="15901" max="15901" width="9.28515625" style="1596" bestFit="1" customWidth="1"/>
    <col min="15902" max="15902" width="10.42578125" style="1596" bestFit="1" customWidth="1"/>
    <col min="15903" max="16126" width="9.140625" style="1596" customWidth="1"/>
    <col min="16127" max="16127" width="16.28515625" style="1596" customWidth="1"/>
    <col min="16128" max="16128" width="16.7109375" style="1596"/>
    <col min="16129" max="16129" width="16.28515625" style="1596" customWidth="1"/>
    <col min="16130" max="16131" width="16.7109375" style="1596" customWidth="1"/>
    <col min="16132" max="16132" width="18.140625" style="1596" customWidth="1"/>
    <col min="16133" max="16139" width="9.28515625" style="1596" bestFit="1" customWidth="1"/>
    <col min="16140" max="16140" width="10.85546875" style="1596" customWidth="1"/>
    <col min="16141" max="16143" width="9.28515625" style="1596" bestFit="1" customWidth="1"/>
    <col min="16144" max="16144" width="11.140625" style="1596" customWidth="1"/>
    <col min="16145" max="16145" width="10.42578125" style="1596" bestFit="1" customWidth="1"/>
    <col min="16146" max="16155" width="9.28515625" style="1596" bestFit="1" customWidth="1"/>
    <col min="16156" max="16156" width="13.140625" style="1596" customWidth="1"/>
    <col min="16157" max="16157" width="9.28515625" style="1596" bestFit="1" customWidth="1"/>
    <col min="16158" max="16158" width="10.42578125" style="1596" bestFit="1" customWidth="1"/>
    <col min="16159" max="16382" width="9.140625" style="1596" customWidth="1"/>
    <col min="16383" max="16383" width="16.28515625" style="1596" customWidth="1"/>
    <col min="16384" max="16384" width="16.7109375" style="1596"/>
  </cols>
  <sheetData>
    <row r="1" spans="1:7" ht="25.5">
      <c r="A1" s="1172" t="s">
        <v>322</v>
      </c>
    </row>
    <row r="2" spans="1:7" ht="15.75" customHeight="1" thickBot="1">
      <c r="A2" s="3201" t="s">
        <v>804</v>
      </c>
      <c r="B2" s="3201"/>
      <c r="C2" s="3201"/>
      <c r="D2" s="3201"/>
    </row>
    <row r="3" spans="1:7" s="1597" customFormat="1" ht="15.75" customHeight="1">
      <c r="A3" s="3336" t="s">
        <v>932</v>
      </c>
      <c r="B3" s="3345" t="s">
        <v>933</v>
      </c>
      <c r="C3" s="3346" t="s">
        <v>934</v>
      </c>
      <c r="D3" s="3347" t="s">
        <v>935</v>
      </c>
    </row>
    <row r="4" spans="1:7" s="1720" customFormat="1" ht="15" thickBot="1">
      <c r="A4" s="3337"/>
      <c r="B4" s="3348"/>
      <c r="C4" s="3349"/>
      <c r="D4" s="3350"/>
    </row>
    <row r="5" spans="1:7" ht="20.100000000000001" customHeight="1">
      <c r="A5" s="3338" t="s">
        <v>936</v>
      </c>
      <c r="B5" s="3351">
        <v>778.49400000000003</v>
      </c>
      <c r="C5" s="3352">
        <v>865.03899999999999</v>
      </c>
      <c r="D5" s="3353">
        <v>-86.545000000000016</v>
      </c>
    </row>
    <row r="6" spans="1:7" ht="20.100000000000001" customHeight="1">
      <c r="A6" s="3012" t="s">
        <v>937</v>
      </c>
      <c r="B6" s="3354">
        <v>776.6905999999999</v>
      </c>
      <c r="C6" s="3355">
        <v>971.40060000000005</v>
      </c>
      <c r="D6" s="3356">
        <v>-194.71</v>
      </c>
    </row>
    <row r="7" spans="1:7" ht="20.100000000000001" customHeight="1">
      <c r="A7" s="3012" t="s">
        <v>938</v>
      </c>
      <c r="B7" s="3354">
        <v>817.971</v>
      </c>
      <c r="C7" s="3355">
        <v>1100.51</v>
      </c>
      <c r="D7" s="3356">
        <v>-282.53900000000004</v>
      </c>
    </row>
    <row r="8" spans="1:7" ht="20.100000000000001" customHeight="1" thickBot="1">
      <c r="A8" s="3339" t="s">
        <v>939</v>
      </c>
      <c r="B8" s="3357">
        <v>960.97199999999998</v>
      </c>
      <c r="C8" s="3358">
        <v>1168.288</v>
      </c>
      <c r="D8" s="3359">
        <v>-207.31599999999995</v>
      </c>
    </row>
    <row r="9" spans="1:7" ht="20.100000000000001" customHeight="1" thickBot="1">
      <c r="A9" s="3340" t="s">
        <v>940</v>
      </c>
      <c r="B9" s="3360">
        <v>3334.1275999999998</v>
      </c>
      <c r="C9" s="3361">
        <v>4105.2376000000004</v>
      </c>
      <c r="D9" s="3362">
        <v>-771.11</v>
      </c>
    </row>
    <row r="10" spans="1:7" ht="20.100000000000001" customHeight="1">
      <c r="A10" s="3338" t="s">
        <v>941</v>
      </c>
      <c r="B10" s="3363">
        <v>846.68399999999997</v>
      </c>
      <c r="C10" s="3364">
        <v>1000.699</v>
      </c>
      <c r="D10" s="3365">
        <v>-154.01500000000004</v>
      </c>
    </row>
    <row r="11" spans="1:7" ht="20.100000000000001" customHeight="1">
      <c r="A11" s="3012" t="s">
        <v>942</v>
      </c>
      <c r="B11" s="3354">
        <v>774.56500000000005</v>
      </c>
      <c r="C11" s="3355">
        <v>1079.066</v>
      </c>
      <c r="D11" s="3356">
        <v>-304.50100000000009</v>
      </c>
    </row>
    <row r="12" spans="1:7" ht="20.100000000000001" customHeight="1">
      <c r="A12" s="3012" t="s">
        <v>943</v>
      </c>
      <c r="B12" s="3354">
        <v>1021.311</v>
      </c>
      <c r="C12" s="3355">
        <v>1139.856</v>
      </c>
      <c r="D12" s="3356">
        <v>-118.54499999999999</v>
      </c>
    </row>
    <row r="13" spans="1:7" ht="20.100000000000001" customHeight="1" thickBot="1">
      <c r="A13" s="3341" t="s">
        <v>944</v>
      </c>
      <c r="B13" s="3366">
        <v>719.63499999999999</v>
      </c>
      <c r="C13" s="3358">
        <v>1347.6529999999998</v>
      </c>
      <c r="D13" s="3367">
        <v>-628.01799999999992</v>
      </c>
    </row>
    <row r="14" spans="1:7" ht="20.100000000000001" customHeight="1" thickBot="1">
      <c r="A14" s="3340" t="s">
        <v>945</v>
      </c>
      <c r="B14" s="3360">
        <v>3362.1949999999997</v>
      </c>
      <c r="C14" s="3361">
        <v>4567.2739999999994</v>
      </c>
      <c r="D14" s="3362">
        <v>-1205.0790000000002</v>
      </c>
    </row>
    <row r="15" spans="1:7" ht="20.100000000000001" customHeight="1">
      <c r="A15" s="3338" t="s">
        <v>946</v>
      </c>
      <c r="B15" s="3368">
        <v>805.298</v>
      </c>
      <c r="C15" s="3364">
        <v>1008</v>
      </c>
      <c r="D15" s="3365">
        <v>-202.70200000000008</v>
      </c>
      <c r="F15" s="1717"/>
      <c r="G15" s="1717"/>
    </row>
    <row r="16" spans="1:7" ht="20.100000000000001" customHeight="1">
      <c r="A16" s="3012" t="s">
        <v>947</v>
      </c>
      <c r="B16" s="3354">
        <v>824.84799999999996</v>
      </c>
      <c r="C16" s="3355">
        <v>869.80799999999999</v>
      </c>
      <c r="D16" s="3356">
        <v>-44.960000000000008</v>
      </c>
      <c r="F16" s="1717"/>
      <c r="G16" s="1717"/>
    </row>
    <row r="17" spans="1:7" ht="20.100000000000001" customHeight="1">
      <c r="A17" s="3342" t="s">
        <v>948</v>
      </c>
      <c r="B17" s="3369">
        <v>888.69799999999998</v>
      </c>
      <c r="C17" s="3370">
        <v>1152.4769999999999</v>
      </c>
      <c r="D17" s="3371">
        <v>-263.77899999999994</v>
      </c>
      <c r="F17" s="1717"/>
      <c r="G17" s="1717"/>
    </row>
    <row r="18" spans="1:7" ht="20.100000000000001" customHeight="1" thickBot="1">
      <c r="A18" s="3341" t="s">
        <v>949</v>
      </c>
      <c r="B18" s="3372">
        <v>768.92699999999991</v>
      </c>
      <c r="C18" s="1721">
        <v>1093.1300000000001</v>
      </c>
      <c r="D18" s="3373">
        <v>-324.20300000000003</v>
      </c>
      <c r="F18" s="1717"/>
      <c r="G18" s="1717"/>
    </row>
    <row r="19" spans="1:7" ht="20.100000000000001" customHeight="1" thickBot="1">
      <c r="A19" s="3340" t="s">
        <v>950</v>
      </c>
      <c r="B19" s="3360">
        <v>3287.7709999999997</v>
      </c>
      <c r="C19" s="3361">
        <v>4123.415</v>
      </c>
      <c r="D19" s="3362">
        <v>-835.64400000000001</v>
      </c>
      <c r="F19" s="1717"/>
    </row>
    <row r="20" spans="1:7" ht="20.100000000000001" customHeight="1">
      <c r="A20" s="3338" t="s">
        <v>951</v>
      </c>
      <c r="B20" s="3374">
        <v>970.01700000000005</v>
      </c>
      <c r="C20" s="3375">
        <v>1160.5340000000001</v>
      </c>
      <c r="D20" s="3376">
        <v>-190.51700000000022</v>
      </c>
      <c r="F20" s="1717"/>
    </row>
    <row r="21" spans="1:7" ht="20.100000000000001" customHeight="1">
      <c r="A21" s="3012" t="s">
        <v>952</v>
      </c>
      <c r="B21" s="3377">
        <v>498.53999999999996</v>
      </c>
      <c r="C21" s="1722">
        <v>984.48799999999994</v>
      </c>
      <c r="D21" s="3378">
        <v>-485.94800000000004</v>
      </c>
      <c r="F21" s="1717"/>
    </row>
    <row r="22" spans="1:7" ht="20.100000000000001" customHeight="1">
      <c r="A22" s="3341" t="s">
        <v>953</v>
      </c>
      <c r="B22" s="3379">
        <v>994.0200000000001</v>
      </c>
      <c r="C22" s="1723">
        <v>1139.529</v>
      </c>
      <c r="D22" s="1728">
        <v>-145.50899999999993</v>
      </c>
      <c r="F22" s="1717"/>
    </row>
    <row r="23" spans="1:7" ht="20.100000000000001" customHeight="1" thickBot="1">
      <c r="A23" s="3023" t="s">
        <v>954</v>
      </c>
      <c r="B23" s="3380">
        <v>746.98800000000006</v>
      </c>
      <c r="C23" s="1724">
        <v>1482.8139999999999</v>
      </c>
      <c r="D23" s="3381">
        <v>-735.82599999999979</v>
      </c>
      <c r="F23" s="1717"/>
    </row>
    <row r="24" spans="1:7" ht="20.100000000000001" customHeight="1" thickBot="1">
      <c r="A24" s="3343" t="s">
        <v>955</v>
      </c>
      <c r="B24" s="3382">
        <v>3209.5650000000005</v>
      </c>
      <c r="C24" s="1725">
        <v>4767.3649999999998</v>
      </c>
      <c r="D24" s="3381">
        <v>-1557.8</v>
      </c>
      <c r="E24" s="1717"/>
      <c r="F24" s="1717"/>
    </row>
    <row r="25" spans="1:7" ht="20.100000000000001" customHeight="1">
      <c r="A25" s="3344" t="s">
        <v>956</v>
      </c>
      <c r="B25" s="3383">
        <v>550.21600000000001</v>
      </c>
      <c r="C25" s="1726">
        <v>1082.442</v>
      </c>
      <c r="D25" s="1727">
        <v>-532.226</v>
      </c>
      <c r="E25" s="1717"/>
      <c r="F25" s="1717"/>
    </row>
    <row r="26" spans="1:7" ht="20.100000000000001" customHeight="1">
      <c r="A26" s="3017" t="s">
        <v>982</v>
      </c>
      <c r="B26" s="3384">
        <v>678.56200000000001</v>
      </c>
      <c r="C26" s="1723">
        <v>1407.3819999999998</v>
      </c>
      <c r="D26" s="1728">
        <v>-728.81999999999982</v>
      </c>
      <c r="E26" s="1717"/>
      <c r="F26" s="1717"/>
    </row>
    <row r="27" spans="1:7" ht="20.100000000000001" customHeight="1">
      <c r="A27" s="3017" t="s">
        <v>957</v>
      </c>
      <c r="B27" s="3385">
        <v>938.70499999999993</v>
      </c>
      <c r="C27" s="1729">
        <v>1344.7069999999999</v>
      </c>
      <c r="D27" s="1730">
        <v>-406.00199999999995</v>
      </c>
      <c r="E27" s="1717"/>
      <c r="F27" s="1717"/>
    </row>
    <row r="28" spans="1:7" ht="20.100000000000001" customHeight="1" thickBot="1">
      <c r="A28" s="3017" t="s">
        <v>958</v>
      </c>
      <c r="B28" s="3379">
        <v>805.053</v>
      </c>
      <c r="C28" s="1731">
        <v>1485.885</v>
      </c>
      <c r="D28" s="1732">
        <v>-680.83199999999999</v>
      </c>
      <c r="E28" s="1717"/>
      <c r="F28" s="1717"/>
    </row>
    <row r="29" spans="1:7" ht="20.100000000000001" customHeight="1" thickBot="1">
      <c r="A29" s="3343" t="s">
        <v>959</v>
      </c>
      <c r="B29" s="3382">
        <v>2972.5360000000001</v>
      </c>
      <c r="C29" s="1725">
        <v>5320.4159999999993</v>
      </c>
      <c r="D29" s="3386">
        <v>-2347.8799999999992</v>
      </c>
      <c r="E29" s="1717"/>
      <c r="F29" s="1717"/>
    </row>
    <row r="30" spans="1:7">
      <c r="A30" s="1733" t="s">
        <v>931</v>
      </c>
      <c r="B30" s="1616"/>
      <c r="C30" s="1616"/>
      <c r="D30" s="1616"/>
      <c r="F30" s="1717"/>
    </row>
    <row r="34" spans="1:27">
      <c r="E34" s="1734"/>
      <c r="G34" s="1734"/>
      <c r="H34" s="1734"/>
      <c r="I34" s="1734"/>
      <c r="J34" s="1734"/>
      <c r="K34" s="1734"/>
      <c r="L34" s="1734"/>
      <c r="M34" s="1734"/>
      <c r="N34" s="1734"/>
      <c r="O34" s="1734"/>
      <c r="P34" s="1734"/>
      <c r="Q34" s="1734"/>
      <c r="R34" s="1734"/>
      <c r="S34" s="1734"/>
      <c r="T34" s="1734"/>
      <c r="U34" s="1734"/>
      <c r="V34" s="1734"/>
      <c r="W34" s="1734"/>
      <c r="X34" s="1734"/>
      <c r="Y34" s="1734"/>
      <c r="Z34" s="1734"/>
      <c r="AA34" s="1734"/>
    </row>
    <row r="35" spans="1:27">
      <c r="I35" s="1719"/>
      <c r="L35" s="1719"/>
      <c r="O35" s="1719"/>
      <c r="R35" s="1719"/>
      <c r="U35" s="1719"/>
      <c r="X35" s="1719"/>
      <c r="AA35" s="1719"/>
    </row>
    <row r="36" spans="1:27">
      <c r="A36" s="1734"/>
      <c r="B36" s="1734"/>
      <c r="C36" s="1734"/>
      <c r="D36" s="1734"/>
    </row>
    <row r="37" spans="1:27">
      <c r="C37" s="1719"/>
    </row>
    <row r="38" spans="1:27">
      <c r="F38" s="1734"/>
    </row>
    <row r="39" spans="1:27">
      <c r="F39" s="1719"/>
    </row>
  </sheetData>
  <mergeCells count="5">
    <mergeCell ref="A2:D2"/>
    <mergeCell ref="A3:A4"/>
    <mergeCell ref="B3:B4"/>
    <mergeCell ref="C3:C4"/>
    <mergeCell ref="D3:D4"/>
  </mergeCells>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view="pageBreakPreview" zoomScaleNormal="100" zoomScaleSheetLayoutView="100" workbookViewId="0"/>
  </sheetViews>
  <sheetFormatPr defaultRowHeight="14.25"/>
  <cols>
    <col min="1" max="3" width="16.7109375" style="1596" customWidth="1"/>
    <col min="4" max="4" width="17.5703125" style="1596" customWidth="1"/>
    <col min="5" max="5" width="16.28515625" style="1596" customWidth="1"/>
    <col min="6" max="6" width="21" style="1596" customWidth="1"/>
    <col min="7" max="7" width="18.42578125" style="1596" customWidth="1"/>
    <col min="8" max="8" width="10.7109375" style="1596" bestFit="1" customWidth="1"/>
    <col min="9" max="9" width="10.85546875" style="1596" bestFit="1" customWidth="1"/>
    <col min="10" max="256" width="9.140625" style="1596"/>
    <col min="257" max="259" width="16.7109375" style="1596" customWidth="1"/>
    <col min="260" max="260" width="17.5703125" style="1596" customWidth="1"/>
    <col min="261" max="261" width="16.28515625" style="1596" customWidth="1"/>
    <col min="262" max="262" width="21" style="1596" customWidth="1"/>
    <col min="263" max="263" width="18.42578125" style="1596" customWidth="1"/>
    <col min="264" max="264" width="10.7109375" style="1596" bestFit="1" customWidth="1"/>
    <col min="265" max="265" width="10.85546875" style="1596" bestFit="1" customWidth="1"/>
    <col min="266" max="512" width="9.140625" style="1596"/>
    <col min="513" max="515" width="16.7109375" style="1596" customWidth="1"/>
    <col min="516" max="516" width="17.5703125" style="1596" customWidth="1"/>
    <col min="517" max="517" width="16.28515625" style="1596" customWidth="1"/>
    <col min="518" max="518" width="21" style="1596" customWidth="1"/>
    <col min="519" max="519" width="18.42578125" style="1596" customWidth="1"/>
    <col min="520" max="520" width="10.7109375" style="1596" bestFit="1" customWidth="1"/>
    <col min="521" max="521" width="10.85546875" style="1596" bestFit="1" customWidth="1"/>
    <col min="522" max="768" width="9.140625" style="1596"/>
    <col min="769" max="771" width="16.7109375" style="1596" customWidth="1"/>
    <col min="772" max="772" width="17.5703125" style="1596" customWidth="1"/>
    <col min="773" max="773" width="16.28515625" style="1596" customWidth="1"/>
    <col min="774" max="774" width="21" style="1596" customWidth="1"/>
    <col min="775" max="775" width="18.42578125" style="1596" customWidth="1"/>
    <col min="776" max="776" width="10.7109375" style="1596" bestFit="1" customWidth="1"/>
    <col min="777" max="777" width="10.85546875" style="1596" bestFit="1" customWidth="1"/>
    <col min="778" max="1024" width="9.140625" style="1596"/>
    <col min="1025" max="1027" width="16.7109375" style="1596" customWidth="1"/>
    <col min="1028" max="1028" width="17.5703125" style="1596" customWidth="1"/>
    <col min="1029" max="1029" width="16.28515625" style="1596" customWidth="1"/>
    <col min="1030" max="1030" width="21" style="1596" customWidth="1"/>
    <col min="1031" max="1031" width="18.42578125" style="1596" customWidth="1"/>
    <col min="1032" max="1032" width="10.7109375" style="1596" bestFit="1" customWidth="1"/>
    <col min="1033" max="1033" width="10.85546875" style="1596" bestFit="1" customWidth="1"/>
    <col min="1034" max="1280" width="9.140625" style="1596"/>
    <col min="1281" max="1283" width="16.7109375" style="1596" customWidth="1"/>
    <col min="1284" max="1284" width="17.5703125" style="1596" customWidth="1"/>
    <col min="1285" max="1285" width="16.28515625" style="1596" customWidth="1"/>
    <col min="1286" max="1286" width="21" style="1596" customWidth="1"/>
    <col min="1287" max="1287" width="18.42578125" style="1596" customWidth="1"/>
    <col min="1288" max="1288" width="10.7109375" style="1596" bestFit="1" customWidth="1"/>
    <col min="1289" max="1289" width="10.85546875" style="1596" bestFit="1" customWidth="1"/>
    <col min="1290" max="1536" width="9.140625" style="1596"/>
    <col min="1537" max="1539" width="16.7109375" style="1596" customWidth="1"/>
    <col min="1540" max="1540" width="17.5703125" style="1596" customWidth="1"/>
    <col min="1541" max="1541" width="16.28515625" style="1596" customWidth="1"/>
    <col min="1542" max="1542" width="21" style="1596" customWidth="1"/>
    <col min="1543" max="1543" width="18.42578125" style="1596" customWidth="1"/>
    <col min="1544" max="1544" width="10.7109375" style="1596" bestFit="1" customWidth="1"/>
    <col min="1545" max="1545" width="10.85546875" style="1596" bestFit="1" customWidth="1"/>
    <col min="1546" max="1792" width="9.140625" style="1596"/>
    <col min="1793" max="1795" width="16.7109375" style="1596" customWidth="1"/>
    <col min="1796" max="1796" width="17.5703125" style="1596" customWidth="1"/>
    <col min="1797" max="1797" width="16.28515625" style="1596" customWidth="1"/>
    <col min="1798" max="1798" width="21" style="1596" customWidth="1"/>
    <col min="1799" max="1799" width="18.42578125" style="1596" customWidth="1"/>
    <col min="1800" max="1800" width="10.7109375" style="1596" bestFit="1" customWidth="1"/>
    <col min="1801" max="1801" width="10.85546875" style="1596" bestFit="1" customWidth="1"/>
    <col min="1802" max="2048" width="9.140625" style="1596"/>
    <col min="2049" max="2051" width="16.7109375" style="1596" customWidth="1"/>
    <col min="2052" max="2052" width="17.5703125" style="1596" customWidth="1"/>
    <col min="2053" max="2053" width="16.28515625" style="1596" customWidth="1"/>
    <col min="2054" max="2054" width="21" style="1596" customWidth="1"/>
    <col min="2055" max="2055" width="18.42578125" style="1596" customWidth="1"/>
    <col min="2056" max="2056" width="10.7109375" style="1596" bestFit="1" customWidth="1"/>
    <col min="2057" max="2057" width="10.85546875" style="1596" bestFit="1" customWidth="1"/>
    <col min="2058" max="2304" width="9.140625" style="1596"/>
    <col min="2305" max="2307" width="16.7109375" style="1596" customWidth="1"/>
    <col min="2308" max="2308" width="17.5703125" style="1596" customWidth="1"/>
    <col min="2309" max="2309" width="16.28515625" style="1596" customWidth="1"/>
    <col min="2310" max="2310" width="21" style="1596" customWidth="1"/>
    <col min="2311" max="2311" width="18.42578125" style="1596" customWidth="1"/>
    <col min="2312" max="2312" width="10.7109375" style="1596" bestFit="1" customWidth="1"/>
    <col min="2313" max="2313" width="10.85546875" style="1596" bestFit="1" customWidth="1"/>
    <col min="2314" max="2560" width="9.140625" style="1596"/>
    <col min="2561" max="2563" width="16.7109375" style="1596" customWidth="1"/>
    <col min="2564" max="2564" width="17.5703125" style="1596" customWidth="1"/>
    <col min="2565" max="2565" width="16.28515625" style="1596" customWidth="1"/>
    <col min="2566" max="2566" width="21" style="1596" customWidth="1"/>
    <col min="2567" max="2567" width="18.42578125" style="1596" customWidth="1"/>
    <col min="2568" max="2568" width="10.7109375" style="1596" bestFit="1" customWidth="1"/>
    <col min="2569" max="2569" width="10.85546875" style="1596" bestFit="1" customWidth="1"/>
    <col min="2570" max="2816" width="9.140625" style="1596"/>
    <col min="2817" max="2819" width="16.7109375" style="1596" customWidth="1"/>
    <col min="2820" max="2820" width="17.5703125" style="1596" customWidth="1"/>
    <col min="2821" max="2821" width="16.28515625" style="1596" customWidth="1"/>
    <col min="2822" max="2822" width="21" style="1596" customWidth="1"/>
    <col min="2823" max="2823" width="18.42578125" style="1596" customWidth="1"/>
    <col min="2824" max="2824" width="10.7109375" style="1596" bestFit="1" customWidth="1"/>
    <col min="2825" max="2825" width="10.85546875" style="1596" bestFit="1" customWidth="1"/>
    <col min="2826" max="3072" width="9.140625" style="1596"/>
    <col min="3073" max="3075" width="16.7109375" style="1596" customWidth="1"/>
    <col min="3076" max="3076" width="17.5703125" style="1596" customWidth="1"/>
    <col min="3077" max="3077" width="16.28515625" style="1596" customWidth="1"/>
    <col min="3078" max="3078" width="21" style="1596" customWidth="1"/>
    <col min="3079" max="3079" width="18.42578125" style="1596" customWidth="1"/>
    <col min="3080" max="3080" width="10.7109375" style="1596" bestFit="1" customWidth="1"/>
    <col min="3081" max="3081" width="10.85546875" style="1596" bestFit="1" customWidth="1"/>
    <col min="3082" max="3328" width="9.140625" style="1596"/>
    <col min="3329" max="3331" width="16.7109375" style="1596" customWidth="1"/>
    <col min="3332" max="3332" width="17.5703125" style="1596" customWidth="1"/>
    <col min="3333" max="3333" width="16.28515625" style="1596" customWidth="1"/>
    <col min="3334" max="3334" width="21" style="1596" customWidth="1"/>
    <col min="3335" max="3335" width="18.42578125" style="1596" customWidth="1"/>
    <col min="3336" max="3336" width="10.7109375" style="1596" bestFit="1" customWidth="1"/>
    <col min="3337" max="3337" width="10.85546875" style="1596" bestFit="1" customWidth="1"/>
    <col min="3338" max="3584" width="9.140625" style="1596"/>
    <col min="3585" max="3587" width="16.7109375" style="1596" customWidth="1"/>
    <col min="3588" max="3588" width="17.5703125" style="1596" customWidth="1"/>
    <col min="3589" max="3589" width="16.28515625" style="1596" customWidth="1"/>
    <col min="3590" max="3590" width="21" style="1596" customWidth="1"/>
    <col min="3591" max="3591" width="18.42578125" style="1596" customWidth="1"/>
    <col min="3592" max="3592" width="10.7109375" style="1596" bestFit="1" customWidth="1"/>
    <col min="3593" max="3593" width="10.85546875" style="1596" bestFit="1" customWidth="1"/>
    <col min="3594" max="3840" width="9.140625" style="1596"/>
    <col min="3841" max="3843" width="16.7109375" style="1596" customWidth="1"/>
    <col min="3844" max="3844" width="17.5703125" style="1596" customWidth="1"/>
    <col min="3845" max="3845" width="16.28515625" style="1596" customWidth="1"/>
    <col min="3846" max="3846" width="21" style="1596" customWidth="1"/>
    <col min="3847" max="3847" width="18.42578125" style="1596" customWidth="1"/>
    <col min="3848" max="3848" width="10.7109375" style="1596" bestFit="1" customWidth="1"/>
    <col min="3849" max="3849" width="10.85546875" style="1596" bestFit="1" customWidth="1"/>
    <col min="3850" max="4096" width="9.140625" style="1596"/>
    <col min="4097" max="4099" width="16.7109375" style="1596" customWidth="1"/>
    <col min="4100" max="4100" width="17.5703125" style="1596" customWidth="1"/>
    <col min="4101" max="4101" width="16.28515625" style="1596" customWidth="1"/>
    <col min="4102" max="4102" width="21" style="1596" customWidth="1"/>
    <col min="4103" max="4103" width="18.42578125" style="1596" customWidth="1"/>
    <col min="4104" max="4104" width="10.7109375" style="1596" bestFit="1" customWidth="1"/>
    <col min="4105" max="4105" width="10.85546875" style="1596" bestFit="1" customWidth="1"/>
    <col min="4106" max="4352" width="9.140625" style="1596"/>
    <col min="4353" max="4355" width="16.7109375" style="1596" customWidth="1"/>
    <col min="4356" max="4356" width="17.5703125" style="1596" customWidth="1"/>
    <col min="4357" max="4357" width="16.28515625" style="1596" customWidth="1"/>
    <col min="4358" max="4358" width="21" style="1596" customWidth="1"/>
    <col min="4359" max="4359" width="18.42578125" style="1596" customWidth="1"/>
    <col min="4360" max="4360" width="10.7109375" style="1596" bestFit="1" customWidth="1"/>
    <col min="4361" max="4361" width="10.85546875" style="1596" bestFit="1" customWidth="1"/>
    <col min="4362" max="4608" width="9.140625" style="1596"/>
    <col min="4609" max="4611" width="16.7109375" style="1596" customWidth="1"/>
    <col min="4612" max="4612" width="17.5703125" style="1596" customWidth="1"/>
    <col min="4613" max="4613" width="16.28515625" style="1596" customWidth="1"/>
    <col min="4614" max="4614" width="21" style="1596" customWidth="1"/>
    <col min="4615" max="4615" width="18.42578125" style="1596" customWidth="1"/>
    <col min="4616" max="4616" width="10.7109375" style="1596" bestFit="1" customWidth="1"/>
    <col min="4617" max="4617" width="10.85546875" style="1596" bestFit="1" customWidth="1"/>
    <col min="4618" max="4864" width="9.140625" style="1596"/>
    <col min="4865" max="4867" width="16.7109375" style="1596" customWidth="1"/>
    <col min="4868" max="4868" width="17.5703125" style="1596" customWidth="1"/>
    <col min="4869" max="4869" width="16.28515625" style="1596" customWidth="1"/>
    <col min="4870" max="4870" width="21" style="1596" customWidth="1"/>
    <col min="4871" max="4871" width="18.42578125" style="1596" customWidth="1"/>
    <col min="4872" max="4872" width="10.7109375" style="1596" bestFit="1" customWidth="1"/>
    <col min="4873" max="4873" width="10.85546875" style="1596" bestFit="1" customWidth="1"/>
    <col min="4874" max="5120" width="9.140625" style="1596"/>
    <col min="5121" max="5123" width="16.7109375" style="1596" customWidth="1"/>
    <col min="5124" max="5124" width="17.5703125" style="1596" customWidth="1"/>
    <col min="5125" max="5125" width="16.28515625" style="1596" customWidth="1"/>
    <col min="5126" max="5126" width="21" style="1596" customWidth="1"/>
    <col min="5127" max="5127" width="18.42578125" style="1596" customWidth="1"/>
    <col min="5128" max="5128" width="10.7109375" style="1596" bestFit="1" customWidth="1"/>
    <col min="5129" max="5129" width="10.85546875" style="1596" bestFit="1" customWidth="1"/>
    <col min="5130" max="5376" width="9.140625" style="1596"/>
    <col min="5377" max="5379" width="16.7109375" style="1596" customWidth="1"/>
    <col min="5380" max="5380" width="17.5703125" style="1596" customWidth="1"/>
    <col min="5381" max="5381" width="16.28515625" style="1596" customWidth="1"/>
    <col min="5382" max="5382" width="21" style="1596" customWidth="1"/>
    <col min="5383" max="5383" width="18.42578125" style="1596" customWidth="1"/>
    <col min="5384" max="5384" width="10.7109375" style="1596" bestFit="1" customWidth="1"/>
    <col min="5385" max="5385" width="10.85546875" style="1596" bestFit="1" customWidth="1"/>
    <col min="5386" max="5632" width="9.140625" style="1596"/>
    <col min="5633" max="5635" width="16.7109375" style="1596" customWidth="1"/>
    <col min="5636" max="5636" width="17.5703125" style="1596" customWidth="1"/>
    <col min="5637" max="5637" width="16.28515625" style="1596" customWidth="1"/>
    <col min="5638" max="5638" width="21" style="1596" customWidth="1"/>
    <col min="5639" max="5639" width="18.42578125" style="1596" customWidth="1"/>
    <col min="5640" max="5640" width="10.7109375" style="1596" bestFit="1" customWidth="1"/>
    <col min="5641" max="5641" width="10.85546875" style="1596" bestFit="1" customWidth="1"/>
    <col min="5642" max="5888" width="9.140625" style="1596"/>
    <col min="5889" max="5891" width="16.7109375" style="1596" customWidth="1"/>
    <col min="5892" max="5892" width="17.5703125" style="1596" customWidth="1"/>
    <col min="5893" max="5893" width="16.28515625" style="1596" customWidth="1"/>
    <col min="5894" max="5894" width="21" style="1596" customWidth="1"/>
    <col min="5895" max="5895" width="18.42578125" style="1596" customWidth="1"/>
    <col min="5896" max="5896" width="10.7109375" style="1596" bestFit="1" customWidth="1"/>
    <col min="5897" max="5897" width="10.85546875" style="1596" bestFit="1" customWidth="1"/>
    <col min="5898" max="6144" width="9.140625" style="1596"/>
    <col min="6145" max="6147" width="16.7109375" style="1596" customWidth="1"/>
    <col min="6148" max="6148" width="17.5703125" style="1596" customWidth="1"/>
    <col min="6149" max="6149" width="16.28515625" style="1596" customWidth="1"/>
    <col min="6150" max="6150" width="21" style="1596" customWidth="1"/>
    <col min="6151" max="6151" width="18.42578125" style="1596" customWidth="1"/>
    <col min="6152" max="6152" width="10.7109375" style="1596" bestFit="1" customWidth="1"/>
    <col min="6153" max="6153" width="10.85546875" style="1596" bestFit="1" customWidth="1"/>
    <col min="6154" max="6400" width="9.140625" style="1596"/>
    <col min="6401" max="6403" width="16.7109375" style="1596" customWidth="1"/>
    <col min="6404" max="6404" width="17.5703125" style="1596" customWidth="1"/>
    <col min="6405" max="6405" width="16.28515625" style="1596" customWidth="1"/>
    <col min="6406" max="6406" width="21" style="1596" customWidth="1"/>
    <col min="6407" max="6407" width="18.42578125" style="1596" customWidth="1"/>
    <col min="6408" max="6408" width="10.7109375" style="1596" bestFit="1" customWidth="1"/>
    <col min="6409" max="6409" width="10.85546875" style="1596" bestFit="1" customWidth="1"/>
    <col min="6410" max="6656" width="9.140625" style="1596"/>
    <col min="6657" max="6659" width="16.7109375" style="1596" customWidth="1"/>
    <col min="6660" max="6660" width="17.5703125" style="1596" customWidth="1"/>
    <col min="6661" max="6661" width="16.28515625" style="1596" customWidth="1"/>
    <col min="6662" max="6662" width="21" style="1596" customWidth="1"/>
    <col min="6663" max="6663" width="18.42578125" style="1596" customWidth="1"/>
    <col min="6664" max="6664" width="10.7109375" style="1596" bestFit="1" customWidth="1"/>
    <col min="6665" max="6665" width="10.85546875" style="1596" bestFit="1" customWidth="1"/>
    <col min="6666" max="6912" width="9.140625" style="1596"/>
    <col min="6913" max="6915" width="16.7109375" style="1596" customWidth="1"/>
    <col min="6916" max="6916" width="17.5703125" style="1596" customWidth="1"/>
    <col min="6917" max="6917" width="16.28515625" style="1596" customWidth="1"/>
    <col min="6918" max="6918" width="21" style="1596" customWidth="1"/>
    <col min="6919" max="6919" width="18.42578125" style="1596" customWidth="1"/>
    <col min="6920" max="6920" width="10.7109375" style="1596" bestFit="1" customWidth="1"/>
    <col min="6921" max="6921" width="10.85546875" style="1596" bestFit="1" customWidth="1"/>
    <col min="6922" max="7168" width="9.140625" style="1596"/>
    <col min="7169" max="7171" width="16.7109375" style="1596" customWidth="1"/>
    <col min="7172" max="7172" width="17.5703125" style="1596" customWidth="1"/>
    <col min="7173" max="7173" width="16.28515625" style="1596" customWidth="1"/>
    <col min="7174" max="7174" width="21" style="1596" customWidth="1"/>
    <col min="7175" max="7175" width="18.42578125" style="1596" customWidth="1"/>
    <col min="7176" max="7176" width="10.7109375" style="1596" bestFit="1" customWidth="1"/>
    <col min="7177" max="7177" width="10.85546875" style="1596" bestFit="1" customWidth="1"/>
    <col min="7178" max="7424" width="9.140625" style="1596"/>
    <col min="7425" max="7427" width="16.7109375" style="1596" customWidth="1"/>
    <col min="7428" max="7428" width="17.5703125" style="1596" customWidth="1"/>
    <col min="7429" max="7429" width="16.28515625" style="1596" customWidth="1"/>
    <col min="7430" max="7430" width="21" style="1596" customWidth="1"/>
    <col min="7431" max="7431" width="18.42578125" style="1596" customWidth="1"/>
    <col min="7432" max="7432" width="10.7109375" style="1596" bestFit="1" customWidth="1"/>
    <col min="7433" max="7433" width="10.85546875" style="1596" bestFit="1" customWidth="1"/>
    <col min="7434" max="7680" width="9.140625" style="1596"/>
    <col min="7681" max="7683" width="16.7109375" style="1596" customWidth="1"/>
    <col min="7684" max="7684" width="17.5703125" style="1596" customWidth="1"/>
    <col min="7685" max="7685" width="16.28515625" style="1596" customWidth="1"/>
    <col min="7686" max="7686" width="21" style="1596" customWidth="1"/>
    <col min="7687" max="7687" width="18.42578125" style="1596" customWidth="1"/>
    <col min="7688" max="7688" width="10.7109375" style="1596" bestFit="1" customWidth="1"/>
    <col min="7689" max="7689" width="10.85546875" style="1596" bestFit="1" customWidth="1"/>
    <col min="7690" max="7936" width="9.140625" style="1596"/>
    <col min="7937" max="7939" width="16.7109375" style="1596" customWidth="1"/>
    <col min="7940" max="7940" width="17.5703125" style="1596" customWidth="1"/>
    <col min="7941" max="7941" width="16.28515625" style="1596" customWidth="1"/>
    <col min="7942" max="7942" width="21" style="1596" customWidth="1"/>
    <col min="7943" max="7943" width="18.42578125" style="1596" customWidth="1"/>
    <col min="7944" max="7944" width="10.7109375" style="1596" bestFit="1" customWidth="1"/>
    <col min="7945" max="7945" width="10.85546875" style="1596" bestFit="1" customWidth="1"/>
    <col min="7946" max="8192" width="9.140625" style="1596"/>
    <col min="8193" max="8195" width="16.7109375" style="1596" customWidth="1"/>
    <col min="8196" max="8196" width="17.5703125" style="1596" customWidth="1"/>
    <col min="8197" max="8197" width="16.28515625" style="1596" customWidth="1"/>
    <col min="8198" max="8198" width="21" style="1596" customWidth="1"/>
    <col min="8199" max="8199" width="18.42578125" style="1596" customWidth="1"/>
    <col min="8200" max="8200" width="10.7109375" style="1596" bestFit="1" customWidth="1"/>
    <col min="8201" max="8201" width="10.85546875" style="1596" bestFit="1" customWidth="1"/>
    <col min="8202" max="8448" width="9.140625" style="1596"/>
    <col min="8449" max="8451" width="16.7109375" style="1596" customWidth="1"/>
    <col min="8452" max="8452" width="17.5703125" style="1596" customWidth="1"/>
    <col min="8453" max="8453" width="16.28515625" style="1596" customWidth="1"/>
    <col min="8454" max="8454" width="21" style="1596" customWidth="1"/>
    <col min="8455" max="8455" width="18.42578125" style="1596" customWidth="1"/>
    <col min="8456" max="8456" width="10.7109375" style="1596" bestFit="1" customWidth="1"/>
    <col min="8457" max="8457" width="10.85546875" style="1596" bestFit="1" customWidth="1"/>
    <col min="8458" max="8704" width="9.140625" style="1596"/>
    <col min="8705" max="8707" width="16.7109375" style="1596" customWidth="1"/>
    <col min="8708" max="8708" width="17.5703125" style="1596" customWidth="1"/>
    <col min="8709" max="8709" width="16.28515625" style="1596" customWidth="1"/>
    <col min="8710" max="8710" width="21" style="1596" customWidth="1"/>
    <col min="8711" max="8711" width="18.42578125" style="1596" customWidth="1"/>
    <col min="8712" max="8712" width="10.7109375" style="1596" bestFit="1" customWidth="1"/>
    <col min="8713" max="8713" width="10.85546875" style="1596" bestFit="1" customWidth="1"/>
    <col min="8714" max="8960" width="9.140625" style="1596"/>
    <col min="8961" max="8963" width="16.7109375" style="1596" customWidth="1"/>
    <col min="8964" max="8964" width="17.5703125" style="1596" customWidth="1"/>
    <col min="8965" max="8965" width="16.28515625" style="1596" customWidth="1"/>
    <col min="8966" max="8966" width="21" style="1596" customWidth="1"/>
    <col min="8967" max="8967" width="18.42578125" style="1596" customWidth="1"/>
    <col min="8968" max="8968" width="10.7109375" style="1596" bestFit="1" customWidth="1"/>
    <col min="8969" max="8969" width="10.85546875" style="1596" bestFit="1" customWidth="1"/>
    <col min="8970" max="9216" width="9.140625" style="1596"/>
    <col min="9217" max="9219" width="16.7109375" style="1596" customWidth="1"/>
    <col min="9220" max="9220" width="17.5703125" style="1596" customWidth="1"/>
    <col min="9221" max="9221" width="16.28515625" style="1596" customWidth="1"/>
    <col min="9222" max="9222" width="21" style="1596" customWidth="1"/>
    <col min="9223" max="9223" width="18.42578125" style="1596" customWidth="1"/>
    <col min="9224" max="9224" width="10.7109375" style="1596" bestFit="1" customWidth="1"/>
    <col min="9225" max="9225" width="10.85546875" style="1596" bestFit="1" customWidth="1"/>
    <col min="9226" max="9472" width="9.140625" style="1596"/>
    <col min="9473" max="9475" width="16.7109375" style="1596" customWidth="1"/>
    <col min="9476" max="9476" width="17.5703125" style="1596" customWidth="1"/>
    <col min="9477" max="9477" width="16.28515625" style="1596" customWidth="1"/>
    <col min="9478" max="9478" width="21" style="1596" customWidth="1"/>
    <col min="9479" max="9479" width="18.42578125" style="1596" customWidth="1"/>
    <col min="9480" max="9480" width="10.7109375" style="1596" bestFit="1" customWidth="1"/>
    <col min="9481" max="9481" width="10.85546875" style="1596" bestFit="1" customWidth="1"/>
    <col min="9482" max="9728" width="9.140625" style="1596"/>
    <col min="9729" max="9731" width="16.7109375" style="1596" customWidth="1"/>
    <col min="9732" max="9732" width="17.5703125" style="1596" customWidth="1"/>
    <col min="9733" max="9733" width="16.28515625" style="1596" customWidth="1"/>
    <col min="9734" max="9734" width="21" style="1596" customWidth="1"/>
    <col min="9735" max="9735" width="18.42578125" style="1596" customWidth="1"/>
    <col min="9736" max="9736" width="10.7109375" style="1596" bestFit="1" customWidth="1"/>
    <col min="9737" max="9737" width="10.85546875" style="1596" bestFit="1" customWidth="1"/>
    <col min="9738" max="9984" width="9.140625" style="1596"/>
    <col min="9985" max="9987" width="16.7109375" style="1596" customWidth="1"/>
    <col min="9988" max="9988" width="17.5703125" style="1596" customWidth="1"/>
    <col min="9989" max="9989" width="16.28515625" style="1596" customWidth="1"/>
    <col min="9990" max="9990" width="21" style="1596" customWidth="1"/>
    <col min="9991" max="9991" width="18.42578125" style="1596" customWidth="1"/>
    <col min="9992" max="9992" width="10.7109375" style="1596" bestFit="1" customWidth="1"/>
    <col min="9993" max="9993" width="10.85546875" style="1596" bestFit="1" customWidth="1"/>
    <col min="9994" max="10240" width="9.140625" style="1596"/>
    <col min="10241" max="10243" width="16.7109375" style="1596" customWidth="1"/>
    <col min="10244" max="10244" width="17.5703125" style="1596" customWidth="1"/>
    <col min="10245" max="10245" width="16.28515625" style="1596" customWidth="1"/>
    <col min="10246" max="10246" width="21" style="1596" customWidth="1"/>
    <col min="10247" max="10247" width="18.42578125" style="1596" customWidth="1"/>
    <col min="10248" max="10248" width="10.7109375" style="1596" bestFit="1" customWidth="1"/>
    <col min="10249" max="10249" width="10.85546875" style="1596" bestFit="1" customWidth="1"/>
    <col min="10250" max="10496" width="9.140625" style="1596"/>
    <col min="10497" max="10499" width="16.7109375" style="1596" customWidth="1"/>
    <col min="10500" max="10500" width="17.5703125" style="1596" customWidth="1"/>
    <col min="10501" max="10501" width="16.28515625" style="1596" customWidth="1"/>
    <col min="10502" max="10502" width="21" style="1596" customWidth="1"/>
    <col min="10503" max="10503" width="18.42578125" style="1596" customWidth="1"/>
    <col min="10504" max="10504" width="10.7109375" style="1596" bestFit="1" customWidth="1"/>
    <col min="10505" max="10505" width="10.85546875" style="1596" bestFit="1" customWidth="1"/>
    <col min="10506" max="10752" width="9.140625" style="1596"/>
    <col min="10753" max="10755" width="16.7109375" style="1596" customWidth="1"/>
    <col min="10756" max="10756" width="17.5703125" style="1596" customWidth="1"/>
    <col min="10757" max="10757" width="16.28515625" style="1596" customWidth="1"/>
    <col min="10758" max="10758" width="21" style="1596" customWidth="1"/>
    <col min="10759" max="10759" width="18.42578125" style="1596" customWidth="1"/>
    <col min="10760" max="10760" width="10.7109375" style="1596" bestFit="1" customWidth="1"/>
    <col min="10761" max="10761" width="10.85546875" style="1596" bestFit="1" customWidth="1"/>
    <col min="10762" max="11008" width="9.140625" style="1596"/>
    <col min="11009" max="11011" width="16.7109375" style="1596" customWidth="1"/>
    <col min="11012" max="11012" width="17.5703125" style="1596" customWidth="1"/>
    <col min="11013" max="11013" width="16.28515625" style="1596" customWidth="1"/>
    <col min="11014" max="11014" width="21" style="1596" customWidth="1"/>
    <col min="11015" max="11015" width="18.42578125" style="1596" customWidth="1"/>
    <col min="11016" max="11016" width="10.7109375" style="1596" bestFit="1" customWidth="1"/>
    <col min="11017" max="11017" width="10.85546875" style="1596" bestFit="1" customWidth="1"/>
    <col min="11018" max="11264" width="9.140625" style="1596"/>
    <col min="11265" max="11267" width="16.7109375" style="1596" customWidth="1"/>
    <col min="11268" max="11268" width="17.5703125" style="1596" customWidth="1"/>
    <col min="11269" max="11269" width="16.28515625" style="1596" customWidth="1"/>
    <col min="11270" max="11270" width="21" style="1596" customWidth="1"/>
    <col min="11271" max="11271" width="18.42578125" style="1596" customWidth="1"/>
    <col min="11272" max="11272" width="10.7109375" style="1596" bestFit="1" customWidth="1"/>
    <col min="11273" max="11273" width="10.85546875" style="1596" bestFit="1" customWidth="1"/>
    <col min="11274" max="11520" width="9.140625" style="1596"/>
    <col min="11521" max="11523" width="16.7109375" style="1596" customWidth="1"/>
    <col min="11524" max="11524" width="17.5703125" style="1596" customWidth="1"/>
    <col min="11525" max="11525" width="16.28515625" style="1596" customWidth="1"/>
    <col min="11526" max="11526" width="21" style="1596" customWidth="1"/>
    <col min="11527" max="11527" width="18.42578125" style="1596" customWidth="1"/>
    <col min="11528" max="11528" width="10.7109375" style="1596" bestFit="1" customWidth="1"/>
    <col min="11529" max="11529" width="10.85546875" style="1596" bestFit="1" customWidth="1"/>
    <col min="11530" max="11776" width="9.140625" style="1596"/>
    <col min="11777" max="11779" width="16.7109375" style="1596" customWidth="1"/>
    <col min="11780" max="11780" width="17.5703125" style="1596" customWidth="1"/>
    <col min="11781" max="11781" width="16.28515625" style="1596" customWidth="1"/>
    <col min="11782" max="11782" width="21" style="1596" customWidth="1"/>
    <col min="11783" max="11783" width="18.42578125" style="1596" customWidth="1"/>
    <col min="11784" max="11784" width="10.7109375" style="1596" bestFit="1" customWidth="1"/>
    <col min="11785" max="11785" width="10.85546875" style="1596" bestFit="1" customWidth="1"/>
    <col min="11786" max="12032" width="9.140625" style="1596"/>
    <col min="12033" max="12035" width="16.7109375" style="1596" customWidth="1"/>
    <col min="12036" max="12036" width="17.5703125" style="1596" customWidth="1"/>
    <col min="12037" max="12037" width="16.28515625" style="1596" customWidth="1"/>
    <col min="12038" max="12038" width="21" style="1596" customWidth="1"/>
    <col min="12039" max="12039" width="18.42578125" style="1596" customWidth="1"/>
    <col min="12040" max="12040" width="10.7109375" style="1596" bestFit="1" customWidth="1"/>
    <col min="12041" max="12041" width="10.85546875" style="1596" bestFit="1" customWidth="1"/>
    <col min="12042" max="12288" width="9.140625" style="1596"/>
    <col min="12289" max="12291" width="16.7109375" style="1596" customWidth="1"/>
    <col min="12292" max="12292" width="17.5703125" style="1596" customWidth="1"/>
    <col min="12293" max="12293" width="16.28515625" style="1596" customWidth="1"/>
    <col min="12294" max="12294" width="21" style="1596" customWidth="1"/>
    <col min="12295" max="12295" width="18.42578125" style="1596" customWidth="1"/>
    <col min="12296" max="12296" width="10.7109375" style="1596" bestFit="1" customWidth="1"/>
    <col min="12297" max="12297" width="10.85546875" style="1596" bestFit="1" customWidth="1"/>
    <col min="12298" max="12544" width="9.140625" style="1596"/>
    <col min="12545" max="12547" width="16.7109375" style="1596" customWidth="1"/>
    <col min="12548" max="12548" width="17.5703125" style="1596" customWidth="1"/>
    <col min="12549" max="12549" width="16.28515625" style="1596" customWidth="1"/>
    <col min="12550" max="12550" width="21" style="1596" customWidth="1"/>
    <col min="12551" max="12551" width="18.42578125" style="1596" customWidth="1"/>
    <col min="12552" max="12552" width="10.7109375" style="1596" bestFit="1" customWidth="1"/>
    <col min="12553" max="12553" width="10.85546875" style="1596" bestFit="1" customWidth="1"/>
    <col min="12554" max="12800" width="9.140625" style="1596"/>
    <col min="12801" max="12803" width="16.7109375" style="1596" customWidth="1"/>
    <col min="12804" max="12804" width="17.5703125" style="1596" customWidth="1"/>
    <col min="12805" max="12805" width="16.28515625" style="1596" customWidth="1"/>
    <col min="12806" max="12806" width="21" style="1596" customWidth="1"/>
    <col min="12807" max="12807" width="18.42578125" style="1596" customWidth="1"/>
    <col min="12808" max="12808" width="10.7109375" style="1596" bestFit="1" customWidth="1"/>
    <col min="12809" max="12809" width="10.85546875" style="1596" bestFit="1" customWidth="1"/>
    <col min="12810" max="13056" width="9.140625" style="1596"/>
    <col min="13057" max="13059" width="16.7109375" style="1596" customWidth="1"/>
    <col min="13060" max="13060" width="17.5703125" style="1596" customWidth="1"/>
    <col min="13061" max="13061" width="16.28515625" style="1596" customWidth="1"/>
    <col min="13062" max="13062" width="21" style="1596" customWidth="1"/>
    <col min="13063" max="13063" width="18.42578125" style="1596" customWidth="1"/>
    <col min="13064" max="13064" width="10.7109375" style="1596" bestFit="1" customWidth="1"/>
    <col min="13065" max="13065" width="10.85546875" style="1596" bestFit="1" customWidth="1"/>
    <col min="13066" max="13312" width="9.140625" style="1596"/>
    <col min="13313" max="13315" width="16.7109375" style="1596" customWidth="1"/>
    <col min="13316" max="13316" width="17.5703125" style="1596" customWidth="1"/>
    <col min="13317" max="13317" width="16.28515625" style="1596" customWidth="1"/>
    <col min="13318" max="13318" width="21" style="1596" customWidth="1"/>
    <col min="13319" max="13319" width="18.42578125" style="1596" customWidth="1"/>
    <col min="13320" max="13320" width="10.7109375" style="1596" bestFit="1" customWidth="1"/>
    <col min="13321" max="13321" width="10.85546875" style="1596" bestFit="1" customWidth="1"/>
    <col min="13322" max="13568" width="9.140625" style="1596"/>
    <col min="13569" max="13571" width="16.7109375" style="1596" customWidth="1"/>
    <col min="13572" max="13572" width="17.5703125" style="1596" customWidth="1"/>
    <col min="13573" max="13573" width="16.28515625" style="1596" customWidth="1"/>
    <col min="13574" max="13574" width="21" style="1596" customWidth="1"/>
    <col min="13575" max="13575" width="18.42578125" style="1596" customWidth="1"/>
    <col min="13576" max="13576" width="10.7109375" style="1596" bestFit="1" customWidth="1"/>
    <col min="13577" max="13577" width="10.85546875" style="1596" bestFit="1" customWidth="1"/>
    <col min="13578" max="13824" width="9.140625" style="1596"/>
    <col min="13825" max="13827" width="16.7109375" style="1596" customWidth="1"/>
    <col min="13828" max="13828" width="17.5703125" style="1596" customWidth="1"/>
    <col min="13829" max="13829" width="16.28515625" style="1596" customWidth="1"/>
    <col min="13830" max="13830" width="21" style="1596" customWidth="1"/>
    <col min="13831" max="13831" width="18.42578125" style="1596" customWidth="1"/>
    <col min="13832" max="13832" width="10.7109375" style="1596" bestFit="1" customWidth="1"/>
    <col min="13833" max="13833" width="10.85546875" style="1596" bestFit="1" customWidth="1"/>
    <col min="13834" max="14080" width="9.140625" style="1596"/>
    <col min="14081" max="14083" width="16.7109375" style="1596" customWidth="1"/>
    <col min="14084" max="14084" width="17.5703125" style="1596" customWidth="1"/>
    <col min="14085" max="14085" width="16.28515625" style="1596" customWidth="1"/>
    <col min="14086" max="14086" width="21" style="1596" customWidth="1"/>
    <col min="14087" max="14087" width="18.42578125" style="1596" customWidth="1"/>
    <col min="14088" max="14088" width="10.7109375" style="1596" bestFit="1" customWidth="1"/>
    <col min="14089" max="14089" width="10.85546875" style="1596" bestFit="1" customWidth="1"/>
    <col min="14090" max="14336" width="9.140625" style="1596"/>
    <col min="14337" max="14339" width="16.7109375" style="1596" customWidth="1"/>
    <col min="14340" max="14340" width="17.5703125" style="1596" customWidth="1"/>
    <col min="14341" max="14341" width="16.28515625" style="1596" customWidth="1"/>
    <col min="14342" max="14342" width="21" style="1596" customWidth="1"/>
    <col min="14343" max="14343" width="18.42578125" style="1596" customWidth="1"/>
    <col min="14344" max="14344" width="10.7109375" style="1596" bestFit="1" customWidth="1"/>
    <col min="14345" max="14345" width="10.85546875" style="1596" bestFit="1" customWidth="1"/>
    <col min="14346" max="14592" width="9.140625" style="1596"/>
    <col min="14593" max="14595" width="16.7109375" style="1596" customWidth="1"/>
    <col min="14596" max="14596" width="17.5703125" style="1596" customWidth="1"/>
    <col min="14597" max="14597" width="16.28515625" style="1596" customWidth="1"/>
    <col min="14598" max="14598" width="21" style="1596" customWidth="1"/>
    <col min="14599" max="14599" width="18.42578125" style="1596" customWidth="1"/>
    <col min="14600" max="14600" width="10.7109375" style="1596" bestFit="1" customWidth="1"/>
    <col min="14601" max="14601" width="10.85546875" style="1596" bestFit="1" customWidth="1"/>
    <col min="14602" max="14848" width="9.140625" style="1596"/>
    <col min="14849" max="14851" width="16.7109375" style="1596" customWidth="1"/>
    <col min="14852" max="14852" width="17.5703125" style="1596" customWidth="1"/>
    <col min="14853" max="14853" width="16.28515625" style="1596" customWidth="1"/>
    <col min="14854" max="14854" width="21" style="1596" customWidth="1"/>
    <col min="14855" max="14855" width="18.42578125" style="1596" customWidth="1"/>
    <col min="14856" max="14856" width="10.7109375" style="1596" bestFit="1" customWidth="1"/>
    <col min="14857" max="14857" width="10.85546875" style="1596" bestFit="1" customWidth="1"/>
    <col min="14858" max="15104" width="9.140625" style="1596"/>
    <col min="15105" max="15107" width="16.7109375" style="1596" customWidth="1"/>
    <col min="15108" max="15108" width="17.5703125" style="1596" customWidth="1"/>
    <col min="15109" max="15109" width="16.28515625" style="1596" customWidth="1"/>
    <col min="15110" max="15110" width="21" style="1596" customWidth="1"/>
    <col min="15111" max="15111" width="18.42578125" style="1596" customWidth="1"/>
    <col min="15112" max="15112" width="10.7109375" style="1596" bestFit="1" customWidth="1"/>
    <col min="15113" max="15113" width="10.85546875" style="1596" bestFit="1" customWidth="1"/>
    <col min="15114" max="15360" width="9.140625" style="1596"/>
    <col min="15361" max="15363" width="16.7109375" style="1596" customWidth="1"/>
    <col min="15364" max="15364" width="17.5703125" style="1596" customWidth="1"/>
    <col min="15365" max="15365" width="16.28515625" style="1596" customWidth="1"/>
    <col min="15366" max="15366" width="21" style="1596" customWidth="1"/>
    <col min="15367" max="15367" width="18.42578125" style="1596" customWidth="1"/>
    <col min="15368" max="15368" width="10.7109375" style="1596" bestFit="1" customWidth="1"/>
    <col min="15369" max="15369" width="10.85546875" style="1596" bestFit="1" customWidth="1"/>
    <col min="15370" max="15616" width="9.140625" style="1596"/>
    <col min="15617" max="15619" width="16.7109375" style="1596" customWidth="1"/>
    <col min="15620" max="15620" width="17.5703125" style="1596" customWidth="1"/>
    <col min="15621" max="15621" width="16.28515625" style="1596" customWidth="1"/>
    <col min="15622" max="15622" width="21" style="1596" customWidth="1"/>
    <col min="15623" max="15623" width="18.42578125" style="1596" customWidth="1"/>
    <col min="15624" max="15624" width="10.7109375" style="1596" bestFit="1" customWidth="1"/>
    <col min="15625" max="15625" width="10.85546875" style="1596" bestFit="1" customWidth="1"/>
    <col min="15626" max="15872" width="9.140625" style="1596"/>
    <col min="15873" max="15875" width="16.7109375" style="1596" customWidth="1"/>
    <col min="15876" max="15876" width="17.5703125" style="1596" customWidth="1"/>
    <col min="15877" max="15877" width="16.28515625" style="1596" customWidth="1"/>
    <col min="15878" max="15878" width="21" style="1596" customWidth="1"/>
    <col min="15879" max="15879" width="18.42578125" style="1596" customWidth="1"/>
    <col min="15880" max="15880" width="10.7109375" style="1596" bestFit="1" customWidth="1"/>
    <col min="15881" max="15881" width="10.85546875" style="1596" bestFit="1" customWidth="1"/>
    <col min="15882" max="16128" width="9.140625" style="1596"/>
    <col min="16129" max="16131" width="16.7109375" style="1596" customWidth="1"/>
    <col min="16132" max="16132" width="17.5703125" style="1596" customWidth="1"/>
    <col min="16133" max="16133" width="16.28515625" style="1596" customWidth="1"/>
    <col min="16134" max="16134" width="21" style="1596" customWidth="1"/>
    <col min="16135" max="16135" width="18.42578125" style="1596" customWidth="1"/>
    <col min="16136" max="16136" width="10.7109375" style="1596" bestFit="1" customWidth="1"/>
    <col min="16137" max="16137" width="10.85546875" style="1596" bestFit="1" customWidth="1"/>
    <col min="16138" max="16384" width="9.140625" style="1596"/>
  </cols>
  <sheetData>
    <row r="1" spans="1:9" ht="25.5">
      <c r="A1" s="1172" t="s">
        <v>322</v>
      </c>
    </row>
    <row r="2" spans="1:9" s="1735" customFormat="1" ht="21" customHeight="1" thickBot="1">
      <c r="A2" s="1595" t="s">
        <v>805</v>
      </c>
    </row>
    <row r="3" spans="1:9" s="1736" customFormat="1" ht="33.75" customHeight="1">
      <c r="A3" s="3387" t="s">
        <v>960</v>
      </c>
      <c r="B3" s="3004" t="s">
        <v>933</v>
      </c>
      <c r="C3" s="3005" t="s">
        <v>934</v>
      </c>
      <c r="D3" s="3006" t="s">
        <v>961</v>
      </c>
    </row>
    <row r="4" spans="1:9" ht="20.100000000000001" customHeight="1">
      <c r="A4" s="3388" t="s">
        <v>936</v>
      </c>
      <c r="B4" s="3391">
        <v>423.57189309559743</v>
      </c>
      <c r="C4" s="1737">
        <v>447.56356751011509</v>
      </c>
      <c r="D4" s="1738">
        <v>-23.991674414517661</v>
      </c>
      <c r="H4" s="1734"/>
    </row>
    <row r="5" spans="1:9" ht="20.100000000000001" customHeight="1">
      <c r="A5" s="3389" t="s">
        <v>937</v>
      </c>
      <c r="B5" s="3392">
        <v>366.47924140554591</v>
      </c>
      <c r="C5" s="1739">
        <v>382.30847004621177</v>
      </c>
      <c r="D5" s="1740">
        <v>-15.82922864066586</v>
      </c>
    </row>
    <row r="6" spans="1:9" ht="20.100000000000001" customHeight="1">
      <c r="A6" s="3389" t="s">
        <v>938</v>
      </c>
      <c r="B6" s="3392">
        <v>387.07753276326935</v>
      </c>
      <c r="C6" s="1739">
        <v>447.56356751011509</v>
      </c>
      <c r="D6" s="1740">
        <v>-60.486034746845746</v>
      </c>
    </row>
    <row r="7" spans="1:9" ht="20.100000000000001" customHeight="1" thickBot="1">
      <c r="A7" s="3390" t="s">
        <v>939</v>
      </c>
      <c r="B7" s="3393">
        <v>455.53156113721116</v>
      </c>
      <c r="C7" s="1741">
        <v>402.78351907800345</v>
      </c>
      <c r="D7" s="1742">
        <v>52.748042059207705</v>
      </c>
    </row>
    <row r="8" spans="1:9" ht="20.100000000000001" customHeight="1" thickBot="1">
      <c r="A8" s="3009" t="s">
        <v>940</v>
      </c>
      <c r="B8" s="3394">
        <v>1632.660228401624</v>
      </c>
      <c r="C8" s="1743">
        <v>1680.2191241444452</v>
      </c>
      <c r="D8" s="1744">
        <v>-47.558895742821278</v>
      </c>
    </row>
    <row r="9" spans="1:9" ht="20.100000000000001" customHeight="1">
      <c r="A9" s="3388" t="s">
        <v>941</v>
      </c>
      <c r="B9" s="3391">
        <v>455.22831531649501</v>
      </c>
      <c r="C9" s="1737">
        <v>459.405428095133</v>
      </c>
      <c r="D9" s="1738">
        <v>-4.1771127786379907</v>
      </c>
      <c r="F9" s="1719"/>
      <c r="G9" s="1719"/>
      <c r="H9" s="1719"/>
    </row>
    <row r="10" spans="1:9" ht="20.100000000000001" customHeight="1">
      <c r="A10" s="3389" t="s">
        <v>942</v>
      </c>
      <c r="B10" s="3392">
        <v>475.11407289853202</v>
      </c>
      <c r="C10" s="1739">
        <v>446.29749462683901</v>
      </c>
      <c r="D10" s="1740">
        <v>28.816578271693004</v>
      </c>
      <c r="F10" s="1719"/>
      <c r="G10" s="1719"/>
      <c r="H10" s="1719"/>
    </row>
    <row r="11" spans="1:9" ht="20.100000000000001" customHeight="1">
      <c r="A11" s="3389" t="s">
        <v>962</v>
      </c>
      <c r="B11" s="3392">
        <v>448.79878207188699</v>
      </c>
      <c r="C11" s="1739">
        <v>455.96401794368802</v>
      </c>
      <c r="D11" s="1740">
        <v>-7.1652358718010305</v>
      </c>
      <c r="F11" s="1719"/>
      <c r="G11" s="1719"/>
      <c r="H11" s="1719"/>
    </row>
    <row r="12" spans="1:9" ht="20.100000000000001" customHeight="1" thickBot="1">
      <c r="A12" s="3390" t="s">
        <v>963</v>
      </c>
      <c r="B12" s="3393">
        <v>427.57118439511999</v>
      </c>
      <c r="C12" s="1741">
        <v>445.23801780247499</v>
      </c>
      <c r="D12" s="1742">
        <v>-17.666833407355</v>
      </c>
      <c r="F12" s="1719"/>
      <c r="G12" s="1719"/>
      <c r="H12" s="1719"/>
    </row>
    <row r="13" spans="1:9" ht="20.100000000000001" customHeight="1" thickBot="1">
      <c r="A13" s="3009" t="s">
        <v>945</v>
      </c>
      <c r="B13" s="3394">
        <v>1806.7123546820339</v>
      </c>
      <c r="C13" s="1743">
        <v>1806.9049584681352</v>
      </c>
      <c r="D13" s="1744">
        <v>-0.19260378610101725</v>
      </c>
      <c r="F13" s="1719"/>
      <c r="G13" s="1719"/>
      <c r="H13" s="1719"/>
    </row>
    <row r="14" spans="1:9" ht="20.100000000000001" customHeight="1">
      <c r="A14" s="3388" t="s">
        <v>946</v>
      </c>
      <c r="B14" s="3391">
        <v>388.94012677058703</v>
      </c>
      <c r="C14" s="1737">
        <v>380.54884372248398</v>
      </c>
      <c r="D14" s="1745">
        <f>B14-C14</f>
        <v>8.3912830481030483</v>
      </c>
      <c r="F14" s="1734"/>
      <c r="G14" s="1734"/>
      <c r="H14" s="1746"/>
    </row>
    <row r="15" spans="1:9" ht="20.100000000000001" customHeight="1">
      <c r="A15" s="3389" t="s">
        <v>947</v>
      </c>
      <c r="B15" s="3392">
        <v>436.99864054345602</v>
      </c>
      <c r="C15" s="1739">
        <v>433.728254896463</v>
      </c>
      <c r="D15" s="1740">
        <f>B15-C15</f>
        <v>3.2703856469930201</v>
      </c>
      <c r="F15" s="1734"/>
      <c r="G15" s="1734"/>
      <c r="H15" s="1746"/>
    </row>
    <row r="16" spans="1:9" ht="20.100000000000001" customHeight="1">
      <c r="A16" s="3389" t="s">
        <v>948</v>
      </c>
      <c r="B16" s="3392">
        <v>416.410948146615</v>
      </c>
      <c r="C16" s="1739">
        <v>429.30364436091998</v>
      </c>
      <c r="D16" s="1740">
        <f>B16-C16</f>
        <v>-12.892696214304976</v>
      </c>
      <c r="F16" s="1734"/>
      <c r="G16" s="1747"/>
      <c r="H16" s="1719"/>
      <c r="I16" s="1719"/>
    </row>
    <row r="17" spans="1:9" ht="20.100000000000001" customHeight="1" thickBot="1">
      <c r="A17" s="3390" t="s">
        <v>949</v>
      </c>
      <c r="B17" s="3393">
        <v>372.45819876467698</v>
      </c>
      <c r="C17" s="1741">
        <v>369.75738389701502</v>
      </c>
      <c r="D17" s="1740">
        <f>B17-C17</f>
        <v>2.7008148676619612</v>
      </c>
      <c r="F17" s="1734"/>
      <c r="G17" s="1747"/>
      <c r="H17" s="1719"/>
      <c r="I17" s="1719"/>
    </row>
    <row r="18" spans="1:9" ht="20.100000000000001" customHeight="1" thickBot="1">
      <c r="A18" s="3009" t="s">
        <v>950</v>
      </c>
      <c r="B18" s="3394">
        <v>1614.807914225335</v>
      </c>
      <c r="C18" s="1743">
        <v>1613.3381268768819</v>
      </c>
      <c r="D18" s="1744">
        <v>1.4697873484530533</v>
      </c>
      <c r="F18" s="1734"/>
      <c r="G18" s="1719"/>
      <c r="H18" s="1719"/>
      <c r="I18" s="1719"/>
    </row>
    <row r="19" spans="1:9" ht="20.100000000000001" customHeight="1">
      <c r="A19" s="3388" t="s">
        <v>951</v>
      </c>
      <c r="B19" s="3395">
        <v>337.29295420808751</v>
      </c>
      <c r="C19" s="1748">
        <v>322.24255757155714</v>
      </c>
      <c r="D19" s="1749">
        <v>15.050396636530342</v>
      </c>
      <c r="F19" s="1717"/>
      <c r="G19" s="1719"/>
      <c r="H19" s="1719"/>
      <c r="I19" s="1719"/>
    </row>
    <row r="20" spans="1:9" ht="20.100000000000001" customHeight="1">
      <c r="A20" s="3389" t="s">
        <v>952</v>
      </c>
      <c r="B20" s="3392">
        <v>265.04506932393639</v>
      </c>
      <c r="C20" s="1750">
        <v>295.55044714298771</v>
      </c>
      <c r="D20" s="1740">
        <v>-30.505377819051411</v>
      </c>
      <c r="F20" s="1717"/>
      <c r="G20" s="1719"/>
      <c r="H20" s="1719"/>
      <c r="I20" s="1719"/>
    </row>
    <row r="21" spans="1:9" ht="20.100000000000001" customHeight="1">
      <c r="A21" s="3007" t="s">
        <v>953</v>
      </c>
      <c r="B21" s="3392">
        <v>384.54827688907949</v>
      </c>
      <c r="C21" s="1750">
        <v>303.1534515133302</v>
      </c>
      <c r="D21" s="1740">
        <v>81.394825375749292</v>
      </c>
      <c r="F21" s="1734"/>
      <c r="G21" s="1719"/>
      <c r="H21" s="1719"/>
      <c r="I21" s="1719"/>
    </row>
    <row r="22" spans="1:9" ht="20.100000000000001" customHeight="1" thickBot="1">
      <c r="A22" s="3008" t="s">
        <v>954</v>
      </c>
      <c r="B22" s="3396">
        <v>264.32716197747811</v>
      </c>
      <c r="C22" s="1751">
        <v>304.37840987358089</v>
      </c>
      <c r="D22" s="1738">
        <v>-40.051247896102723</v>
      </c>
      <c r="F22" s="1717"/>
      <c r="G22" s="1717"/>
      <c r="H22" s="1746"/>
    </row>
    <row r="23" spans="1:9" ht="13.5" customHeight="1" thickBot="1">
      <c r="A23" s="3009" t="s">
        <v>955</v>
      </c>
      <c r="B23" s="1752">
        <v>1251.2134623985817</v>
      </c>
      <c r="C23" s="1753">
        <v>1225.3248661014559</v>
      </c>
      <c r="D23" s="1754">
        <v>25.888596297125503</v>
      </c>
      <c r="F23" s="1717"/>
      <c r="G23" s="1717"/>
      <c r="H23" s="1746"/>
    </row>
    <row r="24" spans="1:9" ht="20.100000000000001" customHeight="1">
      <c r="A24" s="1755" t="s">
        <v>964</v>
      </c>
      <c r="B24" s="1756"/>
      <c r="C24" s="1756"/>
      <c r="D24" s="1630"/>
    </row>
    <row r="25" spans="1:9">
      <c r="A25" s="1757" t="s">
        <v>965</v>
      </c>
      <c r="F25" s="1734"/>
    </row>
  </sheetData>
  <hyperlinks>
    <hyperlink ref="A1" location="Menu!A1" display="Return to Menu"/>
  </hyperlinks>
  <pageMargins left="0.70866141732283472" right="0.70866141732283472" top="0.74803149606299213" bottom="0.74803149606299213" header="0.31496062992125984" footer="0.31496062992125984"/>
  <pageSetup paperSize="9" scale="13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view="pageBreakPreview" zoomScaleNormal="82" zoomScaleSheetLayoutView="100" workbookViewId="0">
      <pane xSplit="1" ySplit="4" topLeftCell="B25" activePane="bottomRight" state="frozen"/>
      <selection activeCell="CJ27" sqref="CJ27"/>
      <selection pane="topRight" activeCell="CJ27" sqref="CJ27"/>
      <selection pane="bottomLeft" activeCell="CJ27" sqref="CJ27"/>
      <selection pane="bottomRight"/>
    </sheetView>
  </sheetViews>
  <sheetFormatPr defaultRowHeight="14.25"/>
  <cols>
    <col min="1" max="1" width="15.7109375" style="1596" customWidth="1"/>
    <col min="2" max="6" width="13.7109375" style="1596" customWidth="1"/>
    <col min="7" max="7" width="9.140625" style="1596"/>
    <col min="8" max="8" width="32.140625" style="1596" customWidth="1"/>
    <col min="9" max="9" width="13.85546875" style="1596" customWidth="1"/>
    <col min="10" max="10" width="18.28515625" style="1596" customWidth="1"/>
    <col min="11" max="256" width="9.140625" style="1596"/>
    <col min="257" max="257" width="15.7109375" style="1596" customWidth="1"/>
    <col min="258" max="262" width="13.7109375" style="1596" customWidth="1"/>
    <col min="263" max="263" width="9.140625" style="1596"/>
    <col min="264" max="264" width="32.140625" style="1596" customWidth="1"/>
    <col min="265" max="265" width="13.85546875" style="1596" customWidth="1"/>
    <col min="266" max="266" width="18.28515625" style="1596" customWidth="1"/>
    <col min="267" max="512" width="9.140625" style="1596"/>
    <col min="513" max="513" width="15.7109375" style="1596" customWidth="1"/>
    <col min="514" max="518" width="13.7109375" style="1596" customWidth="1"/>
    <col min="519" max="519" width="9.140625" style="1596"/>
    <col min="520" max="520" width="32.140625" style="1596" customWidth="1"/>
    <col min="521" max="521" width="13.85546875" style="1596" customWidth="1"/>
    <col min="522" max="522" width="18.28515625" style="1596" customWidth="1"/>
    <col min="523" max="768" width="9.140625" style="1596"/>
    <col min="769" max="769" width="15.7109375" style="1596" customWidth="1"/>
    <col min="770" max="774" width="13.7109375" style="1596" customWidth="1"/>
    <col min="775" max="775" width="9.140625" style="1596"/>
    <col min="776" max="776" width="32.140625" style="1596" customWidth="1"/>
    <col min="777" max="777" width="13.85546875" style="1596" customWidth="1"/>
    <col min="778" max="778" width="18.28515625" style="1596" customWidth="1"/>
    <col min="779" max="1024" width="9.140625" style="1596"/>
    <col min="1025" max="1025" width="15.7109375" style="1596" customWidth="1"/>
    <col min="1026" max="1030" width="13.7109375" style="1596" customWidth="1"/>
    <col min="1031" max="1031" width="9.140625" style="1596"/>
    <col min="1032" max="1032" width="32.140625" style="1596" customWidth="1"/>
    <col min="1033" max="1033" width="13.85546875" style="1596" customWidth="1"/>
    <col min="1034" max="1034" width="18.28515625" style="1596" customWidth="1"/>
    <col min="1035" max="1280" width="9.140625" style="1596"/>
    <col min="1281" max="1281" width="15.7109375" style="1596" customWidth="1"/>
    <col min="1282" max="1286" width="13.7109375" style="1596" customWidth="1"/>
    <col min="1287" max="1287" width="9.140625" style="1596"/>
    <col min="1288" max="1288" width="32.140625" style="1596" customWidth="1"/>
    <col min="1289" max="1289" width="13.85546875" style="1596" customWidth="1"/>
    <col min="1290" max="1290" width="18.28515625" style="1596" customWidth="1"/>
    <col min="1291" max="1536" width="9.140625" style="1596"/>
    <col min="1537" max="1537" width="15.7109375" style="1596" customWidth="1"/>
    <col min="1538" max="1542" width="13.7109375" style="1596" customWidth="1"/>
    <col min="1543" max="1543" width="9.140625" style="1596"/>
    <col min="1544" max="1544" width="32.140625" style="1596" customWidth="1"/>
    <col min="1545" max="1545" width="13.85546875" style="1596" customWidth="1"/>
    <col min="1546" max="1546" width="18.28515625" style="1596" customWidth="1"/>
    <col min="1547" max="1792" width="9.140625" style="1596"/>
    <col min="1793" max="1793" width="15.7109375" style="1596" customWidth="1"/>
    <col min="1794" max="1798" width="13.7109375" style="1596" customWidth="1"/>
    <col min="1799" max="1799" width="9.140625" style="1596"/>
    <col min="1800" max="1800" width="32.140625" style="1596" customWidth="1"/>
    <col min="1801" max="1801" width="13.85546875" style="1596" customWidth="1"/>
    <col min="1802" max="1802" width="18.28515625" style="1596" customWidth="1"/>
    <col min="1803" max="2048" width="9.140625" style="1596"/>
    <col min="2049" max="2049" width="15.7109375" style="1596" customWidth="1"/>
    <col min="2050" max="2054" width="13.7109375" style="1596" customWidth="1"/>
    <col min="2055" max="2055" width="9.140625" style="1596"/>
    <col min="2056" max="2056" width="32.140625" style="1596" customWidth="1"/>
    <col min="2057" max="2057" width="13.85546875" style="1596" customWidth="1"/>
    <col min="2058" max="2058" width="18.28515625" style="1596" customWidth="1"/>
    <col min="2059" max="2304" width="9.140625" style="1596"/>
    <col min="2305" max="2305" width="15.7109375" style="1596" customWidth="1"/>
    <col min="2306" max="2310" width="13.7109375" style="1596" customWidth="1"/>
    <col min="2311" max="2311" width="9.140625" style="1596"/>
    <col min="2312" max="2312" width="32.140625" style="1596" customWidth="1"/>
    <col min="2313" max="2313" width="13.85546875" style="1596" customWidth="1"/>
    <col min="2314" max="2314" width="18.28515625" style="1596" customWidth="1"/>
    <col min="2315" max="2560" width="9.140625" style="1596"/>
    <col min="2561" max="2561" width="15.7109375" style="1596" customWidth="1"/>
    <col min="2562" max="2566" width="13.7109375" style="1596" customWidth="1"/>
    <col min="2567" max="2567" width="9.140625" style="1596"/>
    <col min="2568" max="2568" width="32.140625" style="1596" customWidth="1"/>
    <col min="2569" max="2569" width="13.85546875" style="1596" customWidth="1"/>
    <col min="2570" max="2570" width="18.28515625" style="1596" customWidth="1"/>
    <col min="2571" max="2816" width="9.140625" style="1596"/>
    <col min="2817" max="2817" width="15.7109375" style="1596" customWidth="1"/>
    <col min="2818" max="2822" width="13.7109375" style="1596" customWidth="1"/>
    <col min="2823" max="2823" width="9.140625" style="1596"/>
    <col min="2824" max="2824" width="32.140625" style="1596" customWidth="1"/>
    <col min="2825" max="2825" width="13.85546875" style="1596" customWidth="1"/>
    <col min="2826" max="2826" width="18.28515625" style="1596" customWidth="1"/>
    <col min="2827" max="3072" width="9.140625" style="1596"/>
    <col min="3073" max="3073" width="15.7109375" style="1596" customWidth="1"/>
    <col min="3074" max="3078" width="13.7109375" style="1596" customWidth="1"/>
    <col min="3079" max="3079" width="9.140625" style="1596"/>
    <col min="3080" max="3080" width="32.140625" style="1596" customWidth="1"/>
    <col min="3081" max="3081" width="13.85546875" style="1596" customWidth="1"/>
    <col min="3082" max="3082" width="18.28515625" style="1596" customWidth="1"/>
    <col min="3083" max="3328" width="9.140625" style="1596"/>
    <col min="3329" max="3329" width="15.7109375" style="1596" customWidth="1"/>
    <col min="3330" max="3334" width="13.7109375" style="1596" customWidth="1"/>
    <col min="3335" max="3335" width="9.140625" style="1596"/>
    <col min="3336" max="3336" width="32.140625" style="1596" customWidth="1"/>
    <col min="3337" max="3337" width="13.85546875" style="1596" customWidth="1"/>
    <col min="3338" max="3338" width="18.28515625" style="1596" customWidth="1"/>
    <col min="3339" max="3584" width="9.140625" style="1596"/>
    <col min="3585" max="3585" width="15.7109375" style="1596" customWidth="1"/>
    <col min="3586" max="3590" width="13.7109375" style="1596" customWidth="1"/>
    <col min="3591" max="3591" width="9.140625" style="1596"/>
    <col min="3592" max="3592" width="32.140625" style="1596" customWidth="1"/>
    <col min="3593" max="3593" width="13.85546875" style="1596" customWidth="1"/>
    <col min="3594" max="3594" width="18.28515625" style="1596" customWidth="1"/>
    <col min="3595" max="3840" width="9.140625" style="1596"/>
    <col min="3841" max="3841" width="15.7109375" style="1596" customWidth="1"/>
    <col min="3842" max="3846" width="13.7109375" style="1596" customWidth="1"/>
    <col min="3847" max="3847" width="9.140625" style="1596"/>
    <col min="3848" max="3848" width="32.140625" style="1596" customWidth="1"/>
    <col min="3849" max="3849" width="13.85546875" style="1596" customWidth="1"/>
    <col min="3850" max="3850" width="18.28515625" style="1596" customWidth="1"/>
    <col min="3851" max="4096" width="9.140625" style="1596"/>
    <col min="4097" max="4097" width="15.7109375" style="1596" customWidth="1"/>
    <col min="4098" max="4102" width="13.7109375" style="1596" customWidth="1"/>
    <col min="4103" max="4103" width="9.140625" style="1596"/>
    <col min="4104" max="4104" width="32.140625" style="1596" customWidth="1"/>
    <col min="4105" max="4105" width="13.85546875" style="1596" customWidth="1"/>
    <col min="4106" max="4106" width="18.28515625" style="1596" customWidth="1"/>
    <col min="4107" max="4352" width="9.140625" style="1596"/>
    <col min="4353" max="4353" width="15.7109375" style="1596" customWidth="1"/>
    <col min="4354" max="4358" width="13.7109375" style="1596" customWidth="1"/>
    <col min="4359" max="4359" width="9.140625" style="1596"/>
    <col min="4360" max="4360" width="32.140625" style="1596" customWidth="1"/>
    <col min="4361" max="4361" width="13.85546875" style="1596" customWidth="1"/>
    <col min="4362" max="4362" width="18.28515625" style="1596" customWidth="1"/>
    <col min="4363" max="4608" width="9.140625" style="1596"/>
    <col min="4609" max="4609" width="15.7109375" style="1596" customWidth="1"/>
    <col min="4610" max="4614" width="13.7109375" style="1596" customWidth="1"/>
    <col min="4615" max="4615" width="9.140625" style="1596"/>
    <col min="4616" max="4616" width="32.140625" style="1596" customWidth="1"/>
    <col min="4617" max="4617" width="13.85546875" style="1596" customWidth="1"/>
    <col min="4618" max="4618" width="18.28515625" style="1596" customWidth="1"/>
    <col min="4619" max="4864" width="9.140625" style="1596"/>
    <col min="4865" max="4865" width="15.7109375" style="1596" customWidth="1"/>
    <col min="4866" max="4870" width="13.7109375" style="1596" customWidth="1"/>
    <col min="4871" max="4871" width="9.140625" style="1596"/>
    <col min="4872" max="4872" width="32.140625" style="1596" customWidth="1"/>
    <col min="4873" max="4873" width="13.85546875" style="1596" customWidth="1"/>
    <col min="4874" max="4874" width="18.28515625" style="1596" customWidth="1"/>
    <col min="4875" max="5120" width="9.140625" style="1596"/>
    <col min="5121" max="5121" width="15.7109375" style="1596" customWidth="1"/>
    <col min="5122" max="5126" width="13.7109375" style="1596" customWidth="1"/>
    <col min="5127" max="5127" width="9.140625" style="1596"/>
    <col min="5128" max="5128" width="32.140625" style="1596" customWidth="1"/>
    <col min="5129" max="5129" width="13.85546875" style="1596" customWidth="1"/>
    <col min="5130" max="5130" width="18.28515625" style="1596" customWidth="1"/>
    <col min="5131" max="5376" width="9.140625" style="1596"/>
    <col min="5377" max="5377" width="15.7109375" style="1596" customWidth="1"/>
    <col min="5378" max="5382" width="13.7109375" style="1596" customWidth="1"/>
    <col min="5383" max="5383" width="9.140625" style="1596"/>
    <col min="5384" max="5384" width="32.140625" style="1596" customWidth="1"/>
    <col min="5385" max="5385" width="13.85546875" style="1596" customWidth="1"/>
    <col min="5386" max="5386" width="18.28515625" style="1596" customWidth="1"/>
    <col min="5387" max="5632" width="9.140625" style="1596"/>
    <col min="5633" max="5633" width="15.7109375" style="1596" customWidth="1"/>
    <col min="5634" max="5638" width="13.7109375" style="1596" customWidth="1"/>
    <col min="5639" max="5639" width="9.140625" style="1596"/>
    <col min="5640" max="5640" width="32.140625" style="1596" customWidth="1"/>
    <col min="5641" max="5641" width="13.85546875" style="1596" customWidth="1"/>
    <col min="5642" max="5642" width="18.28515625" style="1596" customWidth="1"/>
    <col min="5643" max="5888" width="9.140625" style="1596"/>
    <col min="5889" max="5889" width="15.7109375" style="1596" customWidth="1"/>
    <col min="5890" max="5894" width="13.7109375" style="1596" customWidth="1"/>
    <col min="5895" max="5895" width="9.140625" style="1596"/>
    <col min="5896" max="5896" width="32.140625" style="1596" customWidth="1"/>
    <col min="5897" max="5897" width="13.85546875" style="1596" customWidth="1"/>
    <col min="5898" max="5898" width="18.28515625" style="1596" customWidth="1"/>
    <col min="5899" max="6144" width="9.140625" style="1596"/>
    <col min="6145" max="6145" width="15.7109375" style="1596" customWidth="1"/>
    <col min="6146" max="6150" width="13.7109375" style="1596" customWidth="1"/>
    <col min="6151" max="6151" width="9.140625" style="1596"/>
    <col min="6152" max="6152" width="32.140625" style="1596" customWidth="1"/>
    <col min="6153" max="6153" width="13.85546875" style="1596" customWidth="1"/>
    <col min="6154" max="6154" width="18.28515625" style="1596" customWidth="1"/>
    <col min="6155" max="6400" width="9.140625" style="1596"/>
    <col min="6401" max="6401" width="15.7109375" style="1596" customWidth="1"/>
    <col min="6402" max="6406" width="13.7109375" style="1596" customWidth="1"/>
    <col min="6407" max="6407" width="9.140625" style="1596"/>
    <col min="6408" max="6408" width="32.140625" style="1596" customWidth="1"/>
    <col min="6409" max="6409" width="13.85546875" style="1596" customWidth="1"/>
    <col min="6410" max="6410" width="18.28515625" style="1596" customWidth="1"/>
    <col min="6411" max="6656" width="9.140625" style="1596"/>
    <col min="6657" max="6657" width="15.7109375" style="1596" customWidth="1"/>
    <col min="6658" max="6662" width="13.7109375" style="1596" customWidth="1"/>
    <col min="6663" max="6663" width="9.140625" style="1596"/>
    <col min="6664" max="6664" width="32.140625" style="1596" customWidth="1"/>
    <col min="6665" max="6665" width="13.85546875" style="1596" customWidth="1"/>
    <col min="6666" max="6666" width="18.28515625" style="1596" customWidth="1"/>
    <col min="6667" max="6912" width="9.140625" style="1596"/>
    <col min="6913" max="6913" width="15.7109375" style="1596" customWidth="1"/>
    <col min="6914" max="6918" width="13.7109375" style="1596" customWidth="1"/>
    <col min="6919" max="6919" width="9.140625" style="1596"/>
    <col min="6920" max="6920" width="32.140625" style="1596" customWidth="1"/>
    <col min="6921" max="6921" width="13.85546875" style="1596" customWidth="1"/>
    <col min="6922" max="6922" width="18.28515625" style="1596" customWidth="1"/>
    <col min="6923" max="7168" width="9.140625" style="1596"/>
    <col min="7169" max="7169" width="15.7109375" style="1596" customWidth="1"/>
    <col min="7170" max="7174" width="13.7109375" style="1596" customWidth="1"/>
    <col min="7175" max="7175" width="9.140625" style="1596"/>
    <col min="7176" max="7176" width="32.140625" style="1596" customWidth="1"/>
    <col min="7177" max="7177" width="13.85546875" style="1596" customWidth="1"/>
    <col min="7178" max="7178" width="18.28515625" style="1596" customWidth="1"/>
    <col min="7179" max="7424" width="9.140625" style="1596"/>
    <col min="7425" max="7425" width="15.7109375" style="1596" customWidth="1"/>
    <col min="7426" max="7430" width="13.7109375" style="1596" customWidth="1"/>
    <col min="7431" max="7431" width="9.140625" style="1596"/>
    <col min="7432" max="7432" width="32.140625" style="1596" customWidth="1"/>
    <col min="7433" max="7433" width="13.85546875" style="1596" customWidth="1"/>
    <col min="7434" max="7434" width="18.28515625" style="1596" customWidth="1"/>
    <col min="7435" max="7680" width="9.140625" style="1596"/>
    <col min="7681" max="7681" width="15.7109375" style="1596" customWidth="1"/>
    <col min="7682" max="7686" width="13.7109375" style="1596" customWidth="1"/>
    <col min="7687" max="7687" width="9.140625" style="1596"/>
    <col min="7688" max="7688" width="32.140625" style="1596" customWidth="1"/>
    <col min="7689" max="7689" width="13.85546875" style="1596" customWidth="1"/>
    <col min="7690" max="7690" width="18.28515625" style="1596" customWidth="1"/>
    <col min="7691" max="7936" width="9.140625" style="1596"/>
    <col min="7937" max="7937" width="15.7109375" style="1596" customWidth="1"/>
    <col min="7938" max="7942" width="13.7109375" style="1596" customWidth="1"/>
    <col min="7943" max="7943" width="9.140625" style="1596"/>
    <col min="7944" max="7944" width="32.140625" style="1596" customWidth="1"/>
    <col min="7945" max="7945" width="13.85546875" style="1596" customWidth="1"/>
    <col min="7946" max="7946" width="18.28515625" style="1596" customWidth="1"/>
    <col min="7947" max="8192" width="9.140625" style="1596"/>
    <col min="8193" max="8193" width="15.7109375" style="1596" customWidth="1"/>
    <col min="8194" max="8198" width="13.7109375" style="1596" customWidth="1"/>
    <col min="8199" max="8199" width="9.140625" style="1596"/>
    <col min="8200" max="8200" width="32.140625" style="1596" customWidth="1"/>
    <col min="8201" max="8201" width="13.85546875" style="1596" customWidth="1"/>
    <col min="8202" max="8202" width="18.28515625" style="1596" customWidth="1"/>
    <col min="8203" max="8448" width="9.140625" style="1596"/>
    <col min="8449" max="8449" width="15.7109375" style="1596" customWidth="1"/>
    <col min="8450" max="8454" width="13.7109375" style="1596" customWidth="1"/>
    <col min="8455" max="8455" width="9.140625" style="1596"/>
    <col min="8456" max="8456" width="32.140625" style="1596" customWidth="1"/>
    <col min="8457" max="8457" width="13.85546875" style="1596" customWidth="1"/>
    <col min="8458" max="8458" width="18.28515625" style="1596" customWidth="1"/>
    <col min="8459" max="8704" width="9.140625" style="1596"/>
    <col min="8705" max="8705" width="15.7109375" style="1596" customWidth="1"/>
    <col min="8706" max="8710" width="13.7109375" style="1596" customWidth="1"/>
    <col min="8711" max="8711" width="9.140625" style="1596"/>
    <col min="8712" max="8712" width="32.140625" style="1596" customWidth="1"/>
    <col min="8713" max="8713" width="13.85546875" style="1596" customWidth="1"/>
    <col min="8714" max="8714" width="18.28515625" style="1596" customWidth="1"/>
    <col min="8715" max="8960" width="9.140625" style="1596"/>
    <col min="8961" max="8961" width="15.7109375" style="1596" customWidth="1"/>
    <col min="8962" max="8966" width="13.7109375" style="1596" customWidth="1"/>
    <col min="8967" max="8967" width="9.140625" style="1596"/>
    <col min="8968" max="8968" width="32.140625" style="1596" customWidth="1"/>
    <col min="8969" max="8969" width="13.85546875" style="1596" customWidth="1"/>
    <col min="8970" max="8970" width="18.28515625" style="1596" customWidth="1"/>
    <col min="8971" max="9216" width="9.140625" style="1596"/>
    <col min="9217" max="9217" width="15.7109375" style="1596" customWidth="1"/>
    <col min="9218" max="9222" width="13.7109375" style="1596" customWidth="1"/>
    <col min="9223" max="9223" width="9.140625" style="1596"/>
    <col min="9224" max="9224" width="32.140625" style="1596" customWidth="1"/>
    <col min="9225" max="9225" width="13.85546875" style="1596" customWidth="1"/>
    <col min="9226" max="9226" width="18.28515625" style="1596" customWidth="1"/>
    <col min="9227" max="9472" width="9.140625" style="1596"/>
    <col min="9473" max="9473" width="15.7109375" style="1596" customWidth="1"/>
    <col min="9474" max="9478" width="13.7109375" style="1596" customWidth="1"/>
    <col min="9479" max="9479" width="9.140625" style="1596"/>
    <col min="9480" max="9480" width="32.140625" style="1596" customWidth="1"/>
    <col min="9481" max="9481" width="13.85546875" style="1596" customWidth="1"/>
    <col min="9482" max="9482" width="18.28515625" style="1596" customWidth="1"/>
    <col min="9483" max="9728" width="9.140625" style="1596"/>
    <col min="9729" max="9729" width="15.7109375" style="1596" customWidth="1"/>
    <col min="9730" max="9734" width="13.7109375" style="1596" customWidth="1"/>
    <col min="9735" max="9735" width="9.140625" style="1596"/>
    <col min="9736" max="9736" width="32.140625" style="1596" customWidth="1"/>
    <col min="9737" max="9737" width="13.85546875" style="1596" customWidth="1"/>
    <col min="9738" max="9738" width="18.28515625" style="1596" customWidth="1"/>
    <col min="9739" max="9984" width="9.140625" style="1596"/>
    <col min="9985" max="9985" width="15.7109375" style="1596" customWidth="1"/>
    <col min="9986" max="9990" width="13.7109375" style="1596" customWidth="1"/>
    <col min="9991" max="9991" width="9.140625" style="1596"/>
    <col min="9992" max="9992" width="32.140625" style="1596" customWidth="1"/>
    <col min="9993" max="9993" width="13.85546875" style="1596" customWidth="1"/>
    <col min="9994" max="9994" width="18.28515625" style="1596" customWidth="1"/>
    <col min="9995" max="10240" width="9.140625" style="1596"/>
    <col min="10241" max="10241" width="15.7109375" style="1596" customWidth="1"/>
    <col min="10242" max="10246" width="13.7109375" style="1596" customWidth="1"/>
    <col min="10247" max="10247" width="9.140625" style="1596"/>
    <col min="10248" max="10248" width="32.140625" style="1596" customWidth="1"/>
    <col min="10249" max="10249" width="13.85546875" style="1596" customWidth="1"/>
    <col min="10250" max="10250" width="18.28515625" style="1596" customWidth="1"/>
    <col min="10251" max="10496" width="9.140625" style="1596"/>
    <col min="10497" max="10497" width="15.7109375" style="1596" customWidth="1"/>
    <col min="10498" max="10502" width="13.7109375" style="1596" customWidth="1"/>
    <col min="10503" max="10503" width="9.140625" style="1596"/>
    <col min="10504" max="10504" width="32.140625" style="1596" customWidth="1"/>
    <col min="10505" max="10505" width="13.85546875" style="1596" customWidth="1"/>
    <col min="10506" max="10506" width="18.28515625" style="1596" customWidth="1"/>
    <col min="10507" max="10752" width="9.140625" style="1596"/>
    <col min="10753" max="10753" width="15.7109375" style="1596" customWidth="1"/>
    <col min="10754" max="10758" width="13.7109375" style="1596" customWidth="1"/>
    <col min="10759" max="10759" width="9.140625" style="1596"/>
    <col min="10760" max="10760" width="32.140625" style="1596" customWidth="1"/>
    <col min="10761" max="10761" width="13.85546875" style="1596" customWidth="1"/>
    <col min="10762" max="10762" width="18.28515625" style="1596" customWidth="1"/>
    <col min="10763" max="11008" width="9.140625" style="1596"/>
    <col min="11009" max="11009" width="15.7109375" style="1596" customWidth="1"/>
    <col min="11010" max="11014" width="13.7109375" style="1596" customWidth="1"/>
    <col min="11015" max="11015" width="9.140625" style="1596"/>
    <col min="11016" max="11016" width="32.140625" style="1596" customWidth="1"/>
    <col min="11017" max="11017" width="13.85546875" style="1596" customWidth="1"/>
    <col min="11018" max="11018" width="18.28515625" style="1596" customWidth="1"/>
    <col min="11019" max="11264" width="9.140625" style="1596"/>
    <col min="11265" max="11265" width="15.7109375" style="1596" customWidth="1"/>
    <col min="11266" max="11270" width="13.7109375" style="1596" customWidth="1"/>
    <col min="11271" max="11271" width="9.140625" style="1596"/>
    <col min="11272" max="11272" width="32.140625" style="1596" customWidth="1"/>
    <col min="11273" max="11273" width="13.85546875" style="1596" customWidth="1"/>
    <col min="11274" max="11274" width="18.28515625" style="1596" customWidth="1"/>
    <col min="11275" max="11520" width="9.140625" style="1596"/>
    <col min="11521" max="11521" width="15.7109375" style="1596" customWidth="1"/>
    <col min="11522" max="11526" width="13.7109375" style="1596" customWidth="1"/>
    <col min="11527" max="11527" width="9.140625" style="1596"/>
    <col min="11528" max="11528" width="32.140625" style="1596" customWidth="1"/>
    <col min="11529" max="11529" width="13.85546875" style="1596" customWidth="1"/>
    <col min="11530" max="11530" width="18.28515625" style="1596" customWidth="1"/>
    <col min="11531" max="11776" width="9.140625" style="1596"/>
    <col min="11777" max="11777" width="15.7109375" style="1596" customWidth="1"/>
    <col min="11778" max="11782" width="13.7109375" style="1596" customWidth="1"/>
    <col min="11783" max="11783" width="9.140625" style="1596"/>
    <col min="11784" max="11784" width="32.140625" style="1596" customWidth="1"/>
    <col min="11785" max="11785" width="13.85546875" style="1596" customWidth="1"/>
    <col min="11786" max="11786" width="18.28515625" style="1596" customWidth="1"/>
    <col min="11787" max="12032" width="9.140625" style="1596"/>
    <col min="12033" max="12033" width="15.7109375" style="1596" customWidth="1"/>
    <col min="12034" max="12038" width="13.7109375" style="1596" customWidth="1"/>
    <col min="12039" max="12039" width="9.140625" style="1596"/>
    <col min="12040" max="12040" width="32.140625" style="1596" customWidth="1"/>
    <col min="12041" max="12041" width="13.85546875" style="1596" customWidth="1"/>
    <col min="12042" max="12042" width="18.28515625" style="1596" customWidth="1"/>
    <col min="12043" max="12288" width="9.140625" style="1596"/>
    <col min="12289" max="12289" width="15.7109375" style="1596" customWidth="1"/>
    <col min="12290" max="12294" width="13.7109375" style="1596" customWidth="1"/>
    <col min="12295" max="12295" width="9.140625" style="1596"/>
    <col min="12296" max="12296" width="32.140625" style="1596" customWidth="1"/>
    <col min="12297" max="12297" width="13.85546875" style="1596" customWidth="1"/>
    <col min="12298" max="12298" width="18.28515625" style="1596" customWidth="1"/>
    <col min="12299" max="12544" width="9.140625" style="1596"/>
    <col min="12545" max="12545" width="15.7109375" style="1596" customWidth="1"/>
    <col min="12546" max="12550" width="13.7109375" style="1596" customWidth="1"/>
    <col min="12551" max="12551" width="9.140625" style="1596"/>
    <col min="12552" max="12552" width="32.140625" style="1596" customWidth="1"/>
    <col min="12553" max="12553" width="13.85546875" style="1596" customWidth="1"/>
    <col min="12554" max="12554" width="18.28515625" style="1596" customWidth="1"/>
    <col min="12555" max="12800" width="9.140625" style="1596"/>
    <col min="12801" max="12801" width="15.7109375" style="1596" customWidth="1"/>
    <col min="12802" max="12806" width="13.7109375" style="1596" customWidth="1"/>
    <col min="12807" max="12807" width="9.140625" style="1596"/>
    <col min="12808" max="12808" width="32.140625" style="1596" customWidth="1"/>
    <col min="12809" max="12809" width="13.85546875" style="1596" customWidth="1"/>
    <col min="12810" max="12810" width="18.28515625" style="1596" customWidth="1"/>
    <col min="12811" max="13056" width="9.140625" style="1596"/>
    <col min="13057" max="13057" width="15.7109375" style="1596" customWidth="1"/>
    <col min="13058" max="13062" width="13.7109375" style="1596" customWidth="1"/>
    <col min="13063" max="13063" width="9.140625" style="1596"/>
    <col min="13064" max="13064" width="32.140625" style="1596" customWidth="1"/>
    <col min="13065" max="13065" width="13.85546875" style="1596" customWidth="1"/>
    <col min="13066" max="13066" width="18.28515625" style="1596" customWidth="1"/>
    <col min="13067" max="13312" width="9.140625" style="1596"/>
    <col min="13313" max="13313" width="15.7109375" style="1596" customWidth="1"/>
    <col min="13314" max="13318" width="13.7109375" style="1596" customWidth="1"/>
    <col min="13319" max="13319" width="9.140625" style="1596"/>
    <col min="13320" max="13320" width="32.140625" style="1596" customWidth="1"/>
    <col min="13321" max="13321" width="13.85546875" style="1596" customWidth="1"/>
    <col min="13322" max="13322" width="18.28515625" style="1596" customWidth="1"/>
    <col min="13323" max="13568" width="9.140625" style="1596"/>
    <col min="13569" max="13569" width="15.7109375" style="1596" customWidth="1"/>
    <col min="13570" max="13574" width="13.7109375" style="1596" customWidth="1"/>
    <col min="13575" max="13575" width="9.140625" style="1596"/>
    <col min="13576" max="13576" width="32.140625" style="1596" customWidth="1"/>
    <col min="13577" max="13577" width="13.85546875" style="1596" customWidth="1"/>
    <col min="13578" max="13578" width="18.28515625" style="1596" customWidth="1"/>
    <col min="13579" max="13824" width="9.140625" style="1596"/>
    <col min="13825" max="13825" width="15.7109375" style="1596" customWidth="1"/>
    <col min="13826" max="13830" width="13.7109375" style="1596" customWidth="1"/>
    <col min="13831" max="13831" width="9.140625" style="1596"/>
    <col min="13832" max="13832" width="32.140625" style="1596" customWidth="1"/>
    <col min="13833" max="13833" width="13.85546875" style="1596" customWidth="1"/>
    <col min="13834" max="13834" width="18.28515625" style="1596" customWidth="1"/>
    <col min="13835" max="14080" width="9.140625" style="1596"/>
    <col min="14081" max="14081" width="15.7109375" style="1596" customWidth="1"/>
    <col min="14082" max="14086" width="13.7109375" style="1596" customWidth="1"/>
    <col min="14087" max="14087" width="9.140625" style="1596"/>
    <col min="14088" max="14088" width="32.140625" style="1596" customWidth="1"/>
    <col min="14089" max="14089" width="13.85546875" style="1596" customWidth="1"/>
    <col min="14090" max="14090" width="18.28515625" style="1596" customWidth="1"/>
    <col min="14091" max="14336" width="9.140625" style="1596"/>
    <col min="14337" max="14337" width="15.7109375" style="1596" customWidth="1"/>
    <col min="14338" max="14342" width="13.7109375" style="1596" customWidth="1"/>
    <col min="14343" max="14343" width="9.140625" style="1596"/>
    <col min="14344" max="14344" width="32.140625" style="1596" customWidth="1"/>
    <col min="14345" max="14345" width="13.85546875" style="1596" customWidth="1"/>
    <col min="14346" max="14346" width="18.28515625" style="1596" customWidth="1"/>
    <col min="14347" max="14592" width="9.140625" style="1596"/>
    <col min="14593" max="14593" width="15.7109375" style="1596" customWidth="1"/>
    <col min="14594" max="14598" width="13.7109375" style="1596" customWidth="1"/>
    <col min="14599" max="14599" width="9.140625" style="1596"/>
    <col min="14600" max="14600" width="32.140625" style="1596" customWidth="1"/>
    <col min="14601" max="14601" width="13.85546875" style="1596" customWidth="1"/>
    <col min="14602" max="14602" width="18.28515625" style="1596" customWidth="1"/>
    <col min="14603" max="14848" width="9.140625" style="1596"/>
    <col min="14849" max="14849" width="15.7109375" style="1596" customWidth="1"/>
    <col min="14850" max="14854" width="13.7109375" style="1596" customWidth="1"/>
    <col min="14855" max="14855" width="9.140625" style="1596"/>
    <col min="14856" max="14856" width="32.140625" style="1596" customWidth="1"/>
    <col min="14857" max="14857" width="13.85546875" style="1596" customWidth="1"/>
    <col min="14858" max="14858" width="18.28515625" style="1596" customWidth="1"/>
    <col min="14859" max="15104" width="9.140625" style="1596"/>
    <col min="15105" max="15105" width="15.7109375" style="1596" customWidth="1"/>
    <col min="15106" max="15110" width="13.7109375" style="1596" customWidth="1"/>
    <col min="15111" max="15111" width="9.140625" style="1596"/>
    <col min="15112" max="15112" width="32.140625" style="1596" customWidth="1"/>
    <col min="15113" max="15113" width="13.85546875" style="1596" customWidth="1"/>
    <col min="15114" max="15114" width="18.28515625" style="1596" customWidth="1"/>
    <col min="15115" max="15360" width="9.140625" style="1596"/>
    <col min="15361" max="15361" width="15.7109375" style="1596" customWidth="1"/>
    <col min="15362" max="15366" width="13.7109375" style="1596" customWidth="1"/>
    <col min="15367" max="15367" width="9.140625" style="1596"/>
    <col min="15368" max="15368" width="32.140625" style="1596" customWidth="1"/>
    <col min="15369" max="15369" width="13.85546875" style="1596" customWidth="1"/>
    <col min="15370" max="15370" width="18.28515625" style="1596" customWidth="1"/>
    <col min="15371" max="15616" width="9.140625" style="1596"/>
    <col min="15617" max="15617" width="15.7109375" style="1596" customWidth="1"/>
    <col min="15618" max="15622" width="13.7109375" style="1596" customWidth="1"/>
    <col min="15623" max="15623" width="9.140625" style="1596"/>
    <col min="15624" max="15624" width="32.140625" style="1596" customWidth="1"/>
    <col min="15625" max="15625" width="13.85546875" style="1596" customWidth="1"/>
    <col min="15626" max="15626" width="18.28515625" style="1596" customWidth="1"/>
    <col min="15627" max="15872" width="9.140625" style="1596"/>
    <col min="15873" max="15873" width="15.7109375" style="1596" customWidth="1"/>
    <col min="15874" max="15878" width="13.7109375" style="1596" customWidth="1"/>
    <col min="15879" max="15879" width="9.140625" style="1596"/>
    <col min="15880" max="15880" width="32.140625" style="1596" customWidth="1"/>
    <col min="15881" max="15881" width="13.85546875" style="1596" customWidth="1"/>
    <col min="15882" max="15882" width="18.28515625" style="1596" customWidth="1"/>
    <col min="15883" max="16128" width="9.140625" style="1596"/>
    <col min="16129" max="16129" width="15.7109375" style="1596" customWidth="1"/>
    <col min="16130" max="16134" width="13.7109375" style="1596" customWidth="1"/>
    <col min="16135" max="16135" width="9.140625" style="1596"/>
    <col min="16136" max="16136" width="32.140625" style="1596" customWidth="1"/>
    <col min="16137" max="16137" width="13.85546875" style="1596" customWidth="1"/>
    <col min="16138" max="16138" width="18.28515625" style="1596" customWidth="1"/>
    <col min="16139" max="16384" width="9.140625" style="1596"/>
  </cols>
  <sheetData>
    <row r="1" spans="1:7" ht="25.5">
      <c r="A1" s="1172" t="s">
        <v>322</v>
      </c>
    </row>
    <row r="2" spans="1:7" ht="18.75" thickBot="1">
      <c r="A2" s="3202" t="s">
        <v>806</v>
      </c>
      <c r="B2" s="3203"/>
      <c r="C2" s="3203"/>
      <c r="D2" s="3203"/>
      <c r="E2" s="3203"/>
      <c r="F2" s="3203"/>
    </row>
    <row r="3" spans="1:7" s="1758" customFormat="1" ht="18.75" customHeight="1">
      <c r="A3" s="3399" t="s">
        <v>960</v>
      </c>
      <c r="B3" s="3397" t="s">
        <v>966</v>
      </c>
      <c r="C3" s="3398"/>
      <c r="D3" s="3204" t="s">
        <v>967</v>
      </c>
      <c r="E3" s="3204" t="s">
        <v>968</v>
      </c>
      <c r="F3" s="3204" t="s">
        <v>665</v>
      </c>
    </row>
    <row r="4" spans="1:7" ht="15" thickBot="1">
      <c r="A4" s="3400"/>
      <c r="B4" s="3010" t="s">
        <v>48</v>
      </c>
      <c r="C4" s="3011" t="s">
        <v>969</v>
      </c>
      <c r="D4" s="3205"/>
      <c r="E4" s="3205"/>
      <c r="F4" s="3205"/>
    </row>
    <row r="5" spans="1:7" ht="20.100000000000001" customHeight="1">
      <c r="A5" s="3401" t="s">
        <v>970</v>
      </c>
      <c r="B5" s="1759">
        <v>270.56</v>
      </c>
      <c r="C5" s="1760">
        <v>1656.5</v>
      </c>
      <c r="D5" s="1761">
        <v>425.6</v>
      </c>
      <c r="E5" s="1761">
        <v>135.16999999999999</v>
      </c>
      <c r="F5" s="1761">
        <v>2487.83</v>
      </c>
      <c r="G5" s="1718"/>
    </row>
    <row r="6" spans="1:7" ht="20.100000000000001" customHeight="1">
      <c r="A6" s="3001" t="s">
        <v>971</v>
      </c>
      <c r="B6" s="1762">
        <v>286.95</v>
      </c>
      <c r="C6" s="1763">
        <v>1697.19</v>
      </c>
      <c r="D6" s="1764">
        <v>699.69</v>
      </c>
      <c r="E6" s="1764">
        <v>128.96</v>
      </c>
      <c r="F6" s="1764">
        <v>2812.79</v>
      </c>
      <c r="G6" s="1718"/>
    </row>
    <row r="7" spans="1:7" ht="20.100000000000001" customHeight="1">
      <c r="A7" s="3001" t="s">
        <v>972</v>
      </c>
      <c r="B7" s="1762">
        <v>270.56</v>
      </c>
      <c r="C7" s="1763">
        <v>1656.5</v>
      </c>
      <c r="D7" s="1764">
        <v>425.6</v>
      </c>
      <c r="E7" s="1764">
        <v>135.16999999999999</v>
      </c>
      <c r="F7" s="1764">
        <v>2487.83</v>
      </c>
      <c r="G7" s="1718"/>
    </row>
    <row r="8" spans="1:7" s="1768" customFormat="1" ht="20.100000000000001" customHeight="1" thickBot="1">
      <c r="A8" s="3402" t="s">
        <v>973</v>
      </c>
      <c r="B8" s="1765">
        <v>323.18</v>
      </c>
      <c r="C8" s="1766">
        <v>1274.58</v>
      </c>
      <c r="D8" s="1767">
        <v>1345.55</v>
      </c>
      <c r="E8" s="1767">
        <v>284.72000000000003</v>
      </c>
      <c r="F8" s="1767">
        <v>3228.0299999999997</v>
      </c>
      <c r="G8" s="1718"/>
    </row>
    <row r="9" spans="1:7" ht="20.100000000000001" customHeight="1">
      <c r="A9" s="3403" t="s">
        <v>974</v>
      </c>
      <c r="B9" s="1759">
        <v>314.82</v>
      </c>
      <c r="C9" s="1760">
        <v>2134.0700000000002</v>
      </c>
      <c r="D9" s="1761">
        <v>871.05</v>
      </c>
      <c r="E9" s="1761">
        <v>146.41999999999999</v>
      </c>
      <c r="F9" s="1761">
        <v>3466.3600000000006</v>
      </c>
      <c r="G9" s="1718"/>
    </row>
    <row r="10" spans="1:7" ht="20.100000000000001" customHeight="1">
      <c r="A10" s="3001" t="s">
        <v>975</v>
      </c>
      <c r="B10" s="1762">
        <v>311.8</v>
      </c>
      <c r="C10" s="1763">
        <v>2378.6999999999998</v>
      </c>
      <c r="D10" s="1764">
        <v>928.12</v>
      </c>
      <c r="E10" s="1764">
        <v>146.13999999999999</v>
      </c>
      <c r="F10" s="1764">
        <v>3764.7599999999998</v>
      </c>
      <c r="G10" s="1718"/>
    </row>
    <row r="11" spans="1:7" ht="20.100000000000001" customHeight="1">
      <c r="A11" s="3001" t="s">
        <v>976</v>
      </c>
      <c r="B11" s="1762">
        <v>329.99</v>
      </c>
      <c r="C11" s="1763">
        <v>2692.6</v>
      </c>
      <c r="D11" s="1764">
        <v>1067.9100000000001</v>
      </c>
      <c r="E11" s="1764">
        <v>139.12</v>
      </c>
      <c r="F11" s="1764">
        <v>4229.62</v>
      </c>
      <c r="G11" s="1718"/>
    </row>
    <row r="12" spans="1:7" s="1768" customFormat="1" ht="20.100000000000001" customHeight="1" thickBot="1">
      <c r="A12" s="3402" t="s">
        <v>977</v>
      </c>
      <c r="B12" s="1765">
        <v>343.1</v>
      </c>
      <c r="C12" s="1766">
        <v>2605</v>
      </c>
      <c r="D12" s="1767">
        <v>1459.3</v>
      </c>
      <c r="E12" s="1767">
        <v>144.4</v>
      </c>
      <c r="F12" s="1767">
        <v>4551.7999999999993</v>
      </c>
      <c r="G12" s="1718"/>
    </row>
    <row r="13" spans="1:7" ht="20.100000000000001" customHeight="1">
      <c r="A13" s="3403" t="s">
        <v>978</v>
      </c>
      <c r="B13" s="3404">
        <v>324.56</v>
      </c>
      <c r="C13" s="3405">
        <v>3209.26</v>
      </c>
      <c r="D13" s="3406">
        <v>1183.9000000000001</v>
      </c>
      <c r="E13" s="3406">
        <v>151.30000000000001</v>
      </c>
      <c r="F13" s="1761">
        <v>4869.0200000000004</v>
      </c>
      <c r="G13" s="1718"/>
    </row>
    <row r="14" spans="1:7" ht="20.100000000000001" customHeight="1">
      <c r="A14" s="3001" t="s">
        <v>979</v>
      </c>
      <c r="B14" s="1762">
        <v>313.32</v>
      </c>
      <c r="C14" s="1763">
        <v>3604.05</v>
      </c>
      <c r="D14" s="1764">
        <v>1141.76</v>
      </c>
      <c r="E14" s="1764">
        <v>151.30000000000001</v>
      </c>
      <c r="F14" s="1764">
        <v>5210.43</v>
      </c>
      <c r="G14" s="1718"/>
    </row>
    <row r="15" spans="1:7" ht="20.100000000000001" customHeight="1">
      <c r="A15" s="3001" t="s">
        <v>980</v>
      </c>
      <c r="B15" s="1762">
        <v>282.58</v>
      </c>
      <c r="C15" s="1763">
        <v>3817.06</v>
      </c>
      <c r="D15" s="1764">
        <v>1071.8699999999999</v>
      </c>
      <c r="E15" s="1764">
        <v>146.49</v>
      </c>
      <c r="F15" s="1764">
        <v>5318</v>
      </c>
      <c r="G15" s="1718"/>
    </row>
    <row r="16" spans="1:7" s="1768" customFormat="1" ht="20.100000000000001" customHeight="1" thickBot="1">
      <c r="A16" s="3402" t="s">
        <v>981</v>
      </c>
      <c r="B16" s="1765">
        <v>348.84</v>
      </c>
      <c r="C16" s="1766">
        <v>3790.9</v>
      </c>
      <c r="D16" s="1767">
        <v>1336.61</v>
      </c>
      <c r="E16" s="1767">
        <v>146.49</v>
      </c>
      <c r="F16" s="1767">
        <v>5622.8399999999992</v>
      </c>
      <c r="G16" s="1718"/>
    </row>
    <row r="17" spans="1:13" ht="20.100000000000001" customHeight="1">
      <c r="A17" s="3403" t="s">
        <v>936</v>
      </c>
      <c r="B17" s="1759">
        <v>432.29629314099998</v>
      </c>
      <c r="C17" s="1760">
        <v>3795.7572288000001</v>
      </c>
      <c r="D17" s="1761">
        <v>1581.0860482000001</v>
      </c>
      <c r="E17" s="1761">
        <v>157.62988685900001</v>
      </c>
      <c r="F17" s="1761">
        <v>5966.7694570000003</v>
      </c>
      <c r="G17" s="1718"/>
    </row>
    <row r="18" spans="1:13" ht="20.100000000000001" customHeight="1">
      <c r="A18" s="3001" t="s">
        <v>937</v>
      </c>
      <c r="B18" s="1762">
        <v>439.62</v>
      </c>
      <c r="C18" s="1763">
        <v>3385.19</v>
      </c>
      <c r="D18" s="1764">
        <v>2166.11</v>
      </c>
      <c r="E18" s="1764">
        <v>161.94999999999999</v>
      </c>
      <c r="F18" s="1764">
        <v>6152.87</v>
      </c>
      <c r="G18" s="1718"/>
    </row>
    <row r="19" spans="1:13" ht="20.100000000000001" customHeight="1">
      <c r="A19" s="3001" t="s">
        <v>938</v>
      </c>
      <c r="B19" s="1762">
        <v>404.91</v>
      </c>
      <c r="C19" s="1763">
        <v>3679.26</v>
      </c>
      <c r="D19" s="1764">
        <v>2108.17</v>
      </c>
      <c r="E19" s="1764">
        <v>153.69</v>
      </c>
      <c r="F19" s="1764">
        <v>6346.03</v>
      </c>
      <c r="G19" s="1718"/>
    </row>
    <row r="20" spans="1:13" s="1768" customFormat="1" ht="20.100000000000001" customHeight="1" thickBot="1">
      <c r="A20" s="3402" t="s">
        <v>939</v>
      </c>
      <c r="B20" s="3407">
        <v>398.27</v>
      </c>
      <c r="C20" s="3408">
        <v>3580.42</v>
      </c>
      <c r="D20" s="3409">
        <v>2398.52</v>
      </c>
      <c r="E20" s="3409">
        <v>160.32</v>
      </c>
      <c r="F20" s="1767">
        <v>6537.53</v>
      </c>
      <c r="G20" s="1718"/>
    </row>
    <row r="21" spans="1:13" ht="20.100000000000001" customHeight="1">
      <c r="A21" s="3403" t="s">
        <v>941</v>
      </c>
      <c r="B21" s="1759">
        <v>249.42</v>
      </c>
      <c r="C21" s="1760">
        <v>3606.69</v>
      </c>
      <c r="D21" s="1761">
        <v>2474.9499999999998</v>
      </c>
      <c r="E21" s="1761">
        <v>162.25</v>
      </c>
      <c r="F21" s="1761">
        <v>6493.3099999999995</v>
      </c>
      <c r="G21" s="1718"/>
    </row>
    <row r="22" spans="1:13" ht="20.100000000000001" customHeight="1">
      <c r="A22" s="3001" t="s">
        <v>942</v>
      </c>
      <c r="B22" s="1762">
        <v>243.74</v>
      </c>
      <c r="C22" s="1763">
        <v>3684.71</v>
      </c>
      <c r="D22" s="1764">
        <v>2760.05</v>
      </c>
      <c r="E22" s="1764">
        <v>162.25</v>
      </c>
      <c r="F22" s="1764">
        <v>6850.75</v>
      </c>
      <c r="G22" s="1718"/>
    </row>
    <row r="23" spans="1:13" ht="20.100000000000001" customHeight="1">
      <c r="A23" s="3001" t="s">
        <v>962</v>
      </c>
      <c r="B23" s="1762">
        <v>243.74</v>
      </c>
      <c r="C23" s="1763">
        <v>3730.52</v>
      </c>
      <c r="D23" s="1764">
        <v>2896.37</v>
      </c>
      <c r="E23" s="1764">
        <v>162.25</v>
      </c>
      <c r="F23" s="1764">
        <v>7032.88</v>
      </c>
      <c r="G23" s="1718"/>
      <c r="L23" s="1718"/>
      <c r="M23" s="1718"/>
    </row>
    <row r="24" spans="1:13" ht="20.100000000000001" customHeight="1" thickBot="1">
      <c r="A24" s="3402" t="s">
        <v>963</v>
      </c>
      <c r="B24" s="1765">
        <v>468.86</v>
      </c>
      <c r="C24" s="1766">
        <v>3293.83</v>
      </c>
      <c r="D24" s="1767">
        <v>3197.69</v>
      </c>
      <c r="E24" s="1767">
        <v>158.59</v>
      </c>
      <c r="F24" s="1767">
        <v>7118.97</v>
      </c>
      <c r="G24" s="1718"/>
      <c r="L24" s="1718"/>
    </row>
    <row r="25" spans="1:13" ht="20.100000000000001" customHeight="1">
      <c r="A25" s="3403" t="s">
        <v>946</v>
      </c>
      <c r="B25" s="1759">
        <v>447.41</v>
      </c>
      <c r="C25" s="1760">
        <v>3376.77</v>
      </c>
      <c r="D25" s="1761">
        <v>3181.89</v>
      </c>
      <c r="E25" s="1761">
        <v>177.1</v>
      </c>
      <c r="F25" s="1761">
        <v>7183.17</v>
      </c>
      <c r="G25" s="1718"/>
    </row>
    <row r="26" spans="1:13" ht="20.100000000000001" customHeight="1">
      <c r="A26" s="3001" t="s">
        <v>947</v>
      </c>
      <c r="B26" s="1762">
        <v>363.82</v>
      </c>
      <c r="C26" s="1763">
        <v>3314.44</v>
      </c>
      <c r="D26" s="1764">
        <v>3560.26</v>
      </c>
      <c r="E26" s="1764">
        <v>182.57</v>
      </c>
      <c r="F26" s="1764">
        <v>7421.09</v>
      </c>
      <c r="G26" s="1718"/>
    </row>
    <row r="27" spans="1:13" ht="20.100000000000001" customHeight="1">
      <c r="A27" s="3001" t="s">
        <v>948</v>
      </c>
      <c r="B27" s="1762">
        <v>193.35</v>
      </c>
      <c r="C27" s="1763">
        <v>3936.84</v>
      </c>
      <c r="D27" s="1764">
        <v>3338.34</v>
      </c>
      <c r="E27" s="1764">
        <v>182.57</v>
      </c>
      <c r="F27" s="1764">
        <v>7651.1</v>
      </c>
      <c r="G27" s="1718"/>
    </row>
    <row r="28" spans="1:13" ht="20.100000000000001" customHeight="1" thickBot="1">
      <c r="A28" s="3402" t="s">
        <v>949</v>
      </c>
      <c r="B28" s="3407">
        <v>180.21</v>
      </c>
      <c r="C28" s="3408">
        <v>3982.72</v>
      </c>
      <c r="D28" s="3409">
        <v>3564.32</v>
      </c>
      <c r="E28" s="3409">
        <v>176.77</v>
      </c>
      <c r="F28" s="1767">
        <v>7904.02</v>
      </c>
      <c r="G28" s="1718"/>
      <c r="H28" s="1719"/>
    </row>
    <row r="29" spans="1:13" s="1616" customFormat="1" ht="20.100000000000001" customHeight="1">
      <c r="A29" s="3403" t="s">
        <v>951</v>
      </c>
      <c r="B29" s="1759">
        <v>673.29</v>
      </c>
      <c r="C29" s="1760">
        <v>3137.18</v>
      </c>
      <c r="D29" s="1761">
        <v>4533.75</v>
      </c>
      <c r="E29" s="1761">
        <v>163.32</v>
      </c>
      <c r="F29" s="1761">
        <v>8507.5399999999991</v>
      </c>
      <c r="G29" s="1718"/>
    </row>
    <row r="30" spans="1:13" ht="20.100000000000001" customHeight="1">
      <c r="A30" s="3003" t="s">
        <v>952</v>
      </c>
      <c r="B30" s="1762">
        <v>850.39</v>
      </c>
      <c r="C30" s="1763">
        <v>3148.79</v>
      </c>
      <c r="D30" s="1764">
        <v>4231.78</v>
      </c>
      <c r="E30" s="1764">
        <v>165.62</v>
      </c>
      <c r="F30" s="1764">
        <v>8396.58</v>
      </c>
      <c r="G30" s="1718"/>
    </row>
    <row r="31" spans="1:13" ht="20.100000000000001" customHeight="1">
      <c r="A31" s="3001" t="s">
        <v>953</v>
      </c>
      <c r="B31" s="1762">
        <v>1465.64</v>
      </c>
      <c r="C31" s="1763">
        <v>3261.49</v>
      </c>
      <c r="D31" s="1764">
        <v>3719.48</v>
      </c>
      <c r="E31" s="1764">
        <v>165.62</v>
      </c>
      <c r="F31" s="1764">
        <v>8612.2300000000014</v>
      </c>
      <c r="G31" s="1718"/>
    </row>
    <row r="32" spans="1:13" ht="20.100000000000001" customHeight="1" thickBot="1">
      <c r="A32" s="3003" t="s">
        <v>954</v>
      </c>
      <c r="B32" s="3407">
        <v>877.3</v>
      </c>
      <c r="C32" s="3408">
        <v>3284.01</v>
      </c>
      <c r="D32" s="3409">
        <v>4513.49</v>
      </c>
      <c r="E32" s="3409">
        <v>162.19999999999999</v>
      </c>
      <c r="F32" s="1767">
        <v>8837</v>
      </c>
      <c r="G32" s="1718"/>
      <c r="H32" s="1719"/>
    </row>
    <row r="33" spans="1:8" ht="20.100000000000001" customHeight="1">
      <c r="A33" s="3403" t="s">
        <v>956</v>
      </c>
      <c r="B33" s="1759">
        <v>1695.45</v>
      </c>
      <c r="C33" s="1760">
        <v>3396.79</v>
      </c>
      <c r="D33" s="1761">
        <v>4738.4799999999996</v>
      </c>
      <c r="E33" s="1761">
        <v>139.32</v>
      </c>
      <c r="F33" s="1761">
        <v>9970.0399999999991</v>
      </c>
      <c r="G33" s="1718"/>
    </row>
    <row r="34" spans="1:8" ht="20.100000000000001" customHeight="1">
      <c r="A34" s="3003" t="s">
        <v>982</v>
      </c>
      <c r="B34" s="1762">
        <v>1700.46</v>
      </c>
      <c r="C34" s="1763">
        <v>3610.16</v>
      </c>
      <c r="D34" s="1764">
        <v>5148.5600000000004</v>
      </c>
      <c r="E34" s="1764">
        <v>147.15</v>
      </c>
      <c r="F34" s="1764">
        <v>10606.33</v>
      </c>
      <c r="G34" s="1718"/>
    </row>
    <row r="35" spans="1:8" ht="20.100000000000001" customHeight="1">
      <c r="A35" s="3001" t="s">
        <v>957</v>
      </c>
      <c r="B35" s="1762">
        <v>1688.4</v>
      </c>
      <c r="C35" s="1763">
        <v>3627.13</v>
      </c>
      <c r="D35" s="1764">
        <v>5382.53</v>
      </c>
      <c r="E35" s="1764">
        <v>147.15</v>
      </c>
      <c r="F35" s="1764">
        <v>10845.210000000001</v>
      </c>
      <c r="G35" s="1718"/>
      <c r="H35" s="1719"/>
    </row>
    <row r="36" spans="1:8" ht="20.100000000000001" customHeight="1" thickBot="1">
      <c r="A36" s="3002" t="s">
        <v>958</v>
      </c>
      <c r="B36" s="3407">
        <v>1688.2</v>
      </c>
      <c r="C36" s="3408">
        <v>3736.02</v>
      </c>
      <c r="D36" s="3409">
        <v>5493.54</v>
      </c>
      <c r="E36" s="3409">
        <v>140.44999999999999</v>
      </c>
      <c r="F36" s="1767">
        <v>11058.210000000001</v>
      </c>
      <c r="G36" s="1718"/>
      <c r="H36" s="1719"/>
    </row>
    <row r="37" spans="1:8">
      <c r="F37" s="1719"/>
    </row>
    <row r="38" spans="1:8">
      <c r="B38" s="1719"/>
      <c r="C38" s="1719"/>
      <c r="D38" s="1719"/>
      <c r="E38" s="1719"/>
      <c r="F38" s="1719"/>
    </row>
  </sheetData>
  <mergeCells count="6">
    <mergeCell ref="A2:F2"/>
    <mergeCell ref="A3:A4"/>
    <mergeCell ref="B3:C3"/>
    <mergeCell ref="D3:D4"/>
    <mergeCell ref="E3:E4"/>
    <mergeCell ref="F3:F4"/>
  </mergeCells>
  <hyperlinks>
    <hyperlink ref="A1" location="Menu!A1" display="Return to Menu"/>
  </hyperlinks>
  <pageMargins left="0.70866141732283472" right="0.70866141732283472" top="0.74803149606299213" bottom="0.74803149606299213" header="0.31496062992125984" footer="0.31496062992125984"/>
  <pageSetup scale="9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1"/>
  <sheetViews>
    <sheetView view="pageBreakPreview" zoomScale="89" zoomScaleNormal="100" zoomScaleSheetLayoutView="89" workbookViewId="0"/>
  </sheetViews>
  <sheetFormatPr defaultRowHeight="14.25"/>
  <cols>
    <col min="1" max="1" width="15.28515625" style="1596" customWidth="1"/>
    <col min="2" max="5" width="16.7109375" style="1596" customWidth="1"/>
    <col min="6" max="6" width="17.42578125" style="1596" customWidth="1"/>
    <col min="7" max="7" width="11.5703125" style="1596" bestFit="1" customWidth="1"/>
    <col min="8" max="8" width="16.85546875" style="1596" bestFit="1" customWidth="1"/>
    <col min="9" max="10" width="9.140625" style="1596"/>
    <col min="11" max="11" width="12.85546875" style="1596" customWidth="1"/>
    <col min="12" max="12" width="10.85546875" style="1596" customWidth="1"/>
    <col min="13" max="13" width="11.5703125" style="1596" customWidth="1"/>
    <col min="14" max="256" width="9.140625" style="1596"/>
    <col min="257" max="257" width="15.28515625" style="1596" customWidth="1"/>
    <col min="258" max="261" width="16.7109375" style="1596" customWidth="1"/>
    <col min="262" max="262" width="17.42578125" style="1596" customWidth="1"/>
    <col min="263" max="263" width="11.5703125" style="1596" bestFit="1" customWidth="1"/>
    <col min="264" max="264" width="16.85546875" style="1596" bestFit="1" customWidth="1"/>
    <col min="265" max="266" width="9.140625" style="1596"/>
    <col min="267" max="267" width="12.85546875" style="1596" customWidth="1"/>
    <col min="268" max="268" width="10.85546875" style="1596" customWidth="1"/>
    <col min="269" max="269" width="11.5703125" style="1596" customWidth="1"/>
    <col min="270" max="512" width="9.140625" style="1596"/>
    <col min="513" max="513" width="15.28515625" style="1596" customWidth="1"/>
    <col min="514" max="517" width="16.7109375" style="1596" customWidth="1"/>
    <col min="518" max="518" width="17.42578125" style="1596" customWidth="1"/>
    <col min="519" max="519" width="11.5703125" style="1596" bestFit="1" customWidth="1"/>
    <col min="520" max="520" width="16.85546875" style="1596" bestFit="1" customWidth="1"/>
    <col min="521" max="522" width="9.140625" style="1596"/>
    <col min="523" max="523" width="12.85546875" style="1596" customWidth="1"/>
    <col min="524" max="524" width="10.85546875" style="1596" customWidth="1"/>
    <col min="525" max="525" width="11.5703125" style="1596" customWidth="1"/>
    <col min="526" max="768" width="9.140625" style="1596"/>
    <col min="769" max="769" width="15.28515625" style="1596" customWidth="1"/>
    <col min="770" max="773" width="16.7109375" style="1596" customWidth="1"/>
    <col min="774" max="774" width="17.42578125" style="1596" customWidth="1"/>
    <col min="775" max="775" width="11.5703125" style="1596" bestFit="1" customWidth="1"/>
    <col min="776" max="776" width="16.85546875" style="1596" bestFit="1" customWidth="1"/>
    <col min="777" max="778" width="9.140625" style="1596"/>
    <col min="779" max="779" width="12.85546875" style="1596" customWidth="1"/>
    <col min="780" max="780" width="10.85546875" style="1596" customWidth="1"/>
    <col min="781" max="781" width="11.5703125" style="1596" customWidth="1"/>
    <col min="782" max="1024" width="9.140625" style="1596"/>
    <col min="1025" max="1025" width="15.28515625" style="1596" customWidth="1"/>
    <col min="1026" max="1029" width="16.7109375" style="1596" customWidth="1"/>
    <col min="1030" max="1030" width="17.42578125" style="1596" customWidth="1"/>
    <col min="1031" max="1031" width="11.5703125" style="1596" bestFit="1" customWidth="1"/>
    <col min="1032" max="1032" width="16.85546875" style="1596" bestFit="1" customWidth="1"/>
    <col min="1033" max="1034" width="9.140625" style="1596"/>
    <col min="1035" max="1035" width="12.85546875" style="1596" customWidth="1"/>
    <col min="1036" max="1036" width="10.85546875" style="1596" customWidth="1"/>
    <col min="1037" max="1037" width="11.5703125" style="1596" customWidth="1"/>
    <col min="1038" max="1280" width="9.140625" style="1596"/>
    <col min="1281" max="1281" width="15.28515625" style="1596" customWidth="1"/>
    <col min="1282" max="1285" width="16.7109375" style="1596" customWidth="1"/>
    <col min="1286" max="1286" width="17.42578125" style="1596" customWidth="1"/>
    <col min="1287" max="1287" width="11.5703125" style="1596" bestFit="1" customWidth="1"/>
    <col min="1288" max="1288" width="16.85546875" style="1596" bestFit="1" customWidth="1"/>
    <col min="1289" max="1290" width="9.140625" style="1596"/>
    <col min="1291" max="1291" width="12.85546875" style="1596" customWidth="1"/>
    <col min="1292" max="1292" width="10.85546875" style="1596" customWidth="1"/>
    <col min="1293" max="1293" width="11.5703125" style="1596" customWidth="1"/>
    <col min="1294" max="1536" width="9.140625" style="1596"/>
    <col min="1537" max="1537" width="15.28515625" style="1596" customWidth="1"/>
    <col min="1538" max="1541" width="16.7109375" style="1596" customWidth="1"/>
    <col min="1542" max="1542" width="17.42578125" style="1596" customWidth="1"/>
    <col min="1543" max="1543" width="11.5703125" style="1596" bestFit="1" customWidth="1"/>
    <col min="1544" max="1544" width="16.85546875" style="1596" bestFit="1" customWidth="1"/>
    <col min="1545" max="1546" width="9.140625" style="1596"/>
    <col min="1547" max="1547" width="12.85546875" style="1596" customWidth="1"/>
    <col min="1548" max="1548" width="10.85546875" style="1596" customWidth="1"/>
    <col min="1549" max="1549" width="11.5703125" style="1596" customWidth="1"/>
    <col min="1550" max="1792" width="9.140625" style="1596"/>
    <col min="1793" max="1793" width="15.28515625" style="1596" customWidth="1"/>
    <col min="1794" max="1797" width="16.7109375" style="1596" customWidth="1"/>
    <col min="1798" max="1798" width="17.42578125" style="1596" customWidth="1"/>
    <col min="1799" max="1799" width="11.5703125" style="1596" bestFit="1" customWidth="1"/>
    <col min="1800" max="1800" width="16.85546875" style="1596" bestFit="1" customWidth="1"/>
    <col min="1801" max="1802" width="9.140625" style="1596"/>
    <col min="1803" max="1803" width="12.85546875" style="1596" customWidth="1"/>
    <col min="1804" max="1804" width="10.85546875" style="1596" customWidth="1"/>
    <col min="1805" max="1805" width="11.5703125" style="1596" customWidth="1"/>
    <col min="1806" max="2048" width="9.140625" style="1596"/>
    <col min="2049" max="2049" width="15.28515625" style="1596" customWidth="1"/>
    <col min="2050" max="2053" width="16.7109375" style="1596" customWidth="1"/>
    <col min="2054" max="2054" width="17.42578125" style="1596" customWidth="1"/>
    <col min="2055" max="2055" width="11.5703125" style="1596" bestFit="1" customWidth="1"/>
    <col min="2056" max="2056" width="16.85546875" style="1596" bestFit="1" customWidth="1"/>
    <col min="2057" max="2058" width="9.140625" style="1596"/>
    <col min="2059" max="2059" width="12.85546875" style="1596" customWidth="1"/>
    <col min="2060" max="2060" width="10.85546875" style="1596" customWidth="1"/>
    <col min="2061" max="2061" width="11.5703125" style="1596" customWidth="1"/>
    <col min="2062" max="2304" width="9.140625" style="1596"/>
    <col min="2305" max="2305" width="15.28515625" style="1596" customWidth="1"/>
    <col min="2306" max="2309" width="16.7109375" style="1596" customWidth="1"/>
    <col min="2310" max="2310" width="17.42578125" style="1596" customWidth="1"/>
    <col min="2311" max="2311" width="11.5703125" style="1596" bestFit="1" customWidth="1"/>
    <col min="2312" max="2312" width="16.85546875" style="1596" bestFit="1" customWidth="1"/>
    <col min="2313" max="2314" width="9.140625" style="1596"/>
    <col min="2315" max="2315" width="12.85546875" style="1596" customWidth="1"/>
    <col min="2316" max="2316" width="10.85546875" style="1596" customWidth="1"/>
    <col min="2317" max="2317" width="11.5703125" style="1596" customWidth="1"/>
    <col min="2318" max="2560" width="9.140625" style="1596"/>
    <col min="2561" max="2561" width="15.28515625" style="1596" customWidth="1"/>
    <col min="2562" max="2565" width="16.7109375" style="1596" customWidth="1"/>
    <col min="2566" max="2566" width="17.42578125" style="1596" customWidth="1"/>
    <col min="2567" max="2567" width="11.5703125" style="1596" bestFit="1" customWidth="1"/>
    <col min="2568" max="2568" width="16.85546875" style="1596" bestFit="1" customWidth="1"/>
    <col min="2569" max="2570" width="9.140625" style="1596"/>
    <col min="2571" max="2571" width="12.85546875" style="1596" customWidth="1"/>
    <col min="2572" max="2572" width="10.85546875" style="1596" customWidth="1"/>
    <col min="2573" max="2573" width="11.5703125" style="1596" customWidth="1"/>
    <col min="2574" max="2816" width="9.140625" style="1596"/>
    <col min="2817" max="2817" width="15.28515625" style="1596" customWidth="1"/>
    <col min="2818" max="2821" width="16.7109375" style="1596" customWidth="1"/>
    <col min="2822" max="2822" width="17.42578125" style="1596" customWidth="1"/>
    <col min="2823" max="2823" width="11.5703125" style="1596" bestFit="1" customWidth="1"/>
    <col min="2824" max="2824" width="16.85546875" style="1596" bestFit="1" customWidth="1"/>
    <col min="2825" max="2826" width="9.140625" style="1596"/>
    <col min="2827" max="2827" width="12.85546875" style="1596" customWidth="1"/>
    <col min="2828" max="2828" width="10.85546875" style="1596" customWidth="1"/>
    <col min="2829" max="2829" width="11.5703125" style="1596" customWidth="1"/>
    <col min="2830" max="3072" width="9.140625" style="1596"/>
    <col min="3073" max="3073" width="15.28515625" style="1596" customWidth="1"/>
    <col min="3074" max="3077" width="16.7109375" style="1596" customWidth="1"/>
    <col min="3078" max="3078" width="17.42578125" style="1596" customWidth="1"/>
    <col min="3079" max="3079" width="11.5703125" style="1596" bestFit="1" customWidth="1"/>
    <col min="3080" max="3080" width="16.85546875" style="1596" bestFit="1" customWidth="1"/>
    <col min="3081" max="3082" width="9.140625" style="1596"/>
    <col min="3083" max="3083" width="12.85546875" style="1596" customWidth="1"/>
    <col min="3084" max="3084" width="10.85546875" style="1596" customWidth="1"/>
    <col min="3085" max="3085" width="11.5703125" style="1596" customWidth="1"/>
    <col min="3086" max="3328" width="9.140625" style="1596"/>
    <col min="3329" max="3329" width="15.28515625" style="1596" customWidth="1"/>
    <col min="3330" max="3333" width="16.7109375" style="1596" customWidth="1"/>
    <col min="3334" max="3334" width="17.42578125" style="1596" customWidth="1"/>
    <col min="3335" max="3335" width="11.5703125" style="1596" bestFit="1" customWidth="1"/>
    <col min="3336" max="3336" width="16.85546875" style="1596" bestFit="1" customWidth="1"/>
    <col min="3337" max="3338" width="9.140625" style="1596"/>
    <col min="3339" max="3339" width="12.85546875" style="1596" customWidth="1"/>
    <col min="3340" max="3340" width="10.85546875" style="1596" customWidth="1"/>
    <col min="3341" max="3341" width="11.5703125" style="1596" customWidth="1"/>
    <col min="3342" max="3584" width="9.140625" style="1596"/>
    <col min="3585" max="3585" width="15.28515625" style="1596" customWidth="1"/>
    <col min="3586" max="3589" width="16.7109375" style="1596" customWidth="1"/>
    <col min="3590" max="3590" width="17.42578125" style="1596" customWidth="1"/>
    <col min="3591" max="3591" width="11.5703125" style="1596" bestFit="1" customWidth="1"/>
    <col min="3592" max="3592" width="16.85546875" style="1596" bestFit="1" customWidth="1"/>
    <col min="3593" max="3594" width="9.140625" style="1596"/>
    <col min="3595" max="3595" width="12.85546875" style="1596" customWidth="1"/>
    <col min="3596" max="3596" width="10.85546875" style="1596" customWidth="1"/>
    <col min="3597" max="3597" width="11.5703125" style="1596" customWidth="1"/>
    <col min="3598" max="3840" width="9.140625" style="1596"/>
    <col min="3841" max="3841" width="15.28515625" style="1596" customWidth="1"/>
    <col min="3842" max="3845" width="16.7109375" style="1596" customWidth="1"/>
    <col min="3846" max="3846" width="17.42578125" style="1596" customWidth="1"/>
    <col min="3847" max="3847" width="11.5703125" style="1596" bestFit="1" customWidth="1"/>
    <col min="3848" max="3848" width="16.85546875" style="1596" bestFit="1" customWidth="1"/>
    <col min="3849" max="3850" width="9.140625" style="1596"/>
    <col min="3851" max="3851" width="12.85546875" style="1596" customWidth="1"/>
    <col min="3852" max="3852" width="10.85546875" style="1596" customWidth="1"/>
    <col min="3853" max="3853" width="11.5703125" style="1596" customWidth="1"/>
    <col min="3854" max="4096" width="9.140625" style="1596"/>
    <col min="4097" max="4097" width="15.28515625" style="1596" customWidth="1"/>
    <col min="4098" max="4101" width="16.7109375" style="1596" customWidth="1"/>
    <col min="4102" max="4102" width="17.42578125" style="1596" customWidth="1"/>
    <col min="4103" max="4103" width="11.5703125" style="1596" bestFit="1" customWidth="1"/>
    <col min="4104" max="4104" width="16.85546875" style="1596" bestFit="1" customWidth="1"/>
    <col min="4105" max="4106" width="9.140625" style="1596"/>
    <col min="4107" max="4107" width="12.85546875" style="1596" customWidth="1"/>
    <col min="4108" max="4108" width="10.85546875" style="1596" customWidth="1"/>
    <col min="4109" max="4109" width="11.5703125" style="1596" customWidth="1"/>
    <col min="4110" max="4352" width="9.140625" style="1596"/>
    <col min="4353" max="4353" width="15.28515625" style="1596" customWidth="1"/>
    <col min="4354" max="4357" width="16.7109375" style="1596" customWidth="1"/>
    <col min="4358" max="4358" width="17.42578125" style="1596" customWidth="1"/>
    <col min="4359" max="4359" width="11.5703125" style="1596" bestFit="1" customWidth="1"/>
    <col min="4360" max="4360" width="16.85546875" style="1596" bestFit="1" customWidth="1"/>
    <col min="4361" max="4362" width="9.140625" style="1596"/>
    <col min="4363" max="4363" width="12.85546875" style="1596" customWidth="1"/>
    <col min="4364" max="4364" width="10.85546875" style="1596" customWidth="1"/>
    <col min="4365" max="4365" width="11.5703125" style="1596" customWidth="1"/>
    <col min="4366" max="4608" width="9.140625" style="1596"/>
    <col min="4609" max="4609" width="15.28515625" style="1596" customWidth="1"/>
    <col min="4610" max="4613" width="16.7109375" style="1596" customWidth="1"/>
    <col min="4614" max="4614" width="17.42578125" style="1596" customWidth="1"/>
    <col min="4615" max="4615" width="11.5703125" style="1596" bestFit="1" customWidth="1"/>
    <col min="4616" max="4616" width="16.85546875" style="1596" bestFit="1" customWidth="1"/>
    <col min="4617" max="4618" width="9.140625" style="1596"/>
    <col min="4619" max="4619" width="12.85546875" style="1596" customWidth="1"/>
    <col min="4620" max="4620" width="10.85546875" style="1596" customWidth="1"/>
    <col min="4621" max="4621" width="11.5703125" style="1596" customWidth="1"/>
    <col min="4622" max="4864" width="9.140625" style="1596"/>
    <col min="4865" max="4865" width="15.28515625" style="1596" customWidth="1"/>
    <col min="4866" max="4869" width="16.7109375" style="1596" customWidth="1"/>
    <col min="4870" max="4870" width="17.42578125" style="1596" customWidth="1"/>
    <col min="4871" max="4871" width="11.5703125" style="1596" bestFit="1" customWidth="1"/>
    <col min="4872" max="4872" width="16.85546875" style="1596" bestFit="1" customWidth="1"/>
    <col min="4873" max="4874" width="9.140625" style="1596"/>
    <col min="4875" max="4875" width="12.85546875" style="1596" customWidth="1"/>
    <col min="4876" max="4876" width="10.85546875" style="1596" customWidth="1"/>
    <col min="4877" max="4877" width="11.5703125" style="1596" customWidth="1"/>
    <col min="4878" max="5120" width="9.140625" style="1596"/>
    <col min="5121" max="5121" width="15.28515625" style="1596" customWidth="1"/>
    <col min="5122" max="5125" width="16.7109375" style="1596" customWidth="1"/>
    <col min="5126" max="5126" width="17.42578125" style="1596" customWidth="1"/>
    <col min="5127" max="5127" width="11.5703125" style="1596" bestFit="1" customWidth="1"/>
    <col min="5128" max="5128" width="16.85546875" style="1596" bestFit="1" customWidth="1"/>
    <col min="5129" max="5130" width="9.140625" style="1596"/>
    <col min="5131" max="5131" width="12.85546875" style="1596" customWidth="1"/>
    <col min="5132" max="5132" width="10.85546875" style="1596" customWidth="1"/>
    <col min="5133" max="5133" width="11.5703125" style="1596" customWidth="1"/>
    <col min="5134" max="5376" width="9.140625" style="1596"/>
    <col min="5377" max="5377" width="15.28515625" style="1596" customWidth="1"/>
    <col min="5378" max="5381" width="16.7109375" style="1596" customWidth="1"/>
    <col min="5382" max="5382" width="17.42578125" style="1596" customWidth="1"/>
    <col min="5383" max="5383" width="11.5703125" style="1596" bestFit="1" customWidth="1"/>
    <col min="5384" max="5384" width="16.85546875" style="1596" bestFit="1" customWidth="1"/>
    <col min="5385" max="5386" width="9.140625" style="1596"/>
    <col min="5387" max="5387" width="12.85546875" style="1596" customWidth="1"/>
    <col min="5388" max="5388" width="10.85546875" style="1596" customWidth="1"/>
    <col min="5389" max="5389" width="11.5703125" style="1596" customWidth="1"/>
    <col min="5390" max="5632" width="9.140625" style="1596"/>
    <col min="5633" max="5633" width="15.28515625" style="1596" customWidth="1"/>
    <col min="5634" max="5637" width="16.7109375" style="1596" customWidth="1"/>
    <col min="5638" max="5638" width="17.42578125" style="1596" customWidth="1"/>
    <col min="5639" max="5639" width="11.5703125" style="1596" bestFit="1" customWidth="1"/>
    <col min="5640" max="5640" width="16.85546875" style="1596" bestFit="1" customWidth="1"/>
    <col min="5641" max="5642" width="9.140625" style="1596"/>
    <col min="5643" max="5643" width="12.85546875" style="1596" customWidth="1"/>
    <col min="5644" max="5644" width="10.85546875" style="1596" customWidth="1"/>
    <col min="5645" max="5645" width="11.5703125" style="1596" customWidth="1"/>
    <col min="5646" max="5888" width="9.140625" style="1596"/>
    <col min="5889" max="5889" width="15.28515625" style="1596" customWidth="1"/>
    <col min="5890" max="5893" width="16.7109375" style="1596" customWidth="1"/>
    <col min="5894" max="5894" width="17.42578125" style="1596" customWidth="1"/>
    <col min="5895" max="5895" width="11.5703125" style="1596" bestFit="1" customWidth="1"/>
    <col min="5896" max="5896" width="16.85546875" style="1596" bestFit="1" customWidth="1"/>
    <col min="5897" max="5898" width="9.140625" style="1596"/>
    <col min="5899" max="5899" width="12.85546875" style="1596" customWidth="1"/>
    <col min="5900" max="5900" width="10.85546875" style="1596" customWidth="1"/>
    <col min="5901" max="5901" width="11.5703125" style="1596" customWidth="1"/>
    <col min="5902" max="6144" width="9.140625" style="1596"/>
    <col min="6145" max="6145" width="15.28515625" style="1596" customWidth="1"/>
    <col min="6146" max="6149" width="16.7109375" style="1596" customWidth="1"/>
    <col min="6150" max="6150" width="17.42578125" style="1596" customWidth="1"/>
    <col min="6151" max="6151" width="11.5703125" style="1596" bestFit="1" customWidth="1"/>
    <col min="6152" max="6152" width="16.85546875" style="1596" bestFit="1" customWidth="1"/>
    <col min="6153" max="6154" width="9.140625" style="1596"/>
    <col min="6155" max="6155" width="12.85546875" style="1596" customWidth="1"/>
    <col min="6156" max="6156" width="10.85546875" style="1596" customWidth="1"/>
    <col min="6157" max="6157" width="11.5703125" style="1596" customWidth="1"/>
    <col min="6158" max="6400" width="9.140625" style="1596"/>
    <col min="6401" max="6401" width="15.28515625" style="1596" customWidth="1"/>
    <col min="6402" max="6405" width="16.7109375" style="1596" customWidth="1"/>
    <col min="6406" max="6406" width="17.42578125" style="1596" customWidth="1"/>
    <col min="6407" max="6407" width="11.5703125" style="1596" bestFit="1" customWidth="1"/>
    <col min="6408" max="6408" width="16.85546875" style="1596" bestFit="1" customWidth="1"/>
    <col min="6409" max="6410" width="9.140625" style="1596"/>
    <col min="6411" max="6411" width="12.85546875" style="1596" customWidth="1"/>
    <col min="6412" max="6412" width="10.85546875" style="1596" customWidth="1"/>
    <col min="6413" max="6413" width="11.5703125" style="1596" customWidth="1"/>
    <col min="6414" max="6656" width="9.140625" style="1596"/>
    <col min="6657" max="6657" width="15.28515625" style="1596" customWidth="1"/>
    <col min="6658" max="6661" width="16.7109375" style="1596" customWidth="1"/>
    <col min="6662" max="6662" width="17.42578125" style="1596" customWidth="1"/>
    <col min="6663" max="6663" width="11.5703125" style="1596" bestFit="1" customWidth="1"/>
    <col min="6664" max="6664" width="16.85546875" style="1596" bestFit="1" customWidth="1"/>
    <col min="6665" max="6666" width="9.140625" style="1596"/>
    <col min="6667" max="6667" width="12.85546875" style="1596" customWidth="1"/>
    <col min="6668" max="6668" width="10.85546875" style="1596" customWidth="1"/>
    <col min="6669" max="6669" width="11.5703125" style="1596" customWidth="1"/>
    <col min="6670" max="6912" width="9.140625" style="1596"/>
    <col min="6913" max="6913" width="15.28515625" style="1596" customWidth="1"/>
    <col min="6914" max="6917" width="16.7109375" style="1596" customWidth="1"/>
    <col min="6918" max="6918" width="17.42578125" style="1596" customWidth="1"/>
    <col min="6919" max="6919" width="11.5703125" style="1596" bestFit="1" customWidth="1"/>
    <col min="6920" max="6920" width="16.85546875" style="1596" bestFit="1" customWidth="1"/>
    <col min="6921" max="6922" width="9.140625" style="1596"/>
    <col min="6923" max="6923" width="12.85546875" style="1596" customWidth="1"/>
    <col min="6924" max="6924" width="10.85546875" style="1596" customWidth="1"/>
    <col min="6925" max="6925" width="11.5703125" style="1596" customWidth="1"/>
    <col min="6926" max="7168" width="9.140625" style="1596"/>
    <col min="7169" max="7169" width="15.28515625" style="1596" customWidth="1"/>
    <col min="7170" max="7173" width="16.7109375" style="1596" customWidth="1"/>
    <col min="7174" max="7174" width="17.42578125" style="1596" customWidth="1"/>
    <col min="7175" max="7175" width="11.5703125" style="1596" bestFit="1" customWidth="1"/>
    <col min="7176" max="7176" width="16.85546875" style="1596" bestFit="1" customWidth="1"/>
    <col min="7177" max="7178" width="9.140625" style="1596"/>
    <col min="7179" max="7179" width="12.85546875" style="1596" customWidth="1"/>
    <col min="7180" max="7180" width="10.85546875" style="1596" customWidth="1"/>
    <col min="7181" max="7181" width="11.5703125" style="1596" customWidth="1"/>
    <col min="7182" max="7424" width="9.140625" style="1596"/>
    <col min="7425" max="7425" width="15.28515625" style="1596" customWidth="1"/>
    <col min="7426" max="7429" width="16.7109375" style="1596" customWidth="1"/>
    <col min="7430" max="7430" width="17.42578125" style="1596" customWidth="1"/>
    <col min="7431" max="7431" width="11.5703125" style="1596" bestFit="1" customWidth="1"/>
    <col min="7432" max="7432" width="16.85546875" style="1596" bestFit="1" customWidth="1"/>
    <col min="7433" max="7434" width="9.140625" style="1596"/>
    <col min="7435" max="7435" width="12.85546875" style="1596" customWidth="1"/>
    <col min="7436" max="7436" width="10.85546875" style="1596" customWidth="1"/>
    <col min="7437" max="7437" width="11.5703125" style="1596" customWidth="1"/>
    <col min="7438" max="7680" width="9.140625" style="1596"/>
    <col min="7681" max="7681" width="15.28515625" style="1596" customWidth="1"/>
    <col min="7682" max="7685" width="16.7109375" style="1596" customWidth="1"/>
    <col min="7686" max="7686" width="17.42578125" style="1596" customWidth="1"/>
    <col min="7687" max="7687" width="11.5703125" style="1596" bestFit="1" customWidth="1"/>
    <col min="7688" max="7688" width="16.85546875" style="1596" bestFit="1" customWidth="1"/>
    <col min="7689" max="7690" width="9.140625" style="1596"/>
    <col min="7691" max="7691" width="12.85546875" style="1596" customWidth="1"/>
    <col min="7692" max="7692" width="10.85546875" style="1596" customWidth="1"/>
    <col min="7693" max="7693" width="11.5703125" style="1596" customWidth="1"/>
    <col min="7694" max="7936" width="9.140625" style="1596"/>
    <col min="7937" max="7937" width="15.28515625" style="1596" customWidth="1"/>
    <col min="7938" max="7941" width="16.7109375" style="1596" customWidth="1"/>
    <col min="7942" max="7942" width="17.42578125" style="1596" customWidth="1"/>
    <col min="7943" max="7943" width="11.5703125" style="1596" bestFit="1" customWidth="1"/>
    <col min="7944" max="7944" width="16.85546875" style="1596" bestFit="1" customWidth="1"/>
    <col min="7945" max="7946" width="9.140625" style="1596"/>
    <col min="7947" max="7947" width="12.85546875" style="1596" customWidth="1"/>
    <col min="7948" max="7948" width="10.85546875" style="1596" customWidth="1"/>
    <col min="7949" max="7949" width="11.5703125" style="1596" customWidth="1"/>
    <col min="7950" max="8192" width="9.140625" style="1596"/>
    <col min="8193" max="8193" width="15.28515625" style="1596" customWidth="1"/>
    <col min="8194" max="8197" width="16.7109375" style="1596" customWidth="1"/>
    <col min="8198" max="8198" width="17.42578125" style="1596" customWidth="1"/>
    <col min="8199" max="8199" width="11.5703125" style="1596" bestFit="1" customWidth="1"/>
    <col min="8200" max="8200" width="16.85546875" style="1596" bestFit="1" customWidth="1"/>
    <col min="8201" max="8202" width="9.140625" style="1596"/>
    <col min="8203" max="8203" width="12.85546875" style="1596" customWidth="1"/>
    <col min="8204" max="8204" width="10.85546875" style="1596" customWidth="1"/>
    <col min="8205" max="8205" width="11.5703125" style="1596" customWidth="1"/>
    <col min="8206" max="8448" width="9.140625" style="1596"/>
    <col min="8449" max="8449" width="15.28515625" style="1596" customWidth="1"/>
    <col min="8450" max="8453" width="16.7109375" style="1596" customWidth="1"/>
    <col min="8454" max="8454" width="17.42578125" style="1596" customWidth="1"/>
    <col min="8455" max="8455" width="11.5703125" style="1596" bestFit="1" customWidth="1"/>
    <col min="8456" max="8456" width="16.85546875" style="1596" bestFit="1" customWidth="1"/>
    <col min="8457" max="8458" width="9.140625" style="1596"/>
    <col min="8459" max="8459" width="12.85546875" style="1596" customWidth="1"/>
    <col min="8460" max="8460" width="10.85546875" style="1596" customWidth="1"/>
    <col min="8461" max="8461" width="11.5703125" style="1596" customWidth="1"/>
    <col min="8462" max="8704" width="9.140625" style="1596"/>
    <col min="8705" max="8705" width="15.28515625" style="1596" customWidth="1"/>
    <col min="8706" max="8709" width="16.7109375" style="1596" customWidth="1"/>
    <col min="8710" max="8710" width="17.42578125" style="1596" customWidth="1"/>
    <col min="8711" max="8711" width="11.5703125" style="1596" bestFit="1" customWidth="1"/>
    <col min="8712" max="8712" width="16.85546875" style="1596" bestFit="1" customWidth="1"/>
    <col min="8713" max="8714" width="9.140625" style="1596"/>
    <col min="8715" max="8715" width="12.85546875" style="1596" customWidth="1"/>
    <col min="8716" max="8716" width="10.85546875" style="1596" customWidth="1"/>
    <col min="8717" max="8717" width="11.5703125" style="1596" customWidth="1"/>
    <col min="8718" max="8960" width="9.140625" style="1596"/>
    <col min="8961" max="8961" width="15.28515625" style="1596" customWidth="1"/>
    <col min="8962" max="8965" width="16.7109375" style="1596" customWidth="1"/>
    <col min="8966" max="8966" width="17.42578125" style="1596" customWidth="1"/>
    <col min="8967" max="8967" width="11.5703125" style="1596" bestFit="1" customWidth="1"/>
    <col min="8968" max="8968" width="16.85546875" style="1596" bestFit="1" customWidth="1"/>
    <col min="8969" max="8970" width="9.140625" style="1596"/>
    <col min="8971" max="8971" width="12.85546875" style="1596" customWidth="1"/>
    <col min="8972" max="8972" width="10.85546875" style="1596" customWidth="1"/>
    <col min="8973" max="8973" width="11.5703125" style="1596" customWidth="1"/>
    <col min="8974" max="9216" width="9.140625" style="1596"/>
    <col min="9217" max="9217" width="15.28515625" style="1596" customWidth="1"/>
    <col min="9218" max="9221" width="16.7109375" style="1596" customWidth="1"/>
    <col min="9222" max="9222" width="17.42578125" style="1596" customWidth="1"/>
    <col min="9223" max="9223" width="11.5703125" style="1596" bestFit="1" customWidth="1"/>
    <col min="9224" max="9224" width="16.85546875" style="1596" bestFit="1" customWidth="1"/>
    <col min="9225" max="9226" width="9.140625" style="1596"/>
    <col min="9227" max="9227" width="12.85546875" style="1596" customWidth="1"/>
    <col min="9228" max="9228" width="10.85546875" style="1596" customWidth="1"/>
    <col min="9229" max="9229" width="11.5703125" style="1596" customWidth="1"/>
    <col min="9230" max="9472" width="9.140625" style="1596"/>
    <col min="9473" max="9473" width="15.28515625" style="1596" customWidth="1"/>
    <col min="9474" max="9477" width="16.7109375" style="1596" customWidth="1"/>
    <col min="9478" max="9478" width="17.42578125" style="1596" customWidth="1"/>
    <col min="9479" max="9479" width="11.5703125" style="1596" bestFit="1" customWidth="1"/>
    <col min="9480" max="9480" width="16.85546875" style="1596" bestFit="1" customWidth="1"/>
    <col min="9481" max="9482" width="9.140625" style="1596"/>
    <col min="9483" max="9483" width="12.85546875" style="1596" customWidth="1"/>
    <col min="9484" max="9484" width="10.85546875" style="1596" customWidth="1"/>
    <col min="9485" max="9485" width="11.5703125" style="1596" customWidth="1"/>
    <col min="9486" max="9728" width="9.140625" style="1596"/>
    <col min="9729" max="9729" width="15.28515625" style="1596" customWidth="1"/>
    <col min="9730" max="9733" width="16.7109375" style="1596" customWidth="1"/>
    <col min="9734" max="9734" width="17.42578125" style="1596" customWidth="1"/>
    <col min="9735" max="9735" width="11.5703125" style="1596" bestFit="1" customWidth="1"/>
    <col min="9736" max="9736" width="16.85546875" style="1596" bestFit="1" customWidth="1"/>
    <col min="9737" max="9738" width="9.140625" style="1596"/>
    <col min="9739" max="9739" width="12.85546875" style="1596" customWidth="1"/>
    <col min="9740" max="9740" width="10.85546875" style="1596" customWidth="1"/>
    <col min="9741" max="9741" width="11.5703125" style="1596" customWidth="1"/>
    <col min="9742" max="9984" width="9.140625" style="1596"/>
    <col min="9985" max="9985" width="15.28515625" style="1596" customWidth="1"/>
    <col min="9986" max="9989" width="16.7109375" style="1596" customWidth="1"/>
    <col min="9990" max="9990" width="17.42578125" style="1596" customWidth="1"/>
    <col min="9991" max="9991" width="11.5703125" style="1596" bestFit="1" customWidth="1"/>
    <col min="9992" max="9992" width="16.85546875" style="1596" bestFit="1" customWidth="1"/>
    <col min="9993" max="9994" width="9.140625" style="1596"/>
    <col min="9995" max="9995" width="12.85546875" style="1596" customWidth="1"/>
    <col min="9996" max="9996" width="10.85546875" style="1596" customWidth="1"/>
    <col min="9997" max="9997" width="11.5703125" style="1596" customWidth="1"/>
    <col min="9998" max="10240" width="9.140625" style="1596"/>
    <col min="10241" max="10241" width="15.28515625" style="1596" customWidth="1"/>
    <col min="10242" max="10245" width="16.7109375" style="1596" customWidth="1"/>
    <col min="10246" max="10246" width="17.42578125" style="1596" customWidth="1"/>
    <col min="10247" max="10247" width="11.5703125" style="1596" bestFit="1" customWidth="1"/>
    <col min="10248" max="10248" width="16.85546875" style="1596" bestFit="1" customWidth="1"/>
    <col min="10249" max="10250" width="9.140625" style="1596"/>
    <col min="10251" max="10251" width="12.85546875" style="1596" customWidth="1"/>
    <col min="10252" max="10252" width="10.85546875" style="1596" customWidth="1"/>
    <col min="10253" max="10253" width="11.5703125" style="1596" customWidth="1"/>
    <col min="10254" max="10496" width="9.140625" style="1596"/>
    <col min="10497" max="10497" width="15.28515625" style="1596" customWidth="1"/>
    <col min="10498" max="10501" width="16.7109375" style="1596" customWidth="1"/>
    <col min="10502" max="10502" width="17.42578125" style="1596" customWidth="1"/>
    <col min="10503" max="10503" width="11.5703125" style="1596" bestFit="1" customWidth="1"/>
    <col min="10504" max="10504" width="16.85546875" style="1596" bestFit="1" customWidth="1"/>
    <col min="10505" max="10506" width="9.140625" style="1596"/>
    <col min="10507" max="10507" width="12.85546875" style="1596" customWidth="1"/>
    <col min="10508" max="10508" width="10.85546875" style="1596" customWidth="1"/>
    <col min="10509" max="10509" width="11.5703125" style="1596" customWidth="1"/>
    <col min="10510" max="10752" width="9.140625" style="1596"/>
    <col min="10753" max="10753" width="15.28515625" style="1596" customWidth="1"/>
    <col min="10754" max="10757" width="16.7109375" style="1596" customWidth="1"/>
    <col min="10758" max="10758" width="17.42578125" style="1596" customWidth="1"/>
    <col min="10759" max="10759" width="11.5703125" style="1596" bestFit="1" customWidth="1"/>
    <col min="10760" max="10760" width="16.85546875" style="1596" bestFit="1" customWidth="1"/>
    <col min="10761" max="10762" width="9.140625" style="1596"/>
    <col min="10763" max="10763" width="12.85546875" style="1596" customWidth="1"/>
    <col min="10764" max="10764" width="10.85546875" style="1596" customWidth="1"/>
    <col min="10765" max="10765" width="11.5703125" style="1596" customWidth="1"/>
    <col min="10766" max="11008" width="9.140625" style="1596"/>
    <col min="11009" max="11009" width="15.28515625" style="1596" customWidth="1"/>
    <col min="11010" max="11013" width="16.7109375" style="1596" customWidth="1"/>
    <col min="11014" max="11014" width="17.42578125" style="1596" customWidth="1"/>
    <col min="11015" max="11015" width="11.5703125" style="1596" bestFit="1" customWidth="1"/>
    <col min="11016" max="11016" width="16.85546875" style="1596" bestFit="1" customWidth="1"/>
    <col min="11017" max="11018" width="9.140625" style="1596"/>
    <col min="11019" max="11019" width="12.85546875" style="1596" customWidth="1"/>
    <col min="11020" max="11020" width="10.85546875" style="1596" customWidth="1"/>
    <col min="11021" max="11021" width="11.5703125" style="1596" customWidth="1"/>
    <col min="11022" max="11264" width="9.140625" style="1596"/>
    <col min="11265" max="11265" width="15.28515625" style="1596" customWidth="1"/>
    <col min="11266" max="11269" width="16.7109375" style="1596" customWidth="1"/>
    <col min="11270" max="11270" width="17.42578125" style="1596" customWidth="1"/>
    <col min="11271" max="11271" width="11.5703125" style="1596" bestFit="1" customWidth="1"/>
    <col min="11272" max="11272" width="16.85546875" style="1596" bestFit="1" customWidth="1"/>
    <col min="11273" max="11274" width="9.140625" style="1596"/>
    <col min="11275" max="11275" width="12.85546875" style="1596" customWidth="1"/>
    <col min="11276" max="11276" width="10.85546875" style="1596" customWidth="1"/>
    <col min="11277" max="11277" width="11.5703125" style="1596" customWidth="1"/>
    <col min="11278" max="11520" width="9.140625" style="1596"/>
    <col min="11521" max="11521" width="15.28515625" style="1596" customWidth="1"/>
    <col min="11522" max="11525" width="16.7109375" style="1596" customWidth="1"/>
    <col min="11526" max="11526" width="17.42578125" style="1596" customWidth="1"/>
    <col min="11527" max="11527" width="11.5703125" style="1596" bestFit="1" customWidth="1"/>
    <col min="11528" max="11528" width="16.85546875" style="1596" bestFit="1" customWidth="1"/>
    <col min="11529" max="11530" width="9.140625" style="1596"/>
    <col min="11531" max="11531" width="12.85546875" style="1596" customWidth="1"/>
    <col min="11532" max="11532" width="10.85546875" style="1596" customWidth="1"/>
    <col min="11533" max="11533" width="11.5703125" style="1596" customWidth="1"/>
    <col min="11534" max="11776" width="9.140625" style="1596"/>
    <col min="11777" max="11777" width="15.28515625" style="1596" customWidth="1"/>
    <col min="11778" max="11781" width="16.7109375" style="1596" customWidth="1"/>
    <col min="11782" max="11782" width="17.42578125" style="1596" customWidth="1"/>
    <col min="11783" max="11783" width="11.5703125" style="1596" bestFit="1" customWidth="1"/>
    <col min="11784" max="11784" width="16.85546875" style="1596" bestFit="1" customWidth="1"/>
    <col min="11785" max="11786" width="9.140625" style="1596"/>
    <col min="11787" max="11787" width="12.85546875" style="1596" customWidth="1"/>
    <col min="11788" max="11788" width="10.85546875" style="1596" customWidth="1"/>
    <col min="11789" max="11789" width="11.5703125" style="1596" customWidth="1"/>
    <col min="11790" max="12032" width="9.140625" style="1596"/>
    <col min="12033" max="12033" width="15.28515625" style="1596" customWidth="1"/>
    <col min="12034" max="12037" width="16.7109375" style="1596" customWidth="1"/>
    <col min="12038" max="12038" width="17.42578125" style="1596" customWidth="1"/>
    <col min="12039" max="12039" width="11.5703125" style="1596" bestFit="1" customWidth="1"/>
    <col min="12040" max="12040" width="16.85546875" style="1596" bestFit="1" customWidth="1"/>
    <col min="12041" max="12042" width="9.140625" style="1596"/>
    <col min="12043" max="12043" width="12.85546875" style="1596" customWidth="1"/>
    <col min="12044" max="12044" width="10.85546875" style="1596" customWidth="1"/>
    <col min="12045" max="12045" width="11.5703125" style="1596" customWidth="1"/>
    <col min="12046" max="12288" width="9.140625" style="1596"/>
    <col min="12289" max="12289" width="15.28515625" style="1596" customWidth="1"/>
    <col min="12290" max="12293" width="16.7109375" style="1596" customWidth="1"/>
    <col min="12294" max="12294" width="17.42578125" style="1596" customWidth="1"/>
    <col min="12295" max="12295" width="11.5703125" style="1596" bestFit="1" customWidth="1"/>
    <col min="12296" max="12296" width="16.85546875" style="1596" bestFit="1" customWidth="1"/>
    <col min="12297" max="12298" width="9.140625" style="1596"/>
    <col min="12299" max="12299" width="12.85546875" style="1596" customWidth="1"/>
    <col min="12300" max="12300" width="10.85546875" style="1596" customWidth="1"/>
    <col min="12301" max="12301" width="11.5703125" style="1596" customWidth="1"/>
    <col min="12302" max="12544" width="9.140625" style="1596"/>
    <col min="12545" max="12545" width="15.28515625" style="1596" customWidth="1"/>
    <col min="12546" max="12549" width="16.7109375" style="1596" customWidth="1"/>
    <col min="12550" max="12550" width="17.42578125" style="1596" customWidth="1"/>
    <col min="12551" max="12551" width="11.5703125" style="1596" bestFit="1" customWidth="1"/>
    <col min="12552" max="12552" width="16.85546875" style="1596" bestFit="1" customWidth="1"/>
    <col min="12553" max="12554" width="9.140625" style="1596"/>
    <col min="12555" max="12555" width="12.85546875" style="1596" customWidth="1"/>
    <col min="12556" max="12556" width="10.85546875" style="1596" customWidth="1"/>
    <col min="12557" max="12557" width="11.5703125" style="1596" customWidth="1"/>
    <col min="12558" max="12800" width="9.140625" style="1596"/>
    <col min="12801" max="12801" width="15.28515625" style="1596" customWidth="1"/>
    <col min="12802" max="12805" width="16.7109375" style="1596" customWidth="1"/>
    <col min="12806" max="12806" width="17.42578125" style="1596" customWidth="1"/>
    <col min="12807" max="12807" width="11.5703125" style="1596" bestFit="1" customWidth="1"/>
    <col min="12808" max="12808" width="16.85546875" style="1596" bestFit="1" customWidth="1"/>
    <col min="12809" max="12810" width="9.140625" style="1596"/>
    <col min="12811" max="12811" width="12.85546875" style="1596" customWidth="1"/>
    <col min="12812" max="12812" width="10.85546875" style="1596" customWidth="1"/>
    <col min="12813" max="12813" width="11.5703125" style="1596" customWidth="1"/>
    <col min="12814" max="13056" width="9.140625" style="1596"/>
    <col min="13057" max="13057" width="15.28515625" style="1596" customWidth="1"/>
    <col min="13058" max="13061" width="16.7109375" style="1596" customWidth="1"/>
    <col min="13062" max="13062" width="17.42578125" style="1596" customWidth="1"/>
    <col min="13063" max="13063" width="11.5703125" style="1596" bestFit="1" customWidth="1"/>
    <col min="13064" max="13064" width="16.85546875" style="1596" bestFit="1" customWidth="1"/>
    <col min="13065" max="13066" width="9.140625" style="1596"/>
    <col min="13067" max="13067" width="12.85546875" style="1596" customWidth="1"/>
    <col min="13068" max="13068" width="10.85546875" style="1596" customWidth="1"/>
    <col min="13069" max="13069" width="11.5703125" style="1596" customWidth="1"/>
    <col min="13070" max="13312" width="9.140625" style="1596"/>
    <col min="13313" max="13313" width="15.28515625" style="1596" customWidth="1"/>
    <col min="13314" max="13317" width="16.7109375" style="1596" customWidth="1"/>
    <col min="13318" max="13318" width="17.42578125" style="1596" customWidth="1"/>
    <col min="13319" max="13319" width="11.5703125" style="1596" bestFit="1" customWidth="1"/>
    <col min="13320" max="13320" width="16.85546875" style="1596" bestFit="1" customWidth="1"/>
    <col min="13321" max="13322" width="9.140625" style="1596"/>
    <col min="13323" max="13323" width="12.85546875" style="1596" customWidth="1"/>
    <col min="13324" max="13324" width="10.85546875" style="1596" customWidth="1"/>
    <col min="13325" max="13325" width="11.5703125" style="1596" customWidth="1"/>
    <col min="13326" max="13568" width="9.140625" style="1596"/>
    <col min="13569" max="13569" width="15.28515625" style="1596" customWidth="1"/>
    <col min="13570" max="13573" width="16.7109375" style="1596" customWidth="1"/>
    <col min="13574" max="13574" width="17.42578125" style="1596" customWidth="1"/>
    <col min="13575" max="13575" width="11.5703125" style="1596" bestFit="1" customWidth="1"/>
    <col min="13576" max="13576" width="16.85546875" style="1596" bestFit="1" customWidth="1"/>
    <col min="13577" max="13578" width="9.140625" style="1596"/>
    <col min="13579" max="13579" width="12.85546875" style="1596" customWidth="1"/>
    <col min="13580" max="13580" width="10.85546875" style="1596" customWidth="1"/>
    <col min="13581" max="13581" width="11.5703125" style="1596" customWidth="1"/>
    <col min="13582" max="13824" width="9.140625" style="1596"/>
    <col min="13825" max="13825" width="15.28515625" style="1596" customWidth="1"/>
    <col min="13826" max="13829" width="16.7109375" style="1596" customWidth="1"/>
    <col min="13830" max="13830" width="17.42578125" style="1596" customWidth="1"/>
    <col min="13831" max="13831" width="11.5703125" style="1596" bestFit="1" customWidth="1"/>
    <col min="13832" max="13832" width="16.85546875" style="1596" bestFit="1" customWidth="1"/>
    <col min="13833" max="13834" width="9.140625" style="1596"/>
    <col min="13835" max="13835" width="12.85546875" style="1596" customWidth="1"/>
    <col min="13836" max="13836" width="10.85546875" style="1596" customWidth="1"/>
    <col min="13837" max="13837" width="11.5703125" style="1596" customWidth="1"/>
    <col min="13838" max="14080" width="9.140625" style="1596"/>
    <col min="14081" max="14081" width="15.28515625" style="1596" customWidth="1"/>
    <col min="14082" max="14085" width="16.7109375" style="1596" customWidth="1"/>
    <col min="14086" max="14086" width="17.42578125" style="1596" customWidth="1"/>
    <col min="14087" max="14087" width="11.5703125" style="1596" bestFit="1" customWidth="1"/>
    <col min="14088" max="14088" width="16.85546875" style="1596" bestFit="1" customWidth="1"/>
    <col min="14089" max="14090" width="9.140625" style="1596"/>
    <col min="14091" max="14091" width="12.85546875" style="1596" customWidth="1"/>
    <col min="14092" max="14092" width="10.85546875" style="1596" customWidth="1"/>
    <col min="14093" max="14093" width="11.5703125" style="1596" customWidth="1"/>
    <col min="14094" max="14336" width="9.140625" style="1596"/>
    <col min="14337" max="14337" width="15.28515625" style="1596" customWidth="1"/>
    <col min="14338" max="14341" width="16.7109375" style="1596" customWidth="1"/>
    <col min="14342" max="14342" width="17.42578125" style="1596" customWidth="1"/>
    <col min="14343" max="14343" width="11.5703125" style="1596" bestFit="1" customWidth="1"/>
    <col min="14344" max="14344" width="16.85546875" style="1596" bestFit="1" customWidth="1"/>
    <col min="14345" max="14346" width="9.140625" style="1596"/>
    <col min="14347" max="14347" width="12.85546875" style="1596" customWidth="1"/>
    <col min="14348" max="14348" width="10.85546875" style="1596" customWidth="1"/>
    <col min="14349" max="14349" width="11.5703125" style="1596" customWidth="1"/>
    <col min="14350" max="14592" width="9.140625" style="1596"/>
    <col min="14593" max="14593" width="15.28515625" style="1596" customWidth="1"/>
    <col min="14594" max="14597" width="16.7109375" style="1596" customWidth="1"/>
    <col min="14598" max="14598" width="17.42578125" style="1596" customWidth="1"/>
    <col min="14599" max="14599" width="11.5703125" style="1596" bestFit="1" customWidth="1"/>
    <col min="14600" max="14600" width="16.85546875" style="1596" bestFit="1" customWidth="1"/>
    <col min="14601" max="14602" width="9.140625" style="1596"/>
    <col min="14603" max="14603" width="12.85546875" style="1596" customWidth="1"/>
    <col min="14604" max="14604" width="10.85546875" style="1596" customWidth="1"/>
    <col min="14605" max="14605" width="11.5703125" style="1596" customWidth="1"/>
    <col min="14606" max="14848" width="9.140625" style="1596"/>
    <col min="14849" max="14849" width="15.28515625" style="1596" customWidth="1"/>
    <col min="14850" max="14853" width="16.7109375" style="1596" customWidth="1"/>
    <col min="14854" max="14854" width="17.42578125" style="1596" customWidth="1"/>
    <col min="14855" max="14855" width="11.5703125" style="1596" bestFit="1" customWidth="1"/>
    <col min="14856" max="14856" width="16.85546875" style="1596" bestFit="1" customWidth="1"/>
    <col min="14857" max="14858" width="9.140625" style="1596"/>
    <col min="14859" max="14859" width="12.85546875" style="1596" customWidth="1"/>
    <col min="14860" max="14860" width="10.85546875" style="1596" customWidth="1"/>
    <col min="14861" max="14861" width="11.5703125" style="1596" customWidth="1"/>
    <col min="14862" max="15104" width="9.140625" style="1596"/>
    <col min="15105" max="15105" width="15.28515625" style="1596" customWidth="1"/>
    <col min="15106" max="15109" width="16.7109375" style="1596" customWidth="1"/>
    <col min="15110" max="15110" width="17.42578125" style="1596" customWidth="1"/>
    <col min="15111" max="15111" width="11.5703125" style="1596" bestFit="1" customWidth="1"/>
    <col min="15112" max="15112" width="16.85546875" style="1596" bestFit="1" customWidth="1"/>
    <col min="15113" max="15114" width="9.140625" style="1596"/>
    <col min="15115" max="15115" width="12.85546875" style="1596" customWidth="1"/>
    <col min="15116" max="15116" width="10.85546875" style="1596" customWidth="1"/>
    <col min="15117" max="15117" width="11.5703125" style="1596" customWidth="1"/>
    <col min="15118" max="15360" width="9.140625" style="1596"/>
    <col min="15361" max="15361" width="15.28515625" style="1596" customWidth="1"/>
    <col min="15362" max="15365" width="16.7109375" style="1596" customWidth="1"/>
    <col min="15366" max="15366" width="17.42578125" style="1596" customWidth="1"/>
    <col min="15367" max="15367" width="11.5703125" style="1596" bestFit="1" customWidth="1"/>
    <col min="15368" max="15368" width="16.85546875" style="1596" bestFit="1" customWidth="1"/>
    <col min="15369" max="15370" width="9.140625" style="1596"/>
    <col min="15371" max="15371" width="12.85546875" style="1596" customWidth="1"/>
    <col min="15372" max="15372" width="10.85546875" style="1596" customWidth="1"/>
    <col min="15373" max="15373" width="11.5703125" style="1596" customWidth="1"/>
    <col min="15374" max="15616" width="9.140625" style="1596"/>
    <col min="15617" max="15617" width="15.28515625" style="1596" customWidth="1"/>
    <col min="15618" max="15621" width="16.7109375" style="1596" customWidth="1"/>
    <col min="15622" max="15622" width="17.42578125" style="1596" customWidth="1"/>
    <col min="15623" max="15623" width="11.5703125" style="1596" bestFit="1" customWidth="1"/>
    <col min="15624" max="15624" width="16.85546875" style="1596" bestFit="1" customWidth="1"/>
    <col min="15625" max="15626" width="9.140625" style="1596"/>
    <col min="15627" max="15627" width="12.85546875" style="1596" customWidth="1"/>
    <col min="15628" max="15628" width="10.85546875" style="1596" customWidth="1"/>
    <col min="15629" max="15629" width="11.5703125" style="1596" customWidth="1"/>
    <col min="15630" max="15872" width="9.140625" style="1596"/>
    <col min="15873" max="15873" width="15.28515625" style="1596" customWidth="1"/>
    <col min="15874" max="15877" width="16.7109375" style="1596" customWidth="1"/>
    <col min="15878" max="15878" width="17.42578125" style="1596" customWidth="1"/>
    <col min="15879" max="15879" width="11.5703125" style="1596" bestFit="1" customWidth="1"/>
    <col min="15880" max="15880" width="16.85546875" style="1596" bestFit="1" customWidth="1"/>
    <col min="15881" max="15882" width="9.140625" style="1596"/>
    <col min="15883" max="15883" width="12.85546875" style="1596" customWidth="1"/>
    <col min="15884" max="15884" width="10.85546875" style="1596" customWidth="1"/>
    <col min="15885" max="15885" width="11.5703125" style="1596" customWidth="1"/>
    <col min="15886" max="16128" width="9.140625" style="1596"/>
    <col min="16129" max="16129" width="15.28515625" style="1596" customWidth="1"/>
    <col min="16130" max="16133" width="16.7109375" style="1596" customWidth="1"/>
    <col min="16134" max="16134" width="17.42578125" style="1596" customWidth="1"/>
    <col min="16135" max="16135" width="11.5703125" style="1596" bestFit="1" customWidth="1"/>
    <col min="16136" max="16136" width="16.85546875" style="1596" bestFit="1" customWidth="1"/>
    <col min="16137" max="16138" width="9.140625" style="1596"/>
    <col min="16139" max="16139" width="12.85546875" style="1596" customWidth="1"/>
    <col min="16140" max="16140" width="10.85546875" style="1596" customWidth="1"/>
    <col min="16141" max="16141" width="11.5703125" style="1596" customWidth="1"/>
    <col min="16142" max="16384" width="9.140625" style="1596"/>
  </cols>
  <sheetData>
    <row r="1" spans="1:14" ht="25.5">
      <c r="A1" s="1172" t="s">
        <v>322</v>
      </c>
    </row>
    <row r="2" spans="1:14" ht="18.75" thickBot="1">
      <c r="A2" s="3203" t="s">
        <v>807</v>
      </c>
      <c r="B2" s="3203"/>
      <c r="C2" s="3203"/>
      <c r="D2" s="3203"/>
      <c r="E2" s="3203"/>
      <c r="F2" s="1771"/>
    </row>
    <row r="3" spans="1:14" s="1758" customFormat="1" ht="31.5" customHeight="1" thickBot="1">
      <c r="A3" s="3018" t="s">
        <v>960</v>
      </c>
      <c r="B3" s="3019" t="s">
        <v>983</v>
      </c>
      <c r="C3" s="3020" t="s">
        <v>984</v>
      </c>
      <c r="D3" s="3021" t="s">
        <v>985</v>
      </c>
      <c r="E3" s="3022" t="s">
        <v>665</v>
      </c>
    </row>
    <row r="4" spans="1:14" ht="20.100000000000001" customHeight="1">
      <c r="A4" s="3013" t="s">
        <v>974</v>
      </c>
      <c r="B4" s="1772">
        <v>1229.150887</v>
      </c>
      <c r="C4" s="1773">
        <v>876.66167800000005</v>
      </c>
      <c r="D4" s="1774">
        <v>1360.5511429999999</v>
      </c>
      <c r="E4" s="1775">
        <v>3466.3637079999999</v>
      </c>
      <c r="F4" s="1816"/>
      <c r="G4" s="1734"/>
      <c r="H4" s="3410"/>
      <c r="I4" s="1719"/>
      <c r="K4" s="1718"/>
      <c r="L4" s="1718"/>
      <c r="M4" s="1718"/>
      <c r="N4" s="1718"/>
    </row>
    <row r="5" spans="1:14" ht="20.100000000000001" customHeight="1">
      <c r="A5" s="3014" t="s">
        <v>975</v>
      </c>
      <c r="B5" s="1776">
        <v>1267.191049</v>
      </c>
      <c r="C5" s="1777">
        <v>986.553316</v>
      </c>
      <c r="D5" s="1778">
        <v>1511.0193429999999</v>
      </c>
      <c r="E5" s="1779">
        <v>3764.763708</v>
      </c>
      <c r="F5" s="1816"/>
      <c r="G5" s="1734"/>
      <c r="H5" s="3410"/>
      <c r="I5" s="1719"/>
      <c r="K5" s="1718"/>
      <c r="L5" s="1718"/>
      <c r="M5" s="1718"/>
      <c r="N5" s="1718"/>
    </row>
    <row r="6" spans="1:14" ht="20.100000000000001" customHeight="1">
      <c r="A6" s="3014" t="s">
        <v>976</v>
      </c>
      <c r="B6" s="1776">
        <v>1480.1407349999999</v>
      </c>
      <c r="C6" s="1777">
        <v>1026.1950899999999</v>
      </c>
      <c r="D6" s="1778">
        <v>1723.2895189999999</v>
      </c>
      <c r="E6" s="1779">
        <v>4229.625344</v>
      </c>
      <c r="F6" s="1816"/>
      <c r="G6" s="1734"/>
      <c r="H6" s="3410"/>
      <c r="I6" s="1719"/>
      <c r="K6" s="1718"/>
      <c r="L6" s="1718"/>
      <c r="M6" s="1718"/>
      <c r="N6" s="1718"/>
    </row>
    <row r="7" spans="1:14" ht="20.100000000000001" customHeight="1" thickBot="1">
      <c r="A7" s="3015" t="s">
        <v>977</v>
      </c>
      <c r="B7" s="1780">
        <v>1520.16146</v>
      </c>
      <c r="C7" s="1781">
        <v>1349.664282</v>
      </c>
      <c r="D7" s="1782">
        <v>1681.9966460000001</v>
      </c>
      <c r="E7" s="1783">
        <v>4551.8223880000005</v>
      </c>
      <c r="F7" s="1816"/>
      <c r="G7" s="1734"/>
      <c r="H7" s="3410"/>
      <c r="I7" s="1719"/>
      <c r="K7" s="1718"/>
      <c r="L7" s="1718"/>
      <c r="M7" s="1718"/>
      <c r="N7" s="1718"/>
    </row>
    <row r="8" spans="1:14" ht="20.100000000000001" customHeight="1">
      <c r="A8" s="3013" t="s">
        <v>978</v>
      </c>
      <c r="B8" s="1772">
        <v>1810.862973</v>
      </c>
      <c r="C8" s="1773">
        <v>1321.164282</v>
      </c>
      <c r="D8" s="1774">
        <v>1736.9966460000001</v>
      </c>
      <c r="E8" s="1775">
        <v>4869.0239010000005</v>
      </c>
      <c r="F8" s="1816"/>
      <c r="G8" s="1734"/>
      <c r="H8" s="3410"/>
      <c r="I8" s="1719"/>
      <c r="K8" s="1718"/>
      <c r="L8" s="1718"/>
      <c r="M8" s="1718"/>
      <c r="N8" s="1718"/>
    </row>
    <row r="9" spans="1:14" ht="20.100000000000001" customHeight="1">
      <c r="A9" s="3014" t="s">
        <v>979</v>
      </c>
      <c r="B9" s="1776">
        <v>2143.276335</v>
      </c>
      <c r="C9" s="1777">
        <v>1270.164282</v>
      </c>
      <c r="D9" s="1778">
        <v>1796.9966460000001</v>
      </c>
      <c r="E9" s="1779">
        <v>5210.4372629999998</v>
      </c>
      <c r="F9" s="1816"/>
      <c r="G9" s="1734"/>
      <c r="H9" s="3410"/>
      <c r="I9" s="1719"/>
      <c r="K9" s="1718"/>
      <c r="L9" s="1718"/>
      <c r="M9" s="1718"/>
      <c r="N9" s="1718"/>
    </row>
    <row r="10" spans="1:14" ht="20.100000000000001" customHeight="1">
      <c r="A10" s="3014" t="s">
        <v>980</v>
      </c>
      <c r="B10" s="1776">
        <v>2083.005017</v>
      </c>
      <c r="C10" s="1777">
        <v>1412.9942820000001</v>
      </c>
      <c r="D10" s="1778">
        <v>1821.9966460000001</v>
      </c>
      <c r="E10" s="1779">
        <v>5317.9959450000006</v>
      </c>
      <c r="F10" s="1816"/>
      <c r="G10" s="1734"/>
      <c r="H10" s="3410"/>
      <c r="I10" s="1719"/>
      <c r="K10" s="1718"/>
      <c r="L10" s="1718"/>
      <c r="M10" s="1718"/>
      <c r="N10" s="1718"/>
    </row>
    <row r="11" spans="1:14" ht="20.100000000000001" customHeight="1" thickBot="1">
      <c r="A11" s="3015" t="s">
        <v>981</v>
      </c>
      <c r="B11" s="1780">
        <v>2203.0843639999998</v>
      </c>
      <c r="C11" s="1781">
        <v>1420.9942820000001</v>
      </c>
      <c r="D11" s="1782">
        <v>1998.7650659999999</v>
      </c>
      <c r="E11" s="1783">
        <v>5622.8437119999999</v>
      </c>
      <c r="F11" s="1816"/>
      <c r="G11" s="1734"/>
      <c r="H11" s="3410"/>
      <c r="I11" s="1719"/>
      <c r="K11" s="1718"/>
      <c r="L11" s="1718"/>
      <c r="M11" s="1718"/>
      <c r="N11" s="1718"/>
    </row>
    <row r="12" spans="1:14" ht="20.100000000000001" customHeight="1">
      <c r="A12" s="3013" t="s">
        <v>936</v>
      </c>
      <c r="B12" s="1772">
        <v>2902.3505650000002</v>
      </c>
      <c r="C12" s="1773">
        <v>780.99881500000004</v>
      </c>
      <c r="D12" s="1774">
        <v>2283.4200770000002</v>
      </c>
      <c r="E12" s="1775">
        <v>5966.7694570000003</v>
      </c>
      <c r="F12" s="1816"/>
      <c r="G12" s="1734"/>
      <c r="H12" s="3410"/>
      <c r="I12" s="1719"/>
      <c r="K12" s="1718"/>
      <c r="L12" s="1718"/>
      <c r="M12" s="1718"/>
      <c r="N12" s="1718"/>
    </row>
    <row r="13" spans="1:14" ht="20.100000000000001" customHeight="1">
      <c r="A13" s="3014" t="s">
        <v>937</v>
      </c>
      <c r="B13" s="1776">
        <v>2789.7558490000001</v>
      </c>
      <c r="C13" s="1777">
        <v>800.99881500000004</v>
      </c>
      <c r="D13" s="1778">
        <v>2562.120077</v>
      </c>
      <c r="E13" s="1779">
        <v>6152.8747409999996</v>
      </c>
      <c r="F13" s="1816"/>
      <c r="G13" s="1734"/>
      <c r="H13" s="3410"/>
      <c r="I13" s="1719"/>
      <c r="K13" s="1718"/>
      <c r="L13" s="1718"/>
      <c r="M13" s="1718"/>
      <c r="N13" s="1718"/>
    </row>
    <row r="14" spans="1:14" ht="20.100000000000001" customHeight="1">
      <c r="A14" s="3014" t="s">
        <v>938</v>
      </c>
      <c r="B14" s="1776">
        <v>2854.7512390000002</v>
      </c>
      <c r="C14" s="1777">
        <v>1219.17</v>
      </c>
      <c r="D14" s="1778">
        <v>2272.120077</v>
      </c>
      <c r="E14" s="1779">
        <v>6346.0413160000007</v>
      </c>
      <c r="F14" s="1816"/>
      <c r="G14" s="1734"/>
      <c r="H14" s="3410"/>
      <c r="I14" s="1719"/>
      <c r="K14" s="1718"/>
      <c r="L14" s="1718"/>
      <c r="M14" s="1718"/>
      <c r="N14" s="1718"/>
    </row>
    <row r="15" spans="1:14" ht="20.100000000000001" customHeight="1" thickBot="1">
      <c r="A15" s="3015" t="s">
        <v>939</v>
      </c>
      <c r="B15" s="1780">
        <v>3044.7512390000002</v>
      </c>
      <c r="C15" s="1781">
        <v>1044.17</v>
      </c>
      <c r="D15" s="1782">
        <v>2448.6150659999998</v>
      </c>
      <c r="E15" s="1783">
        <v>6537.5363049999996</v>
      </c>
      <c r="F15" s="1816"/>
      <c r="G15" s="1734"/>
      <c r="H15" s="3410"/>
      <c r="I15" s="1719"/>
      <c r="K15" s="1718"/>
      <c r="L15" s="1718"/>
      <c r="M15" s="1718"/>
      <c r="N15" s="1718"/>
    </row>
    <row r="16" spans="1:14" ht="20.100000000000001" customHeight="1">
      <c r="A16" s="3013" t="s">
        <v>941</v>
      </c>
      <c r="B16" s="1772">
        <v>2975.0338139999999</v>
      </c>
      <c r="C16" s="1773">
        <v>689.17</v>
      </c>
      <c r="D16" s="1774">
        <v>2829.1150659999998</v>
      </c>
      <c r="E16" s="1775">
        <v>6493.3188799999998</v>
      </c>
      <c r="F16" s="1816"/>
      <c r="G16" s="1734"/>
      <c r="H16" s="3410"/>
      <c r="I16" s="1719"/>
      <c r="K16" s="1718"/>
      <c r="L16" s="1718"/>
      <c r="M16" s="1718"/>
      <c r="N16" s="1718"/>
    </row>
    <row r="17" spans="1:14" ht="20.100000000000001" customHeight="1">
      <c r="A17" s="3014" t="s">
        <v>942</v>
      </c>
      <c r="B17" s="1776">
        <v>3133.0545590000002</v>
      </c>
      <c r="C17" s="1777">
        <v>659.17240000000004</v>
      </c>
      <c r="D17" s="1778">
        <v>3058.521776</v>
      </c>
      <c r="E17" s="1779">
        <v>6850.7487350000001</v>
      </c>
      <c r="F17" s="1816"/>
      <c r="G17" s="1734"/>
      <c r="H17" s="3410"/>
      <c r="I17" s="1719"/>
      <c r="K17" s="1718"/>
      <c r="L17" s="1718"/>
      <c r="M17" s="1718"/>
      <c r="N17" s="1718"/>
    </row>
    <row r="18" spans="1:14" ht="20.100000000000001" customHeight="1">
      <c r="A18" s="3014" t="s">
        <v>962</v>
      </c>
      <c r="B18" s="1776">
        <v>3232.455105</v>
      </c>
      <c r="C18" s="1777">
        <v>614.65</v>
      </c>
      <c r="D18" s="1778">
        <v>3185.78</v>
      </c>
      <c r="E18" s="1779">
        <v>7032.8851050000003</v>
      </c>
      <c r="F18" s="1816"/>
      <c r="G18" s="1734"/>
      <c r="H18" s="3410"/>
      <c r="I18" s="1719"/>
      <c r="K18" s="1718"/>
      <c r="L18" s="1718"/>
      <c r="M18" s="1718"/>
      <c r="N18" s="1718"/>
    </row>
    <row r="19" spans="1:14" ht="20.100000000000001" customHeight="1" thickBot="1">
      <c r="A19" s="3015" t="s">
        <v>963</v>
      </c>
      <c r="B19" s="1780">
        <v>3100.7206430000001</v>
      </c>
      <c r="C19" s="1781">
        <v>802.70960400000001</v>
      </c>
      <c r="D19" s="1782">
        <v>3215.5486059999998</v>
      </c>
      <c r="E19" s="1783">
        <v>7118.9788530000005</v>
      </c>
      <c r="F19" s="1816"/>
      <c r="G19" s="1734"/>
      <c r="H19" s="3410"/>
      <c r="I19" s="1719"/>
      <c r="K19" s="1718"/>
      <c r="L19" s="1718"/>
      <c r="M19" s="1718"/>
      <c r="N19" s="1718"/>
    </row>
    <row r="20" spans="1:14" ht="20.100000000000001" customHeight="1">
      <c r="A20" s="3013" t="s">
        <v>946</v>
      </c>
      <c r="B20" s="1772">
        <v>2735.7485360000001</v>
      </c>
      <c r="C20" s="1773">
        <v>1811.572803</v>
      </c>
      <c r="D20" s="1774">
        <v>2635.855407</v>
      </c>
      <c r="E20" s="1775">
        <v>7183.1767460000001</v>
      </c>
      <c r="F20" s="1816"/>
      <c r="G20" s="1734"/>
      <c r="H20" s="3410"/>
      <c r="I20" s="1719"/>
      <c r="K20" s="1718"/>
      <c r="L20" s="1718"/>
      <c r="M20" s="1718"/>
      <c r="N20" s="1718"/>
    </row>
    <row r="21" spans="1:14" s="1769" customFormat="1" ht="20.100000000000001" customHeight="1">
      <c r="A21" s="3014" t="s">
        <v>947</v>
      </c>
      <c r="B21" s="1776">
        <v>3415.0414940000001</v>
      </c>
      <c r="C21" s="1777">
        <v>1018.302903</v>
      </c>
      <c r="D21" s="1778">
        <v>2987.7529070000001</v>
      </c>
      <c r="E21" s="1779">
        <v>7421.0973039999999</v>
      </c>
      <c r="F21" s="1816"/>
      <c r="G21" s="1734"/>
      <c r="H21" s="3410"/>
      <c r="I21" s="1719"/>
      <c r="K21" s="1718"/>
      <c r="L21" s="1718"/>
      <c r="M21" s="1718"/>
      <c r="N21" s="1718"/>
    </row>
    <row r="22" spans="1:14" ht="20.100000000000001" customHeight="1">
      <c r="A22" s="3014" t="s">
        <v>948</v>
      </c>
      <c r="B22" s="1776">
        <v>3315.0414940000001</v>
      </c>
      <c r="C22" s="1777">
        <v>1186.6402860000001</v>
      </c>
      <c r="D22" s="1778">
        <v>3149.4170349999999</v>
      </c>
      <c r="E22" s="1779">
        <v>7651.0988149999994</v>
      </c>
      <c r="F22" s="1816"/>
      <c r="G22" s="1734"/>
      <c r="H22" s="3410"/>
      <c r="I22" s="1719"/>
      <c r="K22" s="1718"/>
      <c r="L22" s="1718"/>
      <c r="M22" s="1718"/>
      <c r="N22" s="1718"/>
    </row>
    <row r="23" spans="1:14" ht="20.100000000000001" customHeight="1" thickBot="1">
      <c r="A23" s="3015" t="s">
        <v>949</v>
      </c>
      <c r="B23" s="1780">
        <v>3375.526253</v>
      </c>
      <c r="C23" s="1781">
        <v>1222.7522859999999</v>
      </c>
      <c r="D23" s="1782">
        <v>3305.7470349999999</v>
      </c>
      <c r="E23" s="1783">
        <v>7904.0255739999993</v>
      </c>
      <c r="F23" s="1816"/>
      <c r="G23" s="1734"/>
      <c r="H23" s="3410"/>
      <c r="I23" s="1719"/>
      <c r="K23" s="1718"/>
      <c r="L23" s="1718"/>
      <c r="M23" s="1718"/>
      <c r="N23" s="1718"/>
    </row>
    <row r="24" spans="1:14" ht="20.100000000000001" customHeight="1">
      <c r="A24" s="3013" t="s">
        <v>951</v>
      </c>
      <c r="B24" s="1784">
        <v>3545.76</v>
      </c>
      <c r="C24" s="1785">
        <v>1307.51</v>
      </c>
      <c r="D24" s="1786">
        <v>3654.28</v>
      </c>
      <c r="E24" s="1787">
        <v>8507.5500000000011</v>
      </c>
      <c r="F24" s="1816"/>
      <c r="G24" s="1734"/>
      <c r="H24" s="3410"/>
      <c r="I24" s="1719"/>
    </row>
    <row r="25" spans="1:14" s="1769" customFormat="1" ht="20.100000000000001" customHeight="1">
      <c r="A25" s="3017" t="s">
        <v>952</v>
      </c>
      <c r="B25" s="1788">
        <v>2849.95</v>
      </c>
      <c r="C25" s="1789">
        <v>1561.75</v>
      </c>
      <c r="D25" s="1770">
        <v>3984.89</v>
      </c>
      <c r="E25" s="1790">
        <v>8396.59</v>
      </c>
      <c r="F25" s="1816"/>
      <c r="G25" s="1734"/>
      <c r="H25" s="3410"/>
      <c r="I25" s="1719"/>
    </row>
    <row r="26" spans="1:14" ht="20.100000000000001" customHeight="1">
      <c r="A26" s="3012" t="s">
        <v>953</v>
      </c>
      <c r="B26" s="1791">
        <v>3379.25</v>
      </c>
      <c r="C26" s="1792">
        <v>980.37</v>
      </c>
      <c r="D26" s="1793">
        <v>4252.6099999999997</v>
      </c>
      <c r="E26" s="1794">
        <v>8612.23</v>
      </c>
      <c r="F26" s="1816"/>
      <c r="G26" s="1734"/>
      <c r="H26" s="3410"/>
      <c r="I26" s="1719"/>
    </row>
    <row r="27" spans="1:14" ht="20.100000000000001" customHeight="1" thickBot="1">
      <c r="A27" s="3023" t="s">
        <v>954</v>
      </c>
      <c r="B27" s="1795">
        <v>3379.25</v>
      </c>
      <c r="C27" s="1796">
        <v>980.13</v>
      </c>
      <c r="D27" s="1797">
        <v>4477.6099999999997</v>
      </c>
      <c r="E27" s="1798">
        <v>8836.99</v>
      </c>
      <c r="F27" s="1816"/>
      <c r="G27" s="1734"/>
      <c r="H27" s="3410"/>
      <c r="I27" s="1719"/>
    </row>
    <row r="28" spans="1:14" ht="20.100000000000001" customHeight="1">
      <c r="A28" s="3013" t="s">
        <v>956</v>
      </c>
      <c r="B28" s="1784">
        <v>3431.1937499999999</v>
      </c>
      <c r="C28" s="1785">
        <v>940.13308199999994</v>
      </c>
      <c r="D28" s="1786">
        <v>5598.7263835929998</v>
      </c>
      <c r="E28" s="1787">
        <v>9970.0532155929995</v>
      </c>
      <c r="F28" s="1816"/>
      <c r="G28" s="1734"/>
      <c r="H28" s="3410"/>
      <c r="I28" s="1719"/>
    </row>
    <row r="29" spans="1:14" ht="20.100000000000001" customHeight="1">
      <c r="A29" s="3017" t="s">
        <v>982</v>
      </c>
      <c r="B29" s="1788">
        <v>3988.3268320000002</v>
      </c>
      <c r="C29" s="1789">
        <v>460</v>
      </c>
      <c r="D29" s="1770">
        <v>6158.0069999999996</v>
      </c>
      <c r="E29" s="1790">
        <v>10606.333832</v>
      </c>
      <c r="F29" s="1816"/>
      <c r="G29" s="1734"/>
      <c r="H29" s="3410"/>
      <c r="I29" s="1719"/>
    </row>
    <row r="30" spans="1:14" ht="20.100000000000001" customHeight="1">
      <c r="A30" s="3012" t="s">
        <v>986</v>
      </c>
      <c r="B30" s="1791">
        <v>3766.63</v>
      </c>
      <c r="C30" s="1792">
        <v>851.3</v>
      </c>
      <c r="D30" s="1793">
        <v>6227.29</v>
      </c>
      <c r="E30" s="1794">
        <v>10845.220000000001</v>
      </c>
      <c r="F30" s="1816"/>
      <c r="G30" s="1734"/>
      <c r="H30" s="3410"/>
      <c r="I30" s="1719"/>
    </row>
    <row r="31" spans="1:14" ht="20.100000000000001" customHeight="1" thickBot="1">
      <c r="A31" s="3023" t="s">
        <v>987</v>
      </c>
      <c r="B31" s="1795">
        <v>3782.41</v>
      </c>
      <c r="C31" s="1796">
        <v>836.3</v>
      </c>
      <c r="D31" s="1797">
        <v>6439.49</v>
      </c>
      <c r="E31" s="1798">
        <v>11058.2</v>
      </c>
      <c r="F31" s="1816"/>
      <c r="G31" s="1734"/>
      <c r="H31" s="3410"/>
      <c r="I31" s="1719"/>
    </row>
  </sheetData>
  <mergeCells count="1">
    <mergeCell ref="A2:E2"/>
  </mergeCells>
  <hyperlinks>
    <hyperlink ref="A1" location="Menu!A1" display="Return to Menu"/>
  </hyperlinks>
  <pageMargins left="0.70866141732283472" right="0.70866141732283472" top="0.74803149606299213" bottom="0.74803149606299213" header="0.31496062992125984" footer="0.31496062992125984"/>
  <pageSetup scale="11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zoomScale="82" zoomScaleNormal="100" zoomScaleSheetLayoutView="82" workbookViewId="0"/>
  </sheetViews>
  <sheetFormatPr defaultColWidth="11.42578125" defaultRowHeight="14.25"/>
  <cols>
    <col min="1" max="1" width="15.28515625" style="1596" customWidth="1"/>
    <col min="2" max="6" width="13.7109375" style="1596" customWidth="1"/>
    <col min="7" max="7" width="13.7109375" style="1831" customWidth="1"/>
    <col min="8" max="8" width="16.85546875" style="1596" bestFit="1" customWidth="1"/>
    <col min="9" max="9" width="25.5703125" style="1596" customWidth="1"/>
    <col min="10" max="254" width="9.140625" style="1596" customWidth="1"/>
    <col min="255" max="256" width="11.42578125" style="1596"/>
    <col min="257" max="257" width="15.28515625" style="1596" customWidth="1"/>
    <col min="258" max="263" width="13.7109375" style="1596" customWidth="1"/>
    <col min="264" max="264" width="16.85546875" style="1596" bestFit="1" customWidth="1"/>
    <col min="265" max="265" width="25.5703125" style="1596" customWidth="1"/>
    <col min="266" max="510" width="9.140625" style="1596" customWidth="1"/>
    <col min="511" max="512" width="11.42578125" style="1596"/>
    <col min="513" max="513" width="15.28515625" style="1596" customWidth="1"/>
    <col min="514" max="519" width="13.7109375" style="1596" customWidth="1"/>
    <col min="520" max="520" width="16.85546875" style="1596" bestFit="1" customWidth="1"/>
    <col min="521" max="521" width="25.5703125" style="1596" customWidth="1"/>
    <col min="522" max="766" width="9.140625" style="1596" customWidth="1"/>
    <col min="767" max="768" width="11.42578125" style="1596"/>
    <col min="769" max="769" width="15.28515625" style="1596" customWidth="1"/>
    <col min="770" max="775" width="13.7109375" style="1596" customWidth="1"/>
    <col min="776" max="776" width="16.85546875" style="1596" bestFit="1" customWidth="1"/>
    <col min="777" max="777" width="25.5703125" style="1596" customWidth="1"/>
    <col min="778" max="1022" width="9.140625" style="1596" customWidth="1"/>
    <col min="1023" max="1024" width="11.42578125" style="1596"/>
    <col min="1025" max="1025" width="15.28515625" style="1596" customWidth="1"/>
    <col min="1026" max="1031" width="13.7109375" style="1596" customWidth="1"/>
    <col min="1032" max="1032" width="16.85546875" style="1596" bestFit="1" customWidth="1"/>
    <col min="1033" max="1033" width="25.5703125" style="1596" customWidth="1"/>
    <col min="1034" max="1278" width="9.140625" style="1596" customWidth="1"/>
    <col min="1279" max="1280" width="11.42578125" style="1596"/>
    <col min="1281" max="1281" width="15.28515625" style="1596" customWidth="1"/>
    <col min="1282" max="1287" width="13.7109375" style="1596" customWidth="1"/>
    <col min="1288" max="1288" width="16.85546875" style="1596" bestFit="1" customWidth="1"/>
    <col min="1289" max="1289" width="25.5703125" style="1596" customWidth="1"/>
    <col min="1290" max="1534" width="9.140625" style="1596" customWidth="1"/>
    <col min="1535" max="1536" width="11.42578125" style="1596"/>
    <col min="1537" max="1537" width="15.28515625" style="1596" customWidth="1"/>
    <col min="1538" max="1543" width="13.7109375" style="1596" customWidth="1"/>
    <col min="1544" max="1544" width="16.85546875" style="1596" bestFit="1" customWidth="1"/>
    <col min="1545" max="1545" width="25.5703125" style="1596" customWidth="1"/>
    <col min="1546" max="1790" width="9.140625" style="1596" customWidth="1"/>
    <col min="1791" max="1792" width="11.42578125" style="1596"/>
    <col min="1793" max="1793" width="15.28515625" style="1596" customWidth="1"/>
    <col min="1794" max="1799" width="13.7109375" style="1596" customWidth="1"/>
    <col min="1800" max="1800" width="16.85546875" style="1596" bestFit="1" customWidth="1"/>
    <col min="1801" max="1801" width="25.5703125" style="1596" customWidth="1"/>
    <col min="1802" max="2046" width="9.140625" style="1596" customWidth="1"/>
    <col min="2047" max="2048" width="11.42578125" style="1596"/>
    <col min="2049" max="2049" width="15.28515625" style="1596" customWidth="1"/>
    <col min="2050" max="2055" width="13.7109375" style="1596" customWidth="1"/>
    <col min="2056" max="2056" width="16.85546875" style="1596" bestFit="1" customWidth="1"/>
    <col min="2057" max="2057" width="25.5703125" style="1596" customWidth="1"/>
    <col min="2058" max="2302" width="9.140625" style="1596" customWidth="1"/>
    <col min="2303" max="2304" width="11.42578125" style="1596"/>
    <col min="2305" max="2305" width="15.28515625" style="1596" customWidth="1"/>
    <col min="2306" max="2311" width="13.7109375" style="1596" customWidth="1"/>
    <col min="2312" max="2312" width="16.85546875" style="1596" bestFit="1" customWidth="1"/>
    <col min="2313" max="2313" width="25.5703125" style="1596" customWidth="1"/>
    <col min="2314" max="2558" width="9.140625" style="1596" customWidth="1"/>
    <col min="2559" max="2560" width="11.42578125" style="1596"/>
    <col min="2561" max="2561" width="15.28515625" style="1596" customWidth="1"/>
    <col min="2562" max="2567" width="13.7109375" style="1596" customWidth="1"/>
    <col min="2568" max="2568" width="16.85546875" style="1596" bestFit="1" customWidth="1"/>
    <col min="2569" max="2569" width="25.5703125" style="1596" customWidth="1"/>
    <col min="2570" max="2814" width="9.140625" style="1596" customWidth="1"/>
    <col min="2815" max="2816" width="11.42578125" style="1596"/>
    <col min="2817" max="2817" width="15.28515625" style="1596" customWidth="1"/>
    <col min="2818" max="2823" width="13.7109375" style="1596" customWidth="1"/>
    <col min="2824" max="2824" width="16.85546875" style="1596" bestFit="1" customWidth="1"/>
    <col min="2825" max="2825" width="25.5703125" style="1596" customWidth="1"/>
    <col min="2826" max="3070" width="9.140625" style="1596" customWidth="1"/>
    <col min="3071" max="3072" width="11.42578125" style="1596"/>
    <col min="3073" max="3073" width="15.28515625" style="1596" customWidth="1"/>
    <col min="3074" max="3079" width="13.7109375" style="1596" customWidth="1"/>
    <col min="3080" max="3080" width="16.85546875" style="1596" bestFit="1" customWidth="1"/>
    <col min="3081" max="3081" width="25.5703125" style="1596" customWidth="1"/>
    <col min="3082" max="3326" width="9.140625" style="1596" customWidth="1"/>
    <col min="3327" max="3328" width="11.42578125" style="1596"/>
    <col min="3329" max="3329" width="15.28515625" style="1596" customWidth="1"/>
    <col min="3330" max="3335" width="13.7109375" style="1596" customWidth="1"/>
    <col min="3336" max="3336" width="16.85546875" style="1596" bestFit="1" customWidth="1"/>
    <col min="3337" max="3337" width="25.5703125" style="1596" customWidth="1"/>
    <col min="3338" max="3582" width="9.140625" style="1596" customWidth="1"/>
    <col min="3583" max="3584" width="11.42578125" style="1596"/>
    <col min="3585" max="3585" width="15.28515625" style="1596" customWidth="1"/>
    <col min="3586" max="3591" width="13.7109375" style="1596" customWidth="1"/>
    <col min="3592" max="3592" width="16.85546875" style="1596" bestFit="1" customWidth="1"/>
    <col min="3593" max="3593" width="25.5703125" style="1596" customWidth="1"/>
    <col min="3594" max="3838" width="9.140625" style="1596" customWidth="1"/>
    <col min="3839" max="3840" width="11.42578125" style="1596"/>
    <col min="3841" max="3841" width="15.28515625" style="1596" customWidth="1"/>
    <col min="3842" max="3847" width="13.7109375" style="1596" customWidth="1"/>
    <col min="3848" max="3848" width="16.85546875" style="1596" bestFit="1" customWidth="1"/>
    <col min="3849" max="3849" width="25.5703125" style="1596" customWidth="1"/>
    <col min="3850" max="4094" width="9.140625" style="1596" customWidth="1"/>
    <col min="4095" max="4096" width="11.42578125" style="1596"/>
    <col min="4097" max="4097" width="15.28515625" style="1596" customWidth="1"/>
    <col min="4098" max="4103" width="13.7109375" style="1596" customWidth="1"/>
    <col min="4104" max="4104" width="16.85546875" style="1596" bestFit="1" customWidth="1"/>
    <col min="4105" max="4105" width="25.5703125" style="1596" customWidth="1"/>
    <col min="4106" max="4350" width="9.140625" style="1596" customWidth="1"/>
    <col min="4351" max="4352" width="11.42578125" style="1596"/>
    <col min="4353" max="4353" width="15.28515625" style="1596" customWidth="1"/>
    <col min="4354" max="4359" width="13.7109375" style="1596" customWidth="1"/>
    <col min="4360" max="4360" width="16.85546875" style="1596" bestFit="1" customWidth="1"/>
    <col min="4361" max="4361" width="25.5703125" style="1596" customWidth="1"/>
    <col min="4362" max="4606" width="9.140625" style="1596" customWidth="1"/>
    <col min="4607" max="4608" width="11.42578125" style="1596"/>
    <col min="4609" max="4609" width="15.28515625" style="1596" customWidth="1"/>
    <col min="4610" max="4615" width="13.7109375" style="1596" customWidth="1"/>
    <col min="4616" max="4616" width="16.85546875" style="1596" bestFit="1" customWidth="1"/>
    <col min="4617" max="4617" width="25.5703125" style="1596" customWidth="1"/>
    <col min="4618" max="4862" width="9.140625" style="1596" customWidth="1"/>
    <col min="4863" max="4864" width="11.42578125" style="1596"/>
    <col min="4865" max="4865" width="15.28515625" style="1596" customWidth="1"/>
    <col min="4866" max="4871" width="13.7109375" style="1596" customWidth="1"/>
    <col min="4872" max="4872" width="16.85546875" style="1596" bestFit="1" customWidth="1"/>
    <col min="4873" max="4873" width="25.5703125" style="1596" customWidth="1"/>
    <col min="4874" max="5118" width="9.140625" style="1596" customWidth="1"/>
    <col min="5119" max="5120" width="11.42578125" style="1596"/>
    <col min="5121" max="5121" width="15.28515625" style="1596" customWidth="1"/>
    <col min="5122" max="5127" width="13.7109375" style="1596" customWidth="1"/>
    <col min="5128" max="5128" width="16.85546875" style="1596" bestFit="1" customWidth="1"/>
    <col min="5129" max="5129" width="25.5703125" style="1596" customWidth="1"/>
    <col min="5130" max="5374" width="9.140625" style="1596" customWidth="1"/>
    <col min="5375" max="5376" width="11.42578125" style="1596"/>
    <col min="5377" max="5377" width="15.28515625" style="1596" customWidth="1"/>
    <col min="5378" max="5383" width="13.7109375" style="1596" customWidth="1"/>
    <col min="5384" max="5384" width="16.85546875" style="1596" bestFit="1" customWidth="1"/>
    <col min="5385" max="5385" width="25.5703125" style="1596" customWidth="1"/>
    <col min="5386" max="5630" width="9.140625" style="1596" customWidth="1"/>
    <col min="5631" max="5632" width="11.42578125" style="1596"/>
    <col min="5633" max="5633" width="15.28515625" style="1596" customWidth="1"/>
    <col min="5634" max="5639" width="13.7109375" style="1596" customWidth="1"/>
    <col min="5640" max="5640" width="16.85546875" style="1596" bestFit="1" customWidth="1"/>
    <col min="5641" max="5641" width="25.5703125" style="1596" customWidth="1"/>
    <col min="5642" max="5886" width="9.140625" style="1596" customWidth="1"/>
    <col min="5887" max="5888" width="11.42578125" style="1596"/>
    <col min="5889" max="5889" width="15.28515625" style="1596" customWidth="1"/>
    <col min="5890" max="5895" width="13.7109375" style="1596" customWidth="1"/>
    <col min="5896" max="5896" width="16.85546875" style="1596" bestFit="1" customWidth="1"/>
    <col min="5897" max="5897" width="25.5703125" style="1596" customWidth="1"/>
    <col min="5898" max="6142" width="9.140625" style="1596" customWidth="1"/>
    <col min="6143" max="6144" width="11.42578125" style="1596"/>
    <col min="6145" max="6145" width="15.28515625" style="1596" customWidth="1"/>
    <col min="6146" max="6151" width="13.7109375" style="1596" customWidth="1"/>
    <col min="6152" max="6152" width="16.85546875" style="1596" bestFit="1" customWidth="1"/>
    <col min="6153" max="6153" width="25.5703125" style="1596" customWidth="1"/>
    <col min="6154" max="6398" width="9.140625" style="1596" customWidth="1"/>
    <col min="6399" max="6400" width="11.42578125" style="1596"/>
    <col min="6401" max="6401" width="15.28515625" style="1596" customWidth="1"/>
    <col min="6402" max="6407" width="13.7109375" style="1596" customWidth="1"/>
    <col min="6408" max="6408" width="16.85546875" style="1596" bestFit="1" customWidth="1"/>
    <col min="6409" max="6409" width="25.5703125" style="1596" customWidth="1"/>
    <col min="6410" max="6654" width="9.140625" style="1596" customWidth="1"/>
    <col min="6655" max="6656" width="11.42578125" style="1596"/>
    <col min="6657" max="6657" width="15.28515625" style="1596" customWidth="1"/>
    <col min="6658" max="6663" width="13.7109375" style="1596" customWidth="1"/>
    <col min="6664" max="6664" width="16.85546875" style="1596" bestFit="1" customWidth="1"/>
    <col min="6665" max="6665" width="25.5703125" style="1596" customWidth="1"/>
    <col min="6666" max="6910" width="9.140625" style="1596" customWidth="1"/>
    <col min="6911" max="6912" width="11.42578125" style="1596"/>
    <col min="6913" max="6913" width="15.28515625" style="1596" customWidth="1"/>
    <col min="6914" max="6919" width="13.7109375" style="1596" customWidth="1"/>
    <col min="6920" max="6920" width="16.85546875" style="1596" bestFit="1" customWidth="1"/>
    <col min="6921" max="6921" width="25.5703125" style="1596" customWidth="1"/>
    <col min="6922" max="7166" width="9.140625" style="1596" customWidth="1"/>
    <col min="7167" max="7168" width="11.42578125" style="1596"/>
    <col min="7169" max="7169" width="15.28515625" style="1596" customWidth="1"/>
    <col min="7170" max="7175" width="13.7109375" style="1596" customWidth="1"/>
    <col min="7176" max="7176" width="16.85546875" style="1596" bestFit="1" customWidth="1"/>
    <col min="7177" max="7177" width="25.5703125" style="1596" customWidth="1"/>
    <col min="7178" max="7422" width="9.140625" style="1596" customWidth="1"/>
    <col min="7423" max="7424" width="11.42578125" style="1596"/>
    <col min="7425" max="7425" width="15.28515625" style="1596" customWidth="1"/>
    <col min="7426" max="7431" width="13.7109375" style="1596" customWidth="1"/>
    <col min="7432" max="7432" width="16.85546875" style="1596" bestFit="1" customWidth="1"/>
    <col min="7433" max="7433" width="25.5703125" style="1596" customWidth="1"/>
    <col min="7434" max="7678" width="9.140625" style="1596" customWidth="1"/>
    <col min="7679" max="7680" width="11.42578125" style="1596"/>
    <col min="7681" max="7681" width="15.28515625" style="1596" customWidth="1"/>
    <col min="7682" max="7687" width="13.7109375" style="1596" customWidth="1"/>
    <col min="7688" max="7688" width="16.85546875" style="1596" bestFit="1" customWidth="1"/>
    <col min="7689" max="7689" width="25.5703125" style="1596" customWidth="1"/>
    <col min="7690" max="7934" width="9.140625" style="1596" customWidth="1"/>
    <col min="7935" max="7936" width="11.42578125" style="1596"/>
    <col min="7937" max="7937" width="15.28515625" style="1596" customWidth="1"/>
    <col min="7938" max="7943" width="13.7109375" style="1596" customWidth="1"/>
    <col min="7944" max="7944" width="16.85546875" style="1596" bestFit="1" customWidth="1"/>
    <col min="7945" max="7945" width="25.5703125" style="1596" customWidth="1"/>
    <col min="7946" max="8190" width="9.140625" style="1596" customWidth="1"/>
    <col min="8191" max="8192" width="11.42578125" style="1596"/>
    <col min="8193" max="8193" width="15.28515625" style="1596" customWidth="1"/>
    <col min="8194" max="8199" width="13.7109375" style="1596" customWidth="1"/>
    <col min="8200" max="8200" width="16.85546875" style="1596" bestFit="1" customWidth="1"/>
    <col min="8201" max="8201" width="25.5703125" style="1596" customWidth="1"/>
    <col min="8202" max="8446" width="9.140625" style="1596" customWidth="1"/>
    <col min="8447" max="8448" width="11.42578125" style="1596"/>
    <col min="8449" max="8449" width="15.28515625" style="1596" customWidth="1"/>
    <col min="8450" max="8455" width="13.7109375" style="1596" customWidth="1"/>
    <col min="8456" max="8456" width="16.85546875" style="1596" bestFit="1" customWidth="1"/>
    <col min="8457" max="8457" width="25.5703125" style="1596" customWidth="1"/>
    <col min="8458" max="8702" width="9.140625" style="1596" customWidth="1"/>
    <col min="8703" max="8704" width="11.42578125" style="1596"/>
    <col min="8705" max="8705" width="15.28515625" style="1596" customWidth="1"/>
    <col min="8706" max="8711" width="13.7109375" style="1596" customWidth="1"/>
    <col min="8712" max="8712" width="16.85546875" style="1596" bestFit="1" customWidth="1"/>
    <col min="8713" max="8713" width="25.5703125" style="1596" customWidth="1"/>
    <col min="8714" max="8958" width="9.140625" style="1596" customWidth="1"/>
    <col min="8959" max="8960" width="11.42578125" style="1596"/>
    <col min="8961" max="8961" width="15.28515625" style="1596" customWidth="1"/>
    <col min="8962" max="8967" width="13.7109375" style="1596" customWidth="1"/>
    <col min="8968" max="8968" width="16.85546875" style="1596" bestFit="1" customWidth="1"/>
    <col min="8969" max="8969" width="25.5703125" style="1596" customWidth="1"/>
    <col min="8970" max="9214" width="9.140625" style="1596" customWidth="1"/>
    <col min="9215" max="9216" width="11.42578125" style="1596"/>
    <col min="9217" max="9217" width="15.28515625" style="1596" customWidth="1"/>
    <col min="9218" max="9223" width="13.7109375" style="1596" customWidth="1"/>
    <col min="9224" max="9224" width="16.85546875" style="1596" bestFit="1" customWidth="1"/>
    <col min="9225" max="9225" width="25.5703125" style="1596" customWidth="1"/>
    <col min="9226" max="9470" width="9.140625" style="1596" customWidth="1"/>
    <col min="9471" max="9472" width="11.42578125" style="1596"/>
    <col min="9473" max="9473" width="15.28515625" style="1596" customWidth="1"/>
    <col min="9474" max="9479" width="13.7109375" style="1596" customWidth="1"/>
    <col min="9480" max="9480" width="16.85546875" style="1596" bestFit="1" customWidth="1"/>
    <col min="9481" max="9481" width="25.5703125" style="1596" customWidth="1"/>
    <col min="9482" max="9726" width="9.140625" style="1596" customWidth="1"/>
    <col min="9727" max="9728" width="11.42578125" style="1596"/>
    <col min="9729" max="9729" width="15.28515625" style="1596" customWidth="1"/>
    <col min="9730" max="9735" width="13.7109375" style="1596" customWidth="1"/>
    <col min="9736" max="9736" width="16.85546875" style="1596" bestFit="1" customWidth="1"/>
    <col min="9737" max="9737" width="25.5703125" style="1596" customWidth="1"/>
    <col min="9738" max="9982" width="9.140625" style="1596" customWidth="1"/>
    <col min="9983" max="9984" width="11.42578125" style="1596"/>
    <col min="9985" max="9985" width="15.28515625" style="1596" customWidth="1"/>
    <col min="9986" max="9991" width="13.7109375" style="1596" customWidth="1"/>
    <col min="9992" max="9992" width="16.85546875" style="1596" bestFit="1" customWidth="1"/>
    <col min="9993" max="9993" width="25.5703125" style="1596" customWidth="1"/>
    <col min="9994" max="10238" width="9.140625" style="1596" customWidth="1"/>
    <col min="10239" max="10240" width="11.42578125" style="1596"/>
    <col min="10241" max="10241" width="15.28515625" style="1596" customWidth="1"/>
    <col min="10242" max="10247" width="13.7109375" style="1596" customWidth="1"/>
    <col min="10248" max="10248" width="16.85546875" style="1596" bestFit="1" customWidth="1"/>
    <col min="10249" max="10249" width="25.5703125" style="1596" customWidth="1"/>
    <col min="10250" max="10494" width="9.140625" style="1596" customWidth="1"/>
    <col min="10495" max="10496" width="11.42578125" style="1596"/>
    <col min="10497" max="10497" width="15.28515625" style="1596" customWidth="1"/>
    <col min="10498" max="10503" width="13.7109375" style="1596" customWidth="1"/>
    <col min="10504" max="10504" width="16.85546875" style="1596" bestFit="1" customWidth="1"/>
    <col min="10505" max="10505" width="25.5703125" style="1596" customWidth="1"/>
    <col min="10506" max="10750" width="9.140625" style="1596" customWidth="1"/>
    <col min="10751" max="10752" width="11.42578125" style="1596"/>
    <col min="10753" max="10753" width="15.28515625" style="1596" customWidth="1"/>
    <col min="10754" max="10759" width="13.7109375" style="1596" customWidth="1"/>
    <col min="10760" max="10760" width="16.85546875" style="1596" bestFit="1" customWidth="1"/>
    <col min="10761" max="10761" width="25.5703125" style="1596" customWidth="1"/>
    <col min="10762" max="11006" width="9.140625" style="1596" customWidth="1"/>
    <col min="11007" max="11008" width="11.42578125" style="1596"/>
    <col min="11009" max="11009" width="15.28515625" style="1596" customWidth="1"/>
    <col min="11010" max="11015" width="13.7109375" style="1596" customWidth="1"/>
    <col min="11016" max="11016" width="16.85546875" style="1596" bestFit="1" customWidth="1"/>
    <col min="11017" max="11017" width="25.5703125" style="1596" customWidth="1"/>
    <col min="11018" max="11262" width="9.140625" style="1596" customWidth="1"/>
    <col min="11263" max="11264" width="11.42578125" style="1596"/>
    <col min="11265" max="11265" width="15.28515625" style="1596" customWidth="1"/>
    <col min="11266" max="11271" width="13.7109375" style="1596" customWidth="1"/>
    <col min="11272" max="11272" width="16.85546875" style="1596" bestFit="1" customWidth="1"/>
    <col min="11273" max="11273" width="25.5703125" style="1596" customWidth="1"/>
    <col min="11274" max="11518" width="9.140625" style="1596" customWidth="1"/>
    <col min="11519" max="11520" width="11.42578125" style="1596"/>
    <col min="11521" max="11521" width="15.28515625" style="1596" customWidth="1"/>
    <col min="11522" max="11527" width="13.7109375" style="1596" customWidth="1"/>
    <col min="11528" max="11528" width="16.85546875" style="1596" bestFit="1" customWidth="1"/>
    <col min="11529" max="11529" width="25.5703125" style="1596" customWidth="1"/>
    <col min="11530" max="11774" width="9.140625" style="1596" customWidth="1"/>
    <col min="11775" max="11776" width="11.42578125" style="1596"/>
    <col min="11777" max="11777" width="15.28515625" style="1596" customWidth="1"/>
    <col min="11778" max="11783" width="13.7109375" style="1596" customWidth="1"/>
    <col min="11784" max="11784" width="16.85546875" style="1596" bestFit="1" customWidth="1"/>
    <col min="11785" max="11785" width="25.5703125" style="1596" customWidth="1"/>
    <col min="11786" max="12030" width="9.140625" style="1596" customWidth="1"/>
    <col min="12031" max="12032" width="11.42578125" style="1596"/>
    <col min="12033" max="12033" width="15.28515625" style="1596" customWidth="1"/>
    <col min="12034" max="12039" width="13.7109375" style="1596" customWidth="1"/>
    <col min="12040" max="12040" width="16.85546875" style="1596" bestFit="1" customWidth="1"/>
    <col min="12041" max="12041" width="25.5703125" style="1596" customWidth="1"/>
    <col min="12042" max="12286" width="9.140625" style="1596" customWidth="1"/>
    <col min="12287" max="12288" width="11.42578125" style="1596"/>
    <col min="12289" max="12289" width="15.28515625" style="1596" customWidth="1"/>
    <col min="12290" max="12295" width="13.7109375" style="1596" customWidth="1"/>
    <col min="12296" max="12296" width="16.85546875" style="1596" bestFit="1" customWidth="1"/>
    <col min="12297" max="12297" width="25.5703125" style="1596" customWidth="1"/>
    <col min="12298" max="12542" width="9.140625" style="1596" customWidth="1"/>
    <col min="12543" max="12544" width="11.42578125" style="1596"/>
    <col min="12545" max="12545" width="15.28515625" style="1596" customWidth="1"/>
    <col min="12546" max="12551" width="13.7109375" style="1596" customWidth="1"/>
    <col min="12552" max="12552" width="16.85546875" style="1596" bestFit="1" customWidth="1"/>
    <col min="12553" max="12553" width="25.5703125" style="1596" customWidth="1"/>
    <col min="12554" max="12798" width="9.140625" style="1596" customWidth="1"/>
    <col min="12799" max="12800" width="11.42578125" style="1596"/>
    <col min="12801" max="12801" width="15.28515625" style="1596" customWidth="1"/>
    <col min="12802" max="12807" width="13.7109375" style="1596" customWidth="1"/>
    <col min="12808" max="12808" width="16.85546875" style="1596" bestFit="1" customWidth="1"/>
    <col min="12809" max="12809" width="25.5703125" style="1596" customWidth="1"/>
    <col min="12810" max="13054" width="9.140625" style="1596" customWidth="1"/>
    <col min="13055" max="13056" width="11.42578125" style="1596"/>
    <col min="13057" max="13057" width="15.28515625" style="1596" customWidth="1"/>
    <col min="13058" max="13063" width="13.7109375" style="1596" customWidth="1"/>
    <col min="13064" max="13064" width="16.85546875" style="1596" bestFit="1" customWidth="1"/>
    <col min="13065" max="13065" width="25.5703125" style="1596" customWidth="1"/>
    <col min="13066" max="13310" width="9.140625" style="1596" customWidth="1"/>
    <col min="13311" max="13312" width="11.42578125" style="1596"/>
    <col min="13313" max="13313" width="15.28515625" style="1596" customWidth="1"/>
    <col min="13314" max="13319" width="13.7109375" style="1596" customWidth="1"/>
    <col min="13320" max="13320" width="16.85546875" style="1596" bestFit="1" customWidth="1"/>
    <col min="13321" max="13321" width="25.5703125" style="1596" customWidth="1"/>
    <col min="13322" max="13566" width="9.140625" style="1596" customWidth="1"/>
    <col min="13567" max="13568" width="11.42578125" style="1596"/>
    <col min="13569" max="13569" width="15.28515625" style="1596" customWidth="1"/>
    <col min="13570" max="13575" width="13.7109375" style="1596" customWidth="1"/>
    <col min="13576" max="13576" width="16.85546875" style="1596" bestFit="1" customWidth="1"/>
    <col min="13577" max="13577" width="25.5703125" style="1596" customWidth="1"/>
    <col min="13578" max="13822" width="9.140625" style="1596" customWidth="1"/>
    <col min="13823" max="13824" width="11.42578125" style="1596"/>
    <col min="13825" max="13825" width="15.28515625" style="1596" customWidth="1"/>
    <col min="13826" max="13831" width="13.7109375" style="1596" customWidth="1"/>
    <col min="13832" max="13832" width="16.85546875" style="1596" bestFit="1" customWidth="1"/>
    <col min="13833" max="13833" width="25.5703125" style="1596" customWidth="1"/>
    <col min="13834" max="14078" width="9.140625" style="1596" customWidth="1"/>
    <col min="14079" max="14080" width="11.42578125" style="1596"/>
    <col min="14081" max="14081" width="15.28515625" style="1596" customWidth="1"/>
    <col min="14082" max="14087" width="13.7109375" style="1596" customWidth="1"/>
    <col min="14088" max="14088" width="16.85546875" style="1596" bestFit="1" customWidth="1"/>
    <col min="14089" max="14089" width="25.5703125" style="1596" customWidth="1"/>
    <col min="14090" max="14334" width="9.140625" style="1596" customWidth="1"/>
    <col min="14335" max="14336" width="11.42578125" style="1596"/>
    <col min="14337" max="14337" width="15.28515625" style="1596" customWidth="1"/>
    <col min="14338" max="14343" width="13.7109375" style="1596" customWidth="1"/>
    <col min="14344" max="14344" width="16.85546875" style="1596" bestFit="1" customWidth="1"/>
    <col min="14345" max="14345" width="25.5703125" style="1596" customWidth="1"/>
    <col min="14346" max="14590" width="9.140625" style="1596" customWidth="1"/>
    <col min="14591" max="14592" width="11.42578125" style="1596"/>
    <col min="14593" max="14593" width="15.28515625" style="1596" customWidth="1"/>
    <col min="14594" max="14599" width="13.7109375" style="1596" customWidth="1"/>
    <col min="14600" max="14600" width="16.85546875" style="1596" bestFit="1" customWidth="1"/>
    <col min="14601" max="14601" width="25.5703125" style="1596" customWidth="1"/>
    <col min="14602" max="14846" width="9.140625" style="1596" customWidth="1"/>
    <col min="14847" max="14848" width="11.42578125" style="1596"/>
    <col min="14849" max="14849" width="15.28515625" style="1596" customWidth="1"/>
    <col min="14850" max="14855" width="13.7109375" style="1596" customWidth="1"/>
    <col min="14856" max="14856" width="16.85546875" style="1596" bestFit="1" customWidth="1"/>
    <col min="14857" max="14857" width="25.5703125" style="1596" customWidth="1"/>
    <col min="14858" max="15102" width="9.140625" style="1596" customWidth="1"/>
    <col min="15103" max="15104" width="11.42578125" style="1596"/>
    <col min="15105" max="15105" width="15.28515625" style="1596" customWidth="1"/>
    <col min="15106" max="15111" width="13.7109375" style="1596" customWidth="1"/>
    <col min="15112" max="15112" width="16.85546875" style="1596" bestFit="1" customWidth="1"/>
    <col min="15113" max="15113" width="25.5703125" style="1596" customWidth="1"/>
    <col min="15114" max="15358" width="9.140625" style="1596" customWidth="1"/>
    <col min="15359" max="15360" width="11.42578125" style="1596"/>
    <col min="15361" max="15361" width="15.28515625" style="1596" customWidth="1"/>
    <col min="15362" max="15367" width="13.7109375" style="1596" customWidth="1"/>
    <col min="15368" max="15368" width="16.85546875" style="1596" bestFit="1" customWidth="1"/>
    <col min="15369" max="15369" width="25.5703125" style="1596" customWidth="1"/>
    <col min="15370" max="15614" width="9.140625" style="1596" customWidth="1"/>
    <col min="15615" max="15616" width="11.42578125" style="1596"/>
    <col min="15617" max="15617" width="15.28515625" style="1596" customWidth="1"/>
    <col min="15618" max="15623" width="13.7109375" style="1596" customWidth="1"/>
    <col min="15624" max="15624" width="16.85546875" style="1596" bestFit="1" customWidth="1"/>
    <col min="15625" max="15625" width="25.5703125" style="1596" customWidth="1"/>
    <col min="15626" max="15870" width="9.140625" style="1596" customWidth="1"/>
    <col min="15871" max="15872" width="11.42578125" style="1596"/>
    <col min="15873" max="15873" width="15.28515625" style="1596" customWidth="1"/>
    <col min="15874" max="15879" width="13.7109375" style="1596" customWidth="1"/>
    <col min="15880" max="15880" width="16.85546875" style="1596" bestFit="1" customWidth="1"/>
    <col min="15881" max="15881" width="25.5703125" style="1596" customWidth="1"/>
    <col min="15882" max="16126" width="9.140625" style="1596" customWidth="1"/>
    <col min="16127" max="16128" width="11.42578125" style="1596"/>
    <col min="16129" max="16129" width="15.28515625" style="1596" customWidth="1"/>
    <col min="16130" max="16135" width="13.7109375" style="1596" customWidth="1"/>
    <col min="16136" max="16136" width="16.85546875" style="1596" bestFit="1" customWidth="1"/>
    <col min="16137" max="16137" width="25.5703125" style="1596" customWidth="1"/>
    <col min="16138" max="16382" width="9.140625" style="1596" customWidth="1"/>
    <col min="16383" max="16384" width="11.42578125" style="1596"/>
  </cols>
  <sheetData>
    <row r="1" spans="1:8" ht="25.5">
      <c r="A1" s="1172" t="s">
        <v>322</v>
      </c>
    </row>
    <row r="2" spans="1:8" ht="18.75" thickBot="1">
      <c r="A2" s="3206" t="s">
        <v>808</v>
      </c>
      <c r="B2" s="3206"/>
      <c r="C2" s="3206"/>
      <c r="D2" s="3206"/>
      <c r="E2" s="3206"/>
      <c r="F2" s="3206"/>
      <c r="G2" s="3206"/>
    </row>
    <row r="3" spans="1:8" s="1758" customFormat="1" ht="44.25" thickBot="1">
      <c r="A3" s="3018" t="s">
        <v>960</v>
      </c>
      <c r="B3" s="3024" t="s">
        <v>41</v>
      </c>
      <c r="C3" s="3025" t="s">
        <v>988</v>
      </c>
      <c r="D3" s="3025" t="s">
        <v>989</v>
      </c>
      <c r="E3" s="3025" t="s">
        <v>990</v>
      </c>
      <c r="F3" s="3026" t="s">
        <v>991</v>
      </c>
      <c r="G3" s="3027" t="s">
        <v>992</v>
      </c>
    </row>
    <row r="4" spans="1:8" ht="20.100000000000001" customHeight="1">
      <c r="A4" s="3013" t="s">
        <v>974</v>
      </c>
      <c r="B4" s="1799">
        <v>837.32</v>
      </c>
      <c r="C4" s="1800">
        <v>392.07</v>
      </c>
      <c r="D4" s="1800">
        <v>2173.42</v>
      </c>
      <c r="E4" s="1800">
        <v>0.52</v>
      </c>
      <c r="F4" s="1801">
        <v>63.03</v>
      </c>
      <c r="G4" s="1802">
        <v>3466.36</v>
      </c>
      <c r="H4" s="1734"/>
    </row>
    <row r="5" spans="1:8" ht="20.100000000000001" customHeight="1">
      <c r="A5" s="3014" t="s">
        <v>975</v>
      </c>
      <c r="B5" s="1803">
        <v>901.016616</v>
      </c>
      <c r="C5" s="1804">
        <v>392.07049999999998</v>
      </c>
      <c r="D5" s="1804">
        <v>2408.4265919999998</v>
      </c>
      <c r="E5" s="1804">
        <v>0.22</v>
      </c>
      <c r="F5" s="1805">
        <v>63.03</v>
      </c>
      <c r="G5" s="1806">
        <v>3764.7637079999995</v>
      </c>
      <c r="H5" s="1734"/>
    </row>
    <row r="6" spans="1:8" ht="20.100000000000001" customHeight="1">
      <c r="A6" s="3014" t="s">
        <v>976</v>
      </c>
      <c r="B6" s="1803">
        <v>1064.2708339999999</v>
      </c>
      <c r="C6" s="1804">
        <v>372.90050000000002</v>
      </c>
      <c r="D6" s="1804">
        <v>2792.2340100000001</v>
      </c>
      <c r="E6" s="1804">
        <v>0.22</v>
      </c>
      <c r="F6" s="1807">
        <v>0</v>
      </c>
      <c r="G6" s="1806">
        <v>4229.625344</v>
      </c>
      <c r="H6" s="1734"/>
    </row>
    <row r="7" spans="1:8" ht="20.100000000000001" customHeight="1" thickBot="1">
      <c r="A7" s="3015" t="s">
        <v>977</v>
      </c>
      <c r="B7" s="1808">
        <v>1277.101559</v>
      </c>
      <c r="C7" s="1809">
        <v>372.90050000000002</v>
      </c>
      <c r="D7" s="1809">
        <v>2901.6003289999999</v>
      </c>
      <c r="E7" s="1809">
        <v>0.22</v>
      </c>
      <c r="F7" s="1807">
        <v>0</v>
      </c>
      <c r="G7" s="1810">
        <v>4551.8223879999996</v>
      </c>
      <c r="H7" s="1734"/>
    </row>
    <row r="8" spans="1:8" ht="20.100000000000001" customHeight="1">
      <c r="A8" s="3013" t="s">
        <v>978</v>
      </c>
      <c r="B8" s="1799">
        <v>1439.5913149999999</v>
      </c>
      <c r="C8" s="1800">
        <v>372.90050000000002</v>
      </c>
      <c r="D8" s="1800">
        <v>3056.5320860000002</v>
      </c>
      <c r="E8" s="1800">
        <v>0</v>
      </c>
      <c r="F8" s="1811">
        <v>0</v>
      </c>
      <c r="G8" s="1802">
        <v>4869.0239010000005</v>
      </c>
      <c r="H8" s="1734"/>
    </row>
    <row r="9" spans="1:8" ht="20.100000000000001" customHeight="1">
      <c r="A9" s="3014" t="s">
        <v>979</v>
      </c>
      <c r="B9" s="1803">
        <v>1561.424839</v>
      </c>
      <c r="C9" s="1804">
        <v>372.90050000000002</v>
      </c>
      <c r="D9" s="1804">
        <v>3276.1119239999998</v>
      </c>
      <c r="E9" s="1804">
        <v>0</v>
      </c>
      <c r="F9" s="1807">
        <v>0</v>
      </c>
      <c r="G9" s="1806">
        <v>5210.4372629999998</v>
      </c>
      <c r="H9" s="1734"/>
    </row>
    <row r="10" spans="1:8" ht="20.100000000000001" customHeight="1">
      <c r="A10" s="3014" t="s">
        <v>980</v>
      </c>
      <c r="B10" s="1803">
        <v>1607.8350170000001</v>
      </c>
      <c r="C10" s="1804">
        <v>353.73050000000001</v>
      </c>
      <c r="D10" s="1804">
        <v>3356.4304280000001</v>
      </c>
      <c r="E10" s="1804">
        <v>0</v>
      </c>
      <c r="F10" s="1807">
        <v>0</v>
      </c>
      <c r="G10" s="1806">
        <v>5317.9959450000006</v>
      </c>
      <c r="H10" s="1734"/>
    </row>
    <row r="11" spans="1:8" ht="20.100000000000001" customHeight="1" thickBot="1">
      <c r="A11" s="3015" t="s">
        <v>981</v>
      </c>
      <c r="B11" s="1813">
        <v>1727.914364</v>
      </c>
      <c r="C11" s="1809">
        <v>353.73050000000001</v>
      </c>
      <c r="D11" s="1809">
        <v>3541.198848</v>
      </c>
      <c r="E11" s="1809">
        <v>0</v>
      </c>
      <c r="F11" s="1814">
        <v>0</v>
      </c>
      <c r="G11" s="1810">
        <v>5622.8437119999999</v>
      </c>
      <c r="H11" s="1734"/>
    </row>
    <row r="12" spans="1:8" ht="20.100000000000001" customHeight="1">
      <c r="A12" s="3013" t="s">
        <v>936</v>
      </c>
      <c r="B12" s="1815">
        <v>1947.1850979999999</v>
      </c>
      <c r="C12" s="1800">
        <v>353.73050000000001</v>
      </c>
      <c r="D12" s="1800">
        <v>3665.8538589999998</v>
      </c>
      <c r="E12" s="1800">
        <v>0</v>
      </c>
      <c r="F12" s="1811">
        <v>0</v>
      </c>
      <c r="G12" s="1802">
        <v>5966.7694570000003</v>
      </c>
      <c r="H12" s="1734"/>
    </row>
    <row r="13" spans="1:8" ht="20.100000000000001" customHeight="1">
      <c r="A13" s="3014" t="s">
        <v>937</v>
      </c>
      <c r="B13" s="1803">
        <v>2084.5903819999999</v>
      </c>
      <c r="C13" s="1804">
        <v>353.73050000000001</v>
      </c>
      <c r="D13" s="1804">
        <v>3714.5538590000001</v>
      </c>
      <c r="E13" s="1804">
        <v>0</v>
      </c>
      <c r="F13" s="1807">
        <v>0</v>
      </c>
      <c r="G13" s="1806">
        <v>6152.8747409999996</v>
      </c>
      <c r="H13" s="1734"/>
    </row>
    <row r="14" spans="1:8" ht="20.100000000000001" customHeight="1">
      <c r="A14" s="3014" t="s">
        <v>938</v>
      </c>
      <c r="B14" s="1803">
        <v>2132.9269570000001</v>
      </c>
      <c r="C14" s="1804">
        <v>334.56049999999999</v>
      </c>
      <c r="D14" s="1804">
        <v>3878.5538590000001</v>
      </c>
      <c r="E14" s="1804">
        <v>0</v>
      </c>
      <c r="F14" s="1807">
        <v>0</v>
      </c>
      <c r="G14" s="1806">
        <v>6346.0413160000007</v>
      </c>
      <c r="H14" s="1734"/>
    </row>
    <row r="15" spans="1:8" ht="20.100000000000001" customHeight="1" thickBot="1">
      <c r="A15" s="3015" t="s">
        <v>939</v>
      </c>
      <c r="B15" s="1808">
        <v>2122.9269570000001</v>
      </c>
      <c r="C15" s="1809">
        <v>334.56049999999999</v>
      </c>
      <c r="D15" s="1809">
        <v>4080.0488479999999</v>
      </c>
      <c r="E15" s="1809">
        <v>0</v>
      </c>
      <c r="F15" s="1814">
        <v>0</v>
      </c>
      <c r="G15" s="1810">
        <v>6537.5363049999996</v>
      </c>
      <c r="H15" s="1734"/>
    </row>
    <row r="16" spans="1:8" ht="20.100000000000001" customHeight="1">
      <c r="A16" s="3013" t="s">
        <v>941</v>
      </c>
      <c r="B16" s="1799">
        <v>2338.204999</v>
      </c>
      <c r="C16" s="1800">
        <v>334.56049999999999</v>
      </c>
      <c r="D16" s="1800">
        <v>3820.5533810000002</v>
      </c>
      <c r="E16" s="1800">
        <v>0</v>
      </c>
      <c r="F16" s="1811">
        <v>0</v>
      </c>
      <c r="G16" s="1802">
        <v>6493.3188800000007</v>
      </c>
      <c r="H16" s="1734"/>
    </row>
    <row r="17" spans="1:9" ht="20.100000000000001" customHeight="1">
      <c r="A17" s="3014" t="s">
        <v>942</v>
      </c>
      <c r="B17" s="1803">
        <v>2483.2851049999999</v>
      </c>
      <c r="C17" s="1804">
        <v>334.56049999999999</v>
      </c>
      <c r="D17" s="1804">
        <v>4032.9031300000001</v>
      </c>
      <c r="E17" s="1804">
        <v>0</v>
      </c>
      <c r="F17" s="1807">
        <v>0</v>
      </c>
      <c r="G17" s="1806">
        <v>6850.7487350000001</v>
      </c>
      <c r="H17" s="1734"/>
      <c r="I17" s="1816"/>
    </row>
    <row r="18" spans="1:9" ht="20.100000000000001" customHeight="1">
      <c r="A18" s="3014" t="s">
        <v>962</v>
      </c>
      <c r="B18" s="1803">
        <v>2483.2851049999999</v>
      </c>
      <c r="C18" s="1804">
        <v>334.56049999999999</v>
      </c>
      <c r="D18" s="1804">
        <v>4215.0377099999996</v>
      </c>
      <c r="E18" s="1804">
        <v>0</v>
      </c>
      <c r="F18" s="1807">
        <v>0</v>
      </c>
      <c r="G18" s="1806">
        <v>7032.8833149999991</v>
      </c>
      <c r="H18" s="1734"/>
    </row>
    <row r="19" spans="1:9" ht="20.100000000000001" customHeight="1" thickBot="1">
      <c r="A19" s="3015" t="s">
        <v>963</v>
      </c>
      <c r="B19" s="1813">
        <v>2581.550643</v>
      </c>
      <c r="C19" s="1809">
        <v>315.39049999999997</v>
      </c>
      <c r="D19" s="1809">
        <v>4222.0377099999996</v>
      </c>
      <c r="E19" s="1809">
        <v>0</v>
      </c>
      <c r="F19" s="1814">
        <v>0</v>
      </c>
      <c r="G19" s="1810">
        <v>7118.9788529999996</v>
      </c>
      <c r="H19" s="1734"/>
    </row>
    <row r="20" spans="1:9" ht="20.100000000000001" customHeight="1">
      <c r="A20" s="3013" t="s">
        <v>946</v>
      </c>
      <c r="B20" s="1815">
        <v>2735.7485360000001</v>
      </c>
      <c r="C20" s="1800">
        <v>315.39049999999997</v>
      </c>
      <c r="D20" s="1800">
        <v>4132.0377099999996</v>
      </c>
      <c r="E20" s="1800">
        <v>0</v>
      </c>
      <c r="F20" s="1811">
        <v>0</v>
      </c>
      <c r="G20" s="1802">
        <v>7183.1767459999992</v>
      </c>
      <c r="H20" s="1734"/>
    </row>
    <row r="21" spans="1:9" ht="20.100000000000001" customHeight="1">
      <c r="A21" s="3014" t="s">
        <v>947</v>
      </c>
      <c r="B21" s="1803">
        <v>2735.8690940000001</v>
      </c>
      <c r="C21" s="1804">
        <v>315.39049999999997</v>
      </c>
      <c r="D21" s="1804">
        <v>4369.8377099999998</v>
      </c>
      <c r="E21" s="1804">
        <v>0</v>
      </c>
      <c r="F21" s="1807">
        <v>0</v>
      </c>
      <c r="G21" s="1806">
        <v>7421.0973039999999</v>
      </c>
      <c r="H21" s="1734"/>
    </row>
    <row r="22" spans="1:9" ht="20.100000000000001" customHeight="1">
      <c r="A22" s="3014" t="s">
        <v>948</v>
      </c>
      <c r="B22" s="1803">
        <v>2735.8690000000001</v>
      </c>
      <c r="C22" s="1804">
        <v>315.39049999999997</v>
      </c>
      <c r="D22" s="1804">
        <v>4599.8389999999999</v>
      </c>
      <c r="E22" s="1804">
        <v>0</v>
      </c>
      <c r="F22" s="1807">
        <v>0</v>
      </c>
      <c r="G22" s="1806">
        <v>7651.0985000000001</v>
      </c>
      <c r="H22" s="1734"/>
    </row>
    <row r="23" spans="1:9" ht="20.100000000000001" customHeight="1" thickBot="1">
      <c r="A23" s="3015" t="s">
        <v>949</v>
      </c>
      <c r="B23" s="1808">
        <v>2815.5237529999999</v>
      </c>
      <c r="C23" s="1809">
        <v>296.22050000000002</v>
      </c>
      <c r="D23" s="1809">
        <v>4792.2812210000002</v>
      </c>
      <c r="E23" s="1809">
        <v>0</v>
      </c>
      <c r="F23" s="1807">
        <v>0</v>
      </c>
      <c r="G23" s="1817">
        <v>7904.025474</v>
      </c>
      <c r="H23" s="1734"/>
    </row>
    <row r="24" spans="1:9" ht="20.100000000000001" customHeight="1">
      <c r="A24" s="3028" t="s">
        <v>951</v>
      </c>
      <c r="B24" s="1818">
        <v>2865.52</v>
      </c>
      <c r="C24" s="1819">
        <v>271.22000000000003</v>
      </c>
      <c r="D24" s="1819">
        <v>5370.8</v>
      </c>
      <c r="E24" s="1820">
        <v>0</v>
      </c>
      <c r="F24" s="1820">
        <v>0</v>
      </c>
      <c r="G24" s="1821">
        <v>8507.5400000000009</v>
      </c>
      <c r="H24" s="1734"/>
      <c r="I24" s="1719"/>
    </row>
    <row r="25" spans="1:9" ht="20.100000000000001" customHeight="1">
      <c r="A25" s="3012" t="s">
        <v>952</v>
      </c>
      <c r="B25" s="1822">
        <v>2824.95</v>
      </c>
      <c r="C25" s="1823">
        <v>271.22000000000003</v>
      </c>
      <c r="D25" s="1823">
        <v>5300.42</v>
      </c>
      <c r="E25" s="1824">
        <v>0</v>
      </c>
      <c r="F25" s="1824">
        <v>0</v>
      </c>
      <c r="G25" s="1825">
        <v>8396.59</v>
      </c>
      <c r="H25" s="1734"/>
    </row>
    <row r="26" spans="1:9" ht="20.100000000000001" customHeight="1">
      <c r="A26" s="3012" t="s">
        <v>953</v>
      </c>
      <c r="B26" s="1822">
        <v>2772.8670379999999</v>
      </c>
      <c r="C26" s="1792">
        <v>271.22050000000002</v>
      </c>
      <c r="D26" s="1823">
        <v>5568.140821</v>
      </c>
      <c r="E26" s="1824">
        <v>0</v>
      </c>
      <c r="F26" s="1824">
        <v>0</v>
      </c>
      <c r="G26" s="1825">
        <f>B26+C26+D26+E26+F26</f>
        <v>8612.2283590000006</v>
      </c>
      <c r="H26" s="1734"/>
    </row>
    <row r="27" spans="1:9" ht="20.100000000000001" customHeight="1" thickBot="1">
      <c r="A27" s="3023" t="s">
        <v>954</v>
      </c>
      <c r="B27" s="1826">
        <v>2772.8670379999999</v>
      </c>
      <c r="C27" s="1827">
        <v>255.988</v>
      </c>
      <c r="D27" s="1828">
        <v>5808.140821</v>
      </c>
      <c r="E27" s="1829">
        <v>0</v>
      </c>
      <c r="F27" s="1829">
        <v>0</v>
      </c>
      <c r="G27" s="1830">
        <f>B27+C27+D27+E27+F27</f>
        <v>8836.9958589999987</v>
      </c>
      <c r="H27" s="1734"/>
    </row>
    <row r="28" spans="1:9" ht="20.100000000000001" customHeight="1">
      <c r="A28" s="3028" t="s">
        <v>956</v>
      </c>
      <c r="B28" s="1818">
        <v>2824.8070459999999</v>
      </c>
      <c r="C28" s="1819">
        <v>230.988</v>
      </c>
      <c r="D28" s="1819">
        <v>6914.2581695925101</v>
      </c>
      <c r="E28" s="1820">
        <v>0</v>
      </c>
      <c r="F28" s="1820">
        <v>0</v>
      </c>
      <c r="G28" s="1821">
        <v>9970.0532155925102</v>
      </c>
      <c r="H28" s="1734"/>
    </row>
    <row r="29" spans="1:9" ht="20.100000000000001" customHeight="1">
      <c r="A29" s="3012" t="s">
        <v>982</v>
      </c>
      <c r="B29" s="1822">
        <v>2901.8070459999999</v>
      </c>
      <c r="C29" s="1823">
        <v>230.988</v>
      </c>
      <c r="D29" s="1823">
        <v>7473.53916959251</v>
      </c>
      <c r="E29" s="1824">
        <v>0</v>
      </c>
      <c r="F29" s="1824">
        <v>0</v>
      </c>
      <c r="G29" s="1825">
        <v>10606.3342155925</v>
      </c>
      <c r="H29" s="1734"/>
    </row>
    <row r="30" spans="1:9" ht="20.100000000000001" customHeight="1">
      <c r="A30" s="3012" t="s">
        <v>986</v>
      </c>
      <c r="B30" s="1822">
        <v>3261.49</v>
      </c>
      <c r="C30" s="1792">
        <v>230.99</v>
      </c>
      <c r="D30" s="1823">
        <v>7352.74</v>
      </c>
      <c r="E30" s="1824">
        <v>0</v>
      </c>
      <c r="F30" s="1824">
        <v>0</v>
      </c>
      <c r="G30" s="1825">
        <v>10845.22</v>
      </c>
      <c r="H30" s="1734"/>
      <c r="I30" s="1816"/>
    </row>
    <row r="31" spans="1:9" ht="20.100000000000001" customHeight="1" thickBot="1">
      <c r="A31" s="3023" t="s">
        <v>987</v>
      </c>
      <c r="B31" s="1826">
        <v>3277.28</v>
      </c>
      <c r="C31" s="1827">
        <v>215.99</v>
      </c>
      <c r="D31" s="1828">
        <v>7564.94</v>
      </c>
      <c r="E31" s="1829">
        <v>0</v>
      </c>
      <c r="F31" s="1829">
        <v>0</v>
      </c>
      <c r="G31" s="1830">
        <v>11058.21</v>
      </c>
      <c r="H31" s="1734"/>
      <c r="I31" s="1816"/>
    </row>
  </sheetData>
  <mergeCells count="1">
    <mergeCell ref="A2:G2"/>
  </mergeCells>
  <hyperlinks>
    <hyperlink ref="A1" location="Menu!A1" display="Return to Menu"/>
  </hyperlinks>
  <pageMargins left="0.7" right="0.7" top="0.75" bottom="0.75" header="0.3" footer="0.3"/>
  <pageSetup scale="9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79"/>
  <sheetViews>
    <sheetView view="pageBreakPreview" zoomScale="90" zoomScaleSheetLayoutView="90" zoomScalePageLayoutView="70" workbookViewId="0">
      <pane xSplit="1" ySplit="3" topLeftCell="B61" activePane="bottomRight" state="frozen"/>
      <selection activeCell="B12" sqref="B12"/>
      <selection pane="topRight" activeCell="B12" sqref="B12"/>
      <selection pane="bottomLeft" activeCell="B12" sqref="B12"/>
      <selection pane="bottomRight"/>
    </sheetView>
  </sheetViews>
  <sheetFormatPr defaultRowHeight="15.75"/>
  <cols>
    <col min="1" max="1" width="66.42578125" style="896" customWidth="1"/>
    <col min="2" max="29" width="15" style="871" customWidth="1"/>
    <col min="30" max="35" width="16.28515625" style="871" bestFit="1" customWidth="1"/>
    <col min="36" max="138" width="9.140625" style="871"/>
    <col min="139" max="139" width="56.5703125" style="871" customWidth="1"/>
    <col min="140" max="140" width="15" style="871" bestFit="1" customWidth="1"/>
    <col min="141" max="161" width="15" style="871" customWidth="1"/>
    <col min="162" max="216" width="15.5703125" style="871" customWidth="1"/>
    <col min="217" max="223" width="15.5703125" style="871" bestFit="1" customWidth="1"/>
    <col min="224" max="394" width="9.140625" style="871"/>
    <col min="395" max="395" width="56.5703125" style="871" customWidth="1"/>
    <col min="396" max="396" width="15" style="871" bestFit="1" customWidth="1"/>
    <col min="397" max="417" width="15" style="871" customWidth="1"/>
    <col min="418" max="472" width="15.5703125" style="871" customWidth="1"/>
    <col min="473" max="479" width="15.5703125" style="871" bestFit="1" customWidth="1"/>
    <col min="480" max="650" width="9.140625" style="871"/>
    <col min="651" max="651" width="56.5703125" style="871" customWidth="1"/>
    <col min="652" max="652" width="15" style="871" bestFit="1" customWidth="1"/>
    <col min="653" max="673" width="15" style="871" customWidth="1"/>
    <col min="674" max="728" width="15.5703125" style="871" customWidth="1"/>
    <col min="729" max="735" width="15.5703125" style="871" bestFit="1" customWidth="1"/>
    <col min="736" max="906" width="9.140625" style="871"/>
    <col min="907" max="907" width="56.5703125" style="871" customWidth="1"/>
    <col min="908" max="908" width="15" style="871" bestFit="1" customWidth="1"/>
    <col min="909" max="929" width="15" style="871" customWidth="1"/>
    <col min="930" max="984" width="15.5703125" style="871" customWidth="1"/>
    <col min="985" max="991" width="15.5703125" style="871" bestFit="1" customWidth="1"/>
    <col min="992" max="1162" width="9.140625" style="871"/>
    <col min="1163" max="1163" width="56.5703125" style="871" customWidth="1"/>
    <col min="1164" max="1164" width="15" style="871" bestFit="1" customWidth="1"/>
    <col min="1165" max="1185" width="15" style="871" customWidth="1"/>
    <col min="1186" max="1240" width="15.5703125" style="871" customWidth="1"/>
    <col min="1241" max="1247" width="15.5703125" style="871" bestFit="1" customWidth="1"/>
    <col min="1248" max="1418" width="9.140625" style="871"/>
    <col min="1419" max="1419" width="56.5703125" style="871" customWidth="1"/>
    <col min="1420" max="1420" width="15" style="871" bestFit="1" customWidth="1"/>
    <col min="1421" max="1441" width="15" style="871" customWidth="1"/>
    <col min="1442" max="1496" width="15.5703125" style="871" customWidth="1"/>
    <col min="1497" max="1503" width="15.5703125" style="871" bestFit="1" customWidth="1"/>
    <col min="1504" max="1674" width="9.140625" style="871"/>
    <col min="1675" max="1675" width="56.5703125" style="871" customWidth="1"/>
    <col min="1676" max="1676" width="15" style="871" bestFit="1" customWidth="1"/>
    <col min="1677" max="1697" width="15" style="871" customWidth="1"/>
    <col min="1698" max="1752" width="15.5703125" style="871" customWidth="1"/>
    <col min="1753" max="1759" width="15.5703125" style="871" bestFit="1" customWidth="1"/>
    <col min="1760" max="1930" width="9.140625" style="871"/>
    <col min="1931" max="1931" width="56.5703125" style="871" customWidth="1"/>
    <col min="1932" max="1932" width="15" style="871" bestFit="1" customWidth="1"/>
    <col min="1933" max="1953" width="15" style="871" customWidth="1"/>
    <col min="1954" max="2008" width="15.5703125" style="871" customWidth="1"/>
    <col min="2009" max="2015" width="15.5703125" style="871" bestFit="1" customWidth="1"/>
    <col min="2016" max="2186" width="9.140625" style="871"/>
    <col min="2187" max="2187" width="56.5703125" style="871" customWidth="1"/>
    <col min="2188" max="2188" width="15" style="871" bestFit="1" customWidth="1"/>
    <col min="2189" max="2209" width="15" style="871" customWidth="1"/>
    <col min="2210" max="2264" width="15.5703125" style="871" customWidth="1"/>
    <col min="2265" max="2271" width="15.5703125" style="871" bestFit="1" customWidth="1"/>
    <col min="2272" max="2442" width="9.140625" style="871"/>
    <col min="2443" max="2443" width="56.5703125" style="871" customWidth="1"/>
    <col min="2444" max="2444" width="15" style="871" bestFit="1" customWidth="1"/>
    <col min="2445" max="2465" width="15" style="871" customWidth="1"/>
    <col min="2466" max="2520" width="15.5703125" style="871" customWidth="1"/>
    <col min="2521" max="2527" width="15.5703125" style="871" bestFit="1" customWidth="1"/>
    <col min="2528" max="2698" width="9.140625" style="871"/>
    <col min="2699" max="2699" width="56.5703125" style="871" customWidth="1"/>
    <col min="2700" max="2700" width="15" style="871" bestFit="1" customWidth="1"/>
    <col min="2701" max="2721" width="15" style="871" customWidth="1"/>
    <col min="2722" max="2776" width="15.5703125" style="871" customWidth="1"/>
    <col min="2777" max="2783" width="15.5703125" style="871" bestFit="1" customWidth="1"/>
    <col min="2784" max="2954" width="9.140625" style="871"/>
    <col min="2955" max="2955" width="56.5703125" style="871" customWidth="1"/>
    <col min="2956" max="2956" width="15" style="871" bestFit="1" customWidth="1"/>
    <col min="2957" max="2977" width="15" style="871" customWidth="1"/>
    <col min="2978" max="3032" width="15.5703125" style="871" customWidth="1"/>
    <col min="3033" max="3039" width="15.5703125" style="871" bestFit="1" customWidth="1"/>
    <col min="3040" max="3210" width="9.140625" style="871"/>
    <col min="3211" max="3211" width="56.5703125" style="871" customWidth="1"/>
    <col min="3212" max="3212" width="15" style="871" bestFit="1" customWidth="1"/>
    <col min="3213" max="3233" width="15" style="871" customWidth="1"/>
    <col min="3234" max="3288" width="15.5703125" style="871" customWidth="1"/>
    <col min="3289" max="3295" width="15.5703125" style="871" bestFit="1" customWidth="1"/>
    <col min="3296" max="3466" width="9.140625" style="871"/>
    <col min="3467" max="3467" width="56.5703125" style="871" customWidth="1"/>
    <col min="3468" max="3468" width="15" style="871" bestFit="1" customWidth="1"/>
    <col min="3469" max="3489" width="15" style="871" customWidth="1"/>
    <col min="3490" max="3544" width="15.5703125" style="871" customWidth="1"/>
    <col min="3545" max="3551" width="15.5703125" style="871" bestFit="1" customWidth="1"/>
    <col min="3552" max="3722" width="9.140625" style="871"/>
    <col min="3723" max="3723" width="56.5703125" style="871" customWidth="1"/>
    <col min="3724" max="3724" width="15" style="871" bestFit="1" customWidth="1"/>
    <col min="3725" max="3745" width="15" style="871" customWidth="1"/>
    <col min="3746" max="3800" width="15.5703125" style="871" customWidth="1"/>
    <col min="3801" max="3807" width="15.5703125" style="871" bestFit="1" customWidth="1"/>
    <col min="3808" max="3978" width="9.140625" style="871"/>
    <col min="3979" max="3979" width="56.5703125" style="871" customWidth="1"/>
    <col min="3980" max="3980" width="15" style="871" bestFit="1" customWidth="1"/>
    <col min="3981" max="4001" width="15" style="871" customWidth="1"/>
    <col min="4002" max="4056" width="15.5703125" style="871" customWidth="1"/>
    <col min="4057" max="4063" width="15.5703125" style="871" bestFit="1" customWidth="1"/>
    <col min="4064" max="4234" width="9.140625" style="871"/>
    <col min="4235" max="4235" width="56.5703125" style="871" customWidth="1"/>
    <col min="4236" max="4236" width="15" style="871" bestFit="1" customWidth="1"/>
    <col min="4237" max="4257" width="15" style="871" customWidth="1"/>
    <col min="4258" max="4312" width="15.5703125" style="871" customWidth="1"/>
    <col min="4313" max="4319" width="15.5703125" style="871" bestFit="1" customWidth="1"/>
    <col min="4320" max="4490" width="9.140625" style="871"/>
    <col min="4491" max="4491" width="56.5703125" style="871" customWidth="1"/>
    <col min="4492" max="4492" width="15" style="871" bestFit="1" customWidth="1"/>
    <col min="4493" max="4513" width="15" style="871" customWidth="1"/>
    <col min="4514" max="4568" width="15.5703125" style="871" customWidth="1"/>
    <col min="4569" max="4575" width="15.5703125" style="871" bestFit="1" customWidth="1"/>
    <col min="4576" max="4746" width="9.140625" style="871"/>
    <col min="4747" max="4747" width="56.5703125" style="871" customWidth="1"/>
    <col min="4748" max="4748" width="15" style="871" bestFit="1" customWidth="1"/>
    <col min="4749" max="4769" width="15" style="871" customWidth="1"/>
    <col min="4770" max="4824" width="15.5703125" style="871" customWidth="1"/>
    <col min="4825" max="4831" width="15.5703125" style="871" bestFit="1" customWidth="1"/>
    <col min="4832" max="5002" width="9.140625" style="871"/>
    <col min="5003" max="5003" width="56.5703125" style="871" customWidth="1"/>
    <col min="5004" max="5004" width="15" style="871" bestFit="1" customWidth="1"/>
    <col min="5005" max="5025" width="15" style="871" customWidth="1"/>
    <col min="5026" max="5080" width="15.5703125" style="871" customWidth="1"/>
    <col min="5081" max="5087" width="15.5703125" style="871" bestFit="1" customWidth="1"/>
    <col min="5088" max="5258" width="9.140625" style="871"/>
    <col min="5259" max="5259" width="56.5703125" style="871" customWidth="1"/>
    <col min="5260" max="5260" width="15" style="871" bestFit="1" customWidth="1"/>
    <col min="5261" max="5281" width="15" style="871" customWidth="1"/>
    <col min="5282" max="5336" width="15.5703125" style="871" customWidth="1"/>
    <col min="5337" max="5343" width="15.5703125" style="871" bestFit="1" customWidth="1"/>
    <col min="5344" max="5514" width="9.140625" style="871"/>
    <col min="5515" max="5515" width="56.5703125" style="871" customWidth="1"/>
    <col min="5516" max="5516" width="15" style="871" bestFit="1" customWidth="1"/>
    <col min="5517" max="5537" width="15" style="871" customWidth="1"/>
    <col min="5538" max="5592" width="15.5703125" style="871" customWidth="1"/>
    <col min="5593" max="5599" width="15.5703125" style="871" bestFit="1" customWidth="1"/>
    <col min="5600" max="5770" width="9.140625" style="871"/>
    <col min="5771" max="5771" width="56.5703125" style="871" customWidth="1"/>
    <col min="5772" max="5772" width="15" style="871" bestFit="1" customWidth="1"/>
    <col min="5773" max="5793" width="15" style="871" customWidth="1"/>
    <col min="5794" max="5848" width="15.5703125" style="871" customWidth="1"/>
    <col min="5849" max="5855" width="15.5703125" style="871" bestFit="1" customWidth="1"/>
    <col min="5856" max="6026" width="9.140625" style="871"/>
    <col min="6027" max="6027" width="56.5703125" style="871" customWidth="1"/>
    <col min="6028" max="6028" width="15" style="871" bestFit="1" customWidth="1"/>
    <col min="6029" max="6049" width="15" style="871" customWidth="1"/>
    <col min="6050" max="6104" width="15.5703125" style="871" customWidth="1"/>
    <col min="6105" max="6111" width="15.5703125" style="871" bestFit="1" customWidth="1"/>
    <col min="6112" max="6282" width="9.140625" style="871"/>
    <col min="6283" max="6283" width="56.5703125" style="871" customWidth="1"/>
    <col min="6284" max="6284" width="15" style="871" bestFit="1" customWidth="1"/>
    <col min="6285" max="6305" width="15" style="871" customWidth="1"/>
    <col min="6306" max="6360" width="15.5703125" style="871" customWidth="1"/>
    <col min="6361" max="6367" width="15.5703125" style="871" bestFit="1" customWidth="1"/>
    <col min="6368" max="6538" width="9.140625" style="871"/>
    <col min="6539" max="6539" width="56.5703125" style="871" customWidth="1"/>
    <col min="6540" max="6540" width="15" style="871" bestFit="1" customWidth="1"/>
    <col min="6541" max="6561" width="15" style="871" customWidth="1"/>
    <col min="6562" max="6616" width="15.5703125" style="871" customWidth="1"/>
    <col min="6617" max="6623" width="15.5703125" style="871" bestFit="1" customWidth="1"/>
    <col min="6624" max="6794" width="9.140625" style="871"/>
    <col min="6795" max="6795" width="56.5703125" style="871" customWidth="1"/>
    <col min="6796" max="6796" width="15" style="871" bestFit="1" customWidth="1"/>
    <col min="6797" max="6817" width="15" style="871" customWidth="1"/>
    <col min="6818" max="6872" width="15.5703125" style="871" customWidth="1"/>
    <col min="6873" max="6879" width="15.5703125" style="871" bestFit="1" customWidth="1"/>
    <col min="6880" max="7050" width="9.140625" style="871"/>
    <col min="7051" max="7051" width="56.5703125" style="871" customWidth="1"/>
    <col min="7052" max="7052" width="15" style="871" bestFit="1" customWidth="1"/>
    <col min="7053" max="7073" width="15" style="871" customWidth="1"/>
    <col min="7074" max="7128" width="15.5703125" style="871" customWidth="1"/>
    <col min="7129" max="7135" width="15.5703125" style="871" bestFit="1" customWidth="1"/>
    <col min="7136" max="7306" width="9.140625" style="871"/>
    <col min="7307" max="7307" width="56.5703125" style="871" customWidth="1"/>
    <col min="7308" max="7308" width="15" style="871" bestFit="1" customWidth="1"/>
    <col min="7309" max="7329" width="15" style="871" customWidth="1"/>
    <col min="7330" max="7384" width="15.5703125" style="871" customWidth="1"/>
    <col min="7385" max="7391" width="15.5703125" style="871" bestFit="1" customWidth="1"/>
    <col min="7392" max="7562" width="9.140625" style="871"/>
    <col min="7563" max="7563" width="56.5703125" style="871" customWidth="1"/>
    <col min="7564" max="7564" width="15" style="871" bestFit="1" customWidth="1"/>
    <col min="7565" max="7585" width="15" style="871" customWidth="1"/>
    <col min="7586" max="7640" width="15.5703125" style="871" customWidth="1"/>
    <col min="7641" max="7647" width="15.5703125" style="871" bestFit="1" customWidth="1"/>
    <col min="7648" max="7818" width="9.140625" style="871"/>
    <col min="7819" max="7819" width="56.5703125" style="871" customWidth="1"/>
    <col min="7820" max="7820" width="15" style="871" bestFit="1" customWidth="1"/>
    <col min="7821" max="7841" width="15" style="871" customWidth="1"/>
    <col min="7842" max="7896" width="15.5703125" style="871" customWidth="1"/>
    <col min="7897" max="7903" width="15.5703125" style="871" bestFit="1" customWidth="1"/>
    <col min="7904" max="8074" width="9.140625" style="871"/>
    <col min="8075" max="8075" width="56.5703125" style="871" customWidth="1"/>
    <col min="8076" max="8076" width="15" style="871" bestFit="1" customWidth="1"/>
    <col min="8077" max="8097" width="15" style="871" customWidth="1"/>
    <col min="8098" max="8152" width="15.5703125" style="871" customWidth="1"/>
    <col min="8153" max="8159" width="15.5703125" style="871" bestFit="1" customWidth="1"/>
    <col min="8160" max="8330" width="9.140625" style="871"/>
    <col min="8331" max="8331" width="56.5703125" style="871" customWidth="1"/>
    <col min="8332" max="8332" width="15" style="871" bestFit="1" customWidth="1"/>
    <col min="8333" max="8353" width="15" style="871" customWidth="1"/>
    <col min="8354" max="8408" width="15.5703125" style="871" customWidth="1"/>
    <col min="8409" max="8415" width="15.5703125" style="871" bestFit="1" customWidth="1"/>
    <col min="8416" max="8586" width="9.140625" style="871"/>
    <col min="8587" max="8587" width="56.5703125" style="871" customWidth="1"/>
    <col min="8588" max="8588" width="15" style="871" bestFit="1" customWidth="1"/>
    <col min="8589" max="8609" width="15" style="871" customWidth="1"/>
    <col min="8610" max="8664" width="15.5703125" style="871" customWidth="1"/>
    <col min="8665" max="8671" width="15.5703125" style="871" bestFit="1" customWidth="1"/>
    <col min="8672" max="8842" width="9.140625" style="871"/>
    <col min="8843" max="8843" width="56.5703125" style="871" customWidth="1"/>
    <col min="8844" max="8844" width="15" style="871" bestFit="1" customWidth="1"/>
    <col min="8845" max="8865" width="15" style="871" customWidth="1"/>
    <col min="8866" max="8920" width="15.5703125" style="871" customWidth="1"/>
    <col min="8921" max="8927" width="15.5703125" style="871" bestFit="1" customWidth="1"/>
    <col min="8928" max="9098" width="9.140625" style="871"/>
    <col min="9099" max="9099" width="56.5703125" style="871" customWidth="1"/>
    <col min="9100" max="9100" width="15" style="871" bestFit="1" customWidth="1"/>
    <col min="9101" max="9121" width="15" style="871" customWidth="1"/>
    <col min="9122" max="9176" width="15.5703125" style="871" customWidth="1"/>
    <col min="9177" max="9183" width="15.5703125" style="871" bestFit="1" customWidth="1"/>
    <col min="9184" max="9354" width="9.140625" style="871"/>
    <col min="9355" max="9355" width="56.5703125" style="871" customWidth="1"/>
    <col min="9356" max="9356" width="15" style="871" bestFit="1" customWidth="1"/>
    <col min="9357" max="9377" width="15" style="871" customWidth="1"/>
    <col min="9378" max="9432" width="15.5703125" style="871" customWidth="1"/>
    <col min="9433" max="9439" width="15.5703125" style="871" bestFit="1" customWidth="1"/>
    <col min="9440" max="9610" width="9.140625" style="871"/>
    <col min="9611" max="9611" width="56.5703125" style="871" customWidth="1"/>
    <col min="9612" max="9612" width="15" style="871" bestFit="1" customWidth="1"/>
    <col min="9613" max="9633" width="15" style="871" customWidth="1"/>
    <col min="9634" max="9688" width="15.5703125" style="871" customWidth="1"/>
    <col min="9689" max="9695" width="15.5703125" style="871" bestFit="1" customWidth="1"/>
    <col min="9696" max="9866" width="9.140625" style="871"/>
    <col min="9867" max="9867" width="56.5703125" style="871" customWidth="1"/>
    <col min="9868" max="9868" width="15" style="871" bestFit="1" customWidth="1"/>
    <col min="9869" max="9889" width="15" style="871" customWidth="1"/>
    <col min="9890" max="9944" width="15.5703125" style="871" customWidth="1"/>
    <col min="9945" max="9951" width="15.5703125" style="871" bestFit="1" customWidth="1"/>
    <col min="9952" max="10122" width="9.140625" style="871"/>
    <col min="10123" max="10123" width="56.5703125" style="871" customWidth="1"/>
    <col min="10124" max="10124" width="15" style="871" bestFit="1" customWidth="1"/>
    <col min="10125" max="10145" width="15" style="871" customWidth="1"/>
    <col min="10146" max="10200" width="15.5703125" style="871" customWidth="1"/>
    <col min="10201" max="10207" width="15.5703125" style="871" bestFit="1" customWidth="1"/>
    <col min="10208" max="10378" width="9.140625" style="871"/>
    <col min="10379" max="10379" width="56.5703125" style="871" customWidth="1"/>
    <col min="10380" max="10380" width="15" style="871" bestFit="1" customWidth="1"/>
    <col min="10381" max="10401" width="15" style="871" customWidth="1"/>
    <col min="10402" max="10456" width="15.5703125" style="871" customWidth="1"/>
    <col min="10457" max="10463" width="15.5703125" style="871" bestFit="1" customWidth="1"/>
    <col min="10464" max="10634" width="9.140625" style="871"/>
    <col min="10635" max="10635" width="56.5703125" style="871" customWidth="1"/>
    <col min="10636" max="10636" width="15" style="871" bestFit="1" customWidth="1"/>
    <col min="10637" max="10657" width="15" style="871" customWidth="1"/>
    <col min="10658" max="10712" width="15.5703125" style="871" customWidth="1"/>
    <col min="10713" max="10719" width="15.5703125" style="871" bestFit="1" customWidth="1"/>
    <col min="10720" max="10890" width="9.140625" style="871"/>
    <col min="10891" max="10891" width="56.5703125" style="871" customWidth="1"/>
    <col min="10892" max="10892" width="15" style="871" bestFit="1" customWidth="1"/>
    <col min="10893" max="10913" width="15" style="871" customWidth="1"/>
    <col min="10914" max="10968" width="15.5703125" style="871" customWidth="1"/>
    <col min="10969" max="10975" width="15.5703125" style="871" bestFit="1" customWidth="1"/>
    <col min="10976" max="11146" width="9.140625" style="871"/>
    <col min="11147" max="11147" width="56.5703125" style="871" customWidth="1"/>
    <col min="11148" max="11148" width="15" style="871" bestFit="1" customWidth="1"/>
    <col min="11149" max="11169" width="15" style="871" customWidth="1"/>
    <col min="11170" max="11224" width="15.5703125" style="871" customWidth="1"/>
    <col min="11225" max="11231" width="15.5703125" style="871" bestFit="1" customWidth="1"/>
    <col min="11232" max="11402" width="9.140625" style="871"/>
    <col min="11403" max="11403" width="56.5703125" style="871" customWidth="1"/>
    <col min="11404" max="11404" width="15" style="871" bestFit="1" customWidth="1"/>
    <col min="11405" max="11425" width="15" style="871" customWidth="1"/>
    <col min="11426" max="11480" width="15.5703125" style="871" customWidth="1"/>
    <col min="11481" max="11487" width="15.5703125" style="871" bestFit="1" customWidth="1"/>
    <col min="11488" max="11658" width="9.140625" style="871"/>
    <col min="11659" max="11659" width="56.5703125" style="871" customWidth="1"/>
    <col min="11660" max="11660" width="15" style="871" bestFit="1" customWidth="1"/>
    <col min="11661" max="11681" width="15" style="871" customWidth="1"/>
    <col min="11682" max="11736" width="15.5703125" style="871" customWidth="1"/>
    <col min="11737" max="11743" width="15.5703125" style="871" bestFit="1" customWidth="1"/>
    <col min="11744" max="11914" width="9.140625" style="871"/>
    <col min="11915" max="11915" width="56.5703125" style="871" customWidth="1"/>
    <col min="11916" max="11916" width="15" style="871" bestFit="1" customWidth="1"/>
    <col min="11917" max="11937" width="15" style="871" customWidth="1"/>
    <col min="11938" max="11992" width="15.5703125" style="871" customWidth="1"/>
    <col min="11993" max="11999" width="15.5703125" style="871" bestFit="1" customWidth="1"/>
    <col min="12000" max="12170" width="9.140625" style="871"/>
    <col min="12171" max="12171" width="56.5703125" style="871" customWidth="1"/>
    <col min="12172" max="12172" width="15" style="871" bestFit="1" customWidth="1"/>
    <col min="12173" max="12193" width="15" style="871" customWidth="1"/>
    <col min="12194" max="12248" width="15.5703125" style="871" customWidth="1"/>
    <col min="12249" max="12255" width="15.5703125" style="871" bestFit="1" customWidth="1"/>
    <col min="12256" max="12426" width="9.140625" style="871"/>
    <col min="12427" max="12427" width="56.5703125" style="871" customWidth="1"/>
    <col min="12428" max="12428" width="15" style="871" bestFit="1" customWidth="1"/>
    <col min="12429" max="12449" width="15" style="871" customWidth="1"/>
    <col min="12450" max="12504" width="15.5703125" style="871" customWidth="1"/>
    <col min="12505" max="12511" width="15.5703125" style="871" bestFit="1" customWidth="1"/>
    <col min="12512" max="12682" width="9.140625" style="871"/>
    <col min="12683" max="12683" width="56.5703125" style="871" customWidth="1"/>
    <col min="12684" max="12684" width="15" style="871" bestFit="1" customWidth="1"/>
    <col min="12685" max="12705" width="15" style="871" customWidth="1"/>
    <col min="12706" max="12760" width="15.5703125" style="871" customWidth="1"/>
    <col min="12761" max="12767" width="15.5703125" style="871" bestFit="1" customWidth="1"/>
    <col min="12768" max="12938" width="9.140625" style="871"/>
    <col min="12939" max="12939" width="56.5703125" style="871" customWidth="1"/>
    <col min="12940" max="12940" width="15" style="871" bestFit="1" customWidth="1"/>
    <col min="12941" max="12961" width="15" style="871" customWidth="1"/>
    <col min="12962" max="13016" width="15.5703125" style="871" customWidth="1"/>
    <col min="13017" max="13023" width="15.5703125" style="871" bestFit="1" customWidth="1"/>
    <col min="13024" max="13194" width="9.140625" style="871"/>
    <col min="13195" max="13195" width="56.5703125" style="871" customWidth="1"/>
    <col min="13196" max="13196" width="15" style="871" bestFit="1" customWidth="1"/>
    <col min="13197" max="13217" width="15" style="871" customWidth="1"/>
    <col min="13218" max="13272" width="15.5703125" style="871" customWidth="1"/>
    <col min="13273" max="13279" width="15.5703125" style="871" bestFit="1" customWidth="1"/>
    <col min="13280" max="13450" width="9.140625" style="871"/>
    <col min="13451" max="13451" width="56.5703125" style="871" customWidth="1"/>
    <col min="13452" max="13452" width="15" style="871" bestFit="1" customWidth="1"/>
    <col min="13453" max="13473" width="15" style="871" customWidth="1"/>
    <col min="13474" max="13528" width="15.5703125" style="871" customWidth="1"/>
    <col min="13529" max="13535" width="15.5703125" style="871" bestFit="1" customWidth="1"/>
    <col min="13536" max="13706" width="9.140625" style="871"/>
    <col min="13707" max="13707" width="56.5703125" style="871" customWidth="1"/>
    <col min="13708" max="13708" width="15" style="871" bestFit="1" customWidth="1"/>
    <col min="13709" max="13729" width="15" style="871" customWidth="1"/>
    <col min="13730" max="13784" width="15.5703125" style="871" customWidth="1"/>
    <col min="13785" max="13791" width="15.5703125" style="871" bestFit="1" customWidth="1"/>
    <col min="13792" max="13962" width="9.140625" style="871"/>
    <col min="13963" max="13963" width="56.5703125" style="871" customWidth="1"/>
    <col min="13964" max="13964" width="15" style="871" bestFit="1" customWidth="1"/>
    <col min="13965" max="13985" width="15" style="871" customWidth="1"/>
    <col min="13986" max="14040" width="15.5703125" style="871" customWidth="1"/>
    <col min="14041" max="14047" width="15.5703125" style="871" bestFit="1" customWidth="1"/>
    <col min="14048" max="14218" width="9.140625" style="871"/>
    <col min="14219" max="14219" width="56.5703125" style="871" customWidth="1"/>
    <col min="14220" max="14220" width="15" style="871" bestFit="1" customWidth="1"/>
    <col min="14221" max="14241" width="15" style="871" customWidth="1"/>
    <col min="14242" max="14296" width="15.5703125" style="871" customWidth="1"/>
    <col min="14297" max="14303" width="15.5703125" style="871" bestFit="1" customWidth="1"/>
    <col min="14304" max="14474" width="9.140625" style="871"/>
    <col min="14475" max="14475" width="56.5703125" style="871" customWidth="1"/>
    <col min="14476" max="14476" width="15" style="871" bestFit="1" customWidth="1"/>
    <col min="14477" max="14497" width="15" style="871" customWidth="1"/>
    <col min="14498" max="14552" width="15.5703125" style="871" customWidth="1"/>
    <col min="14553" max="14559" width="15.5703125" style="871" bestFit="1" customWidth="1"/>
    <col min="14560" max="14730" width="9.140625" style="871"/>
    <col min="14731" max="14731" width="56.5703125" style="871" customWidth="1"/>
    <col min="14732" max="14732" width="15" style="871" bestFit="1" customWidth="1"/>
    <col min="14733" max="14753" width="15" style="871" customWidth="1"/>
    <col min="14754" max="14808" width="15.5703125" style="871" customWidth="1"/>
    <col min="14809" max="14815" width="15.5703125" style="871" bestFit="1" customWidth="1"/>
    <col min="14816" max="14986" width="9.140625" style="871"/>
    <col min="14987" max="14987" width="56.5703125" style="871" customWidth="1"/>
    <col min="14988" max="14988" width="15" style="871" bestFit="1" customWidth="1"/>
    <col min="14989" max="15009" width="15" style="871" customWidth="1"/>
    <col min="15010" max="15064" width="15.5703125" style="871" customWidth="1"/>
    <col min="15065" max="15071" width="15.5703125" style="871" bestFit="1" customWidth="1"/>
    <col min="15072" max="15242" width="9.140625" style="871"/>
    <col min="15243" max="15243" width="56.5703125" style="871" customWidth="1"/>
    <col min="15244" max="15244" width="15" style="871" bestFit="1" customWidth="1"/>
    <col min="15245" max="15265" width="15" style="871" customWidth="1"/>
    <col min="15266" max="15320" width="15.5703125" style="871" customWidth="1"/>
    <col min="15321" max="15327" width="15.5703125" style="871" bestFit="1" customWidth="1"/>
    <col min="15328" max="15498" width="9.140625" style="871"/>
    <col min="15499" max="15499" width="56.5703125" style="871" customWidth="1"/>
    <col min="15500" max="15500" width="15" style="871" bestFit="1" customWidth="1"/>
    <col min="15501" max="15521" width="15" style="871" customWidth="1"/>
    <col min="15522" max="15576" width="15.5703125" style="871" customWidth="1"/>
    <col min="15577" max="15583" width="15.5703125" style="871" bestFit="1" customWidth="1"/>
    <col min="15584" max="15754" width="9.140625" style="871"/>
    <col min="15755" max="15755" width="56.5703125" style="871" customWidth="1"/>
    <col min="15756" max="15756" width="15" style="871" bestFit="1" customWidth="1"/>
    <col min="15757" max="15777" width="15" style="871" customWidth="1"/>
    <col min="15778" max="15832" width="15.5703125" style="871" customWidth="1"/>
    <col min="15833" max="15839" width="15.5703125" style="871" bestFit="1" customWidth="1"/>
    <col min="15840" max="16010" width="9.140625" style="871"/>
    <col min="16011" max="16011" width="56.5703125" style="871" customWidth="1"/>
    <col min="16012" max="16012" width="15" style="871" bestFit="1" customWidth="1"/>
    <col min="16013" max="16033" width="15" style="871" customWidth="1"/>
    <col min="16034" max="16088" width="15.5703125" style="871" customWidth="1"/>
    <col min="16089" max="16095" width="15.5703125" style="871" bestFit="1" customWidth="1"/>
    <col min="16096" max="16384" width="9.140625" style="871"/>
  </cols>
  <sheetData>
    <row r="1" spans="1:35" ht="25.5">
      <c r="A1" s="1172" t="s">
        <v>322</v>
      </c>
    </row>
    <row r="2" spans="1:35" ht="20.100000000000001" customHeight="1" thickBot="1">
      <c r="A2" s="872" t="s">
        <v>773</v>
      </c>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t="s">
        <v>801</v>
      </c>
    </row>
    <row r="3" spans="1:35" ht="33.75" customHeight="1" thickBot="1">
      <c r="A3" s="874" t="s">
        <v>323</v>
      </c>
      <c r="B3" s="876">
        <v>41706</v>
      </c>
      <c r="C3" s="876">
        <v>41738</v>
      </c>
      <c r="D3" s="876">
        <v>41770</v>
      </c>
      <c r="E3" s="876">
        <v>41802</v>
      </c>
      <c r="F3" s="876">
        <v>41834</v>
      </c>
      <c r="G3" s="876">
        <v>41866</v>
      </c>
      <c r="H3" s="876">
        <v>41898</v>
      </c>
      <c r="I3" s="876">
        <v>41930</v>
      </c>
      <c r="J3" s="876">
        <v>41962</v>
      </c>
      <c r="K3" s="876">
        <v>41994</v>
      </c>
      <c r="L3" s="876">
        <v>42026</v>
      </c>
      <c r="M3" s="876">
        <v>42058</v>
      </c>
      <c r="N3" s="876">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row>
    <row r="4" spans="1:35" ht="15.75" customHeight="1">
      <c r="A4" s="877" t="s">
        <v>324</v>
      </c>
      <c r="B4" s="879">
        <v>6609079.4283127086</v>
      </c>
      <c r="C4" s="879">
        <v>6731897.9712017588</v>
      </c>
      <c r="D4" s="879">
        <v>6671522.7124520503</v>
      </c>
      <c r="E4" s="879">
        <v>7673096.5760514401</v>
      </c>
      <c r="F4" s="879">
        <v>7950033.0566553995</v>
      </c>
      <c r="G4" s="879">
        <v>7538588.0933313798</v>
      </c>
      <c r="H4" s="879">
        <v>7578783.5399673907</v>
      </c>
      <c r="I4" s="879">
        <v>6805704.9647784196</v>
      </c>
      <c r="J4" s="879">
        <v>6966102.4161232803</v>
      </c>
      <c r="K4" s="879">
        <v>6954214.7697211597</v>
      </c>
      <c r="L4" s="879">
        <v>6284060.6451592008</v>
      </c>
      <c r="M4" s="879">
        <v>6786027.3236456802</v>
      </c>
      <c r="N4" s="879">
        <v>6787822.21290306</v>
      </c>
      <c r="O4" s="879">
        <v>6075908.3543955591</v>
      </c>
      <c r="P4" s="879">
        <v>6286200.6485508988</v>
      </c>
      <c r="Q4" s="879">
        <v>5951452.8986172704</v>
      </c>
      <c r="R4" s="879">
        <v>5687055.5420051906</v>
      </c>
      <c r="S4" s="879">
        <v>5498140.647551259</v>
      </c>
      <c r="T4" s="879">
        <v>5083121.1068959096</v>
      </c>
      <c r="U4" s="879">
        <v>4622150.3726592287</v>
      </c>
      <c r="V4" s="879">
        <v>5287243.4571214607</v>
      </c>
      <c r="W4" s="879">
        <v>5653320.3687371314</v>
      </c>
      <c r="X4" s="879">
        <v>5392609.3320303699</v>
      </c>
      <c r="Y4" s="879">
        <v>5471351.9140001796</v>
      </c>
      <c r="Z4" s="879">
        <v>5551714.2681374503</v>
      </c>
      <c r="AA4" s="879">
        <v>5045947.9288293198</v>
      </c>
      <c r="AB4" s="879">
        <v>5206749.9019697905</v>
      </c>
      <c r="AC4" s="879">
        <v>7105663.4678294305</v>
      </c>
      <c r="AD4" s="879">
        <v>7563877.1669815388</v>
      </c>
      <c r="AE4" s="879">
        <v>7350806.4058550298</v>
      </c>
      <c r="AF4" s="879">
        <v>7742283.6307870392</v>
      </c>
      <c r="AG4" s="879">
        <v>7621243.6804530611</v>
      </c>
      <c r="AH4" s="879">
        <v>7996938.194421621</v>
      </c>
      <c r="AI4" s="879">
        <v>8891068.2794496194</v>
      </c>
    </row>
    <row r="5" spans="1:35" ht="15.75" customHeight="1">
      <c r="A5" s="880" t="s">
        <v>325</v>
      </c>
      <c r="B5" s="882">
        <v>5094939.8329273593</v>
      </c>
      <c r="C5" s="882">
        <v>5336587.2455097083</v>
      </c>
      <c r="D5" s="882">
        <v>5441059.2997229202</v>
      </c>
      <c r="E5" s="882">
        <v>6343984.9059362104</v>
      </c>
      <c r="F5" s="882">
        <v>6666973.6886781193</v>
      </c>
      <c r="G5" s="882">
        <v>6438939.7343588788</v>
      </c>
      <c r="H5" s="882">
        <v>6436323.7865137905</v>
      </c>
      <c r="I5" s="882">
        <v>5979425.3237560187</v>
      </c>
      <c r="J5" s="882">
        <v>6116976.7073616097</v>
      </c>
      <c r="K5" s="882">
        <v>6244718.9226108901</v>
      </c>
      <c r="L5" s="882">
        <v>5684784.0810297709</v>
      </c>
      <c r="M5" s="882">
        <v>6071525.15358877</v>
      </c>
      <c r="N5" s="882">
        <v>6156964.2206612797</v>
      </c>
      <c r="O5" s="882">
        <v>5336588.1990482388</v>
      </c>
      <c r="P5" s="882">
        <v>5889566.8297237689</v>
      </c>
      <c r="Q5" s="882">
        <v>5795959.6085232701</v>
      </c>
      <c r="R5" s="882">
        <v>5543922.2552948194</v>
      </c>
      <c r="S5" s="882">
        <v>5635548.4267962594</v>
      </c>
      <c r="T5" s="882">
        <v>5242588.0508259097</v>
      </c>
      <c r="U5" s="882">
        <v>4718612.9521631496</v>
      </c>
      <c r="V5" s="882">
        <v>5240045.6379330205</v>
      </c>
      <c r="W5" s="882">
        <v>5545320.5076884106</v>
      </c>
      <c r="X5" s="882">
        <v>5240626.2395649701</v>
      </c>
      <c r="Y5" s="882">
        <v>5283549.8233465999</v>
      </c>
      <c r="Z5" s="882">
        <v>5178224.0785983996</v>
      </c>
      <c r="AA5" s="882">
        <v>4683881.3081845604</v>
      </c>
      <c r="AB5" s="882">
        <v>5033301.6575070703</v>
      </c>
      <c r="AC5" s="882">
        <v>6840426.38465886</v>
      </c>
      <c r="AD5" s="882">
        <v>7103421.6150948396</v>
      </c>
      <c r="AE5" s="882">
        <v>7103729.6070377296</v>
      </c>
      <c r="AF5" s="882">
        <v>7791144.8763957992</v>
      </c>
      <c r="AG5" s="882">
        <v>7348298.8766618101</v>
      </c>
      <c r="AH5" s="882">
        <v>7754549.521942351</v>
      </c>
      <c r="AI5" s="882">
        <v>8532061.8099964596</v>
      </c>
    </row>
    <row r="6" spans="1:35" ht="15.75" customHeight="1">
      <c r="A6" s="880" t="s">
        <v>326</v>
      </c>
      <c r="B6" s="882">
        <v>1505246.8770713399</v>
      </c>
      <c r="C6" s="882">
        <v>1391282.9915876705</v>
      </c>
      <c r="D6" s="882">
        <v>1220258.1154257301</v>
      </c>
      <c r="E6" s="882">
        <v>1317873.3047155598</v>
      </c>
      <c r="F6" s="882">
        <v>1288942.9551291806</v>
      </c>
      <c r="G6" s="882">
        <v>1106385.9381111502</v>
      </c>
      <c r="H6" s="882">
        <v>1147193.9951794501</v>
      </c>
      <c r="I6" s="882">
        <v>831588.53686111025</v>
      </c>
      <c r="J6" s="882">
        <v>849418.06334517035</v>
      </c>
      <c r="K6" s="882">
        <v>712557.52463749982</v>
      </c>
      <c r="L6" s="882">
        <v>604824.65665782965</v>
      </c>
      <c r="M6" s="882">
        <v>720903.79158992949</v>
      </c>
      <c r="N6" s="882">
        <v>640606.24363972992</v>
      </c>
      <c r="O6" s="882">
        <v>748230.73540719994</v>
      </c>
      <c r="P6" s="882">
        <v>405502.88320650999</v>
      </c>
      <c r="Q6" s="882">
        <v>159892.92671292997</v>
      </c>
      <c r="R6" s="882">
        <v>148757.82825719053</v>
      </c>
      <c r="S6" s="882">
        <v>-136717.44867393002</v>
      </c>
      <c r="T6" s="882">
        <v>-159582.92616773001</v>
      </c>
      <c r="U6" s="882">
        <v>-95611.269860310247</v>
      </c>
      <c r="V6" s="882">
        <v>64017.196071770042</v>
      </c>
      <c r="W6" s="882">
        <v>125384.35941325058</v>
      </c>
      <c r="X6" s="882">
        <v>156245.42562780017</v>
      </c>
      <c r="Y6" s="882">
        <v>189486.19494436029</v>
      </c>
      <c r="Z6" s="882">
        <v>373183.35513467039</v>
      </c>
      <c r="AA6" s="882">
        <v>363242.46028121025</v>
      </c>
      <c r="AB6" s="882">
        <v>182801.55890142033</v>
      </c>
      <c r="AC6" s="882">
        <v>254493.47018897999</v>
      </c>
      <c r="AD6" s="882">
        <v>442708.69372632937</v>
      </c>
      <c r="AE6" s="882">
        <v>224935.01311211009</v>
      </c>
      <c r="AF6" s="882">
        <v>-51687.64922044985</v>
      </c>
      <c r="AG6" s="882">
        <v>257454.32317576045</v>
      </c>
      <c r="AH6" s="882">
        <v>233054.02343489043</v>
      </c>
      <c r="AI6" s="882">
        <v>346200.38280816982</v>
      </c>
    </row>
    <row r="7" spans="1:35" ht="15.75" customHeight="1">
      <c r="A7" s="880" t="s">
        <v>327</v>
      </c>
      <c r="B7" s="882">
        <v>6402.3616350100001</v>
      </c>
      <c r="C7" s="882">
        <v>1550.46523138</v>
      </c>
      <c r="D7" s="882">
        <v>7674.9854794000003</v>
      </c>
      <c r="E7" s="882">
        <v>8419.5660676700008</v>
      </c>
      <c r="F7" s="882">
        <v>-9620.437789900001</v>
      </c>
      <c r="G7" s="882">
        <v>-10729.615580649999</v>
      </c>
      <c r="H7" s="882">
        <v>-8902.0628058500006</v>
      </c>
      <c r="I7" s="882">
        <v>-8832.2584377099993</v>
      </c>
      <c r="J7" s="882">
        <v>-3091.1043154999988</v>
      </c>
      <c r="K7" s="882">
        <v>-6373.0237522300004</v>
      </c>
      <c r="L7" s="882">
        <v>-7799.5770763999999</v>
      </c>
      <c r="M7" s="882">
        <v>-7948.2029440200013</v>
      </c>
      <c r="N7" s="882">
        <v>-11294.832808949999</v>
      </c>
      <c r="O7" s="882">
        <v>-10457.161470880001</v>
      </c>
      <c r="P7" s="882">
        <v>-10415.645790380002</v>
      </c>
      <c r="Q7" s="882">
        <v>-5946.2180299299998</v>
      </c>
      <c r="R7" s="882">
        <v>-7171.1229578200009</v>
      </c>
      <c r="S7" s="882">
        <v>-2132.3093200700005</v>
      </c>
      <c r="T7" s="882">
        <v>-1250.0838272700003</v>
      </c>
      <c r="U7" s="882">
        <v>-2321.0282806100004</v>
      </c>
      <c r="V7" s="882">
        <v>-18262.09154433</v>
      </c>
      <c r="W7" s="882">
        <v>-18785.775528529997</v>
      </c>
      <c r="X7" s="882">
        <v>-5889.304828399996</v>
      </c>
      <c r="Y7" s="882">
        <v>-3244.4086637799919</v>
      </c>
      <c r="Z7" s="882">
        <v>-1391.7354866200039</v>
      </c>
      <c r="AA7" s="882">
        <v>-2931.3425984499991</v>
      </c>
      <c r="AB7" s="882">
        <v>-11387.008126700002</v>
      </c>
      <c r="AC7" s="882">
        <v>8455.1438555899949</v>
      </c>
      <c r="AD7" s="882">
        <v>16002.478993370001</v>
      </c>
      <c r="AE7" s="882">
        <v>21066.028814189995</v>
      </c>
      <c r="AF7" s="882">
        <v>1867.6047046899985</v>
      </c>
      <c r="AG7" s="882">
        <v>14377.642968490003</v>
      </c>
      <c r="AH7" s="882">
        <v>8072.4716303800051</v>
      </c>
      <c r="AI7" s="882">
        <v>11711.363361990003</v>
      </c>
    </row>
    <row r="8" spans="1:35" ht="15.75" customHeight="1">
      <c r="A8" s="880" t="s">
        <v>328</v>
      </c>
      <c r="B8" s="882">
        <v>2490.356679</v>
      </c>
      <c r="C8" s="882">
        <v>2477.268873</v>
      </c>
      <c r="D8" s="882">
        <v>2530.3118239999999</v>
      </c>
      <c r="E8" s="882">
        <v>2818.799332</v>
      </c>
      <c r="F8" s="882">
        <v>3736.8506379999999</v>
      </c>
      <c r="G8" s="882">
        <v>3992.0364420000001</v>
      </c>
      <c r="H8" s="882">
        <v>4167.8210799999997</v>
      </c>
      <c r="I8" s="882">
        <v>3523.362599</v>
      </c>
      <c r="J8" s="882">
        <v>2798.7497320000002</v>
      </c>
      <c r="K8" s="882">
        <v>3311.3462249999998</v>
      </c>
      <c r="L8" s="882">
        <v>2251.4845479999999</v>
      </c>
      <c r="M8" s="882">
        <v>1546.5814109999999</v>
      </c>
      <c r="N8" s="882">
        <v>1546.5814109999999</v>
      </c>
      <c r="O8" s="882">
        <v>1546.5814109999999</v>
      </c>
      <c r="P8" s="882">
        <v>1546.5814109999999</v>
      </c>
      <c r="Q8" s="882">
        <v>1546.5814109999999</v>
      </c>
      <c r="R8" s="882">
        <v>1546.5814109999999</v>
      </c>
      <c r="S8" s="882">
        <v>1441.9787490000001</v>
      </c>
      <c r="T8" s="882">
        <v>1366.066065</v>
      </c>
      <c r="U8" s="882">
        <v>1469.7186369999999</v>
      </c>
      <c r="V8" s="882">
        <v>1442.714661</v>
      </c>
      <c r="W8" s="882">
        <v>1401.2771640000001</v>
      </c>
      <c r="X8" s="882">
        <v>1626.9716659999999</v>
      </c>
      <c r="Y8" s="882">
        <v>1560.3043729999999</v>
      </c>
      <c r="Z8" s="882">
        <v>1698.5698910000001</v>
      </c>
      <c r="AA8" s="882">
        <v>1755.502962</v>
      </c>
      <c r="AB8" s="882">
        <v>2033.6936880000001</v>
      </c>
      <c r="AC8" s="882">
        <v>2288.469126</v>
      </c>
      <c r="AD8" s="882">
        <v>1744.3791670000001</v>
      </c>
      <c r="AE8" s="882">
        <v>1075.756891</v>
      </c>
      <c r="AF8" s="882">
        <v>958.79890699999999</v>
      </c>
      <c r="AG8" s="882">
        <v>1112.8376470000001</v>
      </c>
      <c r="AH8" s="882">
        <v>1262.177414</v>
      </c>
      <c r="AI8" s="882">
        <v>1094.723283</v>
      </c>
    </row>
    <row r="9" spans="1:35" ht="15.75" customHeight="1">
      <c r="A9" s="880"/>
      <c r="B9" s="882"/>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row>
    <row r="10" spans="1:35" s="883" customFormat="1" ht="15.75" customHeight="1">
      <c r="A10" s="877" t="s">
        <v>329</v>
      </c>
      <c r="B10" s="878">
        <v>11123839.12630765</v>
      </c>
      <c r="C10" s="878">
        <v>11154749.859232688</v>
      </c>
      <c r="D10" s="878">
        <v>10951035.676627779</v>
      </c>
      <c r="E10" s="878">
        <v>9903543.7185360678</v>
      </c>
      <c r="F10" s="878">
        <v>10152209.780187573</v>
      </c>
      <c r="G10" s="878">
        <v>10360314.379016176</v>
      </c>
      <c r="H10" s="878">
        <v>10621373.143240776</v>
      </c>
      <c r="I10" s="878">
        <v>11690492.915708441</v>
      </c>
      <c r="J10" s="878">
        <v>11838177.522640325</v>
      </c>
      <c r="K10" s="878">
        <v>11958814.205746047</v>
      </c>
      <c r="L10" s="878">
        <v>12681472.857064217</v>
      </c>
      <c r="M10" s="878">
        <v>12079895.018895844</v>
      </c>
      <c r="N10" s="878">
        <v>12344541.082987089</v>
      </c>
      <c r="O10" s="878">
        <v>13532170.500089778</v>
      </c>
      <c r="P10" s="878">
        <v>12910364.492863607</v>
      </c>
      <c r="Q10" s="878">
        <v>12859976.500569046</v>
      </c>
      <c r="R10" s="878">
        <v>12737647.542466041</v>
      </c>
      <c r="S10" s="878">
        <v>12993431.307857258</v>
      </c>
      <c r="T10" s="878">
        <v>13634881.998704989</v>
      </c>
      <c r="U10" s="878">
        <v>13582245.410258524</v>
      </c>
      <c r="V10" s="878">
        <v>13079995.080522561</v>
      </c>
      <c r="W10" s="878">
        <v>14376510.748760933</v>
      </c>
      <c r="X10" s="878">
        <v>14406848.212344334</v>
      </c>
      <c r="Y10" s="878">
        <v>15149451.167949351</v>
      </c>
      <c r="Z10" s="878">
        <v>14918721.729025705</v>
      </c>
      <c r="AA10" s="878">
        <v>15681961.540728655</v>
      </c>
      <c r="AB10" s="878">
        <v>15828382.462618269</v>
      </c>
      <c r="AC10" s="878">
        <v>14972349.992534822</v>
      </c>
      <c r="AD10" s="878">
        <v>14971315.596862147</v>
      </c>
      <c r="AE10" s="878">
        <v>14706194.54563323</v>
      </c>
      <c r="AF10" s="878">
        <v>14271497.255809514</v>
      </c>
      <c r="AG10" s="878">
        <v>14558828.617898805</v>
      </c>
      <c r="AH10" s="878">
        <v>14389110.235815834</v>
      </c>
      <c r="AI10" s="878">
        <v>14834063.258801823</v>
      </c>
    </row>
    <row r="11" spans="1:35" ht="15.75" customHeight="1">
      <c r="A11" s="877" t="s">
        <v>330</v>
      </c>
      <c r="B11" s="879">
        <v>18100749.544265572</v>
      </c>
      <c r="C11" s="879">
        <v>17889792.443056479</v>
      </c>
      <c r="D11" s="879">
        <v>17432171.897535428</v>
      </c>
      <c r="E11" s="879">
        <v>16689493.699331068</v>
      </c>
      <c r="F11" s="879">
        <v>17403322.763192892</v>
      </c>
      <c r="G11" s="879">
        <v>17581836.622063547</v>
      </c>
      <c r="H11" s="879">
        <v>17968357.807657395</v>
      </c>
      <c r="I11" s="879">
        <v>18692283.930719528</v>
      </c>
      <c r="J11" s="879">
        <v>19017135.956411682</v>
      </c>
      <c r="K11" s="879">
        <v>19273756.705675747</v>
      </c>
      <c r="L11" s="879">
        <v>20148715.358593557</v>
      </c>
      <c r="M11" s="879">
        <v>20485155.869346093</v>
      </c>
      <c r="N11" s="879">
        <v>20635771.995087769</v>
      </c>
      <c r="O11" s="879">
        <v>19990580.098983087</v>
      </c>
      <c r="P11" s="879">
        <v>21042266.918822467</v>
      </c>
      <c r="Q11" s="879">
        <v>21409774.204645105</v>
      </c>
      <c r="R11" s="879">
        <v>21542547.274207171</v>
      </c>
      <c r="S11" s="879">
        <v>21393011.52501829</v>
      </c>
      <c r="T11" s="879">
        <v>21519790.105605621</v>
      </c>
      <c r="U11" s="879">
        <v>21348605.008543033</v>
      </c>
      <c r="V11" s="879">
        <v>20470803.462429713</v>
      </c>
      <c r="W11" s="879">
        <v>21612452.093714792</v>
      </c>
      <c r="X11" s="879">
        <v>22358143.320686623</v>
      </c>
      <c r="Y11" s="879">
        <v>22568685.706676621</v>
      </c>
      <c r="Z11" s="879">
        <v>22664815.744454287</v>
      </c>
      <c r="AA11" s="879">
        <v>23312346.174973078</v>
      </c>
      <c r="AB11" s="879">
        <v>23070907.798296899</v>
      </c>
      <c r="AC11" s="879">
        <v>24623626.70154893</v>
      </c>
      <c r="AD11" s="879">
        <v>25424599.107501738</v>
      </c>
      <c r="AE11" s="879">
        <v>26356276.278697371</v>
      </c>
      <c r="AF11" s="879">
        <v>26254660.956966445</v>
      </c>
      <c r="AG11" s="879">
        <v>26700723.500382688</v>
      </c>
      <c r="AH11" s="879">
        <v>26695865.715606697</v>
      </c>
      <c r="AI11" s="879">
        <v>27153879.951451905</v>
      </c>
    </row>
    <row r="12" spans="1:35" ht="15.75" customHeight="1">
      <c r="A12" s="877" t="s">
        <v>331</v>
      </c>
      <c r="B12" s="882">
        <v>1649444.6525542205</v>
      </c>
      <c r="C12" s="882">
        <v>1177186.9075022</v>
      </c>
      <c r="D12" s="882">
        <v>736552.81239648908</v>
      </c>
      <c r="E12" s="882">
        <v>-236088.86831643028</v>
      </c>
      <c r="F12" s="882">
        <v>171614.4389591194</v>
      </c>
      <c r="G12" s="882">
        <v>176365.82994663954</v>
      </c>
      <c r="H12" s="882">
        <v>276678.55235167936</v>
      </c>
      <c r="I12" s="882">
        <v>904623.71668075945</v>
      </c>
      <c r="J12" s="882">
        <v>944524.70905159053</v>
      </c>
      <c r="K12" s="882">
        <v>1150107.2416679</v>
      </c>
      <c r="L12" s="882">
        <v>1973084.7041878598</v>
      </c>
      <c r="M12" s="882">
        <v>1732411.4817427997</v>
      </c>
      <c r="N12" s="882">
        <v>1985433.6556197107</v>
      </c>
      <c r="O12" s="882">
        <v>1590233.230762159</v>
      </c>
      <c r="P12" s="882">
        <v>2363590.66748871</v>
      </c>
      <c r="Q12" s="882">
        <v>2511101.0931170601</v>
      </c>
      <c r="R12" s="882">
        <v>2875906.71658639</v>
      </c>
      <c r="S12" s="882">
        <v>2760460.2765877191</v>
      </c>
      <c r="T12" s="882">
        <v>2786333.5185936205</v>
      </c>
      <c r="U12" s="882">
        <v>2260614.9819192886</v>
      </c>
      <c r="V12" s="882">
        <v>1762749.3702982601</v>
      </c>
      <c r="W12" s="882">
        <v>2891946.6598633304</v>
      </c>
      <c r="X12" s="882">
        <v>3417394.7616798906</v>
      </c>
      <c r="Y12" s="882">
        <v>3516381.2312826095</v>
      </c>
      <c r="Z12" s="882">
        <v>3781378.7077111984</v>
      </c>
      <c r="AA12" s="882">
        <v>3932580.4000021499</v>
      </c>
      <c r="AB12" s="882">
        <v>4031554.3977776179</v>
      </c>
      <c r="AC12" s="882">
        <v>3199243.4502626485</v>
      </c>
      <c r="AD12" s="882">
        <v>3052113.0923986891</v>
      </c>
      <c r="AE12" s="882">
        <v>3693327.1187394704</v>
      </c>
      <c r="AF12" s="882">
        <v>3660925.1176051497</v>
      </c>
      <c r="AG12" s="882">
        <v>3703989.4443244413</v>
      </c>
      <c r="AH12" s="882">
        <v>3801825.7705147695</v>
      </c>
      <c r="AI12" s="882">
        <v>4806982.4166294802</v>
      </c>
    </row>
    <row r="13" spans="1:35" ht="15.75" customHeight="1">
      <c r="A13" s="880" t="s">
        <v>325</v>
      </c>
      <c r="B13" s="882">
        <v>-1281773.8923327797</v>
      </c>
      <c r="C13" s="882">
        <v>-1546103.02558843</v>
      </c>
      <c r="D13" s="882">
        <v>-1854662.8411670402</v>
      </c>
      <c r="E13" s="882">
        <v>-2913883.10577317</v>
      </c>
      <c r="F13" s="882">
        <v>-2877803.5052539799</v>
      </c>
      <c r="G13" s="882">
        <v>-2739737.3105029701</v>
      </c>
      <c r="H13" s="882">
        <v>-2579437.5736253504</v>
      </c>
      <c r="I13" s="882">
        <v>-2527660.5545721399</v>
      </c>
      <c r="J13" s="882">
        <v>-2562867.5275018299</v>
      </c>
      <c r="K13" s="882">
        <v>-2141684.1578834001</v>
      </c>
      <c r="L13" s="882">
        <v>-1737093.9269768198</v>
      </c>
      <c r="M13" s="882">
        <v>-1723079.5621891003</v>
      </c>
      <c r="N13" s="882">
        <v>-1563080.2235380497</v>
      </c>
      <c r="O13" s="882">
        <v>-1545824.1989559405</v>
      </c>
      <c r="P13" s="882">
        <v>-837716.2042849299</v>
      </c>
      <c r="Q13" s="882">
        <v>-769517.43137864023</v>
      </c>
      <c r="R13" s="882">
        <v>-359863.71544687985</v>
      </c>
      <c r="S13" s="882">
        <v>-535177.54009076022</v>
      </c>
      <c r="T13" s="882">
        <v>-1042187.1144855497</v>
      </c>
      <c r="U13" s="882">
        <v>-1826265.3292804805</v>
      </c>
      <c r="V13" s="882">
        <v>-2445764.71919769</v>
      </c>
      <c r="W13" s="882">
        <v>-1653067.5043489602</v>
      </c>
      <c r="X13" s="882">
        <v>-1388814.5490510399</v>
      </c>
      <c r="Y13" s="882">
        <v>-1342344.52082675</v>
      </c>
      <c r="Z13" s="882">
        <v>-850708.75023721997</v>
      </c>
      <c r="AA13" s="882">
        <v>-621205.77298044972</v>
      </c>
      <c r="AB13" s="882">
        <v>-356335.83646142017</v>
      </c>
      <c r="AC13" s="882">
        <v>-1157961.6649034903</v>
      </c>
      <c r="AD13" s="882">
        <v>-1419646.7335863402</v>
      </c>
      <c r="AE13" s="882">
        <v>-909705.69925930956</v>
      </c>
      <c r="AF13" s="882">
        <v>-1129342.9255986707</v>
      </c>
      <c r="AG13" s="882">
        <v>-994193.58772068005</v>
      </c>
      <c r="AH13" s="882">
        <v>-705297.11162495054</v>
      </c>
      <c r="AI13" s="882">
        <v>40570.366266058758</v>
      </c>
    </row>
    <row r="14" spans="1:35" ht="15.75" customHeight="1">
      <c r="A14" s="880" t="s">
        <v>332</v>
      </c>
      <c r="B14" s="882">
        <v>2873007.4268549602</v>
      </c>
      <c r="C14" s="882">
        <v>2685305.1675708401</v>
      </c>
      <c r="D14" s="882">
        <v>2548858.1145123593</v>
      </c>
      <c r="E14" s="882">
        <v>2629128.8771983897</v>
      </c>
      <c r="F14" s="882">
        <v>2981917.4946124693</v>
      </c>
      <c r="G14" s="882">
        <v>2827929.8570479397</v>
      </c>
      <c r="H14" s="882">
        <v>2790224.4059604597</v>
      </c>
      <c r="I14" s="882">
        <v>3352220.6923178793</v>
      </c>
      <c r="J14" s="882">
        <v>3415848.0237728804</v>
      </c>
      <c r="K14" s="882">
        <v>3214435.5225446802</v>
      </c>
      <c r="L14" s="882">
        <v>3644264.6812688196</v>
      </c>
      <c r="M14" s="882">
        <v>3376814.5508459602</v>
      </c>
      <c r="N14" s="882">
        <v>3453501.6922988305</v>
      </c>
      <c r="O14" s="882">
        <v>3078484.4232290396</v>
      </c>
      <c r="P14" s="882">
        <v>3155759.64342148</v>
      </c>
      <c r="Q14" s="882">
        <v>3219301.4493763503</v>
      </c>
      <c r="R14" s="882">
        <v>3163311.7211448099</v>
      </c>
      <c r="S14" s="882">
        <v>3228202.8175981995</v>
      </c>
      <c r="T14" s="882">
        <v>3747650.6522662202</v>
      </c>
      <c r="U14" s="882">
        <v>4018693.2273730095</v>
      </c>
      <c r="V14" s="882">
        <v>4137280.2714704801</v>
      </c>
      <c r="W14" s="882">
        <v>4470267.3374229604</v>
      </c>
      <c r="X14" s="882">
        <v>4657335.6010317402</v>
      </c>
      <c r="Y14" s="882">
        <v>4695150.8514057295</v>
      </c>
      <c r="Z14" s="882">
        <v>4472915.2795296684</v>
      </c>
      <c r="AA14" s="882">
        <v>4388104.1016252395</v>
      </c>
      <c r="AB14" s="882">
        <v>4231945.342356408</v>
      </c>
      <c r="AC14" s="882">
        <v>4179939.115925659</v>
      </c>
      <c r="AD14" s="882">
        <v>4264291.9391290694</v>
      </c>
      <c r="AE14" s="882">
        <v>4410524.9046091298</v>
      </c>
      <c r="AF14" s="882">
        <v>4569063.2992617507</v>
      </c>
      <c r="AG14" s="882">
        <v>4511080.3651563013</v>
      </c>
      <c r="AH14" s="882">
        <v>4324716.7415591301</v>
      </c>
      <c r="AI14" s="882">
        <v>4563266.389265771</v>
      </c>
    </row>
    <row r="15" spans="1:35" s="883" customFormat="1" ht="15.75" customHeight="1">
      <c r="A15" s="880" t="s">
        <v>327</v>
      </c>
      <c r="B15" s="882">
        <v>57211.118032040009</v>
      </c>
      <c r="C15" s="882">
        <v>36984.765519790002</v>
      </c>
      <c r="D15" s="882">
        <v>39957.539051170002</v>
      </c>
      <c r="E15" s="882">
        <v>46265.360258350003</v>
      </c>
      <c r="F15" s="882">
        <v>65100.449600629996</v>
      </c>
      <c r="G15" s="882">
        <v>85773.283401669993</v>
      </c>
      <c r="H15" s="882">
        <v>63491.720016569991</v>
      </c>
      <c r="I15" s="882">
        <v>77663.578935019992</v>
      </c>
      <c r="J15" s="882">
        <v>89144.212780540009</v>
      </c>
      <c r="K15" s="882">
        <v>74955.877006619994</v>
      </c>
      <c r="L15" s="882">
        <v>65913.949895860002</v>
      </c>
      <c r="M15" s="882">
        <v>78676.493085940005</v>
      </c>
      <c r="N15" s="882">
        <v>95012.186858929999</v>
      </c>
      <c r="O15" s="882">
        <v>57573.006489059997</v>
      </c>
      <c r="P15" s="882">
        <v>45547.228352160004</v>
      </c>
      <c r="Q15" s="882">
        <v>61317.075119349989</v>
      </c>
      <c r="R15" s="882">
        <v>72458.710888459987</v>
      </c>
      <c r="S15" s="882">
        <v>67434.999080280002</v>
      </c>
      <c r="T15" s="882">
        <v>80869.980812950002</v>
      </c>
      <c r="U15" s="882">
        <v>68187.08382675999</v>
      </c>
      <c r="V15" s="882">
        <v>71233.818025469998</v>
      </c>
      <c r="W15" s="882">
        <v>74746.826789330007</v>
      </c>
      <c r="X15" s="882">
        <v>148873.70969918999</v>
      </c>
      <c r="Y15" s="882">
        <v>163574.90070363</v>
      </c>
      <c r="Z15" s="882">
        <v>159172.17841875</v>
      </c>
      <c r="AA15" s="882">
        <v>165682.07135735999</v>
      </c>
      <c r="AB15" s="882">
        <v>155944.89188263001</v>
      </c>
      <c r="AC15" s="882">
        <v>177265.99924048001</v>
      </c>
      <c r="AD15" s="882">
        <v>207467.88685595998</v>
      </c>
      <c r="AE15" s="882">
        <v>192507.91338965003</v>
      </c>
      <c r="AF15" s="882">
        <v>221204.74394207</v>
      </c>
      <c r="AG15" s="882">
        <v>187102.66688882001</v>
      </c>
      <c r="AH15" s="882">
        <v>182406.14058059</v>
      </c>
      <c r="AI15" s="882">
        <v>203145.66109764998</v>
      </c>
    </row>
    <row r="16" spans="1:35" ht="15.75" customHeight="1">
      <c r="A16" s="880" t="s">
        <v>328</v>
      </c>
      <c r="B16" s="882">
        <v>1000</v>
      </c>
      <c r="C16" s="882">
        <v>1000</v>
      </c>
      <c r="D16" s="882">
        <v>2400</v>
      </c>
      <c r="E16" s="882">
        <v>2400</v>
      </c>
      <c r="F16" s="882">
        <v>2400</v>
      </c>
      <c r="G16" s="882">
        <v>2400</v>
      </c>
      <c r="H16" s="882">
        <v>2400</v>
      </c>
      <c r="I16" s="882">
        <v>2400</v>
      </c>
      <c r="J16" s="882">
        <v>2400</v>
      </c>
      <c r="K16" s="882">
        <v>2400</v>
      </c>
      <c r="L16" s="882">
        <v>0</v>
      </c>
      <c r="M16" s="882">
        <v>0</v>
      </c>
      <c r="N16" s="882">
        <v>0</v>
      </c>
      <c r="O16" s="882">
        <v>0</v>
      </c>
      <c r="P16" s="882">
        <v>0</v>
      </c>
      <c r="Q16" s="882">
        <v>0</v>
      </c>
      <c r="R16" s="882">
        <v>0</v>
      </c>
      <c r="S16" s="882">
        <v>0</v>
      </c>
      <c r="T16" s="882">
        <v>0</v>
      </c>
      <c r="U16" s="882">
        <v>0</v>
      </c>
      <c r="V16" s="882">
        <v>0</v>
      </c>
      <c r="W16" s="882">
        <v>0</v>
      </c>
      <c r="X16" s="882">
        <v>0</v>
      </c>
      <c r="Y16" s="882">
        <v>0</v>
      </c>
      <c r="Z16" s="882">
        <v>0</v>
      </c>
      <c r="AA16" s="882">
        <v>0</v>
      </c>
      <c r="AB16" s="882">
        <v>0</v>
      </c>
      <c r="AC16" s="882">
        <v>0</v>
      </c>
      <c r="AD16" s="882">
        <v>0</v>
      </c>
      <c r="AE16" s="882">
        <v>0</v>
      </c>
      <c r="AF16" s="882">
        <v>0</v>
      </c>
      <c r="AG16" s="882">
        <v>0</v>
      </c>
      <c r="AH16" s="882">
        <v>0</v>
      </c>
      <c r="AI16" s="882">
        <v>0</v>
      </c>
    </row>
    <row r="17" spans="1:35" ht="15.75" customHeight="1">
      <c r="A17" s="880" t="s">
        <v>333</v>
      </c>
      <c r="B17" s="882">
        <v>2532953.1533765104</v>
      </c>
      <c r="C17" s="882">
        <v>2425202.4992548702</v>
      </c>
      <c r="D17" s="882">
        <v>2227241.5483236094</v>
      </c>
      <c r="E17" s="882">
        <v>2095223.5039079695</v>
      </c>
      <c r="F17" s="882">
        <v>2490884.6523686997</v>
      </c>
      <c r="G17" s="882">
        <v>2340876.6475309297</v>
      </c>
      <c r="H17" s="882">
        <v>2449545.0133777293</v>
      </c>
      <c r="I17" s="882">
        <v>2999426.2169925394</v>
      </c>
      <c r="J17" s="882">
        <v>3118783.7144705802</v>
      </c>
      <c r="K17" s="882">
        <v>3171519.8835291006</v>
      </c>
      <c r="L17" s="882">
        <v>3613324.7185147898</v>
      </c>
      <c r="M17" s="882">
        <v>3377695.1434075399</v>
      </c>
      <c r="N17" s="882">
        <v>3637854.0534791909</v>
      </c>
      <c r="O17" s="882">
        <v>2839468.5701371394</v>
      </c>
      <c r="P17" s="882">
        <v>4029558.3494855901</v>
      </c>
      <c r="Q17" s="882">
        <v>4132606.0480566304</v>
      </c>
      <c r="R17" s="882">
        <v>4287772.9760797303</v>
      </c>
      <c r="S17" s="882">
        <v>4080019.6064018393</v>
      </c>
      <c r="T17" s="882">
        <v>4223071.6516530607</v>
      </c>
      <c r="U17" s="882">
        <v>3633795.7953527486</v>
      </c>
      <c r="V17" s="882">
        <v>4117205.78443737</v>
      </c>
      <c r="W17" s="882">
        <v>4473982.4373837803</v>
      </c>
      <c r="X17" s="882">
        <v>4814481.4118560608</v>
      </c>
      <c r="Y17" s="882">
        <v>4899956.1628437098</v>
      </c>
      <c r="Z17" s="882">
        <v>4990047.0852287086</v>
      </c>
      <c r="AA17" s="882">
        <v>5162041.8991643395</v>
      </c>
      <c r="AB17" s="882">
        <v>5334571.492323108</v>
      </c>
      <c r="AC17" s="882">
        <v>5309375.9827608289</v>
      </c>
      <c r="AD17" s="882">
        <v>5284689.0207263492</v>
      </c>
      <c r="AE17" s="882">
        <v>6001743.8881219905</v>
      </c>
      <c r="AF17" s="882">
        <v>6128384.6591498703</v>
      </c>
      <c r="AG17" s="882">
        <v>6241872.7009800011</v>
      </c>
      <c r="AH17" s="882">
        <v>6206503.9992990196</v>
      </c>
      <c r="AI17" s="882">
        <v>7454981.4644633001</v>
      </c>
    </row>
    <row r="18" spans="1:35" ht="15.75" customHeight="1">
      <c r="A18" s="880" t="s">
        <v>334</v>
      </c>
      <c r="B18" s="882">
        <v>-883508.50082229008</v>
      </c>
      <c r="C18" s="882">
        <v>-1248015.5917526702</v>
      </c>
      <c r="D18" s="882">
        <v>-1490688.7359271203</v>
      </c>
      <c r="E18" s="882">
        <v>-2331312.3722243998</v>
      </c>
      <c r="F18" s="882">
        <v>-2319270.2134095803</v>
      </c>
      <c r="G18" s="882">
        <v>-2164510.8175842902</v>
      </c>
      <c r="H18" s="882">
        <v>-2172866.4610260502</v>
      </c>
      <c r="I18" s="882">
        <v>-2094802.5003117798</v>
      </c>
      <c r="J18" s="882">
        <v>-2174259.0054189903</v>
      </c>
      <c r="K18" s="882">
        <v>-2021412.6418612001</v>
      </c>
      <c r="L18" s="882">
        <v>-1640240.01432693</v>
      </c>
      <c r="M18" s="882">
        <v>-1645283.6616647402</v>
      </c>
      <c r="N18" s="882">
        <v>-1652420.39785948</v>
      </c>
      <c r="O18" s="882">
        <v>-1249235.3393749804</v>
      </c>
      <c r="P18" s="882">
        <v>-1665967.6819968801</v>
      </c>
      <c r="Q18" s="882">
        <v>-1621504.95493957</v>
      </c>
      <c r="R18" s="882">
        <v>-1411866.25949334</v>
      </c>
      <c r="S18" s="882">
        <v>-1319559.3298141202</v>
      </c>
      <c r="T18" s="882">
        <v>-1436738.1330594402</v>
      </c>
      <c r="U18" s="882">
        <v>-1373180.81343346</v>
      </c>
      <c r="V18" s="882">
        <v>-2354456.4141391101</v>
      </c>
      <c r="W18" s="882">
        <v>-1582035.7775204501</v>
      </c>
      <c r="X18" s="882">
        <v>-1397086.65017617</v>
      </c>
      <c r="Y18" s="882">
        <v>-1383574.9315611001</v>
      </c>
      <c r="Z18" s="882">
        <v>-1208668.3775175102</v>
      </c>
      <c r="AA18" s="882">
        <v>-1229461.4991621899</v>
      </c>
      <c r="AB18" s="882">
        <v>-1303017.0945454901</v>
      </c>
      <c r="AC18" s="882">
        <v>-2110132.5324981799</v>
      </c>
      <c r="AD18" s="882">
        <v>-2232575.9283276601</v>
      </c>
      <c r="AE18" s="882">
        <v>-2308416.7693825196</v>
      </c>
      <c r="AF18" s="882">
        <v>-2467459.5415447205</v>
      </c>
      <c r="AG18" s="882">
        <v>-2537883.2566555599</v>
      </c>
      <c r="AH18" s="882">
        <v>-2404678.2287842501</v>
      </c>
      <c r="AI18" s="882">
        <v>-2647999.0478338203</v>
      </c>
    </row>
    <row r="19" spans="1:35" ht="15.75" customHeight="1">
      <c r="A19" s="884" t="s">
        <v>335</v>
      </c>
      <c r="B19" s="882">
        <v>-398265.39151048963</v>
      </c>
      <c r="C19" s="882">
        <v>-298087.43383575988</v>
      </c>
      <c r="D19" s="882">
        <v>-363974.10523991985</v>
      </c>
      <c r="E19" s="882">
        <v>-582570.73354877019</v>
      </c>
      <c r="F19" s="882">
        <v>-558533.29184439988</v>
      </c>
      <c r="G19" s="882">
        <v>-575226.49291868007</v>
      </c>
      <c r="H19" s="882">
        <v>-406571.1125993001</v>
      </c>
      <c r="I19" s="882">
        <v>-432858.05426035996</v>
      </c>
      <c r="J19" s="882">
        <v>-388608.52208283992</v>
      </c>
      <c r="K19" s="882">
        <v>-120271.51602219987</v>
      </c>
      <c r="L19" s="882">
        <v>-96853.912649889826</v>
      </c>
      <c r="M19" s="882">
        <v>-77795.900524360026</v>
      </c>
      <c r="N19" s="882">
        <v>89340.174321430357</v>
      </c>
      <c r="O19" s="882">
        <v>-296588.85958096024</v>
      </c>
      <c r="P19" s="882">
        <v>828251.4777119502</v>
      </c>
      <c r="Q19" s="882">
        <v>851987.52356092993</v>
      </c>
      <c r="R19" s="882">
        <v>1052002.5440464602</v>
      </c>
      <c r="S19" s="882">
        <v>784381.78972335998</v>
      </c>
      <c r="T19" s="882">
        <v>394551.01857389032</v>
      </c>
      <c r="U19" s="882">
        <v>-453084.51584702055</v>
      </c>
      <c r="V19" s="882">
        <v>-91308.305058579863</v>
      </c>
      <c r="W19" s="882">
        <v>-71031.726828510393</v>
      </c>
      <c r="X19" s="882">
        <v>8272.1011251301315</v>
      </c>
      <c r="Y19" s="882">
        <v>41230.410734349985</v>
      </c>
      <c r="Z19" s="882">
        <v>357959.62728029012</v>
      </c>
      <c r="AA19" s="882">
        <v>608255.72618174029</v>
      </c>
      <c r="AB19" s="882">
        <v>946681.25808406994</v>
      </c>
      <c r="AC19" s="882">
        <v>952170.8675946896</v>
      </c>
      <c r="AD19" s="882">
        <v>812929.19474131986</v>
      </c>
      <c r="AE19" s="882">
        <v>1398711.0701232103</v>
      </c>
      <c r="AF19" s="882">
        <v>1338116.6159460496</v>
      </c>
      <c r="AG19" s="882">
        <v>1543689.6689348796</v>
      </c>
      <c r="AH19" s="882">
        <v>1699381.1171592998</v>
      </c>
      <c r="AI19" s="882">
        <v>2688569.4140998791</v>
      </c>
    </row>
    <row r="20" spans="1:35" ht="15.75" customHeight="1">
      <c r="A20" s="877" t="s">
        <v>336</v>
      </c>
      <c r="B20" s="879">
        <v>16451304.891711351</v>
      </c>
      <c r="C20" s="879">
        <v>16712605.535554281</v>
      </c>
      <c r="D20" s="879">
        <v>16695619.085138941</v>
      </c>
      <c r="E20" s="879">
        <v>16925582.567647498</v>
      </c>
      <c r="F20" s="879">
        <v>17231708.324233774</v>
      </c>
      <c r="G20" s="879">
        <v>17405470.792116906</v>
      </c>
      <c r="H20" s="879">
        <v>17691679.255305715</v>
      </c>
      <c r="I20" s="879">
        <v>17787660.214038771</v>
      </c>
      <c r="J20" s="879">
        <v>18072611.247360092</v>
      </c>
      <c r="K20" s="879">
        <v>18123649.464007847</v>
      </c>
      <c r="L20" s="879">
        <v>18175630.654405698</v>
      </c>
      <c r="M20" s="879">
        <v>18752744.387603294</v>
      </c>
      <c r="N20" s="879">
        <v>18650338.339468058</v>
      </c>
      <c r="O20" s="879">
        <v>18400346.868220929</v>
      </c>
      <c r="P20" s="879">
        <v>18678676.251333758</v>
      </c>
      <c r="Q20" s="879">
        <v>18898673.111528046</v>
      </c>
      <c r="R20" s="879">
        <v>18666640.557620782</v>
      </c>
      <c r="S20" s="879">
        <v>18632551.248430569</v>
      </c>
      <c r="T20" s="879">
        <v>18733456.587012</v>
      </c>
      <c r="U20" s="879">
        <v>19087990.026623745</v>
      </c>
      <c r="V20" s="879">
        <v>18708054.092131454</v>
      </c>
      <c r="W20" s="879">
        <v>18720505.433851462</v>
      </c>
      <c r="X20" s="879">
        <v>18940748.559006732</v>
      </c>
      <c r="Y20" s="879">
        <v>19052304.475394011</v>
      </c>
      <c r="Z20" s="879">
        <v>18883437.03674309</v>
      </c>
      <c r="AA20" s="879">
        <v>19379765.774970926</v>
      </c>
      <c r="AB20" s="879">
        <v>19039353.400519282</v>
      </c>
      <c r="AC20" s="879">
        <v>21424383.251286283</v>
      </c>
      <c r="AD20" s="879">
        <v>22372486.01510305</v>
      </c>
      <c r="AE20" s="879">
        <v>22662949.159957901</v>
      </c>
      <c r="AF20" s="879">
        <v>22593735.839361295</v>
      </c>
      <c r="AG20" s="879">
        <v>22996734.056058247</v>
      </c>
      <c r="AH20" s="879">
        <v>22894039.945091929</v>
      </c>
      <c r="AI20" s="879">
        <v>22346897.534822427</v>
      </c>
    </row>
    <row r="21" spans="1:35" ht="15.75" customHeight="1">
      <c r="A21" s="880" t="s">
        <v>325</v>
      </c>
      <c r="B21" s="882">
        <v>4635983.3928351095</v>
      </c>
      <c r="C21" s="882">
        <v>4711258.1734961597</v>
      </c>
      <c r="D21" s="882">
        <v>4701546.1115084495</v>
      </c>
      <c r="E21" s="882">
        <v>4702335.9838525997</v>
      </c>
      <c r="F21" s="882">
        <v>4695207.1620682199</v>
      </c>
      <c r="G21" s="882">
        <v>4697097.9836142408</v>
      </c>
      <c r="H21" s="882">
        <v>4697821.7001385503</v>
      </c>
      <c r="I21" s="882">
        <v>4950410.2323876796</v>
      </c>
      <c r="J21" s="882">
        <v>4884003.5653305501</v>
      </c>
      <c r="K21" s="882">
        <v>4859887.7401987696</v>
      </c>
      <c r="L21" s="882">
        <v>4859710.3606085191</v>
      </c>
      <c r="M21" s="882">
        <v>4883528.3829451501</v>
      </c>
      <c r="N21" s="882">
        <v>4918937.3046626197</v>
      </c>
      <c r="O21" s="882">
        <v>4711258.1734961597</v>
      </c>
      <c r="P21" s="882">
        <v>4933697.3981199199</v>
      </c>
      <c r="Q21" s="882">
        <v>5093071.4978599008</v>
      </c>
      <c r="R21" s="882">
        <v>5065985.0537177091</v>
      </c>
      <c r="S21" s="882">
        <v>5107317.8787126793</v>
      </c>
      <c r="T21" s="882">
        <v>5275248.4851887301</v>
      </c>
      <c r="U21" s="882">
        <v>5535822.5435995003</v>
      </c>
      <c r="V21" s="882">
        <v>5092919.4393052291</v>
      </c>
      <c r="W21" s="882">
        <v>5061611.2837675791</v>
      </c>
      <c r="X21" s="882">
        <v>5212402.4701858405</v>
      </c>
      <c r="Y21" s="882">
        <v>5302035.0272661299</v>
      </c>
      <c r="Z21" s="882">
        <v>5166685.1350769689</v>
      </c>
      <c r="AA21" s="882">
        <v>5610210.6076711398</v>
      </c>
      <c r="AB21" s="882">
        <v>5252009.4188660905</v>
      </c>
      <c r="AC21" s="882">
        <v>5375140.9316984303</v>
      </c>
      <c r="AD21" s="882">
        <v>5483996.2261294294</v>
      </c>
      <c r="AE21" s="882">
        <v>5860187.8678397201</v>
      </c>
      <c r="AF21" s="882">
        <v>5898872.0835406408</v>
      </c>
      <c r="AG21" s="882">
        <v>6213189.84979345</v>
      </c>
      <c r="AH21" s="882">
        <v>6109428.0116805593</v>
      </c>
      <c r="AI21" s="882">
        <v>5663004.3941439399</v>
      </c>
    </row>
    <row r="22" spans="1:35" s="883" customFormat="1" ht="15.75" customHeight="1">
      <c r="A22" s="880" t="s">
        <v>326</v>
      </c>
      <c r="B22" s="882">
        <v>11764494.004599022</v>
      </c>
      <c r="C22" s="882">
        <v>11948464.749635072</v>
      </c>
      <c r="D22" s="882">
        <v>11938883.3960461</v>
      </c>
      <c r="E22" s="882">
        <v>12168761.857311899</v>
      </c>
      <c r="F22" s="882">
        <v>12477856.342485111</v>
      </c>
      <c r="G22" s="882">
        <v>12647275.380849928</v>
      </c>
      <c r="H22" s="882">
        <v>12933832.076581789</v>
      </c>
      <c r="I22" s="882">
        <v>12776662.039649978</v>
      </c>
      <c r="J22" s="882">
        <v>13119766.106075451</v>
      </c>
      <c r="K22" s="882">
        <v>13179598.112552093</v>
      </c>
      <c r="L22" s="882">
        <v>13233110.200984448</v>
      </c>
      <c r="M22" s="882">
        <v>13776561.120366802</v>
      </c>
      <c r="N22" s="882">
        <v>13631098.317275846</v>
      </c>
      <c r="O22" s="882">
        <v>13593446.549761111</v>
      </c>
      <c r="P22" s="882">
        <v>13649333.11152909</v>
      </c>
      <c r="Q22" s="882">
        <v>13712964.872019924</v>
      </c>
      <c r="R22" s="882">
        <v>13510432.357714392</v>
      </c>
      <c r="S22" s="882">
        <v>13431558.76221429</v>
      </c>
      <c r="T22" s="882">
        <v>13362905.535547158</v>
      </c>
      <c r="U22" s="882">
        <v>13457652.708135163</v>
      </c>
      <c r="V22" s="882">
        <v>13519668.241109982</v>
      </c>
      <c r="W22" s="882">
        <v>13568543.702078231</v>
      </c>
      <c r="X22" s="882">
        <v>13587115.29497098</v>
      </c>
      <c r="Y22" s="882">
        <v>13599680.078091851</v>
      </c>
      <c r="Z22" s="882">
        <v>13580423.698251432</v>
      </c>
      <c r="AA22" s="882">
        <v>13645903.915381635</v>
      </c>
      <c r="AB22" s="882">
        <v>13645755.459521612</v>
      </c>
      <c r="AC22" s="882">
        <v>15903577.858931055</v>
      </c>
      <c r="AD22" s="882">
        <v>16734667.16587493</v>
      </c>
      <c r="AE22" s="882">
        <v>16640365.16292225</v>
      </c>
      <c r="AF22" s="882">
        <v>16530051.250835277</v>
      </c>
      <c r="AG22" s="882">
        <v>16616493.400021646</v>
      </c>
      <c r="AH22" s="882">
        <v>16604497.43445193</v>
      </c>
      <c r="AI22" s="882">
        <v>16500150.258693229</v>
      </c>
    </row>
    <row r="23" spans="1:35" ht="15.75" customHeight="1">
      <c r="A23" s="880" t="s">
        <v>327</v>
      </c>
      <c r="B23" s="882">
        <v>39513.267152220003</v>
      </c>
      <c r="C23" s="882">
        <v>41801.913783049997</v>
      </c>
      <c r="D23" s="882">
        <v>42012.980422389999</v>
      </c>
      <c r="E23" s="882">
        <v>40749.438244999998</v>
      </c>
      <c r="F23" s="882">
        <v>43295.328223440003</v>
      </c>
      <c r="G23" s="882">
        <v>45064.922168739999</v>
      </c>
      <c r="H23" s="882">
        <v>42150.072587380004</v>
      </c>
      <c r="I23" s="882">
        <v>41001.290337110004</v>
      </c>
      <c r="J23" s="882">
        <v>48933.251402090005</v>
      </c>
      <c r="K23" s="882">
        <v>62646.429505980006</v>
      </c>
      <c r="L23" s="882">
        <v>59059.477063729995</v>
      </c>
      <c r="M23" s="882">
        <v>68553.326522339994</v>
      </c>
      <c r="N23" s="882">
        <v>76201.159760590002</v>
      </c>
      <c r="O23" s="882">
        <v>71540.587194660009</v>
      </c>
      <c r="P23" s="882">
        <v>71544.183915750007</v>
      </c>
      <c r="Q23" s="882">
        <v>68535.18387922</v>
      </c>
      <c r="R23" s="882">
        <v>66121.588419680003</v>
      </c>
      <c r="S23" s="882">
        <v>66640.4174986</v>
      </c>
      <c r="T23" s="882">
        <v>69127.744010110007</v>
      </c>
      <c r="U23" s="882">
        <v>67505.806567079999</v>
      </c>
      <c r="V23" s="882">
        <v>68279.25065124</v>
      </c>
      <c r="W23" s="882">
        <v>62845.798596649998</v>
      </c>
      <c r="X23" s="882">
        <v>111840.23299290999</v>
      </c>
      <c r="Y23" s="882">
        <v>120152.21108702999</v>
      </c>
      <c r="Z23" s="882">
        <v>105983.94400669</v>
      </c>
      <c r="AA23" s="882">
        <v>92720.496150149993</v>
      </c>
      <c r="AB23" s="882">
        <v>109027.40015958002</v>
      </c>
      <c r="AC23" s="882">
        <v>111828.57213279999</v>
      </c>
      <c r="AD23" s="882">
        <v>118611.30160669</v>
      </c>
      <c r="AE23" s="882">
        <v>125440.37873893</v>
      </c>
      <c r="AF23" s="882">
        <v>128940.39695738</v>
      </c>
      <c r="AG23" s="882">
        <v>130493.39215515</v>
      </c>
      <c r="AH23" s="882">
        <v>142001.94553344001</v>
      </c>
      <c r="AI23" s="882">
        <v>145180.11107526001</v>
      </c>
    </row>
    <row r="24" spans="1:35" ht="15.75" customHeight="1">
      <c r="A24" s="880" t="s">
        <v>328</v>
      </c>
      <c r="B24" s="882">
        <v>11314.227124999999</v>
      </c>
      <c r="C24" s="882">
        <v>11080.698640000001</v>
      </c>
      <c r="D24" s="882">
        <v>13176.597162</v>
      </c>
      <c r="E24" s="882">
        <v>13735.288237999999</v>
      </c>
      <c r="F24" s="882">
        <v>15349.491457</v>
      </c>
      <c r="G24" s="882">
        <v>16032.505483999999</v>
      </c>
      <c r="H24" s="882">
        <v>17875.405997999998</v>
      </c>
      <c r="I24" s="882">
        <v>19586.651664000001</v>
      </c>
      <c r="J24" s="882">
        <v>19908.324551999998</v>
      </c>
      <c r="K24" s="882">
        <v>21517.181751</v>
      </c>
      <c r="L24" s="882">
        <v>23750.615749000001</v>
      </c>
      <c r="M24" s="882">
        <v>24101.557768999999</v>
      </c>
      <c r="N24" s="882">
        <v>24101.557768999999</v>
      </c>
      <c r="O24" s="882">
        <v>24101.557768999999</v>
      </c>
      <c r="P24" s="882">
        <v>24101.557768999999</v>
      </c>
      <c r="Q24" s="882">
        <v>24101.557768999999</v>
      </c>
      <c r="R24" s="882">
        <v>24101.557768999999</v>
      </c>
      <c r="S24" s="882">
        <v>27034.190005</v>
      </c>
      <c r="T24" s="882">
        <v>26174.822265999999</v>
      </c>
      <c r="U24" s="882">
        <v>27008.968322000001</v>
      </c>
      <c r="V24" s="882">
        <v>27187.161065</v>
      </c>
      <c r="W24" s="882">
        <v>27504.649408999998</v>
      </c>
      <c r="X24" s="882">
        <v>29390.560857</v>
      </c>
      <c r="Y24" s="882">
        <v>30437.158949000001</v>
      </c>
      <c r="Z24" s="882">
        <v>30344.259407999998</v>
      </c>
      <c r="AA24" s="882">
        <v>30930.755767999999</v>
      </c>
      <c r="AB24" s="882">
        <v>32561.121971999997</v>
      </c>
      <c r="AC24" s="882">
        <v>33835.888524000002</v>
      </c>
      <c r="AD24" s="882">
        <v>35211.321492000003</v>
      </c>
      <c r="AE24" s="882">
        <v>36955.750457000002</v>
      </c>
      <c r="AF24" s="882">
        <v>35872.108028000002</v>
      </c>
      <c r="AG24" s="882">
        <v>36557.414087999998</v>
      </c>
      <c r="AH24" s="882">
        <v>38112.553425999999</v>
      </c>
      <c r="AI24" s="882">
        <v>38562.770909999999</v>
      </c>
    </row>
    <row r="25" spans="1:35" ht="15.75" customHeight="1">
      <c r="A25" s="877" t="s">
        <v>337</v>
      </c>
      <c r="B25" s="879">
        <v>577940.98727428005</v>
      </c>
      <c r="C25" s="879">
        <v>559163.60687359993</v>
      </c>
      <c r="D25" s="879">
        <v>497985.95106195001</v>
      </c>
      <c r="E25" s="879">
        <v>486924.37349125993</v>
      </c>
      <c r="F25" s="879">
        <v>524176.72733242001</v>
      </c>
      <c r="G25" s="879">
        <v>484020.06734037999</v>
      </c>
      <c r="H25" s="879">
        <v>484483.50245038007</v>
      </c>
      <c r="I25" s="879">
        <v>491534.66059598001</v>
      </c>
      <c r="J25" s="879">
        <v>487395.51470616006</v>
      </c>
      <c r="K25" s="879">
        <v>536367.32463754003</v>
      </c>
      <c r="L25" s="879">
        <v>471271.56386074005</v>
      </c>
      <c r="M25" s="879">
        <v>523282.42608043004</v>
      </c>
      <c r="N25" s="879">
        <v>544585.68316334998</v>
      </c>
      <c r="O25" s="879">
        <v>534687.42191279004</v>
      </c>
      <c r="P25" s="879">
        <v>483597.0930954701</v>
      </c>
      <c r="Q25" s="879">
        <v>472792.83799750003</v>
      </c>
      <c r="R25" s="879">
        <v>501885.93593921</v>
      </c>
      <c r="S25" s="879">
        <v>416312.62349004002</v>
      </c>
      <c r="T25" s="879">
        <v>398264.44215551001</v>
      </c>
      <c r="U25" s="879">
        <v>444594.47295779001</v>
      </c>
      <c r="V25" s="879">
        <v>503201.55957115989</v>
      </c>
      <c r="W25" s="879">
        <v>585060.12264747988</v>
      </c>
      <c r="X25" s="879">
        <v>614996.08275372989</v>
      </c>
      <c r="Y25" s="879">
        <v>687442.99466970982</v>
      </c>
      <c r="Z25" s="879">
        <v>669147.40827311995</v>
      </c>
      <c r="AA25" s="879">
        <v>690029.34294739005</v>
      </c>
      <c r="AB25" s="879">
        <v>729488.72006109008</v>
      </c>
      <c r="AC25" s="879">
        <v>701627.53796323005</v>
      </c>
      <c r="AD25" s="879">
        <v>716607.90279591992</v>
      </c>
      <c r="AE25" s="879">
        <v>743886.71096267994</v>
      </c>
      <c r="AF25" s="879">
        <v>687196.20387463982</v>
      </c>
      <c r="AG25" s="879">
        <v>687907.51243857015</v>
      </c>
      <c r="AH25" s="879">
        <v>700840.12566831999</v>
      </c>
      <c r="AI25" s="879">
        <v>689162.98631141998</v>
      </c>
    </row>
    <row r="26" spans="1:35" ht="15.75" customHeight="1">
      <c r="A26" s="880" t="s">
        <v>338</v>
      </c>
      <c r="B26" s="882">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14580.3</v>
      </c>
      <c r="AB26" s="882">
        <v>14580.3</v>
      </c>
      <c r="AC26" s="882">
        <v>0</v>
      </c>
      <c r="AD26" s="882">
        <v>0</v>
      </c>
      <c r="AE26" s="882">
        <v>0</v>
      </c>
      <c r="AF26" s="882">
        <v>0</v>
      </c>
      <c r="AG26" s="882">
        <v>0</v>
      </c>
      <c r="AH26" s="882">
        <v>0</v>
      </c>
      <c r="AI26" s="882">
        <v>1.8064210000000001E-2</v>
      </c>
    </row>
    <row r="27" spans="1:35" s="883" customFormat="1" ht="15.75" customHeight="1">
      <c r="A27" s="880" t="s">
        <v>339</v>
      </c>
      <c r="B27" s="882">
        <v>577940.98727428005</v>
      </c>
      <c r="C27" s="882">
        <v>559163.60687359993</v>
      </c>
      <c r="D27" s="882">
        <v>497985.95106195001</v>
      </c>
      <c r="E27" s="882">
        <v>486924.37349125993</v>
      </c>
      <c r="F27" s="882">
        <v>524176.72733242001</v>
      </c>
      <c r="G27" s="882">
        <v>484020.06734037999</v>
      </c>
      <c r="H27" s="882">
        <v>484483.50245038007</v>
      </c>
      <c r="I27" s="882">
        <v>491534.66059598001</v>
      </c>
      <c r="J27" s="882">
        <v>487395.51470616006</v>
      </c>
      <c r="K27" s="882">
        <v>536367.32463754003</v>
      </c>
      <c r="L27" s="882">
        <v>469908.84631474002</v>
      </c>
      <c r="M27" s="882">
        <v>521919.70853443001</v>
      </c>
      <c r="N27" s="882">
        <v>543222.96561734995</v>
      </c>
      <c r="O27" s="882">
        <v>533324.70436679001</v>
      </c>
      <c r="P27" s="882">
        <v>482234.37554947007</v>
      </c>
      <c r="Q27" s="882">
        <v>471430.1204515</v>
      </c>
      <c r="R27" s="882">
        <v>500523.21839320997</v>
      </c>
      <c r="S27" s="882">
        <v>415028.64589104004</v>
      </c>
      <c r="T27" s="882">
        <v>396980.46455551003</v>
      </c>
      <c r="U27" s="882">
        <v>443352.07671579003</v>
      </c>
      <c r="V27" s="882">
        <v>501959.1633291599</v>
      </c>
      <c r="W27" s="882">
        <v>583817.72640547983</v>
      </c>
      <c r="X27" s="882">
        <v>604816.00530772994</v>
      </c>
      <c r="Y27" s="882">
        <v>677261.82002170989</v>
      </c>
      <c r="Z27" s="882">
        <v>659041.83364911994</v>
      </c>
      <c r="AA27" s="882">
        <v>669120.27959838999</v>
      </c>
      <c r="AB27" s="882">
        <v>708494.72345409007</v>
      </c>
      <c r="AC27" s="882">
        <v>698822.77609723003</v>
      </c>
      <c r="AD27" s="882">
        <v>710537.5567969199</v>
      </c>
      <c r="AE27" s="882">
        <v>741143.60784067994</v>
      </c>
      <c r="AF27" s="882">
        <v>684534.62715863984</v>
      </c>
      <c r="AG27" s="882">
        <v>685293.9742105701</v>
      </c>
      <c r="AH27" s="882">
        <v>698226.58744031994</v>
      </c>
      <c r="AI27" s="882">
        <v>681830.36034620996</v>
      </c>
    </row>
    <row r="28" spans="1:35" ht="15.75" customHeight="1">
      <c r="A28" s="880" t="s">
        <v>340</v>
      </c>
      <c r="B28" s="882">
        <v>0</v>
      </c>
      <c r="C28" s="882">
        <v>0</v>
      </c>
      <c r="D28" s="882">
        <v>0</v>
      </c>
      <c r="E28" s="882">
        <v>0</v>
      </c>
      <c r="F28" s="882">
        <v>0</v>
      </c>
      <c r="G28" s="882">
        <v>0</v>
      </c>
      <c r="H28" s="882">
        <v>0</v>
      </c>
      <c r="I28" s="882">
        <v>0</v>
      </c>
      <c r="J28" s="882">
        <v>0</v>
      </c>
      <c r="K28" s="882">
        <v>0</v>
      </c>
      <c r="L28" s="882">
        <v>0</v>
      </c>
      <c r="M28" s="882">
        <v>0</v>
      </c>
      <c r="N28" s="882">
        <v>0</v>
      </c>
      <c r="O28" s="882">
        <v>0</v>
      </c>
      <c r="P28" s="882">
        <v>0</v>
      </c>
      <c r="Q28" s="882">
        <v>0</v>
      </c>
      <c r="R28" s="882">
        <v>0</v>
      </c>
      <c r="S28" s="882">
        <v>0</v>
      </c>
      <c r="T28" s="882">
        <v>0</v>
      </c>
      <c r="U28" s="882">
        <v>0</v>
      </c>
      <c r="V28" s="882">
        <v>0</v>
      </c>
      <c r="W28" s="882">
        <v>0</v>
      </c>
      <c r="X28" s="882">
        <v>8980.7745340000001</v>
      </c>
      <c r="Y28" s="882">
        <v>8981.8717359999991</v>
      </c>
      <c r="Z28" s="882">
        <v>8906.2717119999998</v>
      </c>
      <c r="AA28" s="882">
        <v>5174.1428450000003</v>
      </c>
      <c r="AB28" s="882">
        <v>5259.0761030000003</v>
      </c>
      <c r="AC28" s="882">
        <v>1650.1413620000001</v>
      </c>
      <c r="AD28" s="882">
        <v>4962.0555949999998</v>
      </c>
      <c r="AE28" s="882">
        <v>1634.8127179999999</v>
      </c>
      <c r="AF28" s="882">
        <v>1553.286312</v>
      </c>
      <c r="AG28" s="882">
        <v>1553.286312</v>
      </c>
      <c r="AH28" s="882">
        <v>1553.286312</v>
      </c>
      <c r="AI28" s="882">
        <v>6272.3559839999998</v>
      </c>
    </row>
    <row r="29" spans="1:35" ht="15.75" customHeight="1">
      <c r="A29" s="880" t="s">
        <v>341</v>
      </c>
      <c r="B29" s="882">
        <v>0</v>
      </c>
      <c r="C29" s="882">
        <v>0</v>
      </c>
      <c r="D29" s="882">
        <v>0</v>
      </c>
      <c r="E29" s="882">
        <v>0</v>
      </c>
      <c r="F29" s="882">
        <v>0</v>
      </c>
      <c r="G29" s="882">
        <v>0</v>
      </c>
      <c r="H29" s="882">
        <v>0</v>
      </c>
      <c r="I29" s="882">
        <v>0</v>
      </c>
      <c r="J29" s="882">
        <v>0</v>
      </c>
      <c r="K29" s="882">
        <v>0</v>
      </c>
      <c r="L29" s="882">
        <v>1362.7175460000001</v>
      </c>
      <c r="M29" s="882">
        <v>1362.7175460000001</v>
      </c>
      <c r="N29" s="882">
        <v>1362.7175460000001</v>
      </c>
      <c r="O29" s="882">
        <v>1362.7175460000001</v>
      </c>
      <c r="P29" s="882">
        <v>1362.7175460000001</v>
      </c>
      <c r="Q29" s="882">
        <v>1362.7175460000001</v>
      </c>
      <c r="R29" s="882">
        <v>1362.7175460000001</v>
      </c>
      <c r="S29" s="882">
        <v>1283.9775990000001</v>
      </c>
      <c r="T29" s="882">
        <v>1283.9775999999999</v>
      </c>
      <c r="U29" s="882">
        <v>1242.396242</v>
      </c>
      <c r="V29" s="882">
        <v>1242.396242</v>
      </c>
      <c r="W29" s="882">
        <v>1242.396242</v>
      </c>
      <c r="X29" s="882">
        <v>1199.3029120000001</v>
      </c>
      <c r="Y29" s="882">
        <v>1199.3029120000001</v>
      </c>
      <c r="Z29" s="882">
        <v>1199.3029120000001</v>
      </c>
      <c r="AA29" s="882">
        <v>1154.620504</v>
      </c>
      <c r="AB29" s="882">
        <v>1154.620504</v>
      </c>
      <c r="AC29" s="882">
        <v>1154.620504</v>
      </c>
      <c r="AD29" s="882">
        <v>1108.2904040000001</v>
      </c>
      <c r="AE29" s="882">
        <v>1108.2904040000001</v>
      </c>
      <c r="AF29" s="882">
        <v>1108.2904040000001</v>
      </c>
      <c r="AG29" s="882">
        <v>1060.2519159999999</v>
      </c>
      <c r="AH29" s="882">
        <v>1060.2519159999999</v>
      </c>
      <c r="AI29" s="882">
        <v>1060.251917</v>
      </c>
    </row>
    <row r="30" spans="1:35" ht="15.75" customHeight="1">
      <c r="A30" s="880"/>
      <c r="B30" s="882"/>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row>
    <row r="31" spans="1:35" ht="15.75" customHeight="1">
      <c r="A31" s="877" t="s">
        <v>342</v>
      </c>
      <c r="B31" s="879">
        <v>23587.728207849999</v>
      </c>
      <c r="C31" s="879">
        <v>23587.728207849999</v>
      </c>
      <c r="D31" s="879">
        <v>23587.728207849999</v>
      </c>
      <c r="E31" s="879">
        <v>23587.728207849999</v>
      </c>
      <c r="F31" s="879">
        <v>23587.728207849999</v>
      </c>
      <c r="G31" s="879">
        <v>23587.728207849999</v>
      </c>
      <c r="H31" s="879">
        <v>23587.728207849999</v>
      </c>
      <c r="I31" s="879">
        <v>23587.728207849999</v>
      </c>
      <c r="J31" s="879">
        <v>23587.728207849999</v>
      </c>
      <c r="K31" s="879">
        <v>25590.346310739998</v>
      </c>
      <c r="L31" s="879">
        <v>25588.014388</v>
      </c>
      <c r="M31" s="879">
        <v>25588.014388</v>
      </c>
      <c r="N31" s="879">
        <v>25588.014388</v>
      </c>
      <c r="O31" s="879">
        <v>23587.728207849999</v>
      </c>
      <c r="P31" s="879">
        <v>25588.014388</v>
      </c>
      <c r="Q31" s="879">
        <v>51033.534037220001</v>
      </c>
      <c r="R31" s="879">
        <v>25588.014388</v>
      </c>
      <c r="S31" s="879">
        <v>25588.014388</v>
      </c>
      <c r="T31" s="879">
        <v>192913.57522318</v>
      </c>
      <c r="U31" s="879">
        <v>468281.15605400997</v>
      </c>
      <c r="V31" s="879">
        <v>25588.014388</v>
      </c>
      <c r="W31" s="879">
        <v>25588.014388</v>
      </c>
      <c r="X31" s="879">
        <v>190138.86913099</v>
      </c>
      <c r="Y31" s="879">
        <v>286200.66822584998</v>
      </c>
      <c r="Z31" s="879">
        <v>170006.85457503001</v>
      </c>
      <c r="AA31" s="879">
        <v>595990.57786816987</v>
      </c>
      <c r="AB31" s="879">
        <v>187291.77932144998</v>
      </c>
      <c r="AC31" s="879">
        <v>319694.07413090003</v>
      </c>
      <c r="AD31" s="879">
        <v>319785.50887908001</v>
      </c>
      <c r="AE31" s="879">
        <v>428581.30770832003</v>
      </c>
      <c r="AF31" s="879">
        <v>345937.0021248</v>
      </c>
      <c r="AG31" s="879">
        <v>552999.62986555009</v>
      </c>
      <c r="AH31" s="879">
        <v>376976.13318890001</v>
      </c>
      <c r="AI31" s="879">
        <v>81974.076298689994</v>
      </c>
    </row>
    <row r="32" spans="1:35" ht="15.75" customHeight="1">
      <c r="A32" s="880" t="s">
        <v>338</v>
      </c>
      <c r="B32" s="882">
        <v>23587.728207849999</v>
      </c>
      <c r="C32" s="882">
        <v>23587.728207849999</v>
      </c>
      <c r="D32" s="882">
        <v>23587.728207849999</v>
      </c>
      <c r="E32" s="882">
        <v>23587.728207849999</v>
      </c>
      <c r="F32" s="882">
        <v>23587.728207849999</v>
      </c>
      <c r="G32" s="882">
        <v>23587.728207849999</v>
      </c>
      <c r="H32" s="882">
        <v>23587.728207849999</v>
      </c>
      <c r="I32" s="882">
        <v>23587.728207849999</v>
      </c>
      <c r="J32" s="882">
        <v>23587.728207849999</v>
      </c>
      <c r="K32" s="882">
        <v>25590.346310739998</v>
      </c>
      <c r="L32" s="882">
        <v>25588.014388</v>
      </c>
      <c r="M32" s="882">
        <v>25588.014388</v>
      </c>
      <c r="N32" s="882">
        <v>25588.014388</v>
      </c>
      <c r="O32" s="882">
        <v>23587.728207849999</v>
      </c>
      <c r="P32" s="882">
        <v>25588.014388</v>
      </c>
      <c r="Q32" s="882">
        <v>51033.534037220001</v>
      </c>
      <c r="R32" s="882">
        <v>25588.014388</v>
      </c>
      <c r="S32" s="882">
        <v>25588.014388</v>
      </c>
      <c r="T32" s="882">
        <v>192913.57522318</v>
      </c>
      <c r="U32" s="882">
        <v>468281.15605400997</v>
      </c>
      <c r="V32" s="882">
        <v>25588.014388</v>
      </c>
      <c r="W32" s="882">
        <v>25588.014388</v>
      </c>
      <c r="X32" s="882">
        <v>190138.86913099</v>
      </c>
      <c r="Y32" s="882">
        <v>286200.66822584998</v>
      </c>
      <c r="Z32" s="882">
        <v>170006.85457503001</v>
      </c>
      <c r="AA32" s="882">
        <v>595990.57786816987</v>
      </c>
      <c r="AB32" s="882">
        <v>187291.77932144998</v>
      </c>
      <c r="AC32" s="882">
        <v>319694.07413090003</v>
      </c>
      <c r="AD32" s="882">
        <v>319785.50887908001</v>
      </c>
      <c r="AE32" s="882">
        <v>428581.30770832003</v>
      </c>
      <c r="AF32" s="882">
        <v>345937.0021248</v>
      </c>
      <c r="AG32" s="882">
        <v>552999.62986555009</v>
      </c>
      <c r="AH32" s="882">
        <v>376976.13318890001</v>
      </c>
      <c r="AI32" s="882">
        <v>81974.076298689994</v>
      </c>
    </row>
    <row r="33" spans="1:35" ht="15.75" customHeight="1">
      <c r="A33" s="880" t="s">
        <v>339</v>
      </c>
      <c r="B33" s="882">
        <v>0</v>
      </c>
      <c r="C33" s="882">
        <v>0</v>
      </c>
      <c r="D33" s="882">
        <v>0</v>
      </c>
      <c r="E33" s="882">
        <v>0</v>
      </c>
      <c r="F33" s="882">
        <v>0</v>
      </c>
      <c r="G33" s="882">
        <v>0</v>
      </c>
      <c r="H33" s="882">
        <v>0</v>
      </c>
      <c r="I33" s="882">
        <v>0</v>
      </c>
      <c r="J33" s="882">
        <v>0</v>
      </c>
      <c r="K33" s="882">
        <v>0</v>
      </c>
      <c r="L33" s="882">
        <v>0</v>
      </c>
      <c r="M33" s="882">
        <v>0</v>
      </c>
      <c r="N33" s="882">
        <v>0</v>
      </c>
      <c r="O33" s="882">
        <v>0</v>
      </c>
      <c r="P33" s="882">
        <v>0</v>
      </c>
      <c r="Q33" s="882">
        <v>0</v>
      </c>
      <c r="R33" s="882">
        <v>0</v>
      </c>
      <c r="S33" s="882">
        <v>0</v>
      </c>
      <c r="T33" s="882">
        <v>0</v>
      </c>
      <c r="U33" s="882">
        <v>0</v>
      </c>
      <c r="V33" s="882">
        <v>0</v>
      </c>
      <c r="W33" s="882">
        <v>0</v>
      </c>
      <c r="X33" s="882">
        <v>0</v>
      </c>
      <c r="Y33" s="882">
        <v>0</v>
      </c>
      <c r="Z33" s="882">
        <v>0</v>
      </c>
      <c r="AA33" s="882">
        <v>0</v>
      </c>
      <c r="AB33" s="882">
        <v>0</v>
      </c>
      <c r="AC33" s="882">
        <v>0</v>
      </c>
      <c r="AD33" s="882">
        <v>0</v>
      </c>
      <c r="AE33" s="882">
        <v>0</v>
      </c>
      <c r="AF33" s="882">
        <v>0</v>
      </c>
      <c r="AG33" s="882">
        <v>0</v>
      </c>
      <c r="AH33" s="882">
        <v>0</v>
      </c>
      <c r="AI33" s="882">
        <v>0</v>
      </c>
    </row>
    <row r="34" spans="1:35" ht="15.75" customHeight="1">
      <c r="A34" s="880" t="s">
        <v>340</v>
      </c>
      <c r="B34" s="882">
        <v>0</v>
      </c>
      <c r="C34" s="882">
        <v>0</v>
      </c>
      <c r="D34" s="882">
        <v>0</v>
      </c>
      <c r="E34" s="882">
        <v>0</v>
      </c>
      <c r="F34" s="882">
        <v>0</v>
      </c>
      <c r="G34" s="882">
        <v>0</v>
      </c>
      <c r="H34" s="882">
        <v>0</v>
      </c>
      <c r="I34" s="882">
        <v>0</v>
      </c>
      <c r="J34" s="882">
        <v>0</v>
      </c>
      <c r="K34" s="882">
        <v>0</v>
      </c>
      <c r="L34" s="882">
        <v>0</v>
      </c>
      <c r="M34" s="882">
        <v>0</v>
      </c>
      <c r="N34" s="882">
        <v>0</v>
      </c>
      <c r="O34" s="882">
        <v>0</v>
      </c>
      <c r="P34" s="882">
        <v>0</v>
      </c>
      <c r="Q34" s="882">
        <v>0</v>
      </c>
      <c r="R34" s="882">
        <v>0</v>
      </c>
      <c r="S34" s="882">
        <v>0</v>
      </c>
      <c r="T34" s="882">
        <v>0</v>
      </c>
      <c r="U34" s="882">
        <v>0</v>
      </c>
      <c r="V34" s="882">
        <v>0</v>
      </c>
      <c r="W34" s="882">
        <v>0</v>
      </c>
      <c r="X34" s="882">
        <v>0</v>
      </c>
      <c r="Y34" s="882">
        <v>0</v>
      </c>
      <c r="Z34" s="882">
        <v>0</v>
      </c>
      <c r="AA34" s="882">
        <v>0</v>
      </c>
      <c r="AB34" s="882">
        <v>0</v>
      </c>
      <c r="AC34" s="882">
        <v>0</v>
      </c>
      <c r="AD34" s="882">
        <v>0</v>
      </c>
      <c r="AE34" s="882">
        <v>0</v>
      </c>
      <c r="AF34" s="882">
        <v>0</v>
      </c>
      <c r="AG34" s="882">
        <v>0</v>
      </c>
      <c r="AH34" s="882">
        <v>0</v>
      </c>
      <c r="AI34" s="882">
        <v>0</v>
      </c>
    </row>
    <row r="35" spans="1:35" ht="15.75" customHeight="1">
      <c r="A35" s="880" t="s">
        <v>341</v>
      </c>
      <c r="B35" s="882">
        <v>0</v>
      </c>
      <c r="C35" s="882">
        <v>0</v>
      </c>
      <c r="D35" s="882">
        <v>0</v>
      </c>
      <c r="E35" s="882">
        <v>0</v>
      </c>
      <c r="F35" s="882">
        <v>0</v>
      </c>
      <c r="G35" s="882">
        <v>0</v>
      </c>
      <c r="H35" s="882">
        <v>0</v>
      </c>
      <c r="I35" s="882">
        <v>0</v>
      </c>
      <c r="J35" s="882">
        <v>0</v>
      </c>
      <c r="K35" s="882">
        <v>0</v>
      </c>
      <c r="L35" s="882">
        <v>0</v>
      </c>
      <c r="M35" s="882">
        <v>0</v>
      </c>
      <c r="N35" s="882">
        <v>0</v>
      </c>
      <c r="O35" s="882">
        <v>0</v>
      </c>
      <c r="P35" s="882">
        <v>0</v>
      </c>
      <c r="Q35" s="882">
        <v>0</v>
      </c>
      <c r="R35" s="882">
        <v>0</v>
      </c>
      <c r="S35" s="882">
        <v>0</v>
      </c>
      <c r="T35" s="882">
        <v>0</v>
      </c>
      <c r="U35" s="882">
        <v>0</v>
      </c>
      <c r="V35" s="882">
        <v>0</v>
      </c>
      <c r="W35" s="882">
        <v>0</v>
      </c>
      <c r="X35" s="882">
        <v>0</v>
      </c>
      <c r="Y35" s="882">
        <v>0</v>
      </c>
      <c r="Z35" s="882">
        <v>0</v>
      </c>
      <c r="AA35" s="882">
        <v>0</v>
      </c>
      <c r="AB35" s="882">
        <v>0</v>
      </c>
      <c r="AC35" s="882">
        <v>0</v>
      </c>
      <c r="AD35" s="882">
        <v>0</v>
      </c>
      <c r="AE35" s="882">
        <v>0</v>
      </c>
      <c r="AF35" s="882">
        <v>0</v>
      </c>
      <c r="AG35" s="882">
        <v>0</v>
      </c>
      <c r="AH35" s="882">
        <v>0</v>
      </c>
      <c r="AI35" s="882">
        <v>0</v>
      </c>
    </row>
    <row r="36" spans="1:35" ht="15.75" customHeight="1">
      <c r="A36" s="880"/>
      <c r="B36" s="882"/>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row>
    <row r="37" spans="1:35" ht="15.75" customHeight="1">
      <c r="A37" s="877" t="s">
        <v>343</v>
      </c>
      <c r="B37" s="879">
        <v>15849776.176229222</v>
      </c>
      <c r="C37" s="879">
        <v>16129854.200472832</v>
      </c>
      <c r="D37" s="879">
        <v>16174045.405869143</v>
      </c>
      <c r="E37" s="879">
        <v>16415070.46594839</v>
      </c>
      <c r="F37" s="879">
        <v>16683943.868693501</v>
      </c>
      <c r="G37" s="879">
        <v>16897862.99656868</v>
      </c>
      <c r="H37" s="879">
        <v>17183608.024647485</v>
      </c>
      <c r="I37" s="879">
        <v>17272537.825234942</v>
      </c>
      <c r="J37" s="879">
        <v>17561628.004446082</v>
      </c>
      <c r="K37" s="879">
        <v>17561691.793059565</v>
      </c>
      <c r="L37" s="879">
        <v>17678771.076156959</v>
      </c>
      <c r="M37" s="879">
        <v>18203873.94713486</v>
      </c>
      <c r="N37" s="879">
        <v>18080164.641916707</v>
      </c>
      <c r="O37" s="879">
        <v>17842071.718100287</v>
      </c>
      <c r="P37" s="879">
        <v>18169491.143850289</v>
      </c>
      <c r="Q37" s="879">
        <v>18374846.739493322</v>
      </c>
      <c r="R37" s="879">
        <v>18139166.607293572</v>
      </c>
      <c r="S37" s="879">
        <v>18190650.610552527</v>
      </c>
      <c r="T37" s="879">
        <v>18142278.569633309</v>
      </c>
      <c r="U37" s="879">
        <v>18175114.397611946</v>
      </c>
      <c r="V37" s="879">
        <v>18179264.518172294</v>
      </c>
      <c r="W37" s="879">
        <v>18109857.29681598</v>
      </c>
      <c r="X37" s="879">
        <v>18135613.607122011</v>
      </c>
      <c r="Y37" s="879">
        <v>18078660.812498447</v>
      </c>
      <c r="Z37" s="879">
        <v>18044282.773894943</v>
      </c>
      <c r="AA37" s="879">
        <v>18093745.854155365</v>
      </c>
      <c r="AB37" s="879">
        <v>18122572.901136745</v>
      </c>
      <c r="AC37" s="879">
        <v>20403061.639192153</v>
      </c>
      <c r="AD37" s="879">
        <v>21336092.603428047</v>
      </c>
      <c r="AE37" s="879">
        <v>21490481.141286898</v>
      </c>
      <c r="AF37" s="879">
        <v>21560602.633361857</v>
      </c>
      <c r="AG37" s="879">
        <v>21755826.913754124</v>
      </c>
      <c r="AH37" s="879">
        <v>21816223.686234709</v>
      </c>
      <c r="AI37" s="879">
        <v>21575760.472212322</v>
      </c>
    </row>
    <row r="38" spans="1:35" ht="15.75" customHeight="1">
      <c r="A38" s="880" t="s">
        <v>338</v>
      </c>
      <c r="B38" s="882">
        <v>4612395.6646272596</v>
      </c>
      <c r="C38" s="882">
        <v>4687670.4452883098</v>
      </c>
      <c r="D38" s="882">
        <v>4677958.3833005996</v>
      </c>
      <c r="E38" s="882">
        <v>4678748.2556447499</v>
      </c>
      <c r="F38" s="882">
        <v>4671619.43386037</v>
      </c>
      <c r="G38" s="882">
        <v>4673510.2554063909</v>
      </c>
      <c r="H38" s="882">
        <v>4674233.9719307004</v>
      </c>
      <c r="I38" s="882">
        <v>4926822.5041798297</v>
      </c>
      <c r="J38" s="882">
        <v>4860415.8371227002</v>
      </c>
      <c r="K38" s="882">
        <v>4834297.3938880293</v>
      </c>
      <c r="L38" s="882">
        <v>4834122.3462205194</v>
      </c>
      <c r="M38" s="882">
        <v>4857940.3685571505</v>
      </c>
      <c r="N38" s="882">
        <v>4893349.2902746201</v>
      </c>
      <c r="O38" s="882">
        <v>4687670.4452883098</v>
      </c>
      <c r="P38" s="882">
        <v>4908109.3837319203</v>
      </c>
      <c r="Q38" s="882">
        <v>5042037.9638226805</v>
      </c>
      <c r="R38" s="882">
        <v>5040397.0393297095</v>
      </c>
      <c r="S38" s="882">
        <v>5081729.8643246796</v>
      </c>
      <c r="T38" s="882">
        <v>5082334.9099655496</v>
      </c>
      <c r="U38" s="882">
        <v>5067541.3875454906</v>
      </c>
      <c r="V38" s="882">
        <v>5067331.4249172295</v>
      </c>
      <c r="W38" s="882">
        <v>5036023.2693795795</v>
      </c>
      <c r="X38" s="882">
        <v>5022263.60105485</v>
      </c>
      <c r="Y38" s="882">
        <v>5015834.3590402799</v>
      </c>
      <c r="Z38" s="882">
        <v>4996678.2805019394</v>
      </c>
      <c r="AA38" s="882">
        <v>4999639.7298029698</v>
      </c>
      <c r="AB38" s="882">
        <v>5050137.3395446409</v>
      </c>
      <c r="AC38" s="882">
        <v>5055446.8575675301</v>
      </c>
      <c r="AD38" s="882">
        <v>5164210.717250349</v>
      </c>
      <c r="AE38" s="882">
        <v>5431606.5601313999</v>
      </c>
      <c r="AF38" s="882">
        <v>5552935.0814158404</v>
      </c>
      <c r="AG38" s="882">
        <v>5660190.2199278995</v>
      </c>
      <c r="AH38" s="882">
        <v>5732451.8784916596</v>
      </c>
      <c r="AI38" s="882">
        <v>5581030.2997810403</v>
      </c>
    </row>
    <row r="39" spans="1:35" ht="15.75" customHeight="1">
      <c r="A39" s="880" t="s">
        <v>339</v>
      </c>
      <c r="B39" s="882">
        <v>11186553.017324742</v>
      </c>
      <c r="C39" s="882">
        <v>11389301.142761473</v>
      </c>
      <c r="D39" s="882">
        <v>11440897.444984151</v>
      </c>
      <c r="E39" s="882">
        <v>11681837.48382064</v>
      </c>
      <c r="F39" s="882">
        <v>11953679.615152691</v>
      </c>
      <c r="G39" s="882">
        <v>12163255.313509548</v>
      </c>
      <c r="H39" s="882">
        <v>12449348.574131409</v>
      </c>
      <c r="I39" s="882">
        <v>12285127.379053999</v>
      </c>
      <c r="J39" s="882">
        <v>12632370.59136929</v>
      </c>
      <c r="K39" s="882">
        <v>12643230.787914554</v>
      </c>
      <c r="L39" s="882">
        <v>12763201.354669709</v>
      </c>
      <c r="M39" s="882">
        <v>13254641.411832372</v>
      </c>
      <c r="N39" s="882">
        <v>13087875.351658497</v>
      </c>
      <c r="O39" s="882">
        <v>13060121.845394321</v>
      </c>
      <c r="P39" s="882">
        <v>13167098.73597962</v>
      </c>
      <c r="Q39" s="882">
        <v>13241534.751568424</v>
      </c>
      <c r="R39" s="882">
        <v>13009909.139321182</v>
      </c>
      <c r="S39" s="882">
        <v>13016530.116323249</v>
      </c>
      <c r="T39" s="882">
        <v>12965925.070991648</v>
      </c>
      <c r="U39" s="882">
        <v>13014300.631419374</v>
      </c>
      <c r="V39" s="882">
        <v>13017709.077780822</v>
      </c>
      <c r="W39" s="882">
        <v>12984725.975672752</v>
      </c>
      <c r="X39" s="882">
        <v>12982299.28966325</v>
      </c>
      <c r="Y39" s="882">
        <v>12922418.258070141</v>
      </c>
      <c r="Z39" s="882">
        <v>12921381.864602312</v>
      </c>
      <c r="AA39" s="882">
        <v>12976783.635783244</v>
      </c>
      <c r="AB39" s="882">
        <v>12937260.736067522</v>
      </c>
      <c r="AC39" s="882">
        <v>15204755.082833825</v>
      </c>
      <c r="AD39" s="882">
        <v>16024129.609078011</v>
      </c>
      <c r="AE39" s="882">
        <v>15899221.555081571</v>
      </c>
      <c r="AF39" s="882">
        <v>15845516.623676637</v>
      </c>
      <c r="AG39" s="882">
        <v>15931199.425811077</v>
      </c>
      <c r="AH39" s="882">
        <v>15906270.847011611</v>
      </c>
      <c r="AI39" s="882">
        <v>15818319.89834702</v>
      </c>
    </row>
    <row r="40" spans="1:35" ht="15.75" customHeight="1">
      <c r="A40" s="880" t="s">
        <v>340</v>
      </c>
      <c r="B40" s="882">
        <v>39513.267152220003</v>
      </c>
      <c r="C40" s="882">
        <v>41801.913783049997</v>
      </c>
      <c r="D40" s="882">
        <v>42012.980422389999</v>
      </c>
      <c r="E40" s="882">
        <v>40749.438244999998</v>
      </c>
      <c r="F40" s="882">
        <v>43295.328223440003</v>
      </c>
      <c r="G40" s="882">
        <v>45064.922168739999</v>
      </c>
      <c r="H40" s="882">
        <v>42150.072587380004</v>
      </c>
      <c r="I40" s="882">
        <v>41001.290337110004</v>
      </c>
      <c r="J40" s="882">
        <v>48933.251402090005</v>
      </c>
      <c r="K40" s="882">
        <v>62646.429505980006</v>
      </c>
      <c r="L40" s="882">
        <v>59059.477063729995</v>
      </c>
      <c r="M40" s="882">
        <v>68553.326522339994</v>
      </c>
      <c r="N40" s="882">
        <v>76201.159760590002</v>
      </c>
      <c r="O40" s="882">
        <v>71540.587194660009</v>
      </c>
      <c r="P40" s="882">
        <v>71544.183915750007</v>
      </c>
      <c r="Q40" s="882">
        <v>68535.18387922</v>
      </c>
      <c r="R40" s="882">
        <v>66121.588419680003</v>
      </c>
      <c r="S40" s="882">
        <v>66640.4174986</v>
      </c>
      <c r="T40" s="882">
        <v>69127.744010110007</v>
      </c>
      <c r="U40" s="882">
        <v>67505.806567079999</v>
      </c>
      <c r="V40" s="882">
        <v>68279.25065124</v>
      </c>
      <c r="W40" s="882">
        <v>62845.798596649998</v>
      </c>
      <c r="X40" s="882">
        <v>102859.45845891</v>
      </c>
      <c r="Y40" s="882">
        <v>111170.33935102999</v>
      </c>
      <c r="Z40" s="882">
        <v>97077.672294689997</v>
      </c>
      <c r="AA40" s="882">
        <v>87546.353305149998</v>
      </c>
      <c r="AB40" s="882">
        <v>103768.32405658002</v>
      </c>
      <c r="AC40" s="882">
        <v>110178.4307708</v>
      </c>
      <c r="AD40" s="882">
        <v>113649.24601169</v>
      </c>
      <c r="AE40" s="882">
        <v>123805.56602093</v>
      </c>
      <c r="AF40" s="882">
        <v>127387.11064538</v>
      </c>
      <c r="AG40" s="882">
        <v>128940.10584315</v>
      </c>
      <c r="AH40" s="882">
        <v>140448.65922144</v>
      </c>
      <c r="AI40" s="882">
        <v>138907.75509126001</v>
      </c>
    </row>
    <row r="41" spans="1:35" ht="16.5" customHeight="1">
      <c r="A41" s="880" t="s">
        <v>341</v>
      </c>
      <c r="B41" s="882">
        <v>11314.227124999999</v>
      </c>
      <c r="C41" s="882">
        <v>11080.698640000001</v>
      </c>
      <c r="D41" s="882">
        <v>13176.597162</v>
      </c>
      <c r="E41" s="882">
        <v>13735.288237999999</v>
      </c>
      <c r="F41" s="882">
        <v>15349.491457</v>
      </c>
      <c r="G41" s="882">
        <v>16032.505483999999</v>
      </c>
      <c r="H41" s="882">
        <v>17875.405997999998</v>
      </c>
      <c r="I41" s="882">
        <v>19586.651664000001</v>
      </c>
      <c r="J41" s="882">
        <v>19908.324551999998</v>
      </c>
      <c r="K41" s="882">
        <v>21517.181751</v>
      </c>
      <c r="L41" s="882">
        <v>22387.898203000001</v>
      </c>
      <c r="M41" s="882">
        <v>22738.840222999999</v>
      </c>
      <c r="N41" s="882">
        <v>22738.840222999999</v>
      </c>
      <c r="O41" s="882">
        <v>22738.840222999999</v>
      </c>
      <c r="P41" s="882">
        <v>22738.840222999999</v>
      </c>
      <c r="Q41" s="882">
        <v>22738.840222999999</v>
      </c>
      <c r="R41" s="882">
        <v>22738.840222999999</v>
      </c>
      <c r="S41" s="882">
        <v>25750.212405999999</v>
      </c>
      <c r="T41" s="882">
        <v>24890.844666000001</v>
      </c>
      <c r="U41" s="882">
        <v>25766.572080000002</v>
      </c>
      <c r="V41" s="882">
        <v>25944.764823000001</v>
      </c>
      <c r="W41" s="882">
        <v>26262.253166999999</v>
      </c>
      <c r="X41" s="882">
        <v>28191.257945000001</v>
      </c>
      <c r="Y41" s="882">
        <v>29237.856037000001</v>
      </c>
      <c r="Z41" s="882">
        <v>29144.956495999999</v>
      </c>
      <c r="AA41" s="882">
        <v>29776.135264</v>
      </c>
      <c r="AB41" s="882">
        <v>31406.501467999999</v>
      </c>
      <c r="AC41" s="882">
        <v>32681.26802</v>
      </c>
      <c r="AD41" s="882">
        <v>34103.031088000003</v>
      </c>
      <c r="AE41" s="882">
        <v>35847.460053000003</v>
      </c>
      <c r="AF41" s="882">
        <v>34763.817624000003</v>
      </c>
      <c r="AG41" s="882">
        <v>35497.162171999997</v>
      </c>
      <c r="AH41" s="882">
        <v>37052.301509999998</v>
      </c>
      <c r="AI41" s="882">
        <v>37502.518992999998</v>
      </c>
    </row>
    <row r="42" spans="1:35" ht="15.75" customHeight="1">
      <c r="A42" s="880"/>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row>
    <row r="43" spans="1:35" ht="15.75" customHeight="1">
      <c r="A43" s="885" t="s">
        <v>344</v>
      </c>
      <c r="B43" s="887">
        <v>-6976910.4179579224</v>
      </c>
      <c r="C43" s="887">
        <v>-6735042.5838237908</v>
      </c>
      <c r="D43" s="887">
        <v>-6481136.220907649</v>
      </c>
      <c r="E43" s="887">
        <v>-6785949.9807950007</v>
      </c>
      <c r="F43" s="887">
        <v>-7251112.9830053197</v>
      </c>
      <c r="G43" s="887">
        <v>-7221522.2430473706</v>
      </c>
      <c r="H43" s="887">
        <v>-7346984.6644166186</v>
      </c>
      <c r="I43" s="887">
        <v>-7001791.015011088</v>
      </c>
      <c r="J43" s="887">
        <v>-7178958.4337713579</v>
      </c>
      <c r="K43" s="887">
        <v>-7314942.499929701</v>
      </c>
      <c r="L43" s="887">
        <v>-7467242.5015293406</v>
      </c>
      <c r="M43" s="887">
        <v>-8405260.8504502494</v>
      </c>
      <c r="N43" s="887">
        <v>-8291230.9121006811</v>
      </c>
      <c r="O43" s="887">
        <v>-6458409.598893309</v>
      </c>
      <c r="P43" s="887">
        <v>-8131902.4259588616</v>
      </c>
      <c r="Q43" s="887">
        <v>-8549797.7040760592</v>
      </c>
      <c r="R43" s="887">
        <v>-8804899.7317411304</v>
      </c>
      <c r="S43" s="887">
        <v>-8399580.2171610314</v>
      </c>
      <c r="T43" s="887">
        <v>-7884908.1069006315</v>
      </c>
      <c r="U43" s="887">
        <v>-7766359.59828451</v>
      </c>
      <c r="V43" s="887">
        <v>-7390808.381907152</v>
      </c>
      <c r="W43" s="887">
        <v>-7235941.3449538592</v>
      </c>
      <c r="X43" s="887">
        <v>-7951295.1083422909</v>
      </c>
      <c r="Y43" s="887">
        <v>-7419234.5387272704</v>
      </c>
      <c r="Z43" s="887">
        <v>-7746094.0154285822</v>
      </c>
      <c r="AA43" s="887">
        <v>-7630384.6342444224</v>
      </c>
      <c r="AB43" s="887">
        <v>-7242525.3356786296</v>
      </c>
      <c r="AC43" s="887">
        <v>-9651276.7090141084</v>
      </c>
      <c r="AD43" s="887">
        <v>-10453283.510639591</v>
      </c>
      <c r="AE43" s="887">
        <v>-11650081.733064141</v>
      </c>
      <c r="AF43" s="887">
        <v>-11983163.701156931</v>
      </c>
      <c r="AG43" s="887">
        <v>-12141894.882483883</v>
      </c>
      <c r="AH43" s="887">
        <v>-12306755.479790863</v>
      </c>
      <c r="AI43" s="887">
        <v>-12319816.692650082</v>
      </c>
    </row>
    <row r="44" spans="1:35" s="883" customFormat="1" ht="15.75" customHeight="1">
      <c r="A44" s="885" t="s">
        <v>696</v>
      </c>
      <c r="B44" s="889"/>
      <c r="C44" s="889"/>
      <c r="D44" s="889"/>
      <c r="E44" s="889"/>
      <c r="F44" s="889"/>
      <c r="G44" s="889"/>
      <c r="H44" s="889"/>
      <c r="I44" s="889"/>
      <c r="J44" s="889"/>
      <c r="K44" s="889"/>
      <c r="L44" s="889"/>
      <c r="M44" s="889"/>
      <c r="N44" s="889"/>
      <c r="O44" s="889"/>
      <c r="P44" s="889"/>
      <c r="Q44" s="889"/>
      <c r="R44" s="889"/>
      <c r="S44" s="889"/>
      <c r="T44" s="889"/>
      <c r="U44" s="889"/>
      <c r="V44" s="889"/>
      <c r="W44" s="889"/>
      <c r="X44" s="889"/>
      <c r="Y44" s="889"/>
      <c r="Z44" s="889"/>
      <c r="AA44" s="889"/>
      <c r="AB44" s="889"/>
      <c r="AC44" s="889"/>
      <c r="AD44" s="889"/>
      <c r="AE44" s="889"/>
      <c r="AF44" s="889"/>
      <c r="AG44" s="889"/>
      <c r="AH44" s="889"/>
      <c r="AI44" s="889"/>
    </row>
    <row r="45" spans="1:35" ht="15.75" customHeight="1">
      <c r="A45" s="880" t="s">
        <v>345</v>
      </c>
      <c r="B45" s="882">
        <v>19034578.47711518</v>
      </c>
      <c r="C45" s="882">
        <v>19890182.77966151</v>
      </c>
      <c r="D45" s="882">
        <v>20784246.495607294</v>
      </c>
      <c r="E45" s="882">
        <v>21718498.375584844</v>
      </c>
      <c r="F45" s="882">
        <v>22694744.877567384</v>
      </c>
      <c r="G45" s="882">
        <v>23714873.659814041</v>
      </c>
      <c r="H45" s="882">
        <v>24780857.230822682</v>
      </c>
      <c r="I45" s="882">
        <v>25894756.763348162</v>
      </c>
      <c r="J45" s="882">
        <v>27058726.079860665</v>
      </c>
      <c r="K45" s="882">
        <v>28275015.817150403</v>
      </c>
      <c r="L45" s="882">
        <v>29545977.778131314</v>
      </c>
      <c r="M45" s="882">
        <v>30874069.479258318</v>
      </c>
      <c r="N45" s="882">
        <v>32261858.902350981</v>
      </c>
      <c r="O45" s="882">
        <v>33712029.460011661</v>
      </c>
      <c r="P45" s="882">
        <v>35227385.184239186</v>
      </c>
      <c r="Q45" s="882">
        <v>36810856.148270741</v>
      </c>
      <c r="R45" s="882">
        <v>38465504.13213551</v>
      </c>
      <c r="S45" s="882">
        <v>40194528.542875007</v>
      </c>
      <c r="T45" s="882">
        <v>42001272.60087724</v>
      </c>
      <c r="U45" s="882">
        <v>43889229.804286674</v>
      </c>
      <c r="V45" s="882">
        <v>45862050.683989361</v>
      </c>
      <c r="W45" s="882">
        <v>47923549.862234682</v>
      </c>
      <c r="X45" s="882">
        <v>50077713.42854213</v>
      </c>
      <c r="Y45" s="882">
        <v>52328706.647155099</v>
      </c>
      <c r="Z45" s="882">
        <v>54680882.010944724</v>
      </c>
      <c r="AA45" s="882">
        <v>57138787.65733669</v>
      </c>
      <c r="AB45" s="882">
        <v>59707176.162533976</v>
      </c>
      <c r="AC45" s="882">
        <v>62391013.731039882</v>
      </c>
      <c r="AD45" s="882">
        <v>65195489.798250124</v>
      </c>
      <c r="AE45" s="882">
        <v>68126027.06468147</v>
      </c>
      <c r="AF45" s="882">
        <v>71188291.981238902</v>
      </c>
      <c r="AG45" s="882">
        <v>74388205.705795586</v>
      </c>
      <c r="AH45" s="882">
        <v>77731955.552271098</v>
      </c>
      <c r="AI45" s="882">
        <v>81226006.954345688</v>
      </c>
    </row>
    <row r="46" spans="1:35" ht="15.75" customHeight="1">
      <c r="A46" s="880" t="s">
        <v>346</v>
      </c>
      <c r="B46" s="882">
        <v>106955.9</v>
      </c>
      <c r="C46" s="882">
        <v>106955.9</v>
      </c>
      <c r="D46" s="882">
        <v>106955.9</v>
      </c>
      <c r="E46" s="882">
        <v>106955.9</v>
      </c>
      <c r="F46" s="882">
        <v>106955.9</v>
      </c>
      <c r="G46" s="882">
        <v>106955.9</v>
      </c>
      <c r="H46" s="882">
        <v>106955.9</v>
      </c>
      <c r="I46" s="882">
        <v>106955.9</v>
      </c>
      <c r="J46" s="882">
        <v>106955.9</v>
      </c>
      <c r="K46" s="882">
        <v>106955.9</v>
      </c>
      <c r="L46" s="882">
        <v>106955.9</v>
      </c>
      <c r="M46" s="882">
        <v>106955.9</v>
      </c>
      <c r="N46" s="882">
        <v>106955.9</v>
      </c>
      <c r="O46" s="882">
        <v>106955.9</v>
      </c>
      <c r="P46" s="882">
        <v>106955.9</v>
      </c>
      <c r="Q46" s="882">
        <v>106955.9</v>
      </c>
      <c r="R46" s="882">
        <v>106955.9</v>
      </c>
      <c r="S46" s="882">
        <v>106955.9</v>
      </c>
      <c r="T46" s="882">
        <v>106956.9</v>
      </c>
      <c r="U46" s="882">
        <v>106957.9</v>
      </c>
      <c r="V46" s="882">
        <v>106958.9</v>
      </c>
      <c r="W46" s="882">
        <v>106959.9</v>
      </c>
      <c r="X46" s="882">
        <v>106960.9</v>
      </c>
      <c r="Y46" s="882">
        <v>106961.9</v>
      </c>
      <c r="Z46" s="882">
        <v>106962.9</v>
      </c>
      <c r="AA46" s="882">
        <v>106963.9</v>
      </c>
      <c r="AB46" s="882">
        <v>106964.9</v>
      </c>
      <c r="AC46" s="882">
        <v>106965.9</v>
      </c>
      <c r="AD46" s="882">
        <v>106966.9</v>
      </c>
      <c r="AE46" s="882">
        <v>106967.9</v>
      </c>
      <c r="AF46" s="882">
        <v>106968.9</v>
      </c>
      <c r="AG46" s="882">
        <v>106969.9</v>
      </c>
      <c r="AH46" s="882">
        <v>106969.9</v>
      </c>
      <c r="AI46" s="882">
        <v>106970.9</v>
      </c>
    </row>
    <row r="47" spans="1:35" ht="15.75" customHeight="1">
      <c r="A47" s="880" t="s">
        <v>347</v>
      </c>
      <c r="B47" s="882">
        <v>379231</v>
      </c>
      <c r="C47" s="882">
        <v>379231</v>
      </c>
      <c r="D47" s="882">
        <v>379231</v>
      </c>
      <c r="E47" s="882">
        <v>379231</v>
      </c>
      <c r="F47" s="882">
        <v>379231</v>
      </c>
      <c r="G47" s="882">
        <v>379231</v>
      </c>
      <c r="H47" s="882">
        <v>379231</v>
      </c>
      <c r="I47" s="882">
        <v>379231</v>
      </c>
      <c r="J47" s="882">
        <v>379231</v>
      </c>
      <c r="K47" s="882">
        <v>379231</v>
      </c>
      <c r="L47" s="882">
        <v>379231</v>
      </c>
      <c r="M47" s="882">
        <v>379231</v>
      </c>
      <c r="N47" s="882">
        <v>379231</v>
      </c>
      <c r="O47" s="882">
        <v>379231</v>
      </c>
      <c r="P47" s="882">
        <v>379231</v>
      </c>
      <c r="Q47" s="882">
        <v>379231</v>
      </c>
      <c r="R47" s="882">
        <v>379231</v>
      </c>
      <c r="S47" s="882">
        <v>379231</v>
      </c>
      <c r="T47" s="882">
        <v>379232</v>
      </c>
      <c r="U47" s="882">
        <v>379233</v>
      </c>
      <c r="V47" s="882">
        <v>379234</v>
      </c>
      <c r="W47" s="882">
        <v>379235</v>
      </c>
      <c r="X47" s="882">
        <v>379236</v>
      </c>
      <c r="Y47" s="882">
        <v>379237</v>
      </c>
      <c r="Z47" s="882">
        <v>379238</v>
      </c>
      <c r="AA47" s="882">
        <v>379239</v>
      </c>
      <c r="AB47" s="882">
        <v>379240</v>
      </c>
      <c r="AC47" s="882">
        <v>379241</v>
      </c>
      <c r="AD47" s="882">
        <v>379242</v>
      </c>
      <c r="AE47" s="882">
        <v>379243</v>
      </c>
      <c r="AF47" s="882">
        <v>379244</v>
      </c>
      <c r="AG47" s="882">
        <v>379245</v>
      </c>
      <c r="AH47" s="882">
        <v>379245</v>
      </c>
      <c r="AI47" s="882">
        <v>379246</v>
      </c>
    </row>
    <row r="48" spans="1:35" ht="15.75" customHeight="1">
      <c r="A48" s="880" t="s">
        <v>790</v>
      </c>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row>
    <row r="49" spans="1:35" ht="15.75" customHeight="1">
      <c r="A49" s="880" t="s">
        <v>791</v>
      </c>
      <c r="B49" s="882">
        <v>0</v>
      </c>
      <c r="C49" s="882">
        <v>0</v>
      </c>
      <c r="D49" s="882">
        <v>0</v>
      </c>
      <c r="E49" s="882">
        <v>0</v>
      </c>
      <c r="F49" s="882">
        <v>0</v>
      </c>
      <c r="G49" s="882">
        <v>0</v>
      </c>
      <c r="H49" s="882">
        <v>0</v>
      </c>
      <c r="I49" s="882">
        <v>0</v>
      </c>
      <c r="J49" s="882">
        <v>0</v>
      </c>
      <c r="K49" s="882">
        <v>0</v>
      </c>
      <c r="L49" s="882">
        <v>0</v>
      </c>
      <c r="M49" s="882">
        <v>0</v>
      </c>
      <c r="N49" s="882">
        <v>0</v>
      </c>
      <c r="O49" s="882">
        <v>0</v>
      </c>
      <c r="P49" s="882">
        <v>0</v>
      </c>
      <c r="Q49" s="882">
        <v>0</v>
      </c>
      <c r="R49" s="882">
        <v>0</v>
      </c>
      <c r="S49" s="882">
        <v>0</v>
      </c>
      <c r="T49" s="882">
        <v>1</v>
      </c>
      <c r="U49" s="882">
        <v>2</v>
      </c>
      <c r="V49" s="882">
        <v>3</v>
      </c>
      <c r="W49" s="882">
        <v>4</v>
      </c>
      <c r="X49" s="882">
        <v>5</v>
      </c>
      <c r="Y49" s="882">
        <v>6</v>
      </c>
      <c r="Z49" s="882">
        <v>7</v>
      </c>
      <c r="AA49" s="882">
        <v>8</v>
      </c>
      <c r="AB49" s="882">
        <v>9</v>
      </c>
      <c r="AC49" s="882">
        <v>10</v>
      </c>
      <c r="AD49" s="882">
        <v>11</v>
      </c>
      <c r="AE49" s="882">
        <v>12</v>
      </c>
      <c r="AF49" s="882">
        <v>13</v>
      </c>
      <c r="AG49" s="882">
        <v>14</v>
      </c>
      <c r="AH49" s="882">
        <v>14</v>
      </c>
      <c r="AI49" s="882">
        <v>15</v>
      </c>
    </row>
    <row r="50" spans="1:35" s="883" customFormat="1" ht="15.75" customHeight="1">
      <c r="A50" s="880" t="s">
        <v>792</v>
      </c>
      <c r="B50" s="882">
        <v>0</v>
      </c>
      <c r="C50" s="882">
        <v>0</v>
      </c>
      <c r="D50" s="882">
        <v>0</v>
      </c>
      <c r="E50" s="882">
        <v>0</v>
      </c>
      <c r="F50" s="882">
        <v>0</v>
      </c>
      <c r="G50" s="882">
        <v>0</v>
      </c>
      <c r="H50" s="882">
        <v>0</v>
      </c>
      <c r="I50" s="882">
        <v>0</v>
      </c>
      <c r="J50" s="882">
        <v>0</v>
      </c>
      <c r="K50" s="882">
        <v>0</v>
      </c>
      <c r="L50" s="882">
        <v>0</v>
      </c>
      <c r="M50" s="882">
        <v>0</v>
      </c>
      <c r="N50" s="882">
        <v>0</v>
      </c>
      <c r="O50" s="882">
        <v>0</v>
      </c>
      <c r="P50" s="882">
        <v>0</v>
      </c>
      <c r="Q50" s="882">
        <v>0</v>
      </c>
      <c r="R50" s="882">
        <v>0</v>
      </c>
      <c r="S50" s="882">
        <v>0</v>
      </c>
      <c r="T50" s="882">
        <v>1</v>
      </c>
      <c r="U50" s="882">
        <v>2</v>
      </c>
      <c r="V50" s="882">
        <v>3</v>
      </c>
      <c r="W50" s="882">
        <v>4</v>
      </c>
      <c r="X50" s="882">
        <v>5</v>
      </c>
      <c r="Y50" s="882">
        <v>6</v>
      </c>
      <c r="Z50" s="882">
        <v>7</v>
      </c>
      <c r="AA50" s="882">
        <v>8</v>
      </c>
      <c r="AB50" s="882">
        <v>9</v>
      </c>
      <c r="AC50" s="882">
        <v>10</v>
      </c>
      <c r="AD50" s="882">
        <v>11</v>
      </c>
      <c r="AE50" s="882">
        <v>12</v>
      </c>
      <c r="AF50" s="882">
        <v>13</v>
      </c>
      <c r="AG50" s="882">
        <v>14</v>
      </c>
      <c r="AH50" s="882">
        <v>14</v>
      </c>
      <c r="AI50" s="882">
        <v>15</v>
      </c>
    </row>
    <row r="51" spans="1:35" ht="15.75" customHeight="1">
      <c r="A51" s="880" t="s">
        <v>348</v>
      </c>
      <c r="B51" s="889">
        <v>63637.1</v>
      </c>
      <c r="C51" s="889">
        <v>63637.1</v>
      </c>
      <c r="D51" s="889">
        <v>63637.1</v>
      </c>
      <c r="E51" s="889">
        <v>63637.1</v>
      </c>
      <c r="F51" s="889">
        <v>63637.1</v>
      </c>
      <c r="G51" s="889">
        <v>63637.1</v>
      </c>
      <c r="H51" s="889">
        <v>63637.1</v>
      </c>
      <c r="I51" s="889">
        <v>63637.1</v>
      </c>
      <c r="J51" s="889">
        <v>63637.1</v>
      </c>
      <c r="K51" s="889">
        <v>63637.1</v>
      </c>
      <c r="L51" s="889">
        <v>63637.1</v>
      </c>
      <c r="M51" s="889">
        <v>63637.1</v>
      </c>
      <c r="N51" s="889">
        <v>63637.1</v>
      </c>
      <c r="O51" s="889">
        <v>63637.1</v>
      </c>
      <c r="P51" s="889">
        <v>63637.1</v>
      </c>
      <c r="Q51" s="889">
        <v>63637.1</v>
      </c>
      <c r="R51" s="889">
        <v>63637.1</v>
      </c>
      <c r="S51" s="889">
        <v>63637.1</v>
      </c>
      <c r="T51" s="889">
        <v>63638.1</v>
      </c>
      <c r="U51" s="889">
        <v>63639.1</v>
      </c>
      <c r="V51" s="889">
        <v>63640.1</v>
      </c>
      <c r="W51" s="889">
        <v>63641.1</v>
      </c>
      <c r="X51" s="889">
        <v>63642.1</v>
      </c>
      <c r="Y51" s="889">
        <v>63643.1</v>
      </c>
      <c r="Z51" s="889">
        <v>63644.1</v>
      </c>
      <c r="AA51" s="889">
        <v>63645.1</v>
      </c>
      <c r="AB51" s="889">
        <v>63646.1</v>
      </c>
      <c r="AC51" s="889">
        <v>63647.1</v>
      </c>
      <c r="AD51" s="889">
        <v>63648.1</v>
      </c>
      <c r="AE51" s="889">
        <v>63649.1</v>
      </c>
      <c r="AF51" s="889">
        <v>63650.1</v>
      </c>
      <c r="AG51" s="889">
        <v>63651.1</v>
      </c>
      <c r="AH51" s="889">
        <v>63651.1</v>
      </c>
      <c r="AI51" s="889">
        <v>63652.1</v>
      </c>
    </row>
    <row r="52" spans="1:35" ht="15.75" customHeight="1">
      <c r="A52" s="885" t="s">
        <v>349</v>
      </c>
      <c r="B52" s="891">
        <v>17732918.554620355</v>
      </c>
      <c r="C52" s="891">
        <v>17886647.830434449</v>
      </c>
      <c r="D52" s="891">
        <v>17622558.389079832</v>
      </c>
      <c r="E52" s="891">
        <v>17576640.294587508</v>
      </c>
      <c r="F52" s="891">
        <v>18102242.836842973</v>
      </c>
      <c r="G52" s="891">
        <v>17898902.472347558</v>
      </c>
      <c r="H52" s="891">
        <v>18200156.683208168</v>
      </c>
      <c r="I52" s="891">
        <v>18496197.880486861</v>
      </c>
      <c r="J52" s="891">
        <v>18804279.938763604</v>
      </c>
      <c r="K52" s="891">
        <v>18913028.975467209</v>
      </c>
      <c r="L52" s="891">
        <v>18965533.502223417</v>
      </c>
      <c r="M52" s="891">
        <v>18865922.342541523</v>
      </c>
      <c r="N52" s="891">
        <v>19132363.295890149</v>
      </c>
      <c r="O52" s="891">
        <v>19608078.85448534</v>
      </c>
      <c r="P52" s="891">
        <v>19196565.141414504</v>
      </c>
      <c r="Q52" s="891">
        <v>18811429.399186317</v>
      </c>
      <c r="R52" s="891">
        <v>18424703.084471233</v>
      </c>
      <c r="S52" s="891">
        <v>18491571.955408521</v>
      </c>
      <c r="T52" s="891">
        <v>18718003.105600897</v>
      </c>
      <c r="U52" s="891">
        <v>18204395.782917753</v>
      </c>
      <c r="V52" s="891">
        <v>18367238.537644021</v>
      </c>
      <c r="W52" s="891">
        <v>20029831.117498063</v>
      </c>
      <c r="X52" s="891">
        <v>19799457.544374704</v>
      </c>
      <c r="Y52" s="891">
        <v>20620803.081949532</v>
      </c>
      <c r="Z52" s="891">
        <v>20470435.997163154</v>
      </c>
      <c r="AA52" s="891">
        <v>20727909.469557974</v>
      </c>
      <c r="AB52" s="891">
        <v>21035132.364588059</v>
      </c>
      <c r="AC52" s="891">
        <v>22078013.460364252</v>
      </c>
      <c r="AD52" s="891">
        <v>22535192.763843685</v>
      </c>
      <c r="AE52" s="891">
        <v>22057000.95148826</v>
      </c>
      <c r="AF52" s="891">
        <v>22013780.886596553</v>
      </c>
      <c r="AG52" s="891">
        <v>22180072.298351862</v>
      </c>
      <c r="AH52" s="891">
        <v>22386048.430237453</v>
      </c>
      <c r="AI52" s="891">
        <v>23725131.538251445</v>
      </c>
    </row>
    <row r="53" spans="1:35" ht="15.75" customHeight="1">
      <c r="A53" s="892"/>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row>
    <row r="54" spans="1:35" ht="15.75" customHeight="1">
      <c r="A54" s="877" t="s">
        <v>350</v>
      </c>
      <c r="B54" s="879">
        <v>7617909.5144441286</v>
      </c>
      <c r="C54" s="879">
        <v>7677107.8303721789</v>
      </c>
      <c r="D54" s="879">
        <v>7348680.9095129902</v>
      </c>
      <c r="E54" s="879">
        <v>7096437.0470973002</v>
      </c>
      <c r="F54" s="879">
        <v>7218916.4204418687</v>
      </c>
      <c r="G54" s="879">
        <v>7060019.8437371403</v>
      </c>
      <c r="H54" s="879">
        <v>7352576.8419401087</v>
      </c>
      <c r="I54" s="879">
        <v>7261036.2732828809</v>
      </c>
      <c r="J54" s="879">
        <v>7084121.485716098</v>
      </c>
      <c r="K54" s="879">
        <v>6904791.4099114202</v>
      </c>
      <c r="L54" s="879">
        <v>7109045.2926786905</v>
      </c>
      <c r="M54" s="879">
        <v>6724590.5751163615</v>
      </c>
      <c r="N54" s="879">
        <v>6983923.3851059703</v>
      </c>
      <c r="O54" s="879">
        <v>7185238.7069342313</v>
      </c>
      <c r="P54" s="879">
        <v>6672236.8683471791</v>
      </c>
      <c r="Q54" s="879">
        <v>6542392.1967432993</v>
      </c>
      <c r="R54" s="879">
        <v>6471057.1973689301</v>
      </c>
      <c r="S54" s="879">
        <v>6969591.5232668109</v>
      </c>
      <c r="T54" s="879">
        <v>7148592.66895884</v>
      </c>
      <c r="U54" s="879">
        <v>6689645.8705218602</v>
      </c>
      <c r="V54" s="879">
        <v>6980496.7470710687</v>
      </c>
      <c r="W54" s="879">
        <v>8571701.3015742488</v>
      </c>
      <c r="X54" s="879">
        <v>8250773.3101962106</v>
      </c>
      <c r="Y54" s="879">
        <v>9066713.1862902697</v>
      </c>
      <c r="Z54" s="879">
        <v>9040817.6779701579</v>
      </c>
      <c r="AA54" s="879">
        <v>9136068.4555096105</v>
      </c>
      <c r="AB54" s="879">
        <v>9705090.3381343093</v>
      </c>
      <c r="AC54" s="879">
        <v>9518981.3940339908</v>
      </c>
      <c r="AD54" s="879">
        <v>9583936.0288865399</v>
      </c>
      <c r="AE54" s="879">
        <v>9535573.0749981627</v>
      </c>
      <c r="AF54" s="879">
        <v>9829688.0367827211</v>
      </c>
      <c r="AG54" s="879">
        <v>9928176.4507955685</v>
      </c>
      <c r="AH54" s="879">
        <v>10432674.720266599</v>
      </c>
      <c r="AI54" s="879">
        <v>11404905.784347374</v>
      </c>
    </row>
    <row r="55" spans="1:35" ht="15.75" customHeight="1">
      <c r="A55" s="877" t="s">
        <v>351</v>
      </c>
      <c r="B55" s="879">
        <v>1285836.4610351298</v>
      </c>
      <c r="C55" s="879">
        <v>1282947.42545244</v>
      </c>
      <c r="D55" s="879">
        <v>1254613.79451264</v>
      </c>
      <c r="E55" s="879">
        <v>1211563.9263974</v>
      </c>
      <c r="F55" s="879">
        <v>1282794.86406573</v>
      </c>
      <c r="G55" s="879">
        <v>1254603.91348803</v>
      </c>
      <c r="H55" s="879">
        <v>1299481.6556154101</v>
      </c>
      <c r="I55" s="879">
        <v>1263309.8617666299</v>
      </c>
      <c r="J55" s="879">
        <v>1319192.8645528501</v>
      </c>
      <c r="K55" s="879">
        <v>1437397.0898342598</v>
      </c>
      <c r="L55" s="879">
        <v>1395391.8461962601</v>
      </c>
      <c r="M55" s="879">
        <v>1302042.1656174399</v>
      </c>
      <c r="N55" s="879">
        <v>1471129.4746829604</v>
      </c>
      <c r="O55" s="879">
        <v>1188953.6466487302</v>
      </c>
      <c r="P55" s="879">
        <v>1315061.2055891701</v>
      </c>
      <c r="Q55" s="879">
        <v>1183988.3757301604</v>
      </c>
      <c r="R55" s="879">
        <v>1184538.9844625602</v>
      </c>
      <c r="S55" s="879">
        <v>1146928.16462719</v>
      </c>
      <c r="T55" s="879">
        <v>1218953.0953815302</v>
      </c>
      <c r="U55" s="879">
        <v>1202026.8753146899</v>
      </c>
      <c r="V55" s="879">
        <v>1260671.35980356</v>
      </c>
      <c r="W55" s="879">
        <v>1456096.8453817002</v>
      </c>
      <c r="X55" s="879">
        <v>1378027.6582082501</v>
      </c>
      <c r="Y55" s="879">
        <v>1377480.3758935803</v>
      </c>
      <c r="Z55" s="879">
        <v>1441365.0277470599</v>
      </c>
      <c r="AA55" s="879">
        <v>1444375.2266855002</v>
      </c>
      <c r="AB55" s="879">
        <v>1393665.9385650598</v>
      </c>
      <c r="AC55" s="879">
        <v>1379045.1652158201</v>
      </c>
      <c r="AD55" s="879">
        <v>1374099.7805041799</v>
      </c>
      <c r="AE55" s="879">
        <v>1369515.4802799597</v>
      </c>
      <c r="AF55" s="879">
        <v>1477436.2540230202</v>
      </c>
      <c r="AG55" s="879">
        <v>1521797.77405903</v>
      </c>
      <c r="AH55" s="879">
        <v>1587050.6107030697</v>
      </c>
      <c r="AI55" s="879">
        <v>1820415.9035789499</v>
      </c>
    </row>
    <row r="56" spans="1:35" ht="15.75" customHeight="1">
      <c r="A56" s="880" t="s">
        <v>352</v>
      </c>
      <c r="B56" s="882">
        <v>1573957.6044834401</v>
      </c>
      <c r="C56" s="882">
        <v>1569240.69685859</v>
      </c>
      <c r="D56" s="882">
        <v>1517240.24390445</v>
      </c>
      <c r="E56" s="882">
        <v>1496742.06397082</v>
      </c>
      <c r="F56" s="882">
        <v>1567795.4244635</v>
      </c>
      <c r="G56" s="882">
        <v>1501114.6417075801</v>
      </c>
      <c r="H56" s="882">
        <v>1547922.93090493</v>
      </c>
      <c r="I56" s="882">
        <v>1533609.4771323798</v>
      </c>
      <c r="J56" s="882">
        <v>1577889.3563343701</v>
      </c>
      <c r="K56" s="882">
        <v>1797978.8705901799</v>
      </c>
      <c r="L56" s="882">
        <v>1661692.84120784</v>
      </c>
      <c r="M56" s="882">
        <v>1622701.0564766398</v>
      </c>
      <c r="N56" s="882">
        <v>1818420.4202331002</v>
      </c>
      <c r="O56" s="882">
        <v>1569240.69685859</v>
      </c>
      <c r="P56" s="882">
        <v>1671335.16236698</v>
      </c>
      <c r="Q56" s="882">
        <v>1562346.0781205802</v>
      </c>
      <c r="R56" s="882">
        <v>1574525.3191177801</v>
      </c>
      <c r="S56" s="882">
        <v>1544559.6548384901</v>
      </c>
      <c r="T56" s="882">
        <v>1637495.6106295399</v>
      </c>
      <c r="U56" s="882">
        <v>1560385.5653285801</v>
      </c>
      <c r="V56" s="882">
        <v>1633209.9978032401</v>
      </c>
      <c r="W56" s="882">
        <v>1857941.79329125</v>
      </c>
      <c r="X56" s="882">
        <v>1725128.38280394</v>
      </c>
      <c r="Y56" s="882">
        <v>1711623.5076063201</v>
      </c>
      <c r="Z56" s="882">
        <v>1811090.4794451201</v>
      </c>
      <c r="AA56" s="882">
        <v>1763533.1660470201</v>
      </c>
      <c r="AB56" s="882">
        <v>1746717.8508449299</v>
      </c>
      <c r="AC56" s="882">
        <v>1684583.12315547</v>
      </c>
      <c r="AD56" s="882">
        <v>1664658.2869493898</v>
      </c>
      <c r="AE56" s="882">
        <v>1679477.2831456498</v>
      </c>
      <c r="AF56" s="882">
        <v>1794287.8404756002</v>
      </c>
      <c r="AG56" s="882">
        <v>1825664.5137813101</v>
      </c>
      <c r="AH56" s="882">
        <v>1907863.8395091898</v>
      </c>
      <c r="AI56" s="882">
        <v>2179174.2779064598</v>
      </c>
    </row>
    <row r="57" spans="1:35" ht="15.75" customHeight="1">
      <c r="A57" s="880" t="s">
        <v>353</v>
      </c>
      <c r="B57" s="882">
        <v>-286988.63024959003</v>
      </c>
      <c r="C57" s="882">
        <v>-285389.19463534001</v>
      </c>
      <c r="D57" s="882">
        <v>-261820.94309999995</v>
      </c>
      <c r="E57" s="882">
        <v>-284311.06980061007</v>
      </c>
      <c r="F57" s="882">
        <v>-284136.40537119994</v>
      </c>
      <c r="G57" s="882">
        <v>-245866.14235487007</v>
      </c>
      <c r="H57" s="882">
        <v>-247723.08091530003</v>
      </c>
      <c r="I57" s="882">
        <v>-269437.43145792</v>
      </c>
      <c r="J57" s="882">
        <v>-257748.19634185004</v>
      </c>
      <c r="K57" s="882">
        <v>-359403.78888463002</v>
      </c>
      <c r="L57" s="882">
        <v>-265385.18184176</v>
      </c>
      <c r="M57" s="882">
        <v>-319391.40378237993</v>
      </c>
      <c r="N57" s="882">
        <v>-346023.46591365995</v>
      </c>
      <c r="O57" s="882">
        <v>-379019.44835651998</v>
      </c>
      <c r="P57" s="882">
        <v>-355006.27121584007</v>
      </c>
      <c r="Q57" s="882">
        <v>-377089.03253664996</v>
      </c>
      <c r="R57" s="882">
        <v>-388718.85355184996</v>
      </c>
      <c r="S57" s="882">
        <v>-396098.34046411997</v>
      </c>
      <c r="T57" s="882">
        <v>-416749.40319820988</v>
      </c>
      <c r="U57" s="882">
        <v>-356623.08601083001</v>
      </c>
      <c r="V57" s="882">
        <v>-370676.24041677004</v>
      </c>
      <c r="W57" s="882">
        <v>-399897.43824187998</v>
      </c>
      <c r="X57" s="882">
        <v>-345399.63950688002</v>
      </c>
      <c r="Y57" s="882">
        <v>-332589.61715435993</v>
      </c>
      <c r="Z57" s="882">
        <v>-367764.36341040005</v>
      </c>
      <c r="AA57" s="882">
        <v>-317274.51761843998</v>
      </c>
      <c r="AB57" s="882">
        <v>-351177.48785429</v>
      </c>
      <c r="AC57" s="882">
        <v>-303601.43361153</v>
      </c>
      <c r="AD57" s="882">
        <v>-288617.00202711992</v>
      </c>
      <c r="AE57" s="882">
        <v>-308574.56415682001</v>
      </c>
      <c r="AF57" s="882">
        <v>-314466.73047494999</v>
      </c>
      <c r="AG57" s="882">
        <v>-301471.15248184005</v>
      </c>
      <c r="AH57" s="882">
        <v>-318094.51335506001</v>
      </c>
      <c r="AI57" s="882">
        <v>-356229.37148020003</v>
      </c>
    </row>
    <row r="58" spans="1:35" ht="15.75" customHeight="1">
      <c r="A58" s="880" t="s">
        <v>354</v>
      </c>
      <c r="B58" s="882">
        <v>-0.47319871999999996</v>
      </c>
      <c r="C58" s="882">
        <v>-1.1556908100000001</v>
      </c>
      <c r="D58" s="882">
        <v>-0.37972281000000002</v>
      </c>
      <c r="E58" s="882">
        <v>-0.43832281000000001</v>
      </c>
      <c r="F58" s="882">
        <v>-0.59658457000000009</v>
      </c>
      <c r="G58" s="882">
        <v>-0.38578767999999997</v>
      </c>
      <c r="H58" s="882">
        <v>-0.55395721999999992</v>
      </c>
      <c r="I58" s="882">
        <v>-0.32524383000000001</v>
      </c>
      <c r="J58" s="882">
        <v>-0.42265267000000001</v>
      </c>
      <c r="K58" s="882">
        <v>-0.35930628999999997</v>
      </c>
      <c r="L58" s="882">
        <v>-0.31379082000000003</v>
      </c>
      <c r="M58" s="882">
        <v>-0.31343782000000003</v>
      </c>
      <c r="N58" s="882">
        <v>-0.30599747999999999</v>
      </c>
      <c r="O58" s="882">
        <v>-0.42821433999999997</v>
      </c>
      <c r="P58" s="882">
        <v>-0.51192296999999998</v>
      </c>
      <c r="Q58" s="882">
        <v>-1.4962147699999999</v>
      </c>
      <c r="R58" s="882">
        <v>-0.30746436999999999</v>
      </c>
      <c r="S58" s="882">
        <v>-0.44020418</v>
      </c>
      <c r="T58" s="882">
        <v>-0.5077218</v>
      </c>
      <c r="U58" s="882">
        <v>-0.34265506000000001</v>
      </c>
      <c r="V58" s="882">
        <v>-0.31886890999999995</v>
      </c>
      <c r="W58" s="882">
        <v>-0.49123667000000004</v>
      </c>
      <c r="X58" s="882">
        <v>-2.4752918099999999</v>
      </c>
      <c r="Y58" s="882">
        <v>-3.0404313799999998</v>
      </c>
      <c r="Z58" s="882">
        <v>-2.3881816600000003</v>
      </c>
      <c r="AA58" s="882">
        <v>-3.8358920800000003</v>
      </c>
      <c r="AB58" s="882">
        <v>-6.2607925800000004</v>
      </c>
      <c r="AC58" s="882">
        <v>-3.7098901200000003</v>
      </c>
      <c r="AD58" s="882">
        <v>-8.5813350899999996</v>
      </c>
      <c r="AE58" s="882">
        <v>-10.992517869999999</v>
      </c>
      <c r="AF58" s="882">
        <v>-6.3909166299999995</v>
      </c>
      <c r="AG58" s="882">
        <v>-9.498500439999999</v>
      </c>
      <c r="AH58" s="882">
        <v>-7.5750100599999994</v>
      </c>
      <c r="AI58" s="882">
        <v>-2.2442243099999999</v>
      </c>
    </row>
    <row r="59" spans="1:35" ht="15.75" customHeight="1">
      <c r="A59" s="880" t="s">
        <v>355</v>
      </c>
      <c r="B59" s="882">
        <v>-1132.04</v>
      </c>
      <c r="C59" s="882">
        <v>-902.92107999999996</v>
      </c>
      <c r="D59" s="882">
        <v>-805.12656900000002</v>
      </c>
      <c r="E59" s="882">
        <v>-866.62945000000002</v>
      </c>
      <c r="F59" s="882">
        <v>-863.55844200000001</v>
      </c>
      <c r="G59" s="882">
        <v>-644.20007699999996</v>
      </c>
      <c r="H59" s="882">
        <v>-717.64041699999996</v>
      </c>
      <c r="I59" s="882">
        <v>-861.85866399999998</v>
      </c>
      <c r="J59" s="882">
        <v>-947.87278700000002</v>
      </c>
      <c r="K59" s="882">
        <v>-1177.6325650000001</v>
      </c>
      <c r="L59" s="882">
        <v>-915.49937899999998</v>
      </c>
      <c r="M59" s="882">
        <v>-1267.1736390000001</v>
      </c>
      <c r="N59" s="882">
        <v>-1267.1736390000001</v>
      </c>
      <c r="O59" s="882">
        <v>-1267.1736390000001</v>
      </c>
      <c r="P59" s="882">
        <v>-1267.1736390000001</v>
      </c>
      <c r="Q59" s="882">
        <v>-1267.1736390000001</v>
      </c>
      <c r="R59" s="882">
        <v>-1267.1736390000001</v>
      </c>
      <c r="S59" s="882">
        <v>-1532.7095429999999</v>
      </c>
      <c r="T59" s="882">
        <v>-1792.6043279999999</v>
      </c>
      <c r="U59" s="882">
        <v>-1735.261348</v>
      </c>
      <c r="V59" s="882">
        <v>-1862.078714</v>
      </c>
      <c r="W59" s="882">
        <v>-1947.018431</v>
      </c>
      <c r="X59" s="882">
        <v>-1698.6097970000001</v>
      </c>
      <c r="Y59" s="882">
        <v>-1550.474127</v>
      </c>
      <c r="Z59" s="882">
        <v>-1958.700106</v>
      </c>
      <c r="AA59" s="882">
        <v>-1879.585851</v>
      </c>
      <c r="AB59" s="882">
        <v>-1868.1636329999999</v>
      </c>
      <c r="AC59" s="882">
        <v>-1932.8144380000001</v>
      </c>
      <c r="AD59" s="882">
        <v>-1932.9230829999999</v>
      </c>
      <c r="AE59" s="882">
        <v>-1376.246191</v>
      </c>
      <c r="AF59" s="882">
        <v>-2378.4650609999999</v>
      </c>
      <c r="AG59" s="882">
        <v>-2386.0887400000001</v>
      </c>
      <c r="AH59" s="882">
        <v>-2711.140441</v>
      </c>
      <c r="AI59" s="882">
        <v>-2526.7586230000002</v>
      </c>
    </row>
    <row r="60" spans="1:35" ht="15.75" customHeight="1">
      <c r="A60" s="877" t="s">
        <v>356</v>
      </c>
      <c r="B60" s="879">
        <v>6332073.053408999</v>
      </c>
      <c r="C60" s="879">
        <v>6394160.4049197389</v>
      </c>
      <c r="D60" s="879">
        <v>6094067.1150003504</v>
      </c>
      <c r="E60" s="879">
        <v>5884873.1206999002</v>
      </c>
      <c r="F60" s="879">
        <v>5936121.5563761387</v>
      </c>
      <c r="G60" s="879">
        <v>5805415.9302491108</v>
      </c>
      <c r="H60" s="879">
        <v>6053095.1863246989</v>
      </c>
      <c r="I60" s="879">
        <v>5997726.411516251</v>
      </c>
      <c r="J60" s="879">
        <v>5764928.6211632481</v>
      </c>
      <c r="K60" s="879">
        <v>5467394.3200771604</v>
      </c>
      <c r="L60" s="879">
        <v>5713653.4464824302</v>
      </c>
      <c r="M60" s="879">
        <v>5422548.4094989216</v>
      </c>
      <c r="N60" s="879">
        <v>5512793.9104230097</v>
      </c>
      <c r="O60" s="879">
        <v>5996285.0602855012</v>
      </c>
      <c r="P60" s="879">
        <v>5357175.6627580086</v>
      </c>
      <c r="Q60" s="879">
        <v>5358403.8210131386</v>
      </c>
      <c r="R60" s="879">
        <v>5286518.2129063699</v>
      </c>
      <c r="S60" s="879">
        <v>5822663.3586396212</v>
      </c>
      <c r="T60" s="879">
        <v>5929639.57357731</v>
      </c>
      <c r="U60" s="879">
        <v>5487618.99520717</v>
      </c>
      <c r="V60" s="879">
        <v>5719825.3872675085</v>
      </c>
      <c r="W60" s="879">
        <v>7115604.4561925493</v>
      </c>
      <c r="X60" s="879">
        <v>6872745.6519879606</v>
      </c>
      <c r="Y60" s="879">
        <v>7689232.8103966899</v>
      </c>
      <c r="Z60" s="879">
        <v>7599452.6502230987</v>
      </c>
      <c r="AA60" s="879">
        <v>7691693.2288241098</v>
      </c>
      <c r="AB60" s="879">
        <v>8311424.3995692497</v>
      </c>
      <c r="AC60" s="879">
        <v>8139936.2288181698</v>
      </c>
      <c r="AD60" s="879">
        <v>8209836.2483823607</v>
      </c>
      <c r="AE60" s="879">
        <v>8166057.594718202</v>
      </c>
      <c r="AF60" s="879">
        <v>8352251.7827597009</v>
      </c>
      <c r="AG60" s="879">
        <v>8406378.6767365392</v>
      </c>
      <c r="AH60" s="879">
        <v>8845624.1095635295</v>
      </c>
      <c r="AI60" s="879">
        <v>9584489.8807684239</v>
      </c>
    </row>
    <row r="61" spans="1:35" ht="15.75" customHeight="1">
      <c r="A61" s="880" t="s">
        <v>357</v>
      </c>
      <c r="B61" s="882">
        <v>627896.93991719</v>
      </c>
      <c r="C61" s="882">
        <v>639280.13768822001</v>
      </c>
      <c r="D61" s="882">
        <v>730791.88436652999</v>
      </c>
      <c r="E61" s="882">
        <v>532371.94774853997</v>
      </c>
      <c r="F61" s="882">
        <v>635857.40417949995</v>
      </c>
      <c r="G61" s="882">
        <v>570196.06581835006</v>
      </c>
      <c r="H61" s="882">
        <v>546116.98145923996</v>
      </c>
      <c r="I61" s="882">
        <v>578985.69939117006</v>
      </c>
      <c r="J61" s="882">
        <v>533339.85095643997</v>
      </c>
      <c r="K61" s="882">
        <v>217048.83966209</v>
      </c>
      <c r="L61" s="882">
        <v>269574.84512039</v>
      </c>
      <c r="M61" s="882">
        <v>99562.774602520003</v>
      </c>
      <c r="N61" s="882">
        <v>135700.25241124001</v>
      </c>
      <c r="O61" s="882">
        <v>639539.99696903001</v>
      </c>
      <c r="P61" s="882">
        <v>185029.85559368003</v>
      </c>
      <c r="Q61" s="882">
        <v>228130.86897434999</v>
      </c>
      <c r="R61" s="882">
        <v>225008.14645125001</v>
      </c>
      <c r="S61" s="882">
        <v>518925.82519984001</v>
      </c>
      <c r="T61" s="882">
        <v>544319.32430429</v>
      </c>
      <c r="U61" s="882">
        <v>439390.98024609004</v>
      </c>
      <c r="V61" s="882">
        <v>513895.27302458999</v>
      </c>
      <c r="W61" s="882">
        <v>1229747.9242163401</v>
      </c>
      <c r="X61" s="882">
        <v>1155065.9684458401</v>
      </c>
      <c r="Y61" s="882">
        <v>1925711.9505866901</v>
      </c>
      <c r="Z61" s="882">
        <v>1606348.4371456299</v>
      </c>
      <c r="AA61" s="882">
        <v>1836005.8555593702</v>
      </c>
      <c r="AB61" s="882">
        <v>2259588.3847062895</v>
      </c>
      <c r="AC61" s="882">
        <v>2187222.6575536095</v>
      </c>
      <c r="AD61" s="882">
        <v>2197341.7250149902</v>
      </c>
      <c r="AE61" s="882">
        <v>2166918.1030337699</v>
      </c>
      <c r="AF61" s="882">
        <v>2493421.3573104399</v>
      </c>
      <c r="AG61" s="882">
        <v>2616128.1402831599</v>
      </c>
      <c r="AH61" s="882">
        <v>2841093.5478672003</v>
      </c>
      <c r="AI61" s="882">
        <v>3382801.0025107199</v>
      </c>
    </row>
    <row r="62" spans="1:35" ht="16.5" customHeight="1">
      <c r="A62" s="884" t="s">
        <v>358</v>
      </c>
      <c r="B62" s="889"/>
      <c r="C62" s="889"/>
      <c r="D62" s="889"/>
      <c r="E62" s="889"/>
      <c r="F62" s="889"/>
      <c r="G62" s="889"/>
      <c r="H62" s="889"/>
      <c r="I62" s="889"/>
      <c r="J62" s="889"/>
      <c r="K62" s="889"/>
      <c r="L62" s="889"/>
      <c r="M62" s="889"/>
      <c r="N62" s="889"/>
      <c r="O62" s="889"/>
      <c r="P62" s="889"/>
      <c r="Q62" s="889"/>
      <c r="R62" s="889"/>
      <c r="S62" s="889"/>
      <c r="T62" s="889"/>
      <c r="U62" s="889"/>
      <c r="V62" s="889"/>
      <c r="W62" s="889"/>
      <c r="X62" s="889"/>
      <c r="Y62" s="889"/>
      <c r="Z62" s="889"/>
      <c r="AA62" s="889"/>
      <c r="AB62" s="889"/>
      <c r="AC62" s="889"/>
      <c r="AD62" s="889"/>
      <c r="AE62" s="889"/>
      <c r="AF62" s="889"/>
      <c r="AG62" s="889"/>
      <c r="AH62" s="889"/>
      <c r="AI62" s="889"/>
    </row>
    <row r="63" spans="1:35">
      <c r="A63" s="880" t="s">
        <v>359</v>
      </c>
      <c r="B63" s="882">
        <v>5667842.4539693492</v>
      </c>
      <c r="C63" s="882">
        <v>5724283.7563947784</v>
      </c>
      <c r="D63" s="882">
        <v>5333544.2568115909</v>
      </c>
      <c r="E63" s="882">
        <v>5325469.1371396407</v>
      </c>
      <c r="F63" s="882">
        <v>5269647.1667254297</v>
      </c>
      <c r="G63" s="882">
        <v>5204219.1707508508</v>
      </c>
      <c r="H63" s="882">
        <v>5471521.3959301086</v>
      </c>
      <c r="I63" s="882">
        <v>5369419.4277401408</v>
      </c>
      <c r="J63" s="882">
        <v>5202289.8616643688</v>
      </c>
      <c r="K63" s="882">
        <v>5221345.2241812805</v>
      </c>
      <c r="L63" s="882">
        <v>5410237.9850701103</v>
      </c>
      <c r="M63" s="882">
        <v>5320098.8614044515</v>
      </c>
      <c r="N63" s="882">
        <v>5369733.8600013703</v>
      </c>
      <c r="O63" s="882">
        <v>5349092.0539096007</v>
      </c>
      <c r="P63" s="882">
        <v>5164360.7509794384</v>
      </c>
      <c r="Q63" s="882">
        <v>5121436.5400888687</v>
      </c>
      <c r="R63" s="882">
        <v>5054428.8296398502</v>
      </c>
      <c r="S63" s="882">
        <v>5298886.5265564211</v>
      </c>
      <c r="T63" s="882">
        <v>5379384.8265526602</v>
      </c>
      <c r="U63" s="882">
        <v>5031612.24168316</v>
      </c>
      <c r="V63" s="882">
        <v>5189869.0615764391</v>
      </c>
      <c r="W63" s="882">
        <v>5873453.2730613891</v>
      </c>
      <c r="X63" s="882">
        <v>5703648.8483117903</v>
      </c>
      <c r="Y63" s="882">
        <v>5749781.2103311894</v>
      </c>
      <c r="Z63" s="882">
        <v>5975799.8311388791</v>
      </c>
      <c r="AA63" s="882">
        <v>5841965.6646546097</v>
      </c>
      <c r="AB63" s="882">
        <v>6040301.9942733105</v>
      </c>
      <c r="AC63" s="882">
        <v>5926790.6503423601</v>
      </c>
      <c r="AD63" s="882">
        <v>5982354.0057835206</v>
      </c>
      <c r="AE63" s="882">
        <v>5966063.4159450717</v>
      </c>
      <c r="AF63" s="882">
        <v>5841109.4120534612</v>
      </c>
      <c r="AG63" s="882">
        <v>5774286.1193524599</v>
      </c>
      <c r="AH63" s="882">
        <v>5984929.8766775699</v>
      </c>
      <c r="AI63" s="882">
        <v>6180040.9904322121</v>
      </c>
    </row>
    <row r="64" spans="1:35">
      <c r="A64" s="880" t="s">
        <v>360</v>
      </c>
      <c r="B64" s="882">
        <v>13303.551936459999</v>
      </c>
      <c r="C64" s="882">
        <v>7029.4478297400001</v>
      </c>
      <c r="D64" s="882">
        <v>4987.7945162299993</v>
      </c>
      <c r="E64" s="882">
        <v>3498.9787307199999</v>
      </c>
      <c r="F64" s="882">
        <v>5393.7200992099997</v>
      </c>
      <c r="G64" s="882">
        <v>4902.9604739099996</v>
      </c>
      <c r="H64" s="882">
        <v>8498.7500893500001</v>
      </c>
      <c r="I64" s="882">
        <v>22396.13812494</v>
      </c>
      <c r="J64" s="882">
        <v>2794.1622734400003</v>
      </c>
      <c r="K64" s="882">
        <v>1471.2811037899999</v>
      </c>
      <c r="L64" s="882">
        <v>2473.5441499300005</v>
      </c>
      <c r="M64" s="882">
        <v>2886.7734919499999</v>
      </c>
      <c r="N64" s="882">
        <v>7359.7980103999998</v>
      </c>
      <c r="O64" s="882">
        <v>7653.00940687</v>
      </c>
      <c r="P64" s="882">
        <v>7785.0561848900006</v>
      </c>
      <c r="Q64" s="882">
        <v>8836.4119499200006</v>
      </c>
      <c r="R64" s="882">
        <v>7081.2368152700001</v>
      </c>
      <c r="S64" s="882">
        <v>4851.0068833600008</v>
      </c>
      <c r="T64" s="882">
        <v>5935.4227203600003</v>
      </c>
      <c r="U64" s="882">
        <v>16615.773277920001</v>
      </c>
      <c r="V64" s="882">
        <v>16061.05266648</v>
      </c>
      <c r="W64" s="882">
        <v>12403.25891482</v>
      </c>
      <c r="X64" s="882">
        <v>14030.83523033</v>
      </c>
      <c r="Y64" s="882">
        <v>13739.649478809999</v>
      </c>
      <c r="Z64" s="882">
        <v>17304.381938589999</v>
      </c>
      <c r="AA64" s="882">
        <v>13721.708610130001</v>
      </c>
      <c r="AB64" s="882">
        <v>11534.020589649999</v>
      </c>
      <c r="AC64" s="882">
        <v>25922.920922199999</v>
      </c>
      <c r="AD64" s="882">
        <v>30140.51758385</v>
      </c>
      <c r="AE64" s="882">
        <v>33076.07573936</v>
      </c>
      <c r="AF64" s="882">
        <v>17721.013395800001</v>
      </c>
      <c r="AG64" s="882">
        <v>15964.41710092</v>
      </c>
      <c r="AH64" s="882">
        <v>19600.685018760003</v>
      </c>
      <c r="AI64" s="882">
        <v>21647.887825489997</v>
      </c>
    </row>
    <row r="65" spans="1:35">
      <c r="A65" s="880" t="s">
        <v>361</v>
      </c>
      <c r="B65" s="882">
        <v>23030.107585999998</v>
      </c>
      <c r="C65" s="882">
        <v>23567.063007000001</v>
      </c>
      <c r="D65" s="882">
        <v>24743.179306000002</v>
      </c>
      <c r="E65" s="882">
        <v>23533.057080999999</v>
      </c>
      <c r="F65" s="882">
        <v>25223.265372000002</v>
      </c>
      <c r="G65" s="882">
        <v>26097.733206000001</v>
      </c>
      <c r="H65" s="882">
        <v>26958.058846</v>
      </c>
      <c r="I65" s="882">
        <v>26925.146260000001</v>
      </c>
      <c r="J65" s="882">
        <v>26504.746268999999</v>
      </c>
      <c r="K65" s="882">
        <v>27528.975129999999</v>
      </c>
      <c r="L65" s="882">
        <v>31367.072142000001</v>
      </c>
      <c r="M65" s="882">
        <v>0</v>
      </c>
      <c r="N65" s="882">
        <v>0</v>
      </c>
      <c r="O65" s="882">
        <v>0</v>
      </c>
      <c r="P65" s="882">
        <v>0</v>
      </c>
      <c r="Q65" s="882">
        <v>0</v>
      </c>
      <c r="R65" s="882">
        <v>0</v>
      </c>
      <c r="S65" s="882">
        <v>0</v>
      </c>
      <c r="T65" s="882">
        <v>0</v>
      </c>
      <c r="U65" s="882">
        <v>0</v>
      </c>
      <c r="V65" s="882">
        <v>0</v>
      </c>
      <c r="W65" s="882">
        <v>0</v>
      </c>
      <c r="X65" s="882">
        <v>0</v>
      </c>
      <c r="Y65" s="882">
        <v>0</v>
      </c>
      <c r="Z65" s="882">
        <v>0</v>
      </c>
      <c r="AA65" s="882">
        <v>0</v>
      </c>
      <c r="AB65" s="882">
        <v>0</v>
      </c>
      <c r="AC65" s="882">
        <v>0</v>
      </c>
      <c r="AD65" s="882">
        <v>0</v>
      </c>
      <c r="AE65" s="882">
        <v>0</v>
      </c>
      <c r="AF65" s="882">
        <v>0</v>
      </c>
      <c r="AG65" s="882">
        <v>0</v>
      </c>
      <c r="AH65" s="882">
        <v>0</v>
      </c>
      <c r="AI65" s="882">
        <v>0</v>
      </c>
    </row>
    <row r="66" spans="1:35">
      <c r="A66" s="892"/>
      <c r="B66" s="882"/>
      <c r="C66" s="882"/>
      <c r="D66" s="882"/>
      <c r="E66" s="882"/>
      <c r="F66" s="882"/>
      <c r="G66" s="882"/>
      <c r="H66" s="882"/>
      <c r="I66" s="882"/>
      <c r="J66" s="882"/>
      <c r="K66" s="882"/>
      <c r="L66" s="882"/>
      <c r="M66" s="882"/>
      <c r="N66" s="882"/>
      <c r="O66" s="882"/>
      <c r="P66" s="882"/>
      <c r="Q66" s="882"/>
      <c r="R66" s="882"/>
      <c r="S66" s="882"/>
      <c r="T66" s="882"/>
      <c r="U66" s="882"/>
      <c r="V66" s="882"/>
      <c r="W66" s="882"/>
      <c r="X66" s="882"/>
      <c r="Y66" s="882"/>
      <c r="Z66" s="882"/>
      <c r="AA66" s="882"/>
      <c r="AB66" s="882"/>
      <c r="AC66" s="882"/>
      <c r="AD66" s="882"/>
      <c r="AE66" s="882"/>
      <c r="AF66" s="882"/>
      <c r="AG66" s="882"/>
      <c r="AH66" s="882"/>
      <c r="AI66" s="882"/>
    </row>
    <row r="67" spans="1:35">
      <c r="A67" s="877" t="s">
        <v>362</v>
      </c>
      <c r="B67" s="879">
        <v>10115009.04017623</v>
      </c>
      <c r="C67" s="879">
        <v>10209540.00006227</v>
      </c>
      <c r="D67" s="879">
        <v>10273877.47956684</v>
      </c>
      <c r="E67" s="879">
        <v>10480203.24749021</v>
      </c>
      <c r="F67" s="879">
        <v>10883326.416401101</v>
      </c>
      <c r="G67" s="879">
        <v>10838882.628610423</v>
      </c>
      <c r="H67" s="879">
        <v>10847579.841268063</v>
      </c>
      <c r="I67" s="879">
        <v>11235161.607203979</v>
      </c>
      <c r="J67" s="879">
        <v>11720158.453047501</v>
      </c>
      <c r="K67" s="879">
        <v>12008237.565555779</v>
      </c>
      <c r="L67" s="879">
        <v>11856488.209544729</v>
      </c>
      <c r="M67" s="879">
        <v>12141331.767425161</v>
      </c>
      <c r="N67" s="879">
        <v>12148439.910784177</v>
      </c>
      <c r="O67" s="879">
        <v>12422840.147551108</v>
      </c>
      <c r="P67" s="879">
        <v>12524328.273067331</v>
      </c>
      <c r="Q67" s="879">
        <v>12269037.202443011</v>
      </c>
      <c r="R67" s="879">
        <v>11953645.887102298</v>
      </c>
      <c r="S67" s="879">
        <v>11521980.43214171</v>
      </c>
      <c r="T67" s="879">
        <v>11569410.43664106</v>
      </c>
      <c r="U67" s="879">
        <v>11514749.912395891</v>
      </c>
      <c r="V67" s="879">
        <v>11386741.790572952</v>
      </c>
      <c r="W67" s="879">
        <v>11458129.815923812</v>
      </c>
      <c r="X67" s="879">
        <v>11548684.234178489</v>
      </c>
      <c r="Y67" s="879">
        <v>11554089.895659272</v>
      </c>
      <c r="Z67" s="879">
        <v>11429618.319193002</v>
      </c>
      <c r="AA67" s="879">
        <v>11591841.014048362</v>
      </c>
      <c r="AB67" s="879">
        <v>11330042.02645375</v>
      </c>
      <c r="AC67" s="879">
        <v>12559032.066330262</v>
      </c>
      <c r="AD67" s="879">
        <v>12951256.734957149</v>
      </c>
      <c r="AE67" s="879">
        <v>12521427.876490101</v>
      </c>
      <c r="AF67" s="879">
        <v>12184092.849813839</v>
      </c>
      <c r="AG67" s="879">
        <v>12251895.847556287</v>
      </c>
      <c r="AH67" s="879">
        <v>11953373.709970862</v>
      </c>
      <c r="AI67" s="879">
        <v>12320225.75390408</v>
      </c>
    </row>
    <row r="68" spans="1:35">
      <c r="A68" s="880" t="s">
        <v>363</v>
      </c>
      <c r="B68" s="882">
        <v>10113819.00459823</v>
      </c>
      <c r="C68" s="882">
        <v>10208349.964484271</v>
      </c>
      <c r="D68" s="882">
        <v>10273877.47956684</v>
      </c>
      <c r="E68" s="882">
        <v>10480203.24749021</v>
      </c>
      <c r="F68" s="882">
        <v>10883326.416401101</v>
      </c>
      <c r="G68" s="882">
        <v>10838882.628610423</v>
      </c>
      <c r="H68" s="882">
        <v>10847579.841268063</v>
      </c>
      <c r="I68" s="882">
        <v>11235161.607203979</v>
      </c>
      <c r="J68" s="882">
        <v>11720158.453047501</v>
      </c>
      <c r="K68" s="882">
        <v>12008237.565555779</v>
      </c>
      <c r="L68" s="882">
        <v>11856488.209544729</v>
      </c>
      <c r="M68" s="882">
        <v>12127464.54180916</v>
      </c>
      <c r="N68" s="882">
        <v>12134572.685168177</v>
      </c>
      <c r="O68" s="882">
        <v>12408972.921935108</v>
      </c>
      <c r="P68" s="882">
        <v>12510461.04745133</v>
      </c>
      <c r="Q68" s="882">
        <v>12255169.976827011</v>
      </c>
      <c r="R68" s="882">
        <v>11939778.661486298</v>
      </c>
      <c r="S68" s="882">
        <v>11481426.22708071</v>
      </c>
      <c r="T68" s="882">
        <v>11531091.361953059</v>
      </c>
      <c r="U68" s="882">
        <v>11476814.89265589</v>
      </c>
      <c r="V68" s="882">
        <v>11349455.280113952</v>
      </c>
      <c r="W68" s="882">
        <v>11418405.551387811</v>
      </c>
      <c r="X68" s="882">
        <v>11505855.965586489</v>
      </c>
      <c r="Y68" s="882">
        <v>11509640.162107272</v>
      </c>
      <c r="Z68" s="882">
        <v>11383273.343082001</v>
      </c>
      <c r="AA68" s="882">
        <v>11544968.654548362</v>
      </c>
      <c r="AB68" s="882">
        <v>11284441.815981749</v>
      </c>
      <c r="AC68" s="882">
        <v>12512568.792391261</v>
      </c>
      <c r="AD68" s="882">
        <v>12905471.330737149</v>
      </c>
      <c r="AE68" s="882">
        <v>12475637.635664102</v>
      </c>
      <c r="AF68" s="882">
        <v>12138732.739934839</v>
      </c>
      <c r="AG68" s="882">
        <v>12205972.251648288</v>
      </c>
      <c r="AH68" s="882">
        <v>11905953.639044862</v>
      </c>
      <c r="AI68" s="882">
        <v>12269942.09590408</v>
      </c>
    </row>
    <row r="69" spans="1:35">
      <c r="A69" s="880" t="s">
        <v>364</v>
      </c>
      <c r="B69" s="882">
        <v>10032697.07153327</v>
      </c>
      <c r="C69" s="882">
        <v>10171254.233160151</v>
      </c>
      <c r="D69" s="882">
        <v>10222345.57409904</v>
      </c>
      <c r="E69" s="882">
        <v>10430580.07726034</v>
      </c>
      <c r="F69" s="882">
        <v>10835939.456829151</v>
      </c>
      <c r="G69" s="882">
        <v>10775896.303472532</v>
      </c>
      <c r="H69" s="882">
        <v>10803769.430502122</v>
      </c>
      <c r="I69" s="882">
        <v>11186383.911132058</v>
      </c>
      <c r="J69" s="882">
        <v>11625866.406604242</v>
      </c>
      <c r="K69" s="882">
        <v>11936928.82741832</v>
      </c>
      <c r="L69" s="882">
        <v>11793947.416218739</v>
      </c>
      <c r="M69" s="882">
        <v>12042338.74522957</v>
      </c>
      <c r="N69" s="882">
        <v>12077641.670759957</v>
      </c>
      <c r="O69" s="882">
        <v>12359953.035321277</v>
      </c>
      <c r="P69" s="882">
        <v>12460082.15660234</v>
      </c>
      <c r="Q69" s="882">
        <v>12209003.350697821</v>
      </c>
      <c r="R69" s="882">
        <v>11881863.230206829</v>
      </c>
      <c r="S69" s="882">
        <v>11422832.490385471</v>
      </c>
      <c r="T69" s="882">
        <v>11449903.340140849</v>
      </c>
      <c r="U69" s="882">
        <v>11394406.83539393</v>
      </c>
      <c r="V69" s="882">
        <v>11289370.038083192</v>
      </c>
      <c r="W69" s="882">
        <v>11363494.00595843</v>
      </c>
      <c r="X69" s="882">
        <v>11337316.18371561</v>
      </c>
      <c r="Y69" s="882">
        <v>11326180.787942192</v>
      </c>
      <c r="Z69" s="882">
        <v>11210279.827161452</v>
      </c>
      <c r="AA69" s="882">
        <v>11371890.027172422</v>
      </c>
      <c r="AB69" s="882">
        <v>11105007.13741152</v>
      </c>
      <c r="AC69" s="882">
        <v>12336907.095462192</v>
      </c>
      <c r="AD69" s="882">
        <v>12736231.317215629</v>
      </c>
      <c r="AE69" s="882">
        <v>12292185.587399371</v>
      </c>
      <c r="AF69" s="882">
        <v>11964993.13339177</v>
      </c>
      <c r="AG69" s="882">
        <v>12030083.279932968</v>
      </c>
      <c r="AH69" s="882">
        <v>11727709.104398891</v>
      </c>
      <c r="AI69" s="882">
        <v>12096630.69183827</v>
      </c>
    </row>
    <row r="70" spans="1:35">
      <c r="A70" s="880" t="s">
        <v>365</v>
      </c>
      <c r="B70" s="882">
        <v>3039595.3188797808</v>
      </c>
      <c r="C70" s="882">
        <v>3043849.0832273508</v>
      </c>
      <c r="D70" s="882">
        <v>3086815.6799468291</v>
      </c>
      <c r="E70" s="882">
        <v>3191195.2273081304</v>
      </c>
      <c r="F70" s="882">
        <v>3348724.0332985697</v>
      </c>
      <c r="G70" s="882">
        <v>3249625.0560472803</v>
      </c>
      <c r="H70" s="882">
        <v>3509628.0855031703</v>
      </c>
      <c r="I70" s="882">
        <v>3726212.6623902395</v>
      </c>
      <c r="J70" s="882">
        <v>3935252.5752622099</v>
      </c>
      <c r="K70" s="882">
        <v>3961878.3196597295</v>
      </c>
      <c r="L70" s="882">
        <v>4068867.3657605695</v>
      </c>
      <c r="M70" s="882">
        <v>4335306.7294605896</v>
      </c>
      <c r="N70" s="882">
        <v>4248498.6574890288</v>
      </c>
      <c r="O70" s="882">
        <v>4418584.2043994786</v>
      </c>
      <c r="P70" s="882">
        <v>4236411.228267869</v>
      </c>
      <c r="Q70" s="882">
        <v>4132260.7808028497</v>
      </c>
      <c r="R70" s="882">
        <v>4035214.0875366093</v>
      </c>
      <c r="S70" s="882">
        <v>3826287.0781291802</v>
      </c>
      <c r="T70" s="882">
        <v>3760034.6590882903</v>
      </c>
      <c r="U70" s="882">
        <v>3736008.12319163</v>
      </c>
      <c r="V70" s="882">
        <v>3595779.4283968918</v>
      </c>
      <c r="W70" s="882">
        <v>3392509.16305095</v>
      </c>
      <c r="X70" s="882">
        <v>3325333.4147292506</v>
      </c>
      <c r="Y70" s="882">
        <v>3346305.8492986001</v>
      </c>
      <c r="Z70" s="882">
        <v>3370699.6779059004</v>
      </c>
      <c r="AA70" s="882">
        <v>3281066.8148512803</v>
      </c>
      <c r="AB70" s="882">
        <v>3167834.5583118298</v>
      </c>
      <c r="AC70" s="882">
        <v>4375440.5269897496</v>
      </c>
      <c r="AD70" s="882">
        <v>4821771.0665270602</v>
      </c>
      <c r="AE70" s="882">
        <v>4614933.1895375988</v>
      </c>
      <c r="AF70" s="882">
        <v>4313890.4344822699</v>
      </c>
      <c r="AG70" s="882">
        <v>4351897.5689182691</v>
      </c>
      <c r="AH70" s="882">
        <v>4094912.7236069706</v>
      </c>
      <c r="AI70" s="882">
        <v>4159884.81317899</v>
      </c>
    </row>
    <row r="71" spans="1:35">
      <c r="A71" s="880" t="s">
        <v>366</v>
      </c>
      <c r="B71" s="882">
        <v>81121.933064960002</v>
      </c>
      <c r="C71" s="882">
        <v>37095.731324120003</v>
      </c>
      <c r="D71" s="882">
        <v>51531.905467800003</v>
      </c>
      <c r="E71" s="882">
        <v>49623.170229869997</v>
      </c>
      <c r="F71" s="882">
        <v>47386.959571949999</v>
      </c>
      <c r="G71" s="882">
        <v>62986.325137890002</v>
      </c>
      <c r="H71" s="882">
        <v>43810.410765940003</v>
      </c>
      <c r="I71" s="882">
        <v>48777.69607192</v>
      </c>
      <c r="J71" s="882">
        <v>94292.046443259998</v>
      </c>
      <c r="K71" s="882">
        <v>71308.738137459994</v>
      </c>
      <c r="L71" s="882">
        <v>62540.793325989995</v>
      </c>
      <c r="M71" s="882">
        <v>85125.796579589995</v>
      </c>
      <c r="N71" s="882">
        <v>56931.014408219999</v>
      </c>
      <c r="O71" s="882">
        <v>49019.88661383</v>
      </c>
      <c r="P71" s="882">
        <v>50378.890848989999</v>
      </c>
      <c r="Q71" s="882">
        <v>46166.626129189994</v>
      </c>
      <c r="R71" s="882">
        <v>57915.431279470002</v>
      </c>
      <c r="S71" s="882">
        <v>58593.736695239997</v>
      </c>
      <c r="T71" s="882">
        <v>81188.021812210005</v>
      </c>
      <c r="U71" s="882">
        <v>82408.057261959984</v>
      </c>
      <c r="V71" s="882">
        <v>60085.242030759997</v>
      </c>
      <c r="W71" s="882">
        <v>54911.545429379999</v>
      </c>
      <c r="X71" s="882">
        <v>168539.78187088002</v>
      </c>
      <c r="Y71" s="882">
        <v>183459.37416508002</v>
      </c>
      <c r="Z71" s="882">
        <v>172993.51592054998</v>
      </c>
      <c r="AA71" s="882">
        <v>173078.62737594001</v>
      </c>
      <c r="AB71" s="882">
        <v>179434.67857023</v>
      </c>
      <c r="AC71" s="882">
        <v>175661.69692907002</v>
      </c>
      <c r="AD71" s="882">
        <v>169240.01352151998</v>
      </c>
      <c r="AE71" s="882">
        <v>183452.04826473002</v>
      </c>
      <c r="AF71" s="882">
        <v>173739.60654307</v>
      </c>
      <c r="AG71" s="882">
        <v>175888.97171532002</v>
      </c>
      <c r="AH71" s="882">
        <v>178244.53464597004</v>
      </c>
      <c r="AI71" s="882">
        <v>173311.40406581</v>
      </c>
    </row>
    <row r="72" spans="1:35">
      <c r="A72" s="880" t="s">
        <v>365</v>
      </c>
      <c r="B72" s="882">
        <v>3367.8369206100001</v>
      </c>
      <c r="C72" s="882">
        <v>1180.85443773</v>
      </c>
      <c r="D72" s="882">
        <v>2526.7268381100002</v>
      </c>
      <c r="E72" s="882">
        <v>2465.2932291999996</v>
      </c>
      <c r="F72" s="882">
        <v>4600.44407813</v>
      </c>
      <c r="G72" s="882">
        <v>4567.4642487000001</v>
      </c>
      <c r="H72" s="882">
        <v>4746.6185293999997</v>
      </c>
      <c r="I72" s="882">
        <v>3674.05277695</v>
      </c>
      <c r="J72" s="882">
        <v>6483.6188011699996</v>
      </c>
      <c r="K72" s="882">
        <v>5246.5624202200006</v>
      </c>
      <c r="L72" s="882">
        <v>10030.116437000001</v>
      </c>
      <c r="M72" s="882">
        <v>9341.2180279700005</v>
      </c>
      <c r="N72" s="882">
        <v>2192.8689092499999</v>
      </c>
      <c r="O72" s="882">
        <v>2330.3089346900001</v>
      </c>
      <c r="P72" s="882">
        <v>6405.1822316499993</v>
      </c>
      <c r="Q72" s="882">
        <v>1295.3316028499999</v>
      </c>
      <c r="R72" s="882">
        <v>6614.09727432</v>
      </c>
      <c r="S72" s="882">
        <v>7456.6814966100001</v>
      </c>
      <c r="T72" s="882">
        <v>7119.0285232700007</v>
      </c>
      <c r="U72" s="882">
        <v>7630.4239663199996</v>
      </c>
      <c r="V72" s="882">
        <v>12310.478166950001</v>
      </c>
      <c r="W72" s="882">
        <v>13393.999505040001</v>
      </c>
      <c r="X72" s="882">
        <v>16043.263915950001</v>
      </c>
      <c r="Y72" s="882">
        <v>16006.67173557</v>
      </c>
      <c r="Z72" s="882">
        <v>16195.142315809999</v>
      </c>
      <c r="AA72" s="882">
        <v>12949.427260879998</v>
      </c>
      <c r="AB72" s="882">
        <v>9069.1135262600001</v>
      </c>
      <c r="AC72" s="882">
        <v>17574.50147857</v>
      </c>
      <c r="AD72" s="882">
        <v>27358.122045599997</v>
      </c>
      <c r="AE72" s="882">
        <v>23747.42686815</v>
      </c>
      <c r="AF72" s="882">
        <v>15521.597122040001</v>
      </c>
      <c r="AG72" s="882">
        <v>17512.108690680001</v>
      </c>
      <c r="AH72" s="882">
        <v>14169.26632689</v>
      </c>
      <c r="AI72" s="882">
        <v>9518.7497663199993</v>
      </c>
    </row>
    <row r="73" spans="1:35">
      <c r="A73" s="880" t="s">
        <v>367</v>
      </c>
      <c r="B73" s="882">
        <v>1190.035578</v>
      </c>
      <c r="C73" s="882">
        <v>1190.035578</v>
      </c>
      <c r="D73" s="882">
        <v>0</v>
      </c>
      <c r="E73" s="882">
        <v>0</v>
      </c>
      <c r="F73" s="882">
        <v>0</v>
      </c>
      <c r="G73" s="882">
        <v>0</v>
      </c>
      <c r="H73" s="882">
        <v>0</v>
      </c>
      <c r="I73" s="882">
        <v>0</v>
      </c>
      <c r="J73" s="882">
        <v>0</v>
      </c>
      <c r="K73" s="882">
        <v>0</v>
      </c>
      <c r="L73" s="882">
        <v>0</v>
      </c>
      <c r="M73" s="882">
        <v>13867.225616</v>
      </c>
      <c r="N73" s="882">
        <v>13867.225616</v>
      </c>
      <c r="O73" s="882">
        <v>13867.225616</v>
      </c>
      <c r="P73" s="882">
        <v>13867.225616</v>
      </c>
      <c r="Q73" s="882">
        <v>13867.225616</v>
      </c>
      <c r="R73" s="882">
        <v>13867.225616</v>
      </c>
      <c r="S73" s="882">
        <v>40554.205061000001</v>
      </c>
      <c r="T73" s="882">
        <v>38319.074688000001</v>
      </c>
      <c r="U73" s="882">
        <v>37935.019740000003</v>
      </c>
      <c r="V73" s="882">
        <v>37286.510458999997</v>
      </c>
      <c r="W73" s="882">
        <v>39724.264536000002</v>
      </c>
      <c r="X73" s="882">
        <v>42828.268592</v>
      </c>
      <c r="Y73" s="882">
        <v>44449.733551999998</v>
      </c>
      <c r="Z73" s="882">
        <v>46344.976111000004</v>
      </c>
      <c r="AA73" s="882">
        <v>46872.359499999999</v>
      </c>
      <c r="AB73" s="882">
        <v>45600.210471999999</v>
      </c>
      <c r="AC73" s="882">
        <v>46463.273938999999</v>
      </c>
      <c r="AD73" s="882">
        <v>45785.404219999997</v>
      </c>
      <c r="AE73" s="882">
        <v>45790.240825999994</v>
      </c>
      <c r="AF73" s="882">
        <v>45360.109878999996</v>
      </c>
      <c r="AG73" s="882">
        <v>45923.595908000003</v>
      </c>
      <c r="AH73" s="882">
        <v>47420.070926</v>
      </c>
      <c r="AI73" s="882">
        <v>50283.658000000003</v>
      </c>
    </row>
    <row r="74" spans="1:35">
      <c r="A74" s="880" t="s">
        <v>365</v>
      </c>
      <c r="B74" s="882">
        <v>0</v>
      </c>
      <c r="C74" s="882">
        <v>0</v>
      </c>
      <c r="D74" s="882">
        <v>0</v>
      </c>
      <c r="E74" s="882">
        <v>0</v>
      </c>
      <c r="F74" s="882">
        <v>0</v>
      </c>
      <c r="G74" s="882">
        <v>0</v>
      </c>
      <c r="H74" s="882">
        <v>0</v>
      </c>
      <c r="I74" s="882">
        <v>0</v>
      </c>
      <c r="J74" s="882">
        <v>0</v>
      </c>
      <c r="K74" s="882">
        <v>0</v>
      </c>
      <c r="L74" s="882">
        <v>0</v>
      </c>
      <c r="M74" s="882">
        <v>869.35890800000004</v>
      </c>
      <c r="N74" s="882">
        <v>869.35890800000004</v>
      </c>
      <c r="O74" s="882">
        <v>869.35890800000004</v>
      </c>
      <c r="P74" s="882">
        <v>869.35890800000004</v>
      </c>
      <c r="Q74" s="882">
        <v>869.35890800000004</v>
      </c>
      <c r="R74" s="882">
        <v>869.35890800000004</v>
      </c>
      <c r="S74" s="882">
        <v>1206.789006</v>
      </c>
      <c r="T74" s="882">
        <v>1188.5949880000001</v>
      </c>
      <c r="U74" s="882">
        <v>1189.997764</v>
      </c>
      <c r="V74" s="882">
        <v>1189.504815</v>
      </c>
      <c r="W74" s="882">
        <v>1174.017419</v>
      </c>
      <c r="X74" s="882">
        <v>1181.066554</v>
      </c>
      <c r="Y74" s="882">
        <v>1100.85772</v>
      </c>
      <c r="Z74" s="882">
        <v>592.68795999999998</v>
      </c>
      <c r="AA74" s="882">
        <v>558.02326700000003</v>
      </c>
      <c r="AB74" s="882">
        <v>536.59028799999999</v>
      </c>
      <c r="AC74" s="882">
        <v>513.83537000000001</v>
      </c>
      <c r="AD74" s="882">
        <v>500.07313099999999</v>
      </c>
      <c r="AE74" s="882">
        <v>308.22620000000001</v>
      </c>
      <c r="AF74" s="882">
        <v>517.84750399999996</v>
      </c>
      <c r="AG74" s="882">
        <v>616.40214500000002</v>
      </c>
      <c r="AH74" s="882">
        <v>734.99471400000004</v>
      </c>
      <c r="AI74" s="882">
        <v>728.86060799999996</v>
      </c>
    </row>
    <row r="75" spans="1:35" ht="16.5" thickBot="1">
      <c r="A75" s="893" t="s">
        <v>368</v>
      </c>
      <c r="B75" s="895">
        <v>17732918.554620359</v>
      </c>
      <c r="C75" s="895">
        <v>17886647.830434449</v>
      </c>
      <c r="D75" s="895">
        <v>17622558.389079832</v>
      </c>
      <c r="E75" s="895">
        <v>17576640.294587512</v>
      </c>
      <c r="F75" s="895">
        <v>18102242.836842969</v>
      </c>
      <c r="G75" s="895">
        <v>17898902.472347565</v>
      </c>
      <c r="H75" s="895">
        <v>18200156.683208171</v>
      </c>
      <c r="I75" s="895">
        <v>18496197.880486861</v>
      </c>
      <c r="J75" s="895">
        <v>18804279.9387636</v>
      </c>
      <c r="K75" s="895">
        <v>18913028.975467198</v>
      </c>
      <c r="L75" s="895">
        <v>18965533.502223421</v>
      </c>
      <c r="M75" s="895">
        <v>18865922.342541523</v>
      </c>
      <c r="N75" s="895">
        <v>19132363.295890149</v>
      </c>
      <c r="O75" s="895">
        <v>19608078.85448534</v>
      </c>
      <c r="P75" s="895">
        <v>19196565.141414508</v>
      </c>
      <c r="Q75" s="895">
        <v>18811429.399186309</v>
      </c>
      <c r="R75" s="895">
        <v>18424703.084471229</v>
      </c>
      <c r="S75" s="895">
        <v>18491571.955408521</v>
      </c>
      <c r="T75" s="895">
        <v>18718003.105599899</v>
      </c>
      <c r="U75" s="895">
        <v>18204395.782917753</v>
      </c>
      <c r="V75" s="895">
        <v>18367238.537644021</v>
      </c>
      <c r="W75" s="895">
        <v>20029831.117498063</v>
      </c>
      <c r="X75" s="895">
        <v>19799457.544374701</v>
      </c>
      <c r="Y75" s="895">
        <v>20620803.081949539</v>
      </c>
      <c r="Z75" s="895">
        <v>20470435.997163162</v>
      </c>
      <c r="AA75" s="895">
        <v>20727909.469557971</v>
      </c>
      <c r="AB75" s="895">
        <v>21035132.364588059</v>
      </c>
      <c r="AC75" s="895">
        <v>22078013.460364252</v>
      </c>
      <c r="AD75" s="895">
        <v>22535192.763843689</v>
      </c>
      <c r="AE75" s="895">
        <v>22057000.951488264</v>
      </c>
      <c r="AF75" s="895">
        <v>22013780.88659656</v>
      </c>
      <c r="AG75" s="895">
        <v>22180072.298351854</v>
      </c>
      <c r="AH75" s="895">
        <v>22386048.430237461</v>
      </c>
      <c r="AI75" s="895">
        <v>23725131.538251452</v>
      </c>
    </row>
    <row r="76" spans="1:35" ht="16.5" thickTop="1">
      <c r="N76" s="980"/>
      <c r="O76" s="980"/>
      <c r="P76" s="980"/>
      <c r="Q76" s="980"/>
      <c r="R76" s="980"/>
      <c r="S76" s="980"/>
      <c r="T76" s="980"/>
      <c r="U76" s="980"/>
      <c r="V76" s="980"/>
      <c r="W76" s="980"/>
      <c r="X76" s="980"/>
      <c r="Y76" s="980"/>
      <c r="Z76" s="980"/>
      <c r="AA76" s="980"/>
      <c r="AB76" s="980"/>
      <c r="AC76" s="980"/>
      <c r="AD76" s="980"/>
      <c r="AE76" s="980"/>
      <c r="AF76" s="980"/>
      <c r="AG76" s="980"/>
      <c r="AH76" s="980"/>
      <c r="AI76" s="980"/>
    </row>
    <row r="77" spans="1:35" ht="14.25">
      <c r="A77" s="897" t="s">
        <v>771</v>
      </c>
      <c r="N77" s="980"/>
      <c r="O77" s="980"/>
      <c r="P77" s="980"/>
      <c r="Q77" s="980"/>
      <c r="R77" s="980"/>
      <c r="S77" s="980"/>
      <c r="T77" s="980"/>
      <c r="U77" s="980"/>
      <c r="V77" s="980"/>
      <c r="W77" s="980"/>
      <c r="X77" s="980"/>
      <c r="Y77" s="980"/>
      <c r="Z77" s="980"/>
      <c r="AA77" s="980"/>
      <c r="AB77" s="980"/>
      <c r="AC77" s="980"/>
      <c r="AD77" s="980"/>
      <c r="AE77" s="980"/>
      <c r="AF77" s="980"/>
      <c r="AG77" s="980"/>
      <c r="AH77" s="980"/>
      <c r="AI77" s="980"/>
    </row>
    <row r="78" spans="1:35" ht="14.25">
      <c r="A78" s="897" t="s">
        <v>369</v>
      </c>
    </row>
    <row r="79" spans="1:35" ht="14.25">
      <c r="A79" s="897"/>
    </row>
  </sheetData>
  <hyperlinks>
    <hyperlink ref="A1" location="Menu!A1" display="Return to Menu"/>
  </hyperlinks>
  <pageMargins left="0.35433070866141703" right="0.196850393700787" top="0.41929133899999999" bottom="0.196850393700787" header="0.23622047244094499" footer="0.511811023622047"/>
  <pageSetup paperSize="9" scale="39" firstPageNumber="171" fitToWidth="2" fitToHeight="2" orientation="landscape" useFirstPageNumber="1" r:id="rId1"/>
  <headerFooter scaleWithDoc="0" alignWithMargins="0"/>
  <colBreaks count="1" manualBreakCount="1">
    <brk id="15" max="77"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view="pageBreakPreview" zoomScale="80" zoomScaleNormal="100" zoomScaleSheetLayoutView="80" workbookViewId="0"/>
  </sheetViews>
  <sheetFormatPr defaultRowHeight="14.25"/>
  <cols>
    <col min="1" max="1" width="15.140625" style="1596" customWidth="1"/>
    <col min="2" max="2" width="14.7109375" style="1860" customWidth="1"/>
    <col min="3" max="3" width="11" style="1596" customWidth="1"/>
    <col min="4" max="4" width="15.140625" style="1596" customWidth="1"/>
    <col min="5" max="5" width="15.5703125" style="1596" customWidth="1"/>
    <col min="6" max="6" width="10.7109375" style="1596" customWidth="1"/>
    <col min="7" max="7" width="10.5703125" style="1596" customWidth="1"/>
    <col min="8" max="256" width="9.140625" style="1596"/>
    <col min="257" max="257" width="15.140625" style="1596" customWidth="1"/>
    <col min="258" max="258" width="14.7109375" style="1596" customWidth="1"/>
    <col min="259" max="259" width="11" style="1596" customWidth="1"/>
    <col min="260" max="260" width="15.140625" style="1596" customWidth="1"/>
    <col min="261" max="261" width="15.5703125" style="1596" customWidth="1"/>
    <col min="262" max="262" width="10.7109375" style="1596" customWidth="1"/>
    <col min="263" max="263" width="10.5703125" style="1596" customWidth="1"/>
    <col min="264" max="512" width="9.140625" style="1596"/>
    <col min="513" max="513" width="15.140625" style="1596" customWidth="1"/>
    <col min="514" max="514" width="14.7109375" style="1596" customWidth="1"/>
    <col min="515" max="515" width="11" style="1596" customWidth="1"/>
    <col min="516" max="516" width="15.140625" style="1596" customWidth="1"/>
    <col min="517" max="517" width="15.5703125" style="1596" customWidth="1"/>
    <col min="518" max="518" width="10.7109375" style="1596" customWidth="1"/>
    <col min="519" max="519" width="10.5703125" style="1596" customWidth="1"/>
    <col min="520" max="768" width="9.140625" style="1596"/>
    <col min="769" max="769" width="15.140625" style="1596" customWidth="1"/>
    <col min="770" max="770" width="14.7109375" style="1596" customWidth="1"/>
    <col min="771" max="771" width="11" style="1596" customWidth="1"/>
    <col min="772" max="772" width="15.140625" style="1596" customWidth="1"/>
    <col min="773" max="773" width="15.5703125" style="1596" customWidth="1"/>
    <col min="774" max="774" width="10.7109375" style="1596" customWidth="1"/>
    <col min="775" max="775" width="10.5703125" style="1596" customWidth="1"/>
    <col min="776" max="1024" width="9.140625" style="1596"/>
    <col min="1025" max="1025" width="15.140625" style="1596" customWidth="1"/>
    <col min="1026" max="1026" width="14.7109375" style="1596" customWidth="1"/>
    <col min="1027" max="1027" width="11" style="1596" customWidth="1"/>
    <col min="1028" max="1028" width="15.140625" style="1596" customWidth="1"/>
    <col min="1029" max="1029" width="15.5703125" style="1596" customWidth="1"/>
    <col min="1030" max="1030" width="10.7109375" style="1596" customWidth="1"/>
    <col min="1031" max="1031" width="10.5703125" style="1596" customWidth="1"/>
    <col min="1032" max="1280" width="9.140625" style="1596"/>
    <col min="1281" max="1281" width="15.140625" style="1596" customWidth="1"/>
    <col min="1282" max="1282" width="14.7109375" style="1596" customWidth="1"/>
    <col min="1283" max="1283" width="11" style="1596" customWidth="1"/>
    <col min="1284" max="1284" width="15.140625" style="1596" customWidth="1"/>
    <col min="1285" max="1285" width="15.5703125" style="1596" customWidth="1"/>
    <col min="1286" max="1286" width="10.7109375" style="1596" customWidth="1"/>
    <col min="1287" max="1287" width="10.5703125" style="1596" customWidth="1"/>
    <col min="1288" max="1536" width="9.140625" style="1596"/>
    <col min="1537" max="1537" width="15.140625" style="1596" customWidth="1"/>
    <col min="1538" max="1538" width="14.7109375" style="1596" customWidth="1"/>
    <col min="1539" max="1539" width="11" style="1596" customWidth="1"/>
    <col min="1540" max="1540" width="15.140625" style="1596" customWidth="1"/>
    <col min="1541" max="1541" width="15.5703125" style="1596" customWidth="1"/>
    <col min="1542" max="1542" width="10.7109375" style="1596" customWidth="1"/>
    <col min="1543" max="1543" width="10.5703125" style="1596" customWidth="1"/>
    <col min="1544" max="1792" width="9.140625" style="1596"/>
    <col min="1793" max="1793" width="15.140625" style="1596" customWidth="1"/>
    <col min="1794" max="1794" width="14.7109375" style="1596" customWidth="1"/>
    <col min="1795" max="1795" width="11" style="1596" customWidth="1"/>
    <col min="1796" max="1796" width="15.140625" style="1596" customWidth="1"/>
    <col min="1797" max="1797" width="15.5703125" style="1596" customWidth="1"/>
    <col min="1798" max="1798" width="10.7109375" style="1596" customWidth="1"/>
    <col min="1799" max="1799" width="10.5703125" style="1596" customWidth="1"/>
    <col min="1800" max="2048" width="9.140625" style="1596"/>
    <col min="2049" max="2049" width="15.140625" style="1596" customWidth="1"/>
    <col min="2050" max="2050" width="14.7109375" style="1596" customWidth="1"/>
    <col min="2051" max="2051" width="11" style="1596" customWidth="1"/>
    <col min="2052" max="2052" width="15.140625" style="1596" customWidth="1"/>
    <col min="2053" max="2053" width="15.5703125" style="1596" customWidth="1"/>
    <col min="2054" max="2054" width="10.7109375" style="1596" customWidth="1"/>
    <col min="2055" max="2055" width="10.5703125" style="1596" customWidth="1"/>
    <col min="2056" max="2304" width="9.140625" style="1596"/>
    <col min="2305" max="2305" width="15.140625" style="1596" customWidth="1"/>
    <col min="2306" max="2306" width="14.7109375" style="1596" customWidth="1"/>
    <col min="2307" max="2307" width="11" style="1596" customWidth="1"/>
    <col min="2308" max="2308" width="15.140625" style="1596" customWidth="1"/>
    <col min="2309" max="2309" width="15.5703125" style="1596" customWidth="1"/>
    <col min="2310" max="2310" width="10.7109375" style="1596" customWidth="1"/>
    <col min="2311" max="2311" width="10.5703125" style="1596" customWidth="1"/>
    <col min="2312" max="2560" width="9.140625" style="1596"/>
    <col min="2561" max="2561" width="15.140625" style="1596" customWidth="1"/>
    <col min="2562" max="2562" width="14.7109375" style="1596" customWidth="1"/>
    <col min="2563" max="2563" width="11" style="1596" customWidth="1"/>
    <col min="2564" max="2564" width="15.140625" style="1596" customWidth="1"/>
    <col min="2565" max="2565" width="15.5703125" style="1596" customWidth="1"/>
    <col min="2566" max="2566" width="10.7109375" style="1596" customWidth="1"/>
    <col min="2567" max="2567" width="10.5703125" style="1596" customWidth="1"/>
    <col min="2568" max="2816" width="9.140625" style="1596"/>
    <col min="2817" max="2817" width="15.140625" style="1596" customWidth="1"/>
    <col min="2818" max="2818" width="14.7109375" style="1596" customWidth="1"/>
    <col min="2819" max="2819" width="11" style="1596" customWidth="1"/>
    <col min="2820" max="2820" width="15.140625" style="1596" customWidth="1"/>
    <col min="2821" max="2821" width="15.5703125" style="1596" customWidth="1"/>
    <col min="2822" max="2822" width="10.7109375" style="1596" customWidth="1"/>
    <col min="2823" max="2823" width="10.5703125" style="1596" customWidth="1"/>
    <col min="2824" max="3072" width="9.140625" style="1596"/>
    <col min="3073" max="3073" width="15.140625" style="1596" customWidth="1"/>
    <col min="3074" max="3074" width="14.7109375" style="1596" customWidth="1"/>
    <col min="3075" max="3075" width="11" style="1596" customWidth="1"/>
    <col min="3076" max="3076" width="15.140625" style="1596" customWidth="1"/>
    <col min="3077" max="3077" width="15.5703125" style="1596" customWidth="1"/>
    <col min="3078" max="3078" width="10.7109375" style="1596" customWidth="1"/>
    <col min="3079" max="3079" width="10.5703125" style="1596" customWidth="1"/>
    <col min="3080" max="3328" width="9.140625" style="1596"/>
    <col min="3329" max="3329" width="15.140625" style="1596" customWidth="1"/>
    <col min="3330" max="3330" width="14.7109375" style="1596" customWidth="1"/>
    <col min="3331" max="3331" width="11" style="1596" customWidth="1"/>
    <col min="3332" max="3332" width="15.140625" style="1596" customWidth="1"/>
    <col min="3333" max="3333" width="15.5703125" style="1596" customWidth="1"/>
    <col min="3334" max="3334" width="10.7109375" style="1596" customWidth="1"/>
    <col min="3335" max="3335" width="10.5703125" style="1596" customWidth="1"/>
    <col min="3336" max="3584" width="9.140625" style="1596"/>
    <col min="3585" max="3585" width="15.140625" style="1596" customWidth="1"/>
    <col min="3586" max="3586" width="14.7109375" style="1596" customWidth="1"/>
    <col min="3587" max="3587" width="11" style="1596" customWidth="1"/>
    <col min="3588" max="3588" width="15.140625" style="1596" customWidth="1"/>
    <col min="3589" max="3589" width="15.5703125" style="1596" customWidth="1"/>
    <col min="3590" max="3590" width="10.7109375" style="1596" customWidth="1"/>
    <col min="3591" max="3591" width="10.5703125" style="1596" customWidth="1"/>
    <col min="3592" max="3840" width="9.140625" style="1596"/>
    <col min="3841" max="3841" width="15.140625" style="1596" customWidth="1"/>
    <col min="3842" max="3842" width="14.7109375" style="1596" customWidth="1"/>
    <col min="3843" max="3843" width="11" style="1596" customWidth="1"/>
    <col min="3844" max="3844" width="15.140625" style="1596" customWidth="1"/>
    <col min="3845" max="3845" width="15.5703125" style="1596" customWidth="1"/>
    <col min="3846" max="3846" width="10.7109375" style="1596" customWidth="1"/>
    <col min="3847" max="3847" width="10.5703125" style="1596" customWidth="1"/>
    <col min="3848" max="4096" width="9.140625" style="1596"/>
    <col min="4097" max="4097" width="15.140625" style="1596" customWidth="1"/>
    <col min="4098" max="4098" width="14.7109375" style="1596" customWidth="1"/>
    <col min="4099" max="4099" width="11" style="1596" customWidth="1"/>
    <col min="4100" max="4100" width="15.140625" style="1596" customWidth="1"/>
    <col min="4101" max="4101" width="15.5703125" style="1596" customWidth="1"/>
    <col min="4102" max="4102" width="10.7109375" style="1596" customWidth="1"/>
    <col min="4103" max="4103" width="10.5703125" style="1596" customWidth="1"/>
    <col min="4104" max="4352" width="9.140625" style="1596"/>
    <col min="4353" max="4353" width="15.140625" style="1596" customWidth="1"/>
    <col min="4354" max="4354" width="14.7109375" style="1596" customWidth="1"/>
    <col min="4355" max="4355" width="11" style="1596" customWidth="1"/>
    <col min="4356" max="4356" width="15.140625" style="1596" customWidth="1"/>
    <col min="4357" max="4357" width="15.5703125" style="1596" customWidth="1"/>
    <col min="4358" max="4358" width="10.7109375" style="1596" customWidth="1"/>
    <col min="4359" max="4359" width="10.5703125" style="1596" customWidth="1"/>
    <col min="4360" max="4608" width="9.140625" style="1596"/>
    <col min="4609" max="4609" width="15.140625" style="1596" customWidth="1"/>
    <col min="4610" max="4610" width="14.7109375" style="1596" customWidth="1"/>
    <col min="4611" max="4611" width="11" style="1596" customWidth="1"/>
    <col min="4612" max="4612" width="15.140625" style="1596" customWidth="1"/>
    <col min="4613" max="4613" width="15.5703125" style="1596" customWidth="1"/>
    <col min="4614" max="4614" width="10.7109375" style="1596" customWidth="1"/>
    <col min="4615" max="4615" width="10.5703125" style="1596" customWidth="1"/>
    <col min="4616" max="4864" width="9.140625" style="1596"/>
    <col min="4865" max="4865" width="15.140625" style="1596" customWidth="1"/>
    <col min="4866" max="4866" width="14.7109375" style="1596" customWidth="1"/>
    <col min="4867" max="4867" width="11" style="1596" customWidth="1"/>
    <col min="4868" max="4868" width="15.140625" style="1596" customWidth="1"/>
    <col min="4869" max="4869" width="15.5703125" style="1596" customWidth="1"/>
    <col min="4870" max="4870" width="10.7109375" style="1596" customWidth="1"/>
    <col min="4871" max="4871" width="10.5703125" style="1596" customWidth="1"/>
    <col min="4872" max="5120" width="9.140625" style="1596"/>
    <col min="5121" max="5121" width="15.140625" style="1596" customWidth="1"/>
    <col min="5122" max="5122" width="14.7109375" style="1596" customWidth="1"/>
    <col min="5123" max="5123" width="11" style="1596" customWidth="1"/>
    <col min="5124" max="5124" width="15.140625" style="1596" customWidth="1"/>
    <col min="5125" max="5125" width="15.5703125" style="1596" customWidth="1"/>
    <col min="5126" max="5126" width="10.7109375" style="1596" customWidth="1"/>
    <col min="5127" max="5127" width="10.5703125" style="1596" customWidth="1"/>
    <col min="5128" max="5376" width="9.140625" style="1596"/>
    <col min="5377" max="5377" width="15.140625" style="1596" customWidth="1"/>
    <col min="5378" max="5378" width="14.7109375" style="1596" customWidth="1"/>
    <col min="5379" max="5379" width="11" style="1596" customWidth="1"/>
    <col min="5380" max="5380" width="15.140625" style="1596" customWidth="1"/>
    <col min="5381" max="5381" width="15.5703125" style="1596" customWidth="1"/>
    <col min="5382" max="5382" width="10.7109375" style="1596" customWidth="1"/>
    <col min="5383" max="5383" width="10.5703125" style="1596" customWidth="1"/>
    <col min="5384" max="5632" width="9.140625" style="1596"/>
    <col min="5633" max="5633" width="15.140625" style="1596" customWidth="1"/>
    <col min="5634" max="5634" width="14.7109375" style="1596" customWidth="1"/>
    <col min="5635" max="5635" width="11" style="1596" customWidth="1"/>
    <col min="5636" max="5636" width="15.140625" style="1596" customWidth="1"/>
    <col min="5637" max="5637" width="15.5703125" style="1596" customWidth="1"/>
    <col min="5638" max="5638" width="10.7109375" style="1596" customWidth="1"/>
    <col min="5639" max="5639" width="10.5703125" style="1596" customWidth="1"/>
    <col min="5640" max="5888" width="9.140625" style="1596"/>
    <col min="5889" max="5889" width="15.140625" style="1596" customWidth="1"/>
    <col min="5890" max="5890" width="14.7109375" style="1596" customWidth="1"/>
    <col min="5891" max="5891" width="11" style="1596" customWidth="1"/>
    <col min="5892" max="5892" width="15.140625" style="1596" customWidth="1"/>
    <col min="5893" max="5893" width="15.5703125" style="1596" customWidth="1"/>
    <col min="5894" max="5894" width="10.7109375" style="1596" customWidth="1"/>
    <col min="5895" max="5895" width="10.5703125" style="1596" customWidth="1"/>
    <col min="5896" max="6144" width="9.140625" style="1596"/>
    <col min="6145" max="6145" width="15.140625" style="1596" customWidth="1"/>
    <col min="6146" max="6146" width="14.7109375" style="1596" customWidth="1"/>
    <col min="6147" max="6147" width="11" style="1596" customWidth="1"/>
    <col min="6148" max="6148" width="15.140625" style="1596" customWidth="1"/>
    <col min="6149" max="6149" width="15.5703125" style="1596" customWidth="1"/>
    <col min="6150" max="6150" width="10.7109375" style="1596" customWidth="1"/>
    <col min="6151" max="6151" width="10.5703125" style="1596" customWidth="1"/>
    <col min="6152" max="6400" width="9.140625" style="1596"/>
    <col min="6401" max="6401" width="15.140625" style="1596" customWidth="1"/>
    <col min="6402" max="6402" width="14.7109375" style="1596" customWidth="1"/>
    <col min="6403" max="6403" width="11" style="1596" customWidth="1"/>
    <col min="6404" max="6404" width="15.140625" style="1596" customWidth="1"/>
    <col min="6405" max="6405" width="15.5703125" style="1596" customWidth="1"/>
    <col min="6406" max="6406" width="10.7109375" style="1596" customWidth="1"/>
    <col min="6407" max="6407" width="10.5703125" style="1596" customWidth="1"/>
    <col min="6408" max="6656" width="9.140625" style="1596"/>
    <col min="6657" max="6657" width="15.140625" style="1596" customWidth="1"/>
    <col min="6658" max="6658" width="14.7109375" style="1596" customWidth="1"/>
    <col min="6659" max="6659" width="11" style="1596" customWidth="1"/>
    <col min="6660" max="6660" width="15.140625" style="1596" customWidth="1"/>
    <col min="6661" max="6661" width="15.5703125" style="1596" customWidth="1"/>
    <col min="6662" max="6662" width="10.7109375" style="1596" customWidth="1"/>
    <col min="6663" max="6663" width="10.5703125" style="1596" customWidth="1"/>
    <col min="6664" max="6912" width="9.140625" style="1596"/>
    <col min="6913" max="6913" width="15.140625" style="1596" customWidth="1"/>
    <col min="6914" max="6914" width="14.7109375" style="1596" customWidth="1"/>
    <col min="6915" max="6915" width="11" style="1596" customWidth="1"/>
    <col min="6916" max="6916" width="15.140625" style="1596" customWidth="1"/>
    <col min="6917" max="6917" width="15.5703125" style="1596" customWidth="1"/>
    <col min="6918" max="6918" width="10.7109375" style="1596" customWidth="1"/>
    <col min="6919" max="6919" width="10.5703125" style="1596" customWidth="1"/>
    <col min="6920" max="7168" width="9.140625" style="1596"/>
    <col min="7169" max="7169" width="15.140625" style="1596" customWidth="1"/>
    <col min="7170" max="7170" width="14.7109375" style="1596" customWidth="1"/>
    <col min="7171" max="7171" width="11" style="1596" customWidth="1"/>
    <col min="7172" max="7172" width="15.140625" style="1596" customWidth="1"/>
    <col min="7173" max="7173" width="15.5703125" style="1596" customWidth="1"/>
    <col min="7174" max="7174" width="10.7109375" style="1596" customWidth="1"/>
    <col min="7175" max="7175" width="10.5703125" style="1596" customWidth="1"/>
    <col min="7176" max="7424" width="9.140625" style="1596"/>
    <col min="7425" max="7425" width="15.140625" style="1596" customWidth="1"/>
    <col min="7426" max="7426" width="14.7109375" style="1596" customWidth="1"/>
    <col min="7427" max="7427" width="11" style="1596" customWidth="1"/>
    <col min="7428" max="7428" width="15.140625" style="1596" customWidth="1"/>
    <col min="7429" max="7429" width="15.5703125" style="1596" customWidth="1"/>
    <col min="7430" max="7430" width="10.7109375" style="1596" customWidth="1"/>
    <col min="7431" max="7431" width="10.5703125" style="1596" customWidth="1"/>
    <col min="7432" max="7680" width="9.140625" style="1596"/>
    <col min="7681" max="7681" width="15.140625" style="1596" customWidth="1"/>
    <col min="7682" max="7682" width="14.7109375" style="1596" customWidth="1"/>
    <col min="7683" max="7683" width="11" style="1596" customWidth="1"/>
    <col min="7684" max="7684" width="15.140625" style="1596" customWidth="1"/>
    <col min="7685" max="7685" width="15.5703125" style="1596" customWidth="1"/>
    <col min="7686" max="7686" width="10.7109375" style="1596" customWidth="1"/>
    <col min="7687" max="7687" width="10.5703125" style="1596" customWidth="1"/>
    <col min="7688" max="7936" width="9.140625" style="1596"/>
    <col min="7937" max="7937" width="15.140625" style="1596" customWidth="1"/>
    <col min="7938" max="7938" width="14.7109375" style="1596" customWidth="1"/>
    <col min="7939" max="7939" width="11" style="1596" customWidth="1"/>
    <col min="7940" max="7940" width="15.140625" style="1596" customWidth="1"/>
    <col min="7941" max="7941" width="15.5703125" style="1596" customWidth="1"/>
    <col min="7942" max="7942" width="10.7109375" style="1596" customWidth="1"/>
    <col min="7943" max="7943" width="10.5703125" style="1596" customWidth="1"/>
    <col min="7944" max="8192" width="9.140625" style="1596"/>
    <col min="8193" max="8193" width="15.140625" style="1596" customWidth="1"/>
    <col min="8194" max="8194" width="14.7109375" style="1596" customWidth="1"/>
    <col min="8195" max="8195" width="11" style="1596" customWidth="1"/>
    <col min="8196" max="8196" width="15.140625" style="1596" customWidth="1"/>
    <col min="8197" max="8197" width="15.5703125" style="1596" customWidth="1"/>
    <col min="8198" max="8198" width="10.7109375" style="1596" customWidth="1"/>
    <col min="8199" max="8199" width="10.5703125" style="1596" customWidth="1"/>
    <col min="8200" max="8448" width="9.140625" style="1596"/>
    <col min="8449" max="8449" width="15.140625" style="1596" customWidth="1"/>
    <col min="8450" max="8450" width="14.7109375" style="1596" customWidth="1"/>
    <col min="8451" max="8451" width="11" style="1596" customWidth="1"/>
    <col min="8452" max="8452" width="15.140625" style="1596" customWidth="1"/>
    <col min="8453" max="8453" width="15.5703125" style="1596" customWidth="1"/>
    <col min="8454" max="8454" width="10.7109375" style="1596" customWidth="1"/>
    <col min="8455" max="8455" width="10.5703125" style="1596" customWidth="1"/>
    <col min="8456" max="8704" width="9.140625" style="1596"/>
    <col min="8705" max="8705" width="15.140625" style="1596" customWidth="1"/>
    <col min="8706" max="8706" width="14.7109375" style="1596" customWidth="1"/>
    <col min="8707" max="8707" width="11" style="1596" customWidth="1"/>
    <col min="8708" max="8708" width="15.140625" style="1596" customWidth="1"/>
    <col min="8709" max="8709" width="15.5703125" style="1596" customWidth="1"/>
    <col min="8710" max="8710" width="10.7109375" style="1596" customWidth="1"/>
    <col min="8711" max="8711" width="10.5703125" style="1596" customWidth="1"/>
    <col min="8712" max="8960" width="9.140625" style="1596"/>
    <col min="8961" max="8961" width="15.140625" style="1596" customWidth="1"/>
    <col min="8962" max="8962" width="14.7109375" style="1596" customWidth="1"/>
    <col min="8963" max="8963" width="11" style="1596" customWidth="1"/>
    <col min="8964" max="8964" width="15.140625" style="1596" customWidth="1"/>
    <col min="8965" max="8965" width="15.5703125" style="1596" customWidth="1"/>
    <col min="8966" max="8966" width="10.7109375" style="1596" customWidth="1"/>
    <col min="8967" max="8967" width="10.5703125" style="1596" customWidth="1"/>
    <col min="8968" max="9216" width="9.140625" style="1596"/>
    <col min="9217" max="9217" width="15.140625" style="1596" customWidth="1"/>
    <col min="9218" max="9218" width="14.7109375" style="1596" customWidth="1"/>
    <col min="9219" max="9219" width="11" style="1596" customWidth="1"/>
    <col min="9220" max="9220" width="15.140625" style="1596" customWidth="1"/>
    <col min="9221" max="9221" width="15.5703125" style="1596" customWidth="1"/>
    <col min="9222" max="9222" width="10.7109375" style="1596" customWidth="1"/>
    <col min="9223" max="9223" width="10.5703125" style="1596" customWidth="1"/>
    <col min="9224" max="9472" width="9.140625" style="1596"/>
    <col min="9473" max="9473" width="15.140625" style="1596" customWidth="1"/>
    <col min="9474" max="9474" width="14.7109375" style="1596" customWidth="1"/>
    <col min="9475" max="9475" width="11" style="1596" customWidth="1"/>
    <col min="9476" max="9476" width="15.140625" style="1596" customWidth="1"/>
    <col min="9477" max="9477" width="15.5703125" style="1596" customWidth="1"/>
    <col min="9478" max="9478" width="10.7109375" style="1596" customWidth="1"/>
    <col min="9479" max="9479" width="10.5703125" style="1596" customWidth="1"/>
    <col min="9480" max="9728" width="9.140625" style="1596"/>
    <col min="9729" max="9729" width="15.140625" style="1596" customWidth="1"/>
    <col min="9730" max="9730" width="14.7109375" style="1596" customWidth="1"/>
    <col min="9731" max="9731" width="11" style="1596" customWidth="1"/>
    <col min="9732" max="9732" width="15.140625" style="1596" customWidth="1"/>
    <col min="9733" max="9733" width="15.5703125" style="1596" customWidth="1"/>
    <col min="9734" max="9734" width="10.7109375" style="1596" customWidth="1"/>
    <col min="9735" max="9735" width="10.5703125" style="1596" customWidth="1"/>
    <col min="9736" max="9984" width="9.140625" style="1596"/>
    <col min="9985" max="9985" width="15.140625" style="1596" customWidth="1"/>
    <col min="9986" max="9986" width="14.7109375" style="1596" customWidth="1"/>
    <col min="9987" max="9987" width="11" style="1596" customWidth="1"/>
    <col min="9988" max="9988" width="15.140625" style="1596" customWidth="1"/>
    <col min="9989" max="9989" width="15.5703125" style="1596" customWidth="1"/>
    <col min="9990" max="9990" width="10.7109375" style="1596" customWidth="1"/>
    <col min="9991" max="9991" width="10.5703125" style="1596" customWidth="1"/>
    <col min="9992" max="10240" width="9.140625" style="1596"/>
    <col min="10241" max="10241" width="15.140625" style="1596" customWidth="1"/>
    <col min="10242" max="10242" width="14.7109375" style="1596" customWidth="1"/>
    <col min="10243" max="10243" width="11" style="1596" customWidth="1"/>
    <col min="10244" max="10244" width="15.140625" style="1596" customWidth="1"/>
    <col min="10245" max="10245" width="15.5703125" style="1596" customWidth="1"/>
    <col min="10246" max="10246" width="10.7109375" style="1596" customWidth="1"/>
    <col min="10247" max="10247" width="10.5703125" style="1596" customWidth="1"/>
    <col min="10248" max="10496" width="9.140625" style="1596"/>
    <col min="10497" max="10497" width="15.140625" style="1596" customWidth="1"/>
    <col min="10498" max="10498" width="14.7109375" style="1596" customWidth="1"/>
    <col min="10499" max="10499" width="11" style="1596" customWidth="1"/>
    <col min="10500" max="10500" width="15.140625" style="1596" customWidth="1"/>
    <col min="10501" max="10501" width="15.5703125" style="1596" customWidth="1"/>
    <col min="10502" max="10502" width="10.7109375" style="1596" customWidth="1"/>
    <col min="10503" max="10503" width="10.5703125" style="1596" customWidth="1"/>
    <col min="10504" max="10752" width="9.140625" style="1596"/>
    <col min="10753" max="10753" width="15.140625" style="1596" customWidth="1"/>
    <col min="10754" max="10754" width="14.7109375" style="1596" customWidth="1"/>
    <col min="10755" max="10755" width="11" style="1596" customWidth="1"/>
    <col min="10756" max="10756" width="15.140625" style="1596" customWidth="1"/>
    <col min="10757" max="10757" width="15.5703125" style="1596" customWidth="1"/>
    <col min="10758" max="10758" width="10.7109375" style="1596" customWidth="1"/>
    <col min="10759" max="10759" width="10.5703125" style="1596" customWidth="1"/>
    <col min="10760" max="11008" width="9.140625" style="1596"/>
    <col min="11009" max="11009" width="15.140625" style="1596" customWidth="1"/>
    <col min="11010" max="11010" width="14.7109375" style="1596" customWidth="1"/>
    <col min="11011" max="11011" width="11" style="1596" customWidth="1"/>
    <col min="11012" max="11012" width="15.140625" style="1596" customWidth="1"/>
    <col min="11013" max="11013" width="15.5703125" style="1596" customWidth="1"/>
    <col min="11014" max="11014" width="10.7109375" style="1596" customWidth="1"/>
    <col min="11015" max="11015" width="10.5703125" style="1596" customWidth="1"/>
    <col min="11016" max="11264" width="9.140625" style="1596"/>
    <col min="11265" max="11265" width="15.140625" style="1596" customWidth="1"/>
    <col min="11266" max="11266" width="14.7109375" style="1596" customWidth="1"/>
    <col min="11267" max="11267" width="11" style="1596" customWidth="1"/>
    <col min="11268" max="11268" width="15.140625" style="1596" customWidth="1"/>
    <col min="11269" max="11269" width="15.5703125" style="1596" customWidth="1"/>
    <col min="11270" max="11270" width="10.7109375" style="1596" customWidth="1"/>
    <col min="11271" max="11271" width="10.5703125" style="1596" customWidth="1"/>
    <col min="11272" max="11520" width="9.140625" style="1596"/>
    <col min="11521" max="11521" width="15.140625" style="1596" customWidth="1"/>
    <col min="11522" max="11522" width="14.7109375" style="1596" customWidth="1"/>
    <col min="11523" max="11523" width="11" style="1596" customWidth="1"/>
    <col min="11524" max="11524" width="15.140625" style="1596" customWidth="1"/>
    <col min="11525" max="11525" width="15.5703125" style="1596" customWidth="1"/>
    <col min="11526" max="11526" width="10.7109375" style="1596" customWidth="1"/>
    <col min="11527" max="11527" width="10.5703125" style="1596" customWidth="1"/>
    <col min="11528" max="11776" width="9.140625" style="1596"/>
    <col min="11777" max="11777" width="15.140625" style="1596" customWidth="1"/>
    <col min="11778" max="11778" width="14.7109375" style="1596" customWidth="1"/>
    <col min="11779" max="11779" width="11" style="1596" customWidth="1"/>
    <col min="11780" max="11780" width="15.140625" style="1596" customWidth="1"/>
    <col min="11781" max="11781" width="15.5703125" style="1596" customWidth="1"/>
    <col min="11782" max="11782" width="10.7109375" style="1596" customWidth="1"/>
    <col min="11783" max="11783" width="10.5703125" style="1596" customWidth="1"/>
    <col min="11784" max="12032" width="9.140625" style="1596"/>
    <col min="12033" max="12033" width="15.140625" style="1596" customWidth="1"/>
    <col min="12034" max="12034" width="14.7109375" style="1596" customWidth="1"/>
    <col min="12035" max="12035" width="11" style="1596" customWidth="1"/>
    <col min="12036" max="12036" width="15.140625" style="1596" customWidth="1"/>
    <col min="12037" max="12037" width="15.5703125" style="1596" customWidth="1"/>
    <col min="12038" max="12038" width="10.7109375" style="1596" customWidth="1"/>
    <col min="12039" max="12039" width="10.5703125" style="1596" customWidth="1"/>
    <col min="12040" max="12288" width="9.140625" style="1596"/>
    <col min="12289" max="12289" width="15.140625" style="1596" customWidth="1"/>
    <col min="12290" max="12290" width="14.7109375" style="1596" customWidth="1"/>
    <col min="12291" max="12291" width="11" style="1596" customWidth="1"/>
    <col min="12292" max="12292" width="15.140625" style="1596" customWidth="1"/>
    <col min="12293" max="12293" width="15.5703125" style="1596" customWidth="1"/>
    <col min="12294" max="12294" width="10.7109375" style="1596" customWidth="1"/>
    <col min="12295" max="12295" width="10.5703125" style="1596" customWidth="1"/>
    <col min="12296" max="12544" width="9.140625" style="1596"/>
    <col min="12545" max="12545" width="15.140625" style="1596" customWidth="1"/>
    <col min="12546" max="12546" width="14.7109375" style="1596" customWidth="1"/>
    <col min="12547" max="12547" width="11" style="1596" customWidth="1"/>
    <col min="12548" max="12548" width="15.140625" style="1596" customWidth="1"/>
    <col min="12549" max="12549" width="15.5703125" style="1596" customWidth="1"/>
    <col min="12550" max="12550" width="10.7109375" style="1596" customWidth="1"/>
    <col min="12551" max="12551" width="10.5703125" style="1596" customWidth="1"/>
    <col min="12552" max="12800" width="9.140625" style="1596"/>
    <col min="12801" max="12801" width="15.140625" style="1596" customWidth="1"/>
    <col min="12802" max="12802" width="14.7109375" style="1596" customWidth="1"/>
    <col min="12803" max="12803" width="11" style="1596" customWidth="1"/>
    <col min="12804" max="12804" width="15.140625" style="1596" customWidth="1"/>
    <col min="12805" max="12805" width="15.5703125" style="1596" customWidth="1"/>
    <col min="12806" max="12806" width="10.7109375" style="1596" customWidth="1"/>
    <col min="12807" max="12807" width="10.5703125" style="1596" customWidth="1"/>
    <col min="12808" max="13056" width="9.140625" style="1596"/>
    <col min="13057" max="13057" width="15.140625" style="1596" customWidth="1"/>
    <col min="13058" max="13058" width="14.7109375" style="1596" customWidth="1"/>
    <col min="13059" max="13059" width="11" style="1596" customWidth="1"/>
    <col min="13060" max="13060" width="15.140625" style="1596" customWidth="1"/>
    <col min="13061" max="13061" width="15.5703125" style="1596" customWidth="1"/>
    <col min="13062" max="13062" width="10.7109375" style="1596" customWidth="1"/>
    <col min="13063" max="13063" width="10.5703125" style="1596" customWidth="1"/>
    <col min="13064" max="13312" width="9.140625" style="1596"/>
    <col min="13313" max="13313" width="15.140625" style="1596" customWidth="1"/>
    <col min="13314" max="13314" width="14.7109375" style="1596" customWidth="1"/>
    <col min="13315" max="13315" width="11" style="1596" customWidth="1"/>
    <col min="13316" max="13316" width="15.140625" style="1596" customWidth="1"/>
    <col min="13317" max="13317" width="15.5703125" style="1596" customWidth="1"/>
    <col min="13318" max="13318" width="10.7109375" style="1596" customWidth="1"/>
    <col min="13319" max="13319" width="10.5703125" style="1596" customWidth="1"/>
    <col min="13320" max="13568" width="9.140625" style="1596"/>
    <col min="13569" max="13569" width="15.140625" style="1596" customWidth="1"/>
    <col min="13570" max="13570" width="14.7109375" style="1596" customWidth="1"/>
    <col min="13571" max="13571" width="11" style="1596" customWidth="1"/>
    <col min="13572" max="13572" width="15.140625" style="1596" customWidth="1"/>
    <col min="13573" max="13573" width="15.5703125" style="1596" customWidth="1"/>
    <col min="13574" max="13574" width="10.7109375" style="1596" customWidth="1"/>
    <col min="13575" max="13575" width="10.5703125" style="1596" customWidth="1"/>
    <col min="13576" max="13824" width="9.140625" style="1596"/>
    <col min="13825" max="13825" width="15.140625" style="1596" customWidth="1"/>
    <col min="13826" max="13826" width="14.7109375" style="1596" customWidth="1"/>
    <col min="13827" max="13827" width="11" style="1596" customWidth="1"/>
    <col min="13828" max="13828" width="15.140625" style="1596" customWidth="1"/>
    <col min="13829" max="13829" width="15.5703125" style="1596" customWidth="1"/>
    <col min="13830" max="13830" width="10.7109375" style="1596" customWidth="1"/>
    <col min="13831" max="13831" width="10.5703125" style="1596" customWidth="1"/>
    <col min="13832" max="14080" width="9.140625" style="1596"/>
    <col min="14081" max="14081" width="15.140625" style="1596" customWidth="1"/>
    <col min="14082" max="14082" width="14.7109375" style="1596" customWidth="1"/>
    <col min="14083" max="14083" width="11" style="1596" customWidth="1"/>
    <col min="14084" max="14084" width="15.140625" style="1596" customWidth="1"/>
    <col min="14085" max="14085" width="15.5703125" style="1596" customWidth="1"/>
    <col min="14086" max="14086" width="10.7109375" style="1596" customWidth="1"/>
    <col min="14087" max="14087" width="10.5703125" style="1596" customWidth="1"/>
    <col min="14088" max="14336" width="9.140625" style="1596"/>
    <col min="14337" max="14337" width="15.140625" style="1596" customWidth="1"/>
    <col min="14338" max="14338" width="14.7109375" style="1596" customWidth="1"/>
    <col min="14339" max="14339" width="11" style="1596" customWidth="1"/>
    <col min="14340" max="14340" width="15.140625" style="1596" customWidth="1"/>
    <col min="14341" max="14341" width="15.5703125" style="1596" customWidth="1"/>
    <col min="14342" max="14342" width="10.7109375" style="1596" customWidth="1"/>
    <col min="14343" max="14343" width="10.5703125" style="1596" customWidth="1"/>
    <col min="14344" max="14592" width="9.140625" style="1596"/>
    <col min="14593" max="14593" width="15.140625" style="1596" customWidth="1"/>
    <col min="14594" max="14594" width="14.7109375" style="1596" customWidth="1"/>
    <col min="14595" max="14595" width="11" style="1596" customWidth="1"/>
    <col min="14596" max="14596" width="15.140625" style="1596" customWidth="1"/>
    <col min="14597" max="14597" width="15.5703125" style="1596" customWidth="1"/>
    <col min="14598" max="14598" width="10.7109375" style="1596" customWidth="1"/>
    <col min="14599" max="14599" width="10.5703125" style="1596" customWidth="1"/>
    <col min="14600" max="14848" width="9.140625" style="1596"/>
    <col min="14849" max="14849" width="15.140625" style="1596" customWidth="1"/>
    <col min="14850" max="14850" width="14.7109375" style="1596" customWidth="1"/>
    <col min="14851" max="14851" width="11" style="1596" customWidth="1"/>
    <col min="14852" max="14852" width="15.140625" style="1596" customWidth="1"/>
    <col min="14853" max="14853" width="15.5703125" style="1596" customWidth="1"/>
    <col min="14854" max="14854" width="10.7109375" style="1596" customWidth="1"/>
    <col min="14855" max="14855" width="10.5703125" style="1596" customWidth="1"/>
    <col min="14856" max="15104" width="9.140625" style="1596"/>
    <col min="15105" max="15105" width="15.140625" style="1596" customWidth="1"/>
    <col min="15106" max="15106" width="14.7109375" style="1596" customWidth="1"/>
    <col min="15107" max="15107" width="11" style="1596" customWidth="1"/>
    <col min="15108" max="15108" width="15.140625" style="1596" customWidth="1"/>
    <col min="15109" max="15109" width="15.5703125" style="1596" customWidth="1"/>
    <col min="15110" max="15110" width="10.7109375" style="1596" customWidth="1"/>
    <col min="15111" max="15111" width="10.5703125" style="1596" customWidth="1"/>
    <col min="15112" max="15360" width="9.140625" style="1596"/>
    <col min="15361" max="15361" width="15.140625" style="1596" customWidth="1"/>
    <col min="15362" max="15362" width="14.7109375" style="1596" customWidth="1"/>
    <col min="15363" max="15363" width="11" style="1596" customWidth="1"/>
    <col min="15364" max="15364" width="15.140625" style="1596" customWidth="1"/>
    <col min="15365" max="15365" width="15.5703125" style="1596" customWidth="1"/>
    <col min="15366" max="15366" width="10.7109375" style="1596" customWidth="1"/>
    <col min="15367" max="15367" width="10.5703125" style="1596" customWidth="1"/>
    <col min="15368" max="15616" width="9.140625" style="1596"/>
    <col min="15617" max="15617" width="15.140625" style="1596" customWidth="1"/>
    <col min="15618" max="15618" width="14.7109375" style="1596" customWidth="1"/>
    <col min="15619" max="15619" width="11" style="1596" customWidth="1"/>
    <col min="15620" max="15620" width="15.140625" style="1596" customWidth="1"/>
    <col min="15621" max="15621" width="15.5703125" style="1596" customWidth="1"/>
    <col min="15622" max="15622" width="10.7109375" style="1596" customWidth="1"/>
    <col min="15623" max="15623" width="10.5703125" style="1596" customWidth="1"/>
    <col min="15624" max="15872" width="9.140625" style="1596"/>
    <col min="15873" max="15873" width="15.140625" style="1596" customWidth="1"/>
    <col min="15874" max="15874" width="14.7109375" style="1596" customWidth="1"/>
    <col min="15875" max="15875" width="11" style="1596" customWidth="1"/>
    <col min="15876" max="15876" width="15.140625" style="1596" customWidth="1"/>
    <col min="15877" max="15877" width="15.5703125" style="1596" customWidth="1"/>
    <col min="15878" max="15878" width="10.7109375" style="1596" customWidth="1"/>
    <col min="15879" max="15879" width="10.5703125" style="1596" customWidth="1"/>
    <col min="15880" max="16128" width="9.140625" style="1596"/>
    <col min="16129" max="16129" width="15.140625" style="1596" customWidth="1"/>
    <col min="16130" max="16130" width="14.7109375" style="1596" customWidth="1"/>
    <col min="16131" max="16131" width="11" style="1596" customWidth="1"/>
    <col min="16132" max="16132" width="15.140625" style="1596" customWidth="1"/>
    <col min="16133" max="16133" width="15.5703125" style="1596" customWidth="1"/>
    <col min="16134" max="16134" width="10.7109375" style="1596" customWidth="1"/>
    <col min="16135" max="16135" width="10.5703125" style="1596" customWidth="1"/>
    <col min="16136" max="16384" width="9.140625" style="1596"/>
  </cols>
  <sheetData>
    <row r="1" spans="1:7" ht="25.5">
      <c r="A1" s="1172" t="s">
        <v>322</v>
      </c>
    </row>
    <row r="2" spans="1:7" s="1768" customFormat="1" ht="18.75" thickBot="1">
      <c r="A2" s="3202" t="s">
        <v>809</v>
      </c>
      <c r="B2" s="3203"/>
      <c r="C2" s="3203"/>
      <c r="D2" s="3203"/>
      <c r="E2" s="3203"/>
      <c r="F2" s="3203"/>
      <c r="G2" s="1832"/>
    </row>
    <row r="3" spans="1:7" s="1758" customFormat="1" ht="33.75" customHeight="1" thickBot="1">
      <c r="A3" s="3018" t="s">
        <v>960</v>
      </c>
      <c r="B3" s="3029" t="s">
        <v>41</v>
      </c>
      <c r="C3" s="3030" t="s">
        <v>988</v>
      </c>
      <c r="D3" s="3030" t="s">
        <v>993</v>
      </c>
      <c r="E3" s="3031" t="s">
        <v>989</v>
      </c>
      <c r="F3" s="3032" t="s">
        <v>665</v>
      </c>
    </row>
    <row r="4" spans="1:7" ht="18" customHeight="1">
      <c r="A4" s="3013" t="s">
        <v>974</v>
      </c>
      <c r="B4" s="1833">
        <v>7.4982291437700006</v>
      </c>
      <c r="C4" s="1834">
        <v>9.375</v>
      </c>
      <c r="D4" s="1834">
        <v>1.375E-2</v>
      </c>
      <c r="E4" s="1835">
        <v>40.949616736129997</v>
      </c>
      <c r="F4" s="1836">
        <v>57.836595879900003</v>
      </c>
    </row>
    <row r="5" spans="1:7" ht="18" customHeight="1">
      <c r="A5" s="3014" t="s">
        <v>975</v>
      </c>
      <c r="B5" s="1837">
        <v>6.7287389813300003</v>
      </c>
      <c r="C5" s="1838">
        <v>9.375</v>
      </c>
      <c r="D5" s="1838">
        <v>0.31874999999999998</v>
      </c>
      <c r="E5" s="1839">
        <v>70.921629746139999</v>
      </c>
      <c r="F5" s="1840">
        <v>87.344118727470004</v>
      </c>
    </row>
    <row r="6" spans="1:7" ht="18" customHeight="1">
      <c r="A6" s="3014" t="s">
        <v>976</v>
      </c>
      <c r="B6" s="1837">
        <v>15.70177245166</v>
      </c>
      <c r="C6" s="1838">
        <v>31.420500000000001</v>
      </c>
      <c r="D6" s="1838">
        <v>1.375E-2</v>
      </c>
      <c r="E6" s="1839">
        <v>43.77257797731</v>
      </c>
      <c r="F6" s="1840">
        <v>90.908600428970004</v>
      </c>
    </row>
    <row r="7" spans="1:7" ht="18" customHeight="1" thickBot="1">
      <c r="A7" s="3015" t="s">
        <v>977</v>
      </c>
      <c r="B7" s="1841">
        <v>35.141458903150003</v>
      </c>
      <c r="C7" s="1842">
        <v>7.4271250000000002</v>
      </c>
      <c r="D7" s="1842">
        <v>0</v>
      </c>
      <c r="E7" s="1843">
        <v>75.469097197460002</v>
      </c>
      <c r="F7" s="1844">
        <v>118.03768110061</v>
      </c>
    </row>
    <row r="8" spans="1:7" ht="18" customHeight="1">
      <c r="A8" s="3013" t="s">
        <v>978</v>
      </c>
      <c r="B8" s="1833">
        <v>9.375</v>
      </c>
      <c r="C8" s="1834">
        <v>1.375E-2</v>
      </c>
      <c r="D8" s="1834">
        <v>64.584599378929994</v>
      </c>
      <c r="E8" s="1835">
        <v>34.189350400800002</v>
      </c>
      <c r="F8" s="1836">
        <v>108.16269977972999</v>
      </c>
    </row>
    <row r="9" spans="1:7" ht="18" customHeight="1">
      <c r="A9" s="3014" t="s">
        <v>979</v>
      </c>
      <c r="B9" s="1837">
        <v>18.75</v>
      </c>
      <c r="C9" s="1838">
        <v>0</v>
      </c>
      <c r="D9" s="1838">
        <v>136.239</v>
      </c>
      <c r="E9" s="1839">
        <v>73.382300000000001</v>
      </c>
      <c r="F9" s="1840">
        <v>228.37130000000002</v>
      </c>
    </row>
    <row r="10" spans="1:7" ht="18" customHeight="1">
      <c r="A10" s="3014" t="s">
        <v>980</v>
      </c>
      <c r="B10" s="1837">
        <v>33.440867431080001</v>
      </c>
      <c r="C10" s="1838">
        <v>11.292</v>
      </c>
      <c r="D10" s="1838">
        <v>0</v>
      </c>
      <c r="E10" s="1839">
        <v>77.226480157769998</v>
      </c>
      <c r="F10" s="1840">
        <v>121.95934758884999</v>
      </c>
    </row>
    <row r="11" spans="1:7" ht="18" customHeight="1" thickBot="1">
      <c r="A11" s="3015" t="s">
        <v>981</v>
      </c>
      <c r="B11" s="1841">
        <v>79.899878598889998</v>
      </c>
      <c r="C11" s="1842">
        <v>7.4271250000000002</v>
      </c>
      <c r="D11" s="1842">
        <v>0</v>
      </c>
      <c r="E11" s="1843">
        <v>80.328967881129998</v>
      </c>
      <c r="F11" s="1844">
        <v>167.65597148002001</v>
      </c>
    </row>
    <row r="12" spans="1:7" ht="18" customHeight="1">
      <c r="A12" s="3013" t="s">
        <v>936</v>
      </c>
      <c r="B12" s="1833">
        <v>83.652529661320003</v>
      </c>
      <c r="C12" s="1834">
        <v>9.375</v>
      </c>
      <c r="D12" s="1834">
        <v>0</v>
      </c>
      <c r="E12" s="1835">
        <v>69.508444936090001</v>
      </c>
      <c r="F12" s="1836">
        <v>162.53597459741002</v>
      </c>
    </row>
    <row r="13" spans="1:7" ht="18" customHeight="1">
      <c r="A13" s="3014" t="s">
        <v>937</v>
      </c>
      <c r="B13" s="1837">
        <v>89.946862635860001</v>
      </c>
      <c r="C13" s="1838">
        <v>9.375</v>
      </c>
      <c r="D13" s="1838">
        <v>87.044649849789991</v>
      </c>
      <c r="E13" s="1839">
        <v>0</v>
      </c>
      <c r="F13" s="1840">
        <v>186.36651248564999</v>
      </c>
    </row>
    <row r="14" spans="1:7" ht="18" customHeight="1">
      <c r="A14" s="3014" t="s">
        <v>938</v>
      </c>
      <c r="B14" s="1837">
        <v>69.1908129097</v>
      </c>
      <c r="C14" s="1838">
        <v>10.333500000000001</v>
      </c>
      <c r="D14" s="1838">
        <v>0</v>
      </c>
      <c r="E14" s="1839">
        <v>0</v>
      </c>
      <c r="F14" s="1840">
        <v>79.524312909700001</v>
      </c>
    </row>
    <row r="15" spans="1:7" ht="18" customHeight="1" thickBot="1">
      <c r="A15" s="3015" t="s">
        <v>939</v>
      </c>
      <c r="B15" s="1841">
        <v>68.002507689379996</v>
      </c>
      <c r="C15" s="1842">
        <v>7.4271250000000002</v>
      </c>
      <c r="D15" s="1842">
        <v>0</v>
      </c>
      <c r="E15" s="1843">
        <v>106.81001228149999</v>
      </c>
      <c r="F15" s="1844">
        <v>182.23964497087999</v>
      </c>
    </row>
    <row r="16" spans="1:7" ht="18" customHeight="1">
      <c r="A16" s="3013" t="s">
        <v>941</v>
      </c>
      <c r="B16" s="1833">
        <v>80.105782178369992</v>
      </c>
      <c r="C16" s="1834">
        <v>9.375</v>
      </c>
      <c r="D16" s="1834">
        <v>0</v>
      </c>
      <c r="E16" s="1835">
        <v>101.76725111346001</v>
      </c>
      <c r="F16" s="1836">
        <v>191.24803329182998</v>
      </c>
    </row>
    <row r="17" spans="1:9" ht="18" customHeight="1">
      <c r="A17" s="3014" t="s">
        <v>942</v>
      </c>
      <c r="B17" s="1837">
        <v>90.238684452369995</v>
      </c>
      <c r="C17" s="1838">
        <v>9.375</v>
      </c>
      <c r="D17" s="1838">
        <v>0</v>
      </c>
      <c r="E17" s="1839">
        <v>132.35879036680998</v>
      </c>
      <c r="F17" s="1840">
        <v>231.97247481917998</v>
      </c>
    </row>
    <row r="18" spans="1:9" ht="18" customHeight="1">
      <c r="A18" s="3014" t="s">
        <v>962</v>
      </c>
      <c r="B18" s="1837">
        <v>59.27</v>
      </c>
      <c r="C18" s="1838">
        <v>9.3800000000000008</v>
      </c>
      <c r="D18" s="1838">
        <v>0</v>
      </c>
      <c r="E18" s="1839">
        <v>94.82</v>
      </c>
      <c r="F18" s="1840">
        <v>163.47</v>
      </c>
    </row>
    <row r="19" spans="1:9" ht="18" customHeight="1" thickBot="1">
      <c r="A19" s="3015" t="s">
        <v>963</v>
      </c>
      <c r="B19" s="1841">
        <v>64.269255817000001</v>
      </c>
      <c r="C19" s="1842">
        <v>7.4271250000000002</v>
      </c>
      <c r="D19" s="1842">
        <v>19.170000000000002</v>
      </c>
      <c r="E19" s="1843">
        <v>135.72178862000001</v>
      </c>
      <c r="F19" s="1844">
        <v>226.58816943700003</v>
      </c>
    </row>
    <row r="20" spans="1:9" ht="18" customHeight="1">
      <c r="A20" s="3013" t="s">
        <v>946</v>
      </c>
      <c r="B20" s="1833">
        <v>80.179794619479992</v>
      </c>
      <c r="C20" s="1834">
        <v>9.375</v>
      </c>
      <c r="D20" s="1834">
        <v>0</v>
      </c>
      <c r="E20" s="1835">
        <v>125.11235649219999</v>
      </c>
      <c r="F20" s="1836">
        <v>214.66715111167997</v>
      </c>
    </row>
    <row r="21" spans="1:9" ht="18" customHeight="1">
      <c r="A21" s="3014" t="s">
        <v>947</v>
      </c>
      <c r="B21" s="1837">
        <v>92.900667398780001</v>
      </c>
      <c r="C21" s="1838">
        <v>9.375</v>
      </c>
      <c r="D21" s="1838">
        <v>0</v>
      </c>
      <c r="E21" s="1839">
        <v>122.23592830567</v>
      </c>
      <c r="F21" s="1840">
        <v>224.51159570445</v>
      </c>
    </row>
    <row r="22" spans="1:9" ht="18" customHeight="1">
      <c r="A22" s="3014" t="s">
        <v>948</v>
      </c>
      <c r="B22" s="1837">
        <v>64.035832847359998</v>
      </c>
      <c r="C22" s="1838">
        <v>9.375</v>
      </c>
      <c r="D22" s="1838">
        <v>0</v>
      </c>
      <c r="E22" s="1839">
        <v>142.91087360827001</v>
      </c>
      <c r="F22" s="1840">
        <v>216.32170645563002</v>
      </c>
    </row>
    <row r="23" spans="1:9" ht="18" customHeight="1" thickBot="1">
      <c r="A23" s="3015" t="s">
        <v>949</v>
      </c>
      <c r="B23" s="1841">
        <v>63.15</v>
      </c>
      <c r="C23" s="1842">
        <v>6.4686250000000003</v>
      </c>
      <c r="D23" s="1842">
        <v>0</v>
      </c>
      <c r="E23" s="1843">
        <v>121.51907877228001</v>
      </c>
      <c r="F23" s="1844">
        <v>191.13770377228002</v>
      </c>
      <c r="G23" s="1816"/>
    </row>
    <row r="24" spans="1:9" ht="18" customHeight="1">
      <c r="A24" s="3013" t="s">
        <v>951</v>
      </c>
      <c r="B24" s="1845">
        <v>44.24</v>
      </c>
      <c r="C24" s="1846">
        <v>3.13</v>
      </c>
      <c r="D24" s="1846">
        <v>0</v>
      </c>
      <c r="E24" s="1847">
        <v>35.19</v>
      </c>
      <c r="F24" s="1848">
        <v>82.56</v>
      </c>
      <c r="H24" s="1816"/>
      <c r="I24" s="1717"/>
    </row>
    <row r="25" spans="1:9" ht="18" customHeight="1">
      <c r="A25" s="3016" t="s">
        <v>952</v>
      </c>
      <c r="B25" s="1849">
        <v>85.9</v>
      </c>
      <c r="C25" s="1850">
        <v>9.3800000000000008</v>
      </c>
      <c r="D25" s="1850">
        <v>0</v>
      </c>
      <c r="E25" s="1851">
        <v>122.23</v>
      </c>
      <c r="F25" s="1852">
        <v>217.51</v>
      </c>
      <c r="H25" s="1816"/>
      <c r="I25" s="1717"/>
    </row>
    <row r="26" spans="1:9" ht="18" customHeight="1">
      <c r="A26" s="3014" t="s">
        <v>953</v>
      </c>
      <c r="B26" s="1853">
        <v>57.59</v>
      </c>
      <c r="C26" s="1804">
        <v>9.3800000000000008</v>
      </c>
      <c r="D26" s="1804">
        <v>0</v>
      </c>
      <c r="E26" s="1854">
        <v>220.46</v>
      </c>
      <c r="F26" s="1807">
        <v>287.43</v>
      </c>
      <c r="H26" s="1816"/>
      <c r="I26" s="1717"/>
    </row>
    <row r="27" spans="1:9" ht="18" customHeight="1" thickBot="1">
      <c r="A27" s="3033" t="s">
        <v>954</v>
      </c>
      <c r="B27" s="1855">
        <v>75.430000000000007</v>
      </c>
      <c r="C27" s="1809">
        <v>5.51</v>
      </c>
      <c r="D27" s="1809">
        <v>0</v>
      </c>
      <c r="E27" s="1856">
        <v>121.23</v>
      </c>
      <c r="F27" s="1857">
        <v>202.17000000000002</v>
      </c>
      <c r="H27" s="1816"/>
      <c r="I27" s="1717"/>
    </row>
    <row r="28" spans="1:9" ht="18" customHeight="1">
      <c r="A28" s="3013" t="s">
        <v>1860</v>
      </c>
      <c r="B28" s="1845">
        <v>132.696822158</v>
      </c>
      <c r="C28" s="1846">
        <v>6.25</v>
      </c>
      <c r="D28" s="1846">
        <v>0</v>
      </c>
      <c r="E28" s="1847">
        <v>260.68584675480002</v>
      </c>
      <c r="F28" s="1848">
        <v>399.6326689128</v>
      </c>
      <c r="G28" s="1816"/>
      <c r="H28" s="1816"/>
      <c r="I28" s="1717"/>
    </row>
    <row r="29" spans="1:9" ht="18" customHeight="1">
      <c r="A29" s="3016" t="s">
        <v>1893</v>
      </c>
      <c r="B29" s="1849">
        <v>87.234239093569997</v>
      </c>
      <c r="C29" s="1850">
        <v>9.375</v>
      </c>
      <c r="D29" s="1850">
        <v>0</v>
      </c>
      <c r="E29" s="1851">
        <v>120.44241867752</v>
      </c>
      <c r="F29" s="1852">
        <v>217.05165777108999</v>
      </c>
      <c r="G29" s="1816"/>
      <c r="H29" s="1816"/>
      <c r="I29" s="1717"/>
    </row>
    <row r="30" spans="1:9" ht="18" customHeight="1">
      <c r="A30" s="3014" t="s">
        <v>986</v>
      </c>
      <c r="B30" s="1853">
        <v>62.63</v>
      </c>
      <c r="C30" s="1804">
        <v>9.3800000000000008</v>
      </c>
      <c r="D30" s="1804">
        <v>0</v>
      </c>
      <c r="E30" s="1854">
        <v>330.42</v>
      </c>
      <c r="F30" s="1807">
        <v>402.43</v>
      </c>
      <c r="G30" s="1816"/>
      <c r="H30" s="1816"/>
      <c r="I30" s="1717"/>
    </row>
    <row r="31" spans="1:9" ht="18" customHeight="1" thickBot="1">
      <c r="A31" s="3033" t="s">
        <v>987</v>
      </c>
      <c r="B31" s="1855">
        <v>53.03</v>
      </c>
      <c r="C31" s="1809">
        <v>4</v>
      </c>
      <c r="D31" s="1809">
        <v>0</v>
      </c>
      <c r="E31" s="1856">
        <v>127.63</v>
      </c>
      <c r="F31" s="1857">
        <v>184.66</v>
      </c>
      <c r="G31" s="1816"/>
      <c r="H31" s="1816"/>
      <c r="I31" s="1717"/>
    </row>
    <row r="32" spans="1:9">
      <c r="A32" s="1858"/>
      <c r="B32" s="1858"/>
      <c r="C32" s="1858"/>
      <c r="D32" s="1858"/>
      <c r="E32" s="1858"/>
      <c r="F32" s="1858"/>
      <c r="G32" s="1858"/>
    </row>
    <row r="33" spans="1:1">
      <c r="A33" s="1859" t="s">
        <v>994</v>
      </c>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93"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
  <sheetViews>
    <sheetView view="pageBreakPreview" zoomScaleNormal="100" zoomScaleSheetLayoutView="100" workbookViewId="0">
      <pane xSplit="1" ySplit="3" topLeftCell="B20" activePane="bottomRight" state="frozen"/>
      <selection pane="topRight" activeCell="B1" sqref="B1"/>
      <selection pane="bottomLeft" activeCell="A4" sqref="A4"/>
      <selection pane="bottomRight"/>
    </sheetView>
  </sheetViews>
  <sheetFormatPr defaultRowHeight="14.25"/>
  <cols>
    <col min="1" max="1" width="16.42578125" style="1596" customWidth="1"/>
    <col min="2" max="2" width="15.85546875" style="1596" customWidth="1"/>
    <col min="3" max="4" width="13.7109375" style="1596" customWidth="1"/>
    <col min="5" max="5" width="14.28515625" style="1596" customWidth="1"/>
    <col min="6" max="6" width="13.5703125" style="1596" bestFit="1" customWidth="1"/>
    <col min="7" max="7" width="20.5703125" style="1596" customWidth="1"/>
    <col min="8" max="8" width="9.85546875" style="1596" bestFit="1" customWidth="1"/>
    <col min="9" max="9" width="9.140625" style="1596"/>
    <col min="10" max="10" width="10.42578125" style="1596" bestFit="1" customWidth="1"/>
    <col min="11" max="256" width="9.140625" style="1596"/>
    <col min="257" max="257" width="16.42578125" style="1596" customWidth="1"/>
    <col min="258" max="258" width="15.85546875" style="1596" customWidth="1"/>
    <col min="259" max="260" width="13.7109375" style="1596" customWidth="1"/>
    <col min="261" max="261" width="14.28515625" style="1596" customWidth="1"/>
    <col min="262" max="262" width="13.5703125" style="1596" bestFit="1" customWidth="1"/>
    <col min="263" max="263" width="20.5703125" style="1596" customWidth="1"/>
    <col min="264" max="264" width="9.85546875" style="1596" bestFit="1" customWidth="1"/>
    <col min="265" max="265" width="9.140625" style="1596"/>
    <col min="266" max="266" width="10.42578125" style="1596" bestFit="1" customWidth="1"/>
    <col min="267" max="512" width="9.140625" style="1596"/>
    <col min="513" max="513" width="16.42578125" style="1596" customWidth="1"/>
    <col min="514" max="514" width="15.85546875" style="1596" customWidth="1"/>
    <col min="515" max="516" width="13.7109375" style="1596" customWidth="1"/>
    <col min="517" max="517" width="14.28515625" style="1596" customWidth="1"/>
    <col min="518" max="518" width="13.5703125" style="1596" bestFit="1" customWidth="1"/>
    <col min="519" max="519" width="20.5703125" style="1596" customWidth="1"/>
    <col min="520" max="520" width="9.85546875" style="1596" bestFit="1" customWidth="1"/>
    <col min="521" max="521" width="9.140625" style="1596"/>
    <col min="522" max="522" width="10.42578125" style="1596" bestFit="1" customWidth="1"/>
    <col min="523" max="768" width="9.140625" style="1596"/>
    <col min="769" max="769" width="16.42578125" style="1596" customWidth="1"/>
    <col min="770" max="770" width="15.85546875" style="1596" customWidth="1"/>
    <col min="771" max="772" width="13.7109375" style="1596" customWidth="1"/>
    <col min="773" max="773" width="14.28515625" style="1596" customWidth="1"/>
    <col min="774" max="774" width="13.5703125" style="1596" bestFit="1" customWidth="1"/>
    <col min="775" max="775" width="20.5703125" style="1596" customWidth="1"/>
    <col min="776" max="776" width="9.85546875" style="1596" bestFit="1" customWidth="1"/>
    <col min="777" max="777" width="9.140625" style="1596"/>
    <col min="778" max="778" width="10.42578125" style="1596" bestFit="1" customWidth="1"/>
    <col min="779" max="1024" width="9.140625" style="1596"/>
    <col min="1025" max="1025" width="16.42578125" style="1596" customWidth="1"/>
    <col min="1026" max="1026" width="15.85546875" style="1596" customWidth="1"/>
    <col min="1027" max="1028" width="13.7109375" style="1596" customWidth="1"/>
    <col min="1029" max="1029" width="14.28515625" style="1596" customWidth="1"/>
    <col min="1030" max="1030" width="13.5703125" style="1596" bestFit="1" customWidth="1"/>
    <col min="1031" max="1031" width="20.5703125" style="1596" customWidth="1"/>
    <col min="1032" max="1032" width="9.85546875" style="1596" bestFit="1" customWidth="1"/>
    <col min="1033" max="1033" width="9.140625" style="1596"/>
    <col min="1034" max="1034" width="10.42578125" style="1596" bestFit="1" customWidth="1"/>
    <col min="1035" max="1280" width="9.140625" style="1596"/>
    <col min="1281" max="1281" width="16.42578125" style="1596" customWidth="1"/>
    <col min="1282" max="1282" width="15.85546875" style="1596" customWidth="1"/>
    <col min="1283" max="1284" width="13.7109375" style="1596" customWidth="1"/>
    <col min="1285" max="1285" width="14.28515625" style="1596" customWidth="1"/>
    <col min="1286" max="1286" width="13.5703125" style="1596" bestFit="1" customWidth="1"/>
    <col min="1287" max="1287" width="20.5703125" style="1596" customWidth="1"/>
    <col min="1288" max="1288" width="9.85546875" style="1596" bestFit="1" customWidth="1"/>
    <col min="1289" max="1289" width="9.140625" style="1596"/>
    <col min="1290" max="1290" width="10.42578125" style="1596" bestFit="1" customWidth="1"/>
    <col min="1291" max="1536" width="9.140625" style="1596"/>
    <col min="1537" max="1537" width="16.42578125" style="1596" customWidth="1"/>
    <col min="1538" max="1538" width="15.85546875" style="1596" customWidth="1"/>
    <col min="1539" max="1540" width="13.7109375" style="1596" customWidth="1"/>
    <col min="1541" max="1541" width="14.28515625" style="1596" customWidth="1"/>
    <col min="1542" max="1542" width="13.5703125" style="1596" bestFit="1" customWidth="1"/>
    <col min="1543" max="1543" width="20.5703125" style="1596" customWidth="1"/>
    <col min="1544" max="1544" width="9.85546875" style="1596" bestFit="1" customWidth="1"/>
    <col min="1545" max="1545" width="9.140625" style="1596"/>
    <col min="1546" max="1546" width="10.42578125" style="1596" bestFit="1" customWidth="1"/>
    <col min="1547" max="1792" width="9.140625" style="1596"/>
    <col min="1793" max="1793" width="16.42578125" style="1596" customWidth="1"/>
    <col min="1794" max="1794" width="15.85546875" style="1596" customWidth="1"/>
    <col min="1795" max="1796" width="13.7109375" style="1596" customWidth="1"/>
    <col min="1797" max="1797" width="14.28515625" style="1596" customWidth="1"/>
    <col min="1798" max="1798" width="13.5703125" style="1596" bestFit="1" customWidth="1"/>
    <col min="1799" max="1799" width="20.5703125" style="1596" customWidth="1"/>
    <col min="1800" max="1800" width="9.85546875" style="1596" bestFit="1" customWidth="1"/>
    <col min="1801" max="1801" width="9.140625" style="1596"/>
    <col min="1802" max="1802" width="10.42578125" style="1596" bestFit="1" customWidth="1"/>
    <col min="1803" max="2048" width="9.140625" style="1596"/>
    <col min="2049" max="2049" width="16.42578125" style="1596" customWidth="1"/>
    <col min="2050" max="2050" width="15.85546875" style="1596" customWidth="1"/>
    <col min="2051" max="2052" width="13.7109375" style="1596" customWidth="1"/>
    <col min="2053" max="2053" width="14.28515625" style="1596" customWidth="1"/>
    <col min="2054" max="2054" width="13.5703125" style="1596" bestFit="1" customWidth="1"/>
    <col min="2055" max="2055" width="20.5703125" style="1596" customWidth="1"/>
    <col min="2056" max="2056" width="9.85546875" style="1596" bestFit="1" customWidth="1"/>
    <col min="2057" max="2057" width="9.140625" style="1596"/>
    <col min="2058" max="2058" width="10.42578125" style="1596" bestFit="1" customWidth="1"/>
    <col min="2059" max="2304" width="9.140625" style="1596"/>
    <col min="2305" max="2305" width="16.42578125" style="1596" customWidth="1"/>
    <col min="2306" max="2306" width="15.85546875" style="1596" customWidth="1"/>
    <col min="2307" max="2308" width="13.7109375" style="1596" customWidth="1"/>
    <col min="2309" max="2309" width="14.28515625" style="1596" customWidth="1"/>
    <col min="2310" max="2310" width="13.5703125" style="1596" bestFit="1" customWidth="1"/>
    <col min="2311" max="2311" width="20.5703125" style="1596" customWidth="1"/>
    <col min="2312" max="2312" width="9.85546875" style="1596" bestFit="1" customWidth="1"/>
    <col min="2313" max="2313" width="9.140625" style="1596"/>
    <col min="2314" max="2314" width="10.42578125" style="1596" bestFit="1" customWidth="1"/>
    <col min="2315" max="2560" width="9.140625" style="1596"/>
    <col min="2561" max="2561" width="16.42578125" style="1596" customWidth="1"/>
    <col min="2562" max="2562" width="15.85546875" style="1596" customWidth="1"/>
    <col min="2563" max="2564" width="13.7109375" style="1596" customWidth="1"/>
    <col min="2565" max="2565" width="14.28515625" style="1596" customWidth="1"/>
    <col min="2566" max="2566" width="13.5703125" style="1596" bestFit="1" customWidth="1"/>
    <col min="2567" max="2567" width="20.5703125" style="1596" customWidth="1"/>
    <col min="2568" max="2568" width="9.85546875" style="1596" bestFit="1" customWidth="1"/>
    <col min="2569" max="2569" width="9.140625" style="1596"/>
    <col min="2570" max="2570" width="10.42578125" style="1596" bestFit="1" customWidth="1"/>
    <col min="2571" max="2816" width="9.140625" style="1596"/>
    <col min="2817" max="2817" width="16.42578125" style="1596" customWidth="1"/>
    <col min="2818" max="2818" width="15.85546875" style="1596" customWidth="1"/>
    <col min="2819" max="2820" width="13.7109375" style="1596" customWidth="1"/>
    <col min="2821" max="2821" width="14.28515625" style="1596" customWidth="1"/>
    <col min="2822" max="2822" width="13.5703125" style="1596" bestFit="1" customWidth="1"/>
    <col min="2823" max="2823" width="20.5703125" style="1596" customWidth="1"/>
    <col min="2824" max="2824" width="9.85546875" style="1596" bestFit="1" customWidth="1"/>
    <col min="2825" max="2825" width="9.140625" style="1596"/>
    <col min="2826" max="2826" width="10.42578125" style="1596" bestFit="1" customWidth="1"/>
    <col min="2827" max="3072" width="9.140625" style="1596"/>
    <col min="3073" max="3073" width="16.42578125" style="1596" customWidth="1"/>
    <col min="3074" max="3074" width="15.85546875" style="1596" customWidth="1"/>
    <col min="3075" max="3076" width="13.7109375" style="1596" customWidth="1"/>
    <col min="3077" max="3077" width="14.28515625" style="1596" customWidth="1"/>
    <col min="3078" max="3078" width="13.5703125" style="1596" bestFit="1" customWidth="1"/>
    <col min="3079" max="3079" width="20.5703125" style="1596" customWidth="1"/>
    <col min="3080" max="3080" width="9.85546875" style="1596" bestFit="1" customWidth="1"/>
    <col min="3081" max="3081" width="9.140625" style="1596"/>
    <col min="3082" max="3082" width="10.42578125" style="1596" bestFit="1" customWidth="1"/>
    <col min="3083" max="3328" width="9.140625" style="1596"/>
    <col min="3329" max="3329" width="16.42578125" style="1596" customWidth="1"/>
    <col min="3330" max="3330" width="15.85546875" style="1596" customWidth="1"/>
    <col min="3331" max="3332" width="13.7109375" style="1596" customWidth="1"/>
    <col min="3333" max="3333" width="14.28515625" style="1596" customWidth="1"/>
    <col min="3334" max="3334" width="13.5703125" style="1596" bestFit="1" customWidth="1"/>
    <col min="3335" max="3335" width="20.5703125" style="1596" customWidth="1"/>
    <col min="3336" max="3336" width="9.85546875" style="1596" bestFit="1" customWidth="1"/>
    <col min="3337" max="3337" width="9.140625" style="1596"/>
    <col min="3338" max="3338" width="10.42578125" style="1596" bestFit="1" customWidth="1"/>
    <col min="3339" max="3584" width="9.140625" style="1596"/>
    <col min="3585" max="3585" width="16.42578125" style="1596" customWidth="1"/>
    <col min="3586" max="3586" width="15.85546875" style="1596" customWidth="1"/>
    <col min="3587" max="3588" width="13.7109375" style="1596" customWidth="1"/>
    <col min="3589" max="3589" width="14.28515625" style="1596" customWidth="1"/>
    <col min="3590" max="3590" width="13.5703125" style="1596" bestFit="1" customWidth="1"/>
    <col min="3591" max="3591" width="20.5703125" style="1596" customWidth="1"/>
    <col min="3592" max="3592" width="9.85546875" style="1596" bestFit="1" customWidth="1"/>
    <col min="3593" max="3593" width="9.140625" style="1596"/>
    <col min="3594" max="3594" width="10.42578125" style="1596" bestFit="1" customWidth="1"/>
    <col min="3595" max="3840" width="9.140625" style="1596"/>
    <col min="3841" max="3841" width="16.42578125" style="1596" customWidth="1"/>
    <col min="3842" max="3842" width="15.85546875" style="1596" customWidth="1"/>
    <col min="3843" max="3844" width="13.7109375" style="1596" customWidth="1"/>
    <col min="3845" max="3845" width="14.28515625" style="1596" customWidth="1"/>
    <col min="3846" max="3846" width="13.5703125" style="1596" bestFit="1" customWidth="1"/>
    <col min="3847" max="3847" width="20.5703125" style="1596" customWidth="1"/>
    <col min="3848" max="3848" width="9.85546875" style="1596" bestFit="1" customWidth="1"/>
    <col min="3849" max="3849" width="9.140625" style="1596"/>
    <col min="3850" max="3850" width="10.42578125" style="1596" bestFit="1" customWidth="1"/>
    <col min="3851" max="4096" width="9.140625" style="1596"/>
    <col min="4097" max="4097" width="16.42578125" style="1596" customWidth="1"/>
    <col min="4098" max="4098" width="15.85546875" style="1596" customWidth="1"/>
    <col min="4099" max="4100" width="13.7109375" style="1596" customWidth="1"/>
    <col min="4101" max="4101" width="14.28515625" style="1596" customWidth="1"/>
    <col min="4102" max="4102" width="13.5703125" style="1596" bestFit="1" customWidth="1"/>
    <col min="4103" max="4103" width="20.5703125" style="1596" customWidth="1"/>
    <col min="4104" max="4104" width="9.85546875" style="1596" bestFit="1" customWidth="1"/>
    <col min="4105" max="4105" width="9.140625" style="1596"/>
    <col min="4106" max="4106" width="10.42578125" style="1596" bestFit="1" customWidth="1"/>
    <col min="4107" max="4352" width="9.140625" style="1596"/>
    <col min="4353" max="4353" width="16.42578125" style="1596" customWidth="1"/>
    <col min="4354" max="4354" width="15.85546875" style="1596" customWidth="1"/>
    <col min="4355" max="4356" width="13.7109375" style="1596" customWidth="1"/>
    <col min="4357" max="4357" width="14.28515625" style="1596" customWidth="1"/>
    <col min="4358" max="4358" width="13.5703125" style="1596" bestFit="1" customWidth="1"/>
    <col min="4359" max="4359" width="20.5703125" style="1596" customWidth="1"/>
    <col min="4360" max="4360" width="9.85546875" style="1596" bestFit="1" customWidth="1"/>
    <col min="4361" max="4361" width="9.140625" style="1596"/>
    <col min="4362" max="4362" width="10.42578125" style="1596" bestFit="1" customWidth="1"/>
    <col min="4363" max="4608" width="9.140625" style="1596"/>
    <col min="4609" max="4609" width="16.42578125" style="1596" customWidth="1"/>
    <col min="4610" max="4610" width="15.85546875" style="1596" customWidth="1"/>
    <col min="4611" max="4612" width="13.7109375" style="1596" customWidth="1"/>
    <col min="4613" max="4613" width="14.28515625" style="1596" customWidth="1"/>
    <col min="4614" max="4614" width="13.5703125" style="1596" bestFit="1" customWidth="1"/>
    <col min="4615" max="4615" width="20.5703125" style="1596" customWidth="1"/>
    <col min="4616" max="4616" width="9.85546875" style="1596" bestFit="1" customWidth="1"/>
    <col min="4617" max="4617" width="9.140625" style="1596"/>
    <col min="4618" max="4618" width="10.42578125" style="1596" bestFit="1" customWidth="1"/>
    <col min="4619" max="4864" width="9.140625" style="1596"/>
    <col min="4865" max="4865" width="16.42578125" style="1596" customWidth="1"/>
    <col min="4866" max="4866" width="15.85546875" style="1596" customWidth="1"/>
    <col min="4867" max="4868" width="13.7109375" style="1596" customWidth="1"/>
    <col min="4869" max="4869" width="14.28515625" style="1596" customWidth="1"/>
    <col min="4870" max="4870" width="13.5703125" style="1596" bestFit="1" customWidth="1"/>
    <col min="4871" max="4871" width="20.5703125" style="1596" customWidth="1"/>
    <col min="4872" max="4872" width="9.85546875" style="1596" bestFit="1" customWidth="1"/>
    <col min="4873" max="4873" width="9.140625" style="1596"/>
    <col min="4874" max="4874" width="10.42578125" style="1596" bestFit="1" customWidth="1"/>
    <col min="4875" max="5120" width="9.140625" style="1596"/>
    <col min="5121" max="5121" width="16.42578125" style="1596" customWidth="1"/>
    <col min="5122" max="5122" width="15.85546875" style="1596" customWidth="1"/>
    <col min="5123" max="5124" width="13.7109375" style="1596" customWidth="1"/>
    <col min="5125" max="5125" width="14.28515625" style="1596" customWidth="1"/>
    <col min="5126" max="5126" width="13.5703125" style="1596" bestFit="1" customWidth="1"/>
    <col min="5127" max="5127" width="20.5703125" style="1596" customWidth="1"/>
    <col min="5128" max="5128" width="9.85546875" style="1596" bestFit="1" customWidth="1"/>
    <col min="5129" max="5129" width="9.140625" style="1596"/>
    <col min="5130" max="5130" width="10.42578125" style="1596" bestFit="1" customWidth="1"/>
    <col min="5131" max="5376" width="9.140625" style="1596"/>
    <col min="5377" max="5377" width="16.42578125" style="1596" customWidth="1"/>
    <col min="5378" max="5378" width="15.85546875" style="1596" customWidth="1"/>
    <col min="5379" max="5380" width="13.7109375" style="1596" customWidth="1"/>
    <col min="5381" max="5381" width="14.28515625" style="1596" customWidth="1"/>
    <col min="5382" max="5382" width="13.5703125" style="1596" bestFit="1" customWidth="1"/>
    <col min="5383" max="5383" width="20.5703125" style="1596" customWidth="1"/>
    <col min="5384" max="5384" width="9.85546875" style="1596" bestFit="1" customWidth="1"/>
    <col min="5385" max="5385" width="9.140625" style="1596"/>
    <col min="5386" max="5386" width="10.42578125" style="1596" bestFit="1" customWidth="1"/>
    <col min="5387" max="5632" width="9.140625" style="1596"/>
    <col min="5633" max="5633" width="16.42578125" style="1596" customWidth="1"/>
    <col min="5634" max="5634" width="15.85546875" style="1596" customWidth="1"/>
    <col min="5635" max="5636" width="13.7109375" style="1596" customWidth="1"/>
    <col min="5637" max="5637" width="14.28515625" style="1596" customWidth="1"/>
    <col min="5638" max="5638" width="13.5703125" style="1596" bestFit="1" customWidth="1"/>
    <col min="5639" max="5639" width="20.5703125" style="1596" customWidth="1"/>
    <col min="5640" max="5640" width="9.85546875" style="1596" bestFit="1" customWidth="1"/>
    <col min="5641" max="5641" width="9.140625" style="1596"/>
    <col min="5642" max="5642" width="10.42578125" style="1596" bestFit="1" customWidth="1"/>
    <col min="5643" max="5888" width="9.140625" style="1596"/>
    <col min="5889" max="5889" width="16.42578125" style="1596" customWidth="1"/>
    <col min="5890" max="5890" width="15.85546875" style="1596" customWidth="1"/>
    <col min="5891" max="5892" width="13.7109375" style="1596" customWidth="1"/>
    <col min="5893" max="5893" width="14.28515625" style="1596" customWidth="1"/>
    <col min="5894" max="5894" width="13.5703125" style="1596" bestFit="1" customWidth="1"/>
    <col min="5895" max="5895" width="20.5703125" style="1596" customWidth="1"/>
    <col min="5896" max="5896" width="9.85546875" style="1596" bestFit="1" customWidth="1"/>
    <col min="5897" max="5897" width="9.140625" style="1596"/>
    <col min="5898" max="5898" width="10.42578125" style="1596" bestFit="1" customWidth="1"/>
    <col min="5899" max="6144" width="9.140625" style="1596"/>
    <col min="6145" max="6145" width="16.42578125" style="1596" customWidth="1"/>
    <col min="6146" max="6146" width="15.85546875" style="1596" customWidth="1"/>
    <col min="6147" max="6148" width="13.7109375" style="1596" customWidth="1"/>
    <col min="6149" max="6149" width="14.28515625" style="1596" customWidth="1"/>
    <col min="6150" max="6150" width="13.5703125" style="1596" bestFit="1" customWidth="1"/>
    <col min="6151" max="6151" width="20.5703125" style="1596" customWidth="1"/>
    <col min="6152" max="6152" width="9.85546875" style="1596" bestFit="1" customWidth="1"/>
    <col min="6153" max="6153" width="9.140625" style="1596"/>
    <col min="6154" max="6154" width="10.42578125" style="1596" bestFit="1" customWidth="1"/>
    <col min="6155" max="6400" width="9.140625" style="1596"/>
    <col min="6401" max="6401" width="16.42578125" style="1596" customWidth="1"/>
    <col min="6402" max="6402" width="15.85546875" style="1596" customWidth="1"/>
    <col min="6403" max="6404" width="13.7109375" style="1596" customWidth="1"/>
    <col min="6405" max="6405" width="14.28515625" style="1596" customWidth="1"/>
    <col min="6406" max="6406" width="13.5703125" style="1596" bestFit="1" customWidth="1"/>
    <col min="6407" max="6407" width="20.5703125" style="1596" customWidth="1"/>
    <col min="6408" max="6408" width="9.85546875" style="1596" bestFit="1" customWidth="1"/>
    <col min="6409" max="6409" width="9.140625" style="1596"/>
    <col min="6410" max="6410" width="10.42578125" style="1596" bestFit="1" customWidth="1"/>
    <col min="6411" max="6656" width="9.140625" style="1596"/>
    <col min="6657" max="6657" width="16.42578125" style="1596" customWidth="1"/>
    <col min="6658" max="6658" width="15.85546875" style="1596" customWidth="1"/>
    <col min="6659" max="6660" width="13.7109375" style="1596" customWidth="1"/>
    <col min="6661" max="6661" width="14.28515625" style="1596" customWidth="1"/>
    <col min="6662" max="6662" width="13.5703125" style="1596" bestFit="1" customWidth="1"/>
    <col min="6663" max="6663" width="20.5703125" style="1596" customWidth="1"/>
    <col min="6664" max="6664" width="9.85546875" style="1596" bestFit="1" customWidth="1"/>
    <col min="6665" max="6665" width="9.140625" style="1596"/>
    <col min="6666" max="6666" width="10.42578125" style="1596" bestFit="1" customWidth="1"/>
    <col min="6667" max="6912" width="9.140625" style="1596"/>
    <col min="6913" max="6913" width="16.42578125" style="1596" customWidth="1"/>
    <col min="6914" max="6914" width="15.85546875" style="1596" customWidth="1"/>
    <col min="6915" max="6916" width="13.7109375" style="1596" customWidth="1"/>
    <col min="6917" max="6917" width="14.28515625" style="1596" customWidth="1"/>
    <col min="6918" max="6918" width="13.5703125" style="1596" bestFit="1" customWidth="1"/>
    <col min="6919" max="6919" width="20.5703125" style="1596" customWidth="1"/>
    <col min="6920" max="6920" width="9.85546875" style="1596" bestFit="1" customWidth="1"/>
    <col min="6921" max="6921" width="9.140625" style="1596"/>
    <col min="6922" max="6922" width="10.42578125" style="1596" bestFit="1" customWidth="1"/>
    <col min="6923" max="7168" width="9.140625" style="1596"/>
    <col min="7169" max="7169" width="16.42578125" style="1596" customWidth="1"/>
    <col min="7170" max="7170" width="15.85546875" style="1596" customWidth="1"/>
    <col min="7171" max="7172" width="13.7109375" style="1596" customWidth="1"/>
    <col min="7173" max="7173" width="14.28515625" style="1596" customWidth="1"/>
    <col min="7174" max="7174" width="13.5703125" style="1596" bestFit="1" customWidth="1"/>
    <col min="7175" max="7175" width="20.5703125" style="1596" customWidth="1"/>
    <col min="7176" max="7176" width="9.85546875" style="1596" bestFit="1" customWidth="1"/>
    <col min="7177" max="7177" width="9.140625" style="1596"/>
    <col min="7178" max="7178" width="10.42578125" style="1596" bestFit="1" customWidth="1"/>
    <col min="7179" max="7424" width="9.140625" style="1596"/>
    <col min="7425" max="7425" width="16.42578125" style="1596" customWidth="1"/>
    <col min="7426" max="7426" width="15.85546875" style="1596" customWidth="1"/>
    <col min="7427" max="7428" width="13.7109375" style="1596" customWidth="1"/>
    <col min="7429" max="7429" width="14.28515625" style="1596" customWidth="1"/>
    <col min="7430" max="7430" width="13.5703125" style="1596" bestFit="1" customWidth="1"/>
    <col min="7431" max="7431" width="20.5703125" style="1596" customWidth="1"/>
    <col min="7432" max="7432" width="9.85546875" style="1596" bestFit="1" customWidth="1"/>
    <col min="7433" max="7433" width="9.140625" style="1596"/>
    <col min="7434" max="7434" width="10.42578125" style="1596" bestFit="1" customWidth="1"/>
    <col min="7435" max="7680" width="9.140625" style="1596"/>
    <col min="7681" max="7681" width="16.42578125" style="1596" customWidth="1"/>
    <col min="7682" max="7682" width="15.85546875" style="1596" customWidth="1"/>
    <col min="7683" max="7684" width="13.7109375" style="1596" customWidth="1"/>
    <col min="7685" max="7685" width="14.28515625" style="1596" customWidth="1"/>
    <col min="7686" max="7686" width="13.5703125" style="1596" bestFit="1" customWidth="1"/>
    <col min="7687" max="7687" width="20.5703125" style="1596" customWidth="1"/>
    <col min="7688" max="7688" width="9.85546875" style="1596" bestFit="1" customWidth="1"/>
    <col min="7689" max="7689" width="9.140625" style="1596"/>
    <col min="7690" max="7690" width="10.42578125" style="1596" bestFit="1" customWidth="1"/>
    <col min="7691" max="7936" width="9.140625" style="1596"/>
    <col min="7937" max="7937" width="16.42578125" style="1596" customWidth="1"/>
    <col min="7938" max="7938" width="15.85546875" style="1596" customWidth="1"/>
    <col min="7939" max="7940" width="13.7109375" style="1596" customWidth="1"/>
    <col min="7941" max="7941" width="14.28515625" style="1596" customWidth="1"/>
    <col min="7942" max="7942" width="13.5703125" style="1596" bestFit="1" customWidth="1"/>
    <col min="7943" max="7943" width="20.5703125" style="1596" customWidth="1"/>
    <col min="7944" max="7944" width="9.85546875" style="1596" bestFit="1" customWidth="1"/>
    <col min="7945" max="7945" width="9.140625" style="1596"/>
    <col min="7946" max="7946" width="10.42578125" style="1596" bestFit="1" customWidth="1"/>
    <col min="7947" max="8192" width="9.140625" style="1596"/>
    <col min="8193" max="8193" width="16.42578125" style="1596" customWidth="1"/>
    <col min="8194" max="8194" width="15.85546875" style="1596" customWidth="1"/>
    <col min="8195" max="8196" width="13.7109375" style="1596" customWidth="1"/>
    <col min="8197" max="8197" width="14.28515625" style="1596" customWidth="1"/>
    <col min="8198" max="8198" width="13.5703125" style="1596" bestFit="1" customWidth="1"/>
    <col min="8199" max="8199" width="20.5703125" style="1596" customWidth="1"/>
    <col min="8200" max="8200" width="9.85546875" style="1596" bestFit="1" customWidth="1"/>
    <col min="8201" max="8201" width="9.140625" style="1596"/>
    <col min="8202" max="8202" width="10.42578125" style="1596" bestFit="1" customWidth="1"/>
    <col min="8203" max="8448" width="9.140625" style="1596"/>
    <col min="8449" max="8449" width="16.42578125" style="1596" customWidth="1"/>
    <col min="8450" max="8450" width="15.85546875" style="1596" customWidth="1"/>
    <col min="8451" max="8452" width="13.7109375" style="1596" customWidth="1"/>
    <col min="8453" max="8453" width="14.28515625" style="1596" customWidth="1"/>
    <col min="8454" max="8454" width="13.5703125" style="1596" bestFit="1" customWidth="1"/>
    <col min="8455" max="8455" width="20.5703125" style="1596" customWidth="1"/>
    <col min="8456" max="8456" width="9.85546875" style="1596" bestFit="1" customWidth="1"/>
    <col min="8457" max="8457" width="9.140625" style="1596"/>
    <col min="8458" max="8458" width="10.42578125" style="1596" bestFit="1" customWidth="1"/>
    <col min="8459" max="8704" width="9.140625" style="1596"/>
    <col min="8705" max="8705" width="16.42578125" style="1596" customWidth="1"/>
    <col min="8706" max="8706" width="15.85546875" style="1596" customWidth="1"/>
    <col min="8707" max="8708" width="13.7109375" style="1596" customWidth="1"/>
    <col min="8709" max="8709" width="14.28515625" style="1596" customWidth="1"/>
    <col min="8710" max="8710" width="13.5703125" style="1596" bestFit="1" customWidth="1"/>
    <col min="8711" max="8711" width="20.5703125" style="1596" customWidth="1"/>
    <col min="8712" max="8712" width="9.85546875" style="1596" bestFit="1" customWidth="1"/>
    <col min="8713" max="8713" width="9.140625" style="1596"/>
    <col min="8714" max="8714" width="10.42578125" style="1596" bestFit="1" customWidth="1"/>
    <col min="8715" max="8960" width="9.140625" style="1596"/>
    <col min="8961" max="8961" width="16.42578125" style="1596" customWidth="1"/>
    <col min="8962" max="8962" width="15.85546875" style="1596" customWidth="1"/>
    <col min="8963" max="8964" width="13.7109375" style="1596" customWidth="1"/>
    <col min="8965" max="8965" width="14.28515625" style="1596" customWidth="1"/>
    <col min="8966" max="8966" width="13.5703125" style="1596" bestFit="1" customWidth="1"/>
    <col min="8967" max="8967" width="20.5703125" style="1596" customWidth="1"/>
    <col min="8968" max="8968" width="9.85546875" style="1596" bestFit="1" customWidth="1"/>
    <col min="8969" max="8969" width="9.140625" style="1596"/>
    <col min="8970" max="8970" width="10.42578125" style="1596" bestFit="1" customWidth="1"/>
    <col min="8971" max="9216" width="9.140625" style="1596"/>
    <col min="9217" max="9217" width="16.42578125" style="1596" customWidth="1"/>
    <col min="9218" max="9218" width="15.85546875" style="1596" customWidth="1"/>
    <col min="9219" max="9220" width="13.7109375" style="1596" customWidth="1"/>
    <col min="9221" max="9221" width="14.28515625" style="1596" customWidth="1"/>
    <col min="9222" max="9222" width="13.5703125" style="1596" bestFit="1" customWidth="1"/>
    <col min="9223" max="9223" width="20.5703125" style="1596" customWidth="1"/>
    <col min="9224" max="9224" width="9.85546875" style="1596" bestFit="1" customWidth="1"/>
    <col min="9225" max="9225" width="9.140625" style="1596"/>
    <col min="9226" max="9226" width="10.42578125" style="1596" bestFit="1" customWidth="1"/>
    <col min="9227" max="9472" width="9.140625" style="1596"/>
    <col min="9473" max="9473" width="16.42578125" style="1596" customWidth="1"/>
    <col min="9474" max="9474" width="15.85546875" style="1596" customWidth="1"/>
    <col min="9475" max="9476" width="13.7109375" style="1596" customWidth="1"/>
    <col min="9477" max="9477" width="14.28515625" style="1596" customWidth="1"/>
    <col min="9478" max="9478" width="13.5703125" style="1596" bestFit="1" customWidth="1"/>
    <col min="9479" max="9479" width="20.5703125" style="1596" customWidth="1"/>
    <col min="9480" max="9480" width="9.85546875" style="1596" bestFit="1" customWidth="1"/>
    <col min="9481" max="9481" width="9.140625" style="1596"/>
    <col min="9482" max="9482" width="10.42578125" style="1596" bestFit="1" customWidth="1"/>
    <col min="9483" max="9728" width="9.140625" style="1596"/>
    <col min="9729" max="9729" width="16.42578125" style="1596" customWidth="1"/>
    <col min="9730" max="9730" width="15.85546875" style="1596" customWidth="1"/>
    <col min="9731" max="9732" width="13.7109375" style="1596" customWidth="1"/>
    <col min="9733" max="9733" width="14.28515625" style="1596" customWidth="1"/>
    <col min="9734" max="9734" width="13.5703125" style="1596" bestFit="1" customWidth="1"/>
    <col min="9735" max="9735" width="20.5703125" style="1596" customWidth="1"/>
    <col min="9736" max="9736" width="9.85546875" style="1596" bestFit="1" customWidth="1"/>
    <col min="9737" max="9737" width="9.140625" style="1596"/>
    <col min="9738" max="9738" width="10.42578125" style="1596" bestFit="1" customWidth="1"/>
    <col min="9739" max="9984" width="9.140625" style="1596"/>
    <col min="9985" max="9985" width="16.42578125" style="1596" customWidth="1"/>
    <col min="9986" max="9986" width="15.85546875" style="1596" customWidth="1"/>
    <col min="9987" max="9988" width="13.7109375" style="1596" customWidth="1"/>
    <col min="9989" max="9989" width="14.28515625" style="1596" customWidth="1"/>
    <col min="9990" max="9990" width="13.5703125" style="1596" bestFit="1" customWidth="1"/>
    <col min="9991" max="9991" width="20.5703125" style="1596" customWidth="1"/>
    <col min="9992" max="9992" width="9.85546875" style="1596" bestFit="1" customWidth="1"/>
    <col min="9993" max="9993" width="9.140625" style="1596"/>
    <col min="9994" max="9994" width="10.42578125" style="1596" bestFit="1" customWidth="1"/>
    <col min="9995" max="10240" width="9.140625" style="1596"/>
    <col min="10241" max="10241" width="16.42578125" style="1596" customWidth="1"/>
    <col min="10242" max="10242" width="15.85546875" style="1596" customWidth="1"/>
    <col min="10243" max="10244" width="13.7109375" style="1596" customWidth="1"/>
    <col min="10245" max="10245" width="14.28515625" style="1596" customWidth="1"/>
    <col min="10246" max="10246" width="13.5703125" style="1596" bestFit="1" customWidth="1"/>
    <col min="10247" max="10247" width="20.5703125" style="1596" customWidth="1"/>
    <col min="10248" max="10248" width="9.85546875" style="1596" bestFit="1" customWidth="1"/>
    <col min="10249" max="10249" width="9.140625" style="1596"/>
    <col min="10250" max="10250" width="10.42578125" style="1596" bestFit="1" customWidth="1"/>
    <col min="10251" max="10496" width="9.140625" style="1596"/>
    <col min="10497" max="10497" width="16.42578125" style="1596" customWidth="1"/>
    <col min="10498" max="10498" width="15.85546875" style="1596" customWidth="1"/>
    <col min="10499" max="10500" width="13.7109375" style="1596" customWidth="1"/>
    <col min="10501" max="10501" width="14.28515625" style="1596" customWidth="1"/>
    <col min="10502" max="10502" width="13.5703125" style="1596" bestFit="1" customWidth="1"/>
    <col min="10503" max="10503" width="20.5703125" style="1596" customWidth="1"/>
    <col min="10504" max="10504" width="9.85546875" style="1596" bestFit="1" customWidth="1"/>
    <col min="10505" max="10505" width="9.140625" style="1596"/>
    <col min="10506" max="10506" width="10.42578125" style="1596" bestFit="1" customWidth="1"/>
    <col min="10507" max="10752" width="9.140625" style="1596"/>
    <col min="10753" max="10753" width="16.42578125" style="1596" customWidth="1"/>
    <col min="10754" max="10754" width="15.85546875" style="1596" customWidth="1"/>
    <col min="10755" max="10756" width="13.7109375" style="1596" customWidth="1"/>
    <col min="10757" max="10757" width="14.28515625" style="1596" customWidth="1"/>
    <col min="10758" max="10758" width="13.5703125" style="1596" bestFit="1" customWidth="1"/>
    <col min="10759" max="10759" width="20.5703125" style="1596" customWidth="1"/>
    <col min="10760" max="10760" width="9.85546875" style="1596" bestFit="1" customWidth="1"/>
    <col min="10761" max="10761" width="9.140625" style="1596"/>
    <col min="10762" max="10762" width="10.42578125" style="1596" bestFit="1" customWidth="1"/>
    <col min="10763" max="11008" width="9.140625" style="1596"/>
    <col min="11009" max="11009" width="16.42578125" style="1596" customWidth="1"/>
    <col min="11010" max="11010" width="15.85546875" style="1596" customWidth="1"/>
    <col min="11011" max="11012" width="13.7109375" style="1596" customWidth="1"/>
    <col min="11013" max="11013" width="14.28515625" style="1596" customWidth="1"/>
    <col min="11014" max="11014" width="13.5703125" style="1596" bestFit="1" customWidth="1"/>
    <col min="11015" max="11015" width="20.5703125" style="1596" customWidth="1"/>
    <col min="11016" max="11016" width="9.85546875" style="1596" bestFit="1" customWidth="1"/>
    <col min="11017" max="11017" width="9.140625" style="1596"/>
    <col min="11018" max="11018" width="10.42578125" style="1596" bestFit="1" customWidth="1"/>
    <col min="11019" max="11264" width="9.140625" style="1596"/>
    <col min="11265" max="11265" width="16.42578125" style="1596" customWidth="1"/>
    <col min="11266" max="11266" width="15.85546875" style="1596" customWidth="1"/>
    <col min="11267" max="11268" width="13.7109375" style="1596" customWidth="1"/>
    <col min="11269" max="11269" width="14.28515625" style="1596" customWidth="1"/>
    <col min="11270" max="11270" width="13.5703125" style="1596" bestFit="1" customWidth="1"/>
    <col min="11271" max="11271" width="20.5703125" style="1596" customWidth="1"/>
    <col min="11272" max="11272" width="9.85546875" style="1596" bestFit="1" customWidth="1"/>
    <col min="11273" max="11273" width="9.140625" style="1596"/>
    <col min="11274" max="11274" width="10.42578125" style="1596" bestFit="1" customWidth="1"/>
    <col min="11275" max="11520" width="9.140625" style="1596"/>
    <col min="11521" max="11521" width="16.42578125" style="1596" customWidth="1"/>
    <col min="11522" max="11522" width="15.85546875" style="1596" customWidth="1"/>
    <col min="11523" max="11524" width="13.7109375" style="1596" customWidth="1"/>
    <col min="11525" max="11525" width="14.28515625" style="1596" customWidth="1"/>
    <col min="11526" max="11526" width="13.5703125" style="1596" bestFit="1" customWidth="1"/>
    <col min="11527" max="11527" width="20.5703125" style="1596" customWidth="1"/>
    <col min="11528" max="11528" width="9.85546875" style="1596" bestFit="1" customWidth="1"/>
    <col min="11529" max="11529" width="9.140625" style="1596"/>
    <col min="11530" max="11530" width="10.42578125" style="1596" bestFit="1" customWidth="1"/>
    <col min="11531" max="11776" width="9.140625" style="1596"/>
    <col min="11777" max="11777" width="16.42578125" style="1596" customWidth="1"/>
    <col min="11778" max="11778" width="15.85546875" style="1596" customWidth="1"/>
    <col min="11779" max="11780" width="13.7109375" style="1596" customWidth="1"/>
    <col min="11781" max="11781" width="14.28515625" style="1596" customWidth="1"/>
    <col min="11782" max="11782" width="13.5703125" style="1596" bestFit="1" customWidth="1"/>
    <col min="11783" max="11783" width="20.5703125" style="1596" customWidth="1"/>
    <col min="11784" max="11784" width="9.85546875" style="1596" bestFit="1" customWidth="1"/>
    <col min="11785" max="11785" width="9.140625" style="1596"/>
    <col min="11786" max="11786" width="10.42578125" style="1596" bestFit="1" customWidth="1"/>
    <col min="11787" max="12032" width="9.140625" style="1596"/>
    <col min="12033" max="12033" width="16.42578125" style="1596" customWidth="1"/>
    <col min="12034" max="12034" width="15.85546875" style="1596" customWidth="1"/>
    <col min="12035" max="12036" width="13.7109375" style="1596" customWidth="1"/>
    <col min="12037" max="12037" width="14.28515625" style="1596" customWidth="1"/>
    <col min="12038" max="12038" width="13.5703125" style="1596" bestFit="1" customWidth="1"/>
    <col min="12039" max="12039" width="20.5703125" style="1596" customWidth="1"/>
    <col min="12040" max="12040" width="9.85546875" style="1596" bestFit="1" customWidth="1"/>
    <col min="12041" max="12041" width="9.140625" style="1596"/>
    <col min="12042" max="12042" width="10.42578125" style="1596" bestFit="1" customWidth="1"/>
    <col min="12043" max="12288" width="9.140625" style="1596"/>
    <col min="12289" max="12289" width="16.42578125" style="1596" customWidth="1"/>
    <col min="12290" max="12290" width="15.85546875" style="1596" customWidth="1"/>
    <col min="12291" max="12292" width="13.7109375" style="1596" customWidth="1"/>
    <col min="12293" max="12293" width="14.28515625" style="1596" customWidth="1"/>
    <col min="12294" max="12294" width="13.5703125" style="1596" bestFit="1" customWidth="1"/>
    <col min="12295" max="12295" width="20.5703125" style="1596" customWidth="1"/>
    <col min="12296" max="12296" width="9.85546875" style="1596" bestFit="1" customWidth="1"/>
    <col min="12297" max="12297" width="9.140625" style="1596"/>
    <col min="12298" max="12298" width="10.42578125" style="1596" bestFit="1" customWidth="1"/>
    <col min="12299" max="12544" width="9.140625" style="1596"/>
    <col min="12545" max="12545" width="16.42578125" style="1596" customWidth="1"/>
    <col min="12546" max="12546" width="15.85546875" style="1596" customWidth="1"/>
    <col min="12547" max="12548" width="13.7109375" style="1596" customWidth="1"/>
    <col min="12549" max="12549" width="14.28515625" style="1596" customWidth="1"/>
    <col min="12550" max="12550" width="13.5703125" style="1596" bestFit="1" customWidth="1"/>
    <col min="12551" max="12551" width="20.5703125" style="1596" customWidth="1"/>
    <col min="12552" max="12552" width="9.85546875" style="1596" bestFit="1" customWidth="1"/>
    <col min="12553" max="12553" width="9.140625" style="1596"/>
    <col min="12554" max="12554" width="10.42578125" style="1596" bestFit="1" customWidth="1"/>
    <col min="12555" max="12800" width="9.140625" style="1596"/>
    <col min="12801" max="12801" width="16.42578125" style="1596" customWidth="1"/>
    <col min="12802" max="12802" width="15.85546875" style="1596" customWidth="1"/>
    <col min="12803" max="12804" width="13.7109375" style="1596" customWidth="1"/>
    <col min="12805" max="12805" width="14.28515625" style="1596" customWidth="1"/>
    <col min="12806" max="12806" width="13.5703125" style="1596" bestFit="1" customWidth="1"/>
    <col min="12807" max="12807" width="20.5703125" style="1596" customWidth="1"/>
    <col min="12808" max="12808" width="9.85546875" style="1596" bestFit="1" customWidth="1"/>
    <col min="12809" max="12809" width="9.140625" style="1596"/>
    <col min="12810" max="12810" width="10.42578125" style="1596" bestFit="1" customWidth="1"/>
    <col min="12811" max="13056" width="9.140625" style="1596"/>
    <col min="13057" max="13057" width="16.42578125" style="1596" customWidth="1"/>
    <col min="13058" max="13058" width="15.85546875" style="1596" customWidth="1"/>
    <col min="13059" max="13060" width="13.7109375" style="1596" customWidth="1"/>
    <col min="13061" max="13061" width="14.28515625" style="1596" customWidth="1"/>
    <col min="13062" max="13062" width="13.5703125" style="1596" bestFit="1" customWidth="1"/>
    <col min="13063" max="13063" width="20.5703125" style="1596" customWidth="1"/>
    <col min="13064" max="13064" width="9.85546875" style="1596" bestFit="1" customWidth="1"/>
    <col min="13065" max="13065" width="9.140625" style="1596"/>
    <col min="13066" max="13066" width="10.42578125" style="1596" bestFit="1" customWidth="1"/>
    <col min="13067" max="13312" width="9.140625" style="1596"/>
    <col min="13313" max="13313" width="16.42578125" style="1596" customWidth="1"/>
    <col min="13314" max="13314" width="15.85546875" style="1596" customWidth="1"/>
    <col min="13315" max="13316" width="13.7109375" style="1596" customWidth="1"/>
    <col min="13317" max="13317" width="14.28515625" style="1596" customWidth="1"/>
    <col min="13318" max="13318" width="13.5703125" style="1596" bestFit="1" customWidth="1"/>
    <col min="13319" max="13319" width="20.5703125" style="1596" customWidth="1"/>
    <col min="13320" max="13320" width="9.85546875" style="1596" bestFit="1" customWidth="1"/>
    <col min="13321" max="13321" width="9.140625" style="1596"/>
    <col min="13322" max="13322" width="10.42578125" style="1596" bestFit="1" customWidth="1"/>
    <col min="13323" max="13568" width="9.140625" style="1596"/>
    <col min="13569" max="13569" width="16.42578125" style="1596" customWidth="1"/>
    <col min="13570" max="13570" width="15.85546875" style="1596" customWidth="1"/>
    <col min="13571" max="13572" width="13.7109375" style="1596" customWidth="1"/>
    <col min="13573" max="13573" width="14.28515625" style="1596" customWidth="1"/>
    <col min="13574" max="13574" width="13.5703125" style="1596" bestFit="1" customWidth="1"/>
    <col min="13575" max="13575" width="20.5703125" style="1596" customWidth="1"/>
    <col min="13576" max="13576" width="9.85546875" style="1596" bestFit="1" customWidth="1"/>
    <col min="13577" max="13577" width="9.140625" style="1596"/>
    <col min="13578" max="13578" width="10.42578125" style="1596" bestFit="1" customWidth="1"/>
    <col min="13579" max="13824" width="9.140625" style="1596"/>
    <col min="13825" max="13825" width="16.42578125" style="1596" customWidth="1"/>
    <col min="13826" max="13826" width="15.85546875" style="1596" customWidth="1"/>
    <col min="13827" max="13828" width="13.7109375" style="1596" customWidth="1"/>
    <col min="13829" max="13829" width="14.28515625" style="1596" customWidth="1"/>
    <col min="13830" max="13830" width="13.5703125" style="1596" bestFit="1" customWidth="1"/>
    <col min="13831" max="13831" width="20.5703125" style="1596" customWidth="1"/>
    <col min="13832" max="13832" width="9.85546875" style="1596" bestFit="1" customWidth="1"/>
    <col min="13833" max="13833" width="9.140625" style="1596"/>
    <col min="13834" max="13834" width="10.42578125" style="1596" bestFit="1" customWidth="1"/>
    <col min="13835" max="14080" width="9.140625" style="1596"/>
    <col min="14081" max="14081" width="16.42578125" style="1596" customWidth="1"/>
    <col min="14082" max="14082" width="15.85546875" style="1596" customWidth="1"/>
    <col min="14083" max="14084" width="13.7109375" style="1596" customWidth="1"/>
    <col min="14085" max="14085" width="14.28515625" style="1596" customWidth="1"/>
    <col min="14086" max="14086" width="13.5703125" style="1596" bestFit="1" customWidth="1"/>
    <col min="14087" max="14087" width="20.5703125" style="1596" customWidth="1"/>
    <col min="14088" max="14088" width="9.85546875" style="1596" bestFit="1" customWidth="1"/>
    <col min="14089" max="14089" width="9.140625" style="1596"/>
    <col min="14090" max="14090" width="10.42578125" style="1596" bestFit="1" customWidth="1"/>
    <col min="14091" max="14336" width="9.140625" style="1596"/>
    <col min="14337" max="14337" width="16.42578125" style="1596" customWidth="1"/>
    <col min="14338" max="14338" width="15.85546875" style="1596" customWidth="1"/>
    <col min="14339" max="14340" width="13.7109375" style="1596" customWidth="1"/>
    <col min="14341" max="14341" width="14.28515625" style="1596" customWidth="1"/>
    <col min="14342" max="14342" width="13.5703125" style="1596" bestFit="1" customWidth="1"/>
    <col min="14343" max="14343" width="20.5703125" style="1596" customWidth="1"/>
    <col min="14344" max="14344" width="9.85546875" style="1596" bestFit="1" customWidth="1"/>
    <col min="14345" max="14345" width="9.140625" style="1596"/>
    <col min="14346" max="14346" width="10.42578125" style="1596" bestFit="1" customWidth="1"/>
    <col min="14347" max="14592" width="9.140625" style="1596"/>
    <col min="14593" max="14593" width="16.42578125" style="1596" customWidth="1"/>
    <col min="14594" max="14594" width="15.85546875" style="1596" customWidth="1"/>
    <col min="14595" max="14596" width="13.7109375" style="1596" customWidth="1"/>
    <col min="14597" max="14597" width="14.28515625" style="1596" customWidth="1"/>
    <col min="14598" max="14598" width="13.5703125" style="1596" bestFit="1" customWidth="1"/>
    <col min="14599" max="14599" width="20.5703125" style="1596" customWidth="1"/>
    <col min="14600" max="14600" width="9.85546875" style="1596" bestFit="1" customWidth="1"/>
    <col min="14601" max="14601" width="9.140625" style="1596"/>
    <col min="14602" max="14602" width="10.42578125" style="1596" bestFit="1" customWidth="1"/>
    <col min="14603" max="14848" width="9.140625" style="1596"/>
    <col min="14849" max="14849" width="16.42578125" style="1596" customWidth="1"/>
    <col min="14850" max="14850" width="15.85546875" style="1596" customWidth="1"/>
    <col min="14851" max="14852" width="13.7109375" style="1596" customWidth="1"/>
    <col min="14853" max="14853" width="14.28515625" style="1596" customWidth="1"/>
    <col min="14854" max="14854" width="13.5703125" style="1596" bestFit="1" customWidth="1"/>
    <col min="14855" max="14855" width="20.5703125" style="1596" customWidth="1"/>
    <col min="14856" max="14856" width="9.85546875" style="1596" bestFit="1" customWidth="1"/>
    <col min="14857" max="14857" width="9.140625" style="1596"/>
    <col min="14858" max="14858" width="10.42578125" style="1596" bestFit="1" customWidth="1"/>
    <col min="14859" max="15104" width="9.140625" style="1596"/>
    <col min="15105" max="15105" width="16.42578125" style="1596" customWidth="1"/>
    <col min="15106" max="15106" width="15.85546875" style="1596" customWidth="1"/>
    <col min="15107" max="15108" width="13.7109375" style="1596" customWidth="1"/>
    <col min="15109" max="15109" width="14.28515625" style="1596" customWidth="1"/>
    <col min="15110" max="15110" width="13.5703125" style="1596" bestFit="1" customWidth="1"/>
    <col min="15111" max="15111" width="20.5703125" style="1596" customWidth="1"/>
    <col min="15112" max="15112" width="9.85546875" style="1596" bestFit="1" customWidth="1"/>
    <col min="15113" max="15113" width="9.140625" style="1596"/>
    <col min="15114" max="15114" width="10.42578125" style="1596" bestFit="1" customWidth="1"/>
    <col min="15115" max="15360" width="9.140625" style="1596"/>
    <col min="15361" max="15361" width="16.42578125" style="1596" customWidth="1"/>
    <col min="15362" max="15362" width="15.85546875" style="1596" customWidth="1"/>
    <col min="15363" max="15364" width="13.7109375" style="1596" customWidth="1"/>
    <col min="15365" max="15365" width="14.28515625" style="1596" customWidth="1"/>
    <col min="15366" max="15366" width="13.5703125" style="1596" bestFit="1" customWidth="1"/>
    <col min="15367" max="15367" width="20.5703125" style="1596" customWidth="1"/>
    <col min="15368" max="15368" width="9.85546875" style="1596" bestFit="1" customWidth="1"/>
    <col min="15369" max="15369" width="9.140625" style="1596"/>
    <col min="15370" max="15370" width="10.42578125" style="1596" bestFit="1" customWidth="1"/>
    <col min="15371" max="15616" width="9.140625" style="1596"/>
    <col min="15617" max="15617" width="16.42578125" style="1596" customWidth="1"/>
    <col min="15618" max="15618" width="15.85546875" style="1596" customWidth="1"/>
    <col min="15619" max="15620" width="13.7109375" style="1596" customWidth="1"/>
    <col min="15621" max="15621" width="14.28515625" style="1596" customWidth="1"/>
    <col min="15622" max="15622" width="13.5703125" style="1596" bestFit="1" customWidth="1"/>
    <col min="15623" max="15623" width="20.5703125" style="1596" customWidth="1"/>
    <col min="15624" max="15624" width="9.85546875" style="1596" bestFit="1" customWidth="1"/>
    <col min="15625" max="15625" width="9.140625" style="1596"/>
    <col min="15626" max="15626" width="10.42578125" style="1596" bestFit="1" customWidth="1"/>
    <col min="15627" max="15872" width="9.140625" style="1596"/>
    <col min="15873" max="15873" width="16.42578125" style="1596" customWidth="1"/>
    <col min="15874" max="15874" width="15.85546875" style="1596" customWidth="1"/>
    <col min="15875" max="15876" width="13.7109375" style="1596" customWidth="1"/>
    <col min="15877" max="15877" width="14.28515625" style="1596" customWidth="1"/>
    <col min="15878" max="15878" width="13.5703125" style="1596" bestFit="1" customWidth="1"/>
    <col min="15879" max="15879" width="20.5703125" style="1596" customWidth="1"/>
    <col min="15880" max="15880" width="9.85546875" style="1596" bestFit="1" customWidth="1"/>
    <col min="15881" max="15881" width="9.140625" style="1596"/>
    <col min="15882" max="15882" width="10.42578125" style="1596" bestFit="1" customWidth="1"/>
    <col min="15883" max="16128" width="9.140625" style="1596"/>
    <col min="16129" max="16129" width="16.42578125" style="1596" customWidth="1"/>
    <col min="16130" max="16130" width="15.85546875" style="1596" customWidth="1"/>
    <col min="16131" max="16132" width="13.7109375" style="1596" customWidth="1"/>
    <col min="16133" max="16133" width="14.28515625" style="1596" customWidth="1"/>
    <col min="16134" max="16134" width="13.5703125" style="1596" bestFit="1" customWidth="1"/>
    <col min="16135" max="16135" width="20.5703125" style="1596" customWidth="1"/>
    <col min="16136" max="16136" width="9.85546875" style="1596" bestFit="1" customWidth="1"/>
    <col min="16137" max="16137" width="9.140625" style="1596"/>
    <col min="16138" max="16138" width="10.42578125" style="1596" bestFit="1" customWidth="1"/>
    <col min="16139" max="16384" width="9.140625" style="1596"/>
  </cols>
  <sheetData>
    <row r="1" spans="1:8" ht="25.5">
      <c r="A1" s="1172" t="s">
        <v>322</v>
      </c>
    </row>
    <row r="2" spans="1:8" ht="18.75" thickBot="1">
      <c r="A2" s="3203" t="s">
        <v>995</v>
      </c>
      <c r="B2" s="3203"/>
      <c r="C2" s="3203"/>
      <c r="D2" s="3203"/>
      <c r="E2" s="3203"/>
      <c r="F2" s="3203"/>
    </row>
    <row r="3" spans="1:8" ht="44.25" thickBot="1">
      <c r="A3" s="3387" t="s">
        <v>932</v>
      </c>
      <c r="B3" s="3441" t="s">
        <v>996</v>
      </c>
      <c r="C3" s="3442" t="s">
        <v>997</v>
      </c>
      <c r="D3" s="3442" t="s">
        <v>998</v>
      </c>
      <c r="E3" s="3443" t="s">
        <v>999</v>
      </c>
      <c r="F3" s="3444" t="s">
        <v>1000</v>
      </c>
      <c r="G3" s="1758"/>
    </row>
    <row r="4" spans="1:8" ht="20.100000000000001" customHeight="1">
      <c r="A4" s="3411" t="s">
        <v>974</v>
      </c>
      <c r="B4" s="3422">
        <v>644.99255893999998</v>
      </c>
      <c r="C4" s="1861">
        <v>3466.36</v>
      </c>
      <c r="D4" s="1861"/>
      <c r="E4" s="3423">
        <v>3466.36</v>
      </c>
      <c r="F4" s="3415">
        <v>4111.3525589399997</v>
      </c>
      <c r="H4" s="1816"/>
    </row>
    <row r="5" spans="1:8" ht="20.100000000000001" customHeight="1">
      <c r="A5" s="3412" t="s">
        <v>975</v>
      </c>
      <c r="B5" s="3424">
        <v>640.39245434999998</v>
      </c>
      <c r="C5" s="1862">
        <v>3764.763708</v>
      </c>
      <c r="D5" s="1862"/>
      <c r="E5" s="3425">
        <v>3764.763708</v>
      </c>
      <c r="F5" s="3416">
        <v>4405.1561623500002</v>
      </c>
      <c r="H5" s="1816"/>
    </row>
    <row r="6" spans="1:8" ht="20.100000000000001" customHeight="1">
      <c r="A6" s="3412" t="s">
        <v>976</v>
      </c>
      <c r="B6" s="3424">
        <v>686.24285521499996</v>
      </c>
      <c r="C6" s="1862">
        <v>4229.625344</v>
      </c>
      <c r="D6" s="1862"/>
      <c r="E6" s="3425">
        <v>4229.625344</v>
      </c>
      <c r="F6" s="3416">
        <v>4915.8681992149995</v>
      </c>
      <c r="H6" s="1816"/>
    </row>
    <row r="7" spans="1:8" ht="20.100000000000001" customHeight="1" thickBot="1">
      <c r="A7" s="3413" t="s">
        <v>977</v>
      </c>
      <c r="B7" s="3426">
        <v>689.84527210900001</v>
      </c>
      <c r="C7" s="1863">
        <v>4551.8223879999996</v>
      </c>
      <c r="D7" s="1863"/>
      <c r="E7" s="3427">
        <v>4551.8223879999996</v>
      </c>
      <c r="F7" s="3417">
        <v>5241.6676601089994</v>
      </c>
      <c r="H7" s="1816"/>
    </row>
    <row r="8" spans="1:8" ht="20.100000000000001" customHeight="1">
      <c r="A8" s="3411" t="s">
        <v>978</v>
      </c>
      <c r="B8" s="3428">
        <v>799.92264216000001</v>
      </c>
      <c r="C8" s="1864">
        <v>4869.0239009999996</v>
      </c>
      <c r="D8" s="1865"/>
      <c r="E8" s="3425">
        <v>4869.0239009999996</v>
      </c>
      <c r="F8" s="3416">
        <v>5668.9465431599992</v>
      </c>
      <c r="H8" s="1816"/>
    </row>
    <row r="9" spans="1:8" ht="20.100000000000001" customHeight="1">
      <c r="A9" s="3412" t="s">
        <v>979</v>
      </c>
      <c r="B9" s="3424">
        <v>827.56217651599991</v>
      </c>
      <c r="C9" s="1862">
        <v>5210.4372629999998</v>
      </c>
      <c r="D9" s="1862"/>
      <c r="E9" s="3425">
        <v>5210.4372629999998</v>
      </c>
      <c r="F9" s="3416">
        <v>6037.9994395159993</v>
      </c>
      <c r="H9" s="1816"/>
    </row>
    <row r="10" spans="1:8" ht="20.100000000000001" customHeight="1">
      <c r="A10" s="3412" t="s">
        <v>980</v>
      </c>
      <c r="B10" s="3424">
        <v>879.68128165999997</v>
      </c>
      <c r="C10" s="1862">
        <v>5317.9959449999997</v>
      </c>
      <c r="D10" s="1862"/>
      <c r="E10" s="3425">
        <v>5317.9959449999997</v>
      </c>
      <c r="F10" s="3416">
        <v>6197.6772266600001</v>
      </c>
      <c r="H10" s="1816"/>
    </row>
    <row r="11" spans="1:8" ht="20.100000000000001" customHeight="1" thickBot="1">
      <c r="A11" s="3413" t="s">
        <v>981</v>
      </c>
      <c r="B11" s="3426">
        <v>896.83261685999992</v>
      </c>
      <c r="C11" s="1863">
        <v>5622.8437119999999</v>
      </c>
      <c r="D11" s="1863">
        <v>1233.29465</v>
      </c>
      <c r="E11" s="3429">
        <v>6856.1383619999997</v>
      </c>
      <c r="F11" s="3418">
        <v>7752.9709788599994</v>
      </c>
      <c r="H11" s="1816"/>
    </row>
    <row r="12" spans="1:8" ht="20.100000000000001" customHeight="1">
      <c r="A12" s="3411" t="s">
        <v>936</v>
      </c>
      <c r="B12" s="3428">
        <v>931.6174592399999</v>
      </c>
      <c r="C12" s="1864">
        <v>5966.7694570000003</v>
      </c>
      <c r="D12" s="1865">
        <v>1233.29465</v>
      </c>
      <c r="E12" s="3425">
        <v>7200.0641070000001</v>
      </c>
      <c r="F12" s="3416">
        <v>8131.6815662400004</v>
      </c>
      <c r="H12" s="1816"/>
    </row>
    <row r="13" spans="1:8" ht="20.100000000000001" customHeight="1">
      <c r="A13" s="3412" t="s">
        <v>937</v>
      </c>
      <c r="B13" s="3424">
        <v>950.61282860400001</v>
      </c>
      <c r="C13" s="1862">
        <v>6152.8747409999996</v>
      </c>
      <c r="D13" s="1862">
        <v>1233.29465</v>
      </c>
      <c r="E13" s="3425">
        <v>7386.1693909999995</v>
      </c>
      <c r="F13" s="3416">
        <v>8336.7822196039997</v>
      </c>
      <c r="H13" s="1816"/>
    </row>
    <row r="14" spans="1:8" ht="20.100000000000001" customHeight="1">
      <c r="A14" s="3412" t="s">
        <v>938</v>
      </c>
      <c r="B14" s="3424">
        <v>990.62553622599989</v>
      </c>
      <c r="C14" s="1862">
        <v>6346.0413159999998</v>
      </c>
      <c r="D14" s="1862">
        <v>1233.29465</v>
      </c>
      <c r="E14" s="3425">
        <v>7579.3359659999996</v>
      </c>
      <c r="F14" s="3416">
        <v>8569.9615022260004</v>
      </c>
      <c r="H14" s="1816"/>
    </row>
    <row r="15" spans="1:8" ht="20.100000000000001" customHeight="1" thickBot="1">
      <c r="A15" s="3413" t="s">
        <v>939</v>
      </c>
      <c r="B15" s="3426">
        <v>1026.8889108389999</v>
      </c>
      <c r="C15" s="1863">
        <v>6537.5363049999996</v>
      </c>
      <c r="D15" s="1866">
        <v>1551.65</v>
      </c>
      <c r="E15" s="3429">
        <v>8089.1863049999993</v>
      </c>
      <c r="F15" s="3418">
        <v>9116.0752158389987</v>
      </c>
      <c r="H15" s="1816"/>
    </row>
    <row r="16" spans="1:8" ht="20.100000000000001" customHeight="1">
      <c r="A16" s="3411" t="s">
        <v>941</v>
      </c>
      <c r="B16" s="3430">
        <v>1049.3542864000001</v>
      </c>
      <c r="C16" s="1865">
        <v>6493.3188799999998</v>
      </c>
      <c r="D16" s="1867">
        <v>1551.65</v>
      </c>
      <c r="E16" s="3425">
        <v>8044.9688800000004</v>
      </c>
      <c r="F16" s="3416">
        <v>9094.3231664000014</v>
      </c>
      <c r="H16" s="1816"/>
    </row>
    <row r="17" spans="1:10" ht="20.100000000000001" customHeight="1">
      <c r="A17" s="3412" t="s">
        <v>942</v>
      </c>
      <c r="B17" s="3431">
        <v>1088.5836307500001</v>
      </c>
      <c r="C17" s="1868">
        <v>6850.7487350000001</v>
      </c>
      <c r="D17" s="1868">
        <v>1551.65</v>
      </c>
      <c r="E17" s="3425">
        <v>8402.3987350000007</v>
      </c>
      <c r="F17" s="3416">
        <v>9490.9823657500001</v>
      </c>
      <c r="G17" s="1771"/>
      <c r="H17" s="1816"/>
    </row>
    <row r="18" spans="1:10" ht="20.100000000000001" customHeight="1">
      <c r="A18" s="3412" t="s">
        <v>962</v>
      </c>
      <c r="B18" s="3431">
        <v>1300.0426645500002</v>
      </c>
      <c r="C18" s="1868">
        <v>7032.883315</v>
      </c>
      <c r="D18" s="1868">
        <v>1551.65</v>
      </c>
      <c r="E18" s="3425">
        <v>8584.5333150000006</v>
      </c>
      <c r="F18" s="3416">
        <v>9884.5759795500016</v>
      </c>
      <c r="G18" s="1771"/>
      <c r="H18" s="1816"/>
    </row>
    <row r="19" spans="1:10" ht="20.100000000000001" customHeight="1" thickBot="1">
      <c r="A19" s="3413" t="s">
        <v>963</v>
      </c>
      <c r="B19" s="3432">
        <v>1387.3055282999999</v>
      </c>
      <c r="C19" s="1869">
        <v>7118.8788530000002</v>
      </c>
      <c r="D19" s="1869">
        <v>1551.65</v>
      </c>
      <c r="E19" s="3429">
        <v>8670.5288529999998</v>
      </c>
      <c r="F19" s="3418">
        <v>10057.834381299999</v>
      </c>
      <c r="G19" s="1870"/>
      <c r="H19" s="1816"/>
    </row>
    <row r="20" spans="1:10" ht="20.100000000000001" customHeight="1">
      <c r="A20" s="3411" t="s">
        <v>946</v>
      </c>
      <c r="B20" s="3433">
        <v>1441.7911143480001</v>
      </c>
      <c r="C20" s="1871">
        <v>7183.1767460000001</v>
      </c>
      <c r="D20" s="1871">
        <v>1551.65</v>
      </c>
      <c r="E20" s="3425">
        <v>8734.8267460000006</v>
      </c>
      <c r="F20" s="3416">
        <v>10176.617860348</v>
      </c>
      <c r="G20" s="1870"/>
      <c r="H20" s="1816"/>
    </row>
    <row r="21" spans="1:10" ht="20.100000000000001" customHeight="1">
      <c r="A21" s="3412" t="s">
        <v>947</v>
      </c>
      <c r="B21" s="3434">
        <v>1460.3</v>
      </c>
      <c r="C21" s="1868">
        <v>7421.0973039999999</v>
      </c>
      <c r="D21" s="1868">
        <v>1551.65</v>
      </c>
      <c r="E21" s="3425">
        <v>8972.7473040000004</v>
      </c>
      <c r="F21" s="3419">
        <v>10433.047304</v>
      </c>
      <c r="G21" s="1870"/>
      <c r="H21" s="1816"/>
    </row>
    <row r="22" spans="1:10" ht="20.100000000000001" customHeight="1">
      <c r="A22" s="3412" t="s">
        <v>948</v>
      </c>
      <c r="B22" s="3431">
        <v>1497.4022271250003</v>
      </c>
      <c r="C22" s="1868">
        <v>7651.0988150000003</v>
      </c>
      <c r="D22" s="1868">
        <v>1551.65</v>
      </c>
      <c r="E22" s="3425">
        <f>C22+D22</f>
        <v>9202.7488150000008</v>
      </c>
      <c r="F22" s="3416">
        <v>10700.151042125</v>
      </c>
      <c r="G22" s="1870"/>
      <c r="H22" s="1816"/>
    </row>
    <row r="23" spans="1:10" ht="20.100000000000001" customHeight="1" thickBot="1">
      <c r="A23" s="3413" t="s">
        <v>949</v>
      </c>
      <c r="B23" s="3432">
        <v>1647.8388360000001</v>
      </c>
      <c r="C23" s="1869">
        <v>7904.025474</v>
      </c>
      <c r="D23" s="1869">
        <v>1707.57114</v>
      </c>
      <c r="E23" s="3427">
        <v>9611.596614</v>
      </c>
      <c r="F23" s="3417">
        <v>11259.435450000001</v>
      </c>
      <c r="G23" s="1870"/>
      <c r="H23" s="1816"/>
      <c r="J23" s="1719"/>
    </row>
    <row r="24" spans="1:10" ht="15.75">
      <c r="A24" s="3411" t="s">
        <v>951</v>
      </c>
      <c r="B24" s="3435">
        <v>1864.42967</v>
      </c>
      <c r="C24" s="1872">
        <v>8507.5454740000005</v>
      </c>
      <c r="D24" s="1872">
        <v>1690.3600899999999</v>
      </c>
      <c r="E24" s="3436">
        <v>10197.905559999999</v>
      </c>
      <c r="F24" s="1873">
        <v>12062.335229999999</v>
      </c>
      <c r="G24" s="1771"/>
      <c r="H24" s="1816"/>
    </row>
    <row r="25" spans="1:10" ht="15.75">
      <c r="A25" s="3412" t="s">
        <v>952</v>
      </c>
      <c r="B25" s="3437">
        <v>2031.8978</v>
      </c>
      <c r="C25" s="1874">
        <v>8396.5915700000005</v>
      </c>
      <c r="D25" s="1874">
        <v>1690.3600899999999</v>
      </c>
      <c r="E25" s="3438">
        <v>10086.951660000001</v>
      </c>
      <c r="F25" s="3420">
        <v>12118.849460000001</v>
      </c>
      <c r="G25" s="1875"/>
      <c r="H25" s="1816"/>
    </row>
    <row r="26" spans="1:10" ht="15.75">
      <c r="A26" s="3412" t="s">
        <v>953</v>
      </c>
      <c r="B26" s="3437">
        <v>2091.0870799999998</v>
      </c>
      <c r="C26" s="1874">
        <v>8612.2283599999992</v>
      </c>
      <c r="D26" s="1874">
        <v>1655.1787099999999</v>
      </c>
      <c r="E26" s="3438">
        <v>10267.407069999999</v>
      </c>
      <c r="F26" s="3420">
        <v>12358.494149999999</v>
      </c>
      <c r="G26" s="1876"/>
      <c r="H26" s="1816"/>
    </row>
    <row r="27" spans="1:10" ht="16.5" thickBot="1">
      <c r="A27" s="3414" t="s">
        <v>954</v>
      </c>
      <c r="B27" s="3439">
        <v>2111.53071</v>
      </c>
      <c r="C27" s="1877">
        <v>8836.9958600000009</v>
      </c>
      <c r="D27" s="1877">
        <v>1655.1787099999999</v>
      </c>
      <c r="E27" s="3440">
        <v>10492.174570000001</v>
      </c>
      <c r="F27" s="3421">
        <v>12603.705280000002</v>
      </c>
      <c r="G27" s="1876"/>
      <c r="H27" s="1816"/>
    </row>
    <row r="28" spans="1:10" ht="15.75">
      <c r="A28" s="3411" t="s">
        <v>1860</v>
      </c>
      <c r="B28" s="3435">
        <v>2205.3460500000001</v>
      </c>
      <c r="C28" s="1872">
        <v>9970.0532199999998</v>
      </c>
      <c r="D28" s="1872">
        <v>1655.1787099999999</v>
      </c>
      <c r="E28" s="3436">
        <v>11625.23193</v>
      </c>
      <c r="F28" s="1873">
        <v>13830.57798</v>
      </c>
      <c r="G28" s="1876"/>
      <c r="H28" s="1816"/>
    </row>
    <row r="29" spans="1:10" ht="15.75">
      <c r="A29" s="3412" t="s">
        <v>1893</v>
      </c>
      <c r="B29" s="3437">
        <v>3187.1148699999999</v>
      </c>
      <c r="C29" s="1874">
        <v>10606.334220000001</v>
      </c>
      <c r="D29" s="1874">
        <v>2503.2604200000001</v>
      </c>
      <c r="E29" s="3438">
        <v>13109.594640000001</v>
      </c>
      <c r="F29" s="3420">
        <v>16296.709510000001</v>
      </c>
      <c r="G29" s="1876"/>
      <c r="H29" s="1816"/>
    </row>
    <row r="30" spans="1:10" ht="15.75">
      <c r="A30" s="3412" t="s">
        <v>986</v>
      </c>
      <c r="B30" s="3437">
        <v>3535.58</v>
      </c>
      <c r="C30" s="1874">
        <v>10845.22</v>
      </c>
      <c r="D30" s="1874">
        <v>2503.2600000000002</v>
      </c>
      <c r="E30" s="3438">
        <v>13348.48</v>
      </c>
      <c r="F30" s="3420">
        <v>16884.060000000001</v>
      </c>
      <c r="G30" s="1876"/>
      <c r="H30" s="1816"/>
    </row>
    <row r="31" spans="1:10" ht="16.5" thickBot="1">
      <c r="A31" s="3414" t="s">
        <v>987</v>
      </c>
      <c r="B31" s="3439">
        <v>3478.91</v>
      </c>
      <c r="C31" s="1877">
        <v>11058.2</v>
      </c>
      <c r="D31" s="1877">
        <v>2822.89</v>
      </c>
      <c r="E31" s="3440">
        <v>13881.09</v>
      </c>
      <c r="F31" s="3421">
        <v>17360.009999999998</v>
      </c>
      <c r="G31" s="1876"/>
      <c r="H31" s="1816"/>
    </row>
    <row r="32" spans="1:10" ht="15.75">
      <c r="A32" s="1878"/>
      <c r="E32" s="1879"/>
      <c r="F32" s="1879"/>
      <c r="G32" s="1771"/>
    </row>
    <row r="33" spans="1:7">
      <c r="A33" s="1757" t="s">
        <v>994</v>
      </c>
      <c r="C33" s="1812"/>
      <c r="D33" s="1812"/>
      <c r="E33" s="1880"/>
      <c r="F33" s="1768"/>
      <c r="G33" s="1771"/>
    </row>
    <row r="34" spans="1:7">
      <c r="E34" s="1768"/>
      <c r="F34" s="1768"/>
    </row>
  </sheetData>
  <mergeCells count="1">
    <mergeCell ref="A2:F2"/>
  </mergeCells>
  <hyperlinks>
    <hyperlink ref="A1" location="Menu!A1" display="Return to Menu"/>
  </hyperlinks>
  <pageMargins left="0.70866141732283472" right="0.70866141732283472" top="0.74803149606299213" bottom="0.74803149606299213" header="0.31496062992125984" footer="0.31496062992125984"/>
  <pageSetup scale="10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
  <sheetViews>
    <sheetView view="pageBreakPreview" zoomScaleNormal="100" zoomScaleSheetLayoutView="100" workbookViewId="0">
      <pane xSplit="1" ySplit="5" topLeftCell="H104" activePane="bottomRight" state="frozen"/>
      <selection activeCell="CJ27" sqref="CJ27"/>
      <selection pane="topRight" activeCell="CJ27" sqref="CJ27"/>
      <selection pane="bottomLeft" activeCell="CJ27" sqref="CJ27"/>
      <selection pane="bottomRight"/>
    </sheetView>
  </sheetViews>
  <sheetFormatPr defaultColWidth="16.28515625" defaultRowHeight="15.75"/>
  <cols>
    <col min="1" max="1" width="14" style="1894" customWidth="1"/>
    <col min="2" max="2" width="19" style="1894" customWidth="1"/>
    <col min="3" max="3" width="16.28515625" style="1894" customWidth="1"/>
    <col min="4" max="4" width="22" style="1894" customWidth="1"/>
    <col min="5" max="5" width="11.7109375" style="1894" customWidth="1"/>
    <col min="6" max="6" width="10.7109375" style="1894" customWidth="1"/>
    <col min="7" max="7" width="16.7109375" style="1894" customWidth="1"/>
    <col min="8" max="8" width="21.7109375" style="1894" customWidth="1"/>
    <col min="9" max="9" width="8.7109375" style="1894" customWidth="1"/>
    <col min="10" max="10" width="10.7109375" style="1894" customWidth="1"/>
    <col min="11" max="11" width="16.7109375" style="1894" customWidth="1"/>
    <col min="12" max="12" width="22.7109375" style="1894" customWidth="1"/>
    <col min="13" max="13" width="8.7109375" style="1894" customWidth="1"/>
    <col min="14" max="14" width="10.7109375" style="1894" customWidth="1"/>
    <col min="15" max="15" width="16.7109375" style="1894" customWidth="1"/>
    <col min="16" max="16" width="22.7109375" style="1894" customWidth="1"/>
    <col min="17" max="17" width="8.7109375" style="1894" customWidth="1"/>
    <col min="18" max="245" width="9.140625" style="1894" customWidth="1"/>
    <col min="246" max="246" width="13.7109375" style="1894" customWidth="1"/>
    <col min="247" max="247" width="11.7109375" style="1894" customWidth="1"/>
    <col min="248" max="248" width="16.28515625" style="1894" customWidth="1"/>
    <col min="249" max="249" width="22" style="1894" customWidth="1"/>
    <col min="250" max="253" width="11.7109375" style="1894" customWidth="1"/>
    <col min="254" max="254" width="14" style="1894" customWidth="1"/>
    <col min="255" max="255" width="19" style="1894" customWidth="1"/>
    <col min="256" max="256" width="16.28515625" style="1894"/>
    <col min="257" max="257" width="14" style="1894" customWidth="1"/>
    <col min="258" max="258" width="19" style="1894" customWidth="1"/>
    <col min="259" max="259" width="16.28515625" style="1894" customWidth="1"/>
    <col min="260" max="260" width="22" style="1894" customWidth="1"/>
    <col min="261" max="261" width="11.7109375" style="1894" customWidth="1"/>
    <col min="262" max="262" width="10.7109375" style="1894" customWidth="1"/>
    <col min="263" max="263" width="16.7109375" style="1894" customWidth="1"/>
    <col min="264" max="264" width="21.7109375" style="1894" customWidth="1"/>
    <col min="265" max="265" width="8.7109375" style="1894" customWidth="1"/>
    <col min="266" max="266" width="10.7109375" style="1894" customWidth="1"/>
    <col min="267" max="267" width="16.7109375" style="1894" customWidth="1"/>
    <col min="268" max="268" width="22.7109375" style="1894" customWidth="1"/>
    <col min="269" max="269" width="8.7109375" style="1894" customWidth="1"/>
    <col min="270" max="270" width="10.7109375" style="1894" customWidth="1"/>
    <col min="271" max="271" width="16.7109375" style="1894" customWidth="1"/>
    <col min="272" max="272" width="22.7109375" style="1894" customWidth="1"/>
    <col min="273" max="273" width="8.7109375" style="1894" customWidth="1"/>
    <col min="274" max="501" width="9.140625" style="1894" customWidth="1"/>
    <col min="502" max="502" width="13.7109375" style="1894" customWidth="1"/>
    <col min="503" max="503" width="11.7109375" style="1894" customWidth="1"/>
    <col min="504" max="504" width="16.28515625" style="1894" customWidth="1"/>
    <col min="505" max="505" width="22" style="1894" customWidth="1"/>
    <col min="506" max="509" width="11.7109375" style="1894" customWidth="1"/>
    <col min="510" max="510" width="14" style="1894" customWidth="1"/>
    <col min="511" max="511" width="19" style="1894" customWidth="1"/>
    <col min="512" max="512" width="16.28515625" style="1894"/>
    <col min="513" max="513" width="14" style="1894" customWidth="1"/>
    <col min="514" max="514" width="19" style="1894" customWidth="1"/>
    <col min="515" max="515" width="16.28515625" style="1894" customWidth="1"/>
    <col min="516" max="516" width="22" style="1894" customWidth="1"/>
    <col min="517" max="517" width="11.7109375" style="1894" customWidth="1"/>
    <col min="518" max="518" width="10.7109375" style="1894" customWidth="1"/>
    <col min="519" max="519" width="16.7109375" style="1894" customWidth="1"/>
    <col min="520" max="520" width="21.7109375" style="1894" customWidth="1"/>
    <col min="521" max="521" width="8.7109375" style="1894" customWidth="1"/>
    <col min="522" max="522" width="10.7109375" style="1894" customWidth="1"/>
    <col min="523" max="523" width="16.7109375" style="1894" customWidth="1"/>
    <col min="524" max="524" width="22.7109375" style="1894" customWidth="1"/>
    <col min="525" max="525" width="8.7109375" style="1894" customWidth="1"/>
    <col min="526" max="526" width="10.7109375" style="1894" customWidth="1"/>
    <col min="527" max="527" width="16.7109375" style="1894" customWidth="1"/>
    <col min="528" max="528" width="22.7109375" style="1894" customWidth="1"/>
    <col min="529" max="529" width="8.7109375" style="1894" customWidth="1"/>
    <col min="530" max="757" width="9.140625" style="1894" customWidth="1"/>
    <col min="758" max="758" width="13.7109375" style="1894" customWidth="1"/>
    <col min="759" max="759" width="11.7109375" style="1894" customWidth="1"/>
    <col min="760" max="760" width="16.28515625" style="1894" customWidth="1"/>
    <col min="761" max="761" width="22" style="1894" customWidth="1"/>
    <col min="762" max="765" width="11.7109375" style="1894" customWidth="1"/>
    <col min="766" max="766" width="14" style="1894" customWidth="1"/>
    <col min="767" max="767" width="19" style="1894" customWidth="1"/>
    <col min="768" max="768" width="16.28515625" style="1894"/>
    <col min="769" max="769" width="14" style="1894" customWidth="1"/>
    <col min="770" max="770" width="19" style="1894" customWidth="1"/>
    <col min="771" max="771" width="16.28515625" style="1894" customWidth="1"/>
    <col min="772" max="772" width="22" style="1894" customWidth="1"/>
    <col min="773" max="773" width="11.7109375" style="1894" customWidth="1"/>
    <col min="774" max="774" width="10.7109375" style="1894" customWidth="1"/>
    <col min="775" max="775" width="16.7109375" style="1894" customWidth="1"/>
    <col min="776" max="776" width="21.7109375" style="1894" customWidth="1"/>
    <col min="777" max="777" width="8.7109375" style="1894" customWidth="1"/>
    <col min="778" max="778" width="10.7109375" style="1894" customWidth="1"/>
    <col min="779" max="779" width="16.7109375" style="1894" customWidth="1"/>
    <col min="780" max="780" width="22.7109375" style="1894" customWidth="1"/>
    <col min="781" max="781" width="8.7109375" style="1894" customWidth="1"/>
    <col min="782" max="782" width="10.7109375" style="1894" customWidth="1"/>
    <col min="783" max="783" width="16.7109375" style="1894" customWidth="1"/>
    <col min="784" max="784" width="22.7109375" style="1894" customWidth="1"/>
    <col min="785" max="785" width="8.7109375" style="1894" customWidth="1"/>
    <col min="786" max="1013" width="9.140625" style="1894" customWidth="1"/>
    <col min="1014" max="1014" width="13.7109375" style="1894" customWidth="1"/>
    <col min="1015" max="1015" width="11.7109375" style="1894" customWidth="1"/>
    <col min="1016" max="1016" width="16.28515625" style="1894" customWidth="1"/>
    <col min="1017" max="1017" width="22" style="1894" customWidth="1"/>
    <col min="1018" max="1021" width="11.7109375" style="1894" customWidth="1"/>
    <col min="1022" max="1022" width="14" style="1894" customWidth="1"/>
    <col min="1023" max="1023" width="19" style="1894" customWidth="1"/>
    <col min="1024" max="1024" width="16.28515625" style="1894"/>
    <col min="1025" max="1025" width="14" style="1894" customWidth="1"/>
    <col min="1026" max="1026" width="19" style="1894" customWidth="1"/>
    <col min="1027" max="1027" width="16.28515625" style="1894" customWidth="1"/>
    <col min="1028" max="1028" width="22" style="1894" customWidth="1"/>
    <col min="1029" max="1029" width="11.7109375" style="1894" customWidth="1"/>
    <col min="1030" max="1030" width="10.7109375" style="1894" customWidth="1"/>
    <col min="1031" max="1031" width="16.7109375" style="1894" customWidth="1"/>
    <col min="1032" max="1032" width="21.7109375" style="1894" customWidth="1"/>
    <col min="1033" max="1033" width="8.7109375" style="1894" customWidth="1"/>
    <col min="1034" max="1034" width="10.7109375" style="1894" customWidth="1"/>
    <col min="1035" max="1035" width="16.7109375" style="1894" customWidth="1"/>
    <col min="1036" max="1036" width="22.7109375" style="1894" customWidth="1"/>
    <col min="1037" max="1037" width="8.7109375" style="1894" customWidth="1"/>
    <col min="1038" max="1038" width="10.7109375" style="1894" customWidth="1"/>
    <col min="1039" max="1039" width="16.7109375" style="1894" customWidth="1"/>
    <col min="1040" max="1040" width="22.7109375" style="1894" customWidth="1"/>
    <col min="1041" max="1041" width="8.7109375" style="1894" customWidth="1"/>
    <col min="1042" max="1269" width="9.140625" style="1894" customWidth="1"/>
    <col min="1270" max="1270" width="13.7109375" style="1894" customWidth="1"/>
    <col min="1271" max="1271" width="11.7109375" style="1894" customWidth="1"/>
    <col min="1272" max="1272" width="16.28515625" style="1894" customWidth="1"/>
    <col min="1273" max="1273" width="22" style="1894" customWidth="1"/>
    <col min="1274" max="1277" width="11.7109375" style="1894" customWidth="1"/>
    <col min="1278" max="1278" width="14" style="1894" customWidth="1"/>
    <col min="1279" max="1279" width="19" style="1894" customWidth="1"/>
    <col min="1280" max="1280" width="16.28515625" style="1894"/>
    <col min="1281" max="1281" width="14" style="1894" customWidth="1"/>
    <col min="1282" max="1282" width="19" style="1894" customWidth="1"/>
    <col min="1283" max="1283" width="16.28515625" style="1894" customWidth="1"/>
    <col min="1284" max="1284" width="22" style="1894" customWidth="1"/>
    <col min="1285" max="1285" width="11.7109375" style="1894" customWidth="1"/>
    <col min="1286" max="1286" width="10.7109375" style="1894" customWidth="1"/>
    <col min="1287" max="1287" width="16.7109375" style="1894" customWidth="1"/>
    <col min="1288" max="1288" width="21.7109375" style="1894" customWidth="1"/>
    <col min="1289" max="1289" width="8.7109375" style="1894" customWidth="1"/>
    <col min="1290" max="1290" width="10.7109375" style="1894" customWidth="1"/>
    <col min="1291" max="1291" width="16.7109375" style="1894" customWidth="1"/>
    <col min="1292" max="1292" width="22.7109375" style="1894" customWidth="1"/>
    <col min="1293" max="1293" width="8.7109375" style="1894" customWidth="1"/>
    <col min="1294" max="1294" width="10.7109375" style="1894" customWidth="1"/>
    <col min="1295" max="1295" width="16.7109375" style="1894" customWidth="1"/>
    <col min="1296" max="1296" width="22.7109375" style="1894" customWidth="1"/>
    <col min="1297" max="1297" width="8.7109375" style="1894" customWidth="1"/>
    <col min="1298" max="1525" width="9.140625" style="1894" customWidth="1"/>
    <col min="1526" max="1526" width="13.7109375" style="1894" customWidth="1"/>
    <col min="1527" max="1527" width="11.7109375" style="1894" customWidth="1"/>
    <col min="1528" max="1528" width="16.28515625" style="1894" customWidth="1"/>
    <col min="1529" max="1529" width="22" style="1894" customWidth="1"/>
    <col min="1530" max="1533" width="11.7109375" style="1894" customWidth="1"/>
    <col min="1534" max="1534" width="14" style="1894" customWidth="1"/>
    <col min="1535" max="1535" width="19" style="1894" customWidth="1"/>
    <col min="1536" max="1536" width="16.28515625" style="1894"/>
    <col min="1537" max="1537" width="14" style="1894" customWidth="1"/>
    <col min="1538" max="1538" width="19" style="1894" customWidth="1"/>
    <col min="1539" max="1539" width="16.28515625" style="1894" customWidth="1"/>
    <col min="1540" max="1540" width="22" style="1894" customWidth="1"/>
    <col min="1541" max="1541" width="11.7109375" style="1894" customWidth="1"/>
    <col min="1542" max="1542" width="10.7109375" style="1894" customWidth="1"/>
    <col min="1543" max="1543" width="16.7109375" style="1894" customWidth="1"/>
    <col min="1544" max="1544" width="21.7109375" style="1894" customWidth="1"/>
    <col min="1545" max="1545" width="8.7109375" style="1894" customWidth="1"/>
    <col min="1546" max="1546" width="10.7109375" style="1894" customWidth="1"/>
    <col min="1547" max="1547" width="16.7109375" style="1894" customWidth="1"/>
    <col min="1548" max="1548" width="22.7109375" style="1894" customWidth="1"/>
    <col min="1549" max="1549" width="8.7109375" style="1894" customWidth="1"/>
    <col min="1550" max="1550" width="10.7109375" style="1894" customWidth="1"/>
    <col min="1551" max="1551" width="16.7109375" style="1894" customWidth="1"/>
    <col min="1552" max="1552" width="22.7109375" style="1894" customWidth="1"/>
    <col min="1553" max="1553" width="8.7109375" style="1894" customWidth="1"/>
    <col min="1554" max="1781" width="9.140625" style="1894" customWidth="1"/>
    <col min="1782" max="1782" width="13.7109375" style="1894" customWidth="1"/>
    <col min="1783" max="1783" width="11.7109375" style="1894" customWidth="1"/>
    <col min="1784" max="1784" width="16.28515625" style="1894" customWidth="1"/>
    <col min="1785" max="1785" width="22" style="1894" customWidth="1"/>
    <col min="1786" max="1789" width="11.7109375" style="1894" customWidth="1"/>
    <col min="1790" max="1790" width="14" style="1894" customWidth="1"/>
    <col min="1791" max="1791" width="19" style="1894" customWidth="1"/>
    <col min="1792" max="1792" width="16.28515625" style="1894"/>
    <col min="1793" max="1793" width="14" style="1894" customWidth="1"/>
    <col min="1794" max="1794" width="19" style="1894" customWidth="1"/>
    <col min="1795" max="1795" width="16.28515625" style="1894" customWidth="1"/>
    <col min="1796" max="1796" width="22" style="1894" customWidth="1"/>
    <col min="1797" max="1797" width="11.7109375" style="1894" customWidth="1"/>
    <col min="1798" max="1798" width="10.7109375" style="1894" customWidth="1"/>
    <col min="1799" max="1799" width="16.7109375" style="1894" customWidth="1"/>
    <col min="1800" max="1800" width="21.7109375" style="1894" customWidth="1"/>
    <col min="1801" max="1801" width="8.7109375" style="1894" customWidth="1"/>
    <col min="1802" max="1802" width="10.7109375" style="1894" customWidth="1"/>
    <col min="1803" max="1803" width="16.7109375" style="1894" customWidth="1"/>
    <col min="1804" max="1804" width="22.7109375" style="1894" customWidth="1"/>
    <col min="1805" max="1805" width="8.7109375" style="1894" customWidth="1"/>
    <col min="1806" max="1806" width="10.7109375" style="1894" customWidth="1"/>
    <col min="1807" max="1807" width="16.7109375" style="1894" customWidth="1"/>
    <col min="1808" max="1808" width="22.7109375" style="1894" customWidth="1"/>
    <col min="1809" max="1809" width="8.7109375" style="1894" customWidth="1"/>
    <col min="1810" max="2037" width="9.140625" style="1894" customWidth="1"/>
    <col min="2038" max="2038" width="13.7109375" style="1894" customWidth="1"/>
    <col min="2039" max="2039" width="11.7109375" style="1894" customWidth="1"/>
    <col min="2040" max="2040" width="16.28515625" style="1894" customWidth="1"/>
    <col min="2041" max="2041" width="22" style="1894" customWidth="1"/>
    <col min="2042" max="2045" width="11.7109375" style="1894" customWidth="1"/>
    <col min="2046" max="2046" width="14" style="1894" customWidth="1"/>
    <col min="2047" max="2047" width="19" style="1894" customWidth="1"/>
    <col min="2048" max="2048" width="16.28515625" style="1894"/>
    <col min="2049" max="2049" width="14" style="1894" customWidth="1"/>
    <col min="2050" max="2050" width="19" style="1894" customWidth="1"/>
    <col min="2051" max="2051" width="16.28515625" style="1894" customWidth="1"/>
    <col min="2052" max="2052" width="22" style="1894" customWidth="1"/>
    <col min="2053" max="2053" width="11.7109375" style="1894" customWidth="1"/>
    <col min="2054" max="2054" width="10.7109375" style="1894" customWidth="1"/>
    <col min="2055" max="2055" width="16.7109375" style="1894" customWidth="1"/>
    <col min="2056" max="2056" width="21.7109375" style="1894" customWidth="1"/>
    <col min="2057" max="2057" width="8.7109375" style="1894" customWidth="1"/>
    <col min="2058" max="2058" width="10.7109375" style="1894" customWidth="1"/>
    <col min="2059" max="2059" width="16.7109375" style="1894" customWidth="1"/>
    <col min="2060" max="2060" width="22.7109375" style="1894" customWidth="1"/>
    <col min="2061" max="2061" width="8.7109375" style="1894" customWidth="1"/>
    <col min="2062" max="2062" width="10.7109375" style="1894" customWidth="1"/>
    <col min="2063" max="2063" width="16.7109375" style="1894" customWidth="1"/>
    <col min="2064" max="2064" width="22.7109375" style="1894" customWidth="1"/>
    <col min="2065" max="2065" width="8.7109375" style="1894" customWidth="1"/>
    <col min="2066" max="2293" width="9.140625" style="1894" customWidth="1"/>
    <col min="2294" max="2294" width="13.7109375" style="1894" customWidth="1"/>
    <col min="2295" max="2295" width="11.7109375" style="1894" customWidth="1"/>
    <col min="2296" max="2296" width="16.28515625" style="1894" customWidth="1"/>
    <col min="2297" max="2297" width="22" style="1894" customWidth="1"/>
    <col min="2298" max="2301" width="11.7109375" style="1894" customWidth="1"/>
    <col min="2302" max="2302" width="14" style="1894" customWidth="1"/>
    <col min="2303" max="2303" width="19" style="1894" customWidth="1"/>
    <col min="2304" max="2304" width="16.28515625" style="1894"/>
    <col min="2305" max="2305" width="14" style="1894" customWidth="1"/>
    <col min="2306" max="2306" width="19" style="1894" customWidth="1"/>
    <col min="2307" max="2307" width="16.28515625" style="1894" customWidth="1"/>
    <col min="2308" max="2308" width="22" style="1894" customWidth="1"/>
    <col min="2309" max="2309" width="11.7109375" style="1894" customWidth="1"/>
    <col min="2310" max="2310" width="10.7109375" style="1894" customWidth="1"/>
    <col min="2311" max="2311" width="16.7109375" style="1894" customWidth="1"/>
    <col min="2312" max="2312" width="21.7109375" style="1894" customWidth="1"/>
    <col min="2313" max="2313" width="8.7109375" style="1894" customWidth="1"/>
    <col min="2314" max="2314" width="10.7109375" style="1894" customWidth="1"/>
    <col min="2315" max="2315" width="16.7109375" style="1894" customWidth="1"/>
    <col min="2316" max="2316" width="22.7109375" style="1894" customWidth="1"/>
    <col min="2317" max="2317" width="8.7109375" style="1894" customWidth="1"/>
    <col min="2318" max="2318" width="10.7109375" style="1894" customWidth="1"/>
    <col min="2319" max="2319" width="16.7109375" style="1894" customWidth="1"/>
    <col min="2320" max="2320" width="22.7109375" style="1894" customWidth="1"/>
    <col min="2321" max="2321" width="8.7109375" style="1894" customWidth="1"/>
    <col min="2322" max="2549" width="9.140625" style="1894" customWidth="1"/>
    <col min="2550" max="2550" width="13.7109375" style="1894" customWidth="1"/>
    <col min="2551" max="2551" width="11.7109375" style="1894" customWidth="1"/>
    <col min="2552" max="2552" width="16.28515625" style="1894" customWidth="1"/>
    <col min="2553" max="2553" width="22" style="1894" customWidth="1"/>
    <col min="2554" max="2557" width="11.7109375" style="1894" customWidth="1"/>
    <col min="2558" max="2558" width="14" style="1894" customWidth="1"/>
    <col min="2559" max="2559" width="19" style="1894" customWidth="1"/>
    <col min="2560" max="2560" width="16.28515625" style="1894"/>
    <col min="2561" max="2561" width="14" style="1894" customWidth="1"/>
    <col min="2562" max="2562" width="19" style="1894" customWidth="1"/>
    <col min="2563" max="2563" width="16.28515625" style="1894" customWidth="1"/>
    <col min="2564" max="2564" width="22" style="1894" customWidth="1"/>
    <col min="2565" max="2565" width="11.7109375" style="1894" customWidth="1"/>
    <col min="2566" max="2566" width="10.7109375" style="1894" customWidth="1"/>
    <col min="2567" max="2567" width="16.7109375" style="1894" customWidth="1"/>
    <col min="2568" max="2568" width="21.7109375" style="1894" customWidth="1"/>
    <col min="2569" max="2569" width="8.7109375" style="1894" customWidth="1"/>
    <col min="2570" max="2570" width="10.7109375" style="1894" customWidth="1"/>
    <col min="2571" max="2571" width="16.7109375" style="1894" customWidth="1"/>
    <col min="2572" max="2572" width="22.7109375" style="1894" customWidth="1"/>
    <col min="2573" max="2573" width="8.7109375" style="1894" customWidth="1"/>
    <col min="2574" max="2574" width="10.7109375" style="1894" customWidth="1"/>
    <col min="2575" max="2575" width="16.7109375" style="1894" customWidth="1"/>
    <col min="2576" max="2576" width="22.7109375" style="1894" customWidth="1"/>
    <col min="2577" max="2577" width="8.7109375" style="1894" customWidth="1"/>
    <col min="2578" max="2805" width="9.140625" style="1894" customWidth="1"/>
    <col min="2806" max="2806" width="13.7109375" style="1894" customWidth="1"/>
    <col min="2807" max="2807" width="11.7109375" style="1894" customWidth="1"/>
    <col min="2808" max="2808" width="16.28515625" style="1894" customWidth="1"/>
    <col min="2809" max="2809" width="22" style="1894" customWidth="1"/>
    <col min="2810" max="2813" width="11.7109375" style="1894" customWidth="1"/>
    <col min="2814" max="2814" width="14" style="1894" customWidth="1"/>
    <col min="2815" max="2815" width="19" style="1894" customWidth="1"/>
    <col min="2816" max="2816" width="16.28515625" style="1894"/>
    <col min="2817" max="2817" width="14" style="1894" customWidth="1"/>
    <col min="2818" max="2818" width="19" style="1894" customWidth="1"/>
    <col min="2819" max="2819" width="16.28515625" style="1894" customWidth="1"/>
    <col min="2820" max="2820" width="22" style="1894" customWidth="1"/>
    <col min="2821" max="2821" width="11.7109375" style="1894" customWidth="1"/>
    <col min="2822" max="2822" width="10.7109375" style="1894" customWidth="1"/>
    <col min="2823" max="2823" width="16.7109375" style="1894" customWidth="1"/>
    <col min="2824" max="2824" width="21.7109375" style="1894" customWidth="1"/>
    <col min="2825" max="2825" width="8.7109375" style="1894" customWidth="1"/>
    <col min="2826" max="2826" width="10.7109375" style="1894" customWidth="1"/>
    <col min="2827" max="2827" width="16.7109375" style="1894" customWidth="1"/>
    <col min="2828" max="2828" width="22.7109375" style="1894" customWidth="1"/>
    <col min="2829" max="2829" width="8.7109375" style="1894" customWidth="1"/>
    <col min="2830" max="2830" width="10.7109375" style="1894" customWidth="1"/>
    <col min="2831" max="2831" width="16.7109375" style="1894" customWidth="1"/>
    <col min="2832" max="2832" width="22.7109375" style="1894" customWidth="1"/>
    <col min="2833" max="2833" width="8.7109375" style="1894" customWidth="1"/>
    <col min="2834" max="3061" width="9.140625" style="1894" customWidth="1"/>
    <col min="3062" max="3062" width="13.7109375" style="1894" customWidth="1"/>
    <col min="3063" max="3063" width="11.7109375" style="1894" customWidth="1"/>
    <col min="3064" max="3064" width="16.28515625" style="1894" customWidth="1"/>
    <col min="3065" max="3065" width="22" style="1894" customWidth="1"/>
    <col min="3066" max="3069" width="11.7109375" style="1894" customWidth="1"/>
    <col min="3070" max="3070" width="14" style="1894" customWidth="1"/>
    <col min="3071" max="3071" width="19" style="1894" customWidth="1"/>
    <col min="3072" max="3072" width="16.28515625" style="1894"/>
    <col min="3073" max="3073" width="14" style="1894" customWidth="1"/>
    <col min="3074" max="3074" width="19" style="1894" customWidth="1"/>
    <col min="3075" max="3075" width="16.28515625" style="1894" customWidth="1"/>
    <col min="3076" max="3076" width="22" style="1894" customWidth="1"/>
    <col min="3077" max="3077" width="11.7109375" style="1894" customWidth="1"/>
    <col min="3078" max="3078" width="10.7109375" style="1894" customWidth="1"/>
    <col min="3079" max="3079" width="16.7109375" style="1894" customWidth="1"/>
    <col min="3080" max="3080" width="21.7109375" style="1894" customWidth="1"/>
    <col min="3081" max="3081" width="8.7109375" style="1894" customWidth="1"/>
    <col min="3082" max="3082" width="10.7109375" style="1894" customWidth="1"/>
    <col min="3083" max="3083" width="16.7109375" style="1894" customWidth="1"/>
    <col min="3084" max="3084" width="22.7109375" style="1894" customWidth="1"/>
    <col min="3085" max="3085" width="8.7109375" style="1894" customWidth="1"/>
    <col min="3086" max="3086" width="10.7109375" style="1894" customWidth="1"/>
    <col min="3087" max="3087" width="16.7109375" style="1894" customWidth="1"/>
    <col min="3088" max="3088" width="22.7109375" style="1894" customWidth="1"/>
    <col min="3089" max="3089" width="8.7109375" style="1894" customWidth="1"/>
    <col min="3090" max="3317" width="9.140625" style="1894" customWidth="1"/>
    <col min="3318" max="3318" width="13.7109375" style="1894" customWidth="1"/>
    <col min="3319" max="3319" width="11.7109375" style="1894" customWidth="1"/>
    <col min="3320" max="3320" width="16.28515625" style="1894" customWidth="1"/>
    <col min="3321" max="3321" width="22" style="1894" customWidth="1"/>
    <col min="3322" max="3325" width="11.7109375" style="1894" customWidth="1"/>
    <col min="3326" max="3326" width="14" style="1894" customWidth="1"/>
    <col min="3327" max="3327" width="19" style="1894" customWidth="1"/>
    <col min="3328" max="3328" width="16.28515625" style="1894"/>
    <col min="3329" max="3329" width="14" style="1894" customWidth="1"/>
    <col min="3330" max="3330" width="19" style="1894" customWidth="1"/>
    <col min="3331" max="3331" width="16.28515625" style="1894" customWidth="1"/>
    <col min="3332" max="3332" width="22" style="1894" customWidth="1"/>
    <col min="3333" max="3333" width="11.7109375" style="1894" customWidth="1"/>
    <col min="3334" max="3334" width="10.7109375" style="1894" customWidth="1"/>
    <col min="3335" max="3335" width="16.7109375" style="1894" customWidth="1"/>
    <col min="3336" max="3336" width="21.7109375" style="1894" customWidth="1"/>
    <col min="3337" max="3337" width="8.7109375" style="1894" customWidth="1"/>
    <col min="3338" max="3338" width="10.7109375" style="1894" customWidth="1"/>
    <col min="3339" max="3339" width="16.7109375" style="1894" customWidth="1"/>
    <col min="3340" max="3340" width="22.7109375" style="1894" customWidth="1"/>
    <col min="3341" max="3341" width="8.7109375" style="1894" customWidth="1"/>
    <col min="3342" max="3342" width="10.7109375" style="1894" customWidth="1"/>
    <col min="3343" max="3343" width="16.7109375" style="1894" customWidth="1"/>
    <col min="3344" max="3344" width="22.7109375" style="1894" customWidth="1"/>
    <col min="3345" max="3345" width="8.7109375" style="1894" customWidth="1"/>
    <col min="3346" max="3573" width="9.140625" style="1894" customWidth="1"/>
    <col min="3574" max="3574" width="13.7109375" style="1894" customWidth="1"/>
    <col min="3575" max="3575" width="11.7109375" style="1894" customWidth="1"/>
    <col min="3576" max="3576" width="16.28515625" style="1894" customWidth="1"/>
    <col min="3577" max="3577" width="22" style="1894" customWidth="1"/>
    <col min="3578" max="3581" width="11.7109375" style="1894" customWidth="1"/>
    <col min="3582" max="3582" width="14" style="1894" customWidth="1"/>
    <col min="3583" max="3583" width="19" style="1894" customWidth="1"/>
    <col min="3584" max="3584" width="16.28515625" style="1894"/>
    <col min="3585" max="3585" width="14" style="1894" customWidth="1"/>
    <col min="3586" max="3586" width="19" style="1894" customWidth="1"/>
    <col min="3587" max="3587" width="16.28515625" style="1894" customWidth="1"/>
    <col min="3588" max="3588" width="22" style="1894" customWidth="1"/>
    <col min="3589" max="3589" width="11.7109375" style="1894" customWidth="1"/>
    <col min="3590" max="3590" width="10.7109375" style="1894" customWidth="1"/>
    <col min="3591" max="3591" width="16.7109375" style="1894" customWidth="1"/>
    <col min="3592" max="3592" width="21.7109375" style="1894" customWidth="1"/>
    <col min="3593" max="3593" width="8.7109375" style="1894" customWidth="1"/>
    <col min="3594" max="3594" width="10.7109375" style="1894" customWidth="1"/>
    <col min="3595" max="3595" width="16.7109375" style="1894" customWidth="1"/>
    <col min="3596" max="3596" width="22.7109375" style="1894" customWidth="1"/>
    <col min="3597" max="3597" width="8.7109375" style="1894" customWidth="1"/>
    <col min="3598" max="3598" width="10.7109375" style="1894" customWidth="1"/>
    <col min="3599" max="3599" width="16.7109375" style="1894" customWidth="1"/>
    <col min="3600" max="3600" width="22.7109375" style="1894" customWidth="1"/>
    <col min="3601" max="3601" width="8.7109375" style="1894" customWidth="1"/>
    <col min="3602" max="3829" width="9.140625" style="1894" customWidth="1"/>
    <col min="3830" max="3830" width="13.7109375" style="1894" customWidth="1"/>
    <col min="3831" max="3831" width="11.7109375" style="1894" customWidth="1"/>
    <col min="3832" max="3832" width="16.28515625" style="1894" customWidth="1"/>
    <col min="3833" max="3833" width="22" style="1894" customWidth="1"/>
    <col min="3834" max="3837" width="11.7109375" style="1894" customWidth="1"/>
    <col min="3838" max="3838" width="14" style="1894" customWidth="1"/>
    <col min="3839" max="3839" width="19" style="1894" customWidth="1"/>
    <col min="3840" max="3840" width="16.28515625" style="1894"/>
    <col min="3841" max="3841" width="14" style="1894" customWidth="1"/>
    <col min="3842" max="3842" width="19" style="1894" customWidth="1"/>
    <col min="3843" max="3843" width="16.28515625" style="1894" customWidth="1"/>
    <col min="3844" max="3844" width="22" style="1894" customWidth="1"/>
    <col min="3845" max="3845" width="11.7109375" style="1894" customWidth="1"/>
    <col min="3846" max="3846" width="10.7109375" style="1894" customWidth="1"/>
    <col min="3847" max="3847" width="16.7109375" style="1894" customWidth="1"/>
    <col min="3848" max="3848" width="21.7109375" style="1894" customWidth="1"/>
    <col min="3849" max="3849" width="8.7109375" style="1894" customWidth="1"/>
    <col min="3850" max="3850" width="10.7109375" style="1894" customWidth="1"/>
    <col min="3851" max="3851" width="16.7109375" style="1894" customWidth="1"/>
    <col min="3852" max="3852" width="22.7109375" style="1894" customWidth="1"/>
    <col min="3853" max="3853" width="8.7109375" style="1894" customWidth="1"/>
    <col min="3854" max="3854" width="10.7109375" style="1894" customWidth="1"/>
    <col min="3855" max="3855" width="16.7109375" style="1894" customWidth="1"/>
    <col min="3856" max="3856" width="22.7109375" style="1894" customWidth="1"/>
    <col min="3857" max="3857" width="8.7109375" style="1894" customWidth="1"/>
    <col min="3858" max="4085" width="9.140625" style="1894" customWidth="1"/>
    <col min="4086" max="4086" width="13.7109375" style="1894" customWidth="1"/>
    <col min="4087" max="4087" width="11.7109375" style="1894" customWidth="1"/>
    <col min="4088" max="4088" width="16.28515625" style="1894" customWidth="1"/>
    <col min="4089" max="4089" width="22" style="1894" customWidth="1"/>
    <col min="4090" max="4093" width="11.7109375" style="1894" customWidth="1"/>
    <col min="4094" max="4094" width="14" style="1894" customWidth="1"/>
    <col min="4095" max="4095" width="19" style="1894" customWidth="1"/>
    <col min="4096" max="4096" width="16.28515625" style="1894"/>
    <col min="4097" max="4097" width="14" style="1894" customWidth="1"/>
    <col min="4098" max="4098" width="19" style="1894" customWidth="1"/>
    <col min="4099" max="4099" width="16.28515625" style="1894" customWidth="1"/>
    <col min="4100" max="4100" width="22" style="1894" customWidth="1"/>
    <col min="4101" max="4101" width="11.7109375" style="1894" customWidth="1"/>
    <col min="4102" max="4102" width="10.7109375" style="1894" customWidth="1"/>
    <col min="4103" max="4103" width="16.7109375" style="1894" customWidth="1"/>
    <col min="4104" max="4104" width="21.7109375" style="1894" customWidth="1"/>
    <col min="4105" max="4105" width="8.7109375" style="1894" customWidth="1"/>
    <col min="4106" max="4106" width="10.7109375" style="1894" customWidth="1"/>
    <col min="4107" max="4107" width="16.7109375" style="1894" customWidth="1"/>
    <col min="4108" max="4108" width="22.7109375" style="1894" customWidth="1"/>
    <col min="4109" max="4109" width="8.7109375" style="1894" customWidth="1"/>
    <col min="4110" max="4110" width="10.7109375" style="1894" customWidth="1"/>
    <col min="4111" max="4111" width="16.7109375" style="1894" customWidth="1"/>
    <col min="4112" max="4112" width="22.7109375" style="1894" customWidth="1"/>
    <col min="4113" max="4113" width="8.7109375" style="1894" customWidth="1"/>
    <col min="4114" max="4341" width="9.140625" style="1894" customWidth="1"/>
    <col min="4342" max="4342" width="13.7109375" style="1894" customWidth="1"/>
    <col min="4343" max="4343" width="11.7109375" style="1894" customWidth="1"/>
    <col min="4344" max="4344" width="16.28515625" style="1894" customWidth="1"/>
    <col min="4345" max="4345" width="22" style="1894" customWidth="1"/>
    <col min="4346" max="4349" width="11.7109375" style="1894" customWidth="1"/>
    <col min="4350" max="4350" width="14" style="1894" customWidth="1"/>
    <col min="4351" max="4351" width="19" style="1894" customWidth="1"/>
    <col min="4352" max="4352" width="16.28515625" style="1894"/>
    <col min="4353" max="4353" width="14" style="1894" customWidth="1"/>
    <col min="4354" max="4354" width="19" style="1894" customWidth="1"/>
    <col min="4355" max="4355" width="16.28515625" style="1894" customWidth="1"/>
    <col min="4356" max="4356" width="22" style="1894" customWidth="1"/>
    <col min="4357" max="4357" width="11.7109375" style="1894" customWidth="1"/>
    <col min="4358" max="4358" width="10.7109375" style="1894" customWidth="1"/>
    <col min="4359" max="4359" width="16.7109375" style="1894" customWidth="1"/>
    <col min="4360" max="4360" width="21.7109375" style="1894" customWidth="1"/>
    <col min="4361" max="4361" width="8.7109375" style="1894" customWidth="1"/>
    <col min="4362" max="4362" width="10.7109375" style="1894" customWidth="1"/>
    <col min="4363" max="4363" width="16.7109375" style="1894" customWidth="1"/>
    <col min="4364" max="4364" width="22.7109375" style="1894" customWidth="1"/>
    <col min="4365" max="4365" width="8.7109375" style="1894" customWidth="1"/>
    <col min="4366" max="4366" width="10.7109375" style="1894" customWidth="1"/>
    <col min="4367" max="4367" width="16.7109375" style="1894" customWidth="1"/>
    <col min="4368" max="4368" width="22.7109375" style="1894" customWidth="1"/>
    <col min="4369" max="4369" width="8.7109375" style="1894" customWidth="1"/>
    <col min="4370" max="4597" width="9.140625" style="1894" customWidth="1"/>
    <col min="4598" max="4598" width="13.7109375" style="1894" customWidth="1"/>
    <col min="4599" max="4599" width="11.7109375" style="1894" customWidth="1"/>
    <col min="4600" max="4600" width="16.28515625" style="1894" customWidth="1"/>
    <col min="4601" max="4601" width="22" style="1894" customWidth="1"/>
    <col min="4602" max="4605" width="11.7109375" style="1894" customWidth="1"/>
    <col min="4606" max="4606" width="14" style="1894" customWidth="1"/>
    <col min="4607" max="4607" width="19" style="1894" customWidth="1"/>
    <col min="4608" max="4608" width="16.28515625" style="1894"/>
    <col min="4609" max="4609" width="14" style="1894" customWidth="1"/>
    <col min="4610" max="4610" width="19" style="1894" customWidth="1"/>
    <col min="4611" max="4611" width="16.28515625" style="1894" customWidth="1"/>
    <col min="4612" max="4612" width="22" style="1894" customWidth="1"/>
    <col min="4613" max="4613" width="11.7109375" style="1894" customWidth="1"/>
    <col min="4614" max="4614" width="10.7109375" style="1894" customWidth="1"/>
    <col min="4615" max="4615" width="16.7109375" style="1894" customWidth="1"/>
    <col min="4616" max="4616" width="21.7109375" style="1894" customWidth="1"/>
    <col min="4617" max="4617" width="8.7109375" style="1894" customWidth="1"/>
    <col min="4618" max="4618" width="10.7109375" style="1894" customWidth="1"/>
    <col min="4619" max="4619" width="16.7109375" style="1894" customWidth="1"/>
    <col min="4620" max="4620" width="22.7109375" style="1894" customWidth="1"/>
    <col min="4621" max="4621" width="8.7109375" style="1894" customWidth="1"/>
    <col min="4622" max="4622" width="10.7109375" style="1894" customWidth="1"/>
    <col min="4623" max="4623" width="16.7109375" style="1894" customWidth="1"/>
    <col min="4624" max="4624" width="22.7109375" style="1894" customWidth="1"/>
    <col min="4625" max="4625" width="8.7109375" style="1894" customWidth="1"/>
    <col min="4626" max="4853" width="9.140625" style="1894" customWidth="1"/>
    <col min="4854" max="4854" width="13.7109375" style="1894" customWidth="1"/>
    <col min="4855" max="4855" width="11.7109375" style="1894" customWidth="1"/>
    <col min="4856" max="4856" width="16.28515625" style="1894" customWidth="1"/>
    <col min="4857" max="4857" width="22" style="1894" customWidth="1"/>
    <col min="4858" max="4861" width="11.7109375" style="1894" customWidth="1"/>
    <col min="4862" max="4862" width="14" style="1894" customWidth="1"/>
    <col min="4863" max="4863" width="19" style="1894" customWidth="1"/>
    <col min="4864" max="4864" width="16.28515625" style="1894"/>
    <col min="4865" max="4865" width="14" style="1894" customWidth="1"/>
    <col min="4866" max="4866" width="19" style="1894" customWidth="1"/>
    <col min="4867" max="4867" width="16.28515625" style="1894" customWidth="1"/>
    <col min="4868" max="4868" width="22" style="1894" customWidth="1"/>
    <col min="4869" max="4869" width="11.7109375" style="1894" customWidth="1"/>
    <col min="4870" max="4870" width="10.7109375" style="1894" customWidth="1"/>
    <col min="4871" max="4871" width="16.7109375" style="1894" customWidth="1"/>
    <col min="4872" max="4872" width="21.7109375" style="1894" customWidth="1"/>
    <col min="4873" max="4873" width="8.7109375" style="1894" customWidth="1"/>
    <col min="4874" max="4874" width="10.7109375" style="1894" customWidth="1"/>
    <col min="4875" max="4875" width="16.7109375" style="1894" customWidth="1"/>
    <col min="4876" max="4876" width="22.7109375" style="1894" customWidth="1"/>
    <col min="4877" max="4877" width="8.7109375" style="1894" customWidth="1"/>
    <col min="4878" max="4878" width="10.7109375" style="1894" customWidth="1"/>
    <col min="4879" max="4879" width="16.7109375" style="1894" customWidth="1"/>
    <col min="4880" max="4880" width="22.7109375" style="1894" customWidth="1"/>
    <col min="4881" max="4881" width="8.7109375" style="1894" customWidth="1"/>
    <col min="4882" max="5109" width="9.140625" style="1894" customWidth="1"/>
    <col min="5110" max="5110" width="13.7109375" style="1894" customWidth="1"/>
    <col min="5111" max="5111" width="11.7109375" style="1894" customWidth="1"/>
    <col min="5112" max="5112" width="16.28515625" style="1894" customWidth="1"/>
    <col min="5113" max="5113" width="22" style="1894" customWidth="1"/>
    <col min="5114" max="5117" width="11.7109375" style="1894" customWidth="1"/>
    <col min="5118" max="5118" width="14" style="1894" customWidth="1"/>
    <col min="5119" max="5119" width="19" style="1894" customWidth="1"/>
    <col min="5120" max="5120" width="16.28515625" style="1894"/>
    <col min="5121" max="5121" width="14" style="1894" customWidth="1"/>
    <col min="5122" max="5122" width="19" style="1894" customWidth="1"/>
    <col min="5123" max="5123" width="16.28515625" style="1894" customWidth="1"/>
    <col min="5124" max="5124" width="22" style="1894" customWidth="1"/>
    <col min="5125" max="5125" width="11.7109375" style="1894" customWidth="1"/>
    <col min="5126" max="5126" width="10.7109375" style="1894" customWidth="1"/>
    <col min="5127" max="5127" width="16.7109375" style="1894" customWidth="1"/>
    <col min="5128" max="5128" width="21.7109375" style="1894" customWidth="1"/>
    <col min="5129" max="5129" width="8.7109375" style="1894" customWidth="1"/>
    <col min="5130" max="5130" width="10.7109375" style="1894" customWidth="1"/>
    <col min="5131" max="5131" width="16.7109375" style="1894" customWidth="1"/>
    <col min="5132" max="5132" width="22.7109375" style="1894" customWidth="1"/>
    <col min="5133" max="5133" width="8.7109375" style="1894" customWidth="1"/>
    <col min="5134" max="5134" width="10.7109375" style="1894" customWidth="1"/>
    <col min="5135" max="5135" width="16.7109375" style="1894" customWidth="1"/>
    <col min="5136" max="5136" width="22.7109375" style="1894" customWidth="1"/>
    <col min="5137" max="5137" width="8.7109375" style="1894" customWidth="1"/>
    <col min="5138" max="5365" width="9.140625" style="1894" customWidth="1"/>
    <col min="5366" max="5366" width="13.7109375" style="1894" customWidth="1"/>
    <col min="5367" max="5367" width="11.7109375" style="1894" customWidth="1"/>
    <col min="5368" max="5368" width="16.28515625" style="1894" customWidth="1"/>
    <col min="5369" max="5369" width="22" style="1894" customWidth="1"/>
    <col min="5370" max="5373" width="11.7109375" style="1894" customWidth="1"/>
    <col min="5374" max="5374" width="14" style="1894" customWidth="1"/>
    <col min="5375" max="5375" width="19" style="1894" customWidth="1"/>
    <col min="5376" max="5376" width="16.28515625" style="1894"/>
    <col min="5377" max="5377" width="14" style="1894" customWidth="1"/>
    <col min="5378" max="5378" width="19" style="1894" customWidth="1"/>
    <col min="5379" max="5379" width="16.28515625" style="1894" customWidth="1"/>
    <col min="5380" max="5380" width="22" style="1894" customWidth="1"/>
    <col min="5381" max="5381" width="11.7109375" style="1894" customWidth="1"/>
    <col min="5382" max="5382" width="10.7109375" style="1894" customWidth="1"/>
    <col min="5383" max="5383" width="16.7109375" style="1894" customWidth="1"/>
    <col min="5384" max="5384" width="21.7109375" style="1894" customWidth="1"/>
    <col min="5385" max="5385" width="8.7109375" style="1894" customWidth="1"/>
    <col min="5386" max="5386" width="10.7109375" style="1894" customWidth="1"/>
    <col min="5387" max="5387" width="16.7109375" style="1894" customWidth="1"/>
    <col min="5388" max="5388" width="22.7109375" style="1894" customWidth="1"/>
    <col min="5389" max="5389" width="8.7109375" style="1894" customWidth="1"/>
    <col min="5390" max="5390" width="10.7109375" style="1894" customWidth="1"/>
    <col min="5391" max="5391" width="16.7109375" style="1894" customWidth="1"/>
    <col min="5392" max="5392" width="22.7109375" style="1894" customWidth="1"/>
    <col min="5393" max="5393" width="8.7109375" style="1894" customWidth="1"/>
    <col min="5394" max="5621" width="9.140625" style="1894" customWidth="1"/>
    <col min="5622" max="5622" width="13.7109375" style="1894" customWidth="1"/>
    <col min="5623" max="5623" width="11.7109375" style="1894" customWidth="1"/>
    <col min="5624" max="5624" width="16.28515625" style="1894" customWidth="1"/>
    <col min="5625" max="5625" width="22" style="1894" customWidth="1"/>
    <col min="5626" max="5629" width="11.7109375" style="1894" customWidth="1"/>
    <col min="5630" max="5630" width="14" style="1894" customWidth="1"/>
    <col min="5631" max="5631" width="19" style="1894" customWidth="1"/>
    <col min="5632" max="5632" width="16.28515625" style="1894"/>
    <col min="5633" max="5633" width="14" style="1894" customWidth="1"/>
    <col min="5634" max="5634" width="19" style="1894" customWidth="1"/>
    <col min="5635" max="5635" width="16.28515625" style="1894" customWidth="1"/>
    <col min="5636" max="5636" width="22" style="1894" customWidth="1"/>
    <col min="5637" max="5637" width="11.7109375" style="1894" customWidth="1"/>
    <col min="5638" max="5638" width="10.7109375" style="1894" customWidth="1"/>
    <col min="5639" max="5639" width="16.7109375" style="1894" customWidth="1"/>
    <col min="5640" max="5640" width="21.7109375" style="1894" customWidth="1"/>
    <col min="5641" max="5641" width="8.7109375" style="1894" customWidth="1"/>
    <col min="5642" max="5642" width="10.7109375" style="1894" customWidth="1"/>
    <col min="5643" max="5643" width="16.7109375" style="1894" customWidth="1"/>
    <col min="5644" max="5644" width="22.7109375" style="1894" customWidth="1"/>
    <col min="5645" max="5645" width="8.7109375" style="1894" customWidth="1"/>
    <col min="5646" max="5646" width="10.7109375" style="1894" customWidth="1"/>
    <col min="5647" max="5647" width="16.7109375" style="1894" customWidth="1"/>
    <col min="5648" max="5648" width="22.7109375" style="1894" customWidth="1"/>
    <col min="5649" max="5649" width="8.7109375" style="1894" customWidth="1"/>
    <col min="5650" max="5877" width="9.140625" style="1894" customWidth="1"/>
    <col min="5878" max="5878" width="13.7109375" style="1894" customWidth="1"/>
    <col min="5879" max="5879" width="11.7109375" style="1894" customWidth="1"/>
    <col min="5880" max="5880" width="16.28515625" style="1894" customWidth="1"/>
    <col min="5881" max="5881" width="22" style="1894" customWidth="1"/>
    <col min="5882" max="5885" width="11.7109375" style="1894" customWidth="1"/>
    <col min="5886" max="5886" width="14" style="1894" customWidth="1"/>
    <col min="5887" max="5887" width="19" style="1894" customWidth="1"/>
    <col min="5888" max="5888" width="16.28515625" style="1894"/>
    <col min="5889" max="5889" width="14" style="1894" customWidth="1"/>
    <col min="5890" max="5890" width="19" style="1894" customWidth="1"/>
    <col min="5891" max="5891" width="16.28515625" style="1894" customWidth="1"/>
    <col min="5892" max="5892" width="22" style="1894" customWidth="1"/>
    <col min="5893" max="5893" width="11.7109375" style="1894" customWidth="1"/>
    <col min="5894" max="5894" width="10.7109375" style="1894" customWidth="1"/>
    <col min="5895" max="5895" width="16.7109375" style="1894" customWidth="1"/>
    <col min="5896" max="5896" width="21.7109375" style="1894" customWidth="1"/>
    <col min="5897" max="5897" width="8.7109375" style="1894" customWidth="1"/>
    <col min="5898" max="5898" width="10.7109375" style="1894" customWidth="1"/>
    <col min="5899" max="5899" width="16.7109375" style="1894" customWidth="1"/>
    <col min="5900" max="5900" width="22.7109375" style="1894" customWidth="1"/>
    <col min="5901" max="5901" width="8.7109375" style="1894" customWidth="1"/>
    <col min="5902" max="5902" width="10.7109375" style="1894" customWidth="1"/>
    <col min="5903" max="5903" width="16.7109375" style="1894" customWidth="1"/>
    <col min="5904" max="5904" width="22.7109375" style="1894" customWidth="1"/>
    <col min="5905" max="5905" width="8.7109375" style="1894" customWidth="1"/>
    <col min="5906" max="6133" width="9.140625" style="1894" customWidth="1"/>
    <col min="6134" max="6134" width="13.7109375" style="1894" customWidth="1"/>
    <col min="6135" max="6135" width="11.7109375" style="1894" customWidth="1"/>
    <col min="6136" max="6136" width="16.28515625" style="1894" customWidth="1"/>
    <col min="6137" max="6137" width="22" style="1894" customWidth="1"/>
    <col min="6138" max="6141" width="11.7109375" style="1894" customWidth="1"/>
    <col min="6142" max="6142" width="14" style="1894" customWidth="1"/>
    <col min="6143" max="6143" width="19" style="1894" customWidth="1"/>
    <col min="6144" max="6144" width="16.28515625" style="1894"/>
    <col min="6145" max="6145" width="14" style="1894" customWidth="1"/>
    <col min="6146" max="6146" width="19" style="1894" customWidth="1"/>
    <col min="6147" max="6147" width="16.28515625" style="1894" customWidth="1"/>
    <col min="6148" max="6148" width="22" style="1894" customWidth="1"/>
    <col min="6149" max="6149" width="11.7109375" style="1894" customWidth="1"/>
    <col min="6150" max="6150" width="10.7109375" style="1894" customWidth="1"/>
    <col min="6151" max="6151" width="16.7109375" style="1894" customWidth="1"/>
    <col min="6152" max="6152" width="21.7109375" style="1894" customWidth="1"/>
    <col min="6153" max="6153" width="8.7109375" style="1894" customWidth="1"/>
    <col min="6154" max="6154" width="10.7109375" style="1894" customWidth="1"/>
    <col min="6155" max="6155" width="16.7109375" style="1894" customWidth="1"/>
    <col min="6156" max="6156" width="22.7109375" style="1894" customWidth="1"/>
    <col min="6157" max="6157" width="8.7109375" style="1894" customWidth="1"/>
    <col min="6158" max="6158" width="10.7109375" style="1894" customWidth="1"/>
    <col min="6159" max="6159" width="16.7109375" style="1894" customWidth="1"/>
    <col min="6160" max="6160" width="22.7109375" style="1894" customWidth="1"/>
    <col min="6161" max="6161" width="8.7109375" style="1894" customWidth="1"/>
    <col min="6162" max="6389" width="9.140625" style="1894" customWidth="1"/>
    <col min="6390" max="6390" width="13.7109375" style="1894" customWidth="1"/>
    <col min="6391" max="6391" width="11.7109375" style="1894" customWidth="1"/>
    <col min="6392" max="6392" width="16.28515625" style="1894" customWidth="1"/>
    <col min="6393" max="6393" width="22" style="1894" customWidth="1"/>
    <col min="6394" max="6397" width="11.7109375" style="1894" customWidth="1"/>
    <col min="6398" max="6398" width="14" style="1894" customWidth="1"/>
    <col min="6399" max="6399" width="19" style="1894" customWidth="1"/>
    <col min="6400" max="6400" width="16.28515625" style="1894"/>
    <col min="6401" max="6401" width="14" style="1894" customWidth="1"/>
    <col min="6402" max="6402" width="19" style="1894" customWidth="1"/>
    <col min="6403" max="6403" width="16.28515625" style="1894" customWidth="1"/>
    <col min="6404" max="6404" width="22" style="1894" customWidth="1"/>
    <col min="6405" max="6405" width="11.7109375" style="1894" customWidth="1"/>
    <col min="6406" max="6406" width="10.7109375" style="1894" customWidth="1"/>
    <col min="6407" max="6407" width="16.7109375" style="1894" customWidth="1"/>
    <col min="6408" max="6408" width="21.7109375" style="1894" customWidth="1"/>
    <col min="6409" max="6409" width="8.7109375" style="1894" customWidth="1"/>
    <col min="6410" max="6410" width="10.7109375" style="1894" customWidth="1"/>
    <col min="6411" max="6411" width="16.7109375" style="1894" customWidth="1"/>
    <col min="6412" max="6412" width="22.7109375" style="1894" customWidth="1"/>
    <col min="6413" max="6413" width="8.7109375" style="1894" customWidth="1"/>
    <col min="6414" max="6414" width="10.7109375" style="1894" customWidth="1"/>
    <col min="6415" max="6415" width="16.7109375" style="1894" customWidth="1"/>
    <col min="6416" max="6416" width="22.7109375" style="1894" customWidth="1"/>
    <col min="6417" max="6417" width="8.7109375" style="1894" customWidth="1"/>
    <col min="6418" max="6645" width="9.140625" style="1894" customWidth="1"/>
    <col min="6646" max="6646" width="13.7109375" style="1894" customWidth="1"/>
    <col min="6647" max="6647" width="11.7109375" style="1894" customWidth="1"/>
    <col min="6648" max="6648" width="16.28515625" style="1894" customWidth="1"/>
    <col min="6649" max="6649" width="22" style="1894" customWidth="1"/>
    <col min="6650" max="6653" width="11.7109375" style="1894" customWidth="1"/>
    <col min="6654" max="6654" width="14" style="1894" customWidth="1"/>
    <col min="6655" max="6655" width="19" style="1894" customWidth="1"/>
    <col min="6656" max="6656" width="16.28515625" style="1894"/>
    <col min="6657" max="6657" width="14" style="1894" customWidth="1"/>
    <col min="6658" max="6658" width="19" style="1894" customWidth="1"/>
    <col min="6659" max="6659" width="16.28515625" style="1894" customWidth="1"/>
    <col min="6660" max="6660" width="22" style="1894" customWidth="1"/>
    <col min="6661" max="6661" width="11.7109375" style="1894" customWidth="1"/>
    <col min="6662" max="6662" width="10.7109375" style="1894" customWidth="1"/>
    <col min="6663" max="6663" width="16.7109375" style="1894" customWidth="1"/>
    <col min="6664" max="6664" width="21.7109375" style="1894" customWidth="1"/>
    <col min="6665" max="6665" width="8.7109375" style="1894" customWidth="1"/>
    <col min="6666" max="6666" width="10.7109375" style="1894" customWidth="1"/>
    <col min="6667" max="6667" width="16.7109375" style="1894" customWidth="1"/>
    <col min="6668" max="6668" width="22.7109375" style="1894" customWidth="1"/>
    <col min="6669" max="6669" width="8.7109375" style="1894" customWidth="1"/>
    <col min="6670" max="6670" width="10.7109375" style="1894" customWidth="1"/>
    <col min="6671" max="6671" width="16.7109375" style="1894" customWidth="1"/>
    <col min="6672" max="6672" width="22.7109375" style="1894" customWidth="1"/>
    <col min="6673" max="6673" width="8.7109375" style="1894" customWidth="1"/>
    <col min="6674" max="6901" width="9.140625" style="1894" customWidth="1"/>
    <col min="6902" max="6902" width="13.7109375" style="1894" customWidth="1"/>
    <col min="6903" max="6903" width="11.7109375" style="1894" customWidth="1"/>
    <col min="6904" max="6904" width="16.28515625" style="1894" customWidth="1"/>
    <col min="6905" max="6905" width="22" style="1894" customWidth="1"/>
    <col min="6906" max="6909" width="11.7109375" style="1894" customWidth="1"/>
    <col min="6910" max="6910" width="14" style="1894" customWidth="1"/>
    <col min="6911" max="6911" width="19" style="1894" customWidth="1"/>
    <col min="6912" max="6912" width="16.28515625" style="1894"/>
    <col min="6913" max="6913" width="14" style="1894" customWidth="1"/>
    <col min="6914" max="6914" width="19" style="1894" customWidth="1"/>
    <col min="6915" max="6915" width="16.28515625" style="1894" customWidth="1"/>
    <col min="6916" max="6916" width="22" style="1894" customWidth="1"/>
    <col min="6917" max="6917" width="11.7109375" style="1894" customWidth="1"/>
    <col min="6918" max="6918" width="10.7109375" style="1894" customWidth="1"/>
    <col min="6919" max="6919" width="16.7109375" style="1894" customWidth="1"/>
    <col min="6920" max="6920" width="21.7109375" style="1894" customWidth="1"/>
    <col min="6921" max="6921" width="8.7109375" style="1894" customWidth="1"/>
    <col min="6922" max="6922" width="10.7109375" style="1894" customWidth="1"/>
    <col min="6923" max="6923" width="16.7109375" style="1894" customWidth="1"/>
    <col min="6924" max="6924" width="22.7109375" style="1894" customWidth="1"/>
    <col min="6925" max="6925" width="8.7109375" style="1894" customWidth="1"/>
    <col min="6926" max="6926" width="10.7109375" style="1894" customWidth="1"/>
    <col min="6927" max="6927" width="16.7109375" style="1894" customWidth="1"/>
    <col min="6928" max="6928" width="22.7109375" style="1894" customWidth="1"/>
    <col min="6929" max="6929" width="8.7109375" style="1894" customWidth="1"/>
    <col min="6930" max="7157" width="9.140625" style="1894" customWidth="1"/>
    <col min="7158" max="7158" width="13.7109375" style="1894" customWidth="1"/>
    <col min="7159" max="7159" width="11.7109375" style="1894" customWidth="1"/>
    <col min="7160" max="7160" width="16.28515625" style="1894" customWidth="1"/>
    <col min="7161" max="7161" width="22" style="1894" customWidth="1"/>
    <col min="7162" max="7165" width="11.7109375" style="1894" customWidth="1"/>
    <col min="7166" max="7166" width="14" style="1894" customWidth="1"/>
    <col min="7167" max="7167" width="19" style="1894" customWidth="1"/>
    <col min="7168" max="7168" width="16.28515625" style="1894"/>
    <col min="7169" max="7169" width="14" style="1894" customWidth="1"/>
    <col min="7170" max="7170" width="19" style="1894" customWidth="1"/>
    <col min="7171" max="7171" width="16.28515625" style="1894" customWidth="1"/>
    <col min="7172" max="7172" width="22" style="1894" customWidth="1"/>
    <col min="7173" max="7173" width="11.7109375" style="1894" customWidth="1"/>
    <col min="7174" max="7174" width="10.7109375" style="1894" customWidth="1"/>
    <col min="7175" max="7175" width="16.7109375" style="1894" customWidth="1"/>
    <col min="7176" max="7176" width="21.7109375" style="1894" customWidth="1"/>
    <col min="7177" max="7177" width="8.7109375" style="1894" customWidth="1"/>
    <col min="7178" max="7178" width="10.7109375" style="1894" customWidth="1"/>
    <col min="7179" max="7179" width="16.7109375" style="1894" customWidth="1"/>
    <col min="7180" max="7180" width="22.7109375" style="1894" customWidth="1"/>
    <col min="7181" max="7181" width="8.7109375" style="1894" customWidth="1"/>
    <col min="7182" max="7182" width="10.7109375" style="1894" customWidth="1"/>
    <col min="7183" max="7183" width="16.7109375" style="1894" customWidth="1"/>
    <col min="7184" max="7184" width="22.7109375" style="1894" customWidth="1"/>
    <col min="7185" max="7185" width="8.7109375" style="1894" customWidth="1"/>
    <col min="7186" max="7413" width="9.140625" style="1894" customWidth="1"/>
    <col min="7414" max="7414" width="13.7109375" style="1894" customWidth="1"/>
    <col min="7415" max="7415" width="11.7109375" style="1894" customWidth="1"/>
    <col min="7416" max="7416" width="16.28515625" style="1894" customWidth="1"/>
    <col min="7417" max="7417" width="22" style="1894" customWidth="1"/>
    <col min="7418" max="7421" width="11.7109375" style="1894" customWidth="1"/>
    <col min="7422" max="7422" width="14" style="1894" customWidth="1"/>
    <col min="7423" max="7423" width="19" style="1894" customWidth="1"/>
    <col min="7424" max="7424" width="16.28515625" style="1894"/>
    <col min="7425" max="7425" width="14" style="1894" customWidth="1"/>
    <col min="7426" max="7426" width="19" style="1894" customWidth="1"/>
    <col min="7427" max="7427" width="16.28515625" style="1894" customWidth="1"/>
    <col min="7428" max="7428" width="22" style="1894" customWidth="1"/>
    <col min="7429" max="7429" width="11.7109375" style="1894" customWidth="1"/>
    <col min="7430" max="7430" width="10.7109375" style="1894" customWidth="1"/>
    <col min="7431" max="7431" width="16.7109375" style="1894" customWidth="1"/>
    <col min="7432" max="7432" width="21.7109375" style="1894" customWidth="1"/>
    <col min="7433" max="7433" width="8.7109375" style="1894" customWidth="1"/>
    <col min="7434" max="7434" width="10.7109375" style="1894" customWidth="1"/>
    <col min="7435" max="7435" width="16.7109375" style="1894" customWidth="1"/>
    <col min="7436" max="7436" width="22.7109375" style="1894" customWidth="1"/>
    <col min="7437" max="7437" width="8.7109375" style="1894" customWidth="1"/>
    <col min="7438" max="7438" width="10.7109375" style="1894" customWidth="1"/>
    <col min="7439" max="7439" width="16.7109375" style="1894" customWidth="1"/>
    <col min="7440" max="7440" width="22.7109375" style="1894" customWidth="1"/>
    <col min="7441" max="7441" width="8.7109375" style="1894" customWidth="1"/>
    <col min="7442" max="7669" width="9.140625" style="1894" customWidth="1"/>
    <col min="7670" max="7670" width="13.7109375" style="1894" customWidth="1"/>
    <col min="7671" max="7671" width="11.7109375" style="1894" customWidth="1"/>
    <col min="7672" max="7672" width="16.28515625" style="1894" customWidth="1"/>
    <col min="7673" max="7673" width="22" style="1894" customWidth="1"/>
    <col min="7674" max="7677" width="11.7109375" style="1894" customWidth="1"/>
    <col min="7678" max="7678" width="14" style="1894" customWidth="1"/>
    <col min="7679" max="7679" width="19" style="1894" customWidth="1"/>
    <col min="7680" max="7680" width="16.28515625" style="1894"/>
    <col min="7681" max="7681" width="14" style="1894" customWidth="1"/>
    <col min="7682" max="7682" width="19" style="1894" customWidth="1"/>
    <col min="7683" max="7683" width="16.28515625" style="1894" customWidth="1"/>
    <col min="7684" max="7684" width="22" style="1894" customWidth="1"/>
    <col min="7685" max="7685" width="11.7109375" style="1894" customWidth="1"/>
    <col min="7686" max="7686" width="10.7109375" style="1894" customWidth="1"/>
    <col min="7687" max="7687" width="16.7109375" style="1894" customWidth="1"/>
    <col min="7688" max="7688" width="21.7109375" style="1894" customWidth="1"/>
    <col min="7689" max="7689" width="8.7109375" style="1894" customWidth="1"/>
    <col min="7690" max="7690" width="10.7109375" style="1894" customWidth="1"/>
    <col min="7691" max="7691" width="16.7109375" style="1894" customWidth="1"/>
    <col min="7692" max="7692" width="22.7109375" style="1894" customWidth="1"/>
    <col min="7693" max="7693" width="8.7109375" style="1894" customWidth="1"/>
    <col min="7694" max="7694" width="10.7109375" style="1894" customWidth="1"/>
    <col min="7695" max="7695" width="16.7109375" style="1894" customWidth="1"/>
    <col min="7696" max="7696" width="22.7109375" style="1894" customWidth="1"/>
    <col min="7697" max="7697" width="8.7109375" style="1894" customWidth="1"/>
    <col min="7698" max="7925" width="9.140625" style="1894" customWidth="1"/>
    <col min="7926" max="7926" width="13.7109375" style="1894" customWidth="1"/>
    <col min="7927" max="7927" width="11.7109375" style="1894" customWidth="1"/>
    <col min="7928" max="7928" width="16.28515625" style="1894" customWidth="1"/>
    <col min="7929" max="7929" width="22" style="1894" customWidth="1"/>
    <col min="7930" max="7933" width="11.7109375" style="1894" customWidth="1"/>
    <col min="7934" max="7934" width="14" style="1894" customWidth="1"/>
    <col min="7935" max="7935" width="19" style="1894" customWidth="1"/>
    <col min="7936" max="7936" width="16.28515625" style="1894"/>
    <col min="7937" max="7937" width="14" style="1894" customWidth="1"/>
    <col min="7938" max="7938" width="19" style="1894" customWidth="1"/>
    <col min="7939" max="7939" width="16.28515625" style="1894" customWidth="1"/>
    <col min="7940" max="7940" width="22" style="1894" customWidth="1"/>
    <col min="7941" max="7941" width="11.7109375" style="1894" customWidth="1"/>
    <col min="7942" max="7942" width="10.7109375" style="1894" customWidth="1"/>
    <col min="7943" max="7943" width="16.7109375" style="1894" customWidth="1"/>
    <col min="7944" max="7944" width="21.7109375" style="1894" customWidth="1"/>
    <col min="7945" max="7945" width="8.7109375" style="1894" customWidth="1"/>
    <col min="7946" max="7946" width="10.7109375" style="1894" customWidth="1"/>
    <col min="7947" max="7947" width="16.7109375" style="1894" customWidth="1"/>
    <col min="7948" max="7948" width="22.7109375" style="1894" customWidth="1"/>
    <col min="7949" max="7949" width="8.7109375" style="1894" customWidth="1"/>
    <col min="7950" max="7950" width="10.7109375" style="1894" customWidth="1"/>
    <col min="7951" max="7951" width="16.7109375" style="1894" customWidth="1"/>
    <col min="7952" max="7952" width="22.7109375" style="1894" customWidth="1"/>
    <col min="7953" max="7953" width="8.7109375" style="1894" customWidth="1"/>
    <col min="7954" max="8181" width="9.140625" style="1894" customWidth="1"/>
    <col min="8182" max="8182" width="13.7109375" style="1894" customWidth="1"/>
    <col min="8183" max="8183" width="11.7109375" style="1894" customWidth="1"/>
    <col min="8184" max="8184" width="16.28515625" style="1894" customWidth="1"/>
    <col min="8185" max="8185" width="22" style="1894" customWidth="1"/>
    <col min="8186" max="8189" width="11.7109375" style="1894" customWidth="1"/>
    <col min="8190" max="8190" width="14" style="1894" customWidth="1"/>
    <col min="8191" max="8191" width="19" style="1894" customWidth="1"/>
    <col min="8192" max="8192" width="16.28515625" style="1894"/>
    <col min="8193" max="8193" width="14" style="1894" customWidth="1"/>
    <col min="8194" max="8194" width="19" style="1894" customWidth="1"/>
    <col min="8195" max="8195" width="16.28515625" style="1894" customWidth="1"/>
    <col min="8196" max="8196" width="22" style="1894" customWidth="1"/>
    <col min="8197" max="8197" width="11.7109375" style="1894" customWidth="1"/>
    <col min="8198" max="8198" width="10.7109375" style="1894" customWidth="1"/>
    <col min="8199" max="8199" width="16.7109375" style="1894" customWidth="1"/>
    <col min="8200" max="8200" width="21.7109375" style="1894" customWidth="1"/>
    <col min="8201" max="8201" width="8.7109375" style="1894" customWidth="1"/>
    <col min="8202" max="8202" width="10.7109375" style="1894" customWidth="1"/>
    <col min="8203" max="8203" width="16.7109375" style="1894" customWidth="1"/>
    <col min="8204" max="8204" width="22.7109375" style="1894" customWidth="1"/>
    <col min="8205" max="8205" width="8.7109375" style="1894" customWidth="1"/>
    <col min="8206" max="8206" width="10.7109375" style="1894" customWidth="1"/>
    <col min="8207" max="8207" width="16.7109375" style="1894" customWidth="1"/>
    <col min="8208" max="8208" width="22.7109375" style="1894" customWidth="1"/>
    <col min="8209" max="8209" width="8.7109375" style="1894" customWidth="1"/>
    <col min="8210" max="8437" width="9.140625" style="1894" customWidth="1"/>
    <col min="8438" max="8438" width="13.7109375" style="1894" customWidth="1"/>
    <col min="8439" max="8439" width="11.7109375" style="1894" customWidth="1"/>
    <col min="8440" max="8440" width="16.28515625" style="1894" customWidth="1"/>
    <col min="8441" max="8441" width="22" style="1894" customWidth="1"/>
    <col min="8442" max="8445" width="11.7109375" style="1894" customWidth="1"/>
    <col min="8446" max="8446" width="14" style="1894" customWidth="1"/>
    <col min="8447" max="8447" width="19" style="1894" customWidth="1"/>
    <col min="8448" max="8448" width="16.28515625" style="1894"/>
    <col min="8449" max="8449" width="14" style="1894" customWidth="1"/>
    <col min="8450" max="8450" width="19" style="1894" customWidth="1"/>
    <col min="8451" max="8451" width="16.28515625" style="1894" customWidth="1"/>
    <col min="8452" max="8452" width="22" style="1894" customWidth="1"/>
    <col min="8453" max="8453" width="11.7109375" style="1894" customWidth="1"/>
    <col min="8454" max="8454" width="10.7109375" style="1894" customWidth="1"/>
    <col min="8455" max="8455" width="16.7109375" style="1894" customWidth="1"/>
    <col min="8456" max="8456" width="21.7109375" style="1894" customWidth="1"/>
    <col min="8457" max="8457" width="8.7109375" style="1894" customWidth="1"/>
    <col min="8458" max="8458" width="10.7109375" style="1894" customWidth="1"/>
    <col min="8459" max="8459" width="16.7109375" style="1894" customWidth="1"/>
    <col min="8460" max="8460" width="22.7109375" style="1894" customWidth="1"/>
    <col min="8461" max="8461" width="8.7109375" style="1894" customWidth="1"/>
    <col min="8462" max="8462" width="10.7109375" style="1894" customWidth="1"/>
    <col min="8463" max="8463" width="16.7109375" style="1894" customWidth="1"/>
    <col min="8464" max="8464" width="22.7109375" style="1894" customWidth="1"/>
    <col min="8465" max="8465" width="8.7109375" style="1894" customWidth="1"/>
    <col min="8466" max="8693" width="9.140625" style="1894" customWidth="1"/>
    <col min="8694" max="8694" width="13.7109375" style="1894" customWidth="1"/>
    <col min="8695" max="8695" width="11.7109375" style="1894" customWidth="1"/>
    <col min="8696" max="8696" width="16.28515625" style="1894" customWidth="1"/>
    <col min="8697" max="8697" width="22" style="1894" customWidth="1"/>
    <col min="8698" max="8701" width="11.7109375" style="1894" customWidth="1"/>
    <col min="8702" max="8702" width="14" style="1894" customWidth="1"/>
    <col min="8703" max="8703" width="19" style="1894" customWidth="1"/>
    <col min="8704" max="8704" width="16.28515625" style="1894"/>
    <col min="8705" max="8705" width="14" style="1894" customWidth="1"/>
    <col min="8706" max="8706" width="19" style="1894" customWidth="1"/>
    <col min="8707" max="8707" width="16.28515625" style="1894" customWidth="1"/>
    <col min="8708" max="8708" width="22" style="1894" customWidth="1"/>
    <col min="8709" max="8709" width="11.7109375" style="1894" customWidth="1"/>
    <col min="8710" max="8710" width="10.7109375" style="1894" customWidth="1"/>
    <col min="8711" max="8711" width="16.7109375" style="1894" customWidth="1"/>
    <col min="8712" max="8712" width="21.7109375" style="1894" customWidth="1"/>
    <col min="8713" max="8713" width="8.7109375" style="1894" customWidth="1"/>
    <col min="8714" max="8714" width="10.7109375" style="1894" customWidth="1"/>
    <col min="8715" max="8715" width="16.7109375" style="1894" customWidth="1"/>
    <col min="8716" max="8716" width="22.7109375" style="1894" customWidth="1"/>
    <col min="8717" max="8717" width="8.7109375" style="1894" customWidth="1"/>
    <col min="8718" max="8718" width="10.7109375" style="1894" customWidth="1"/>
    <col min="8719" max="8719" width="16.7109375" style="1894" customWidth="1"/>
    <col min="8720" max="8720" width="22.7109375" style="1894" customWidth="1"/>
    <col min="8721" max="8721" width="8.7109375" style="1894" customWidth="1"/>
    <col min="8722" max="8949" width="9.140625" style="1894" customWidth="1"/>
    <col min="8950" max="8950" width="13.7109375" style="1894" customWidth="1"/>
    <col min="8951" max="8951" width="11.7109375" style="1894" customWidth="1"/>
    <col min="8952" max="8952" width="16.28515625" style="1894" customWidth="1"/>
    <col min="8953" max="8953" width="22" style="1894" customWidth="1"/>
    <col min="8954" max="8957" width="11.7109375" style="1894" customWidth="1"/>
    <col min="8958" max="8958" width="14" style="1894" customWidth="1"/>
    <col min="8959" max="8959" width="19" style="1894" customWidth="1"/>
    <col min="8960" max="8960" width="16.28515625" style="1894"/>
    <col min="8961" max="8961" width="14" style="1894" customWidth="1"/>
    <col min="8962" max="8962" width="19" style="1894" customWidth="1"/>
    <col min="8963" max="8963" width="16.28515625" style="1894" customWidth="1"/>
    <col min="8964" max="8964" width="22" style="1894" customWidth="1"/>
    <col min="8965" max="8965" width="11.7109375" style="1894" customWidth="1"/>
    <col min="8966" max="8966" width="10.7109375" style="1894" customWidth="1"/>
    <col min="8967" max="8967" width="16.7109375" style="1894" customWidth="1"/>
    <col min="8968" max="8968" width="21.7109375" style="1894" customWidth="1"/>
    <col min="8969" max="8969" width="8.7109375" style="1894" customWidth="1"/>
    <col min="8970" max="8970" width="10.7109375" style="1894" customWidth="1"/>
    <col min="8971" max="8971" width="16.7109375" style="1894" customWidth="1"/>
    <col min="8972" max="8972" width="22.7109375" style="1894" customWidth="1"/>
    <col min="8973" max="8973" width="8.7109375" style="1894" customWidth="1"/>
    <col min="8974" max="8974" width="10.7109375" style="1894" customWidth="1"/>
    <col min="8975" max="8975" width="16.7109375" style="1894" customWidth="1"/>
    <col min="8976" max="8976" width="22.7109375" style="1894" customWidth="1"/>
    <col min="8977" max="8977" width="8.7109375" style="1894" customWidth="1"/>
    <col min="8978" max="9205" width="9.140625" style="1894" customWidth="1"/>
    <col min="9206" max="9206" width="13.7109375" style="1894" customWidth="1"/>
    <col min="9207" max="9207" width="11.7109375" style="1894" customWidth="1"/>
    <col min="9208" max="9208" width="16.28515625" style="1894" customWidth="1"/>
    <col min="9209" max="9209" width="22" style="1894" customWidth="1"/>
    <col min="9210" max="9213" width="11.7109375" style="1894" customWidth="1"/>
    <col min="9214" max="9214" width="14" style="1894" customWidth="1"/>
    <col min="9215" max="9215" width="19" style="1894" customWidth="1"/>
    <col min="9216" max="9216" width="16.28515625" style="1894"/>
    <col min="9217" max="9217" width="14" style="1894" customWidth="1"/>
    <col min="9218" max="9218" width="19" style="1894" customWidth="1"/>
    <col min="9219" max="9219" width="16.28515625" style="1894" customWidth="1"/>
    <col min="9220" max="9220" width="22" style="1894" customWidth="1"/>
    <col min="9221" max="9221" width="11.7109375" style="1894" customWidth="1"/>
    <col min="9222" max="9222" width="10.7109375" style="1894" customWidth="1"/>
    <col min="9223" max="9223" width="16.7109375" style="1894" customWidth="1"/>
    <col min="9224" max="9224" width="21.7109375" style="1894" customWidth="1"/>
    <col min="9225" max="9225" width="8.7109375" style="1894" customWidth="1"/>
    <col min="9226" max="9226" width="10.7109375" style="1894" customWidth="1"/>
    <col min="9227" max="9227" width="16.7109375" style="1894" customWidth="1"/>
    <col min="9228" max="9228" width="22.7109375" style="1894" customWidth="1"/>
    <col min="9229" max="9229" width="8.7109375" style="1894" customWidth="1"/>
    <col min="9230" max="9230" width="10.7109375" style="1894" customWidth="1"/>
    <col min="9231" max="9231" width="16.7109375" style="1894" customWidth="1"/>
    <col min="9232" max="9232" width="22.7109375" style="1894" customWidth="1"/>
    <col min="9233" max="9233" width="8.7109375" style="1894" customWidth="1"/>
    <col min="9234" max="9461" width="9.140625" style="1894" customWidth="1"/>
    <col min="9462" max="9462" width="13.7109375" style="1894" customWidth="1"/>
    <col min="9463" max="9463" width="11.7109375" style="1894" customWidth="1"/>
    <col min="9464" max="9464" width="16.28515625" style="1894" customWidth="1"/>
    <col min="9465" max="9465" width="22" style="1894" customWidth="1"/>
    <col min="9466" max="9469" width="11.7109375" style="1894" customWidth="1"/>
    <col min="9470" max="9470" width="14" style="1894" customWidth="1"/>
    <col min="9471" max="9471" width="19" style="1894" customWidth="1"/>
    <col min="9472" max="9472" width="16.28515625" style="1894"/>
    <col min="9473" max="9473" width="14" style="1894" customWidth="1"/>
    <col min="9474" max="9474" width="19" style="1894" customWidth="1"/>
    <col min="9475" max="9475" width="16.28515625" style="1894" customWidth="1"/>
    <col min="9476" max="9476" width="22" style="1894" customWidth="1"/>
    <col min="9477" max="9477" width="11.7109375" style="1894" customWidth="1"/>
    <col min="9478" max="9478" width="10.7109375" style="1894" customWidth="1"/>
    <col min="9479" max="9479" width="16.7109375" style="1894" customWidth="1"/>
    <col min="9480" max="9480" width="21.7109375" style="1894" customWidth="1"/>
    <col min="9481" max="9481" width="8.7109375" style="1894" customWidth="1"/>
    <col min="9482" max="9482" width="10.7109375" style="1894" customWidth="1"/>
    <col min="9483" max="9483" width="16.7109375" style="1894" customWidth="1"/>
    <col min="9484" max="9484" width="22.7109375" style="1894" customWidth="1"/>
    <col min="9485" max="9485" width="8.7109375" style="1894" customWidth="1"/>
    <col min="9486" max="9486" width="10.7109375" style="1894" customWidth="1"/>
    <col min="9487" max="9487" width="16.7109375" style="1894" customWidth="1"/>
    <col min="9488" max="9488" width="22.7109375" style="1894" customWidth="1"/>
    <col min="9489" max="9489" width="8.7109375" style="1894" customWidth="1"/>
    <col min="9490" max="9717" width="9.140625" style="1894" customWidth="1"/>
    <col min="9718" max="9718" width="13.7109375" style="1894" customWidth="1"/>
    <col min="9719" max="9719" width="11.7109375" style="1894" customWidth="1"/>
    <col min="9720" max="9720" width="16.28515625" style="1894" customWidth="1"/>
    <col min="9721" max="9721" width="22" style="1894" customWidth="1"/>
    <col min="9722" max="9725" width="11.7109375" style="1894" customWidth="1"/>
    <col min="9726" max="9726" width="14" style="1894" customWidth="1"/>
    <col min="9727" max="9727" width="19" style="1894" customWidth="1"/>
    <col min="9728" max="9728" width="16.28515625" style="1894"/>
    <col min="9729" max="9729" width="14" style="1894" customWidth="1"/>
    <col min="9730" max="9730" width="19" style="1894" customWidth="1"/>
    <col min="9731" max="9731" width="16.28515625" style="1894" customWidth="1"/>
    <col min="9732" max="9732" width="22" style="1894" customWidth="1"/>
    <col min="9733" max="9733" width="11.7109375" style="1894" customWidth="1"/>
    <col min="9734" max="9734" width="10.7109375" style="1894" customWidth="1"/>
    <col min="9735" max="9735" width="16.7109375" style="1894" customWidth="1"/>
    <col min="9736" max="9736" width="21.7109375" style="1894" customWidth="1"/>
    <col min="9737" max="9737" width="8.7109375" style="1894" customWidth="1"/>
    <col min="9738" max="9738" width="10.7109375" style="1894" customWidth="1"/>
    <col min="9739" max="9739" width="16.7109375" style="1894" customWidth="1"/>
    <col min="9740" max="9740" width="22.7109375" style="1894" customWidth="1"/>
    <col min="9741" max="9741" width="8.7109375" style="1894" customWidth="1"/>
    <col min="9742" max="9742" width="10.7109375" style="1894" customWidth="1"/>
    <col min="9743" max="9743" width="16.7109375" style="1894" customWidth="1"/>
    <col min="9744" max="9744" width="22.7109375" style="1894" customWidth="1"/>
    <col min="9745" max="9745" width="8.7109375" style="1894" customWidth="1"/>
    <col min="9746" max="9973" width="9.140625" style="1894" customWidth="1"/>
    <col min="9974" max="9974" width="13.7109375" style="1894" customWidth="1"/>
    <col min="9975" max="9975" width="11.7109375" style="1894" customWidth="1"/>
    <col min="9976" max="9976" width="16.28515625" style="1894" customWidth="1"/>
    <col min="9977" max="9977" width="22" style="1894" customWidth="1"/>
    <col min="9978" max="9981" width="11.7109375" style="1894" customWidth="1"/>
    <col min="9982" max="9982" width="14" style="1894" customWidth="1"/>
    <col min="9983" max="9983" width="19" style="1894" customWidth="1"/>
    <col min="9984" max="9984" width="16.28515625" style="1894"/>
    <col min="9985" max="9985" width="14" style="1894" customWidth="1"/>
    <col min="9986" max="9986" width="19" style="1894" customWidth="1"/>
    <col min="9987" max="9987" width="16.28515625" style="1894" customWidth="1"/>
    <col min="9988" max="9988" width="22" style="1894" customWidth="1"/>
    <col min="9989" max="9989" width="11.7109375" style="1894" customWidth="1"/>
    <col min="9990" max="9990" width="10.7109375" style="1894" customWidth="1"/>
    <col min="9991" max="9991" width="16.7109375" style="1894" customWidth="1"/>
    <col min="9992" max="9992" width="21.7109375" style="1894" customWidth="1"/>
    <col min="9993" max="9993" width="8.7109375" style="1894" customWidth="1"/>
    <col min="9994" max="9994" width="10.7109375" style="1894" customWidth="1"/>
    <col min="9995" max="9995" width="16.7109375" style="1894" customWidth="1"/>
    <col min="9996" max="9996" width="22.7109375" style="1894" customWidth="1"/>
    <col min="9997" max="9997" width="8.7109375" style="1894" customWidth="1"/>
    <col min="9998" max="9998" width="10.7109375" style="1894" customWidth="1"/>
    <col min="9999" max="9999" width="16.7109375" style="1894" customWidth="1"/>
    <col min="10000" max="10000" width="22.7109375" style="1894" customWidth="1"/>
    <col min="10001" max="10001" width="8.7109375" style="1894" customWidth="1"/>
    <col min="10002" max="10229" width="9.140625" style="1894" customWidth="1"/>
    <col min="10230" max="10230" width="13.7109375" style="1894" customWidth="1"/>
    <col min="10231" max="10231" width="11.7109375" style="1894" customWidth="1"/>
    <col min="10232" max="10232" width="16.28515625" style="1894" customWidth="1"/>
    <col min="10233" max="10233" width="22" style="1894" customWidth="1"/>
    <col min="10234" max="10237" width="11.7109375" style="1894" customWidth="1"/>
    <col min="10238" max="10238" width="14" style="1894" customWidth="1"/>
    <col min="10239" max="10239" width="19" style="1894" customWidth="1"/>
    <col min="10240" max="10240" width="16.28515625" style="1894"/>
    <col min="10241" max="10241" width="14" style="1894" customWidth="1"/>
    <col min="10242" max="10242" width="19" style="1894" customWidth="1"/>
    <col min="10243" max="10243" width="16.28515625" style="1894" customWidth="1"/>
    <col min="10244" max="10244" width="22" style="1894" customWidth="1"/>
    <col min="10245" max="10245" width="11.7109375" style="1894" customWidth="1"/>
    <col min="10246" max="10246" width="10.7109375" style="1894" customWidth="1"/>
    <col min="10247" max="10247" width="16.7109375" style="1894" customWidth="1"/>
    <col min="10248" max="10248" width="21.7109375" style="1894" customWidth="1"/>
    <col min="10249" max="10249" width="8.7109375" style="1894" customWidth="1"/>
    <col min="10250" max="10250" width="10.7109375" style="1894" customWidth="1"/>
    <col min="10251" max="10251" width="16.7109375" style="1894" customWidth="1"/>
    <col min="10252" max="10252" width="22.7109375" style="1894" customWidth="1"/>
    <col min="10253" max="10253" width="8.7109375" style="1894" customWidth="1"/>
    <col min="10254" max="10254" width="10.7109375" style="1894" customWidth="1"/>
    <col min="10255" max="10255" width="16.7109375" style="1894" customWidth="1"/>
    <col min="10256" max="10256" width="22.7109375" style="1894" customWidth="1"/>
    <col min="10257" max="10257" width="8.7109375" style="1894" customWidth="1"/>
    <col min="10258" max="10485" width="9.140625" style="1894" customWidth="1"/>
    <col min="10486" max="10486" width="13.7109375" style="1894" customWidth="1"/>
    <col min="10487" max="10487" width="11.7109375" style="1894" customWidth="1"/>
    <col min="10488" max="10488" width="16.28515625" style="1894" customWidth="1"/>
    <col min="10489" max="10489" width="22" style="1894" customWidth="1"/>
    <col min="10490" max="10493" width="11.7109375" style="1894" customWidth="1"/>
    <col min="10494" max="10494" width="14" style="1894" customWidth="1"/>
    <col min="10495" max="10495" width="19" style="1894" customWidth="1"/>
    <col min="10496" max="10496" width="16.28515625" style="1894"/>
    <col min="10497" max="10497" width="14" style="1894" customWidth="1"/>
    <col min="10498" max="10498" width="19" style="1894" customWidth="1"/>
    <col min="10499" max="10499" width="16.28515625" style="1894" customWidth="1"/>
    <col min="10500" max="10500" width="22" style="1894" customWidth="1"/>
    <col min="10501" max="10501" width="11.7109375" style="1894" customWidth="1"/>
    <col min="10502" max="10502" width="10.7109375" style="1894" customWidth="1"/>
    <col min="10503" max="10503" width="16.7109375" style="1894" customWidth="1"/>
    <col min="10504" max="10504" width="21.7109375" style="1894" customWidth="1"/>
    <col min="10505" max="10505" width="8.7109375" style="1894" customWidth="1"/>
    <col min="10506" max="10506" width="10.7109375" style="1894" customWidth="1"/>
    <col min="10507" max="10507" width="16.7109375" style="1894" customWidth="1"/>
    <col min="10508" max="10508" width="22.7109375" style="1894" customWidth="1"/>
    <col min="10509" max="10509" width="8.7109375" style="1894" customWidth="1"/>
    <col min="10510" max="10510" width="10.7109375" style="1894" customWidth="1"/>
    <col min="10511" max="10511" width="16.7109375" style="1894" customWidth="1"/>
    <col min="10512" max="10512" width="22.7109375" style="1894" customWidth="1"/>
    <col min="10513" max="10513" width="8.7109375" style="1894" customWidth="1"/>
    <col min="10514" max="10741" width="9.140625" style="1894" customWidth="1"/>
    <col min="10742" max="10742" width="13.7109375" style="1894" customWidth="1"/>
    <col min="10743" max="10743" width="11.7109375" style="1894" customWidth="1"/>
    <col min="10744" max="10744" width="16.28515625" style="1894" customWidth="1"/>
    <col min="10745" max="10745" width="22" style="1894" customWidth="1"/>
    <col min="10746" max="10749" width="11.7109375" style="1894" customWidth="1"/>
    <col min="10750" max="10750" width="14" style="1894" customWidth="1"/>
    <col min="10751" max="10751" width="19" style="1894" customWidth="1"/>
    <col min="10752" max="10752" width="16.28515625" style="1894"/>
    <col min="10753" max="10753" width="14" style="1894" customWidth="1"/>
    <col min="10754" max="10754" width="19" style="1894" customWidth="1"/>
    <col min="10755" max="10755" width="16.28515625" style="1894" customWidth="1"/>
    <col min="10756" max="10756" width="22" style="1894" customWidth="1"/>
    <col min="10757" max="10757" width="11.7109375" style="1894" customWidth="1"/>
    <col min="10758" max="10758" width="10.7109375" style="1894" customWidth="1"/>
    <col min="10759" max="10759" width="16.7109375" style="1894" customWidth="1"/>
    <col min="10760" max="10760" width="21.7109375" style="1894" customWidth="1"/>
    <col min="10761" max="10761" width="8.7109375" style="1894" customWidth="1"/>
    <col min="10762" max="10762" width="10.7109375" style="1894" customWidth="1"/>
    <col min="10763" max="10763" width="16.7109375" style="1894" customWidth="1"/>
    <col min="10764" max="10764" width="22.7109375" style="1894" customWidth="1"/>
    <col min="10765" max="10765" width="8.7109375" style="1894" customWidth="1"/>
    <col min="10766" max="10766" width="10.7109375" style="1894" customWidth="1"/>
    <col min="10767" max="10767" width="16.7109375" style="1894" customWidth="1"/>
    <col min="10768" max="10768" width="22.7109375" style="1894" customWidth="1"/>
    <col min="10769" max="10769" width="8.7109375" style="1894" customWidth="1"/>
    <col min="10770" max="10997" width="9.140625" style="1894" customWidth="1"/>
    <col min="10998" max="10998" width="13.7109375" style="1894" customWidth="1"/>
    <col min="10999" max="10999" width="11.7109375" style="1894" customWidth="1"/>
    <col min="11000" max="11000" width="16.28515625" style="1894" customWidth="1"/>
    <col min="11001" max="11001" width="22" style="1894" customWidth="1"/>
    <col min="11002" max="11005" width="11.7109375" style="1894" customWidth="1"/>
    <col min="11006" max="11006" width="14" style="1894" customWidth="1"/>
    <col min="11007" max="11007" width="19" style="1894" customWidth="1"/>
    <col min="11008" max="11008" width="16.28515625" style="1894"/>
    <col min="11009" max="11009" width="14" style="1894" customWidth="1"/>
    <col min="11010" max="11010" width="19" style="1894" customWidth="1"/>
    <col min="11011" max="11011" width="16.28515625" style="1894" customWidth="1"/>
    <col min="11012" max="11012" width="22" style="1894" customWidth="1"/>
    <col min="11013" max="11013" width="11.7109375" style="1894" customWidth="1"/>
    <col min="11014" max="11014" width="10.7109375" style="1894" customWidth="1"/>
    <col min="11015" max="11015" width="16.7109375" style="1894" customWidth="1"/>
    <col min="11016" max="11016" width="21.7109375" style="1894" customWidth="1"/>
    <col min="11017" max="11017" width="8.7109375" style="1894" customWidth="1"/>
    <col min="11018" max="11018" width="10.7109375" style="1894" customWidth="1"/>
    <col min="11019" max="11019" width="16.7109375" style="1894" customWidth="1"/>
    <col min="11020" max="11020" width="22.7109375" style="1894" customWidth="1"/>
    <col min="11021" max="11021" width="8.7109375" style="1894" customWidth="1"/>
    <col min="11022" max="11022" width="10.7109375" style="1894" customWidth="1"/>
    <col min="11023" max="11023" width="16.7109375" style="1894" customWidth="1"/>
    <col min="11024" max="11024" width="22.7109375" style="1894" customWidth="1"/>
    <col min="11025" max="11025" width="8.7109375" style="1894" customWidth="1"/>
    <col min="11026" max="11253" width="9.140625" style="1894" customWidth="1"/>
    <col min="11254" max="11254" width="13.7109375" style="1894" customWidth="1"/>
    <col min="11255" max="11255" width="11.7109375" style="1894" customWidth="1"/>
    <col min="11256" max="11256" width="16.28515625" style="1894" customWidth="1"/>
    <col min="11257" max="11257" width="22" style="1894" customWidth="1"/>
    <col min="11258" max="11261" width="11.7109375" style="1894" customWidth="1"/>
    <col min="11262" max="11262" width="14" style="1894" customWidth="1"/>
    <col min="11263" max="11263" width="19" style="1894" customWidth="1"/>
    <col min="11264" max="11264" width="16.28515625" style="1894"/>
    <col min="11265" max="11265" width="14" style="1894" customWidth="1"/>
    <col min="11266" max="11266" width="19" style="1894" customWidth="1"/>
    <col min="11267" max="11267" width="16.28515625" style="1894" customWidth="1"/>
    <col min="11268" max="11268" width="22" style="1894" customWidth="1"/>
    <col min="11269" max="11269" width="11.7109375" style="1894" customWidth="1"/>
    <col min="11270" max="11270" width="10.7109375" style="1894" customWidth="1"/>
    <col min="11271" max="11271" width="16.7109375" style="1894" customWidth="1"/>
    <col min="11272" max="11272" width="21.7109375" style="1894" customWidth="1"/>
    <col min="11273" max="11273" width="8.7109375" style="1894" customWidth="1"/>
    <col min="11274" max="11274" width="10.7109375" style="1894" customWidth="1"/>
    <col min="11275" max="11275" width="16.7109375" style="1894" customWidth="1"/>
    <col min="11276" max="11276" width="22.7109375" style="1894" customWidth="1"/>
    <col min="11277" max="11277" width="8.7109375" style="1894" customWidth="1"/>
    <col min="11278" max="11278" width="10.7109375" style="1894" customWidth="1"/>
    <col min="11279" max="11279" width="16.7109375" style="1894" customWidth="1"/>
    <col min="11280" max="11280" width="22.7109375" style="1894" customWidth="1"/>
    <col min="11281" max="11281" width="8.7109375" style="1894" customWidth="1"/>
    <col min="11282" max="11509" width="9.140625" style="1894" customWidth="1"/>
    <col min="11510" max="11510" width="13.7109375" style="1894" customWidth="1"/>
    <col min="11511" max="11511" width="11.7109375" style="1894" customWidth="1"/>
    <col min="11512" max="11512" width="16.28515625" style="1894" customWidth="1"/>
    <col min="11513" max="11513" width="22" style="1894" customWidth="1"/>
    <col min="11514" max="11517" width="11.7109375" style="1894" customWidth="1"/>
    <col min="11518" max="11518" width="14" style="1894" customWidth="1"/>
    <col min="11519" max="11519" width="19" style="1894" customWidth="1"/>
    <col min="11520" max="11520" width="16.28515625" style="1894"/>
    <col min="11521" max="11521" width="14" style="1894" customWidth="1"/>
    <col min="11522" max="11522" width="19" style="1894" customWidth="1"/>
    <col min="11523" max="11523" width="16.28515625" style="1894" customWidth="1"/>
    <col min="11524" max="11524" width="22" style="1894" customWidth="1"/>
    <col min="11525" max="11525" width="11.7109375" style="1894" customWidth="1"/>
    <col min="11526" max="11526" width="10.7109375" style="1894" customWidth="1"/>
    <col min="11527" max="11527" width="16.7109375" style="1894" customWidth="1"/>
    <col min="11528" max="11528" width="21.7109375" style="1894" customWidth="1"/>
    <col min="11529" max="11529" width="8.7109375" style="1894" customWidth="1"/>
    <col min="11530" max="11530" width="10.7109375" style="1894" customWidth="1"/>
    <col min="11531" max="11531" width="16.7109375" style="1894" customWidth="1"/>
    <col min="11532" max="11532" width="22.7109375" style="1894" customWidth="1"/>
    <col min="11533" max="11533" width="8.7109375" style="1894" customWidth="1"/>
    <col min="11534" max="11534" width="10.7109375" style="1894" customWidth="1"/>
    <col min="11535" max="11535" width="16.7109375" style="1894" customWidth="1"/>
    <col min="11536" max="11536" width="22.7109375" style="1894" customWidth="1"/>
    <col min="11537" max="11537" width="8.7109375" style="1894" customWidth="1"/>
    <col min="11538" max="11765" width="9.140625" style="1894" customWidth="1"/>
    <col min="11766" max="11766" width="13.7109375" style="1894" customWidth="1"/>
    <col min="11767" max="11767" width="11.7109375" style="1894" customWidth="1"/>
    <col min="11768" max="11768" width="16.28515625" style="1894" customWidth="1"/>
    <col min="11769" max="11769" width="22" style="1894" customWidth="1"/>
    <col min="11770" max="11773" width="11.7109375" style="1894" customWidth="1"/>
    <col min="11774" max="11774" width="14" style="1894" customWidth="1"/>
    <col min="11775" max="11775" width="19" style="1894" customWidth="1"/>
    <col min="11776" max="11776" width="16.28515625" style="1894"/>
    <col min="11777" max="11777" width="14" style="1894" customWidth="1"/>
    <col min="11778" max="11778" width="19" style="1894" customWidth="1"/>
    <col min="11779" max="11779" width="16.28515625" style="1894" customWidth="1"/>
    <col min="11780" max="11780" width="22" style="1894" customWidth="1"/>
    <col min="11781" max="11781" width="11.7109375" style="1894" customWidth="1"/>
    <col min="11782" max="11782" width="10.7109375" style="1894" customWidth="1"/>
    <col min="11783" max="11783" width="16.7109375" style="1894" customWidth="1"/>
    <col min="11784" max="11784" width="21.7109375" style="1894" customWidth="1"/>
    <col min="11785" max="11785" width="8.7109375" style="1894" customWidth="1"/>
    <col min="11786" max="11786" width="10.7109375" style="1894" customWidth="1"/>
    <col min="11787" max="11787" width="16.7109375" style="1894" customWidth="1"/>
    <col min="11788" max="11788" width="22.7109375" style="1894" customWidth="1"/>
    <col min="11789" max="11789" width="8.7109375" style="1894" customWidth="1"/>
    <col min="11790" max="11790" width="10.7109375" style="1894" customWidth="1"/>
    <col min="11791" max="11791" width="16.7109375" style="1894" customWidth="1"/>
    <col min="11792" max="11792" width="22.7109375" style="1894" customWidth="1"/>
    <col min="11793" max="11793" width="8.7109375" style="1894" customWidth="1"/>
    <col min="11794" max="12021" width="9.140625" style="1894" customWidth="1"/>
    <col min="12022" max="12022" width="13.7109375" style="1894" customWidth="1"/>
    <col min="12023" max="12023" width="11.7109375" style="1894" customWidth="1"/>
    <col min="12024" max="12024" width="16.28515625" style="1894" customWidth="1"/>
    <col min="12025" max="12025" width="22" style="1894" customWidth="1"/>
    <col min="12026" max="12029" width="11.7109375" style="1894" customWidth="1"/>
    <col min="12030" max="12030" width="14" style="1894" customWidth="1"/>
    <col min="12031" max="12031" width="19" style="1894" customWidth="1"/>
    <col min="12032" max="12032" width="16.28515625" style="1894"/>
    <col min="12033" max="12033" width="14" style="1894" customWidth="1"/>
    <col min="12034" max="12034" width="19" style="1894" customWidth="1"/>
    <col min="12035" max="12035" width="16.28515625" style="1894" customWidth="1"/>
    <col min="12036" max="12036" width="22" style="1894" customWidth="1"/>
    <col min="12037" max="12037" width="11.7109375" style="1894" customWidth="1"/>
    <col min="12038" max="12038" width="10.7109375" style="1894" customWidth="1"/>
    <col min="12039" max="12039" width="16.7109375" style="1894" customWidth="1"/>
    <col min="12040" max="12040" width="21.7109375" style="1894" customWidth="1"/>
    <col min="12041" max="12041" width="8.7109375" style="1894" customWidth="1"/>
    <col min="12042" max="12042" width="10.7109375" style="1894" customWidth="1"/>
    <col min="12043" max="12043" width="16.7109375" style="1894" customWidth="1"/>
    <col min="12044" max="12044" width="22.7109375" style="1894" customWidth="1"/>
    <col min="12045" max="12045" width="8.7109375" style="1894" customWidth="1"/>
    <col min="12046" max="12046" width="10.7109375" style="1894" customWidth="1"/>
    <col min="12047" max="12047" width="16.7109375" style="1894" customWidth="1"/>
    <col min="12048" max="12048" width="22.7109375" style="1894" customWidth="1"/>
    <col min="12049" max="12049" width="8.7109375" style="1894" customWidth="1"/>
    <col min="12050" max="12277" width="9.140625" style="1894" customWidth="1"/>
    <col min="12278" max="12278" width="13.7109375" style="1894" customWidth="1"/>
    <col min="12279" max="12279" width="11.7109375" style="1894" customWidth="1"/>
    <col min="12280" max="12280" width="16.28515625" style="1894" customWidth="1"/>
    <col min="12281" max="12281" width="22" style="1894" customWidth="1"/>
    <col min="12282" max="12285" width="11.7109375" style="1894" customWidth="1"/>
    <col min="12286" max="12286" width="14" style="1894" customWidth="1"/>
    <col min="12287" max="12287" width="19" style="1894" customWidth="1"/>
    <col min="12288" max="12288" width="16.28515625" style="1894"/>
    <col min="12289" max="12289" width="14" style="1894" customWidth="1"/>
    <col min="12290" max="12290" width="19" style="1894" customWidth="1"/>
    <col min="12291" max="12291" width="16.28515625" style="1894" customWidth="1"/>
    <col min="12292" max="12292" width="22" style="1894" customWidth="1"/>
    <col min="12293" max="12293" width="11.7109375" style="1894" customWidth="1"/>
    <col min="12294" max="12294" width="10.7109375" style="1894" customWidth="1"/>
    <col min="12295" max="12295" width="16.7109375" style="1894" customWidth="1"/>
    <col min="12296" max="12296" width="21.7109375" style="1894" customWidth="1"/>
    <col min="12297" max="12297" width="8.7109375" style="1894" customWidth="1"/>
    <col min="12298" max="12298" width="10.7109375" style="1894" customWidth="1"/>
    <col min="12299" max="12299" width="16.7109375" style="1894" customWidth="1"/>
    <col min="12300" max="12300" width="22.7109375" style="1894" customWidth="1"/>
    <col min="12301" max="12301" width="8.7109375" style="1894" customWidth="1"/>
    <col min="12302" max="12302" width="10.7109375" style="1894" customWidth="1"/>
    <col min="12303" max="12303" width="16.7109375" style="1894" customWidth="1"/>
    <col min="12304" max="12304" width="22.7109375" style="1894" customWidth="1"/>
    <col min="12305" max="12305" width="8.7109375" style="1894" customWidth="1"/>
    <col min="12306" max="12533" width="9.140625" style="1894" customWidth="1"/>
    <col min="12534" max="12534" width="13.7109375" style="1894" customWidth="1"/>
    <col min="12535" max="12535" width="11.7109375" style="1894" customWidth="1"/>
    <col min="12536" max="12536" width="16.28515625" style="1894" customWidth="1"/>
    <col min="12537" max="12537" width="22" style="1894" customWidth="1"/>
    <col min="12538" max="12541" width="11.7109375" style="1894" customWidth="1"/>
    <col min="12542" max="12542" width="14" style="1894" customWidth="1"/>
    <col min="12543" max="12543" width="19" style="1894" customWidth="1"/>
    <col min="12544" max="12544" width="16.28515625" style="1894"/>
    <col min="12545" max="12545" width="14" style="1894" customWidth="1"/>
    <col min="12546" max="12546" width="19" style="1894" customWidth="1"/>
    <col min="12547" max="12547" width="16.28515625" style="1894" customWidth="1"/>
    <col min="12548" max="12548" width="22" style="1894" customWidth="1"/>
    <col min="12549" max="12549" width="11.7109375" style="1894" customWidth="1"/>
    <col min="12550" max="12550" width="10.7109375" style="1894" customWidth="1"/>
    <col min="12551" max="12551" width="16.7109375" style="1894" customWidth="1"/>
    <col min="12552" max="12552" width="21.7109375" style="1894" customWidth="1"/>
    <col min="12553" max="12553" width="8.7109375" style="1894" customWidth="1"/>
    <col min="12554" max="12554" width="10.7109375" style="1894" customWidth="1"/>
    <col min="12555" max="12555" width="16.7109375" style="1894" customWidth="1"/>
    <col min="12556" max="12556" width="22.7109375" style="1894" customWidth="1"/>
    <col min="12557" max="12557" width="8.7109375" style="1894" customWidth="1"/>
    <col min="12558" max="12558" width="10.7109375" style="1894" customWidth="1"/>
    <col min="12559" max="12559" width="16.7109375" style="1894" customWidth="1"/>
    <col min="12560" max="12560" width="22.7109375" style="1894" customWidth="1"/>
    <col min="12561" max="12561" width="8.7109375" style="1894" customWidth="1"/>
    <col min="12562" max="12789" width="9.140625" style="1894" customWidth="1"/>
    <col min="12790" max="12790" width="13.7109375" style="1894" customWidth="1"/>
    <col min="12791" max="12791" width="11.7109375" style="1894" customWidth="1"/>
    <col min="12792" max="12792" width="16.28515625" style="1894" customWidth="1"/>
    <col min="12793" max="12793" width="22" style="1894" customWidth="1"/>
    <col min="12794" max="12797" width="11.7109375" style="1894" customWidth="1"/>
    <col min="12798" max="12798" width="14" style="1894" customWidth="1"/>
    <col min="12799" max="12799" width="19" style="1894" customWidth="1"/>
    <col min="12800" max="12800" width="16.28515625" style="1894"/>
    <col min="12801" max="12801" width="14" style="1894" customWidth="1"/>
    <col min="12802" max="12802" width="19" style="1894" customWidth="1"/>
    <col min="12803" max="12803" width="16.28515625" style="1894" customWidth="1"/>
    <col min="12804" max="12804" width="22" style="1894" customWidth="1"/>
    <col min="12805" max="12805" width="11.7109375" style="1894" customWidth="1"/>
    <col min="12806" max="12806" width="10.7109375" style="1894" customWidth="1"/>
    <col min="12807" max="12807" width="16.7109375" style="1894" customWidth="1"/>
    <col min="12808" max="12808" width="21.7109375" style="1894" customWidth="1"/>
    <col min="12809" max="12809" width="8.7109375" style="1894" customWidth="1"/>
    <col min="12810" max="12810" width="10.7109375" style="1894" customWidth="1"/>
    <col min="12811" max="12811" width="16.7109375" style="1894" customWidth="1"/>
    <col min="12812" max="12812" width="22.7109375" style="1894" customWidth="1"/>
    <col min="12813" max="12813" width="8.7109375" style="1894" customWidth="1"/>
    <col min="12814" max="12814" width="10.7109375" style="1894" customWidth="1"/>
    <col min="12815" max="12815" width="16.7109375" style="1894" customWidth="1"/>
    <col min="12816" max="12816" width="22.7109375" style="1894" customWidth="1"/>
    <col min="12817" max="12817" width="8.7109375" style="1894" customWidth="1"/>
    <col min="12818" max="13045" width="9.140625" style="1894" customWidth="1"/>
    <col min="13046" max="13046" width="13.7109375" style="1894" customWidth="1"/>
    <col min="13047" max="13047" width="11.7109375" style="1894" customWidth="1"/>
    <col min="13048" max="13048" width="16.28515625" style="1894" customWidth="1"/>
    <col min="13049" max="13049" width="22" style="1894" customWidth="1"/>
    <col min="13050" max="13053" width="11.7109375" style="1894" customWidth="1"/>
    <col min="13054" max="13054" width="14" style="1894" customWidth="1"/>
    <col min="13055" max="13055" width="19" style="1894" customWidth="1"/>
    <col min="13056" max="13056" width="16.28515625" style="1894"/>
    <col min="13057" max="13057" width="14" style="1894" customWidth="1"/>
    <col min="13058" max="13058" width="19" style="1894" customWidth="1"/>
    <col min="13059" max="13059" width="16.28515625" style="1894" customWidth="1"/>
    <col min="13060" max="13060" width="22" style="1894" customWidth="1"/>
    <col min="13061" max="13061" width="11.7109375" style="1894" customWidth="1"/>
    <col min="13062" max="13062" width="10.7109375" style="1894" customWidth="1"/>
    <col min="13063" max="13063" width="16.7109375" style="1894" customWidth="1"/>
    <col min="13064" max="13064" width="21.7109375" style="1894" customWidth="1"/>
    <col min="13065" max="13065" width="8.7109375" style="1894" customWidth="1"/>
    <col min="13066" max="13066" width="10.7109375" style="1894" customWidth="1"/>
    <col min="13067" max="13067" width="16.7109375" style="1894" customWidth="1"/>
    <col min="13068" max="13068" width="22.7109375" style="1894" customWidth="1"/>
    <col min="13069" max="13069" width="8.7109375" style="1894" customWidth="1"/>
    <col min="13070" max="13070" width="10.7109375" style="1894" customWidth="1"/>
    <col min="13071" max="13071" width="16.7109375" style="1894" customWidth="1"/>
    <col min="13072" max="13072" width="22.7109375" style="1894" customWidth="1"/>
    <col min="13073" max="13073" width="8.7109375" style="1894" customWidth="1"/>
    <col min="13074" max="13301" width="9.140625" style="1894" customWidth="1"/>
    <col min="13302" max="13302" width="13.7109375" style="1894" customWidth="1"/>
    <col min="13303" max="13303" width="11.7109375" style="1894" customWidth="1"/>
    <col min="13304" max="13304" width="16.28515625" style="1894" customWidth="1"/>
    <col min="13305" max="13305" width="22" style="1894" customWidth="1"/>
    <col min="13306" max="13309" width="11.7109375" style="1894" customWidth="1"/>
    <col min="13310" max="13310" width="14" style="1894" customWidth="1"/>
    <col min="13311" max="13311" width="19" style="1894" customWidth="1"/>
    <col min="13312" max="13312" width="16.28515625" style="1894"/>
    <col min="13313" max="13313" width="14" style="1894" customWidth="1"/>
    <col min="13314" max="13314" width="19" style="1894" customWidth="1"/>
    <col min="13315" max="13315" width="16.28515625" style="1894" customWidth="1"/>
    <col min="13316" max="13316" width="22" style="1894" customWidth="1"/>
    <col min="13317" max="13317" width="11.7109375" style="1894" customWidth="1"/>
    <col min="13318" max="13318" width="10.7109375" style="1894" customWidth="1"/>
    <col min="13319" max="13319" width="16.7109375" style="1894" customWidth="1"/>
    <col min="13320" max="13320" width="21.7109375" style="1894" customWidth="1"/>
    <col min="13321" max="13321" width="8.7109375" style="1894" customWidth="1"/>
    <col min="13322" max="13322" width="10.7109375" style="1894" customWidth="1"/>
    <col min="13323" max="13323" width="16.7109375" style="1894" customWidth="1"/>
    <col min="13324" max="13324" width="22.7109375" style="1894" customWidth="1"/>
    <col min="13325" max="13325" width="8.7109375" style="1894" customWidth="1"/>
    <col min="13326" max="13326" width="10.7109375" style="1894" customWidth="1"/>
    <col min="13327" max="13327" width="16.7109375" style="1894" customWidth="1"/>
    <col min="13328" max="13328" width="22.7109375" style="1894" customWidth="1"/>
    <col min="13329" max="13329" width="8.7109375" style="1894" customWidth="1"/>
    <col min="13330" max="13557" width="9.140625" style="1894" customWidth="1"/>
    <col min="13558" max="13558" width="13.7109375" style="1894" customWidth="1"/>
    <col min="13559" max="13559" width="11.7109375" style="1894" customWidth="1"/>
    <col min="13560" max="13560" width="16.28515625" style="1894" customWidth="1"/>
    <col min="13561" max="13561" width="22" style="1894" customWidth="1"/>
    <col min="13562" max="13565" width="11.7109375" style="1894" customWidth="1"/>
    <col min="13566" max="13566" width="14" style="1894" customWidth="1"/>
    <col min="13567" max="13567" width="19" style="1894" customWidth="1"/>
    <col min="13568" max="13568" width="16.28515625" style="1894"/>
    <col min="13569" max="13569" width="14" style="1894" customWidth="1"/>
    <col min="13570" max="13570" width="19" style="1894" customWidth="1"/>
    <col min="13571" max="13571" width="16.28515625" style="1894" customWidth="1"/>
    <col min="13572" max="13572" width="22" style="1894" customWidth="1"/>
    <col min="13573" max="13573" width="11.7109375" style="1894" customWidth="1"/>
    <col min="13574" max="13574" width="10.7109375" style="1894" customWidth="1"/>
    <col min="13575" max="13575" width="16.7109375" style="1894" customWidth="1"/>
    <col min="13576" max="13576" width="21.7109375" style="1894" customWidth="1"/>
    <col min="13577" max="13577" width="8.7109375" style="1894" customWidth="1"/>
    <col min="13578" max="13578" width="10.7109375" style="1894" customWidth="1"/>
    <col min="13579" max="13579" width="16.7109375" style="1894" customWidth="1"/>
    <col min="13580" max="13580" width="22.7109375" style="1894" customWidth="1"/>
    <col min="13581" max="13581" width="8.7109375" style="1894" customWidth="1"/>
    <col min="13582" max="13582" width="10.7109375" style="1894" customWidth="1"/>
    <col min="13583" max="13583" width="16.7109375" style="1894" customWidth="1"/>
    <col min="13584" max="13584" width="22.7109375" style="1894" customWidth="1"/>
    <col min="13585" max="13585" width="8.7109375" style="1894" customWidth="1"/>
    <col min="13586" max="13813" width="9.140625" style="1894" customWidth="1"/>
    <col min="13814" max="13814" width="13.7109375" style="1894" customWidth="1"/>
    <col min="13815" max="13815" width="11.7109375" style="1894" customWidth="1"/>
    <col min="13816" max="13816" width="16.28515625" style="1894" customWidth="1"/>
    <col min="13817" max="13817" width="22" style="1894" customWidth="1"/>
    <col min="13818" max="13821" width="11.7109375" style="1894" customWidth="1"/>
    <col min="13822" max="13822" width="14" style="1894" customWidth="1"/>
    <col min="13823" max="13823" width="19" style="1894" customWidth="1"/>
    <col min="13824" max="13824" width="16.28515625" style="1894"/>
    <col min="13825" max="13825" width="14" style="1894" customWidth="1"/>
    <col min="13826" max="13826" width="19" style="1894" customWidth="1"/>
    <col min="13827" max="13827" width="16.28515625" style="1894" customWidth="1"/>
    <col min="13828" max="13828" width="22" style="1894" customWidth="1"/>
    <col min="13829" max="13829" width="11.7109375" style="1894" customWidth="1"/>
    <col min="13830" max="13830" width="10.7109375" style="1894" customWidth="1"/>
    <col min="13831" max="13831" width="16.7109375" style="1894" customWidth="1"/>
    <col min="13832" max="13832" width="21.7109375" style="1894" customWidth="1"/>
    <col min="13833" max="13833" width="8.7109375" style="1894" customWidth="1"/>
    <col min="13834" max="13834" width="10.7109375" style="1894" customWidth="1"/>
    <col min="13835" max="13835" width="16.7109375" style="1894" customWidth="1"/>
    <col min="13836" max="13836" width="22.7109375" style="1894" customWidth="1"/>
    <col min="13837" max="13837" width="8.7109375" style="1894" customWidth="1"/>
    <col min="13838" max="13838" width="10.7109375" style="1894" customWidth="1"/>
    <col min="13839" max="13839" width="16.7109375" style="1894" customWidth="1"/>
    <col min="13840" max="13840" width="22.7109375" style="1894" customWidth="1"/>
    <col min="13841" max="13841" width="8.7109375" style="1894" customWidth="1"/>
    <col min="13842" max="14069" width="9.140625" style="1894" customWidth="1"/>
    <col min="14070" max="14070" width="13.7109375" style="1894" customWidth="1"/>
    <col min="14071" max="14071" width="11.7109375" style="1894" customWidth="1"/>
    <col min="14072" max="14072" width="16.28515625" style="1894" customWidth="1"/>
    <col min="14073" max="14073" width="22" style="1894" customWidth="1"/>
    <col min="14074" max="14077" width="11.7109375" style="1894" customWidth="1"/>
    <col min="14078" max="14078" width="14" style="1894" customWidth="1"/>
    <col min="14079" max="14079" width="19" style="1894" customWidth="1"/>
    <col min="14080" max="14080" width="16.28515625" style="1894"/>
    <col min="14081" max="14081" width="14" style="1894" customWidth="1"/>
    <col min="14082" max="14082" width="19" style="1894" customWidth="1"/>
    <col min="14083" max="14083" width="16.28515625" style="1894" customWidth="1"/>
    <col min="14084" max="14084" width="22" style="1894" customWidth="1"/>
    <col min="14085" max="14085" width="11.7109375" style="1894" customWidth="1"/>
    <col min="14086" max="14086" width="10.7109375" style="1894" customWidth="1"/>
    <col min="14087" max="14087" width="16.7109375" style="1894" customWidth="1"/>
    <col min="14088" max="14088" width="21.7109375" style="1894" customWidth="1"/>
    <col min="14089" max="14089" width="8.7109375" style="1894" customWidth="1"/>
    <col min="14090" max="14090" width="10.7109375" style="1894" customWidth="1"/>
    <col min="14091" max="14091" width="16.7109375" style="1894" customWidth="1"/>
    <col min="14092" max="14092" width="22.7109375" style="1894" customWidth="1"/>
    <col min="14093" max="14093" width="8.7109375" style="1894" customWidth="1"/>
    <col min="14094" max="14094" width="10.7109375" style="1894" customWidth="1"/>
    <col min="14095" max="14095" width="16.7109375" style="1894" customWidth="1"/>
    <col min="14096" max="14096" width="22.7109375" style="1894" customWidth="1"/>
    <col min="14097" max="14097" width="8.7109375" style="1894" customWidth="1"/>
    <col min="14098" max="14325" width="9.140625" style="1894" customWidth="1"/>
    <col min="14326" max="14326" width="13.7109375" style="1894" customWidth="1"/>
    <col min="14327" max="14327" width="11.7109375" style="1894" customWidth="1"/>
    <col min="14328" max="14328" width="16.28515625" style="1894" customWidth="1"/>
    <col min="14329" max="14329" width="22" style="1894" customWidth="1"/>
    <col min="14330" max="14333" width="11.7109375" style="1894" customWidth="1"/>
    <col min="14334" max="14334" width="14" style="1894" customWidth="1"/>
    <col min="14335" max="14335" width="19" style="1894" customWidth="1"/>
    <col min="14336" max="14336" width="16.28515625" style="1894"/>
    <col min="14337" max="14337" width="14" style="1894" customWidth="1"/>
    <col min="14338" max="14338" width="19" style="1894" customWidth="1"/>
    <col min="14339" max="14339" width="16.28515625" style="1894" customWidth="1"/>
    <col min="14340" max="14340" width="22" style="1894" customWidth="1"/>
    <col min="14341" max="14341" width="11.7109375" style="1894" customWidth="1"/>
    <col min="14342" max="14342" width="10.7109375" style="1894" customWidth="1"/>
    <col min="14343" max="14343" width="16.7109375" style="1894" customWidth="1"/>
    <col min="14344" max="14344" width="21.7109375" style="1894" customWidth="1"/>
    <col min="14345" max="14345" width="8.7109375" style="1894" customWidth="1"/>
    <col min="14346" max="14346" width="10.7109375" style="1894" customWidth="1"/>
    <col min="14347" max="14347" width="16.7109375" style="1894" customWidth="1"/>
    <col min="14348" max="14348" width="22.7109375" style="1894" customWidth="1"/>
    <col min="14349" max="14349" width="8.7109375" style="1894" customWidth="1"/>
    <col min="14350" max="14350" width="10.7109375" style="1894" customWidth="1"/>
    <col min="14351" max="14351" width="16.7109375" style="1894" customWidth="1"/>
    <col min="14352" max="14352" width="22.7109375" style="1894" customWidth="1"/>
    <col min="14353" max="14353" width="8.7109375" style="1894" customWidth="1"/>
    <col min="14354" max="14581" width="9.140625" style="1894" customWidth="1"/>
    <col min="14582" max="14582" width="13.7109375" style="1894" customWidth="1"/>
    <col min="14583" max="14583" width="11.7109375" style="1894" customWidth="1"/>
    <col min="14584" max="14584" width="16.28515625" style="1894" customWidth="1"/>
    <col min="14585" max="14585" width="22" style="1894" customWidth="1"/>
    <col min="14586" max="14589" width="11.7109375" style="1894" customWidth="1"/>
    <col min="14590" max="14590" width="14" style="1894" customWidth="1"/>
    <col min="14591" max="14591" width="19" style="1894" customWidth="1"/>
    <col min="14592" max="14592" width="16.28515625" style="1894"/>
    <col min="14593" max="14593" width="14" style="1894" customWidth="1"/>
    <col min="14594" max="14594" width="19" style="1894" customWidth="1"/>
    <col min="14595" max="14595" width="16.28515625" style="1894" customWidth="1"/>
    <col min="14596" max="14596" width="22" style="1894" customWidth="1"/>
    <col min="14597" max="14597" width="11.7109375" style="1894" customWidth="1"/>
    <col min="14598" max="14598" width="10.7109375" style="1894" customWidth="1"/>
    <col min="14599" max="14599" width="16.7109375" style="1894" customWidth="1"/>
    <col min="14600" max="14600" width="21.7109375" style="1894" customWidth="1"/>
    <col min="14601" max="14601" width="8.7109375" style="1894" customWidth="1"/>
    <col min="14602" max="14602" width="10.7109375" style="1894" customWidth="1"/>
    <col min="14603" max="14603" width="16.7109375" style="1894" customWidth="1"/>
    <col min="14604" max="14604" width="22.7109375" style="1894" customWidth="1"/>
    <col min="14605" max="14605" width="8.7109375" style="1894" customWidth="1"/>
    <col min="14606" max="14606" width="10.7109375" style="1894" customWidth="1"/>
    <col min="14607" max="14607" width="16.7109375" style="1894" customWidth="1"/>
    <col min="14608" max="14608" width="22.7109375" style="1894" customWidth="1"/>
    <col min="14609" max="14609" width="8.7109375" style="1894" customWidth="1"/>
    <col min="14610" max="14837" width="9.140625" style="1894" customWidth="1"/>
    <col min="14838" max="14838" width="13.7109375" style="1894" customWidth="1"/>
    <col min="14839" max="14839" width="11.7109375" style="1894" customWidth="1"/>
    <col min="14840" max="14840" width="16.28515625" style="1894" customWidth="1"/>
    <col min="14841" max="14841" width="22" style="1894" customWidth="1"/>
    <col min="14842" max="14845" width="11.7109375" style="1894" customWidth="1"/>
    <col min="14846" max="14846" width="14" style="1894" customWidth="1"/>
    <col min="14847" max="14847" width="19" style="1894" customWidth="1"/>
    <col min="14848" max="14848" width="16.28515625" style="1894"/>
    <col min="14849" max="14849" width="14" style="1894" customWidth="1"/>
    <col min="14850" max="14850" width="19" style="1894" customWidth="1"/>
    <col min="14851" max="14851" width="16.28515625" style="1894" customWidth="1"/>
    <col min="14852" max="14852" width="22" style="1894" customWidth="1"/>
    <col min="14853" max="14853" width="11.7109375" style="1894" customWidth="1"/>
    <col min="14854" max="14854" width="10.7109375" style="1894" customWidth="1"/>
    <col min="14855" max="14855" width="16.7109375" style="1894" customWidth="1"/>
    <col min="14856" max="14856" width="21.7109375" style="1894" customWidth="1"/>
    <col min="14857" max="14857" width="8.7109375" style="1894" customWidth="1"/>
    <col min="14858" max="14858" width="10.7109375" style="1894" customWidth="1"/>
    <col min="14859" max="14859" width="16.7109375" style="1894" customWidth="1"/>
    <col min="14860" max="14860" width="22.7109375" style="1894" customWidth="1"/>
    <col min="14861" max="14861" width="8.7109375" style="1894" customWidth="1"/>
    <col min="14862" max="14862" width="10.7109375" style="1894" customWidth="1"/>
    <col min="14863" max="14863" width="16.7109375" style="1894" customWidth="1"/>
    <col min="14864" max="14864" width="22.7109375" style="1894" customWidth="1"/>
    <col min="14865" max="14865" width="8.7109375" style="1894" customWidth="1"/>
    <col min="14866" max="15093" width="9.140625" style="1894" customWidth="1"/>
    <col min="15094" max="15094" width="13.7109375" style="1894" customWidth="1"/>
    <col min="15095" max="15095" width="11.7109375" style="1894" customWidth="1"/>
    <col min="15096" max="15096" width="16.28515625" style="1894" customWidth="1"/>
    <col min="15097" max="15097" width="22" style="1894" customWidth="1"/>
    <col min="15098" max="15101" width="11.7109375" style="1894" customWidth="1"/>
    <col min="15102" max="15102" width="14" style="1894" customWidth="1"/>
    <col min="15103" max="15103" width="19" style="1894" customWidth="1"/>
    <col min="15104" max="15104" width="16.28515625" style="1894"/>
    <col min="15105" max="15105" width="14" style="1894" customWidth="1"/>
    <col min="15106" max="15106" width="19" style="1894" customWidth="1"/>
    <col min="15107" max="15107" width="16.28515625" style="1894" customWidth="1"/>
    <col min="15108" max="15108" width="22" style="1894" customWidth="1"/>
    <col min="15109" max="15109" width="11.7109375" style="1894" customWidth="1"/>
    <col min="15110" max="15110" width="10.7109375" style="1894" customWidth="1"/>
    <col min="15111" max="15111" width="16.7109375" style="1894" customWidth="1"/>
    <col min="15112" max="15112" width="21.7109375" style="1894" customWidth="1"/>
    <col min="15113" max="15113" width="8.7109375" style="1894" customWidth="1"/>
    <col min="15114" max="15114" width="10.7109375" style="1894" customWidth="1"/>
    <col min="15115" max="15115" width="16.7109375" style="1894" customWidth="1"/>
    <col min="15116" max="15116" width="22.7109375" style="1894" customWidth="1"/>
    <col min="15117" max="15117" width="8.7109375" style="1894" customWidth="1"/>
    <col min="15118" max="15118" width="10.7109375" style="1894" customWidth="1"/>
    <col min="15119" max="15119" width="16.7109375" style="1894" customWidth="1"/>
    <col min="15120" max="15120" width="22.7109375" style="1894" customWidth="1"/>
    <col min="15121" max="15121" width="8.7109375" style="1894" customWidth="1"/>
    <col min="15122" max="15349" width="9.140625" style="1894" customWidth="1"/>
    <col min="15350" max="15350" width="13.7109375" style="1894" customWidth="1"/>
    <col min="15351" max="15351" width="11.7109375" style="1894" customWidth="1"/>
    <col min="15352" max="15352" width="16.28515625" style="1894" customWidth="1"/>
    <col min="15353" max="15353" width="22" style="1894" customWidth="1"/>
    <col min="15354" max="15357" width="11.7109375" style="1894" customWidth="1"/>
    <col min="15358" max="15358" width="14" style="1894" customWidth="1"/>
    <col min="15359" max="15359" width="19" style="1894" customWidth="1"/>
    <col min="15360" max="15360" width="16.28515625" style="1894"/>
    <col min="15361" max="15361" width="14" style="1894" customWidth="1"/>
    <col min="15362" max="15362" width="19" style="1894" customWidth="1"/>
    <col min="15363" max="15363" width="16.28515625" style="1894" customWidth="1"/>
    <col min="15364" max="15364" width="22" style="1894" customWidth="1"/>
    <col min="15365" max="15365" width="11.7109375" style="1894" customWidth="1"/>
    <col min="15366" max="15366" width="10.7109375" style="1894" customWidth="1"/>
    <col min="15367" max="15367" width="16.7109375" style="1894" customWidth="1"/>
    <col min="15368" max="15368" width="21.7109375" style="1894" customWidth="1"/>
    <col min="15369" max="15369" width="8.7109375" style="1894" customWidth="1"/>
    <col min="15370" max="15370" width="10.7109375" style="1894" customWidth="1"/>
    <col min="15371" max="15371" width="16.7109375" style="1894" customWidth="1"/>
    <col min="15372" max="15372" width="22.7109375" style="1894" customWidth="1"/>
    <col min="15373" max="15373" width="8.7109375" style="1894" customWidth="1"/>
    <col min="15374" max="15374" width="10.7109375" style="1894" customWidth="1"/>
    <col min="15375" max="15375" width="16.7109375" style="1894" customWidth="1"/>
    <col min="15376" max="15376" width="22.7109375" style="1894" customWidth="1"/>
    <col min="15377" max="15377" width="8.7109375" style="1894" customWidth="1"/>
    <col min="15378" max="15605" width="9.140625" style="1894" customWidth="1"/>
    <col min="15606" max="15606" width="13.7109375" style="1894" customWidth="1"/>
    <col min="15607" max="15607" width="11.7109375" style="1894" customWidth="1"/>
    <col min="15608" max="15608" width="16.28515625" style="1894" customWidth="1"/>
    <col min="15609" max="15609" width="22" style="1894" customWidth="1"/>
    <col min="15610" max="15613" width="11.7109375" style="1894" customWidth="1"/>
    <col min="15614" max="15614" width="14" style="1894" customWidth="1"/>
    <col min="15615" max="15615" width="19" style="1894" customWidth="1"/>
    <col min="15616" max="15616" width="16.28515625" style="1894"/>
    <col min="15617" max="15617" width="14" style="1894" customWidth="1"/>
    <col min="15618" max="15618" width="19" style="1894" customWidth="1"/>
    <col min="15619" max="15619" width="16.28515625" style="1894" customWidth="1"/>
    <col min="15620" max="15620" width="22" style="1894" customWidth="1"/>
    <col min="15621" max="15621" width="11.7109375" style="1894" customWidth="1"/>
    <col min="15622" max="15622" width="10.7109375" style="1894" customWidth="1"/>
    <col min="15623" max="15623" width="16.7109375" style="1894" customWidth="1"/>
    <col min="15624" max="15624" width="21.7109375" style="1894" customWidth="1"/>
    <col min="15625" max="15625" width="8.7109375" style="1894" customWidth="1"/>
    <col min="15626" max="15626" width="10.7109375" style="1894" customWidth="1"/>
    <col min="15627" max="15627" width="16.7109375" style="1894" customWidth="1"/>
    <col min="15628" max="15628" width="22.7109375" style="1894" customWidth="1"/>
    <col min="15629" max="15629" width="8.7109375" style="1894" customWidth="1"/>
    <col min="15630" max="15630" width="10.7109375" style="1894" customWidth="1"/>
    <col min="15631" max="15631" width="16.7109375" style="1894" customWidth="1"/>
    <col min="15632" max="15632" width="22.7109375" style="1894" customWidth="1"/>
    <col min="15633" max="15633" width="8.7109375" style="1894" customWidth="1"/>
    <col min="15634" max="15861" width="9.140625" style="1894" customWidth="1"/>
    <col min="15862" max="15862" width="13.7109375" style="1894" customWidth="1"/>
    <col min="15863" max="15863" width="11.7109375" style="1894" customWidth="1"/>
    <col min="15864" max="15864" width="16.28515625" style="1894" customWidth="1"/>
    <col min="15865" max="15865" width="22" style="1894" customWidth="1"/>
    <col min="15866" max="15869" width="11.7109375" style="1894" customWidth="1"/>
    <col min="15870" max="15870" width="14" style="1894" customWidth="1"/>
    <col min="15871" max="15871" width="19" style="1894" customWidth="1"/>
    <col min="15872" max="15872" width="16.28515625" style="1894"/>
    <col min="15873" max="15873" width="14" style="1894" customWidth="1"/>
    <col min="15874" max="15874" width="19" style="1894" customWidth="1"/>
    <col min="15875" max="15875" width="16.28515625" style="1894" customWidth="1"/>
    <col min="15876" max="15876" width="22" style="1894" customWidth="1"/>
    <col min="15877" max="15877" width="11.7109375" style="1894" customWidth="1"/>
    <col min="15878" max="15878" width="10.7109375" style="1894" customWidth="1"/>
    <col min="15879" max="15879" width="16.7109375" style="1894" customWidth="1"/>
    <col min="15880" max="15880" width="21.7109375" style="1894" customWidth="1"/>
    <col min="15881" max="15881" width="8.7109375" style="1894" customWidth="1"/>
    <col min="15882" max="15882" width="10.7109375" style="1894" customWidth="1"/>
    <col min="15883" max="15883" width="16.7109375" style="1894" customWidth="1"/>
    <col min="15884" max="15884" width="22.7109375" style="1894" customWidth="1"/>
    <col min="15885" max="15885" width="8.7109375" style="1894" customWidth="1"/>
    <col min="15886" max="15886" width="10.7109375" style="1894" customWidth="1"/>
    <col min="15887" max="15887" width="16.7109375" style="1894" customWidth="1"/>
    <col min="15888" max="15888" width="22.7109375" style="1894" customWidth="1"/>
    <col min="15889" max="15889" width="8.7109375" style="1894" customWidth="1"/>
    <col min="15890" max="16117" width="9.140625" style="1894" customWidth="1"/>
    <col min="16118" max="16118" width="13.7109375" style="1894" customWidth="1"/>
    <col min="16119" max="16119" width="11.7109375" style="1894" customWidth="1"/>
    <col min="16120" max="16120" width="16.28515625" style="1894" customWidth="1"/>
    <col min="16121" max="16121" width="22" style="1894" customWidth="1"/>
    <col min="16122" max="16125" width="11.7109375" style="1894" customWidth="1"/>
    <col min="16126" max="16126" width="14" style="1894" customWidth="1"/>
    <col min="16127" max="16127" width="19" style="1894" customWidth="1"/>
    <col min="16128" max="16128" width="16.28515625" style="1894"/>
    <col min="16129" max="16129" width="14" style="1894" customWidth="1"/>
    <col min="16130" max="16130" width="19" style="1894" customWidth="1"/>
    <col min="16131" max="16131" width="16.28515625" style="1894" customWidth="1"/>
    <col min="16132" max="16132" width="22" style="1894" customWidth="1"/>
    <col min="16133" max="16133" width="11.7109375" style="1894" customWidth="1"/>
    <col min="16134" max="16134" width="10.7109375" style="1894" customWidth="1"/>
    <col min="16135" max="16135" width="16.7109375" style="1894" customWidth="1"/>
    <col min="16136" max="16136" width="21.7109375" style="1894" customWidth="1"/>
    <col min="16137" max="16137" width="8.7109375" style="1894" customWidth="1"/>
    <col min="16138" max="16138" width="10.7109375" style="1894" customWidth="1"/>
    <col min="16139" max="16139" width="16.7109375" style="1894" customWidth="1"/>
    <col min="16140" max="16140" width="22.7109375" style="1894" customWidth="1"/>
    <col min="16141" max="16141" width="8.7109375" style="1894" customWidth="1"/>
    <col min="16142" max="16142" width="10.7109375" style="1894" customWidth="1"/>
    <col min="16143" max="16143" width="16.7109375" style="1894" customWidth="1"/>
    <col min="16144" max="16144" width="22.7109375" style="1894" customWidth="1"/>
    <col min="16145" max="16145" width="8.7109375" style="1894" customWidth="1"/>
    <col min="16146" max="16373" width="9.140625" style="1894" customWidth="1"/>
    <col min="16374" max="16374" width="13.7109375" style="1894" customWidth="1"/>
    <col min="16375" max="16375" width="11.7109375" style="1894" customWidth="1"/>
    <col min="16376" max="16376" width="16.28515625" style="1894" customWidth="1"/>
    <col min="16377" max="16377" width="22" style="1894" customWidth="1"/>
    <col min="16378" max="16381" width="11.7109375" style="1894" customWidth="1"/>
    <col min="16382" max="16382" width="14" style="1894" customWidth="1"/>
    <col min="16383" max="16383" width="19" style="1894" customWidth="1"/>
    <col min="16384" max="16384" width="16.28515625" style="1894"/>
  </cols>
  <sheetData>
    <row r="1" spans="1:17" ht="25.5">
      <c r="A1" s="1172" t="s">
        <v>322</v>
      </c>
    </row>
    <row r="2" spans="1:17" s="1881" customFormat="1" ht="20.100000000000001" customHeight="1" thickBot="1">
      <c r="A2" s="1881" t="s">
        <v>1001</v>
      </c>
      <c r="B2" s="1881" t="s">
        <v>1002</v>
      </c>
      <c r="J2" s="1881" t="s">
        <v>1002</v>
      </c>
    </row>
    <row r="3" spans="1:17" s="3034" customFormat="1" ht="16.5" customHeight="1">
      <c r="A3" s="3207" t="s">
        <v>654</v>
      </c>
      <c r="B3" s="3209" t="s">
        <v>1003</v>
      </c>
      <c r="C3" s="3210"/>
      <c r="D3" s="3210"/>
      <c r="E3" s="3211"/>
      <c r="F3" s="3209" t="s">
        <v>1004</v>
      </c>
      <c r="G3" s="3210"/>
      <c r="H3" s="3210"/>
      <c r="I3" s="3212"/>
      <c r="J3" s="3213" t="s">
        <v>1005</v>
      </c>
      <c r="K3" s="3214"/>
      <c r="L3" s="3214"/>
      <c r="M3" s="3215"/>
      <c r="N3" s="3216" t="s">
        <v>1006</v>
      </c>
      <c r="O3" s="3216"/>
      <c r="P3" s="3216"/>
      <c r="Q3" s="3217"/>
    </row>
    <row r="4" spans="1:17" s="3034" customFormat="1" ht="50.25" customHeight="1">
      <c r="A4" s="3208"/>
      <c r="B4" s="3035" t="s">
        <v>1007</v>
      </c>
      <c r="C4" s="3036" t="s">
        <v>1008</v>
      </c>
      <c r="D4" s="3036" t="s">
        <v>1009</v>
      </c>
      <c r="E4" s="3037" t="s">
        <v>1010</v>
      </c>
      <c r="F4" s="3035" t="s">
        <v>1007</v>
      </c>
      <c r="G4" s="3036" t="s">
        <v>1008</v>
      </c>
      <c r="H4" s="3036" t="s">
        <v>1009</v>
      </c>
      <c r="I4" s="3038" t="s">
        <v>1010</v>
      </c>
      <c r="J4" s="3039" t="s">
        <v>1007</v>
      </c>
      <c r="K4" s="3040" t="s">
        <v>1008</v>
      </c>
      <c r="L4" s="3040" t="s">
        <v>1009</v>
      </c>
      <c r="M4" s="3041" t="s">
        <v>1010</v>
      </c>
      <c r="N4" s="3042" t="s">
        <v>1007</v>
      </c>
      <c r="O4" s="3043" t="s">
        <v>1008</v>
      </c>
      <c r="P4" s="3043" t="s">
        <v>1009</v>
      </c>
      <c r="Q4" s="3044" t="s">
        <v>1010</v>
      </c>
    </row>
    <row r="5" spans="1:17" s="3034" customFormat="1" ht="33.75" customHeight="1" thickBot="1">
      <c r="A5" s="3045"/>
      <c r="B5" s="3046" t="s">
        <v>1011</v>
      </c>
      <c r="C5" s="3047" t="s">
        <v>1012</v>
      </c>
      <c r="D5" s="3047" t="s">
        <v>1013</v>
      </c>
      <c r="E5" s="3048" t="s">
        <v>1014</v>
      </c>
      <c r="F5" s="3049"/>
      <c r="G5" s="3050"/>
      <c r="H5" s="3050"/>
      <c r="I5" s="3051"/>
      <c r="J5" s="3052"/>
      <c r="K5" s="3053"/>
      <c r="L5" s="3053"/>
      <c r="M5" s="3054"/>
      <c r="N5" s="3052"/>
      <c r="O5" s="3053"/>
      <c r="P5" s="3053"/>
      <c r="Q5" s="3055"/>
    </row>
    <row r="6" spans="1:17" ht="15.75" customHeight="1">
      <c r="A6" s="3056">
        <v>39448</v>
      </c>
      <c r="B6" s="1883">
        <v>79.057640376198904</v>
      </c>
      <c r="C6" s="1884">
        <v>84.379962465713859</v>
      </c>
      <c r="D6" s="1884">
        <v>82.211065679830227</v>
      </c>
      <c r="E6" s="1885">
        <v>75.534430790632968</v>
      </c>
      <c r="F6" s="1886">
        <v>1.4458119249611769</v>
      </c>
      <c r="G6" s="1887">
        <v>2.1198532409294728</v>
      </c>
      <c r="H6" s="1887">
        <v>3.3374536464771012</v>
      </c>
      <c r="I6" s="1888">
        <v>0.52456183658355826</v>
      </c>
      <c r="J6" s="1889">
        <v>8.5677749360613831</v>
      </c>
      <c r="K6" s="1890">
        <v>2.5438596491228083</v>
      </c>
      <c r="L6" s="1890">
        <v>1.4303959131545412</v>
      </c>
      <c r="M6" s="1891">
        <v>12.648686030428763</v>
      </c>
      <c r="N6" s="1889">
        <v>5.4515324608892541</v>
      </c>
      <c r="O6" s="1890">
        <v>7.8823365109578845</v>
      </c>
      <c r="P6" s="1892">
        <v>2.0180448370517623</v>
      </c>
      <c r="Q6" s="1893">
        <v>2.8832884274167441</v>
      </c>
    </row>
    <row r="7" spans="1:17" ht="15.75" customHeight="1">
      <c r="A7" s="3056">
        <v>39479</v>
      </c>
      <c r="B7" s="1883">
        <v>79.267157090976809</v>
      </c>
      <c r="C7" s="1884">
        <v>85.544487753236126</v>
      </c>
      <c r="D7" s="1884">
        <v>84.917964908648614</v>
      </c>
      <c r="E7" s="1885">
        <v>75.154185022026425</v>
      </c>
      <c r="F7" s="1886">
        <v>0.26501766784451775</v>
      </c>
      <c r="G7" s="1887">
        <v>1.3800969489592489</v>
      </c>
      <c r="H7" s="1887">
        <v>3.2926215059179071</v>
      </c>
      <c r="I7" s="1895">
        <v>-0.50340720731783506</v>
      </c>
      <c r="J7" s="1889">
        <v>8.0266497461928878</v>
      </c>
      <c r="K7" s="1890">
        <v>6.385397965290224</v>
      </c>
      <c r="L7" s="1890">
        <v>6.4007782101167265</v>
      </c>
      <c r="M7" s="1891">
        <v>8.6988598256204028</v>
      </c>
      <c r="N7" s="1889">
        <v>5.5395996057526276</v>
      </c>
      <c r="O7" s="1890">
        <v>7.511667264987949</v>
      </c>
      <c r="P7" s="1892">
        <v>1.8527346449059079</v>
      </c>
      <c r="Q7" s="1896">
        <v>3.3225367729391024</v>
      </c>
    </row>
    <row r="8" spans="1:17" ht="15.75" customHeight="1">
      <c r="A8" s="3056">
        <v>39508</v>
      </c>
      <c r="B8" s="1883">
        <v>79.886395381320426</v>
      </c>
      <c r="C8" s="1884">
        <v>82.243395409268089</v>
      </c>
      <c r="D8" s="1884">
        <v>80.767041043424257</v>
      </c>
      <c r="E8" s="1885">
        <v>78.242522606074644</v>
      </c>
      <c r="F8" s="1886">
        <v>0.78120411160060144</v>
      </c>
      <c r="G8" s="1887">
        <v>-3.8589188276987016</v>
      </c>
      <c r="H8" s="1887">
        <v>-4.888157493752658</v>
      </c>
      <c r="I8" s="1895">
        <v>4.1093354723267623</v>
      </c>
      <c r="J8" s="1889">
        <v>7.7763819095477515</v>
      </c>
      <c r="K8" s="1890">
        <v>0.53529411764705515</v>
      </c>
      <c r="L8" s="1890">
        <v>-1.3590391908975903</v>
      </c>
      <c r="M8" s="1891">
        <v>12.411725516322434</v>
      </c>
      <c r="N8" s="1889">
        <v>5.7506807100492097</v>
      </c>
      <c r="O8" s="1890">
        <v>6.7992015317554149</v>
      </c>
      <c r="P8" s="1892">
        <v>0.943852469906731</v>
      </c>
      <c r="Q8" s="1896">
        <v>4.1961207836977366</v>
      </c>
    </row>
    <row r="9" spans="1:17" ht="15.75" customHeight="1">
      <c r="A9" s="3056">
        <v>39539</v>
      </c>
      <c r="B9" s="1883">
        <v>81.134183815997758</v>
      </c>
      <c r="C9" s="1884">
        <v>83.465665752369944</v>
      </c>
      <c r="D9" s="1884">
        <v>83.013301588944671</v>
      </c>
      <c r="E9" s="1885">
        <v>79.434268490609782</v>
      </c>
      <c r="F9" s="1886">
        <v>1.5619536076465721</v>
      </c>
      <c r="G9" s="1887">
        <v>1.486162307647291</v>
      </c>
      <c r="H9" s="1887">
        <v>2.7811598846523538</v>
      </c>
      <c r="I9" s="1895">
        <v>1.5231434836721576</v>
      </c>
      <c r="J9" s="1889">
        <v>8.1688392302917521</v>
      </c>
      <c r="K9" s="1890">
        <v>1.1960326721119969</v>
      </c>
      <c r="L9" s="1890">
        <v>1.4484503478811064</v>
      </c>
      <c r="M9" s="1891">
        <v>13.143989431968279</v>
      </c>
      <c r="N9" s="1889">
        <v>6.0795851935991294</v>
      </c>
      <c r="O9" s="1890">
        <v>6.4299112801013933</v>
      </c>
      <c r="P9" s="1892">
        <v>0.55094962142040405</v>
      </c>
      <c r="Q9" s="1896">
        <v>5.1061304058984689</v>
      </c>
    </row>
    <row r="10" spans="1:17" ht="15.75" customHeight="1">
      <c r="A10" s="3056">
        <v>39569</v>
      </c>
      <c r="B10" s="1883">
        <v>82.670639724369124</v>
      </c>
      <c r="C10" s="1884">
        <v>85.717722919974975</v>
      </c>
      <c r="D10" s="1884">
        <v>84.752342011283048</v>
      </c>
      <c r="E10" s="1885">
        <v>80.783677254811039</v>
      </c>
      <c r="F10" s="1886">
        <v>1.8937220245610149</v>
      </c>
      <c r="G10" s="1887">
        <v>2.6981839146728248</v>
      </c>
      <c r="H10" s="1887">
        <v>2.0948936966144913</v>
      </c>
      <c r="I10" s="1895">
        <v>1.6987740805604261</v>
      </c>
      <c r="J10" s="1889">
        <v>9.6997405164957087</v>
      </c>
      <c r="K10" s="1890">
        <v>3.3116807794919509</v>
      </c>
      <c r="L10" s="1890">
        <v>3.7311541872544893</v>
      </c>
      <c r="M10" s="1891">
        <v>14.66464819324689</v>
      </c>
      <c r="N10" s="1889">
        <v>6.5036305912677506</v>
      </c>
      <c r="O10" s="1890">
        <v>6.307634813700048</v>
      </c>
      <c r="P10" s="1892">
        <v>0.6394192469413954</v>
      </c>
      <c r="Q10" s="1896">
        <v>6.1165370421700942</v>
      </c>
    </row>
    <row r="11" spans="1:17" ht="15.75" customHeight="1">
      <c r="A11" s="3056">
        <v>39600</v>
      </c>
      <c r="B11" s="1883">
        <v>85.724927833131588</v>
      </c>
      <c r="C11" s="1884">
        <v>87.873538328280645</v>
      </c>
      <c r="D11" s="1884">
        <v>88.385694322240056</v>
      </c>
      <c r="E11" s="1885">
        <v>84.498029214004163</v>
      </c>
      <c r="F11" s="1886">
        <v>3.6945257940977854</v>
      </c>
      <c r="G11" s="1887">
        <v>2.5150171223263982</v>
      </c>
      <c r="H11" s="1887">
        <v>4.2870229007633753</v>
      </c>
      <c r="I11" s="1895">
        <v>4.5978990873084058</v>
      </c>
      <c r="J11" s="1889">
        <v>12.049659201557958</v>
      </c>
      <c r="K11" s="1890">
        <v>3.5673774954628072</v>
      </c>
      <c r="L11" s="1890">
        <v>7.9456384323641061</v>
      </c>
      <c r="M11" s="1891">
        <v>18.056365403304156</v>
      </c>
      <c r="N11" s="1889">
        <v>6.9843801304001261</v>
      </c>
      <c r="O11" s="1890">
        <v>5.7971377603174972</v>
      </c>
      <c r="P11" s="1892">
        <v>1.3287739184582548</v>
      </c>
      <c r="Q11" s="1896">
        <v>7.3517932260722887</v>
      </c>
    </row>
    <row r="12" spans="1:17" ht="15.75" customHeight="1">
      <c r="A12" s="3056">
        <v>39630</v>
      </c>
      <c r="B12" s="1883">
        <v>87.577986777167325</v>
      </c>
      <c r="C12" s="1884">
        <v>89.389346037245559</v>
      </c>
      <c r="D12" s="1884">
        <v>87.604161275296306</v>
      </c>
      <c r="E12" s="1885">
        <v>86.709946672849526</v>
      </c>
      <c r="F12" s="1886">
        <v>2.1616337171409725</v>
      </c>
      <c r="G12" s="1887">
        <v>1.7249876786594314</v>
      </c>
      <c r="H12" s="1887">
        <v>-0.88423025121508658</v>
      </c>
      <c r="I12" s="1895">
        <v>2.617714850181116</v>
      </c>
      <c r="J12" s="1889">
        <v>13.951656872841809</v>
      </c>
      <c r="K12" s="1890">
        <v>4.7597563726595951</v>
      </c>
      <c r="L12" s="1890">
        <v>6.6204724409448801</v>
      </c>
      <c r="M12" s="1891">
        <v>20.880470618656673</v>
      </c>
      <c r="N12" s="1889">
        <v>7.7572781261680461</v>
      </c>
      <c r="O12" s="1890">
        <v>5.3741685970790485</v>
      </c>
      <c r="P12" s="1892">
        <v>1.9194324054669092</v>
      </c>
      <c r="Q12" s="1896">
        <v>9.0011048287515649</v>
      </c>
    </row>
    <row r="13" spans="1:17" ht="15.75" customHeight="1">
      <c r="A13" s="3056">
        <v>39661</v>
      </c>
      <c r="B13" s="1883">
        <v>88.602290716081583</v>
      </c>
      <c r="C13" s="1884">
        <v>90.029353736586302</v>
      </c>
      <c r="D13" s="1884">
        <v>89.436364577402827</v>
      </c>
      <c r="E13" s="1885">
        <v>87.716206816600973</v>
      </c>
      <c r="F13" s="1886">
        <v>1.169590643274887</v>
      </c>
      <c r="G13" s="1887">
        <v>0.71597760551249223</v>
      </c>
      <c r="H13" s="1887">
        <v>2.0914569301666148</v>
      </c>
      <c r="I13" s="1895">
        <v>1.160489865768227</v>
      </c>
      <c r="J13" s="1889">
        <v>12.357560370785862</v>
      </c>
      <c r="K13" s="1890">
        <v>3.8638760894909296</v>
      </c>
      <c r="L13" s="1890">
        <v>6.5942878292517264</v>
      </c>
      <c r="M13" s="1891">
        <v>18.774331282180086</v>
      </c>
      <c r="N13" s="1889">
        <v>8.4586893997392849</v>
      </c>
      <c r="O13" s="1890">
        <v>4.7727664605759372</v>
      </c>
      <c r="P13" s="1892">
        <v>2.0189811554752133</v>
      </c>
      <c r="Q13" s="1896">
        <v>10.733783307581817</v>
      </c>
    </row>
    <row r="14" spans="1:17" ht="15.75" customHeight="1">
      <c r="A14" s="3056">
        <v>39692</v>
      </c>
      <c r="B14" s="1883">
        <v>89.57537945805008</v>
      </c>
      <c r="C14" s="1884">
        <v>91.309369135267787</v>
      </c>
      <c r="D14" s="1884">
        <v>90.150613322291804</v>
      </c>
      <c r="E14" s="1885">
        <v>88.45351263621609</v>
      </c>
      <c r="F14" s="1886">
        <v>1.0982658959537162</v>
      </c>
      <c r="G14" s="1887">
        <v>1.4217756160136901</v>
      </c>
      <c r="H14" s="1887">
        <v>0.79861111111110006</v>
      </c>
      <c r="I14" s="1895">
        <v>0.84055825755973501</v>
      </c>
      <c r="J14" s="1889">
        <v>13.024321466337653</v>
      </c>
      <c r="K14" s="1890">
        <v>6.9014084507042099</v>
      </c>
      <c r="L14" s="1890">
        <v>8.3343699465107619</v>
      </c>
      <c r="M14" s="1891">
        <v>17.146717435362021</v>
      </c>
      <c r="N14" s="1889">
        <v>9.2252653500971746</v>
      </c>
      <c r="O14" s="1890">
        <v>4.5087213563297439</v>
      </c>
      <c r="P14" s="1892">
        <v>2.4174534480410079</v>
      </c>
      <c r="Q14" s="1896">
        <v>12.326597043265977</v>
      </c>
    </row>
    <row r="15" spans="1:17" ht="15.75" customHeight="1">
      <c r="A15" s="3056">
        <v>39722</v>
      </c>
      <c r="B15" s="1883">
        <v>89.035291926622591</v>
      </c>
      <c r="C15" s="1884">
        <v>90.765603195226404</v>
      </c>
      <c r="D15" s="1884">
        <v>90.502561979193629</v>
      </c>
      <c r="E15" s="1885">
        <v>88.017621145374449</v>
      </c>
      <c r="F15" s="1886">
        <v>-0.60294194084930552</v>
      </c>
      <c r="G15" s="1887">
        <v>-0.59552042160737528</v>
      </c>
      <c r="H15" s="1887">
        <v>0.39040073487197446</v>
      </c>
      <c r="I15" s="1895">
        <v>-0.49279161205765831</v>
      </c>
      <c r="J15" s="1889">
        <v>14.742589703588152</v>
      </c>
      <c r="K15" s="1890">
        <v>7.9185261471564274</v>
      </c>
      <c r="L15" s="1890">
        <v>11.411277476903493</v>
      </c>
      <c r="M15" s="1891">
        <v>19.182468918749223</v>
      </c>
      <c r="N15" s="1889">
        <v>10.079860308656237</v>
      </c>
      <c r="O15" s="1890">
        <v>4.3250289546756306</v>
      </c>
      <c r="P15" s="1892">
        <v>3.4349503974496232</v>
      </c>
      <c r="Q15" s="1896">
        <v>13.992035244585296</v>
      </c>
    </row>
    <row r="16" spans="1:17" ht="15.75" customHeight="1">
      <c r="A16" s="3056">
        <v>39753</v>
      </c>
      <c r="B16" s="1883">
        <v>88.993388583666999</v>
      </c>
      <c r="C16" s="1884">
        <v>90.33251527837929</v>
      </c>
      <c r="D16" s="1884">
        <v>90.098856166865076</v>
      </c>
      <c r="E16" s="1885">
        <v>88.11963830280547</v>
      </c>
      <c r="F16" s="1886">
        <v>-4.7063745228271614E-2</v>
      </c>
      <c r="G16" s="1887">
        <v>-0.47714982504504633</v>
      </c>
      <c r="H16" s="1887">
        <v>-0.44607114262838365</v>
      </c>
      <c r="I16" s="1895">
        <v>0.11590537906327825</v>
      </c>
      <c r="J16" s="1889">
        <v>14.833283268248735</v>
      </c>
      <c r="K16" s="1890">
        <v>9.3493330226597635</v>
      </c>
      <c r="L16" s="1890">
        <v>13.046301707903126</v>
      </c>
      <c r="M16" s="1891">
        <v>18.148470529718949</v>
      </c>
      <c r="N16" s="1889">
        <v>10.882617678947696</v>
      </c>
      <c r="O16" s="1890">
        <v>4.5067314271396839</v>
      </c>
      <c r="P16" s="1892">
        <v>4.8721700049469128</v>
      </c>
      <c r="Q16" s="1896">
        <v>15.265572918921279</v>
      </c>
    </row>
    <row r="17" spans="1:17" ht="15.75" customHeight="1">
      <c r="A17" s="3056">
        <v>39783</v>
      </c>
      <c r="B17" s="1883">
        <v>89.663842070956335</v>
      </c>
      <c r="C17" s="1884">
        <v>91.237187815793263</v>
      </c>
      <c r="D17" s="1884">
        <v>91.724030847264629</v>
      </c>
      <c r="E17" s="1885">
        <v>88.643635520519354</v>
      </c>
      <c r="F17" s="1886">
        <v>0.75337448990271128</v>
      </c>
      <c r="G17" s="1887">
        <v>1.0014915832090168</v>
      </c>
      <c r="H17" s="1887">
        <v>1.8037683823529278</v>
      </c>
      <c r="I17" s="1895">
        <v>0.59464295111297361</v>
      </c>
      <c r="J17" s="1889">
        <v>15.055562193810502</v>
      </c>
      <c r="K17" s="1890">
        <v>10.418729252809953</v>
      </c>
      <c r="L17" s="1890">
        <v>15.29503610695464</v>
      </c>
      <c r="M17" s="1891">
        <v>17.970871389780285</v>
      </c>
      <c r="N17" s="1889">
        <v>11.583054796680983</v>
      </c>
      <c r="O17" s="1890">
        <v>5.0645014053378787</v>
      </c>
      <c r="P17" s="1892">
        <v>6.7120061393527273</v>
      </c>
      <c r="Q17" s="1896">
        <v>16.067512362932717</v>
      </c>
    </row>
    <row r="18" spans="1:17" ht="15.75" customHeight="1">
      <c r="A18" s="3056">
        <v>39814</v>
      </c>
      <c r="B18" s="1883">
        <v>90.152714405438118</v>
      </c>
      <c r="C18" s="1884">
        <v>91.140946056493917</v>
      </c>
      <c r="D18" s="1884">
        <v>92.562496765177784</v>
      </c>
      <c r="E18" s="1885">
        <v>89.459772779967523</v>
      </c>
      <c r="F18" s="1886">
        <v>0.54522795721257467</v>
      </c>
      <c r="G18" s="1887">
        <v>-0.10548523206749394</v>
      </c>
      <c r="H18" s="1887">
        <v>0.91411804536734564</v>
      </c>
      <c r="I18" s="1895">
        <v>0.92069470600542047</v>
      </c>
      <c r="J18" s="1889">
        <v>14.034157832744398</v>
      </c>
      <c r="K18" s="1890">
        <v>8.0125463358996569</v>
      </c>
      <c r="L18" s="1890">
        <v>12.591286829513976</v>
      </c>
      <c r="M18" s="1891">
        <v>18.43575418994412</v>
      </c>
      <c r="N18" s="1889">
        <v>12.031651869855423</v>
      </c>
      <c r="O18" s="1890">
        <v>5.5190104041808326</v>
      </c>
      <c r="P18" s="1892">
        <v>7.6429013210409806</v>
      </c>
      <c r="Q18" s="1896">
        <v>16.535990504021413</v>
      </c>
    </row>
    <row r="19" spans="1:17" ht="15.75" customHeight="1">
      <c r="A19" s="3056">
        <v>39845</v>
      </c>
      <c r="B19" s="1883">
        <v>90.827823819722511</v>
      </c>
      <c r="C19" s="1884">
        <v>91.684711996535299</v>
      </c>
      <c r="D19" s="1884">
        <v>92.645308213860574</v>
      </c>
      <c r="E19" s="1885">
        <v>90.215627173661034</v>
      </c>
      <c r="F19" s="1886">
        <v>0.74885090120334041</v>
      </c>
      <c r="G19" s="1887">
        <v>0.59662090813093016</v>
      </c>
      <c r="H19" s="1887">
        <v>8.9465443972287062E-2</v>
      </c>
      <c r="I19" s="1895">
        <v>0.8449098071739769</v>
      </c>
      <c r="J19" s="1889">
        <v>14.584434654919249</v>
      </c>
      <c r="K19" s="1890">
        <v>7.1778140293637875</v>
      </c>
      <c r="L19" s="1890">
        <v>9.0997744864996832</v>
      </c>
      <c r="M19" s="1891">
        <v>20.040723144320367</v>
      </c>
      <c r="N19" s="1889">
        <v>12.566777795629804</v>
      </c>
      <c r="O19" s="1890">
        <v>5.5906161603151929</v>
      </c>
      <c r="P19" s="1892">
        <v>7.8693283409411316</v>
      </c>
      <c r="Q19" s="1896">
        <v>17.453982216677375</v>
      </c>
    </row>
    <row r="20" spans="1:17" ht="15.75" customHeight="1">
      <c r="A20" s="3056">
        <v>39873</v>
      </c>
      <c r="B20" s="1883">
        <v>91.363255424154943</v>
      </c>
      <c r="C20" s="1884">
        <v>91.983061450363309</v>
      </c>
      <c r="D20" s="1884">
        <v>93.137001190414566</v>
      </c>
      <c r="E20" s="1885">
        <v>90.94365870623696</v>
      </c>
      <c r="F20" s="1886">
        <v>0.58950174287471668</v>
      </c>
      <c r="G20" s="1887">
        <v>0.32540807221958801</v>
      </c>
      <c r="H20" s="1887">
        <v>0.53072625698322895</v>
      </c>
      <c r="I20" s="1895">
        <v>0.80699049087638741</v>
      </c>
      <c r="J20" s="1889">
        <v>14.366476279286616</v>
      </c>
      <c r="K20" s="1890">
        <v>11.842490199520199</v>
      </c>
      <c r="L20" s="1890">
        <v>15.31560397308553</v>
      </c>
      <c r="M20" s="1891">
        <v>16.233035026373528</v>
      </c>
      <c r="N20" s="1889">
        <v>13.101404149576325</v>
      </c>
      <c r="O20" s="1890">
        <v>6.5098603906011334</v>
      </c>
      <c r="P20" s="1892">
        <v>9.2497143849932559</v>
      </c>
      <c r="Q20" s="1896">
        <v>17.742332316035743</v>
      </c>
    </row>
    <row r="21" spans="1:17" ht="15.75" customHeight="1">
      <c r="A21" s="3056">
        <v>39904</v>
      </c>
      <c r="B21" s="1883">
        <v>91.898687028587389</v>
      </c>
      <c r="C21" s="1884">
        <v>92.522015302439726</v>
      </c>
      <c r="D21" s="1884">
        <v>94.063454272553187</v>
      </c>
      <c r="E21" s="1885">
        <v>91.620681660097375</v>
      </c>
      <c r="F21" s="1886">
        <v>0.58604698568007052</v>
      </c>
      <c r="G21" s="1887">
        <v>0.58592728223906931</v>
      </c>
      <c r="H21" s="1887">
        <v>0.99472075576549912</v>
      </c>
      <c r="I21" s="1895">
        <v>0.74444217825819692</v>
      </c>
      <c r="J21" s="1889">
        <v>13.267531275106165</v>
      </c>
      <c r="K21" s="1890">
        <v>10.850389161141564</v>
      </c>
      <c r="L21" s="1890">
        <v>13.311303697237989</v>
      </c>
      <c r="M21" s="1891">
        <v>15.341506129597192</v>
      </c>
      <c r="N21" s="1889">
        <v>13.50968164107033</v>
      </c>
      <c r="O21" s="1890">
        <v>7.3023297909332854</v>
      </c>
      <c r="P21" s="1892">
        <v>10.240837145711753</v>
      </c>
      <c r="Q21" s="1896">
        <v>17.889948657904114</v>
      </c>
    </row>
    <row r="22" spans="1:17" ht="15.75" customHeight="1">
      <c r="A22" s="3056">
        <v>39934</v>
      </c>
      <c r="B22" s="1883">
        <v>93.593444454790955</v>
      </c>
      <c r="C22" s="1884">
        <v>94.186997738318638</v>
      </c>
      <c r="D22" s="1884">
        <v>95.419491744733705</v>
      </c>
      <c r="E22" s="1885">
        <v>93.498724785532104</v>
      </c>
      <c r="F22" s="1886">
        <v>1.8441584760360712</v>
      </c>
      <c r="G22" s="1887">
        <v>1.7995527123316037</v>
      </c>
      <c r="H22" s="1887">
        <v>1.4416198965555083</v>
      </c>
      <c r="I22" s="1895">
        <v>2.04980261160037</v>
      </c>
      <c r="J22" s="1889">
        <v>13.212435233160619</v>
      </c>
      <c r="K22" s="1890">
        <v>9.8804244091393656</v>
      </c>
      <c r="L22" s="1890">
        <v>12.586259541984731</v>
      </c>
      <c r="M22" s="1891">
        <v>15.739624591010838</v>
      </c>
      <c r="N22" s="1889">
        <v>13.787064911555774</v>
      </c>
      <c r="O22" s="1890">
        <v>7.8473568198228634</v>
      </c>
      <c r="P22" s="1892">
        <v>10.980871151557729</v>
      </c>
      <c r="Q22" s="1896">
        <v>17.949059396559221</v>
      </c>
    </row>
    <row r="23" spans="1:17" ht="15.75" customHeight="1">
      <c r="A23" s="3056">
        <v>39965</v>
      </c>
      <c r="B23" s="1883">
        <v>95.320793369959958</v>
      </c>
      <c r="C23" s="1884">
        <v>95.317838410086139</v>
      </c>
      <c r="D23" s="1884">
        <v>96.625433466176688</v>
      </c>
      <c r="E23" s="1885">
        <v>95.599350799907256</v>
      </c>
      <c r="F23" s="1886">
        <v>1.8455875037309681</v>
      </c>
      <c r="G23" s="1887">
        <v>1.2006335257753307</v>
      </c>
      <c r="H23" s="1887">
        <v>1.2638316337600202</v>
      </c>
      <c r="I23" s="1895">
        <v>2.2466894807320301</v>
      </c>
      <c r="J23" s="1889">
        <v>11.193786660873315</v>
      </c>
      <c r="K23" s="1890">
        <v>8.471606155194138</v>
      </c>
      <c r="L23" s="1890">
        <v>9.3224805293669704</v>
      </c>
      <c r="M23" s="1891">
        <v>13.137965097135336</v>
      </c>
      <c r="N23" s="1889">
        <v>13.693538329630897</v>
      </c>
      <c r="O23" s="1890">
        <v>8.2587752743530984</v>
      </c>
      <c r="P23" s="1892">
        <v>11.083451379051743</v>
      </c>
      <c r="Q23" s="1896">
        <v>17.498005393013301</v>
      </c>
    </row>
    <row r="24" spans="1:17" ht="15.75" customHeight="1">
      <c r="A24" s="3056">
        <v>39995</v>
      </c>
      <c r="B24" s="1883">
        <v>97.290250488872346</v>
      </c>
      <c r="C24" s="1884">
        <v>96.795149415331309</v>
      </c>
      <c r="D24" s="1884">
        <v>98.447285337197869</v>
      </c>
      <c r="E24" s="1885">
        <v>97.866913980987718</v>
      </c>
      <c r="F24" s="1886">
        <v>2.066135886289274</v>
      </c>
      <c r="G24" s="1887">
        <v>1.5498788368335994</v>
      </c>
      <c r="H24" s="1887">
        <v>1.8854786008891864</v>
      </c>
      <c r="I24" s="1895">
        <v>2.3719441210710244</v>
      </c>
      <c r="J24" s="1889">
        <v>11.089845826687949</v>
      </c>
      <c r="K24" s="1890">
        <v>8.2848837209302388</v>
      </c>
      <c r="L24" s="1890">
        <v>12.377407538697867</v>
      </c>
      <c r="M24" s="1891">
        <v>12.866998235199745</v>
      </c>
      <c r="N24" s="1889">
        <v>13.437070938215086</v>
      </c>
      <c r="O24" s="1890">
        <v>8.5537581907470894</v>
      </c>
      <c r="P24" s="1892">
        <v>11.563861250239555</v>
      </c>
      <c r="Q24" s="1896">
        <v>16.807774862866637</v>
      </c>
    </row>
    <row r="25" spans="1:17" ht="15.75" customHeight="1">
      <c r="A25" s="3056">
        <v>40026</v>
      </c>
      <c r="B25" s="1883">
        <v>98.389049259707605</v>
      </c>
      <c r="C25" s="1884">
        <v>97.271546123863146</v>
      </c>
      <c r="D25" s="1884">
        <v>97.707158014595521</v>
      </c>
      <c r="E25" s="1885">
        <v>98.89635984233712</v>
      </c>
      <c r="F25" s="1886">
        <v>1.1294027565084122</v>
      </c>
      <c r="G25" s="1887">
        <v>0.49217002237136853</v>
      </c>
      <c r="H25" s="1887">
        <v>-0.75180064139634339</v>
      </c>
      <c r="I25" s="1895">
        <v>1.0518834399431398</v>
      </c>
      <c r="J25" s="1889">
        <v>11.045717288491844</v>
      </c>
      <c r="K25" s="1890">
        <v>8.0442567748142579</v>
      </c>
      <c r="L25" s="1890">
        <v>9.2476851851851904</v>
      </c>
      <c r="M25" s="1891">
        <v>12.74582364136181</v>
      </c>
      <c r="N25" s="1889">
        <v>13.307228570883467</v>
      </c>
      <c r="O25" s="1890">
        <v>8.9061611017853295</v>
      </c>
      <c r="P25" s="1892">
        <v>11.772674825895246</v>
      </c>
      <c r="Q25" s="1896">
        <v>16.278261380438067</v>
      </c>
    </row>
    <row r="26" spans="1:17" ht="15.75" customHeight="1">
      <c r="A26" s="3056">
        <v>40057</v>
      </c>
      <c r="B26" s="1883">
        <v>98.882577521184473</v>
      </c>
      <c r="C26" s="1884">
        <v>98.09441316587268</v>
      </c>
      <c r="D26" s="1884">
        <v>98.51974535479529</v>
      </c>
      <c r="E26" s="1885">
        <v>99.485277069325278</v>
      </c>
      <c r="F26" s="1886">
        <v>0.50160893431763043</v>
      </c>
      <c r="G26" s="1887">
        <v>0.84594835262690538</v>
      </c>
      <c r="H26" s="1887">
        <v>0.831655895751652</v>
      </c>
      <c r="I26" s="1895">
        <v>0.59548928588174022</v>
      </c>
      <c r="J26" s="1889">
        <v>10.390352928946427</v>
      </c>
      <c r="K26" s="1890">
        <v>7.4308300395257163</v>
      </c>
      <c r="L26" s="1890">
        <v>9.2834998277643734</v>
      </c>
      <c r="M26" s="1891">
        <v>12.47182175622541</v>
      </c>
      <c r="N26" s="1889">
        <v>13.065106071689797</v>
      </c>
      <c r="O26" s="1890">
        <v>8.9416450831704424</v>
      </c>
      <c r="P26" s="1892">
        <v>11.833677791647053</v>
      </c>
      <c r="Q26" s="1896">
        <v>15.859277648445257</v>
      </c>
    </row>
    <row r="27" spans="1:17" ht="15.75" customHeight="1">
      <c r="A27" s="3056">
        <v>40087</v>
      </c>
      <c r="B27" s="1883">
        <v>99.352826147686002</v>
      </c>
      <c r="C27" s="1884">
        <v>98.873971416197477</v>
      </c>
      <c r="D27" s="1884">
        <v>99.073546917861393</v>
      </c>
      <c r="E27" s="1885">
        <v>99.921168560166933</v>
      </c>
      <c r="F27" s="1886">
        <v>0.47556267068461011</v>
      </c>
      <c r="G27" s="1887">
        <v>0.79470198675495851</v>
      </c>
      <c r="H27" s="1887">
        <v>0.56212240609406194</v>
      </c>
      <c r="I27" s="1895">
        <v>0.43814673254405534</v>
      </c>
      <c r="J27" s="1889">
        <v>11.588139936202467</v>
      </c>
      <c r="K27" s="1890">
        <v>8.9333050577881323</v>
      </c>
      <c r="L27" s="1890">
        <v>9.4704334896488405</v>
      </c>
      <c r="M27" s="1891">
        <v>13.52405036615562</v>
      </c>
      <c r="N27" s="1889">
        <v>12.802903770609547</v>
      </c>
      <c r="O27" s="1890">
        <v>9.0239778523053076</v>
      </c>
      <c r="P27" s="1892">
        <v>11.657803890159007</v>
      </c>
      <c r="Q27" s="1896">
        <v>15.396404586365577</v>
      </c>
    </row>
    <row r="28" spans="1:17" ht="15.75" customHeight="1">
      <c r="A28" s="3056">
        <v>40118</v>
      </c>
      <c r="B28" s="1883">
        <v>100</v>
      </c>
      <c r="C28" s="1884">
        <v>100</v>
      </c>
      <c r="D28" s="1884">
        <v>100</v>
      </c>
      <c r="E28" s="1885">
        <v>100</v>
      </c>
      <c r="F28" s="1886">
        <v>0.65138947467077912</v>
      </c>
      <c r="G28" s="1887">
        <v>1.1388523872098375</v>
      </c>
      <c r="H28" s="1887">
        <v>0.93511649775363992</v>
      </c>
      <c r="I28" s="1895">
        <v>7.8893632819770687E-2</v>
      </c>
      <c r="J28" s="1889">
        <v>12.367897875902486</v>
      </c>
      <c r="K28" s="1890">
        <v>10.702109524824195</v>
      </c>
      <c r="L28" s="1890">
        <v>10.989200367647058</v>
      </c>
      <c r="M28" s="1891">
        <v>13.4820817765616</v>
      </c>
      <c r="N28" s="1889">
        <v>12.608677603996085</v>
      </c>
      <c r="O28" s="1890">
        <v>9.1434710240816202</v>
      </c>
      <c r="P28" s="1892">
        <v>11.492101407093681</v>
      </c>
      <c r="Q28" s="1896">
        <v>15.017838700591483</v>
      </c>
    </row>
    <row r="29" spans="1:17" ht="15.75" customHeight="1">
      <c r="A29" s="3056">
        <v>40148</v>
      </c>
      <c r="B29" s="1883">
        <v>102.15362108067139</v>
      </c>
      <c r="C29" s="1884">
        <v>101.5002136658521</v>
      </c>
      <c r="D29" s="1884">
        <v>101.94063652598481</v>
      </c>
      <c r="E29" s="1885">
        <v>102.39933802299254</v>
      </c>
      <c r="F29" s="1886">
        <v>2.1536210806713854</v>
      </c>
      <c r="G29" s="1887">
        <v>1.5002136658520868</v>
      </c>
      <c r="H29" s="1887">
        <v>1.9406365259848144</v>
      </c>
      <c r="I29" s="1895">
        <v>2.3993380229925521</v>
      </c>
      <c r="J29" s="1889">
        <v>13.929560368192952</v>
      </c>
      <c r="K29" s="1890">
        <v>11.24873102268316</v>
      </c>
      <c r="L29" s="1890">
        <v>11.138417690923873</v>
      </c>
      <c r="M29" s="1891">
        <v>15.51798098272829</v>
      </c>
      <c r="N29" s="1889">
        <v>12.537924295109477</v>
      </c>
      <c r="O29" s="1890">
        <v>9.2258681345463742</v>
      </c>
      <c r="P29" s="1892">
        <v>11.17109830686643</v>
      </c>
      <c r="Q29" s="1896">
        <v>14.840513330427314</v>
      </c>
    </row>
    <row r="30" spans="1:17" ht="15.75" customHeight="1">
      <c r="A30" s="3056">
        <v>40179</v>
      </c>
      <c r="B30" s="1883">
        <v>103.132596576434</v>
      </c>
      <c r="C30" s="1884">
        <v>102.13569513840858</v>
      </c>
      <c r="D30" s="1884">
        <v>102.55253242965945</v>
      </c>
      <c r="E30" s="1885">
        <v>103.70029585141806</v>
      </c>
      <c r="F30" s="1886">
        <v>0.95833655763364334</v>
      </c>
      <c r="G30" s="1887">
        <v>0.62608880277686296</v>
      </c>
      <c r="H30" s="1887">
        <v>0.60024728560397023</v>
      </c>
      <c r="I30" s="1895">
        <v>1.2704748424578867</v>
      </c>
      <c r="J30" s="1889">
        <v>14.397660965173259</v>
      </c>
      <c r="K30" s="1890">
        <v>12.063457268810367</v>
      </c>
      <c r="L30" s="1890">
        <v>10.792746537321094</v>
      </c>
      <c r="M30" s="1891">
        <v>15.91835372360724</v>
      </c>
      <c r="N30" s="1889">
        <v>12.585751837228628</v>
      </c>
      <c r="O30" s="1890">
        <v>9.5667405221774544</v>
      </c>
      <c r="P30" s="1892">
        <v>11.027086375539614</v>
      </c>
      <c r="Q30" s="1896">
        <v>14.668000111912932</v>
      </c>
    </row>
    <row r="31" spans="1:17" ht="15.75" customHeight="1">
      <c r="A31" s="3056">
        <v>40210</v>
      </c>
      <c r="B31" s="1883">
        <v>105.04121347791509</v>
      </c>
      <c r="C31" s="1884">
        <v>104.50033080933909</v>
      </c>
      <c r="D31" s="1884">
        <v>104.99290010397803</v>
      </c>
      <c r="E31" s="1885">
        <v>104.838226363372</v>
      </c>
      <c r="F31" s="1886">
        <v>1.8506437002840102</v>
      </c>
      <c r="G31" s="1887">
        <v>2.3151902649960903</v>
      </c>
      <c r="H31" s="1887">
        <v>2.3796269253442546</v>
      </c>
      <c r="I31" s="1895">
        <v>1.097326196238015</v>
      </c>
      <c r="J31" s="1889">
        <v>15.648717607066857</v>
      </c>
      <c r="K31" s="1890">
        <v>13.977923400455339</v>
      </c>
      <c r="L31" s="1890">
        <v>13.327811335696055</v>
      </c>
      <c r="M31" s="1891">
        <v>16.208499178931746</v>
      </c>
      <c r="N31" s="1889">
        <v>12.700493610164145</v>
      </c>
      <c r="O31" s="1890">
        <v>10.138279771636832</v>
      </c>
      <c r="P31" s="1892">
        <v>11.382021939844773</v>
      </c>
      <c r="Q31" s="1896">
        <v>14.410980840243298</v>
      </c>
    </row>
    <row r="32" spans="1:17" ht="15.75" customHeight="1">
      <c r="A32" s="3056">
        <v>40238</v>
      </c>
      <c r="B32" s="1883">
        <v>104.89575369643057</v>
      </c>
      <c r="C32" s="1884">
        <v>104.11051714143548</v>
      </c>
      <c r="D32" s="1884">
        <v>104.58998688168296</v>
      </c>
      <c r="E32" s="1885">
        <v>105.30331664178183</v>
      </c>
      <c r="F32" s="1886">
        <v>-0.13847877101599693</v>
      </c>
      <c r="G32" s="1887">
        <v>-0.37302625253390431</v>
      </c>
      <c r="H32" s="1887">
        <v>-0.38375282699692548</v>
      </c>
      <c r="I32" s="1895">
        <v>0.44362661840331441</v>
      </c>
      <c r="J32" s="1889">
        <v>14.811751408649855</v>
      </c>
      <c r="K32" s="1890">
        <v>13.184444505161963</v>
      </c>
      <c r="L32" s="1890">
        <v>12.296923397665836</v>
      </c>
      <c r="M32" s="1891">
        <v>15.789619792985164</v>
      </c>
      <c r="N32" s="1889">
        <v>12.757160723058618</v>
      </c>
      <c r="O32" s="1890">
        <v>10.26855395994464</v>
      </c>
      <c r="P32" s="1892">
        <v>11.165550946180691</v>
      </c>
      <c r="Q32" s="1896">
        <v>14.394505559295268</v>
      </c>
    </row>
    <row r="33" spans="1:17" ht="15.75" customHeight="1">
      <c r="A33" s="3056">
        <v>40269</v>
      </c>
      <c r="B33" s="1883">
        <v>105.7237498214395</v>
      </c>
      <c r="C33" s="1884">
        <v>104.40582860383073</v>
      </c>
      <c r="D33" s="1884">
        <v>105.13842681274497</v>
      </c>
      <c r="E33" s="1885">
        <v>106.55992390589984</v>
      </c>
      <c r="F33" s="1886">
        <v>0.78935142351438969</v>
      </c>
      <c r="G33" s="1887">
        <v>0.28365190232804594</v>
      </c>
      <c r="H33" s="1887">
        <v>0.52437135467128826</v>
      </c>
      <c r="I33" s="1895">
        <v>1.1933216390445693</v>
      </c>
      <c r="J33" s="1889">
        <v>15.043808828902499</v>
      </c>
      <c r="K33" s="1890">
        <v>12.8443087437565</v>
      </c>
      <c r="L33" s="1890">
        <v>11.773937737924811</v>
      </c>
      <c r="M33" s="1891">
        <v>16.305534924118319</v>
      </c>
      <c r="N33" s="1889">
        <v>12.915432592673355</v>
      </c>
      <c r="O33" s="1890">
        <v>10.443603149840854</v>
      </c>
      <c r="P33" s="1892">
        <v>11.05412970159556</v>
      </c>
      <c r="Q33" s="1896">
        <v>14.489148487974205</v>
      </c>
    </row>
    <row r="34" spans="1:17" ht="15.75" customHeight="1">
      <c r="A34" s="3056">
        <v>40299</v>
      </c>
      <c r="B34" s="1883">
        <v>105.68100672692285</v>
      </c>
      <c r="C34" s="1884">
        <v>105.21735171405254</v>
      </c>
      <c r="D34" s="1884">
        <v>106.52185325320949</v>
      </c>
      <c r="E34" s="1885">
        <v>105.67515786037292</v>
      </c>
      <c r="F34" s="1886">
        <v>-4.0429037551959368E-2</v>
      </c>
      <c r="G34" s="1887">
        <v>0.77727759175319022</v>
      </c>
      <c r="H34" s="1887">
        <v>1.3158142863678677</v>
      </c>
      <c r="I34" s="1895">
        <v>-0.83029905906110457</v>
      </c>
      <c r="J34" s="1889">
        <v>12.914966793396118</v>
      </c>
      <c r="K34" s="1890">
        <v>11.711121747801883</v>
      </c>
      <c r="L34" s="1890">
        <v>11.635318220072705</v>
      </c>
      <c r="M34" s="1891">
        <v>13.023100692304837</v>
      </c>
      <c r="N34" s="1889">
        <v>12.892594349626634</v>
      </c>
      <c r="O34" s="1890">
        <v>10.59707237730241</v>
      </c>
      <c r="P34" s="1892">
        <v>10.986234438307189</v>
      </c>
      <c r="Q34" s="1896">
        <v>14.266194734065735</v>
      </c>
    </row>
    <row r="35" spans="1:17" ht="15.75" customHeight="1">
      <c r="A35" s="3056">
        <v>40330</v>
      </c>
      <c r="B35" s="1883">
        <v>108.76</v>
      </c>
      <c r="C35" s="1884">
        <v>107.41</v>
      </c>
      <c r="D35" s="1884">
        <v>108.61</v>
      </c>
      <c r="E35" s="1885">
        <v>109.99</v>
      </c>
      <c r="F35" s="1886">
        <v>2.9134783708421708</v>
      </c>
      <c r="G35" s="1887">
        <v>2.0839227087813299</v>
      </c>
      <c r="H35" s="1887">
        <v>1.9602989274199274</v>
      </c>
      <c r="I35" s="1895">
        <v>4.0831187073580963</v>
      </c>
      <c r="J35" s="1889">
        <v>14.098924437063459</v>
      </c>
      <c r="K35" s="1890">
        <v>12.686147516155089</v>
      </c>
      <c r="L35" s="1890">
        <v>12.403118003106755</v>
      </c>
      <c r="M35" s="1891">
        <v>15.05308255723709</v>
      </c>
      <c r="N35" s="1889">
        <v>13.132440965441219</v>
      </c>
      <c r="O35" s="1890">
        <v>10.947921303374557</v>
      </c>
      <c r="P35" s="1892">
        <v>11.243450749637873</v>
      </c>
      <c r="Q35" s="1896">
        <v>14.424266469394254</v>
      </c>
    </row>
    <row r="36" spans="1:17" ht="15.75" customHeight="1">
      <c r="A36" s="3056">
        <v>40360</v>
      </c>
      <c r="B36" s="1883">
        <v>109.94</v>
      </c>
      <c r="C36" s="1884">
        <v>107.72</v>
      </c>
      <c r="D36" s="1884">
        <v>108.84</v>
      </c>
      <c r="E36" s="1885">
        <v>111.61</v>
      </c>
      <c r="F36" s="1886">
        <v>1.0849577050386046</v>
      </c>
      <c r="G36" s="1887">
        <v>0.28861372311703803</v>
      </c>
      <c r="H36" s="1887">
        <v>0.21176687229538516</v>
      </c>
      <c r="I36" s="1895">
        <v>1.472861169197202</v>
      </c>
      <c r="J36" s="1889">
        <v>13.002073124042866</v>
      </c>
      <c r="K36" s="1890">
        <v>11.286568232662191</v>
      </c>
      <c r="L36" s="1890">
        <v>10.556628989012154</v>
      </c>
      <c r="M36" s="1891">
        <v>14.042627339492995</v>
      </c>
      <c r="N36" s="1889">
        <v>13.284042031179055</v>
      </c>
      <c r="O36" s="1890">
        <v>11.192503084678677</v>
      </c>
      <c r="P36" s="1892">
        <v>11.093690129188337</v>
      </c>
      <c r="Q36" s="1896">
        <v>14.513869113783002</v>
      </c>
    </row>
    <row r="37" spans="1:17" ht="15.75" customHeight="1">
      <c r="A37" s="3056">
        <v>40391</v>
      </c>
      <c r="B37" s="1883">
        <v>111.87</v>
      </c>
      <c r="C37" s="1884">
        <v>109.3</v>
      </c>
      <c r="D37" s="1884">
        <v>110.42</v>
      </c>
      <c r="E37" s="1885">
        <v>113.82</v>
      </c>
      <c r="F37" s="1886">
        <v>1.7555030016372655</v>
      </c>
      <c r="G37" s="1887">
        <v>1.4667656888228748</v>
      </c>
      <c r="H37" s="1887">
        <v>1.4516721793458345</v>
      </c>
      <c r="I37" s="1895">
        <v>1.9801093092016657</v>
      </c>
      <c r="J37" s="1889">
        <v>13.701678023850093</v>
      </c>
      <c r="K37" s="1890">
        <v>12.365850400712361</v>
      </c>
      <c r="L37" s="1890">
        <v>13.011167496556837</v>
      </c>
      <c r="M37" s="1891">
        <v>15.090181460120974</v>
      </c>
      <c r="N37" s="1889">
        <v>13.500487794938039</v>
      </c>
      <c r="O37" s="1890">
        <v>11.549211154387578</v>
      </c>
      <c r="P37" s="1892">
        <v>11.407514680315129</v>
      </c>
      <c r="Q37" s="1896">
        <v>14.706436624789902</v>
      </c>
    </row>
    <row r="38" spans="1:17" ht="15.75" customHeight="1">
      <c r="A38" s="3056">
        <v>40422</v>
      </c>
      <c r="B38" s="1883">
        <v>112.38</v>
      </c>
      <c r="C38" s="1884">
        <v>110.68</v>
      </c>
      <c r="D38" s="1884">
        <v>111.71</v>
      </c>
      <c r="E38" s="1885">
        <v>113.98</v>
      </c>
      <c r="F38" s="1886">
        <v>0.45588629659425806</v>
      </c>
      <c r="G38" s="1887">
        <v>1.2625800548947836</v>
      </c>
      <c r="H38" s="1887">
        <v>1.1682666183662178</v>
      </c>
      <c r="I38" s="1895">
        <v>0.14057283429977474</v>
      </c>
      <c r="J38" s="1889">
        <v>13.64995008946228</v>
      </c>
      <c r="K38" s="1890">
        <v>12.830075055187635</v>
      </c>
      <c r="L38" s="1890">
        <v>13.38843761491988</v>
      </c>
      <c r="M38" s="1891">
        <v>14.569716602964505</v>
      </c>
      <c r="N38" s="1889">
        <v>13.763503577087249</v>
      </c>
      <c r="O38" s="1890">
        <v>11.996618684394406</v>
      </c>
      <c r="P38" s="1892">
        <v>11.749235746158707</v>
      </c>
      <c r="Q38" s="1896">
        <v>14.871901675396558</v>
      </c>
    </row>
    <row r="39" spans="1:17" ht="15.75" customHeight="1">
      <c r="A39" s="3056">
        <v>40452</v>
      </c>
      <c r="B39" s="1883">
        <v>112.72</v>
      </c>
      <c r="C39" s="1884">
        <v>111.89</v>
      </c>
      <c r="D39" s="1884">
        <v>111.99</v>
      </c>
      <c r="E39" s="1885">
        <v>114.09</v>
      </c>
      <c r="F39" s="1886">
        <v>0.30254493682149075</v>
      </c>
      <c r="G39" s="1887">
        <v>1.0932417780990136</v>
      </c>
      <c r="H39" s="1887">
        <v>0.2506490018798786</v>
      </c>
      <c r="I39" s="1895">
        <v>9.65081593262056E-2</v>
      </c>
      <c r="J39" s="1889">
        <v>13.454246215848926</v>
      </c>
      <c r="K39" s="1890">
        <v>13.164261936049073</v>
      </c>
      <c r="L39" s="1890">
        <v>13.037236965834296</v>
      </c>
      <c r="M39" s="1891">
        <v>14.180009745684046</v>
      </c>
      <c r="N39" s="1889">
        <v>13.908261857507682</v>
      </c>
      <c r="O39" s="1890">
        <v>12.345015156267252</v>
      </c>
      <c r="P39" s="1892">
        <v>12.042224815195697</v>
      </c>
      <c r="Q39" s="1896">
        <v>14.915930227377601</v>
      </c>
    </row>
    <row r="40" spans="1:17" ht="15.75" customHeight="1">
      <c r="A40" s="3056">
        <v>40483</v>
      </c>
      <c r="B40" s="1883">
        <v>112.77</v>
      </c>
      <c r="C40" s="1884">
        <v>111.75</v>
      </c>
      <c r="D40" s="1884">
        <v>111.33</v>
      </c>
      <c r="E40" s="1885">
        <v>114.35</v>
      </c>
      <c r="F40" s="1886">
        <v>4.4357700496803432E-2</v>
      </c>
      <c r="G40" s="1887">
        <v>-0.1251228885512603</v>
      </c>
      <c r="H40" s="1887">
        <v>-0.58933833377979283</v>
      </c>
      <c r="I40" s="1895">
        <v>0.22789026207379948</v>
      </c>
      <c r="J40" s="1889">
        <v>12.769999999999996</v>
      </c>
      <c r="K40" s="1890">
        <v>11.75</v>
      </c>
      <c r="L40" s="1890">
        <v>11.329999999999998</v>
      </c>
      <c r="M40" s="1891">
        <v>14.349999999999994</v>
      </c>
      <c r="N40" s="1889">
        <v>13.928720468550381</v>
      </c>
      <c r="O40" s="1890">
        <v>12.423064204295116</v>
      </c>
      <c r="P40" s="1892">
        <v>12.06260706115771</v>
      </c>
      <c r="Q40" s="1896">
        <v>14.977328028935318</v>
      </c>
    </row>
    <row r="41" spans="1:17" ht="15.75" customHeight="1">
      <c r="A41" s="3056">
        <v>40513</v>
      </c>
      <c r="B41" s="1883">
        <v>114.22</v>
      </c>
      <c r="C41" s="1884">
        <v>112.58</v>
      </c>
      <c r="D41" s="1884">
        <v>112.49</v>
      </c>
      <c r="E41" s="1885">
        <v>115.4</v>
      </c>
      <c r="F41" s="1886">
        <v>1.2858029617806181</v>
      </c>
      <c r="G41" s="1887">
        <v>0.7427293064876892</v>
      </c>
      <c r="H41" s="1887">
        <v>1.0419473636935237</v>
      </c>
      <c r="I41" s="1895">
        <v>0.91823349365982665</v>
      </c>
      <c r="J41" s="1889">
        <v>11.811993340695892</v>
      </c>
      <c r="K41" s="1890">
        <v>10.916022670280825</v>
      </c>
      <c r="L41" s="1890">
        <v>10.348536004408928</v>
      </c>
      <c r="M41" s="1891">
        <v>12.696041036992185</v>
      </c>
      <c r="N41" s="1889">
        <v>13.740500893197122</v>
      </c>
      <c r="O41" s="1890">
        <v>12.383197019505275</v>
      </c>
      <c r="P41" s="1892">
        <v>11.98522205144068</v>
      </c>
      <c r="Q41" s="1896">
        <v>14.732501488881056</v>
      </c>
    </row>
    <row r="42" spans="1:17" ht="15.75" customHeight="1">
      <c r="A42" s="3056">
        <v>40544</v>
      </c>
      <c r="B42" s="1883">
        <v>115.59</v>
      </c>
      <c r="C42" s="1884">
        <v>114.51</v>
      </c>
      <c r="D42" s="1884">
        <v>113.01</v>
      </c>
      <c r="E42" s="1885">
        <v>114.33</v>
      </c>
      <c r="F42" s="1886">
        <v>1.1994396778147518</v>
      </c>
      <c r="G42" s="1887">
        <v>1.7143364718422447</v>
      </c>
      <c r="H42" s="1887">
        <v>0.46226331229443929</v>
      </c>
      <c r="I42" s="1895">
        <v>-0.92720970537261849</v>
      </c>
      <c r="J42" s="1889">
        <v>12.079016564208715</v>
      </c>
      <c r="K42" s="1890">
        <v>12.115553572942801</v>
      </c>
      <c r="L42" s="1890">
        <v>10.197181212968403</v>
      </c>
      <c r="M42" s="1891">
        <v>10.250408700677369</v>
      </c>
      <c r="N42" s="1889">
        <v>13.542086695913369</v>
      </c>
      <c r="O42" s="1890">
        <v>12.384752937644137</v>
      </c>
      <c r="P42" s="1892">
        <v>11.922950143092697</v>
      </c>
      <c r="Q42" s="1896">
        <v>14.242116490057867</v>
      </c>
    </row>
    <row r="43" spans="1:17" ht="15.75" customHeight="1">
      <c r="A43" s="3056">
        <v>40575</v>
      </c>
      <c r="B43" s="1883">
        <v>116.7</v>
      </c>
      <c r="C43" s="1884">
        <v>115.54</v>
      </c>
      <c r="D43" s="1884">
        <v>115.5</v>
      </c>
      <c r="E43" s="1885">
        <v>117.65</v>
      </c>
      <c r="F43" s="1886">
        <v>0.96029068258501127</v>
      </c>
      <c r="G43" s="1887">
        <v>0.89948476115621645</v>
      </c>
      <c r="H43" s="1887">
        <v>2.2033448367401149</v>
      </c>
      <c r="I43" s="1895">
        <v>2.9038747485349461</v>
      </c>
      <c r="J43" s="1889">
        <v>11.099249652648169</v>
      </c>
      <c r="K43" s="1890">
        <v>10.564243294887547</v>
      </c>
      <c r="L43" s="1890">
        <v>10.007438489284908</v>
      </c>
      <c r="M43" s="1891">
        <v>12.220517344715518</v>
      </c>
      <c r="N43" s="1889">
        <v>13.161321399285413</v>
      </c>
      <c r="O43" s="1890">
        <v>12.098085178564659</v>
      </c>
      <c r="P43" s="1892">
        <v>11.642617597966364</v>
      </c>
      <c r="Q43" s="1896">
        <v>13.91182362733241</v>
      </c>
    </row>
    <row r="44" spans="1:17" ht="15.75" customHeight="1">
      <c r="A44" s="3056">
        <v>40603</v>
      </c>
      <c r="B44" s="1883">
        <v>118.3</v>
      </c>
      <c r="C44" s="1884">
        <v>117.45</v>
      </c>
      <c r="D44" s="1884">
        <v>117.47</v>
      </c>
      <c r="E44" s="1885">
        <v>118.12</v>
      </c>
      <c r="F44" s="1886">
        <v>1.3710368466152545</v>
      </c>
      <c r="G44" s="1887">
        <v>1.6531071490393003</v>
      </c>
      <c r="H44" s="1887">
        <v>1.7056277056277054</v>
      </c>
      <c r="I44" s="1895">
        <v>0.39949001274968055</v>
      </c>
      <c r="J44" s="1889">
        <v>12.778635770482623</v>
      </c>
      <c r="K44" s="1890">
        <v>12.812810102981871</v>
      </c>
      <c r="L44" s="1890">
        <v>12.314766931644698</v>
      </c>
      <c r="M44" s="1891">
        <v>12.17120577675405</v>
      </c>
      <c r="N44" s="1889">
        <v>13.000868753793625</v>
      </c>
      <c r="O44" s="1890">
        <v>12.076558064613721</v>
      </c>
      <c r="P44" s="1892">
        <v>11.650673898840992</v>
      </c>
      <c r="Q44" s="1896">
        <v>13.61506921743316</v>
      </c>
    </row>
    <row r="45" spans="1:17" ht="15.75" customHeight="1">
      <c r="A45" s="3056">
        <v>40634</v>
      </c>
      <c r="B45" s="1883">
        <v>117.66</v>
      </c>
      <c r="C45" s="1884">
        <v>117.86</v>
      </c>
      <c r="D45" s="1884">
        <v>117.94</v>
      </c>
      <c r="E45" s="1885">
        <v>118.95</v>
      </c>
      <c r="F45" s="1886">
        <v>-0.54099746407439397</v>
      </c>
      <c r="G45" s="1887">
        <v>0.34908471690080489</v>
      </c>
      <c r="H45" s="1887">
        <v>0.40010215374137204</v>
      </c>
      <c r="I45" s="1895">
        <v>0.70267524551303495</v>
      </c>
      <c r="J45" s="1889">
        <v>11.290036721852985</v>
      </c>
      <c r="K45" s="1890">
        <v>12.886417909886333</v>
      </c>
      <c r="L45" s="1890">
        <v>12.175922329573226</v>
      </c>
      <c r="M45" s="1891">
        <v>11.627331964915342</v>
      </c>
      <c r="N45" s="1889">
        <v>12.694649717764264</v>
      </c>
      <c r="O45" s="1890">
        <v>12.087851359631969</v>
      </c>
      <c r="P45" s="1892">
        <v>11.686686290310288</v>
      </c>
      <c r="Q45" s="1896">
        <v>13.235690662131233</v>
      </c>
    </row>
    <row r="46" spans="1:17" ht="15.75" customHeight="1">
      <c r="A46" s="3056">
        <v>40664</v>
      </c>
      <c r="B46" s="1883">
        <v>118.7348597766138</v>
      </c>
      <c r="C46" s="1884">
        <v>118.90230911538464</v>
      </c>
      <c r="D46" s="1884">
        <v>118.97927844870489</v>
      </c>
      <c r="E46" s="1885">
        <v>118.54535336977506</v>
      </c>
      <c r="F46" s="1886">
        <v>0.91353032178633953</v>
      </c>
      <c r="G46" s="1887">
        <v>0.8843620527614604</v>
      </c>
      <c r="H46" s="1887">
        <v>0.88119251204416571</v>
      </c>
      <c r="I46" s="1895">
        <v>-0.34018211872630388</v>
      </c>
      <c r="J46" s="1889">
        <v>12.352127836387666</v>
      </c>
      <c r="K46" s="1890">
        <v>13.006369366265247</v>
      </c>
      <c r="L46" s="1890">
        <v>11.694713164521531</v>
      </c>
      <c r="M46" s="1891">
        <v>12.179017065115104</v>
      </c>
      <c r="N46" s="1889">
        <v>12.647918901254073</v>
      </c>
      <c r="O46" s="1890">
        <v>12.197207893192143</v>
      </c>
      <c r="P46" s="1892">
        <v>11.691419871165188</v>
      </c>
      <c r="Q46" s="1896">
        <v>13.160470330680795</v>
      </c>
    </row>
    <row r="47" spans="1:17" ht="15.75" customHeight="1">
      <c r="A47" s="3056">
        <v>40695</v>
      </c>
      <c r="B47" s="1883">
        <v>119.88634664478221</v>
      </c>
      <c r="C47" s="1884">
        <v>119.78742322282244</v>
      </c>
      <c r="D47" s="1884">
        <v>119.80818916385616</v>
      </c>
      <c r="E47" s="1885">
        <v>120.13102797681256</v>
      </c>
      <c r="F47" s="1886">
        <v>0.96979679795367701</v>
      </c>
      <c r="G47" s="1887">
        <v>0.74440447290125178</v>
      </c>
      <c r="H47" s="1887">
        <v>0.69668494040216444</v>
      </c>
      <c r="I47" s="1895">
        <v>1.3376100892722036</v>
      </c>
      <c r="J47" s="1889">
        <v>10.230182645073739</v>
      </c>
      <c r="K47" s="1890">
        <v>11.523529673980491</v>
      </c>
      <c r="L47" s="1890">
        <v>10.31045867218134</v>
      </c>
      <c r="M47" s="1891">
        <v>9.2199545202405346</v>
      </c>
      <c r="N47" s="1889">
        <v>12.321502948455148</v>
      </c>
      <c r="O47" s="1890">
        <v>12.099721224730956</v>
      </c>
      <c r="P47" s="1892">
        <v>11.51329480617985</v>
      </c>
      <c r="Q47" s="1896">
        <v>12.662874403571038</v>
      </c>
    </row>
    <row r="48" spans="1:17" ht="15.75" customHeight="1">
      <c r="A48" s="3056">
        <v>40725</v>
      </c>
      <c r="B48" s="1883">
        <v>120.27148330226029</v>
      </c>
      <c r="C48" s="1884">
        <v>120.07733759161698</v>
      </c>
      <c r="D48" s="1884">
        <v>119.9</v>
      </c>
      <c r="E48" s="1885">
        <v>120.40148406481944</v>
      </c>
      <c r="F48" s="1886">
        <v>0.32125147546553023</v>
      </c>
      <c r="G48" s="1887">
        <v>0.24202404642703357</v>
      </c>
      <c r="H48" s="1887">
        <v>1.3870594720958991</v>
      </c>
      <c r="I48" s="1895">
        <v>0.2251342492957491</v>
      </c>
      <c r="J48" s="1889">
        <v>9.3973833929964457</v>
      </c>
      <c r="K48" s="1890">
        <v>11.471720749737258</v>
      </c>
      <c r="L48" s="1890">
        <v>11.60418963616317</v>
      </c>
      <c r="M48" s="1891">
        <v>7.8769680716955719</v>
      </c>
      <c r="N48" s="1889">
        <v>12.009340784621813</v>
      </c>
      <c r="O48" s="1890">
        <v>12.108704895978079</v>
      </c>
      <c r="P48" s="1892">
        <v>11.466748011297158</v>
      </c>
      <c r="Q48" s="1896">
        <v>12.126829554029712</v>
      </c>
    </row>
    <row r="49" spans="1:17" ht="15.75" customHeight="1">
      <c r="A49" s="3056">
        <v>40756</v>
      </c>
      <c r="B49" s="1883">
        <v>122.27</v>
      </c>
      <c r="C49" s="1884">
        <v>121.17</v>
      </c>
      <c r="D49" s="1884">
        <v>121.1</v>
      </c>
      <c r="E49" s="1885">
        <v>123.68</v>
      </c>
      <c r="F49" s="1886">
        <v>1.6616712813935663</v>
      </c>
      <c r="G49" s="1887">
        <v>0.90996555245017419</v>
      </c>
      <c r="H49" s="1887">
        <v>0.82324853873383574</v>
      </c>
      <c r="I49" s="1895">
        <v>2.7229863158626273</v>
      </c>
      <c r="J49" s="1889">
        <v>9.2965048717261141</v>
      </c>
      <c r="K49" s="1890">
        <v>10.860018298261664</v>
      </c>
      <c r="L49" s="1890">
        <v>10.912878101793154</v>
      </c>
      <c r="M49" s="1891">
        <v>8.6628009137234443</v>
      </c>
      <c r="N49" s="1889">
        <v>11.634974110816529</v>
      </c>
      <c r="O49" s="1890">
        <v>11.978809857922485</v>
      </c>
      <c r="P49" s="1892">
        <v>11.186278849181869</v>
      </c>
      <c r="Q49" s="1896">
        <v>11.58274740019769</v>
      </c>
    </row>
    <row r="50" spans="1:17" ht="15.75" customHeight="1">
      <c r="A50" s="3056">
        <v>40797</v>
      </c>
      <c r="B50" s="1883">
        <v>124</v>
      </c>
      <c r="C50" s="1884">
        <v>123.48</v>
      </c>
      <c r="D50" s="1884">
        <v>122.67</v>
      </c>
      <c r="E50" s="1885">
        <v>124.78</v>
      </c>
      <c r="F50" s="1886">
        <v>1.4149014476159323</v>
      </c>
      <c r="G50" s="1887">
        <v>1.9064124783362217</v>
      </c>
      <c r="H50" s="1887">
        <v>0.16330529925696169</v>
      </c>
      <c r="I50" s="1895">
        <v>0.889391979301422</v>
      </c>
      <c r="J50" s="1889">
        <v>10.339918134899449</v>
      </c>
      <c r="K50" s="1890">
        <v>11.564871702204556</v>
      </c>
      <c r="L50" s="1890">
        <v>9.8111180735833869</v>
      </c>
      <c r="M50" s="1891">
        <v>9.4753465520266644</v>
      </c>
      <c r="N50" s="1889">
        <v>11.363261565255712</v>
      </c>
      <c r="O50" s="1890">
        <v>11.875836865462944</v>
      </c>
      <c r="P50" s="1892">
        <v>10.893423651486062</v>
      </c>
      <c r="Q50" s="1896">
        <v>11.162210470033159</v>
      </c>
    </row>
    <row r="51" spans="1:17" ht="15.75" customHeight="1">
      <c r="A51" s="3056">
        <v>40838</v>
      </c>
      <c r="B51" s="1883">
        <v>124.60065849033249</v>
      </c>
      <c r="C51" s="1884">
        <v>124.80487811752866</v>
      </c>
      <c r="D51" s="1884">
        <v>123.95405516319239</v>
      </c>
      <c r="E51" s="1885">
        <v>124.98067740430355</v>
      </c>
      <c r="F51" s="1886">
        <v>0.48440200833266545</v>
      </c>
      <c r="G51" s="1887">
        <v>1.0729495606807973</v>
      </c>
      <c r="H51" s="1887">
        <v>1.0467556559814</v>
      </c>
      <c r="I51" s="1895">
        <v>0.16082497539953522</v>
      </c>
      <c r="J51" s="1889">
        <v>10.539973820380141</v>
      </c>
      <c r="K51" s="1890">
        <v>11.542477538232788</v>
      </c>
      <c r="L51" s="1890">
        <v>10.683145962311286</v>
      </c>
      <c r="M51" s="1891">
        <v>9.7456897224152321</v>
      </c>
      <c r="N51" s="1889">
        <v>11.12888060013708</v>
      </c>
      <c r="O51" s="1890">
        <v>11.746043201106176</v>
      </c>
      <c r="P51" s="1892">
        <v>10.70842272103422</v>
      </c>
      <c r="Q51" s="1896">
        <v>10.786062192981305</v>
      </c>
    </row>
    <row r="52" spans="1:17" ht="15.75" customHeight="1">
      <c r="A52" s="3056">
        <v>40858</v>
      </c>
      <c r="B52" s="1883">
        <v>124.65154628571642</v>
      </c>
      <c r="C52" s="1884">
        <v>124.55101204957529</v>
      </c>
      <c r="D52" s="1884">
        <v>123.49124309156679</v>
      </c>
      <c r="E52" s="1885">
        <v>125.35433161364863</v>
      </c>
      <c r="F52" s="1886">
        <v>4.0840711438036692E-2</v>
      </c>
      <c r="G52" s="1887">
        <v>-0.20341037288166319</v>
      </c>
      <c r="H52" s="1887">
        <v>-0.37337388519988224</v>
      </c>
      <c r="I52" s="1895">
        <v>0.29896958242299831</v>
      </c>
      <c r="J52" s="1889">
        <v>10.536087865315608</v>
      </c>
      <c r="K52" s="1890">
        <v>11.455044339664681</v>
      </c>
      <c r="L52" s="1890">
        <v>10.92359929180526</v>
      </c>
      <c r="M52" s="1891">
        <v>9.6233770123730977</v>
      </c>
      <c r="N52" s="1889">
        <v>10.950541557595386</v>
      </c>
      <c r="O52" s="1890">
        <v>11.720340959791159</v>
      </c>
      <c r="P52" s="1892">
        <v>10.679130126472735</v>
      </c>
      <c r="Q52" s="1896">
        <v>10.411461610721332</v>
      </c>
    </row>
    <row r="53" spans="1:17" ht="15.75" customHeight="1">
      <c r="A53" s="3056">
        <v>40888</v>
      </c>
      <c r="B53" s="1883">
        <v>125.97</v>
      </c>
      <c r="C53" s="1884">
        <v>124.76</v>
      </c>
      <c r="D53" s="1884">
        <v>123.6</v>
      </c>
      <c r="E53" s="1885">
        <v>128.12</v>
      </c>
      <c r="F53" s="1886">
        <v>1.0577114793758966</v>
      </c>
      <c r="G53" s="1887">
        <v>0.16779305682521795</v>
      </c>
      <c r="H53" s="1887">
        <v>2.4121199478286144</v>
      </c>
      <c r="I53" s="1895">
        <v>2.2062806691637746</v>
      </c>
      <c r="J53" s="1889">
        <v>10.287165119943964</v>
      </c>
      <c r="K53" s="1890">
        <v>10.818973174631381</v>
      </c>
      <c r="L53" s="1890">
        <v>12.427771357454006</v>
      </c>
      <c r="M53" s="1891">
        <v>11.022530329289438</v>
      </c>
      <c r="N53" s="1889">
        <v>10.825251238769425</v>
      </c>
      <c r="O53" s="1890">
        <v>11.704983282884413</v>
      </c>
      <c r="P53" s="1892">
        <v>10.637639454743185</v>
      </c>
      <c r="Q53" s="1896">
        <v>10.287592896363321</v>
      </c>
    </row>
    <row r="54" spans="1:17" ht="15.75" customHeight="1">
      <c r="A54" s="3056">
        <v>40909</v>
      </c>
      <c r="B54" s="1883">
        <v>130.18511156183197</v>
      </c>
      <c r="C54" s="1884">
        <v>129.11000000000001</v>
      </c>
      <c r="D54" s="1884">
        <v>129.22203906172373</v>
      </c>
      <c r="E54" s="1885">
        <v>129.2584023633375</v>
      </c>
      <c r="F54" s="1886">
        <v>3.3461233324061084</v>
      </c>
      <c r="G54" s="1887">
        <v>3.486694453350438</v>
      </c>
      <c r="H54" s="1887">
        <v>4.5</v>
      </c>
      <c r="I54" s="1895">
        <v>0.88854383651069213</v>
      </c>
      <c r="J54" s="1889">
        <v>12.626621301005244</v>
      </c>
      <c r="K54" s="1890">
        <v>12.749978167845597</v>
      </c>
      <c r="L54" s="1892">
        <v>14.345667694649791</v>
      </c>
      <c r="M54" s="1891">
        <v>13.057292367128042</v>
      </c>
      <c r="N54" s="1889">
        <v>10.885054805709942</v>
      </c>
      <c r="O54" s="1890">
        <v>11.76458763096106</v>
      </c>
      <c r="P54" s="1892">
        <v>10.991899140878184</v>
      </c>
      <c r="Q54" s="1896">
        <v>10.537983193421695</v>
      </c>
    </row>
    <row r="55" spans="1:17" ht="15.75" customHeight="1">
      <c r="A55" s="3056">
        <v>40940</v>
      </c>
      <c r="B55" s="1883">
        <v>130.54794573240349</v>
      </c>
      <c r="C55" s="1884">
        <v>129.30000000000001</v>
      </c>
      <c r="D55" s="1884">
        <v>129.4</v>
      </c>
      <c r="E55" s="1885">
        <v>129.1</v>
      </c>
      <c r="F55" s="1886">
        <v>0.27870634838238573</v>
      </c>
      <c r="G55" s="1887">
        <v>0.14716133529549325</v>
      </c>
      <c r="H55" s="1887">
        <v>0.2</v>
      </c>
      <c r="I55" s="1895">
        <v>-0.12254705337626604</v>
      </c>
      <c r="J55" s="1897">
        <v>11.866277405658508</v>
      </c>
      <c r="K55" s="1884">
        <v>11.909295482084133</v>
      </c>
      <c r="L55" s="1898">
        <v>12.03463203463204</v>
      </c>
      <c r="M55" s="1891">
        <v>9.7322566935826416</v>
      </c>
      <c r="N55" s="1889">
        <v>10.954169814540208</v>
      </c>
      <c r="O55" s="1890">
        <v>11.872681650206857</v>
      </c>
      <c r="P55" s="1892">
        <v>11.159343393513071</v>
      </c>
      <c r="Q55" s="1896">
        <v>10.33562676279935</v>
      </c>
    </row>
    <row r="56" spans="1:17" ht="15.75" customHeight="1">
      <c r="A56" s="3056">
        <v>40969</v>
      </c>
      <c r="B56" s="1883">
        <v>132.63</v>
      </c>
      <c r="C56" s="1884">
        <v>135.06</v>
      </c>
      <c r="D56" s="1884">
        <v>134.5</v>
      </c>
      <c r="E56" s="1885">
        <v>132.11000000000001</v>
      </c>
      <c r="F56" s="1886">
        <v>1.5948579320154863</v>
      </c>
      <c r="G56" s="1887">
        <v>4.4547563805104318</v>
      </c>
      <c r="H56" s="1887">
        <v>3.9</v>
      </c>
      <c r="I56" s="1895">
        <v>2.3315259488768447</v>
      </c>
      <c r="J56" s="1897">
        <v>12.113271344040569</v>
      </c>
      <c r="K56" s="1884">
        <v>14.993614303959134</v>
      </c>
      <c r="L56" s="1898">
        <v>14.497318464288755</v>
      </c>
      <c r="M56" s="1891">
        <v>11.843887571960735</v>
      </c>
      <c r="N56" s="1889">
        <v>10.913819664928965</v>
      </c>
      <c r="O56" s="1890">
        <v>12.074929109707938</v>
      </c>
      <c r="P56" s="1892">
        <v>11.361453429277544</v>
      </c>
      <c r="Q56" s="1896">
        <v>10.325019843157122</v>
      </c>
    </row>
    <row r="57" spans="1:17" ht="15.75" customHeight="1">
      <c r="A57" s="3056">
        <v>41000</v>
      </c>
      <c r="B57" s="1883">
        <v>132.80000000000001</v>
      </c>
      <c r="C57" s="1899">
        <v>135.19999999999999</v>
      </c>
      <c r="D57" s="1899">
        <v>134.69999999999999</v>
      </c>
      <c r="E57" s="1885">
        <v>132.19999999999999</v>
      </c>
      <c r="F57" s="1886">
        <v>0.1</v>
      </c>
      <c r="G57" s="1899">
        <v>0.1</v>
      </c>
      <c r="H57" s="1887">
        <v>0.1</v>
      </c>
      <c r="I57" s="1895">
        <v>0.2</v>
      </c>
      <c r="J57" s="1897">
        <v>12.9</v>
      </c>
      <c r="K57" s="1884">
        <v>14.7</v>
      </c>
      <c r="L57" s="1898">
        <v>14.210615567237571</v>
      </c>
      <c r="M57" s="1891">
        <v>11.2</v>
      </c>
      <c r="N57" s="1889">
        <v>11.1</v>
      </c>
      <c r="O57" s="1890">
        <v>12.2</v>
      </c>
      <c r="P57" s="1892">
        <v>11.548104798665097</v>
      </c>
      <c r="Q57" s="1896">
        <v>10.303518916206514</v>
      </c>
    </row>
    <row r="58" spans="1:17" ht="15.75" customHeight="1">
      <c r="A58" s="3056">
        <v>41030</v>
      </c>
      <c r="B58" s="1883">
        <v>133.80000000000001</v>
      </c>
      <c r="C58" s="1899">
        <v>136.69999999999999</v>
      </c>
      <c r="D58" s="1899">
        <v>136.30000000000001</v>
      </c>
      <c r="E58" s="1885">
        <v>133.9</v>
      </c>
      <c r="F58" s="1886">
        <v>0.8</v>
      </c>
      <c r="G58" s="1899">
        <v>1.1000000000000001</v>
      </c>
      <c r="H58" s="1887">
        <v>1.2</v>
      </c>
      <c r="I58" s="1895">
        <v>1.2</v>
      </c>
      <c r="J58" s="1883">
        <v>12.7</v>
      </c>
      <c r="K58" s="1884">
        <v>14.9</v>
      </c>
      <c r="L58" s="1898">
        <v>14.557763147607711</v>
      </c>
      <c r="M58" s="1891">
        <v>12.9</v>
      </c>
      <c r="N58" s="1889">
        <v>11.1</v>
      </c>
      <c r="O58" s="1890">
        <v>12.4</v>
      </c>
      <c r="P58" s="1892">
        <v>11.800237988631528</v>
      </c>
      <c r="Q58" s="1896">
        <v>10.386513517843966</v>
      </c>
    </row>
    <row r="59" spans="1:17" ht="15.75" customHeight="1">
      <c r="A59" s="3056">
        <v>41061</v>
      </c>
      <c r="B59" s="1883">
        <v>135.30000000000001</v>
      </c>
      <c r="C59" s="1899">
        <v>138</v>
      </c>
      <c r="D59" s="1899">
        <v>136.19999999999999</v>
      </c>
      <c r="E59" s="1885">
        <v>134.5</v>
      </c>
      <c r="F59" s="1886">
        <v>1.2</v>
      </c>
      <c r="G59" s="1899">
        <v>1</v>
      </c>
      <c r="H59" s="1887">
        <v>-0.1</v>
      </c>
      <c r="I59" s="1895">
        <v>0.5</v>
      </c>
      <c r="J59" s="1883">
        <v>12.9</v>
      </c>
      <c r="K59" s="1884">
        <v>15.2</v>
      </c>
      <c r="L59" s="1898">
        <v>13.681711534530837</v>
      </c>
      <c r="M59" s="1891">
        <v>12</v>
      </c>
      <c r="N59" s="1889">
        <v>11.3</v>
      </c>
      <c r="O59" s="1890">
        <v>12.7</v>
      </c>
      <c r="P59" s="1892">
        <v>12.084755120871256</v>
      </c>
      <c r="Q59" s="1896">
        <v>10.617386213132662</v>
      </c>
    </row>
    <row r="60" spans="1:17" ht="15.75" customHeight="1">
      <c r="A60" s="3056">
        <v>41091</v>
      </c>
      <c r="B60" s="1883">
        <v>135.69999999999999</v>
      </c>
      <c r="C60" s="1899">
        <v>138.1</v>
      </c>
      <c r="D60" s="1899">
        <v>136.5</v>
      </c>
      <c r="E60" s="1885">
        <v>135</v>
      </c>
      <c r="F60" s="1886">
        <v>0.24</v>
      </c>
      <c r="G60" s="1899">
        <v>0.1</v>
      </c>
      <c r="H60" s="1887">
        <v>0.2</v>
      </c>
      <c r="I60" s="1895">
        <v>0.3</v>
      </c>
      <c r="J60" s="1883">
        <v>12.8</v>
      </c>
      <c r="K60" s="1884">
        <v>15</v>
      </c>
      <c r="L60" s="1898">
        <v>13.844870725604666</v>
      </c>
      <c r="M60" s="1891">
        <v>12.1</v>
      </c>
      <c r="N60" s="1889">
        <v>11.6</v>
      </c>
      <c r="O60" s="1890">
        <v>13</v>
      </c>
      <c r="P60" s="1892">
        <v>12.39717453776051</v>
      </c>
      <c r="Q60" s="1896">
        <v>10.96281960538748</v>
      </c>
    </row>
    <row r="61" spans="1:17" ht="15.75" customHeight="1">
      <c r="A61" s="3056">
        <v>41122</v>
      </c>
      <c r="B61" s="1883">
        <v>136.6</v>
      </c>
      <c r="C61" s="1899">
        <v>139</v>
      </c>
      <c r="D61" s="1899">
        <v>137.1</v>
      </c>
      <c r="E61" s="1885">
        <v>135.9</v>
      </c>
      <c r="F61" s="1886">
        <v>0.67</v>
      </c>
      <c r="G61" s="1899">
        <v>6</v>
      </c>
      <c r="H61" s="1887">
        <v>0.4</v>
      </c>
      <c r="I61" s="1895">
        <v>0.7</v>
      </c>
      <c r="J61" s="1883">
        <v>11.7</v>
      </c>
      <c r="K61" s="1884">
        <v>14.7</v>
      </c>
      <c r="L61" s="1898">
        <v>13.212221304706853</v>
      </c>
      <c r="M61" s="1891">
        <v>9.9</v>
      </c>
      <c r="N61" s="1889">
        <v>11.8</v>
      </c>
      <c r="O61" s="1890">
        <v>13.3</v>
      </c>
      <c r="P61" s="1892">
        <v>12.684546995489566</v>
      </c>
      <c r="Q61" s="1896">
        <v>11.056034450049253</v>
      </c>
    </row>
    <row r="62" spans="1:17" ht="15.75" customHeight="1">
      <c r="A62" s="3056">
        <v>41153</v>
      </c>
      <c r="B62" s="1883">
        <v>138</v>
      </c>
      <c r="C62" s="1899">
        <v>139.69999999999999</v>
      </c>
      <c r="D62" s="1899">
        <v>137.69999999999999</v>
      </c>
      <c r="E62" s="1885">
        <v>137.5</v>
      </c>
      <c r="F62" s="1886">
        <v>1.01</v>
      </c>
      <c r="G62" s="1899">
        <v>0.5</v>
      </c>
      <c r="H62" s="1887">
        <v>0.4</v>
      </c>
      <c r="I62" s="1895">
        <v>1.1000000000000001</v>
      </c>
      <c r="J62" s="1883">
        <v>11.3</v>
      </c>
      <c r="K62" s="1884">
        <v>13.1</v>
      </c>
      <c r="L62" s="1898">
        <v>12.252384446074824</v>
      </c>
      <c r="M62" s="1891">
        <v>10.199999999999999</v>
      </c>
      <c r="N62" s="1889">
        <v>11.9</v>
      </c>
      <c r="O62" s="1890">
        <v>13.5</v>
      </c>
      <c r="P62" s="1892">
        <v>12.873799662444485</v>
      </c>
      <c r="Q62" s="1896">
        <v>11.104162914239481</v>
      </c>
    </row>
    <row r="63" spans="1:17" ht="15.75" customHeight="1">
      <c r="A63" s="3056">
        <v>41183</v>
      </c>
      <c r="B63" s="1883">
        <v>139.19999999999999</v>
      </c>
      <c r="C63" s="1899">
        <v>140.30000000000001</v>
      </c>
      <c r="D63" s="1899">
        <v>138.1</v>
      </c>
      <c r="E63" s="1885">
        <v>138.80000000000001</v>
      </c>
      <c r="F63" s="1886">
        <v>0.88</v>
      </c>
      <c r="G63" s="1899">
        <v>0.4</v>
      </c>
      <c r="H63" s="1900">
        <v>0.2904865649963731</v>
      </c>
      <c r="I63" s="1895">
        <v>1</v>
      </c>
      <c r="J63" s="1883">
        <v>11.7</v>
      </c>
      <c r="K63" s="1884">
        <v>12.4</v>
      </c>
      <c r="L63" s="1898">
        <v>11.412248528846982</v>
      </c>
      <c r="M63" s="1891">
        <v>11.1</v>
      </c>
      <c r="N63" s="1889">
        <v>11.9</v>
      </c>
      <c r="O63" s="1890">
        <v>13.5</v>
      </c>
      <c r="P63" s="1892">
        <v>12.917579579797831</v>
      </c>
      <c r="Q63" s="1896">
        <v>11.215964915037176</v>
      </c>
    </row>
    <row r="64" spans="1:17" ht="15.75" customHeight="1">
      <c r="A64" s="3056">
        <v>41214</v>
      </c>
      <c r="B64" s="1883">
        <v>140</v>
      </c>
      <c r="C64" s="1899">
        <v>140.9</v>
      </c>
      <c r="D64" s="1899">
        <v>138.69999999999999</v>
      </c>
      <c r="E64" s="1885">
        <v>139.80000000000001</v>
      </c>
      <c r="F64" s="1886">
        <v>0.6</v>
      </c>
      <c r="G64" s="1899">
        <v>0.4</v>
      </c>
      <c r="H64" s="1900">
        <v>0.43446777697320377</v>
      </c>
      <c r="I64" s="1895">
        <v>0.7</v>
      </c>
      <c r="J64" s="1883">
        <v>12.3</v>
      </c>
      <c r="K64" s="1884">
        <v>13.1</v>
      </c>
      <c r="L64" s="1898">
        <v>12.315656177463653</v>
      </c>
      <c r="M64" s="1891">
        <v>11.6</v>
      </c>
      <c r="N64" s="1889">
        <v>12.1</v>
      </c>
      <c r="O64" s="1890">
        <v>13.6</v>
      </c>
      <c r="P64" s="1892">
        <v>13.023789915379078</v>
      </c>
      <c r="Q64" s="1896">
        <v>11.371553570294182</v>
      </c>
    </row>
    <row r="65" spans="1:17" ht="15.75" customHeight="1">
      <c r="A65" s="3056">
        <v>41244</v>
      </c>
      <c r="B65" s="1883">
        <v>141.1</v>
      </c>
      <c r="C65" s="1899">
        <v>141.80000000000001</v>
      </c>
      <c r="D65" s="1899">
        <v>139.6</v>
      </c>
      <c r="E65" s="1885">
        <v>141.19999999999999</v>
      </c>
      <c r="F65" s="1886">
        <v>0.75</v>
      </c>
      <c r="G65" s="1899">
        <v>0.7</v>
      </c>
      <c r="H65" s="1900">
        <v>0.64888248017303951</v>
      </c>
      <c r="I65" s="1895">
        <v>1</v>
      </c>
      <c r="J65" s="1883">
        <v>12</v>
      </c>
      <c r="K65" s="1884">
        <v>13.7</v>
      </c>
      <c r="L65" s="1898">
        <v>12.944983818770229</v>
      </c>
      <c r="M65" s="1891">
        <v>10.199999999999999</v>
      </c>
      <c r="N65" s="1889">
        <v>12.2</v>
      </c>
      <c r="O65" s="1890">
        <v>13.9</v>
      </c>
      <c r="P65" s="1892">
        <v>13.259892233028999</v>
      </c>
      <c r="Q65" s="1896">
        <v>11.296189471179744</v>
      </c>
    </row>
    <row r="66" spans="1:17" ht="15.75" customHeight="1">
      <c r="A66" s="3056">
        <v>41275</v>
      </c>
      <c r="B66" s="1883">
        <v>141.94242593503455</v>
      </c>
      <c r="C66" s="1899">
        <v>143.75443037638993</v>
      </c>
      <c r="D66" s="1899">
        <v>140.33909342088904</v>
      </c>
      <c r="E66" s="1885">
        <v>142.32078961641432</v>
      </c>
      <c r="F66" s="1886">
        <v>0.62451284791420392</v>
      </c>
      <c r="G66" s="1899">
        <v>1.3505590076693892</v>
      </c>
      <c r="H66" s="1900">
        <v>0.51921708607053496</v>
      </c>
      <c r="I66" s="1895">
        <v>0.80058570337251922</v>
      </c>
      <c r="J66" s="1883">
        <v>9.0312280967846306</v>
      </c>
      <c r="K66" s="1884">
        <v>11.341955655435527</v>
      </c>
      <c r="L66" s="1898">
        <v>8.6030637187633108</v>
      </c>
      <c r="M66" s="1891">
        <v>10.105638793491536</v>
      </c>
      <c r="N66" s="1889">
        <v>11.908421411334686</v>
      </c>
      <c r="O66" s="1890">
        <v>13.736768766886456</v>
      </c>
      <c r="P66" s="1892">
        <v>12.761592587085843</v>
      </c>
      <c r="Q66" s="1896">
        <v>11.054893177645383</v>
      </c>
    </row>
    <row r="67" spans="1:17" ht="15.75" customHeight="1">
      <c r="A67" s="3056">
        <v>41306</v>
      </c>
      <c r="B67" s="1883">
        <v>143.00478978985183</v>
      </c>
      <c r="C67" s="1899">
        <v>143.75506692145842</v>
      </c>
      <c r="D67" s="1899">
        <v>140.50702038679532</v>
      </c>
      <c r="E67" s="1885">
        <v>143.26219436598842</v>
      </c>
      <c r="F67" s="1886">
        <v>0.74844701844358497</v>
      </c>
      <c r="G67" s="1899">
        <v>4.4280031357857297E-4</v>
      </c>
      <c r="H67" s="1900">
        <v>0.11965800962006215</v>
      </c>
      <c r="I67" s="1895">
        <v>0.66146678367327638</v>
      </c>
      <c r="J67" s="1883">
        <v>9.5419690324354889</v>
      </c>
      <c r="K67" s="1884">
        <v>11.183606825300359</v>
      </c>
      <c r="L67" s="1898">
        <v>8.5834778877861755</v>
      </c>
      <c r="M67" s="1891">
        <v>10.972668210029738</v>
      </c>
      <c r="N67" s="1889">
        <v>11.702645336569546</v>
      </c>
      <c r="O67" s="1890">
        <v>13.656600309011964</v>
      </c>
      <c r="P67" s="1892">
        <v>12.45486855637634</v>
      </c>
      <c r="Q67" s="1896">
        <v>11.153048996007044</v>
      </c>
    </row>
    <row r="68" spans="1:17" ht="15.75" customHeight="1">
      <c r="A68" s="3056">
        <v>41334</v>
      </c>
      <c r="B68" s="1883">
        <v>144.02484802931767</v>
      </c>
      <c r="C68" s="1899">
        <v>144.76009600274347</v>
      </c>
      <c r="D68" s="1899">
        <v>142.9078684776818</v>
      </c>
      <c r="E68" s="1885">
        <v>144.63922651698022</v>
      </c>
      <c r="F68" s="1886">
        <v>0.71330354805935769</v>
      </c>
      <c r="G68" s="1899">
        <v>0.69912602234336418</v>
      </c>
      <c r="H68" s="1900">
        <v>1.7087032977265475</v>
      </c>
      <c r="I68" s="1895">
        <v>0.96119716515994469</v>
      </c>
      <c r="J68" s="1883">
        <v>8.5932798883678601</v>
      </c>
      <c r="K68" s="1884">
        <v>7.1788245171007929</v>
      </c>
      <c r="L68" s="1898">
        <v>6.2512033291314513</v>
      </c>
      <c r="M68" s="1891">
        <v>9.4821347682967314</v>
      </c>
      <c r="N68" s="1889">
        <v>11.393753180148209</v>
      </c>
      <c r="O68" s="1890">
        <v>12.963374750803197</v>
      </c>
      <c r="P68" s="1892">
        <v>11.733227503468584</v>
      </c>
      <c r="Q68" s="1896">
        <v>10.950528307684664</v>
      </c>
    </row>
    <row r="69" spans="1:17">
      <c r="A69" s="3056">
        <v>41365</v>
      </c>
      <c r="B69" s="1886">
        <v>144.81957672026283</v>
      </c>
      <c r="C69" s="1901">
        <v>144.47595790720226</v>
      </c>
      <c r="D69" s="1899">
        <v>142.28207249346912</v>
      </c>
      <c r="E69" s="1902">
        <v>145.56955657499083</v>
      </c>
      <c r="F69" s="1903">
        <v>0.55179970804995548</v>
      </c>
      <c r="G69" s="1904">
        <v>-0.19628205796148279</v>
      </c>
      <c r="H69" s="1900">
        <v>-0.43790169910092691</v>
      </c>
      <c r="I69" s="1895">
        <v>0.64320729612128635</v>
      </c>
      <c r="J69" s="1903">
        <v>9.051524170137057</v>
      </c>
      <c r="K69" s="1905">
        <v>6.8739690083773581</v>
      </c>
      <c r="L69" s="1898">
        <v>5.6264375821713788</v>
      </c>
      <c r="M69" s="1906">
        <v>10.006312869185095</v>
      </c>
      <c r="N69" s="1907">
        <v>11.072334297706817</v>
      </c>
      <c r="O69" s="1908">
        <v>12.280744918496282</v>
      </c>
      <c r="P69" s="1892">
        <v>10.990275792872865</v>
      </c>
      <c r="Q69" s="1909">
        <v>10.844448209434049</v>
      </c>
    </row>
    <row r="70" spans="1:17">
      <c r="A70" s="3056">
        <v>41395</v>
      </c>
      <c r="B70" s="1886">
        <v>145.80000000000001</v>
      </c>
      <c r="C70" s="1901">
        <v>145.19999999999999</v>
      </c>
      <c r="D70" s="1899">
        <v>141.8603462839323</v>
      </c>
      <c r="E70" s="1902">
        <v>146.4</v>
      </c>
      <c r="F70" s="1903">
        <v>0.67</v>
      </c>
      <c r="G70" s="1904">
        <v>0.5</v>
      </c>
      <c r="H70" s="1900">
        <v>-0.2964015087397408</v>
      </c>
      <c r="I70" s="1895">
        <v>0.5</v>
      </c>
      <c r="J70" s="1903">
        <v>9</v>
      </c>
      <c r="K70" s="1905">
        <v>6.2</v>
      </c>
      <c r="L70" s="1898">
        <v>4.0794910373677844</v>
      </c>
      <c r="M70" s="1906">
        <v>9.3000000000000007</v>
      </c>
      <c r="N70" s="1907">
        <v>10.8</v>
      </c>
      <c r="O70" s="1908">
        <v>11.5</v>
      </c>
      <c r="P70" s="1892">
        <v>10.090484704395976</v>
      </c>
      <c r="Q70" s="1909">
        <v>10.547514537304821</v>
      </c>
    </row>
    <row r="71" spans="1:17">
      <c r="A71" s="3056">
        <v>41426</v>
      </c>
      <c r="B71" s="1886">
        <v>146.6</v>
      </c>
      <c r="C71" s="1901">
        <v>145.5</v>
      </c>
      <c r="D71" s="1899">
        <v>142.18427834353349</v>
      </c>
      <c r="E71" s="1902">
        <v>147.5</v>
      </c>
      <c r="F71" s="1903">
        <v>0.59</v>
      </c>
      <c r="G71" s="1905">
        <v>0.3</v>
      </c>
      <c r="H71" s="1900">
        <v>0.22834574148919914</v>
      </c>
      <c r="I71" s="1895">
        <v>0.7</v>
      </c>
      <c r="J71" s="1903">
        <v>8.4</v>
      </c>
      <c r="K71" s="1905">
        <v>5.5</v>
      </c>
      <c r="L71" s="1898">
        <v>4.3751827748394669</v>
      </c>
      <c r="M71" s="1906">
        <v>9.6</v>
      </c>
      <c r="N71" s="1907">
        <v>10.4</v>
      </c>
      <c r="O71" s="1908">
        <v>10.7</v>
      </c>
      <c r="P71" s="1892">
        <v>9.301394929596654</v>
      </c>
      <c r="Q71" s="1909">
        <v>10.352403358279958</v>
      </c>
    </row>
    <row r="72" spans="1:17">
      <c r="A72" s="3056">
        <v>41456</v>
      </c>
      <c r="B72" s="1910">
        <v>147.4</v>
      </c>
      <c r="C72" s="1884">
        <v>147.19999999999999</v>
      </c>
      <c r="D72" s="1901">
        <v>145.08657285304582</v>
      </c>
      <c r="E72" s="1902">
        <v>148.4</v>
      </c>
      <c r="F72" s="1911">
        <v>0.54</v>
      </c>
      <c r="G72" s="1905">
        <v>1.2</v>
      </c>
      <c r="H72" s="1904">
        <v>2.0412204101075471</v>
      </c>
      <c r="I72" s="1895">
        <v>0.7</v>
      </c>
      <c r="J72" s="1903">
        <v>8.6999999999999993</v>
      </c>
      <c r="K72" s="1905">
        <v>6.6</v>
      </c>
      <c r="L72" s="1910">
        <v>6.2832212564112453</v>
      </c>
      <c r="M72" s="1906">
        <v>10</v>
      </c>
      <c r="N72" s="1911">
        <v>10</v>
      </c>
      <c r="O72" s="1908">
        <v>10</v>
      </c>
      <c r="P72" s="1892">
        <v>8.6808458342382977</v>
      </c>
      <c r="Q72" s="1912">
        <v>10.186370877031422</v>
      </c>
    </row>
    <row r="73" spans="1:17">
      <c r="A73" s="3056">
        <v>41487</v>
      </c>
      <c r="B73" s="1910">
        <v>147.80000000000001</v>
      </c>
      <c r="C73" s="1884">
        <v>149.1</v>
      </c>
      <c r="D73" s="1901">
        <v>146.32468685333399</v>
      </c>
      <c r="E73" s="1902">
        <v>149.19999999999999</v>
      </c>
      <c r="F73" s="1911">
        <v>0.25</v>
      </c>
      <c r="G73" s="1905">
        <v>1.3</v>
      </c>
      <c r="H73" s="1905">
        <v>0.85336222087361246</v>
      </c>
      <c r="I73" s="1895">
        <v>0.5</v>
      </c>
      <c r="J73" s="1903">
        <v>8.1999999999999993</v>
      </c>
      <c r="K73" s="1905">
        <v>7.2</v>
      </c>
      <c r="L73" s="1910">
        <v>6.7284368003894883</v>
      </c>
      <c r="M73" s="1906">
        <v>9.6999999999999993</v>
      </c>
      <c r="N73" s="1911">
        <v>9.8000000000000007</v>
      </c>
      <c r="O73" s="1908">
        <v>9.4</v>
      </c>
      <c r="P73" s="1892">
        <v>8.1637752999190525</v>
      </c>
      <c r="Q73" s="1912">
        <v>10.167974359162841</v>
      </c>
    </row>
    <row r="74" spans="1:17">
      <c r="A74" s="3056">
        <v>41518</v>
      </c>
      <c r="B74" s="1913">
        <v>148.9</v>
      </c>
      <c r="C74" s="1884">
        <v>150</v>
      </c>
      <c r="D74" s="1913">
        <v>147.84627331683799</v>
      </c>
      <c r="E74" s="1885">
        <v>150.4</v>
      </c>
      <c r="F74" s="1903">
        <v>0.75</v>
      </c>
      <c r="G74" s="1911">
        <v>0.6</v>
      </c>
      <c r="H74" s="1900">
        <v>1.0398699605823476</v>
      </c>
      <c r="I74" s="1895">
        <v>0.9</v>
      </c>
      <c r="J74" s="1903">
        <v>8</v>
      </c>
      <c r="K74" s="1905">
        <v>7.4</v>
      </c>
      <c r="L74" s="1910">
        <v>7.3683902083064652</v>
      </c>
      <c r="M74" s="1891">
        <v>9.4</v>
      </c>
      <c r="N74" s="1911">
        <v>9.5</v>
      </c>
      <c r="O74" s="1908">
        <v>8.9</v>
      </c>
      <c r="P74" s="1910">
        <v>7.7804929627066457</v>
      </c>
      <c r="Q74" s="1909">
        <v>10.104635882251927</v>
      </c>
    </row>
    <row r="75" spans="1:17">
      <c r="A75" s="3056">
        <v>41548</v>
      </c>
      <c r="B75" s="1910">
        <v>150.03608402171807</v>
      </c>
      <c r="C75" s="1887">
        <v>150.90930930539631</v>
      </c>
      <c r="D75" s="1913">
        <v>148.61669593888786</v>
      </c>
      <c r="E75" s="1885">
        <v>151.64634416067074</v>
      </c>
      <c r="F75" s="1903">
        <v>0.74777971038821534</v>
      </c>
      <c r="G75" s="1911">
        <v>0.60023814802896425</v>
      </c>
      <c r="H75" s="1900">
        <v>0.51839574092446972</v>
      </c>
      <c r="I75" s="1895">
        <v>0.80198092372165775</v>
      </c>
      <c r="J75" s="1903">
        <v>7.8072485215443947</v>
      </c>
      <c r="K75" s="1905">
        <v>7.5786965789537533</v>
      </c>
      <c r="L75" s="1910">
        <v>7.6152758427862892</v>
      </c>
      <c r="M75" s="1906">
        <v>9.248566325940061</v>
      </c>
      <c r="N75" s="1911">
        <v>9.1667327132109619</v>
      </c>
      <c r="O75" s="1905">
        <v>8.5527334456803032</v>
      </c>
      <c r="P75" s="1887">
        <v>7.4874624506227008</v>
      </c>
      <c r="Q75" s="1912">
        <v>9.9546665452925822</v>
      </c>
    </row>
    <row r="76" spans="1:17">
      <c r="A76" s="3056">
        <v>41579</v>
      </c>
      <c r="B76" s="1910">
        <v>151.11334979203559</v>
      </c>
      <c r="C76" s="1884">
        <v>151.7732064515896</v>
      </c>
      <c r="D76" s="1913">
        <v>149.54165350503933</v>
      </c>
      <c r="E76" s="1885">
        <v>152.85965673474306</v>
      </c>
      <c r="F76" s="1903">
        <v>0.71800445695555482</v>
      </c>
      <c r="G76" s="1911">
        <v>0.57246113587665093</v>
      </c>
      <c r="H76" s="1900">
        <v>0.61852837953293538</v>
      </c>
      <c r="I76" s="1895">
        <v>0.80009352074243623</v>
      </c>
      <c r="J76" s="1903">
        <v>7.9313972675466147</v>
      </c>
      <c r="K76" s="1905">
        <v>7.7501411100481192</v>
      </c>
      <c r="L76" s="1910">
        <v>7.8166211283628968</v>
      </c>
      <c r="M76" s="1906">
        <v>9.3133370566831815</v>
      </c>
      <c r="N76" s="1911">
        <v>8.8153020748627</v>
      </c>
      <c r="O76" s="1905">
        <v>8.1355387084998512</v>
      </c>
      <c r="P76" s="1887">
        <v>7.140671932852527</v>
      </c>
      <c r="Q76" s="1912">
        <v>9.774126749978592</v>
      </c>
    </row>
    <row r="77" spans="1:17">
      <c r="A77" s="3056">
        <v>41609</v>
      </c>
      <c r="B77" s="1910">
        <v>152.28557258334132</v>
      </c>
      <c r="C77" s="1887">
        <v>153.00408716793399</v>
      </c>
      <c r="D77" s="1913">
        <v>150.81234341827101</v>
      </c>
      <c r="E77" s="1885">
        <v>154.25423833233339</v>
      </c>
      <c r="F77" s="1903">
        <v>0.77572417851827424</v>
      </c>
      <c r="G77" s="1911">
        <v>0.81100000792102378</v>
      </c>
      <c r="H77" s="1900">
        <v>0.84256360217643356</v>
      </c>
      <c r="I77" s="1895">
        <v>0.91232809714492191</v>
      </c>
      <c r="J77" s="1903">
        <v>7.9568807847335847</v>
      </c>
      <c r="K77" s="1905">
        <v>7.8718041894529449</v>
      </c>
      <c r="L77" s="1910">
        <v>8.0317646262686395</v>
      </c>
      <c r="M77" s="1906">
        <v>9.2526089339060036</v>
      </c>
      <c r="N77" s="1911">
        <v>8.4955183826566127</v>
      </c>
      <c r="O77" s="1905">
        <v>7.6913667416370686</v>
      </c>
      <c r="P77" s="1887">
        <v>6.7766300950883789</v>
      </c>
      <c r="Q77" s="1912">
        <v>9.6950153398267958</v>
      </c>
    </row>
    <row r="78" spans="1:17">
      <c r="A78" s="3056">
        <v>41640</v>
      </c>
      <c r="B78" s="1910">
        <v>153.26452754872915</v>
      </c>
      <c r="C78" s="1887">
        <v>153.26452754872915</v>
      </c>
      <c r="D78" s="1910">
        <v>150.70415520167356</v>
      </c>
      <c r="E78" s="1902">
        <v>155.51554559442602</v>
      </c>
      <c r="F78" s="1886">
        <v>0.64284156980929197</v>
      </c>
      <c r="G78" s="1910">
        <v>0.20027760584792986</v>
      </c>
      <c r="H78" s="1900">
        <v>-7.173697732247275E-2</v>
      </c>
      <c r="I78" s="1895">
        <v>0.81768078188892446</v>
      </c>
      <c r="J78" s="1886">
        <v>7.9765450950349361</v>
      </c>
      <c r="K78" s="1887">
        <v>6.6475097074593918</v>
      </c>
      <c r="L78" s="1910">
        <v>7.3857266198084952</v>
      </c>
      <c r="M78" s="1914">
        <v>9.2711374167993625</v>
      </c>
      <c r="N78" s="1910">
        <v>8.407941461299103</v>
      </c>
      <c r="O78" s="1887">
        <v>7.3165210255356783</v>
      </c>
      <c r="P78" s="1887">
        <v>6.6847899905927903</v>
      </c>
      <c r="Q78" s="1912">
        <v>9.6255487578402921</v>
      </c>
    </row>
    <row r="79" spans="1:17">
      <c r="A79" s="3056">
        <v>41671</v>
      </c>
      <c r="B79" s="1910">
        <v>154.02624160570301</v>
      </c>
      <c r="C79" s="1887">
        <v>154.02624160570301</v>
      </c>
      <c r="D79" s="1910">
        <v>151.78113986848416</v>
      </c>
      <c r="E79" s="1902">
        <v>156.45276013182755</v>
      </c>
      <c r="F79" s="1886">
        <v>0.49699305452899978</v>
      </c>
      <c r="G79" s="1910">
        <v>0.4869971191681941</v>
      </c>
      <c r="H79" s="1900">
        <v>0.71463501810508989</v>
      </c>
      <c r="I79" s="1895">
        <v>0.60265006550903877</v>
      </c>
      <c r="J79" s="1886">
        <v>7.707050814205175</v>
      </c>
      <c r="K79" s="1887">
        <v>7.1664054742198573</v>
      </c>
      <c r="L79" s="1910">
        <v>8.0238833978920319</v>
      </c>
      <c r="M79" s="1914">
        <v>9.2072900490002922</v>
      </c>
      <c r="N79" s="1910">
        <v>8.2574658986916916</v>
      </c>
      <c r="O79" s="1887">
        <v>7.0046075550269649</v>
      </c>
      <c r="P79" s="1887">
        <v>6.6478506451608865</v>
      </c>
      <c r="Q79" s="1912">
        <v>9.4835456502894999</v>
      </c>
    </row>
    <row r="80" spans="1:17">
      <c r="A80" s="3056">
        <v>41699</v>
      </c>
      <c r="B80" s="1915">
        <v>155.23484011939189</v>
      </c>
      <c r="C80" s="1887">
        <v>155.23484011939189</v>
      </c>
      <c r="D80" s="1887">
        <v>152.54231913775499</v>
      </c>
      <c r="E80" s="1916">
        <v>158.0243080490805</v>
      </c>
      <c r="F80" s="1886">
        <v>0.78467052178213237</v>
      </c>
      <c r="G80" s="1901">
        <v>0.38847287122578678</v>
      </c>
      <c r="H80" s="1900">
        <v>0.50149792650811265</v>
      </c>
      <c r="I80" s="1895">
        <v>1.0044871793433146</v>
      </c>
      <c r="J80" s="1915">
        <v>7.7833736632669996</v>
      </c>
      <c r="K80" s="1887">
        <v>6.8358010005809859</v>
      </c>
      <c r="L80" s="1887">
        <v>6.7417216159639342</v>
      </c>
      <c r="M80" s="1916">
        <v>9.254115812441043</v>
      </c>
      <c r="N80" s="1915">
        <v>8.1895571597021615</v>
      </c>
      <c r="O80" s="1887">
        <v>6.9760876739719606</v>
      </c>
      <c r="P80" s="1887">
        <v>6.6872660672744075</v>
      </c>
      <c r="Q80" s="1912">
        <v>9.4636573889806073</v>
      </c>
    </row>
    <row r="81" spans="1:20">
      <c r="A81" s="3056">
        <v>41730</v>
      </c>
      <c r="B81" s="1910">
        <v>156.189702184791</v>
      </c>
      <c r="C81" s="1887">
        <v>155.32255157597601</v>
      </c>
      <c r="D81" s="1887">
        <v>153.11479224160399</v>
      </c>
      <c r="E81" s="1910">
        <v>159.27353222306417</v>
      </c>
      <c r="F81" s="1886">
        <v>0.6151080934310329</v>
      </c>
      <c r="G81" s="1910">
        <v>0.43124429204711134</v>
      </c>
      <c r="H81" s="1900">
        <v>0.3752880558555205</v>
      </c>
      <c r="I81" s="1895">
        <v>0.7905265901216012</v>
      </c>
      <c r="J81" s="1915">
        <v>7.8512351175359356</v>
      </c>
      <c r="K81" s="1887">
        <v>7.5075423107702051</v>
      </c>
      <c r="L81" s="1905">
        <v>7.6135521210039485</v>
      </c>
      <c r="M81" s="1916">
        <v>9.4140395632885401</v>
      </c>
      <c r="N81" s="1915">
        <v>8.0918708101957151</v>
      </c>
      <c r="O81" s="1887">
        <v>7.0296525136847521</v>
      </c>
      <c r="P81" s="1887">
        <v>6.8521225065709643</v>
      </c>
      <c r="Q81" s="1912">
        <v>9.4164015497927522</v>
      </c>
    </row>
    <row r="82" spans="1:20">
      <c r="A82" s="3056">
        <v>41760</v>
      </c>
      <c r="B82" s="1910">
        <v>157.40589757982508</v>
      </c>
      <c r="C82" s="1887">
        <v>156.326331795436</v>
      </c>
      <c r="D82" s="1887">
        <v>154.009003185213</v>
      </c>
      <c r="E82" s="1910">
        <v>160.56318962777993</v>
      </c>
      <c r="F82" s="1886">
        <v>0.77866554454092807</v>
      </c>
      <c r="G82" s="1901">
        <v>0.64625529858682285</v>
      </c>
      <c r="H82" s="1900">
        <v>0.58401342582108384</v>
      </c>
      <c r="I82" s="1895">
        <v>0.8097123148556733</v>
      </c>
      <c r="J82" s="1915">
        <v>7.9645877813976824</v>
      </c>
      <c r="K82" s="1887">
        <v>7.6931811808476596</v>
      </c>
      <c r="L82" s="1905">
        <v>8.5638144975095827</v>
      </c>
      <c r="M82" s="1916">
        <v>9.6983877568137586</v>
      </c>
      <c r="N82" s="1915">
        <v>8.0116300839270451</v>
      </c>
      <c r="O82" s="1887">
        <v>7.1508639606056192</v>
      </c>
      <c r="P82" s="1887">
        <v>7.2234168645041876</v>
      </c>
      <c r="Q82" s="1912">
        <v>9.4484405657424162</v>
      </c>
    </row>
    <row r="83" spans="1:20">
      <c r="A83" s="3056">
        <v>41791</v>
      </c>
      <c r="B83" s="1910">
        <v>158.62361686868786</v>
      </c>
      <c r="C83" s="1887">
        <v>157.36643181357721</v>
      </c>
      <c r="D83" s="1887">
        <v>154.99254640073906</v>
      </c>
      <c r="E83" s="1910">
        <v>161.87508081884627</v>
      </c>
      <c r="F83" s="1886">
        <v>0.77361732157794449</v>
      </c>
      <c r="G83" s="1910">
        <v>0.66533897789034313</v>
      </c>
      <c r="H83" s="1900">
        <v>0.63862709009501373</v>
      </c>
      <c r="I83" s="1895">
        <v>0.81705601022723329</v>
      </c>
      <c r="J83" s="1915">
        <v>8.1666705518737643</v>
      </c>
      <c r="K83" s="1887">
        <v>8.1218070880157569</v>
      </c>
      <c r="L83" s="1905">
        <v>9.0082168059814052</v>
      </c>
      <c r="M83" s="1916">
        <v>9.7759505009851893</v>
      </c>
      <c r="N83" s="1915">
        <v>7.997787225444327</v>
      </c>
      <c r="O83" s="1887">
        <v>7.3693114964084003</v>
      </c>
      <c r="P83" s="1887">
        <v>7.6059316019654517</v>
      </c>
      <c r="Q83" s="1912">
        <v>9.4644334930161165</v>
      </c>
    </row>
    <row r="84" spans="1:20">
      <c r="A84" s="3056">
        <v>41821</v>
      </c>
      <c r="B84" s="1910">
        <v>159.65091163132766</v>
      </c>
      <c r="C84" s="1887">
        <v>157.70929396317399</v>
      </c>
      <c r="D84" s="1887">
        <v>155.35471568288401</v>
      </c>
      <c r="E84" s="1910">
        <v>163.11365149947358</v>
      </c>
      <c r="F84" s="1886">
        <v>0.64763039887698426</v>
      </c>
      <c r="G84" s="1901">
        <v>0.21787502305635087</v>
      </c>
      <c r="H84" s="1900">
        <v>0.233668837989498</v>
      </c>
      <c r="I84" s="1895">
        <v>0.76513980679544602</v>
      </c>
      <c r="J84" s="1915">
        <v>8.2811839207383287</v>
      </c>
      <c r="K84" s="1887">
        <v>7.1162154412634777</v>
      </c>
      <c r="L84" s="1887">
        <v>7.0772523107555401</v>
      </c>
      <c r="M84" s="1916">
        <v>9.8780298726256746</v>
      </c>
      <c r="N84" s="1915">
        <v>7.9678925452242737</v>
      </c>
      <c r="O84" s="1887">
        <v>7.41116171033201</v>
      </c>
      <c r="P84" s="1887">
        <v>7.6675194892269047</v>
      </c>
      <c r="Q84" s="1912">
        <v>9.4585234457454277</v>
      </c>
      <c r="R84" s="1917"/>
    </row>
    <row r="85" spans="1:20">
      <c r="A85" s="3056">
        <v>41852</v>
      </c>
      <c r="B85" s="1910">
        <v>160.42283833484777</v>
      </c>
      <c r="C85" s="1887">
        <v>158.41206963642375</v>
      </c>
      <c r="D85" s="1887">
        <v>156.03804851234372</v>
      </c>
      <c r="E85" s="1910">
        <v>164.01229601924089</v>
      </c>
      <c r="F85" s="1886">
        <v>0.48350911099252869</v>
      </c>
      <c r="G85" s="1910">
        <v>0.44561462142735309</v>
      </c>
      <c r="H85" s="1900">
        <v>0.43985329087439595</v>
      </c>
      <c r="I85" s="1895">
        <v>0.55093152014332247</v>
      </c>
      <c r="J85" s="1915">
        <v>8.53433023109082</v>
      </c>
      <c r="K85" s="1887">
        <v>6.2639699359672534</v>
      </c>
      <c r="L85" s="1887">
        <v>6.6382248053233468</v>
      </c>
      <c r="M85" s="1916">
        <v>9.959344472785034</v>
      </c>
      <c r="N85" s="1915">
        <v>7.9956986011978017</v>
      </c>
      <c r="O85" s="1887">
        <v>7.3254521214223445</v>
      </c>
      <c r="P85" s="1887">
        <v>7.6522284935555973</v>
      </c>
      <c r="Q85" s="1912">
        <v>9.4809672313099043</v>
      </c>
      <c r="R85" s="1917"/>
    </row>
    <row r="86" spans="1:20">
      <c r="A86" s="3056">
        <v>41883</v>
      </c>
      <c r="B86" s="1910">
        <v>161.30793708717633</v>
      </c>
      <c r="C86" s="1887">
        <v>159.42580045152499</v>
      </c>
      <c r="D86" s="1887">
        <v>157.066903179722</v>
      </c>
      <c r="E86" s="1910">
        <v>164.99705859325221</v>
      </c>
      <c r="F86" s="1886">
        <v>0.55172864507053987</v>
      </c>
      <c r="G86" s="1901">
        <v>0.63993281410176905</v>
      </c>
      <c r="H86" s="1900">
        <v>0.65936140395712073</v>
      </c>
      <c r="I86" s="1895">
        <v>0.60041996722964086</v>
      </c>
      <c r="J86" s="1915">
        <v>8.3167200554472771</v>
      </c>
      <c r="K86" s="1887">
        <v>6.2775621078934591</v>
      </c>
      <c r="L86" s="1887">
        <v>6.2366332650969127</v>
      </c>
      <c r="M86" s="1916">
        <v>9.676434633764714</v>
      </c>
      <c r="N86" s="1915">
        <v>8.0268127463973116</v>
      </c>
      <c r="O86" s="1887">
        <v>7.2281374995261558</v>
      </c>
      <c r="P86" s="1887">
        <v>7.5511837257128178</v>
      </c>
      <c r="Q86" s="1912">
        <v>9.5013745967173975</v>
      </c>
      <c r="R86" s="1917"/>
    </row>
    <row r="87" spans="1:20">
      <c r="A87" s="3056">
        <v>41913</v>
      </c>
      <c r="B87" s="1910">
        <v>162.129385758122</v>
      </c>
      <c r="C87" s="1887">
        <v>160.34419605521992</v>
      </c>
      <c r="D87" s="1887">
        <v>157.99015838921468</v>
      </c>
      <c r="E87" s="1910">
        <v>165.81503205697547</v>
      </c>
      <c r="F87" s="1886">
        <v>0.5092425616364693</v>
      </c>
      <c r="G87" s="1910">
        <v>0.57606460252597458</v>
      </c>
      <c r="H87" s="1900">
        <v>0.58781015656509794</v>
      </c>
      <c r="I87" s="1895">
        <v>0.49575033076179409</v>
      </c>
      <c r="J87" s="1915">
        <v>8.0602621797656298</v>
      </c>
      <c r="K87" s="1887">
        <v>6.2520243404800055</v>
      </c>
      <c r="L87" s="1905">
        <v>6.3071395788406335</v>
      </c>
      <c r="M87" s="1916">
        <v>9.343243963265536</v>
      </c>
      <c r="N87" s="1915">
        <v>8.0472407084363198</v>
      </c>
      <c r="O87" s="1887">
        <v>7.1156940338718471</v>
      </c>
      <c r="P87" s="1887">
        <v>7.4367688072770193</v>
      </c>
      <c r="Q87" s="1912">
        <v>9.5077230901799794</v>
      </c>
      <c r="R87" s="1917"/>
    </row>
    <row r="88" spans="1:20">
      <c r="A88" s="3056">
        <v>41944</v>
      </c>
      <c r="B88" s="1910">
        <v>163.09214364355299</v>
      </c>
      <c r="C88" s="1887">
        <v>161.26730035009115</v>
      </c>
      <c r="D88" s="1887">
        <v>158.93484606991115</v>
      </c>
      <c r="E88" s="1910">
        <v>166.83757748338886</v>
      </c>
      <c r="F88" s="1886">
        <v>0.59382071974745543</v>
      </c>
      <c r="G88" s="1901">
        <v>0.57570172016285426</v>
      </c>
      <c r="H88" s="1900">
        <v>0.59794084032070316</v>
      </c>
      <c r="I88" s="1895">
        <v>0.61667836367334417</v>
      </c>
      <c r="J88" s="1915">
        <v>7.9270255526747206</v>
      </c>
      <c r="K88" s="1887">
        <v>6.255447928175542</v>
      </c>
      <c r="L88" s="1905">
        <v>6.2813218556228492</v>
      </c>
      <c r="M88" s="1916">
        <v>9.1442837483938888</v>
      </c>
      <c r="N88" s="1915">
        <v>8.0461297833491301</v>
      </c>
      <c r="O88" s="1887">
        <v>6.9906129388819664</v>
      </c>
      <c r="P88" s="1887">
        <v>7.3087505479191037</v>
      </c>
      <c r="Q88" s="1912">
        <v>9.4916328061628121</v>
      </c>
      <c r="R88" s="1917"/>
    </row>
    <row r="89" spans="1:20">
      <c r="A89" s="3057">
        <v>41974</v>
      </c>
      <c r="B89" s="1886">
        <v>164.435367926396</v>
      </c>
      <c r="C89" s="1901">
        <v>162.52846580918103</v>
      </c>
      <c r="D89" s="1887">
        <v>160.23897917639394</v>
      </c>
      <c r="E89" s="1895">
        <v>168.3720166236846</v>
      </c>
      <c r="F89" s="1886">
        <v>0.82359839832548687</v>
      </c>
      <c r="G89" s="1901">
        <v>0.7820342105014646</v>
      </c>
      <c r="H89" s="1900">
        <v>0.82054573854064472</v>
      </c>
      <c r="I89" s="1895">
        <v>0.91972034324732022</v>
      </c>
      <c r="J89" s="1915">
        <v>7.9782970487276117</v>
      </c>
      <c r="K89" s="1887">
        <v>6.2249177898060282</v>
      </c>
      <c r="L89" s="1887">
        <v>6.2505730926669401</v>
      </c>
      <c r="M89" s="1916">
        <v>9.1522790193518944</v>
      </c>
      <c r="N89" s="1915">
        <v>8.0474108796791768</v>
      </c>
      <c r="O89" s="1887">
        <v>6.8537673719500276</v>
      </c>
      <c r="P89" s="1887">
        <v>7.1597574732170273</v>
      </c>
      <c r="Q89" s="1912">
        <v>9.4811629794072161</v>
      </c>
      <c r="R89" s="1917"/>
    </row>
    <row r="90" spans="1:20">
      <c r="A90" s="3058">
        <v>42005</v>
      </c>
      <c r="B90" s="1910">
        <v>165.76640124921758</v>
      </c>
      <c r="C90" s="1895">
        <v>163.71595922454026</v>
      </c>
      <c r="D90" s="1887">
        <v>161.41384439229896</v>
      </c>
      <c r="E90" s="1910">
        <v>169.84578002615112</v>
      </c>
      <c r="F90" s="1886">
        <v>0.8094568337739787</v>
      </c>
      <c r="G90" s="1910">
        <v>0.73063718988981918</v>
      </c>
      <c r="H90" s="1900">
        <v>0.73319564437046836</v>
      </c>
      <c r="I90" s="1910">
        <v>0.87530186548778488</v>
      </c>
      <c r="J90" s="1915">
        <v>8.157056235020562</v>
      </c>
      <c r="K90" s="1887">
        <v>6.7871657651608928</v>
      </c>
      <c r="L90" s="1887">
        <v>7.1064325839547138</v>
      </c>
      <c r="M90" s="1916">
        <v>9.21466363825607</v>
      </c>
      <c r="N90" s="1915">
        <v>8.0625439233223943</v>
      </c>
      <c r="O90" s="1887">
        <v>6.8646946580391131</v>
      </c>
      <c r="P90" s="1887">
        <v>7.1370267708049937</v>
      </c>
      <c r="Q90" s="1918">
        <v>9.4747069829143982</v>
      </c>
      <c r="R90" s="1917"/>
      <c r="S90" s="1917"/>
      <c r="T90" s="1917"/>
    </row>
    <row r="91" spans="1:20">
      <c r="A91" s="3058">
        <v>42036</v>
      </c>
      <c r="B91" s="1910">
        <v>166.901129082572</v>
      </c>
      <c r="C91" s="1895">
        <v>164.83151317131615</v>
      </c>
      <c r="D91" s="1887">
        <v>162.53376319165505</v>
      </c>
      <c r="E91" s="1910">
        <v>171.09529254132349</v>
      </c>
      <c r="F91" s="1886">
        <v>0.68453427522290156</v>
      </c>
      <c r="G91" s="1910">
        <v>0.68139596900623189</v>
      </c>
      <c r="H91" s="1900">
        <v>0.69381830509796316</v>
      </c>
      <c r="I91" s="1910">
        <v>0.73567474857485138</v>
      </c>
      <c r="J91" s="1915">
        <v>8.3588921878830575</v>
      </c>
      <c r="K91" s="1887">
        <v>6.9937527146902028</v>
      </c>
      <c r="L91" s="1887">
        <v>7.084294749985304</v>
      </c>
      <c r="M91" s="1916">
        <v>9.3590757984442803</v>
      </c>
      <c r="N91" s="1915">
        <v>8.116560000584272</v>
      </c>
      <c r="O91" s="1887">
        <v>6.8515666104987503</v>
      </c>
      <c r="P91" s="1887">
        <v>7.0616760775527041</v>
      </c>
      <c r="Q91" s="1918">
        <v>9.4859227526719536</v>
      </c>
      <c r="R91" s="1917"/>
      <c r="S91" s="1917"/>
      <c r="T91" s="1917"/>
    </row>
    <row r="92" spans="1:20">
      <c r="A92" s="3057">
        <v>42064</v>
      </c>
      <c r="B92" s="1886">
        <v>168.41986231233099</v>
      </c>
      <c r="C92" s="1901">
        <v>166.1934481276011</v>
      </c>
      <c r="D92" s="1887">
        <v>163.93042232762349</v>
      </c>
      <c r="E92" s="1887">
        <v>172.84126444979478</v>
      </c>
      <c r="F92" s="1886">
        <v>0.90995982957528554</v>
      </c>
      <c r="G92" s="1901">
        <v>0.82625884461148758</v>
      </c>
      <c r="H92" s="1900">
        <v>0.85930400462181922</v>
      </c>
      <c r="I92" s="1895">
        <v>1.0204675315947753</v>
      </c>
      <c r="J92" s="1915">
        <v>8.493597302511759</v>
      </c>
      <c r="K92" s="1887">
        <v>7.4603437767783305</v>
      </c>
      <c r="L92" s="1898">
        <v>7.4655369436099619</v>
      </c>
      <c r="M92" s="1914">
        <v>9.3763779659217477</v>
      </c>
      <c r="N92" s="1919">
        <v>8.1758216127325767</v>
      </c>
      <c r="O92" s="1892">
        <v>6.9051641821324239</v>
      </c>
      <c r="P92" s="1892">
        <v>7.1223287348748556</v>
      </c>
      <c r="Q92" s="1909">
        <v>9.4948522030952915</v>
      </c>
      <c r="R92" s="1917"/>
      <c r="S92" s="1917"/>
      <c r="T92" s="1917"/>
    </row>
    <row r="93" spans="1:20">
      <c r="A93" s="3058">
        <v>42095</v>
      </c>
      <c r="B93" s="1910">
        <v>169.70818437657499</v>
      </c>
      <c r="C93" s="1892">
        <v>167.22169746019057</v>
      </c>
      <c r="D93" s="1892">
        <v>164.86972197254423</v>
      </c>
      <c r="E93" s="1910">
        <v>174.38843689422998</v>
      </c>
      <c r="F93" s="1915">
        <v>0.76494663192090684</v>
      </c>
      <c r="G93" s="1892">
        <v>0.61870629930007226</v>
      </c>
      <c r="H93" s="1920">
        <v>0.57298677791696662</v>
      </c>
      <c r="I93" s="1910">
        <v>0.89514066525740077</v>
      </c>
      <c r="J93" s="1915">
        <v>8.655168684418129</v>
      </c>
      <c r="K93" s="1892">
        <v>7.6609260944274951</v>
      </c>
      <c r="L93" s="1892">
        <v>7.6772005884263592</v>
      </c>
      <c r="M93" s="1916">
        <v>9.4899036018095302</v>
      </c>
      <c r="N93" s="1915">
        <v>8.2432021996899891</v>
      </c>
      <c r="O93" s="1921">
        <v>6.9219359177011199</v>
      </c>
      <c r="P93" s="1921">
        <v>7.1307912590431215</v>
      </c>
      <c r="Q93" s="1912">
        <v>9.5008501677617403</v>
      </c>
      <c r="R93" s="1917"/>
      <c r="S93" s="1917"/>
      <c r="T93" s="1917"/>
    </row>
    <row r="94" spans="1:20">
      <c r="A94" s="3058">
        <v>42125</v>
      </c>
      <c r="B94" s="1910">
        <v>171.57735565776201</v>
      </c>
      <c r="C94" s="1892">
        <v>169.22838782299254</v>
      </c>
      <c r="D94" s="1892">
        <v>166.74948727897197</v>
      </c>
      <c r="E94" s="1910">
        <v>176.26940598508219</v>
      </c>
      <c r="F94" s="1915">
        <v>1.1014031456723501</v>
      </c>
      <c r="G94" s="1892">
        <v>1.2000179362368328</v>
      </c>
      <c r="H94" s="1920">
        <v>1.1401519235537876</v>
      </c>
      <c r="I94" s="1910">
        <v>1.0786088368881082</v>
      </c>
      <c r="J94" s="1915">
        <v>9.0031303120330648</v>
      </c>
      <c r="K94" s="1892">
        <v>8.2532839345579987</v>
      </c>
      <c r="L94" s="1892">
        <v>8.2725579870399599</v>
      </c>
      <c r="M94" s="1916">
        <v>9.7819533815394664</v>
      </c>
      <c r="N94" s="1915">
        <v>8.3312266082171504</v>
      </c>
      <c r="O94" s="1921">
        <v>6.9747420647757679</v>
      </c>
      <c r="P94" s="1921">
        <v>7.1154797730867756</v>
      </c>
      <c r="Q94" s="1912">
        <v>9.5096467131443632</v>
      </c>
      <c r="R94" s="1917"/>
      <c r="S94" s="1917"/>
      <c r="T94" s="1917"/>
    </row>
    <row r="95" spans="1:20">
      <c r="A95" s="3057">
        <v>42156</v>
      </c>
      <c r="B95" s="1910">
        <v>173.16578467426601</v>
      </c>
      <c r="C95" s="1892">
        <v>170.59016376627943</v>
      </c>
      <c r="D95" s="1892">
        <v>167.94814370893042</v>
      </c>
      <c r="E95" s="1910">
        <v>178.12916143519053</v>
      </c>
      <c r="F95" s="1915">
        <v>0.92578010100142194</v>
      </c>
      <c r="G95" s="1892">
        <v>0.80469710833106944</v>
      </c>
      <c r="H95" s="1920">
        <v>0.71883665102554062</v>
      </c>
      <c r="I95" s="1910">
        <v>1.0550642295043247</v>
      </c>
      <c r="J95" s="1915">
        <v>9.1677192165000747</v>
      </c>
      <c r="K95" s="1892">
        <v>8.4031465925131954</v>
      </c>
      <c r="L95" s="1892">
        <v>8.3588518345225111</v>
      </c>
      <c r="M95" s="1916">
        <v>10.041125869480865</v>
      </c>
      <c r="N95" s="1915">
        <v>8.4168101776367195</v>
      </c>
      <c r="O95" s="1921">
        <v>7.006292254219872</v>
      </c>
      <c r="P95" s="1921">
        <v>7.0731593873204304</v>
      </c>
      <c r="Q95" s="1912">
        <v>9.5348088958205466</v>
      </c>
      <c r="R95" s="1917"/>
      <c r="S95" s="1917"/>
      <c r="T95" s="1917"/>
    </row>
    <row r="96" spans="1:20">
      <c r="A96" s="3058">
        <v>42186</v>
      </c>
      <c r="B96" s="1910">
        <v>174.36741071215195</v>
      </c>
      <c r="C96" s="1892">
        <v>171.63542412745153</v>
      </c>
      <c r="D96" s="1892">
        <v>168.93316421475186</v>
      </c>
      <c r="E96" s="1910">
        <v>179.50497260588975</v>
      </c>
      <c r="F96" s="1886">
        <v>0.69391654947672521</v>
      </c>
      <c r="G96" s="1910">
        <v>0.61273190557702151</v>
      </c>
      <c r="H96" s="1920">
        <v>0.5865027645250791</v>
      </c>
      <c r="I96" s="1910">
        <v>0.77236717425395796</v>
      </c>
      <c r="J96" s="1919">
        <v>9.2179236124928678</v>
      </c>
      <c r="K96" s="1910">
        <v>8.8302533188243046</v>
      </c>
      <c r="L96" s="1892">
        <v>8.740287330308476</v>
      </c>
      <c r="M96" s="1910">
        <v>10.049018555917172</v>
      </c>
      <c r="N96" s="1919">
        <v>8.496989320288435</v>
      </c>
      <c r="O96" s="1910">
        <v>7.1535495534027547</v>
      </c>
      <c r="P96" s="1887">
        <v>7.2154796232357228</v>
      </c>
      <c r="Q96" s="1912">
        <v>9.5523852266439917</v>
      </c>
      <c r="R96" s="1917"/>
      <c r="S96" s="1917"/>
      <c r="T96" s="1917"/>
    </row>
    <row r="97" spans="1:20">
      <c r="A97" s="3058">
        <v>42217</v>
      </c>
      <c r="B97" s="1910">
        <v>175.399354897905</v>
      </c>
      <c r="C97" s="1892">
        <v>172.68520132796178</v>
      </c>
      <c r="D97" s="1892">
        <v>169.83866364326065</v>
      </c>
      <c r="E97" s="1910">
        <v>180.62890460997045</v>
      </c>
      <c r="F97" s="1886">
        <v>0.59182170655536481</v>
      </c>
      <c r="G97" s="1910">
        <v>0.61163201352346164</v>
      </c>
      <c r="H97" s="1920">
        <v>0.5360104587620782</v>
      </c>
      <c r="I97" s="1910">
        <v>0.62612861792321439</v>
      </c>
      <c r="J97" s="1919">
        <v>9.3356511569736824</v>
      </c>
      <c r="K97" s="1910">
        <v>9.0101289152377859</v>
      </c>
      <c r="L97" s="1892">
        <v>8.8443910075081362</v>
      </c>
      <c r="M97" s="1910">
        <v>10.131318805987704</v>
      </c>
      <c r="N97" s="1919">
        <v>8.566461039089063</v>
      </c>
      <c r="O97" s="1910">
        <v>7.3838523930298123</v>
      </c>
      <c r="P97" s="1887">
        <v>7.4009991675236364</v>
      </c>
      <c r="Q97" s="1912">
        <v>9.5705265218661424</v>
      </c>
      <c r="R97" s="1917"/>
      <c r="S97" s="1917"/>
      <c r="T97" s="1917"/>
    </row>
    <row r="98" spans="1:20">
      <c r="A98" s="3057">
        <v>42248</v>
      </c>
      <c r="B98" s="1910">
        <v>176.46129071508099</v>
      </c>
      <c r="C98" s="1892">
        <v>173.65891572632145</v>
      </c>
      <c r="D98" s="1892">
        <v>170.84887956960131</v>
      </c>
      <c r="E98" s="1910">
        <v>181.78372292524139</v>
      </c>
      <c r="F98" s="1886">
        <v>0.60543883858301228</v>
      </c>
      <c r="G98" s="1910">
        <v>0.56386673025350831</v>
      </c>
      <c r="H98" s="1920">
        <v>0.59480915868637396</v>
      </c>
      <c r="I98" s="1910">
        <v>0.63933195950257016</v>
      </c>
      <c r="J98" s="1919">
        <v>9.394053325296241</v>
      </c>
      <c r="K98" s="1910">
        <v>8.9277364356870095</v>
      </c>
      <c r="L98" s="1892">
        <v>8.7745897518011446</v>
      </c>
      <c r="M98" s="1910">
        <v>10.173917326230253</v>
      </c>
      <c r="N98" s="1919">
        <v>8.6577601203504457</v>
      </c>
      <c r="O98" s="1910">
        <v>7.6051349229317822</v>
      </c>
      <c r="P98" s="1887">
        <v>7.6124339267043695</v>
      </c>
      <c r="Q98" s="1912">
        <v>9.6144797701773825</v>
      </c>
      <c r="R98" s="1917"/>
      <c r="S98" s="1917"/>
      <c r="T98" s="1917"/>
    </row>
    <row r="99" spans="1:20" ht="20.25" customHeight="1">
      <c r="A99" s="3058">
        <v>42278</v>
      </c>
      <c r="B99" s="1910">
        <v>177.20070684553821</v>
      </c>
      <c r="C99" s="1892">
        <v>174.36165738493401</v>
      </c>
      <c r="D99" s="1892">
        <v>171.529640323065</v>
      </c>
      <c r="E99" s="1922">
        <v>182.60998274323873</v>
      </c>
      <c r="F99" s="1923">
        <v>0.41902455063139143</v>
      </c>
      <c r="G99" s="1924">
        <v>0.4046677682359956</v>
      </c>
      <c r="H99" s="1925">
        <v>0.39845783898533682</v>
      </c>
      <c r="I99" s="1922">
        <v>0.4545290440207026</v>
      </c>
      <c r="J99" s="1923">
        <v>9.2958602272760373</v>
      </c>
      <c r="K99" s="1924">
        <v>8.7421070887322259</v>
      </c>
      <c r="L99" s="1925">
        <v>8.5698261663206239</v>
      </c>
      <c r="M99" s="1926">
        <v>10.128726254741707</v>
      </c>
      <c r="N99" s="1927">
        <v>8.7603831027591497</v>
      </c>
      <c r="O99" s="1925">
        <v>7.8116329606837951</v>
      </c>
      <c r="P99" s="1925">
        <v>7.7996664984553377</v>
      </c>
      <c r="Q99" s="1928">
        <v>9.6804254058174593</v>
      </c>
      <c r="R99" s="1917"/>
      <c r="S99" s="1917"/>
      <c r="T99" s="1917"/>
    </row>
    <row r="100" spans="1:20">
      <c r="A100" s="3058">
        <v>42309</v>
      </c>
      <c r="B100" s="1910">
        <v>178.37088002796099</v>
      </c>
      <c r="C100" s="1892">
        <v>175.34873311617434</v>
      </c>
      <c r="D100" s="1892">
        <v>172.42091544720483</v>
      </c>
      <c r="E100" s="1922">
        <v>184.05674665593131</v>
      </c>
      <c r="F100" s="1923">
        <v>0.66036597892514237</v>
      </c>
      <c r="G100" s="1924">
        <v>0.5661082522639731</v>
      </c>
      <c r="H100" s="1925">
        <v>0.51960414681752809</v>
      </c>
      <c r="I100" s="1922">
        <v>0.79226989179821317</v>
      </c>
      <c r="J100" s="1929">
        <v>9.3681620972500923</v>
      </c>
      <c r="K100" s="1924">
        <v>8.7317346638247102</v>
      </c>
      <c r="L100" s="1925">
        <v>8.4852816803695248</v>
      </c>
      <c r="M100" s="1926">
        <v>10.320917764618628</v>
      </c>
      <c r="N100" s="1927">
        <v>8.8792315580593595</v>
      </c>
      <c r="O100" s="1925">
        <v>8.0160605804290697</v>
      </c>
      <c r="P100" s="1925">
        <v>7.9809736173752128</v>
      </c>
      <c r="Q100" s="1928">
        <v>9.7782185750514117</v>
      </c>
      <c r="R100" s="1917"/>
      <c r="S100" s="1917"/>
      <c r="T100" s="1917"/>
    </row>
    <row r="101" spans="1:20">
      <c r="A101" s="3057">
        <v>42339</v>
      </c>
      <c r="B101" s="1910">
        <v>180.14536694823201</v>
      </c>
      <c r="C101" s="1892">
        <v>176.7128149524645</v>
      </c>
      <c r="D101" s="1892">
        <v>173.76017123811039</v>
      </c>
      <c r="E101" s="1930">
        <v>186.19942795273664</v>
      </c>
      <c r="F101" s="1923">
        <v>0.99482994084732468</v>
      </c>
      <c r="G101" s="1924">
        <v>0.77792511645145623</v>
      </c>
      <c r="H101" s="1925">
        <v>0.77673627206533524</v>
      </c>
      <c r="I101" s="1930">
        <v>1.1641416768116528</v>
      </c>
      <c r="J101" s="1929">
        <v>9.5539051117446121</v>
      </c>
      <c r="K101" s="1924">
        <v>8.7273014438817142</v>
      </c>
      <c r="L101" s="1931">
        <v>8.4381416626675474</v>
      </c>
      <c r="M101" s="1932">
        <v>10.58810821806378</v>
      </c>
      <c r="N101" s="1933">
        <v>9.0094349800770317</v>
      </c>
      <c r="O101" s="1934">
        <v>8.2221449703911986</v>
      </c>
      <c r="P101" s="1934">
        <v>8.1603958371996299</v>
      </c>
      <c r="Q101" s="1935">
        <v>9.897979140898201</v>
      </c>
      <c r="R101" s="1917"/>
      <c r="S101" s="1917"/>
      <c r="T101" s="1917"/>
    </row>
    <row r="102" spans="1:20">
      <c r="A102" s="3058">
        <v>42370</v>
      </c>
      <c r="B102" s="1910">
        <v>181.70766619327526</v>
      </c>
      <c r="C102" s="1892">
        <v>178.19002580692074</v>
      </c>
      <c r="D102" s="1892">
        <v>175.17643334665553</v>
      </c>
      <c r="E102" s="1930">
        <v>187.92069184717352</v>
      </c>
      <c r="F102" s="1923">
        <v>0.8672436441244713</v>
      </c>
      <c r="G102" s="1924">
        <v>0.83593872626251198</v>
      </c>
      <c r="H102" s="1925">
        <v>0.81506716899144749</v>
      </c>
      <c r="I102" s="1922">
        <v>0.92441953950243771</v>
      </c>
      <c r="J102" s="1929">
        <v>9.6167044853022787</v>
      </c>
      <c r="K102" s="1924">
        <v>8.8409625127193578</v>
      </c>
      <c r="L102" s="1925">
        <v>8.526275429577197</v>
      </c>
      <c r="M102" s="1932">
        <v>10.641955200911909</v>
      </c>
      <c r="N102" s="1927">
        <v>9.1300136594079078</v>
      </c>
      <c r="O102" s="1925">
        <v>8.3911536767931949</v>
      </c>
      <c r="P102" s="1925">
        <v>8.2767007818722647</v>
      </c>
      <c r="Q102" s="1935">
        <v>10.01671611572732</v>
      </c>
      <c r="R102" s="1917"/>
      <c r="S102" s="1917"/>
      <c r="T102" s="1917"/>
    </row>
    <row r="103" spans="1:20">
      <c r="A103" s="3058">
        <v>42401</v>
      </c>
      <c r="B103" s="1910">
        <v>185.89287684069549</v>
      </c>
      <c r="C103" s="1892">
        <v>183.03095599238657</v>
      </c>
      <c r="D103" s="1892">
        <v>177.94660726826709</v>
      </c>
      <c r="E103" s="1930">
        <v>190.51062538361171</v>
      </c>
      <c r="F103" s="1923">
        <v>2.3032658638456098</v>
      </c>
      <c r="G103" s="1924">
        <v>2.7167234324951863</v>
      </c>
      <c r="H103" s="1925">
        <v>1.5813622121930564</v>
      </c>
      <c r="I103" s="1930">
        <v>1.3782056201370665</v>
      </c>
      <c r="J103" s="1929">
        <v>11.379040910338944</v>
      </c>
      <c r="K103" s="1924">
        <v>11.041239912755628</v>
      </c>
      <c r="L103" s="1931">
        <v>9.4828568378360103</v>
      </c>
      <c r="M103" s="1932">
        <v>11.347672138670319</v>
      </c>
      <c r="N103" s="1933">
        <v>9.3858899646981087</v>
      </c>
      <c r="O103" s="1934">
        <v>8.732225612385605</v>
      </c>
      <c r="P103" s="1934">
        <v>8.4767962296539991</v>
      </c>
      <c r="Q103" s="1935">
        <v>10.184213226064244</v>
      </c>
      <c r="R103" s="1917"/>
      <c r="S103" s="1917"/>
      <c r="T103" s="1917"/>
    </row>
    <row r="104" spans="1:20">
      <c r="A104" s="3057">
        <v>42430</v>
      </c>
      <c r="B104" s="1927">
        <v>189.93501093282194</v>
      </c>
      <c r="C104" s="1936">
        <v>186.41869712065781</v>
      </c>
      <c r="D104" s="1936">
        <v>180.83720467078339</v>
      </c>
      <c r="E104" s="1930">
        <v>194.86921181476683</v>
      </c>
      <c r="F104" s="1923">
        <v>2.1744427009919463</v>
      </c>
      <c r="G104" s="1924">
        <v>1.8509115629665303</v>
      </c>
      <c r="H104" s="1925">
        <v>1.6244183841945983</v>
      </c>
      <c r="I104" s="1930">
        <v>2.2878442724014292</v>
      </c>
      <c r="J104" s="1929">
        <v>12.774709778940192</v>
      </c>
      <c r="K104" s="1924">
        <v>12.169702970196525</v>
      </c>
      <c r="L104" s="1931">
        <v>10.313389121496201</v>
      </c>
      <c r="M104" s="1932">
        <v>12.744611325943239</v>
      </c>
      <c r="N104" s="1933">
        <v>9.750670600144602</v>
      </c>
      <c r="O104" s="1934">
        <v>9.1315042648519835</v>
      </c>
      <c r="P104" s="1934">
        <v>8.7169993083765434</v>
      </c>
      <c r="Q104" s="1935">
        <v>10.470941615821829</v>
      </c>
      <c r="R104" s="1917"/>
      <c r="S104" s="1917"/>
      <c r="T104" s="1917"/>
    </row>
    <row r="105" spans="1:20">
      <c r="A105" s="3058">
        <v>42461</v>
      </c>
      <c r="B105" s="1930">
        <v>192.99391978523843</v>
      </c>
      <c r="C105" s="1892">
        <v>189.54878923224828</v>
      </c>
      <c r="D105" s="1892">
        <v>182.65927174646839</v>
      </c>
      <c r="E105" s="1930">
        <v>197.3975376000611</v>
      </c>
      <c r="F105" s="1937">
        <v>1.6105028964346104</v>
      </c>
      <c r="G105" s="1937">
        <v>1.6790655443560638</v>
      </c>
      <c r="H105" s="1936">
        <v>1.0075731257857683</v>
      </c>
      <c r="I105" s="1930">
        <v>1.2974475350665386</v>
      </c>
      <c r="J105" s="1938">
        <v>13.721044447092439</v>
      </c>
      <c r="K105" s="1937">
        <v>13.351791131873298</v>
      </c>
      <c r="L105" s="1939">
        <v>10.790064762095412</v>
      </c>
      <c r="M105" s="1932">
        <v>13.194166491547037</v>
      </c>
      <c r="N105" s="1940">
        <v>10.182218038939013</v>
      </c>
      <c r="O105" s="1941">
        <v>9.6141772199498803</v>
      </c>
      <c r="P105" s="1941">
        <v>8.979661253599275</v>
      </c>
      <c r="Q105" s="1935">
        <v>10.785926127906492</v>
      </c>
      <c r="R105" s="1917"/>
      <c r="S105" s="1917"/>
      <c r="T105" s="1917"/>
    </row>
    <row r="106" spans="1:20">
      <c r="A106" s="3057">
        <v>42491</v>
      </c>
      <c r="B106" s="1930">
        <v>198.30441521333407</v>
      </c>
      <c r="C106" s="1892">
        <v>194.70369096825874</v>
      </c>
      <c r="D106" s="1892">
        <v>187.26070218198652</v>
      </c>
      <c r="E106" s="1910">
        <v>202.46480043783089</v>
      </c>
      <c r="F106" s="1915">
        <v>2.751638722092963</v>
      </c>
      <c r="G106" s="1892">
        <v>2.7195645811772096</v>
      </c>
      <c r="H106" s="1920">
        <v>2.5191332427433082</v>
      </c>
      <c r="I106" s="1910">
        <v>2.5670344723531144</v>
      </c>
      <c r="J106" s="1915">
        <v>15.577265107689016</v>
      </c>
      <c r="K106" s="1892">
        <v>15.053800058600416</v>
      </c>
      <c r="L106" s="1892">
        <v>12.300616474279934</v>
      </c>
      <c r="M106" s="1916">
        <v>14.860998881998626</v>
      </c>
      <c r="N106" s="1915">
        <v>10.745728928053083</v>
      </c>
      <c r="O106" s="1921">
        <v>10.195871161063678</v>
      </c>
      <c r="P106" s="1921">
        <v>9.3247803684047881</v>
      </c>
      <c r="Q106" s="1912">
        <v>11.221443771344369</v>
      </c>
      <c r="R106" s="1917"/>
      <c r="S106" s="1917"/>
      <c r="T106" s="1917"/>
    </row>
    <row r="107" spans="1:20">
      <c r="A107" s="3058">
        <v>42522</v>
      </c>
      <c r="B107" s="1930">
        <v>201.70378740537373</v>
      </c>
      <c r="C107" s="1892">
        <v>198.26752468701923</v>
      </c>
      <c r="D107" s="1892">
        <v>190.319139677816</v>
      </c>
      <c r="E107" s="1910">
        <v>205.3865605977017</v>
      </c>
      <c r="F107" s="1915">
        <v>1.7142191152842656</v>
      </c>
      <c r="G107" s="1892">
        <v>1.8303883717034779</v>
      </c>
      <c r="H107" s="1920">
        <v>1.6332511093850144</v>
      </c>
      <c r="I107" s="1910">
        <v>1.4430953694432276</v>
      </c>
      <c r="J107" s="1915">
        <v>16.480162512928985</v>
      </c>
      <c r="K107" s="1892">
        <v>16.224476435030425</v>
      </c>
      <c r="L107" s="1892">
        <v>13.32018054790565</v>
      </c>
      <c r="M107" s="1916">
        <v>15.302042036743302</v>
      </c>
      <c r="N107" s="1915">
        <v>11.371587936007415</v>
      </c>
      <c r="O107" s="1921">
        <v>10.864011162268895</v>
      </c>
      <c r="P107" s="1921">
        <v>9.7493548415577891</v>
      </c>
      <c r="Q107" s="1912">
        <v>11.672359893195392</v>
      </c>
      <c r="R107" s="1917"/>
      <c r="S107" s="1917"/>
      <c r="T107" s="1917"/>
    </row>
    <row r="108" spans="1:20">
      <c r="A108" s="3058">
        <v>42552</v>
      </c>
      <c r="B108" s="1930">
        <v>204.23072924860281</v>
      </c>
      <c r="C108" s="1892">
        <v>200.69130231574101</v>
      </c>
      <c r="D108" s="1892">
        <v>191.9604723626818</v>
      </c>
      <c r="E108" s="1910">
        <v>207.86530021115183</v>
      </c>
      <c r="F108" s="1915">
        <v>1.2527984108451733</v>
      </c>
      <c r="G108" s="1892">
        <v>1.2224783824521523</v>
      </c>
      <c r="H108" s="1920">
        <v>0.86241073159764881</v>
      </c>
      <c r="I108" s="1910">
        <v>1.2068655350363002</v>
      </c>
      <c r="J108" s="1915">
        <v>17.126662840540561</v>
      </c>
      <c r="K108" s="1892">
        <v>16.928835254145099</v>
      </c>
      <c r="L108" s="1892">
        <v>13.631016890595319</v>
      </c>
      <c r="M108" s="1916">
        <v>15.799187729204746</v>
      </c>
      <c r="N108" s="1915">
        <v>12.04481841401433</v>
      </c>
      <c r="O108" s="1921">
        <v>11.553332318046699</v>
      </c>
      <c r="P108" s="1921">
        <v>10.166741582614478</v>
      </c>
      <c r="Q108" s="1912">
        <v>12.16238045078282</v>
      </c>
      <c r="R108" s="1917"/>
      <c r="S108" s="1917"/>
      <c r="T108" s="1917"/>
    </row>
    <row r="109" spans="1:20">
      <c r="A109" s="3057">
        <v>42583</v>
      </c>
      <c r="B109" s="1930">
        <v>206.2859888822054</v>
      </c>
      <c r="C109" s="1892">
        <v>202.40038381835998</v>
      </c>
      <c r="D109" s="1892">
        <v>193.40915112582806</v>
      </c>
      <c r="E109" s="1910">
        <v>210.30152097749595</v>
      </c>
      <c r="F109" s="1886">
        <v>1.0063420138410208</v>
      </c>
      <c r="G109" s="1910">
        <v>0.85159719574201631</v>
      </c>
      <c r="H109" s="1920">
        <v>0.75467555654331875</v>
      </c>
      <c r="I109" s="1910">
        <v>1.172018977611657</v>
      </c>
      <c r="J109" s="1919">
        <v>17.609320172402377</v>
      </c>
      <c r="K109" s="1910">
        <v>17.207718010510618</v>
      </c>
      <c r="L109" s="1892">
        <v>13.878163532937521</v>
      </c>
      <c r="M109" s="1910">
        <v>16.427390971338269</v>
      </c>
      <c r="N109" s="1919">
        <v>12.744438057020432</v>
      </c>
      <c r="O109" s="1910">
        <v>12.246565135207788</v>
      </c>
      <c r="P109" s="1887">
        <v>10.59352153587902</v>
      </c>
      <c r="Q109" s="1912">
        <v>12.69580239607599</v>
      </c>
      <c r="R109" s="1917"/>
      <c r="S109" s="1917"/>
      <c r="T109" s="1917"/>
    </row>
    <row r="110" spans="1:20">
      <c r="A110" s="3058">
        <v>42614</v>
      </c>
      <c r="B110" s="1930">
        <v>207.963228351157</v>
      </c>
      <c r="C110" s="1892">
        <v>204.33775857793793</v>
      </c>
      <c r="D110" s="1892">
        <v>194.9660996736489</v>
      </c>
      <c r="E110" s="1910">
        <v>212.00003575253353</v>
      </c>
      <c r="F110" s="1886">
        <v>0.81306514225225612</v>
      </c>
      <c r="G110" s="1910">
        <v>0.95719915299991953</v>
      </c>
      <c r="H110" s="1920">
        <v>0.80500252379884785</v>
      </c>
      <c r="I110" s="1910">
        <v>0.80765691429276387</v>
      </c>
      <c r="J110" s="1919">
        <v>17.852038545348648</v>
      </c>
      <c r="K110" s="1910">
        <v>17.666149027421625</v>
      </c>
      <c r="L110" s="1892">
        <v>14.116112534541145</v>
      </c>
      <c r="M110" s="1910">
        <v>16.622122344649412</v>
      </c>
      <c r="N110" s="1919">
        <v>13.454155800653993</v>
      </c>
      <c r="O110" s="1910">
        <v>12.980267161573096</v>
      </c>
      <c r="P110" s="1887">
        <v>11.043076387383536</v>
      </c>
      <c r="Q110" s="1912">
        <v>13.237561403225669</v>
      </c>
      <c r="R110" s="1917"/>
      <c r="S110" s="1917"/>
      <c r="T110" s="1917"/>
    </row>
    <row r="111" spans="1:20">
      <c r="A111" s="3058">
        <v>42644</v>
      </c>
      <c r="B111" s="1930">
        <v>209.68099241244283</v>
      </c>
      <c r="C111" s="1892">
        <v>205.86335637947795</v>
      </c>
      <c r="D111" s="1892">
        <v>196.53086967600694</v>
      </c>
      <c r="E111" s="1910">
        <v>213.81759524456302</v>
      </c>
      <c r="F111" s="1886">
        <v>0.82599413122463261</v>
      </c>
      <c r="G111" s="1910">
        <v>0.7466059196093795</v>
      </c>
      <c r="H111" s="1920">
        <v>0.80258568283271359</v>
      </c>
      <c r="I111" s="1910">
        <v>0.85733923844763638</v>
      </c>
      <c r="J111" s="1919">
        <v>18.329659144766808</v>
      </c>
      <c r="K111" s="1910">
        <v>18.066872881919465</v>
      </c>
      <c r="L111" s="1892">
        <v>14.575457224683589</v>
      </c>
      <c r="M111" s="1910">
        <v>17.089762581711753</v>
      </c>
      <c r="N111" s="1919">
        <v>14.205745495160741</v>
      </c>
      <c r="O111" s="1910">
        <v>13.756549086429558</v>
      </c>
      <c r="P111" s="1887">
        <v>11.544471131922919</v>
      </c>
      <c r="Q111" s="1912">
        <v>13.817373138530911</v>
      </c>
      <c r="R111" s="1917"/>
      <c r="S111" s="1917"/>
      <c r="T111" s="1917"/>
    </row>
    <row r="112" spans="1:20">
      <c r="A112" s="3057">
        <v>42675</v>
      </c>
      <c r="B112" s="1930">
        <v>211.32697763747194</v>
      </c>
      <c r="C112" s="1892">
        <v>207.33480501381513</v>
      </c>
      <c r="D112" s="1892">
        <v>198.05486160130658</v>
      </c>
      <c r="E112" s="1922">
        <v>215.69709663708446</v>
      </c>
      <c r="F112" s="1923">
        <v>0.78499496119870571</v>
      </c>
      <c r="G112" s="1924">
        <v>0.71476957347609016</v>
      </c>
      <c r="H112" s="1925">
        <v>0.77544658903308061</v>
      </c>
      <c r="I112" s="1922">
        <v>0.87902091985070285</v>
      </c>
      <c r="J112" s="1923">
        <v>18.476164721699433</v>
      </c>
      <c r="K112" s="1924">
        <v>18.241404616507225</v>
      </c>
      <c r="L112" s="1925">
        <v>14.867074616565773</v>
      </c>
      <c r="M112" s="1926">
        <v>17.190540719651224</v>
      </c>
      <c r="N112" s="1927">
        <v>14.957860172211483</v>
      </c>
      <c r="O112" s="1925">
        <v>14.542352399571129</v>
      </c>
      <c r="P112" s="1925">
        <v>12.073687952458386</v>
      </c>
      <c r="Q112" s="1928">
        <v>14.385516474737116</v>
      </c>
      <c r="R112" s="1917"/>
      <c r="S112" s="1917"/>
      <c r="T112" s="1917"/>
    </row>
    <row r="113" spans="1:20" ht="16.5" thickBot="1">
      <c r="A113" s="3059">
        <v>42705</v>
      </c>
      <c r="B113" s="1942">
        <v>213.55686290408624</v>
      </c>
      <c r="C113" s="1943">
        <v>208.61381084902683</v>
      </c>
      <c r="D113" s="1943">
        <v>199.30570338384553</v>
      </c>
      <c r="E113" s="1942">
        <v>218.57612682789915</v>
      </c>
      <c r="F113" s="1944">
        <v>1.0551824909168346</v>
      </c>
      <c r="G113" s="1945">
        <v>0.6168794646545166</v>
      </c>
      <c r="H113" s="1946">
        <v>0.63156328121695537</v>
      </c>
      <c r="I113" s="1942">
        <v>1.334756116656834</v>
      </c>
      <c r="J113" s="1947">
        <v>18.546963778122375</v>
      </c>
      <c r="K113" s="1945">
        <v>18.052451886493714</v>
      </c>
      <c r="L113" s="1946">
        <v>14.701603919766555</v>
      </c>
      <c r="M113" s="1948">
        <v>17.388183858105478</v>
      </c>
      <c r="N113" s="1949">
        <v>15.696812638797255</v>
      </c>
      <c r="O113" s="1946">
        <v>15.307381808280638</v>
      </c>
      <c r="P113" s="1946">
        <v>12.589468829911482</v>
      </c>
      <c r="Q113" s="1950">
        <v>14.9462437761334</v>
      </c>
      <c r="R113" s="1917"/>
      <c r="S113" s="1917"/>
      <c r="T113" s="1917"/>
    </row>
    <row r="114" spans="1:20" ht="16.5" thickTop="1">
      <c r="A114" s="1951" t="s">
        <v>1015</v>
      </c>
      <c r="B114" s="1917"/>
      <c r="C114" s="1922"/>
      <c r="D114" s="1952"/>
      <c r="E114" s="1922"/>
      <c r="F114" s="1953"/>
      <c r="G114" s="1953"/>
      <c r="H114" s="1922"/>
      <c r="I114" s="1953"/>
      <c r="J114" s="1954"/>
      <c r="K114" s="1926"/>
      <c r="L114" s="1922"/>
      <c r="M114" s="1955"/>
      <c r="N114" s="1955"/>
      <c r="O114" s="1955"/>
      <c r="P114" s="1956"/>
      <c r="Q114" s="1953"/>
      <c r="R114" s="1917"/>
    </row>
    <row r="115" spans="1:20">
      <c r="B115" s="1917"/>
      <c r="C115" s="1922"/>
      <c r="D115" s="1952"/>
      <c r="E115" s="1922"/>
      <c r="F115" s="1953"/>
      <c r="G115" s="1922"/>
      <c r="H115" s="1926"/>
      <c r="I115" s="1953"/>
      <c r="J115" s="1926"/>
      <c r="K115" s="1917"/>
      <c r="L115" s="1926"/>
      <c r="M115" s="1953"/>
      <c r="N115" s="1953"/>
      <c r="O115" s="1953"/>
      <c r="P115" s="1926"/>
    </row>
    <row r="116" spans="1:20">
      <c r="B116" s="1917"/>
      <c r="C116" s="1922"/>
      <c r="D116" s="1952"/>
      <c r="E116" s="1917"/>
      <c r="F116" s="1917"/>
      <c r="G116" s="1922"/>
      <c r="H116" s="1922"/>
      <c r="I116" s="1917"/>
      <c r="J116" s="1953"/>
      <c r="K116" s="1917"/>
      <c r="L116" s="1922"/>
      <c r="M116" s="1953"/>
      <c r="N116" s="1953"/>
      <c r="O116" s="1953"/>
      <c r="P116" s="1926"/>
    </row>
    <row r="117" spans="1:20">
      <c r="B117" s="1917"/>
      <c r="C117" s="1922"/>
      <c r="D117" s="1952"/>
      <c r="E117" s="1917"/>
      <c r="F117" s="1917"/>
      <c r="G117" s="1922"/>
      <c r="H117" s="1922"/>
      <c r="I117" s="1917"/>
      <c r="J117" s="1953"/>
      <c r="K117" s="1917"/>
      <c r="L117" s="1922"/>
      <c r="M117" s="1953"/>
      <c r="N117" s="1953"/>
      <c r="O117" s="1953"/>
      <c r="P117" s="1926"/>
    </row>
    <row r="118" spans="1:20">
      <c r="B118" s="1917"/>
      <c r="C118" s="1922"/>
      <c r="D118" s="1952"/>
      <c r="E118" s="1953"/>
      <c r="F118" s="1953"/>
      <c r="G118" s="1917"/>
      <c r="H118" s="1922"/>
      <c r="I118" s="1917"/>
      <c r="J118" s="1953"/>
      <c r="K118" s="1953"/>
      <c r="L118" s="1922"/>
      <c r="M118" s="1917"/>
      <c r="N118" s="1953"/>
      <c r="O118" s="1953"/>
      <c r="P118" s="1926"/>
    </row>
    <row r="119" spans="1:20">
      <c r="C119" s="1922"/>
      <c r="D119" s="1952"/>
      <c r="G119" s="1917"/>
      <c r="H119" s="1922"/>
      <c r="I119" s="1917"/>
    </row>
    <row r="120" spans="1:20">
      <c r="C120" s="1922"/>
      <c r="D120" s="1952"/>
      <c r="G120" s="1917"/>
      <c r="H120" s="1922"/>
      <c r="I120" s="1917"/>
    </row>
    <row r="121" spans="1:20">
      <c r="C121" s="1922"/>
      <c r="D121" s="1952"/>
      <c r="G121" s="1917"/>
      <c r="H121" s="1922"/>
      <c r="I121" s="1917"/>
    </row>
    <row r="122" spans="1:20">
      <c r="D122" s="1952"/>
      <c r="G122" s="1917"/>
      <c r="H122" s="1917"/>
      <c r="I122" s="1917"/>
    </row>
    <row r="123" spans="1:20">
      <c r="D123" s="1952"/>
      <c r="G123" s="1917"/>
      <c r="H123" s="1917"/>
      <c r="I123" s="1917"/>
    </row>
    <row r="124" spans="1:20">
      <c r="D124" s="1952"/>
      <c r="G124" s="1917"/>
      <c r="H124" s="1917"/>
      <c r="I124" s="1917"/>
    </row>
    <row r="125" spans="1:20">
      <c r="D125" s="1952"/>
      <c r="G125" s="1917"/>
      <c r="H125" s="1917"/>
      <c r="I125" s="1917"/>
    </row>
    <row r="126" spans="1:20">
      <c r="D126" s="1952"/>
      <c r="G126" s="1917"/>
      <c r="H126" s="1917"/>
      <c r="I126" s="1917"/>
    </row>
    <row r="127" spans="1:20">
      <c r="D127" s="1952"/>
      <c r="G127" s="1917"/>
      <c r="H127" s="1917"/>
      <c r="I127" s="1917"/>
    </row>
    <row r="128" spans="1:20">
      <c r="D128" s="1952"/>
      <c r="G128" s="1917"/>
      <c r="H128" s="1917"/>
      <c r="I128" s="1917"/>
    </row>
    <row r="129" spans="4:9">
      <c r="D129" s="1952"/>
      <c r="G129" s="1917"/>
      <c r="H129" s="1917"/>
      <c r="I129" s="1917"/>
    </row>
    <row r="130" spans="4:9">
      <c r="D130" s="1952"/>
      <c r="G130" s="1917"/>
      <c r="H130" s="1917"/>
      <c r="I130" s="1917"/>
    </row>
    <row r="131" spans="4:9">
      <c r="D131" s="1952"/>
      <c r="G131" s="1917"/>
      <c r="H131" s="1917"/>
      <c r="I131" s="1917"/>
    </row>
    <row r="132" spans="4:9">
      <c r="D132" s="1952"/>
      <c r="G132" s="1917"/>
      <c r="H132" s="1917"/>
      <c r="I132" s="1917"/>
    </row>
    <row r="133" spans="4:9">
      <c r="D133" s="1952"/>
      <c r="G133" s="1917"/>
      <c r="H133" s="1917"/>
      <c r="I133" s="1917"/>
    </row>
    <row r="134" spans="4:9">
      <c r="G134" s="1917"/>
      <c r="H134" s="1917"/>
      <c r="I134" s="1917"/>
    </row>
    <row r="135" spans="4:9">
      <c r="G135" s="1917"/>
      <c r="H135" s="1917"/>
      <c r="I135" s="1917"/>
    </row>
    <row r="136" spans="4:9">
      <c r="G136" s="1917"/>
      <c r="H136" s="1917"/>
      <c r="I136" s="1917"/>
    </row>
    <row r="137" spans="4:9">
      <c r="G137" s="1917"/>
      <c r="H137" s="1917"/>
      <c r="I137" s="1917"/>
    </row>
  </sheetData>
  <mergeCells count="5">
    <mergeCell ref="A3:A4"/>
    <mergeCell ref="B3:E3"/>
    <mergeCell ref="F3:I3"/>
    <mergeCell ref="J3:M3"/>
    <mergeCell ref="N3:Q3"/>
  </mergeCells>
  <hyperlinks>
    <hyperlink ref="A1" location="Menu!A1" display="Return to Menu"/>
  </hyperlinks>
  <pageMargins left="0.19685039370078741" right="0.11811023622047245" top="0.74803149606299213" bottom="0.70866141732283472" header="0.23622047244094491" footer="0.51181102362204722"/>
  <pageSetup paperSize="9" scale="53" firstPageNumber="215" fitToWidth="2" fitToHeight="2" orientation="landscape" useFirstPageNumber="1" r:id="rId1"/>
  <headerFooter alignWithMargins="0"/>
  <rowBreaks count="1" manualBreakCount="1">
    <brk id="55" max="1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3"/>
  <sheetViews>
    <sheetView view="pageBreakPreview" zoomScaleSheetLayoutView="100" workbookViewId="0">
      <pane xSplit="1" ySplit="3" topLeftCell="AE57" activePane="bottomRight" state="frozen"/>
      <selection activeCell="CJ27" sqref="CJ27"/>
      <selection pane="topRight" activeCell="CJ27" sqref="CJ27"/>
      <selection pane="bottomLeft" activeCell="CJ27" sqref="CJ27"/>
      <selection pane="bottomRight"/>
    </sheetView>
  </sheetViews>
  <sheetFormatPr defaultColWidth="15.5703125" defaultRowHeight="14.25"/>
  <cols>
    <col min="1" max="1" width="51.28515625" style="1976" customWidth="1"/>
    <col min="2" max="25" width="15.5703125" style="1976" bestFit="1" customWidth="1"/>
    <col min="26" max="26" width="15.5703125" style="1976" customWidth="1"/>
    <col min="27" max="27" width="17.42578125" style="1976" customWidth="1"/>
    <col min="28" max="28" width="17.140625" style="1976" customWidth="1"/>
    <col min="29" max="29" width="17.28515625" style="1976" bestFit="1" customWidth="1"/>
    <col min="30" max="30" width="17.42578125" style="1976" customWidth="1"/>
    <col min="31" max="31" width="17.140625" style="1976" customWidth="1"/>
    <col min="32" max="32" width="17" style="1976" customWidth="1"/>
    <col min="33" max="33" width="17.140625" style="1976" customWidth="1"/>
    <col min="34" max="34" width="17.7109375" style="1976" customWidth="1"/>
    <col min="35" max="35" width="19.7109375" style="1976" customWidth="1"/>
    <col min="36" max="36" width="19.140625" style="1976" customWidth="1"/>
    <col min="37" max="114" width="9.140625" style="1976" customWidth="1"/>
    <col min="115" max="115" width="45.7109375" style="1976" customWidth="1"/>
    <col min="116" max="136" width="16.7109375" style="1976" customWidth="1"/>
    <col min="137" max="137" width="16.85546875" style="1976" customWidth="1"/>
    <col min="138" max="139" width="9.140625" style="1976" customWidth="1"/>
    <col min="140" max="140" width="17.5703125" style="1976" customWidth="1"/>
    <col min="141" max="141" width="16" style="1976" bestFit="1" customWidth="1"/>
    <col min="142" max="247" width="9.140625" style="1976" customWidth="1"/>
    <col min="248" max="248" width="51.28515625" style="1976" customWidth="1"/>
    <col min="249" max="256" width="15.5703125" style="1976"/>
    <col min="257" max="257" width="51.28515625" style="1976" customWidth="1"/>
    <col min="258" max="281" width="15.5703125" style="1976" bestFit="1" customWidth="1"/>
    <col min="282" max="282" width="15.5703125" style="1976" customWidth="1"/>
    <col min="283" max="283" width="17.42578125" style="1976" customWidth="1"/>
    <col min="284" max="284" width="17.140625" style="1976" customWidth="1"/>
    <col min="285" max="285" width="17.28515625" style="1976" bestFit="1" customWidth="1"/>
    <col min="286" max="286" width="17.42578125" style="1976" customWidth="1"/>
    <col min="287" max="287" width="17.140625" style="1976" customWidth="1"/>
    <col min="288" max="288" width="17" style="1976" customWidth="1"/>
    <col min="289" max="289" width="17.140625" style="1976" customWidth="1"/>
    <col min="290" max="290" width="17.7109375" style="1976" customWidth="1"/>
    <col min="291" max="291" width="19.7109375" style="1976" customWidth="1"/>
    <col min="292" max="292" width="19.140625" style="1976" customWidth="1"/>
    <col min="293" max="370" width="9.140625" style="1976" customWidth="1"/>
    <col min="371" max="371" width="45.7109375" style="1976" customWidth="1"/>
    <col min="372" max="392" width="16.7109375" style="1976" customWidth="1"/>
    <col min="393" max="393" width="16.85546875" style="1976" customWidth="1"/>
    <col min="394" max="395" width="9.140625" style="1976" customWidth="1"/>
    <col min="396" max="396" width="17.5703125" style="1976" customWidth="1"/>
    <col min="397" max="397" width="16" style="1976" bestFit="1" customWidth="1"/>
    <col min="398" max="503" width="9.140625" style="1976" customWidth="1"/>
    <col min="504" max="504" width="51.28515625" style="1976" customWidth="1"/>
    <col min="505" max="512" width="15.5703125" style="1976"/>
    <col min="513" max="513" width="51.28515625" style="1976" customWidth="1"/>
    <col min="514" max="537" width="15.5703125" style="1976" bestFit="1" customWidth="1"/>
    <col min="538" max="538" width="15.5703125" style="1976" customWidth="1"/>
    <col min="539" max="539" width="17.42578125" style="1976" customWidth="1"/>
    <col min="540" max="540" width="17.140625" style="1976" customWidth="1"/>
    <col min="541" max="541" width="17.28515625" style="1976" bestFit="1" customWidth="1"/>
    <col min="542" max="542" width="17.42578125" style="1976" customWidth="1"/>
    <col min="543" max="543" width="17.140625" style="1976" customWidth="1"/>
    <col min="544" max="544" width="17" style="1976" customWidth="1"/>
    <col min="545" max="545" width="17.140625" style="1976" customWidth="1"/>
    <col min="546" max="546" width="17.7109375" style="1976" customWidth="1"/>
    <col min="547" max="547" width="19.7109375" style="1976" customWidth="1"/>
    <col min="548" max="548" width="19.140625" style="1976" customWidth="1"/>
    <col min="549" max="626" width="9.140625" style="1976" customWidth="1"/>
    <col min="627" max="627" width="45.7109375" style="1976" customWidth="1"/>
    <col min="628" max="648" width="16.7109375" style="1976" customWidth="1"/>
    <col min="649" max="649" width="16.85546875" style="1976" customWidth="1"/>
    <col min="650" max="651" width="9.140625" style="1976" customWidth="1"/>
    <col min="652" max="652" width="17.5703125" style="1976" customWidth="1"/>
    <col min="653" max="653" width="16" style="1976" bestFit="1" customWidth="1"/>
    <col min="654" max="759" width="9.140625" style="1976" customWidth="1"/>
    <col min="760" max="760" width="51.28515625" style="1976" customWidth="1"/>
    <col min="761" max="768" width="15.5703125" style="1976"/>
    <col min="769" max="769" width="51.28515625" style="1976" customWidth="1"/>
    <col min="770" max="793" width="15.5703125" style="1976" bestFit="1" customWidth="1"/>
    <col min="794" max="794" width="15.5703125" style="1976" customWidth="1"/>
    <col min="795" max="795" width="17.42578125" style="1976" customWidth="1"/>
    <col min="796" max="796" width="17.140625" style="1976" customWidth="1"/>
    <col min="797" max="797" width="17.28515625" style="1976" bestFit="1" customWidth="1"/>
    <col min="798" max="798" width="17.42578125" style="1976" customWidth="1"/>
    <col min="799" max="799" width="17.140625" style="1976" customWidth="1"/>
    <col min="800" max="800" width="17" style="1976" customWidth="1"/>
    <col min="801" max="801" width="17.140625" style="1976" customWidth="1"/>
    <col min="802" max="802" width="17.7109375" style="1976" customWidth="1"/>
    <col min="803" max="803" width="19.7109375" style="1976" customWidth="1"/>
    <col min="804" max="804" width="19.140625" style="1976" customWidth="1"/>
    <col min="805" max="882" width="9.140625" style="1976" customWidth="1"/>
    <col min="883" max="883" width="45.7109375" style="1976" customWidth="1"/>
    <col min="884" max="904" width="16.7109375" style="1976" customWidth="1"/>
    <col min="905" max="905" width="16.85546875" style="1976" customWidth="1"/>
    <col min="906" max="907" width="9.140625" style="1976" customWidth="1"/>
    <col min="908" max="908" width="17.5703125" style="1976" customWidth="1"/>
    <col min="909" max="909" width="16" style="1976" bestFit="1" customWidth="1"/>
    <col min="910" max="1015" width="9.140625" style="1976" customWidth="1"/>
    <col min="1016" max="1016" width="51.28515625" style="1976" customWidth="1"/>
    <col min="1017" max="1024" width="15.5703125" style="1976"/>
    <col min="1025" max="1025" width="51.28515625" style="1976" customWidth="1"/>
    <col min="1026" max="1049" width="15.5703125" style="1976" bestFit="1" customWidth="1"/>
    <col min="1050" max="1050" width="15.5703125" style="1976" customWidth="1"/>
    <col min="1051" max="1051" width="17.42578125" style="1976" customWidth="1"/>
    <col min="1052" max="1052" width="17.140625" style="1976" customWidth="1"/>
    <col min="1053" max="1053" width="17.28515625" style="1976" bestFit="1" customWidth="1"/>
    <col min="1054" max="1054" width="17.42578125" style="1976" customWidth="1"/>
    <col min="1055" max="1055" width="17.140625" style="1976" customWidth="1"/>
    <col min="1056" max="1056" width="17" style="1976" customWidth="1"/>
    <col min="1057" max="1057" width="17.140625" style="1976" customWidth="1"/>
    <col min="1058" max="1058" width="17.7109375" style="1976" customWidth="1"/>
    <col min="1059" max="1059" width="19.7109375" style="1976" customWidth="1"/>
    <col min="1060" max="1060" width="19.140625" style="1976" customWidth="1"/>
    <col min="1061" max="1138" width="9.140625" style="1976" customWidth="1"/>
    <col min="1139" max="1139" width="45.7109375" style="1976" customWidth="1"/>
    <col min="1140" max="1160" width="16.7109375" style="1976" customWidth="1"/>
    <col min="1161" max="1161" width="16.85546875" style="1976" customWidth="1"/>
    <col min="1162" max="1163" width="9.140625" style="1976" customWidth="1"/>
    <col min="1164" max="1164" width="17.5703125" style="1976" customWidth="1"/>
    <col min="1165" max="1165" width="16" style="1976" bestFit="1" customWidth="1"/>
    <col min="1166" max="1271" width="9.140625" style="1976" customWidth="1"/>
    <col min="1272" max="1272" width="51.28515625" style="1976" customWidth="1"/>
    <col min="1273" max="1280" width="15.5703125" style="1976"/>
    <col min="1281" max="1281" width="51.28515625" style="1976" customWidth="1"/>
    <col min="1282" max="1305" width="15.5703125" style="1976" bestFit="1" customWidth="1"/>
    <col min="1306" max="1306" width="15.5703125" style="1976" customWidth="1"/>
    <col min="1307" max="1307" width="17.42578125" style="1976" customWidth="1"/>
    <col min="1308" max="1308" width="17.140625" style="1976" customWidth="1"/>
    <col min="1309" max="1309" width="17.28515625" style="1976" bestFit="1" customWidth="1"/>
    <col min="1310" max="1310" width="17.42578125" style="1976" customWidth="1"/>
    <col min="1311" max="1311" width="17.140625" style="1976" customWidth="1"/>
    <col min="1312" max="1312" width="17" style="1976" customWidth="1"/>
    <col min="1313" max="1313" width="17.140625" style="1976" customWidth="1"/>
    <col min="1314" max="1314" width="17.7109375" style="1976" customWidth="1"/>
    <col min="1315" max="1315" width="19.7109375" style="1976" customWidth="1"/>
    <col min="1316" max="1316" width="19.140625" style="1976" customWidth="1"/>
    <col min="1317" max="1394" width="9.140625" style="1976" customWidth="1"/>
    <col min="1395" max="1395" width="45.7109375" style="1976" customWidth="1"/>
    <col min="1396" max="1416" width="16.7109375" style="1976" customWidth="1"/>
    <col min="1417" max="1417" width="16.85546875" style="1976" customWidth="1"/>
    <col min="1418" max="1419" width="9.140625" style="1976" customWidth="1"/>
    <col min="1420" max="1420" width="17.5703125" style="1976" customWidth="1"/>
    <col min="1421" max="1421" width="16" style="1976" bestFit="1" customWidth="1"/>
    <col min="1422" max="1527" width="9.140625" style="1976" customWidth="1"/>
    <col min="1528" max="1528" width="51.28515625" style="1976" customWidth="1"/>
    <col min="1529" max="1536" width="15.5703125" style="1976"/>
    <col min="1537" max="1537" width="51.28515625" style="1976" customWidth="1"/>
    <col min="1538" max="1561" width="15.5703125" style="1976" bestFit="1" customWidth="1"/>
    <col min="1562" max="1562" width="15.5703125" style="1976" customWidth="1"/>
    <col min="1563" max="1563" width="17.42578125" style="1976" customWidth="1"/>
    <col min="1564" max="1564" width="17.140625" style="1976" customWidth="1"/>
    <col min="1565" max="1565" width="17.28515625" style="1976" bestFit="1" customWidth="1"/>
    <col min="1566" max="1566" width="17.42578125" style="1976" customWidth="1"/>
    <col min="1567" max="1567" width="17.140625" style="1976" customWidth="1"/>
    <col min="1568" max="1568" width="17" style="1976" customWidth="1"/>
    <col min="1569" max="1569" width="17.140625" style="1976" customWidth="1"/>
    <col min="1570" max="1570" width="17.7109375" style="1976" customWidth="1"/>
    <col min="1571" max="1571" width="19.7109375" style="1976" customWidth="1"/>
    <col min="1572" max="1572" width="19.140625" style="1976" customWidth="1"/>
    <col min="1573" max="1650" width="9.140625" style="1976" customWidth="1"/>
    <col min="1651" max="1651" width="45.7109375" style="1976" customWidth="1"/>
    <col min="1652" max="1672" width="16.7109375" style="1976" customWidth="1"/>
    <col min="1673" max="1673" width="16.85546875" style="1976" customWidth="1"/>
    <col min="1674" max="1675" width="9.140625" style="1976" customWidth="1"/>
    <col min="1676" max="1676" width="17.5703125" style="1976" customWidth="1"/>
    <col min="1677" max="1677" width="16" style="1976" bestFit="1" customWidth="1"/>
    <col min="1678" max="1783" width="9.140625" style="1976" customWidth="1"/>
    <col min="1784" max="1784" width="51.28515625" style="1976" customWidth="1"/>
    <col min="1785" max="1792" width="15.5703125" style="1976"/>
    <col min="1793" max="1793" width="51.28515625" style="1976" customWidth="1"/>
    <col min="1794" max="1817" width="15.5703125" style="1976" bestFit="1" customWidth="1"/>
    <col min="1818" max="1818" width="15.5703125" style="1976" customWidth="1"/>
    <col min="1819" max="1819" width="17.42578125" style="1976" customWidth="1"/>
    <col min="1820" max="1820" width="17.140625" style="1976" customWidth="1"/>
    <col min="1821" max="1821" width="17.28515625" style="1976" bestFit="1" customWidth="1"/>
    <col min="1822" max="1822" width="17.42578125" style="1976" customWidth="1"/>
    <col min="1823" max="1823" width="17.140625" style="1976" customWidth="1"/>
    <col min="1824" max="1824" width="17" style="1976" customWidth="1"/>
    <col min="1825" max="1825" width="17.140625" style="1976" customWidth="1"/>
    <col min="1826" max="1826" width="17.7109375" style="1976" customWidth="1"/>
    <col min="1827" max="1827" width="19.7109375" style="1976" customWidth="1"/>
    <col min="1828" max="1828" width="19.140625" style="1976" customWidth="1"/>
    <col min="1829" max="1906" width="9.140625" style="1976" customWidth="1"/>
    <col min="1907" max="1907" width="45.7109375" style="1976" customWidth="1"/>
    <col min="1908" max="1928" width="16.7109375" style="1976" customWidth="1"/>
    <col min="1929" max="1929" width="16.85546875" style="1976" customWidth="1"/>
    <col min="1930" max="1931" width="9.140625" style="1976" customWidth="1"/>
    <col min="1932" max="1932" width="17.5703125" style="1976" customWidth="1"/>
    <col min="1933" max="1933" width="16" style="1976" bestFit="1" customWidth="1"/>
    <col min="1934" max="2039" width="9.140625" style="1976" customWidth="1"/>
    <col min="2040" max="2040" width="51.28515625" style="1976" customWidth="1"/>
    <col min="2041" max="2048" width="15.5703125" style="1976"/>
    <col min="2049" max="2049" width="51.28515625" style="1976" customWidth="1"/>
    <col min="2050" max="2073" width="15.5703125" style="1976" bestFit="1" customWidth="1"/>
    <col min="2074" max="2074" width="15.5703125" style="1976" customWidth="1"/>
    <col min="2075" max="2075" width="17.42578125" style="1976" customWidth="1"/>
    <col min="2076" max="2076" width="17.140625" style="1976" customWidth="1"/>
    <col min="2077" max="2077" width="17.28515625" style="1976" bestFit="1" customWidth="1"/>
    <col min="2078" max="2078" width="17.42578125" style="1976" customWidth="1"/>
    <col min="2079" max="2079" width="17.140625" style="1976" customWidth="1"/>
    <col min="2080" max="2080" width="17" style="1976" customWidth="1"/>
    <col min="2081" max="2081" width="17.140625" style="1976" customWidth="1"/>
    <col min="2082" max="2082" width="17.7109375" style="1976" customWidth="1"/>
    <col min="2083" max="2083" width="19.7109375" style="1976" customWidth="1"/>
    <col min="2084" max="2084" width="19.140625" style="1976" customWidth="1"/>
    <col min="2085" max="2162" width="9.140625" style="1976" customWidth="1"/>
    <col min="2163" max="2163" width="45.7109375" style="1976" customWidth="1"/>
    <col min="2164" max="2184" width="16.7109375" style="1976" customWidth="1"/>
    <col min="2185" max="2185" width="16.85546875" style="1976" customWidth="1"/>
    <col min="2186" max="2187" width="9.140625" style="1976" customWidth="1"/>
    <col min="2188" max="2188" width="17.5703125" style="1976" customWidth="1"/>
    <col min="2189" max="2189" width="16" style="1976" bestFit="1" customWidth="1"/>
    <col min="2190" max="2295" width="9.140625" style="1976" customWidth="1"/>
    <col min="2296" max="2296" width="51.28515625" style="1976" customWidth="1"/>
    <col min="2297" max="2304" width="15.5703125" style="1976"/>
    <col min="2305" max="2305" width="51.28515625" style="1976" customWidth="1"/>
    <col min="2306" max="2329" width="15.5703125" style="1976" bestFit="1" customWidth="1"/>
    <col min="2330" max="2330" width="15.5703125" style="1976" customWidth="1"/>
    <col min="2331" max="2331" width="17.42578125" style="1976" customWidth="1"/>
    <col min="2332" max="2332" width="17.140625" style="1976" customWidth="1"/>
    <col min="2333" max="2333" width="17.28515625" style="1976" bestFit="1" customWidth="1"/>
    <col min="2334" max="2334" width="17.42578125" style="1976" customWidth="1"/>
    <col min="2335" max="2335" width="17.140625" style="1976" customWidth="1"/>
    <col min="2336" max="2336" width="17" style="1976" customWidth="1"/>
    <col min="2337" max="2337" width="17.140625" style="1976" customWidth="1"/>
    <col min="2338" max="2338" width="17.7109375" style="1976" customWidth="1"/>
    <col min="2339" max="2339" width="19.7109375" style="1976" customWidth="1"/>
    <col min="2340" max="2340" width="19.140625" style="1976" customWidth="1"/>
    <col min="2341" max="2418" width="9.140625" style="1976" customWidth="1"/>
    <col min="2419" max="2419" width="45.7109375" style="1976" customWidth="1"/>
    <col min="2420" max="2440" width="16.7109375" style="1976" customWidth="1"/>
    <col min="2441" max="2441" width="16.85546875" style="1976" customWidth="1"/>
    <col min="2442" max="2443" width="9.140625" style="1976" customWidth="1"/>
    <col min="2444" max="2444" width="17.5703125" style="1976" customWidth="1"/>
    <col min="2445" max="2445" width="16" style="1976" bestFit="1" customWidth="1"/>
    <col min="2446" max="2551" width="9.140625" style="1976" customWidth="1"/>
    <col min="2552" max="2552" width="51.28515625" style="1976" customWidth="1"/>
    <col min="2553" max="2560" width="15.5703125" style="1976"/>
    <col min="2561" max="2561" width="51.28515625" style="1976" customWidth="1"/>
    <col min="2562" max="2585" width="15.5703125" style="1976" bestFit="1" customWidth="1"/>
    <col min="2586" max="2586" width="15.5703125" style="1976" customWidth="1"/>
    <col min="2587" max="2587" width="17.42578125" style="1976" customWidth="1"/>
    <col min="2588" max="2588" width="17.140625" style="1976" customWidth="1"/>
    <col min="2589" max="2589" width="17.28515625" style="1976" bestFit="1" customWidth="1"/>
    <col min="2590" max="2590" width="17.42578125" style="1976" customWidth="1"/>
    <col min="2591" max="2591" width="17.140625" style="1976" customWidth="1"/>
    <col min="2592" max="2592" width="17" style="1976" customWidth="1"/>
    <col min="2593" max="2593" width="17.140625" style="1976" customWidth="1"/>
    <col min="2594" max="2594" width="17.7109375" style="1976" customWidth="1"/>
    <col min="2595" max="2595" width="19.7109375" style="1976" customWidth="1"/>
    <col min="2596" max="2596" width="19.140625" style="1976" customWidth="1"/>
    <col min="2597" max="2674" width="9.140625" style="1976" customWidth="1"/>
    <col min="2675" max="2675" width="45.7109375" style="1976" customWidth="1"/>
    <col min="2676" max="2696" width="16.7109375" style="1976" customWidth="1"/>
    <col min="2697" max="2697" width="16.85546875" style="1976" customWidth="1"/>
    <col min="2698" max="2699" width="9.140625" style="1976" customWidth="1"/>
    <col min="2700" max="2700" width="17.5703125" style="1976" customWidth="1"/>
    <col min="2701" max="2701" width="16" style="1976" bestFit="1" customWidth="1"/>
    <col min="2702" max="2807" width="9.140625" style="1976" customWidth="1"/>
    <col min="2808" max="2808" width="51.28515625" style="1976" customWidth="1"/>
    <col min="2809" max="2816" width="15.5703125" style="1976"/>
    <col min="2817" max="2817" width="51.28515625" style="1976" customWidth="1"/>
    <col min="2818" max="2841" width="15.5703125" style="1976" bestFit="1" customWidth="1"/>
    <col min="2842" max="2842" width="15.5703125" style="1976" customWidth="1"/>
    <col min="2843" max="2843" width="17.42578125" style="1976" customWidth="1"/>
    <col min="2844" max="2844" width="17.140625" style="1976" customWidth="1"/>
    <col min="2845" max="2845" width="17.28515625" style="1976" bestFit="1" customWidth="1"/>
    <col min="2846" max="2846" width="17.42578125" style="1976" customWidth="1"/>
    <col min="2847" max="2847" width="17.140625" style="1976" customWidth="1"/>
    <col min="2848" max="2848" width="17" style="1976" customWidth="1"/>
    <col min="2849" max="2849" width="17.140625" style="1976" customWidth="1"/>
    <col min="2850" max="2850" width="17.7109375" style="1976" customWidth="1"/>
    <col min="2851" max="2851" width="19.7109375" style="1976" customWidth="1"/>
    <col min="2852" max="2852" width="19.140625" style="1976" customWidth="1"/>
    <col min="2853" max="2930" width="9.140625" style="1976" customWidth="1"/>
    <col min="2931" max="2931" width="45.7109375" style="1976" customWidth="1"/>
    <col min="2932" max="2952" width="16.7109375" style="1976" customWidth="1"/>
    <col min="2953" max="2953" width="16.85546875" style="1976" customWidth="1"/>
    <col min="2954" max="2955" width="9.140625" style="1976" customWidth="1"/>
    <col min="2956" max="2956" width="17.5703125" style="1976" customWidth="1"/>
    <col min="2957" max="2957" width="16" style="1976" bestFit="1" customWidth="1"/>
    <col min="2958" max="3063" width="9.140625" style="1976" customWidth="1"/>
    <col min="3064" max="3064" width="51.28515625" style="1976" customWidth="1"/>
    <col min="3065" max="3072" width="15.5703125" style="1976"/>
    <col min="3073" max="3073" width="51.28515625" style="1976" customWidth="1"/>
    <col min="3074" max="3097" width="15.5703125" style="1976" bestFit="1" customWidth="1"/>
    <col min="3098" max="3098" width="15.5703125" style="1976" customWidth="1"/>
    <col min="3099" max="3099" width="17.42578125" style="1976" customWidth="1"/>
    <col min="3100" max="3100" width="17.140625" style="1976" customWidth="1"/>
    <col min="3101" max="3101" width="17.28515625" style="1976" bestFit="1" customWidth="1"/>
    <col min="3102" max="3102" width="17.42578125" style="1976" customWidth="1"/>
    <col min="3103" max="3103" width="17.140625" style="1976" customWidth="1"/>
    <col min="3104" max="3104" width="17" style="1976" customWidth="1"/>
    <col min="3105" max="3105" width="17.140625" style="1976" customWidth="1"/>
    <col min="3106" max="3106" width="17.7109375" style="1976" customWidth="1"/>
    <col min="3107" max="3107" width="19.7109375" style="1976" customWidth="1"/>
    <col min="3108" max="3108" width="19.140625" style="1976" customWidth="1"/>
    <col min="3109" max="3186" width="9.140625" style="1976" customWidth="1"/>
    <col min="3187" max="3187" width="45.7109375" style="1976" customWidth="1"/>
    <col min="3188" max="3208" width="16.7109375" style="1976" customWidth="1"/>
    <col min="3209" max="3209" width="16.85546875" style="1976" customWidth="1"/>
    <col min="3210" max="3211" width="9.140625" style="1976" customWidth="1"/>
    <col min="3212" max="3212" width="17.5703125" style="1976" customWidth="1"/>
    <col min="3213" max="3213" width="16" style="1976" bestFit="1" customWidth="1"/>
    <col min="3214" max="3319" width="9.140625" style="1976" customWidth="1"/>
    <col min="3320" max="3320" width="51.28515625" style="1976" customWidth="1"/>
    <col min="3321" max="3328" width="15.5703125" style="1976"/>
    <col min="3329" max="3329" width="51.28515625" style="1976" customWidth="1"/>
    <col min="3330" max="3353" width="15.5703125" style="1976" bestFit="1" customWidth="1"/>
    <col min="3354" max="3354" width="15.5703125" style="1976" customWidth="1"/>
    <col min="3355" max="3355" width="17.42578125" style="1976" customWidth="1"/>
    <col min="3356" max="3356" width="17.140625" style="1976" customWidth="1"/>
    <col min="3357" max="3357" width="17.28515625" style="1976" bestFit="1" customWidth="1"/>
    <col min="3358" max="3358" width="17.42578125" style="1976" customWidth="1"/>
    <col min="3359" max="3359" width="17.140625" style="1976" customWidth="1"/>
    <col min="3360" max="3360" width="17" style="1976" customWidth="1"/>
    <col min="3361" max="3361" width="17.140625" style="1976" customWidth="1"/>
    <col min="3362" max="3362" width="17.7109375" style="1976" customWidth="1"/>
    <col min="3363" max="3363" width="19.7109375" style="1976" customWidth="1"/>
    <col min="3364" max="3364" width="19.140625" style="1976" customWidth="1"/>
    <col min="3365" max="3442" width="9.140625" style="1976" customWidth="1"/>
    <col min="3443" max="3443" width="45.7109375" style="1976" customWidth="1"/>
    <col min="3444" max="3464" width="16.7109375" style="1976" customWidth="1"/>
    <col min="3465" max="3465" width="16.85546875" style="1976" customWidth="1"/>
    <col min="3466" max="3467" width="9.140625" style="1976" customWidth="1"/>
    <col min="3468" max="3468" width="17.5703125" style="1976" customWidth="1"/>
    <col min="3469" max="3469" width="16" style="1976" bestFit="1" customWidth="1"/>
    <col min="3470" max="3575" width="9.140625" style="1976" customWidth="1"/>
    <col min="3576" max="3576" width="51.28515625" style="1976" customWidth="1"/>
    <col min="3577" max="3584" width="15.5703125" style="1976"/>
    <col min="3585" max="3585" width="51.28515625" style="1976" customWidth="1"/>
    <col min="3586" max="3609" width="15.5703125" style="1976" bestFit="1" customWidth="1"/>
    <col min="3610" max="3610" width="15.5703125" style="1976" customWidth="1"/>
    <col min="3611" max="3611" width="17.42578125" style="1976" customWidth="1"/>
    <col min="3612" max="3612" width="17.140625" style="1976" customWidth="1"/>
    <col min="3613" max="3613" width="17.28515625" style="1976" bestFit="1" customWidth="1"/>
    <col min="3614" max="3614" width="17.42578125" style="1976" customWidth="1"/>
    <col min="3615" max="3615" width="17.140625" style="1976" customWidth="1"/>
    <col min="3616" max="3616" width="17" style="1976" customWidth="1"/>
    <col min="3617" max="3617" width="17.140625" style="1976" customWidth="1"/>
    <col min="3618" max="3618" width="17.7109375" style="1976" customWidth="1"/>
    <col min="3619" max="3619" width="19.7109375" style="1976" customWidth="1"/>
    <col min="3620" max="3620" width="19.140625" style="1976" customWidth="1"/>
    <col min="3621" max="3698" width="9.140625" style="1976" customWidth="1"/>
    <col min="3699" max="3699" width="45.7109375" style="1976" customWidth="1"/>
    <col min="3700" max="3720" width="16.7109375" style="1976" customWidth="1"/>
    <col min="3721" max="3721" width="16.85546875" style="1976" customWidth="1"/>
    <col min="3722" max="3723" width="9.140625" style="1976" customWidth="1"/>
    <col min="3724" max="3724" width="17.5703125" style="1976" customWidth="1"/>
    <col min="3725" max="3725" width="16" style="1976" bestFit="1" customWidth="1"/>
    <col min="3726" max="3831" width="9.140625" style="1976" customWidth="1"/>
    <col min="3832" max="3832" width="51.28515625" style="1976" customWidth="1"/>
    <col min="3833" max="3840" width="15.5703125" style="1976"/>
    <col min="3841" max="3841" width="51.28515625" style="1976" customWidth="1"/>
    <col min="3842" max="3865" width="15.5703125" style="1976" bestFit="1" customWidth="1"/>
    <col min="3866" max="3866" width="15.5703125" style="1976" customWidth="1"/>
    <col min="3867" max="3867" width="17.42578125" style="1976" customWidth="1"/>
    <col min="3868" max="3868" width="17.140625" style="1976" customWidth="1"/>
    <col min="3869" max="3869" width="17.28515625" style="1976" bestFit="1" customWidth="1"/>
    <col min="3870" max="3870" width="17.42578125" style="1976" customWidth="1"/>
    <col min="3871" max="3871" width="17.140625" style="1976" customWidth="1"/>
    <col min="3872" max="3872" width="17" style="1976" customWidth="1"/>
    <col min="3873" max="3873" width="17.140625" style="1976" customWidth="1"/>
    <col min="3874" max="3874" width="17.7109375" style="1976" customWidth="1"/>
    <col min="3875" max="3875" width="19.7109375" style="1976" customWidth="1"/>
    <col min="3876" max="3876" width="19.140625" style="1976" customWidth="1"/>
    <col min="3877" max="3954" width="9.140625" style="1976" customWidth="1"/>
    <col min="3955" max="3955" width="45.7109375" style="1976" customWidth="1"/>
    <col min="3956" max="3976" width="16.7109375" style="1976" customWidth="1"/>
    <col min="3977" max="3977" width="16.85546875" style="1976" customWidth="1"/>
    <col min="3978" max="3979" width="9.140625" style="1976" customWidth="1"/>
    <col min="3980" max="3980" width="17.5703125" style="1976" customWidth="1"/>
    <col min="3981" max="3981" width="16" style="1976" bestFit="1" customWidth="1"/>
    <col min="3982" max="4087" width="9.140625" style="1976" customWidth="1"/>
    <col min="4088" max="4088" width="51.28515625" style="1976" customWidth="1"/>
    <col min="4089" max="4096" width="15.5703125" style="1976"/>
    <col min="4097" max="4097" width="51.28515625" style="1976" customWidth="1"/>
    <col min="4098" max="4121" width="15.5703125" style="1976" bestFit="1" customWidth="1"/>
    <col min="4122" max="4122" width="15.5703125" style="1976" customWidth="1"/>
    <col min="4123" max="4123" width="17.42578125" style="1976" customWidth="1"/>
    <col min="4124" max="4124" width="17.140625" style="1976" customWidth="1"/>
    <col min="4125" max="4125" width="17.28515625" style="1976" bestFit="1" customWidth="1"/>
    <col min="4126" max="4126" width="17.42578125" style="1976" customWidth="1"/>
    <col min="4127" max="4127" width="17.140625" style="1976" customWidth="1"/>
    <col min="4128" max="4128" width="17" style="1976" customWidth="1"/>
    <col min="4129" max="4129" width="17.140625" style="1976" customWidth="1"/>
    <col min="4130" max="4130" width="17.7109375" style="1976" customWidth="1"/>
    <col min="4131" max="4131" width="19.7109375" style="1976" customWidth="1"/>
    <col min="4132" max="4132" width="19.140625" style="1976" customWidth="1"/>
    <col min="4133" max="4210" width="9.140625" style="1976" customWidth="1"/>
    <col min="4211" max="4211" width="45.7109375" style="1976" customWidth="1"/>
    <col min="4212" max="4232" width="16.7109375" style="1976" customWidth="1"/>
    <col min="4233" max="4233" width="16.85546875" style="1976" customWidth="1"/>
    <col min="4234" max="4235" width="9.140625" style="1976" customWidth="1"/>
    <col min="4236" max="4236" width="17.5703125" style="1976" customWidth="1"/>
    <col min="4237" max="4237" width="16" style="1976" bestFit="1" customWidth="1"/>
    <col min="4238" max="4343" width="9.140625" style="1976" customWidth="1"/>
    <col min="4344" max="4344" width="51.28515625" style="1976" customWidth="1"/>
    <col min="4345" max="4352" width="15.5703125" style="1976"/>
    <col min="4353" max="4353" width="51.28515625" style="1976" customWidth="1"/>
    <col min="4354" max="4377" width="15.5703125" style="1976" bestFit="1" customWidth="1"/>
    <col min="4378" max="4378" width="15.5703125" style="1976" customWidth="1"/>
    <col min="4379" max="4379" width="17.42578125" style="1976" customWidth="1"/>
    <col min="4380" max="4380" width="17.140625" style="1976" customWidth="1"/>
    <col min="4381" max="4381" width="17.28515625" style="1976" bestFit="1" customWidth="1"/>
    <col min="4382" max="4382" width="17.42578125" style="1976" customWidth="1"/>
    <col min="4383" max="4383" width="17.140625" style="1976" customWidth="1"/>
    <col min="4384" max="4384" width="17" style="1976" customWidth="1"/>
    <col min="4385" max="4385" width="17.140625" style="1976" customWidth="1"/>
    <col min="4386" max="4386" width="17.7109375" style="1976" customWidth="1"/>
    <col min="4387" max="4387" width="19.7109375" style="1976" customWidth="1"/>
    <col min="4388" max="4388" width="19.140625" style="1976" customWidth="1"/>
    <col min="4389" max="4466" width="9.140625" style="1976" customWidth="1"/>
    <col min="4467" max="4467" width="45.7109375" style="1976" customWidth="1"/>
    <col min="4468" max="4488" width="16.7109375" style="1976" customWidth="1"/>
    <col min="4489" max="4489" width="16.85546875" style="1976" customWidth="1"/>
    <col min="4490" max="4491" width="9.140625" style="1976" customWidth="1"/>
    <col min="4492" max="4492" width="17.5703125" style="1976" customWidth="1"/>
    <col min="4493" max="4493" width="16" style="1976" bestFit="1" customWidth="1"/>
    <col min="4494" max="4599" width="9.140625" style="1976" customWidth="1"/>
    <col min="4600" max="4600" width="51.28515625" style="1976" customWidth="1"/>
    <col min="4601" max="4608" width="15.5703125" style="1976"/>
    <col min="4609" max="4609" width="51.28515625" style="1976" customWidth="1"/>
    <col min="4610" max="4633" width="15.5703125" style="1976" bestFit="1" customWidth="1"/>
    <col min="4634" max="4634" width="15.5703125" style="1976" customWidth="1"/>
    <col min="4635" max="4635" width="17.42578125" style="1976" customWidth="1"/>
    <col min="4636" max="4636" width="17.140625" style="1976" customWidth="1"/>
    <col min="4637" max="4637" width="17.28515625" style="1976" bestFit="1" customWidth="1"/>
    <col min="4638" max="4638" width="17.42578125" style="1976" customWidth="1"/>
    <col min="4639" max="4639" width="17.140625" style="1976" customWidth="1"/>
    <col min="4640" max="4640" width="17" style="1976" customWidth="1"/>
    <col min="4641" max="4641" width="17.140625" style="1976" customWidth="1"/>
    <col min="4642" max="4642" width="17.7109375" style="1976" customWidth="1"/>
    <col min="4643" max="4643" width="19.7109375" style="1976" customWidth="1"/>
    <col min="4644" max="4644" width="19.140625" style="1976" customWidth="1"/>
    <col min="4645" max="4722" width="9.140625" style="1976" customWidth="1"/>
    <col min="4723" max="4723" width="45.7109375" style="1976" customWidth="1"/>
    <col min="4724" max="4744" width="16.7109375" style="1976" customWidth="1"/>
    <col min="4745" max="4745" width="16.85546875" style="1976" customWidth="1"/>
    <col min="4746" max="4747" width="9.140625" style="1976" customWidth="1"/>
    <col min="4748" max="4748" width="17.5703125" style="1976" customWidth="1"/>
    <col min="4749" max="4749" width="16" style="1976" bestFit="1" customWidth="1"/>
    <col min="4750" max="4855" width="9.140625" style="1976" customWidth="1"/>
    <col min="4856" max="4856" width="51.28515625" style="1976" customWidth="1"/>
    <col min="4857" max="4864" width="15.5703125" style="1976"/>
    <col min="4865" max="4865" width="51.28515625" style="1976" customWidth="1"/>
    <col min="4866" max="4889" width="15.5703125" style="1976" bestFit="1" customWidth="1"/>
    <col min="4890" max="4890" width="15.5703125" style="1976" customWidth="1"/>
    <col min="4891" max="4891" width="17.42578125" style="1976" customWidth="1"/>
    <col min="4892" max="4892" width="17.140625" style="1976" customWidth="1"/>
    <col min="4893" max="4893" width="17.28515625" style="1976" bestFit="1" customWidth="1"/>
    <col min="4894" max="4894" width="17.42578125" style="1976" customWidth="1"/>
    <col min="4895" max="4895" width="17.140625" style="1976" customWidth="1"/>
    <col min="4896" max="4896" width="17" style="1976" customWidth="1"/>
    <col min="4897" max="4897" width="17.140625" style="1976" customWidth="1"/>
    <col min="4898" max="4898" width="17.7109375" style="1976" customWidth="1"/>
    <col min="4899" max="4899" width="19.7109375" style="1976" customWidth="1"/>
    <col min="4900" max="4900" width="19.140625" style="1976" customWidth="1"/>
    <col min="4901" max="4978" width="9.140625" style="1976" customWidth="1"/>
    <col min="4979" max="4979" width="45.7109375" style="1976" customWidth="1"/>
    <col min="4980" max="5000" width="16.7109375" style="1976" customWidth="1"/>
    <col min="5001" max="5001" width="16.85546875" style="1976" customWidth="1"/>
    <col min="5002" max="5003" width="9.140625" style="1976" customWidth="1"/>
    <col min="5004" max="5004" width="17.5703125" style="1976" customWidth="1"/>
    <col min="5005" max="5005" width="16" style="1976" bestFit="1" customWidth="1"/>
    <col min="5006" max="5111" width="9.140625" style="1976" customWidth="1"/>
    <col min="5112" max="5112" width="51.28515625" style="1976" customWidth="1"/>
    <col min="5113" max="5120" width="15.5703125" style="1976"/>
    <col min="5121" max="5121" width="51.28515625" style="1976" customWidth="1"/>
    <col min="5122" max="5145" width="15.5703125" style="1976" bestFit="1" customWidth="1"/>
    <col min="5146" max="5146" width="15.5703125" style="1976" customWidth="1"/>
    <col min="5147" max="5147" width="17.42578125" style="1976" customWidth="1"/>
    <col min="5148" max="5148" width="17.140625" style="1976" customWidth="1"/>
    <col min="5149" max="5149" width="17.28515625" style="1976" bestFit="1" customWidth="1"/>
    <col min="5150" max="5150" width="17.42578125" style="1976" customWidth="1"/>
    <col min="5151" max="5151" width="17.140625" style="1976" customWidth="1"/>
    <col min="5152" max="5152" width="17" style="1976" customWidth="1"/>
    <col min="5153" max="5153" width="17.140625" style="1976" customWidth="1"/>
    <col min="5154" max="5154" width="17.7109375" style="1976" customWidth="1"/>
    <col min="5155" max="5155" width="19.7109375" style="1976" customWidth="1"/>
    <col min="5156" max="5156" width="19.140625" style="1976" customWidth="1"/>
    <col min="5157" max="5234" width="9.140625" style="1976" customWidth="1"/>
    <col min="5235" max="5235" width="45.7109375" style="1976" customWidth="1"/>
    <col min="5236" max="5256" width="16.7109375" style="1976" customWidth="1"/>
    <col min="5257" max="5257" width="16.85546875" style="1976" customWidth="1"/>
    <col min="5258" max="5259" width="9.140625" style="1976" customWidth="1"/>
    <col min="5260" max="5260" width="17.5703125" style="1976" customWidth="1"/>
    <col min="5261" max="5261" width="16" style="1976" bestFit="1" customWidth="1"/>
    <col min="5262" max="5367" width="9.140625" style="1976" customWidth="1"/>
    <col min="5368" max="5368" width="51.28515625" style="1976" customWidth="1"/>
    <col min="5369" max="5376" width="15.5703125" style="1976"/>
    <col min="5377" max="5377" width="51.28515625" style="1976" customWidth="1"/>
    <col min="5378" max="5401" width="15.5703125" style="1976" bestFit="1" customWidth="1"/>
    <col min="5402" max="5402" width="15.5703125" style="1976" customWidth="1"/>
    <col min="5403" max="5403" width="17.42578125" style="1976" customWidth="1"/>
    <col min="5404" max="5404" width="17.140625" style="1976" customWidth="1"/>
    <col min="5405" max="5405" width="17.28515625" style="1976" bestFit="1" customWidth="1"/>
    <col min="5406" max="5406" width="17.42578125" style="1976" customWidth="1"/>
    <col min="5407" max="5407" width="17.140625" style="1976" customWidth="1"/>
    <col min="5408" max="5408" width="17" style="1976" customWidth="1"/>
    <col min="5409" max="5409" width="17.140625" style="1976" customWidth="1"/>
    <col min="5410" max="5410" width="17.7109375" style="1976" customWidth="1"/>
    <col min="5411" max="5411" width="19.7109375" style="1976" customWidth="1"/>
    <col min="5412" max="5412" width="19.140625" style="1976" customWidth="1"/>
    <col min="5413" max="5490" width="9.140625" style="1976" customWidth="1"/>
    <col min="5491" max="5491" width="45.7109375" style="1976" customWidth="1"/>
    <col min="5492" max="5512" width="16.7109375" style="1976" customWidth="1"/>
    <col min="5513" max="5513" width="16.85546875" style="1976" customWidth="1"/>
    <col min="5514" max="5515" width="9.140625" style="1976" customWidth="1"/>
    <col min="5516" max="5516" width="17.5703125" style="1976" customWidth="1"/>
    <col min="5517" max="5517" width="16" style="1976" bestFit="1" customWidth="1"/>
    <col min="5518" max="5623" width="9.140625" style="1976" customWidth="1"/>
    <col min="5624" max="5624" width="51.28515625" style="1976" customWidth="1"/>
    <col min="5625" max="5632" width="15.5703125" style="1976"/>
    <col min="5633" max="5633" width="51.28515625" style="1976" customWidth="1"/>
    <col min="5634" max="5657" width="15.5703125" style="1976" bestFit="1" customWidth="1"/>
    <col min="5658" max="5658" width="15.5703125" style="1976" customWidth="1"/>
    <col min="5659" max="5659" width="17.42578125" style="1976" customWidth="1"/>
    <col min="5660" max="5660" width="17.140625" style="1976" customWidth="1"/>
    <col min="5661" max="5661" width="17.28515625" style="1976" bestFit="1" customWidth="1"/>
    <col min="5662" max="5662" width="17.42578125" style="1976" customWidth="1"/>
    <col min="5663" max="5663" width="17.140625" style="1976" customWidth="1"/>
    <col min="5664" max="5664" width="17" style="1976" customWidth="1"/>
    <col min="5665" max="5665" width="17.140625" style="1976" customWidth="1"/>
    <col min="5666" max="5666" width="17.7109375" style="1976" customWidth="1"/>
    <col min="5667" max="5667" width="19.7109375" style="1976" customWidth="1"/>
    <col min="5668" max="5668" width="19.140625" style="1976" customWidth="1"/>
    <col min="5669" max="5746" width="9.140625" style="1976" customWidth="1"/>
    <col min="5747" max="5747" width="45.7109375" style="1976" customWidth="1"/>
    <col min="5748" max="5768" width="16.7109375" style="1976" customWidth="1"/>
    <col min="5769" max="5769" width="16.85546875" style="1976" customWidth="1"/>
    <col min="5770" max="5771" width="9.140625" style="1976" customWidth="1"/>
    <col min="5772" max="5772" width="17.5703125" style="1976" customWidth="1"/>
    <col min="5773" max="5773" width="16" style="1976" bestFit="1" customWidth="1"/>
    <col min="5774" max="5879" width="9.140625" style="1976" customWidth="1"/>
    <col min="5880" max="5880" width="51.28515625" style="1976" customWidth="1"/>
    <col min="5881" max="5888" width="15.5703125" style="1976"/>
    <col min="5889" max="5889" width="51.28515625" style="1976" customWidth="1"/>
    <col min="5890" max="5913" width="15.5703125" style="1976" bestFit="1" customWidth="1"/>
    <col min="5914" max="5914" width="15.5703125" style="1976" customWidth="1"/>
    <col min="5915" max="5915" width="17.42578125" style="1976" customWidth="1"/>
    <col min="5916" max="5916" width="17.140625" style="1976" customWidth="1"/>
    <col min="5917" max="5917" width="17.28515625" style="1976" bestFit="1" customWidth="1"/>
    <col min="5918" max="5918" width="17.42578125" style="1976" customWidth="1"/>
    <col min="5919" max="5919" width="17.140625" style="1976" customWidth="1"/>
    <col min="5920" max="5920" width="17" style="1976" customWidth="1"/>
    <col min="5921" max="5921" width="17.140625" style="1976" customWidth="1"/>
    <col min="5922" max="5922" width="17.7109375" style="1976" customWidth="1"/>
    <col min="5923" max="5923" width="19.7109375" style="1976" customWidth="1"/>
    <col min="5924" max="5924" width="19.140625" style="1976" customWidth="1"/>
    <col min="5925" max="6002" width="9.140625" style="1976" customWidth="1"/>
    <col min="6003" max="6003" width="45.7109375" style="1976" customWidth="1"/>
    <col min="6004" max="6024" width="16.7109375" style="1976" customWidth="1"/>
    <col min="6025" max="6025" width="16.85546875" style="1976" customWidth="1"/>
    <col min="6026" max="6027" width="9.140625" style="1976" customWidth="1"/>
    <col min="6028" max="6028" width="17.5703125" style="1976" customWidth="1"/>
    <col min="6029" max="6029" width="16" style="1976" bestFit="1" customWidth="1"/>
    <col min="6030" max="6135" width="9.140625" style="1976" customWidth="1"/>
    <col min="6136" max="6136" width="51.28515625" style="1976" customWidth="1"/>
    <col min="6137" max="6144" width="15.5703125" style="1976"/>
    <col min="6145" max="6145" width="51.28515625" style="1976" customWidth="1"/>
    <col min="6146" max="6169" width="15.5703125" style="1976" bestFit="1" customWidth="1"/>
    <col min="6170" max="6170" width="15.5703125" style="1976" customWidth="1"/>
    <col min="6171" max="6171" width="17.42578125" style="1976" customWidth="1"/>
    <col min="6172" max="6172" width="17.140625" style="1976" customWidth="1"/>
    <col min="6173" max="6173" width="17.28515625" style="1976" bestFit="1" customWidth="1"/>
    <col min="6174" max="6174" width="17.42578125" style="1976" customWidth="1"/>
    <col min="6175" max="6175" width="17.140625" style="1976" customWidth="1"/>
    <col min="6176" max="6176" width="17" style="1976" customWidth="1"/>
    <col min="6177" max="6177" width="17.140625" style="1976" customWidth="1"/>
    <col min="6178" max="6178" width="17.7109375" style="1976" customWidth="1"/>
    <col min="6179" max="6179" width="19.7109375" style="1976" customWidth="1"/>
    <col min="6180" max="6180" width="19.140625" style="1976" customWidth="1"/>
    <col min="6181" max="6258" width="9.140625" style="1976" customWidth="1"/>
    <col min="6259" max="6259" width="45.7109375" style="1976" customWidth="1"/>
    <col min="6260" max="6280" width="16.7109375" style="1976" customWidth="1"/>
    <col min="6281" max="6281" width="16.85546875" style="1976" customWidth="1"/>
    <col min="6282" max="6283" width="9.140625" style="1976" customWidth="1"/>
    <col min="6284" max="6284" width="17.5703125" style="1976" customWidth="1"/>
    <col min="6285" max="6285" width="16" style="1976" bestFit="1" customWidth="1"/>
    <col min="6286" max="6391" width="9.140625" style="1976" customWidth="1"/>
    <col min="6392" max="6392" width="51.28515625" style="1976" customWidth="1"/>
    <col min="6393" max="6400" width="15.5703125" style="1976"/>
    <col min="6401" max="6401" width="51.28515625" style="1976" customWidth="1"/>
    <col min="6402" max="6425" width="15.5703125" style="1976" bestFit="1" customWidth="1"/>
    <col min="6426" max="6426" width="15.5703125" style="1976" customWidth="1"/>
    <col min="6427" max="6427" width="17.42578125" style="1976" customWidth="1"/>
    <col min="6428" max="6428" width="17.140625" style="1976" customWidth="1"/>
    <col min="6429" max="6429" width="17.28515625" style="1976" bestFit="1" customWidth="1"/>
    <col min="6430" max="6430" width="17.42578125" style="1976" customWidth="1"/>
    <col min="6431" max="6431" width="17.140625" style="1976" customWidth="1"/>
    <col min="6432" max="6432" width="17" style="1976" customWidth="1"/>
    <col min="6433" max="6433" width="17.140625" style="1976" customWidth="1"/>
    <col min="6434" max="6434" width="17.7109375" style="1976" customWidth="1"/>
    <col min="6435" max="6435" width="19.7109375" style="1976" customWidth="1"/>
    <col min="6436" max="6436" width="19.140625" style="1976" customWidth="1"/>
    <col min="6437" max="6514" width="9.140625" style="1976" customWidth="1"/>
    <col min="6515" max="6515" width="45.7109375" style="1976" customWidth="1"/>
    <col min="6516" max="6536" width="16.7109375" style="1976" customWidth="1"/>
    <col min="6537" max="6537" width="16.85546875" style="1976" customWidth="1"/>
    <col min="6538" max="6539" width="9.140625" style="1976" customWidth="1"/>
    <col min="6540" max="6540" width="17.5703125" style="1976" customWidth="1"/>
    <col min="6541" max="6541" width="16" style="1976" bestFit="1" customWidth="1"/>
    <col min="6542" max="6647" width="9.140625" style="1976" customWidth="1"/>
    <col min="6648" max="6648" width="51.28515625" style="1976" customWidth="1"/>
    <col min="6649" max="6656" width="15.5703125" style="1976"/>
    <col min="6657" max="6657" width="51.28515625" style="1976" customWidth="1"/>
    <col min="6658" max="6681" width="15.5703125" style="1976" bestFit="1" customWidth="1"/>
    <col min="6682" max="6682" width="15.5703125" style="1976" customWidth="1"/>
    <col min="6683" max="6683" width="17.42578125" style="1976" customWidth="1"/>
    <col min="6684" max="6684" width="17.140625" style="1976" customWidth="1"/>
    <col min="6685" max="6685" width="17.28515625" style="1976" bestFit="1" customWidth="1"/>
    <col min="6686" max="6686" width="17.42578125" style="1976" customWidth="1"/>
    <col min="6687" max="6687" width="17.140625" style="1976" customWidth="1"/>
    <col min="6688" max="6688" width="17" style="1976" customWidth="1"/>
    <col min="6689" max="6689" width="17.140625" style="1976" customWidth="1"/>
    <col min="6690" max="6690" width="17.7109375" style="1976" customWidth="1"/>
    <col min="6691" max="6691" width="19.7109375" style="1976" customWidth="1"/>
    <col min="6692" max="6692" width="19.140625" style="1976" customWidth="1"/>
    <col min="6693" max="6770" width="9.140625" style="1976" customWidth="1"/>
    <col min="6771" max="6771" width="45.7109375" style="1976" customWidth="1"/>
    <col min="6772" max="6792" width="16.7109375" style="1976" customWidth="1"/>
    <col min="6793" max="6793" width="16.85546875" style="1976" customWidth="1"/>
    <col min="6794" max="6795" width="9.140625" style="1976" customWidth="1"/>
    <col min="6796" max="6796" width="17.5703125" style="1976" customWidth="1"/>
    <col min="6797" max="6797" width="16" style="1976" bestFit="1" customWidth="1"/>
    <col min="6798" max="6903" width="9.140625" style="1976" customWidth="1"/>
    <col min="6904" max="6904" width="51.28515625" style="1976" customWidth="1"/>
    <col min="6905" max="6912" width="15.5703125" style="1976"/>
    <col min="6913" max="6913" width="51.28515625" style="1976" customWidth="1"/>
    <col min="6914" max="6937" width="15.5703125" style="1976" bestFit="1" customWidth="1"/>
    <col min="6938" max="6938" width="15.5703125" style="1976" customWidth="1"/>
    <col min="6939" max="6939" width="17.42578125" style="1976" customWidth="1"/>
    <col min="6940" max="6940" width="17.140625" style="1976" customWidth="1"/>
    <col min="6941" max="6941" width="17.28515625" style="1976" bestFit="1" customWidth="1"/>
    <col min="6942" max="6942" width="17.42578125" style="1976" customWidth="1"/>
    <col min="6943" max="6943" width="17.140625" style="1976" customWidth="1"/>
    <col min="6944" max="6944" width="17" style="1976" customWidth="1"/>
    <col min="6945" max="6945" width="17.140625" style="1976" customWidth="1"/>
    <col min="6946" max="6946" width="17.7109375" style="1976" customWidth="1"/>
    <col min="6947" max="6947" width="19.7109375" style="1976" customWidth="1"/>
    <col min="6948" max="6948" width="19.140625" style="1976" customWidth="1"/>
    <col min="6949" max="7026" width="9.140625" style="1976" customWidth="1"/>
    <col min="7027" max="7027" width="45.7109375" style="1976" customWidth="1"/>
    <col min="7028" max="7048" width="16.7109375" style="1976" customWidth="1"/>
    <col min="7049" max="7049" width="16.85546875" style="1976" customWidth="1"/>
    <col min="7050" max="7051" width="9.140625" style="1976" customWidth="1"/>
    <col min="7052" max="7052" width="17.5703125" style="1976" customWidth="1"/>
    <col min="7053" max="7053" width="16" style="1976" bestFit="1" customWidth="1"/>
    <col min="7054" max="7159" width="9.140625" style="1976" customWidth="1"/>
    <col min="7160" max="7160" width="51.28515625" style="1976" customWidth="1"/>
    <col min="7161" max="7168" width="15.5703125" style="1976"/>
    <col min="7169" max="7169" width="51.28515625" style="1976" customWidth="1"/>
    <col min="7170" max="7193" width="15.5703125" style="1976" bestFit="1" customWidth="1"/>
    <col min="7194" max="7194" width="15.5703125" style="1976" customWidth="1"/>
    <col min="7195" max="7195" width="17.42578125" style="1976" customWidth="1"/>
    <col min="7196" max="7196" width="17.140625" style="1976" customWidth="1"/>
    <col min="7197" max="7197" width="17.28515625" style="1976" bestFit="1" customWidth="1"/>
    <col min="7198" max="7198" width="17.42578125" style="1976" customWidth="1"/>
    <col min="7199" max="7199" width="17.140625" style="1976" customWidth="1"/>
    <col min="7200" max="7200" width="17" style="1976" customWidth="1"/>
    <col min="7201" max="7201" width="17.140625" style="1976" customWidth="1"/>
    <col min="7202" max="7202" width="17.7109375" style="1976" customWidth="1"/>
    <col min="7203" max="7203" width="19.7109375" style="1976" customWidth="1"/>
    <col min="7204" max="7204" width="19.140625" style="1976" customWidth="1"/>
    <col min="7205" max="7282" width="9.140625" style="1976" customWidth="1"/>
    <col min="7283" max="7283" width="45.7109375" style="1976" customWidth="1"/>
    <col min="7284" max="7304" width="16.7109375" style="1976" customWidth="1"/>
    <col min="7305" max="7305" width="16.85546875" style="1976" customWidth="1"/>
    <col min="7306" max="7307" width="9.140625" style="1976" customWidth="1"/>
    <col min="7308" max="7308" width="17.5703125" style="1976" customWidth="1"/>
    <col min="7309" max="7309" width="16" style="1976" bestFit="1" customWidth="1"/>
    <col min="7310" max="7415" width="9.140625" style="1976" customWidth="1"/>
    <col min="7416" max="7416" width="51.28515625" style="1976" customWidth="1"/>
    <col min="7417" max="7424" width="15.5703125" style="1976"/>
    <col min="7425" max="7425" width="51.28515625" style="1976" customWidth="1"/>
    <col min="7426" max="7449" width="15.5703125" style="1976" bestFit="1" customWidth="1"/>
    <col min="7450" max="7450" width="15.5703125" style="1976" customWidth="1"/>
    <col min="7451" max="7451" width="17.42578125" style="1976" customWidth="1"/>
    <col min="7452" max="7452" width="17.140625" style="1976" customWidth="1"/>
    <col min="7453" max="7453" width="17.28515625" style="1976" bestFit="1" customWidth="1"/>
    <col min="7454" max="7454" width="17.42578125" style="1976" customWidth="1"/>
    <col min="7455" max="7455" width="17.140625" style="1976" customWidth="1"/>
    <col min="7456" max="7456" width="17" style="1976" customWidth="1"/>
    <col min="7457" max="7457" width="17.140625" style="1976" customWidth="1"/>
    <col min="7458" max="7458" width="17.7109375" style="1976" customWidth="1"/>
    <col min="7459" max="7459" width="19.7109375" style="1976" customWidth="1"/>
    <col min="7460" max="7460" width="19.140625" style="1976" customWidth="1"/>
    <col min="7461" max="7538" width="9.140625" style="1976" customWidth="1"/>
    <col min="7539" max="7539" width="45.7109375" style="1976" customWidth="1"/>
    <col min="7540" max="7560" width="16.7109375" style="1976" customWidth="1"/>
    <col min="7561" max="7561" width="16.85546875" style="1976" customWidth="1"/>
    <col min="7562" max="7563" width="9.140625" style="1976" customWidth="1"/>
    <col min="7564" max="7564" width="17.5703125" style="1976" customWidth="1"/>
    <col min="7565" max="7565" width="16" style="1976" bestFit="1" customWidth="1"/>
    <col min="7566" max="7671" width="9.140625" style="1976" customWidth="1"/>
    <col min="7672" max="7672" width="51.28515625" style="1976" customWidth="1"/>
    <col min="7673" max="7680" width="15.5703125" style="1976"/>
    <col min="7681" max="7681" width="51.28515625" style="1976" customWidth="1"/>
    <col min="7682" max="7705" width="15.5703125" style="1976" bestFit="1" customWidth="1"/>
    <col min="7706" max="7706" width="15.5703125" style="1976" customWidth="1"/>
    <col min="7707" max="7707" width="17.42578125" style="1976" customWidth="1"/>
    <col min="7708" max="7708" width="17.140625" style="1976" customWidth="1"/>
    <col min="7709" max="7709" width="17.28515625" style="1976" bestFit="1" customWidth="1"/>
    <col min="7710" max="7710" width="17.42578125" style="1976" customWidth="1"/>
    <col min="7711" max="7711" width="17.140625" style="1976" customWidth="1"/>
    <col min="7712" max="7712" width="17" style="1976" customWidth="1"/>
    <col min="7713" max="7713" width="17.140625" style="1976" customWidth="1"/>
    <col min="7714" max="7714" width="17.7109375" style="1976" customWidth="1"/>
    <col min="7715" max="7715" width="19.7109375" style="1976" customWidth="1"/>
    <col min="7716" max="7716" width="19.140625" style="1976" customWidth="1"/>
    <col min="7717" max="7794" width="9.140625" style="1976" customWidth="1"/>
    <col min="7795" max="7795" width="45.7109375" style="1976" customWidth="1"/>
    <col min="7796" max="7816" width="16.7109375" style="1976" customWidth="1"/>
    <col min="7817" max="7817" width="16.85546875" style="1976" customWidth="1"/>
    <col min="7818" max="7819" width="9.140625" style="1976" customWidth="1"/>
    <col min="7820" max="7820" width="17.5703125" style="1976" customWidth="1"/>
    <col min="7821" max="7821" width="16" style="1976" bestFit="1" customWidth="1"/>
    <col min="7822" max="7927" width="9.140625" style="1976" customWidth="1"/>
    <col min="7928" max="7928" width="51.28515625" style="1976" customWidth="1"/>
    <col min="7929" max="7936" width="15.5703125" style="1976"/>
    <col min="7937" max="7937" width="51.28515625" style="1976" customWidth="1"/>
    <col min="7938" max="7961" width="15.5703125" style="1976" bestFit="1" customWidth="1"/>
    <col min="7962" max="7962" width="15.5703125" style="1976" customWidth="1"/>
    <col min="7963" max="7963" width="17.42578125" style="1976" customWidth="1"/>
    <col min="7964" max="7964" width="17.140625" style="1976" customWidth="1"/>
    <col min="7965" max="7965" width="17.28515625" style="1976" bestFit="1" customWidth="1"/>
    <col min="7966" max="7966" width="17.42578125" style="1976" customWidth="1"/>
    <col min="7967" max="7967" width="17.140625" style="1976" customWidth="1"/>
    <col min="7968" max="7968" width="17" style="1976" customWidth="1"/>
    <col min="7969" max="7969" width="17.140625" style="1976" customWidth="1"/>
    <col min="7970" max="7970" width="17.7109375" style="1976" customWidth="1"/>
    <col min="7971" max="7971" width="19.7109375" style="1976" customWidth="1"/>
    <col min="7972" max="7972" width="19.140625" style="1976" customWidth="1"/>
    <col min="7973" max="8050" width="9.140625" style="1976" customWidth="1"/>
    <col min="8051" max="8051" width="45.7109375" style="1976" customWidth="1"/>
    <col min="8052" max="8072" width="16.7109375" style="1976" customWidth="1"/>
    <col min="8073" max="8073" width="16.85546875" style="1976" customWidth="1"/>
    <col min="8074" max="8075" width="9.140625" style="1976" customWidth="1"/>
    <col min="8076" max="8076" width="17.5703125" style="1976" customWidth="1"/>
    <col min="8077" max="8077" width="16" style="1976" bestFit="1" customWidth="1"/>
    <col min="8078" max="8183" width="9.140625" style="1976" customWidth="1"/>
    <col min="8184" max="8184" width="51.28515625" style="1976" customWidth="1"/>
    <col min="8185" max="8192" width="15.5703125" style="1976"/>
    <col min="8193" max="8193" width="51.28515625" style="1976" customWidth="1"/>
    <col min="8194" max="8217" width="15.5703125" style="1976" bestFit="1" customWidth="1"/>
    <col min="8218" max="8218" width="15.5703125" style="1976" customWidth="1"/>
    <col min="8219" max="8219" width="17.42578125" style="1976" customWidth="1"/>
    <col min="8220" max="8220" width="17.140625" style="1976" customWidth="1"/>
    <col min="8221" max="8221" width="17.28515625" style="1976" bestFit="1" customWidth="1"/>
    <col min="8222" max="8222" width="17.42578125" style="1976" customWidth="1"/>
    <col min="8223" max="8223" width="17.140625" style="1976" customWidth="1"/>
    <col min="8224" max="8224" width="17" style="1976" customWidth="1"/>
    <col min="8225" max="8225" width="17.140625" style="1976" customWidth="1"/>
    <col min="8226" max="8226" width="17.7109375" style="1976" customWidth="1"/>
    <col min="8227" max="8227" width="19.7109375" style="1976" customWidth="1"/>
    <col min="8228" max="8228" width="19.140625" style="1976" customWidth="1"/>
    <col min="8229" max="8306" width="9.140625" style="1976" customWidth="1"/>
    <col min="8307" max="8307" width="45.7109375" style="1976" customWidth="1"/>
    <col min="8308" max="8328" width="16.7109375" style="1976" customWidth="1"/>
    <col min="8329" max="8329" width="16.85546875" style="1976" customWidth="1"/>
    <col min="8330" max="8331" width="9.140625" style="1976" customWidth="1"/>
    <col min="8332" max="8332" width="17.5703125" style="1976" customWidth="1"/>
    <col min="8333" max="8333" width="16" style="1976" bestFit="1" customWidth="1"/>
    <col min="8334" max="8439" width="9.140625" style="1976" customWidth="1"/>
    <col min="8440" max="8440" width="51.28515625" style="1976" customWidth="1"/>
    <col min="8441" max="8448" width="15.5703125" style="1976"/>
    <col min="8449" max="8449" width="51.28515625" style="1976" customWidth="1"/>
    <col min="8450" max="8473" width="15.5703125" style="1976" bestFit="1" customWidth="1"/>
    <col min="8474" max="8474" width="15.5703125" style="1976" customWidth="1"/>
    <col min="8475" max="8475" width="17.42578125" style="1976" customWidth="1"/>
    <col min="8476" max="8476" width="17.140625" style="1976" customWidth="1"/>
    <col min="8477" max="8477" width="17.28515625" style="1976" bestFit="1" customWidth="1"/>
    <col min="8478" max="8478" width="17.42578125" style="1976" customWidth="1"/>
    <col min="8479" max="8479" width="17.140625" style="1976" customWidth="1"/>
    <col min="8480" max="8480" width="17" style="1976" customWidth="1"/>
    <col min="8481" max="8481" width="17.140625" style="1976" customWidth="1"/>
    <col min="8482" max="8482" width="17.7109375" style="1976" customWidth="1"/>
    <col min="8483" max="8483" width="19.7109375" style="1976" customWidth="1"/>
    <col min="8484" max="8484" width="19.140625" style="1976" customWidth="1"/>
    <col min="8485" max="8562" width="9.140625" style="1976" customWidth="1"/>
    <col min="8563" max="8563" width="45.7109375" style="1976" customWidth="1"/>
    <col min="8564" max="8584" width="16.7109375" style="1976" customWidth="1"/>
    <col min="8585" max="8585" width="16.85546875" style="1976" customWidth="1"/>
    <col min="8586" max="8587" width="9.140625" style="1976" customWidth="1"/>
    <col min="8588" max="8588" width="17.5703125" style="1976" customWidth="1"/>
    <col min="8589" max="8589" width="16" style="1976" bestFit="1" customWidth="1"/>
    <col min="8590" max="8695" width="9.140625" style="1976" customWidth="1"/>
    <col min="8696" max="8696" width="51.28515625" style="1976" customWidth="1"/>
    <col min="8697" max="8704" width="15.5703125" style="1976"/>
    <col min="8705" max="8705" width="51.28515625" style="1976" customWidth="1"/>
    <col min="8706" max="8729" width="15.5703125" style="1976" bestFit="1" customWidth="1"/>
    <col min="8730" max="8730" width="15.5703125" style="1976" customWidth="1"/>
    <col min="8731" max="8731" width="17.42578125" style="1976" customWidth="1"/>
    <col min="8732" max="8732" width="17.140625" style="1976" customWidth="1"/>
    <col min="8733" max="8733" width="17.28515625" style="1976" bestFit="1" customWidth="1"/>
    <col min="8734" max="8734" width="17.42578125" style="1976" customWidth="1"/>
    <col min="8735" max="8735" width="17.140625" style="1976" customWidth="1"/>
    <col min="8736" max="8736" width="17" style="1976" customWidth="1"/>
    <col min="8737" max="8737" width="17.140625" style="1976" customWidth="1"/>
    <col min="8738" max="8738" width="17.7109375" style="1976" customWidth="1"/>
    <col min="8739" max="8739" width="19.7109375" style="1976" customWidth="1"/>
    <col min="8740" max="8740" width="19.140625" style="1976" customWidth="1"/>
    <col min="8741" max="8818" width="9.140625" style="1976" customWidth="1"/>
    <col min="8819" max="8819" width="45.7109375" style="1976" customWidth="1"/>
    <col min="8820" max="8840" width="16.7109375" style="1976" customWidth="1"/>
    <col min="8841" max="8841" width="16.85546875" style="1976" customWidth="1"/>
    <col min="8842" max="8843" width="9.140625" style="1976" customWidth="1"/>
    <col min="8844" max="8844" width="17.5703125" style="1976" customWidth="1"/>
    <col min="8845" max="8845" width="16" style="1976" bestFit="1" customWidth="1"/>
    <col min="8846" max="8951" width="9.140625" style="1976" customWidth="1"/>
    <col min="8952" max="8952" width="51.28515625" style="1976" customWidth="1"/>
    <col min="8953" max="8960" width="15.5703125" style="1976"/>
    <col min="8961" max="8961" width="51.28515625" style="1976" customWidth="1"/>
    <col min="8962" max="8985" width="15.5703125" style="1976" bestFit="1" customWidth="1"/>
    <col min="8986" max="8986" width="15.5703125" style="1976" customWidth="1"/>
    <col min="8987" max="8987" width="17.42578125" style="1976" customWidth="1"/>
    <col min="8988" max="8988" width="17.140625" style="1976" customWidth="1"/>
    <col min="8989" max="8989" width="17.28515625" style="1976" bestFit="1" customWidth="1"/>
    <col min="8990" max="8990" width="17.42578125" style="1976" customWidth="1"/>
    <col min="8991" max="8991" width="17.140625" style="1976" customWidth="1"/>
    <col min="8992" max="8992" width="17" style="1976" customWidth="1"/>
    <col min="8993" max="8993" width="17.140625" style="1976" customWidth="1"/>
    <col min="8994" max="8994" width="17.7109375" style="1976" customWidth="1"/>
    <col min="8995" max="8995" width="19.7109375" style="1976" customWidth="1"/>
    <col min="8996" max="8996" width="19.140625" style="1976" customWidth="1"/>
    <col min="8997" max="9074" width="9.140625" style="1976" customWidth="1"/>
    <col min="9075" max="9075" width="45.7109375" style="1976" customWidth="1"/>
    <col min="9076" max="9096" width="16.7109375" style="1976" customWidth="1"/>
    <col min="9097" max="9097" width="16.85546875" style="1976" customWidth="1"/>
    <col min="9098" max="9099" width="9.140625" style="1976" customWidth="1"/>
    <col min="9100" max="9100" width="17.5703125" style="1976" customWidth="1"/>
    <col min="9101" max="9101" width="16" style="1976" bestFit="1" customWidth="1"/>
    <col min="9102" max="9207" width="9.140625" style="1976" customWidth="1"/>
    <col min="9208" max="9208" width="51.28515625" style="1976" customWidth="1"/>
    <col min="9209" max="9216" width="15.5703125" style="1976"/>
    <col min="9217" max="9217" width="51.28515625" style="1976" customWidth="1"/>
    <col min="9218" max="9241" width="15.5703125" style="1976" bestFit="1" customWidth="1"/>
    <col min="9242" max="9242" width="15.5703125" style="1976" customWidth="1"/>
    <col min="9243" max="9243" width="17.42578125" style="1976" customWidth="1"/>
    <col min="9244" max="9244" width="17.140625" style="1976" customWidth="1"/>
    <col min="9245" max="9245" width="17.28515625" style="1976" bestFit="1" customWidth="1"/>
    <col min="9246" max="9246" width="17.42578125" style="1976" customWidth="1"/>
    <col min="9247" max="9247" width="17.140625" style="1976" customWidth="1"/>
    <col min="9248" max="9248" width="17" style="1976" customWidth="1"/>
    <col min="9249" max="9249" width="17.140625" style="1976" customWidth="1"/>
    <col min="9250" max="9250" width="17.7109375" style="1976" customWidth="1"/>
    <col min="9251" max="9251" width="19.7109375" style="1976" customWidth="1"/>
    <col min="9252" max="9252" width="19.140625" style="1976" customWidth="1"/>
    <col min="9253" max="9330" width="9.140625" style="1976" customWidth="1"/>
    <col min="9331" max="9331" width="45.7109375" style="1976" customWidth="1"/>
    <col min="9332" max="9352" width="16.7109375" style="1976" customWidth="1"/>
    <col min="9353" max="9353" width="16.85546875" style="1976" customWidth="1"/>
    <col min="9354" max="9355" width="9.140625" style="1976" customWidth="1"/>
    <col min="9356" max="9356" width="17.5703125" style="1976" customWidth="1"/>
    <col min="9357" max="9357" width="16" style="1976" bestFit="1" customWidth="1"/>
    <col min="9358" max="9463" width="9.140625" style="1976" customWidth="1"/>
    <col min="9464" max="9464" width="51.28515625" style="1976" customWidth="1"/>
    <col min="9465" max="9472" width="15.5703125" style="1976"/>
    <col min="9473" max="9473" width="51.28515625" style="1976" customWidth="1"/>
    <col min="9474" max="9497" width="15.5703125" style="1976" bestFit="1" customWidth="1"/>
    <col min="9498" max="9498" width="15.5703125" style="1976" customWidth="1"/>
    <col min="9499" max="9499" width="17.42578125" style="1976" customWidth="1"/>
    <col min="9500" max="9500" width="17.140625" style="1976" customWidth="1"/>
    <col min="9501" max="9501" width="17.28515625" style="1976" bestFit="1" customWidth="1"/>
    <col min="9502" max="9502" width="17.42578125" style="1976" customWidth="1"/>
    <col min="9503" max="9503" width="17.140625" style="1976" customWidth="1"/>
    <col min="9504" max="9504" width="17" style="1976" customWidth="1"/>
    <col min="9505" max="9505" width="17.140625" style="1976" customWidth="1"/>
    <col min="9506" max="9506" width="17.7109375" style="1976" customWidth="1"/>
    <col min="9507" max="9507" width="19.7109375" style="1976" customWidth="1"/>
    <col min="9508" max="9508" width="19.140625" style="1976" customWidth="1"/>
    <col min="9509" max="9586" width="9.140625" style="1976" customWidth="1"/>
    <col min="9587" max="9587" width="45.7109375" style="1976" customWidth="1"/>
    <col min="9588" max="9608" width="16.7109375" style="1976" customWidth="1"/>
    <col min="9609" max="9609" width="16.85546875" style="1976" customWidth="1"/>
    <col min="9610" max="9611" width="9.140625" style="1976" customWidth="1"/>
    <col min="9612" max="9612" width="17.5703125" style="1976" customWidth="1"/>
    <col min="9613" max="9613" width="16" style="1976" bestFit="1" customWidth="1"/>
    <col min="9614" max="9719" width="9.140625" style="1976" customWidth="1"/>
    <col min="9720" max="9720" width="51.28515625" style="1976" customWidth="1"/>
    <col min="9721" max="9728" width="15.5703125" style="1976"/>
    <col min="9729" max="9729" width="51.28515625" style="1976" customWidth="1"/>
    <col min="9730" max="9753" width="15.5703125" style="1976" bestFit="1" customWidth="1"/>
    <col min="9754" max="9754" width="15.5703125" style="1976" customWidth="1"/>
    <col min="9755" max="9755" width="17.42578125" style="1976" customWidth="1"/>
    <col min="9756" max="9756" width="17.140625" style="1976" customWidth="1"/>
    <col min="9757" max="9757" width="17.28515625" style="1976" bestFit="1" customWidth="1"/>
    <col min="9758" max="9758" width="17.42578125" style="1976" customWidth="1"/>
    <col min="9759" max="9759" width="17.140625" style="1976" customWidth="1"/>
    <col min="9760" max="9760" width="17" style="1976" customWidth="1"/>
    <col min="9761" max="9761" width="17.140625" style="1976" customWidth="1"/>
    <col min="9762" max="9762" width="17.7109375" style="1976" customWidth="1"/>
    <col min="9763" max="9763" width="19.7109375" style="1976" customWidth="1"/>
    <col min="9764" max="9764" width="19.140625" style="1976" customWidth="1"/>
    <col min="9765" max="9842" width="9.140625" style="1976" customWidth="1"/>
    <col min="9843" max="9843" width="45.7109375" style="1976" customWidth="1"/>
    <col min="9844" max="9864" width="16.7109375" style="1976" customWidth="1"/>
    <col min="9865" max="9865" width="16.85546875" style="1976" customWidth="1"/>
    <col min="9866" max="9867" width="9.140625" style="1976" customWidth="1"/>
    <col min="9868" max="9868" width="17.5703125" style="1976" customWidth="1"/>
    <col min="9869" max="9869" width="16" style="1976" bestFit="1" customWidth="1"/>
    <col min="9870" max="9975" width="9.140625" style="1976" customWidth="1"/>
    <col min="9976" max="9976" width="51.28515625" style="1976" customWidth="1"/>
    <col min="9977" max="9984" width="15.5703125" style="1976"/>
    <col min="9985" max="9985" width="51.28515625" style="1976" customWidth="1"/>
    <col min="9986" max="10009" width="15.5703125" style="1976" bestFit="1" customWidth="1"/>
    <col min="10010" max="10010" width="15.5703125" style="1976" customWidth="1"/>
    <col min="10011" max="10011" width="17.42578125" style="1976" customWidth="1"/>
    <col min="10012" max="10012" width="17.140625" style="1976" customWidth="1"/>
    <col min="10013" max="10013" width="17.28515625" style="1976" bestFit="1" customWidth="1"/>
    <col min="10014" max="10014" width="17.42578125" style="1976" customWidth="1"/>
    <col min="10015" max="10015" width="17.140625" style="1976" customWidth="1"/>
    <col min="10016" max="10016" width="17" style="1976" customWidth="1"/>
    <col min="10017" max="10017" width="17.140625" style="1976" customWidth="1"/>
    <col min="10018" max="10018" width="17.7109375" style="1976" customWidth="1"/>
    <col min="10019" max="10019" width="19.7109375" style="1976" customWidth="1"/>
    <col min="10020" max="10020" width="19.140625" style="1976" customWidth="1"/>
    <col min="10021" max="10098" width="9.140625" style="1976" customWidth="1"/>
    <col min="10099" max="10099" width="45.7109375" style="1976" customWidth="1"/>
    <col min="10100" max="10120" width="16.7109375" style="1976" customWidth="1"/>
    <col min="10121" max="10121" width="16.85546875" style="1976" customWidth="1"/>
    <col min="10122" max="10123" width="9.140625" style="1976" customWidth="1"/>
    <col min="10124" max="10124" width="17.5703125" style="1976" customWidth="1"/>
    <col min="10125" max="10125" width="16" style="1976" bestFit="1" customWidth="1"/>
    <col min="10126" max="10231" width="9.140625" style="1976" customWidth="1"/>
    <col min="10232" max="10232" width="51.28515625" style="1976" customWidth="1"/>
    <col min="10233" max="10240" width="15.5703125" style="1976"/>
    <col min="10241" max="10241" width="51.28515625" style="1976" customWidth="1"/>
    <col min="10242" max="10265" width="15.5703125" style="1976" bestFit="1" customWidth="1"/>
    <col min="10266" max="10266" width="15.5703125" style="1976" customWidth="1"/>
    <col min="10267" max="10267" width="17.42578125" style="1976" customWidth="1"/>
    <col min="10268" max="10268" width="17.140625" style="1976" customWidth="1"/>
    <col min="10269" max="10269" width="17.28515625" style="1976" bestFit="1" customWidth="1"/>
    <col min="10270" max="10270" width="17.42578125" style="1976" customWidth="1"/>
    <col min="10271" max="10271" width="17.140625" style="1976" customWidth="1"/>
    <col min="10272" max="10272" width="17" style="1976" customWidth="1"/>
    <col min="10273" max="10273" width="17.140625" style="1976" customWidth="1"/>
    <col min="10274" max="10274" width="17.7109375" style="1976" customWidth="1"/>
    <col min="10275" max="10275" width="19.7109375" style="1976" customWidth="1"/>
    <col min="10276" max="10276" width="19.140625" style="1976" customWidth="1"/>
    <col min="10277" max="10354" width="9.140625" style="1976" customWidth="1"/>
    <col min="10355" max="10355" width="45.7109375" style="1976" customWidth="1"/>
    <col min="10356" max="10376" width="16.7109375" style="1976" customWidth="1"/>
    <col min="10377" max="10377" width="16.85546875" style="1976" customWidth="1"/>
    <col min="10378" max="10379" width="9.140625" style="1976" customWidth="1"/>
    <col min="10380" max="10380" width="17.5703125" style="1976" customWidth="1"/>
    <col min="10381" max="10381" width="16" style="1976" bestFit="1" customWidth="1"/>
    <col min="10382" max="10487" width="9.140625" style="1976" customWidth="1"/>
    <col min="10488" max="10488" width="51.28515625" style="1976" customWidth="1"/>
    <col min="10489" max="10496" width="15.5703125" style="1976"/>
    <col min="10497" max="10497" width="51.28515625" style="1976" customWidth="1"/>
    <col min="10498" max="10521" width="15.5703125" style="1976" bestFit="1" customWidth="1"/>
    <col min="10522" max="10522" width="15.5703125" style="1976" customWidth="1"/>
    <col min="10523" max="10523" width="17.42578125" style="1976" customWidth="1"/>
    <col min="10524" max="10524" width="17.140625" style="1976" customWidth="1"/>
    <col min="10525" max="10525" width="17.28515625" style="1976" bestFit="1" customWidth="1"/>
    <col min="10526" max="10526" width="17.42578125" style="1976" customWidth="1"/>
    <col min="10527" max="10527" width="17.140625" style="1976" customWidth="1"/>
    <col min="10528" max="10528" width="17" style="1976" customWidth="1"/>
    <col min="10529" max="10529" width="17.140625" style="1976" customWidth="1"/>
    <col min="10530" max="10530" width="17.7109375" style="1976" customWidth="1"/>
    <col min="10531" max="10531" width="19.7109375" style="1976" customWidth="1"/>
    <col min="10532" max="10532" width="19.140625" style="1976" customWidth="1"/>
    <col min="10533" max="10610" width="9.140625" style="1976" customWidth="1"/>
    <col min="10611" max="10611" width="45.7109375" style="1976" customWidth="1"/>
    <col min="10612" max="10632" width="16.7109375" style="1976" customWidth="1"/>
    <col min="10633" max="10633" width="16.85546875" style="1976" customWidth="1"/>
    <col min="10634" max="10635" width="9.140625" style="1976" customWidth="1"/>
    <col min="10636" max="10636" width="17.5703125" style="1976" customWidth="1"/>
    <col min="10637" max="10637" width="16" style="1976" bestFit="1" customWidth="1"/>
    <col min="10638" max="10743" width="9.140625" style="1976" customWidth="1"/>
    <col min="10744" max="10744" width="51.28515625" style="1976" customWidth="1"/>
    <col min="10745" max="10752" width="15.5703125" style="1976"/>
    <col min="10753" max="10753" width="51.28515625" style="1976" customWidth="1"/>
    <col min="10754" max="10777" width="15.5703125" style="1976" bestFit="1" customWidth="1"/>
    <col min="10778" max="10778" width="15.5703125" style="1976" customWidth="1"/>
    <col min="10779" max="10779" width="17.42578125" style="1976" customWidth="1"/>
    <col min="10780" max="10780" width="17.140625" style="1976" customWidth="1"/>
    <col min="10781" max="10781" width="17.28515625" style="1976" bestFit="1" customWidth="1"/>
    <col min="10782" max="10782" width="17.42578125" style="1976" customWidth="1"/>
    <col min="10783" max="10783" width="17.140625" style="1976" customWidth="1"/>
    <col min="10784" max="10784" width="17" style="1976" customWidth="1"/>
    <col min="10785" max="10785" width="17.140625" style="1976" customWidth="1"/>
    <col min="10786" max="10786" width="17.7109375" style="1976" customWidth="1"/>
    <col min="10787" max="10787" width="19.7109375" style="1976" customWidth="1"/>
    <col min="10788" max="10788" width="19.140625" style="1976" customWidth="1"/>
    <col min="10789" max="10866" width="9.140625" style="1976" customWidth="1"/>
    <col min="10867" max="10867" width="45.7109375" style="1976" customWidth="1"/>
    <col min="10868" max="10888" width="16.7109375" style="1976" customWidth="1"/>
    <col min="10889" max="10889" width="16.85546875" style="1976" customWidth="1"/>
    <col min="10890" max="10891" width="9.140625" style="1976" customWidth="1"/>
    <col min="10892" max="10892" width="17.5703125" style="1976" customWidth="1"/>
    <col min="10893" max="10893" width="16" style="1976" bestFit="1" customWidth="1"/>
    <col min="10894" max="10999" width="9.140625" style="1976" customWidth="1"/>
    <col min="11000" max="11000" width="51.28515625" style="1976" customWidth="1"/>
    <col min="11001" max="11008" width="15.5703125" style="1976"/>
    <col min="11009" max="11009" width="51.28515625" style="1976" customWidth="1"/>
    <col min="11010" max="11033" width="15.5703125" style="1976" bestFit="1" customWidth="1"/>
    <col min="11034" max="11034" width="15.5703125" style="1976" customWidth="1"/>
    <col min="11035" max="11035" width="17.42578125" style="1976" customWidth="1"/>
    <col min="11036" max="11036" width="17.140625" style="1976" customWidth="1"/>
    <col min="11037" max="11037" width="17.28515625" style="1976" bestFit="1" customWidth="1"/>
    <col min="11038" max="11038" width="17.42578125" style="1976" customWidth="1"/>
    <col min="11039" max="11039" width="17.140625" style="1976" customWidth="1"/>
    <col min="11040" max="11040" width="17" style="1976" customWidth="1"/>
    <col min="11041" max="11041" width="17.140625" style="1976" customWidth="1"/>
    <col min="11042" max="11042" width="17.7109375" style="1976" customWidth="1"/>
    <col min="11043" max="11043" width="19.7109375" style="1976" customWidth="1"/>
    <col min="11044" max="11044" width="19.140625" style="1976" customWidth="1"/>
    <col min="11045" max="11122" width="9.140625" style="1976" customWidth="1"/>
    <col min="11123" max="11123" width="45.7109375" style="1976" customWidth="1"/>
    <col min="11124" max="11144" width="16.7109375" style="1976" customWidth="1"/>
    <col min="11145" max="11145" width="16.85546875" style="1976" customWidth="1"/>
    <col min="11146" max="11147" width="9.140625" style="1976" customWidth="1"/>
    <col min="11148" max="11148" width="17.5703125" style="1976" customWidth="1"/>
    <col min="11149" max="11149" width="16" style="1976" bestFit="1" customWidth="1"/>
    <col min="11150" max="11255" width="9.140625" style="1976" customWidth="1"/>
    <col min="11256" max="11256" width="51.28515625" style="1976" customWidth="1"/>
    <col min="11257" max="11264" width="15.5703125" style="1976"/>
    <col min="11265" max="11265" width="51.28515625" style="1976" customWidth="1"/>
    <col min="11266" max="11289" width="15.5703125" style="1976" bestFit="1" customWidth="1"/>
    <col min="11290" max="11290" width="15.5703125" style="1976" customWidth="1"/>
    <col min="11291" max="11291" width="17.42578125" style="1976" customWidth="1"/>
    <col min="11292" max="11292" width="17.140625" style="1976" customWidth="1"/>
    <col min="11293" max="11293" width="17.28515625" style="1976" bestFit="1" customWidth="1"/>
    <col min="11294" max="11294" width="17.42578125" style="1976" customWidth="1"/>
    <col min="11295" max="11295" width="17.140625" style="1976" customWidth="1"/>
    <col min="11296" max="11296" width="17" style="1976" customWidth="1"/>
    <col min="11297" max="11297" width="17.140625" style="1976" customWidth="1"/>
    <col min="11298" max="11298" width="17.7109375" style="1976" customWidth="1"/>
    <col min="11299" max="11299" width="19.7109375" style="1976" customWidth="1"/>
    <col min="11300" max="11300" width="19.140625" style="1976" customWidth="1"/>
    <col min="11301" max="11378" width="9.140625" style="1976" customWidth="1"/>
    <col min="11379" max="11379" width="45.7109375" style="1976" customWidth="1"/>
    <col min="11380" max="11400" width="16.7109375" style="1976" customWidth="1"/>
    <col min="11401" max="11401" width="16.85546875" style="1976" customWidth="1"/>
    <col min="11402" max="11403" width="9.140625" style="1976" customWidth="1"/>
    <col min="11404" max="11404" width="17.5703125" style="1976" customWidth="1"/>
    <col min="11405" max="11405" width="16" style="1976" bestFit="1" customWidth="1"/>
    <col min="11406" max="11511" width="9.140625" style="1976" customWidth="1"/>
    <col min="11512" max="11512" width="51.28515625" style="1976" customWidth="1"/>
    <col min="11513" max="11520" width="15.5703125" style="1976"/>
    <col min="11521" max="11521" width="51.28515625" style="1976" customWidth="1"/>
    <col min="11522" max="11545" width="15.5703125" style="1976" bestFit="1" customWidth="1"/>
    <col min="11546" max="11546" width="15.5703125" style="1976" customWidth="1"/>
    <col min="11547" max="11547" width="17.42578125" style="1976" customWidth="1"/>
    <col min="11548" max="11548" width="17.140625" style="1976" customWidth="1"/>
    <col min="11549" max="11549" width="17.28515625" style="1976" bestFit="1" customWidth="1"/>
    <col min="11550" max="11550" width="17.42578125" style="1976" customWidth="1"/>
    <col min="11551" max="11551" width="17.140625" style="1976" customWidth="1"/>
    <col min="11552" max="11552" width="17" style="1976" customWidth="1"/>
    <col min="11553" max="11553" width="17.140625" style="1976" customWidth="1"/>
    <col min="11554" max="11554" width="17.7109375" style="1976" customWidth="1"/>
    <col min="11555" max="11555" width="19.7109375" style="1976" customWidth="1"/>
    <col min="11556" max="11556" width="19.140625" style="1976" customWidth="1"/>
    <col min="11557" max="11634" width="9.140625" style="1976" customWidth="1"/>
    <col min="11635" max="11635" width="45.7109375" style="1976" customWidth="1"/>
    <col min="11636" max="11656" width="16.7109375" style="1976" customWidth="1"/>
    <col min="11657" max="11657" width="16.85546875" style="1976" customWidth="1"/>
    <col min="11658" max="11659" width="9.140625" style="1976" customWidth="1"/>
    <col min="11660" max="11660" width="17.5703125" style="1976" customWidth="1"/>
    <col min="11661" max="11661" width="16" style="1976" bestFit="1" customWidth="1"/>
    <col min="11662" max="11767" width="9.140625" style="1976" customWidth="1"/>
    <col min="11768" max="11768" width="51.28515625" style="1976" customWidth="1"/>
    <col min="11769" max="11776" width="15.5703125" style="1976"/>
    <col min="11777" max="11777" width="51.28515625" style="1976" customWidth="1"/>
    <col min="11778" max="11801" width="15.5703125" style="1976" bestFit="1" customWidth="1"/>
    <col min="11802" max="11802" width="15.5703125" style="1976" customWidth="1"/>
    <col min="11803" max="11803" width="17.42578125" style="1976" customWidth="1"/>
    <col min="11804" max="11804" width="17.140625" style="1976" customWidth="1"/>
    <col min="11805" max="11805" width="17.28515625" style="1976" bestFit="1" customWidth="1"/>
    <col min="11806" max="11806" width="17.42578125" style="1976" customWidth="1"/>
    <col min="11807" max="11807" width="17.140625" style="1976" customWidth="1"/>
    <col min="11808" max="11808" width="17" style="1976" customWidth="1"/>
    <col min="11809" max="11809" width="17.140625" style="1976" customWidth="1"/>
    <col min="11810" max="11810" width="17.7109375" style="1976" customWidth="1"/>
    <col min="11811" max="11811" width="19.7109375" style="1976" customWidth="1"/>
    <col min="11812" max="11812" width="19.140625" style="1976" customWidth="1"/>
    <col min="11813" max="11890" width="9.140625" style="1976" customWidth="1"/>
    <col min="11891" max="11891" width="45.7109375" style="1976" customWidth="1"/>
    <col min="11892" max="11912" width="16.7109375" style="1976" customWidth="1"/>
    <col min="11913" max="11913" width="16.85546875" style="1976" customWidth="1"/>
    <col min="11914" max="11915" width="9.140625" style="1976" customWidth="1"/>
    <col min="11916" max="11916" width="17.5703125" style="1976" customWidth="1"/>
    <col min="11917" max="11917" width="16" style="1976" bestFit="1" customWidth="1"/>
    <col min="11918" max="12023" width="9.140625" style="1976" customWidth="1"/>
    <col min="12024" max="12024" width="51.28515625" style="1976" customWidth="1"/>
    <col min="12025" max="12032" width="15.5703125" style="1976"/>
    <col min="12033" max="12033" width="51.28515625" style="1976" customWidth="1"/>
    <col min="12034" max="12057" width="15.5703125" style="1976" bestFit="1" customWidth="1"/>
    <col min="12058" max="12058" width="15.5703125" style="1976" customWidth="1"/>
    <col min="12059" max="12059" width="17.42578125" style="1976" customWidth="1"/>
    <col min="12060" max="12060" width="17.140625" style="1976" customWidth="1"/>
    <col min="12061" max="12061" width="17.28515625" style="1976" bestFit="1" customWidth="1"/>
    <col min="12062" max="12062" width="17.42578125" style="1976" customWidth="1"/>
    <col min="12063" max="12063" width="17.140625" style="1976" customWidth="1"/>
    <col min="12064" max="12064" width="17" style="1976" customWidth="1"/>
    <col min="12065" max="12065" width="17.140625" style="1976" customWidth="1"/>
    <col min="12066" max="12066" width="17.7109375" style="1976" customWidth="1"/>
    <col min="12067" max="12067" width="19.7109375" style="1976" customWidth="1"/>
    <col min="12068" max="12068" width="19.140625" style="1976" customWidth="1"/>
    <col min="12069" max="12146" width="9.140625" style="1976" customWidth="1"/>
    <col min="12147" max="12147" width="45.7109375" style="1976" customWidth="1"/>
    <col min="12148" max="12168" width="16.7109375" style="1976" customWidth="1"/>
    <col min="12169" max="12169" width="16.85546875" style="1976" customWidth="1"/>
    <col min="12170" max="12171" width="9.140625" style="1976" customWidth="1"/>
    <col min="12172" max="12172" width="17.5703125" style="1976" customWidth="1"/>
    <col min="12173" max="12173" width="16" style="1976" bestFit="1" customWidth="1"/>
    <col min="12174" max="12279" width="9.140625" style="1976" customWidth="1"/>
    <col min="12280" max="12280" width="51.28515625" style="1976" customWidth="1"/>
    <col min="12281" max="12288" width="15.5703125" style="1976"/>
    <col min="12289" max="12289" width="51.28515625" style="1976" customWidth="1"/>
    <col min="12290" max="12313" width="15.5703125" style="1976" bestFit="1" customWidth="1"/>
    <col min="12314" max="12314" width="15.5703125" style="1976" customWidth="1"/>
    <col min="12315" max="12315" width="17.42578125" style="1976" customWidth="1"/>
    <col min="12316" max="12316" width="17.140625" style="1976" customWidth="1"/>
    <col min="12317" max="12317" width="17.28515625" style="1976" bestFit="1" customWidth="1"/>
    <col min="12318" max="12318" width="17.42578125" style="1976" customWidth="1"/>
    <col min="12319" max="12319" width="17.140625" style="1976" customWidth="1"/>
    <col min="12320" max="12320" width="17" style="1976" customWidth="1"/>
    <col min="12321" max="12321" width="17.140625" style="1976" customWidth="1"/>
    <col min="12322" max="12322" width="17.7109375" style="1976" customWidth="1"/>
    <col min="12323" max="12323" width="19.7109375" style="1976" customWidth="1"/>
    <col min="12324" max="12324" width="19.140625" style="1976" customWidth="1"/>
    <col min="12325" max="12402" width="9.140625" style="1976" customWidth="1"/>
    <col min="12403" max="12403" width="45.7109375" style="1976" customWidth="1"/>
    <col min="12404" max="12424" width="16.7109375" style="1976" customWidth="1"/>
    <col min="12425" max="12425" width="16.85546875" style="1976" customWidth="1"/>
    <col min="12426" max="12427" width="9.140625" style="1976" customWidth="1"/>
    <col min="12428" max="12428" width="17.5703125" style="1976" customWidth="1"/>
    <col min="12429" max="12429" width="16" style="1976" bestFit="1" customWidth="1"/>
    <col min="12430" max="12535" width="9.140625" style="1976" customWidth="1"/>
    <col min="12536" max="12536" width="51.28515625" style="1976" customWidth="1"/>
    <col min="12537" max="12544" width="15.5703125" style="1976"/>
    <col min="12545" max="12545" width="51.28515625" style="1976" customWidth="1"/>
    <col min="12546" max="12569" width="15.5703125" style="1976" bestFit="1" customWidth="1"/>
    <col min="12570" max="12570" width="15.5703125" style="1976" customWidth="1"/>
    <col min="12571" max="12571" width="17.42578125" style="1976" customWidth="1"/>
    <col min="12572" max="12572" width="17.140625" style="1976" customWidth="1"/>
    <col min="12573" max="12573" width="17.28515625" style="1976" bestFit="1" customWidth="1"/>
    <col min="12574" max="12574" width="17.42578125" style="1976" customWidth="1"/>
    <col min="12575" max="12575" width="17.140625" style="1976" customWidth="1"/>
    <col min="12576" max="12576" width="17" style="1976" customWidth="1"/>
    <col min="12577" max="12577" width="17.140625" style="1976" customWidth="1"/>
    <col min="12578" max="12578" width="17.7109375" style="1976" customWidth="1"/>
    <col min="12579" max="12579" width="19.7109375" style="1976" customWidth="1"/>
    <col min="12580" max="12580" width="19.140625" style="1976" customWidth="1"/>
    <col min="12581" max="12658" width="9.140625" style="1976" customWidth="1"/>
    <col min="12659" max="12659" width="45.7109375" style="1976" customWidth="1"/>
    <col min="12660" max="12680" width="16.7109375" style="1976" customWidth="1"/>
    <col min="12681" max="12681" width="16.85546875" style="1976" customWidth="1"/>
    <col min="12682" max="12683" width="9.140625" style="1976" customWidth="1"/>
    <col min="12684" max="12684" width="17.5703125" style="1976" customWidth="1"/>
    <col min="12685" max="12685" width="16" style="1976" bestFit="1" customWidth="1"/>
    <col min="12686" max="12791" width="9.140625" style="1976" customWidth="1"/>
    <col min="12792" max="12792" width="51.28515625" style="1976" customWidth="1"/>
    <col min="12793" max="12800" width="15.5703125" style="1976"/>
    <col min="12801" max="12801" width="51.28515625" style="1976" customWidth="1"/>
    <col min="12802" max="12825" width="15.5703125" style="1976" bestFit="1" customWidth="1"/>
    <col min="12826" max="12826" width="15.5703125" style="1976" customWidth="1"/>
    <col min="12827" max="12827" width="17.42578125" style="1976" customWidth="1"/>
    <col min="12828" max="12828" width="17.140625" style="1976" customWidth="1"/>
    <col min="12829" max="12829" width="17.28515625" style="1976" bestFit="1" customWidth="1"/>
    <col min="12830" max="12830" width="17.42578125" style="1976" customWidth="1"/>
    <col min="12831" max="12831" width="17.140625" style="1976" customWidth="1"/>
    <col min="12832" max="12832" width="17" style="1976" customWidth="1"/>
    <col min="12833" max="12833" width="17.140625" style="1976" customWidth="1"/>
    <col min="12834" max="12834" width="17.7109375" style="1976" customWidth="1"/>
    <col min="12835" max="12835" width="19.7109375" style="1976" customWidth="1"/>
    <col min="12836" max="12836" width="19.140625" style="1976" customWidth="1"/>
    <col min="12837" max="12914" width="9.140625" style="1976" customWidth="1"/>
    <col min="12915" max="12915" width="45.7109375" style="1976" customWidth="1"/>
    <col min="12916" max="12936" width="16.7109375" style="1976" customWidth="1"/>
    <col min="12937" max="12937" width="16.85546875" style="1976" customWidth="1"/>
    <col min="12938" max="12939" width="9.140625" style="1976" customWidth="1"/>
    <col min="12940" max="12940" width="17.5703125" style="1976" customWidth="1"/>
    <col min="12941" max="12941" width="16" style="1976" bestFit="1" customWidth="1"/>
    <col min="12942" max="13047" width="9.140625" style="1976" customWidth="1"/>
    <col min="13048" max="13048" width="51.28515625" style="1976" customWidth="1"/>
    <col min="13049" max="13056" width="15.5703125" style="1976"/>
    <col min="13057" max="13057" width="51.28515625" style="1976" customWidth="1"/>
    <col min="13058" max="13081" width="15.5703125" style="1976" bestFit="1" customWidth="1"/>
    <col min="13082" max="13082" width="15.5703125" style="1976" customWidth="1"/>
    <col min="13083" max="13083" width="17.42578125" style="1976" customWidth="1"/>
    <col min="13084" max="13084" width="17.140625" style="1976" customWidth="1"/>
    <col min="13085" max="13085" width="17.28515625" style="1976" bestFit="1" customWidth="1"/>
    <col min="13086" max="13086" width="17.42578125" style="1976" customWidth="1"/>
    <col min="13087" max="13087" width="17.140625" style="1976" customWidth="1"/>
    <col min="13088" max="13088" width="17" style="1976" customWidth="1"/>
    <col min="13089" max="13089" width="17.140625" style="1976" customWidth="1"/>
    <col min="13090" max="13090" width="17.7109375" style="1976" customWidth="1"/>
    <col min="13091" max="13091" width="19.7109375" style="1976" customWidth="1"/>
    <col min="13092" max="13092" width="19.140625" style="1976" customWidth="1"/>
    <col min="13093" max="13170" width="9.140625" style="1976" customWidth="1"/>
    <col min="13171" max="13171" width="45.7109375" style="1976" customWidth="1"/>
    <col min="13172" max="13192" width="16.7109375" style="1976" customWidth="1"/>
    <col min="13193" max="13193" width="16.85546875" style="1976" customWidth="1"/>
    <col min="13194" max="13195" width="9.140625" style="1976" customWidth="1"/>
    <col min="13196" max="13196" width="17.5703125" style="1976" customWidth="1"/>
    <col min="13197" max="13197" width="16" style="1976" bestFit="1" customWidth="1"/>
    <col min="13198" max="13303" width="9.140625" style="1976" customWidth="1"/>
    <col min="13304" max="13304" width="51.28515625" style="1976" customWidth="1"/>
    <col min="13305" max="13312" width="15.5703125" style="1976"/>
    <col min="13313" max="13313" width="51.28515625" style="1976" customWidth="1"/>
    <col min="13314" max="13337" width="15.5703125" style="1976" bestFit="1" customWidth="1"/>
    <col min="13338" max="13338" width="15.5703125" style="1976" customWidth="1"/>
    <col min="13339" max="13339" width="17.42578125" style="1976" customWidth="1"/>
    <col min="13340" max="13340" width="17.140625" style="1976" customWidth="1"/>
    <col min="13341" max="13341" width="17.28515625" style="1976" bestFit="1" customWidth="1"/>
    <col min="13342" max="13342" width="17.42578125" style="1976" customWidth="1"/>
    <col min="13343" max="13343" width="17.140625" style="1976" customWidth="1"/>
    <col min="13344" max="13344" width="17" style="1976" customWidth="1"/>
    <col min="13345" max="13345" width="17.140625" style="1976" customWidth="1"/>
    <col min="13346" max="13346" width="17.7109375" style="1976" customWidth="1"/>
    <col min="13347" max="13347" width="19.7109375" style="1976" customWidth="1"/>
    <col min="13348" max="13348" width="19.140625" style="1976" customWidth="1"/>
    <col min="13349" max="13426" width="9.140625" style="1976" customWidth="1"/>
    <col min="13427" max="13427" width="45.7109375" style="1976" customWidth="1"/>
    <col min="13428" max="13448" width="16.7109375" style="1976" customWidth="1"/>
    <col min="13449" max="13449" width="16.85546875" style="1976" customWidth="1"/>
    <col min="13450" max="13451" width="9.140625" style="1976" customWidth="1"/>
    <col min="13452" max="13452" width="17.5703125" style="1976" customWidth="1"/>
    <col min="13453" max="13453" width="16" style="1976" bestFit="1" customWidth="1"/>
    <col min="13454" max="13559" width="9.140625" style="1976" customWidth="1"/>
    <col min="13560" max="13560" width="51.28515625" style="1976" customWidth="1"/>
    <col min="13561" max="13568" width="15.5703125" style="1976"/>
    <col min="13569" max="13569" width="51.28515625" style="1976" customWidth="1"/>
    <col min="13570" max="13593" width="15.5703125" style="1976" bestFit="1" customWidth="1"/>
    <col min="13594" max="13594" width="15.5703125" style="1976" customWidth="1"/>
    <col min="13595" max="13595" width="17.42578125" style="1976" customWidth="1"/>
    <col min="13596" max="13596" width="17.140625" style="1976" customWidth="1"/>
    <col min="13597" max="13597" width="17.28515625" style="1976" bestFit="1" customWidth="1"/>
    <col min="13598" max="13598" width="17.42578125" style="1976" customWidth="1"/>
    <col min="13599" max="13599" width="17.140625" style="1976" customWidth="1"/>
    <col min="13600" max="13600" width="17" style="1976" customWidth="1"/>
    <col min="13601" max="13601" width="17.140625" style="1976" customWidth="1"/>
    <col min="13602" max="13602" width="17.7109375" style="1976" customWidth="1"/>
    <col min="13603" max="13603" width="19.7109375" style="1976" customWidth="1"/>
    <col min="13604" max="13604" width="19.140625" style="1976" customWidth="1"/>
    <col min="13605" max="13682" width="9.140625" style="1976" customWidth="1"/>
    <col min="13683" max="13683" width="45.7109375" style="1976" customWidth="1"/>
    <col min="13684" max="13704" width="16.7109375" style="1976" customWidth="1"/>
    <col min="13705" max="13705" width="16.85546875" style="1976" customWidth="1"/>
    <col min="13706" max="13707" width="9.140625" style="1976" customWidth="1"/>
    <col min="13708" max="13708" width="17.5703125" style="1976" customWidth="1"/>
    <col min="13709" max="13709" width="16" style="1976" bestFit="1" customWidth="1"/>
    <col min="13710" max="13815" width="9.140625" style="1976" customWidth="1"/>
    <col min="13816" max="13816" width="51.28515625" style="1976" customWidth="1"/>
    <col min="13817" max="13824" width="15.5703125" style="1976"/>
    <col min="13825" max="13825" width="51.28515625" style="1976" customWidth="1"/>
    <col min="13826" max="13849" width="15.5703125" style="1976" bestFit="1" customWidth="1"/>
    <col min="13850" max="13850" width="15.5703125" style="1976" customWidth="1"/>
    <col min="13851" max="13851" width="17.42578125" style="1976" customWidth="1"/>
    <col min="13852" max="13852" width="17.140625" style="1976" customWidth="1"/>
    <col min="13853" max="13853" width="17.28515625" style="1976" bestFit="1" customWidth="1"/>
    <col min="13854" max="13854" width="17.42578125" style="1976" customWidth="1"/>
    <col min="13855" max="13855" width="17.140625" style="1976" customWidth="1"/>
    <col min="13856" max="13856" width="17" style="1976" customWidth="1"/>
    <col min="13857" max="13857" width="17.140625" style="1976" customWidth="1"/>
    <col min="13858" max="13858" width="17.7109375" style="1976" customWidth="1"/>
    <col min="13859" max="13859" width="19.7109375" style="1976" customWidth="1"/>
    <col min="13860" max="13860" width="19.140625" style="1976" customWidth="1"/>
    <col min="13861" max="13938" width="9.140625" style="1976" customWidth="1"/>
    <col min="13939" max="13939" width="45.7109375" style="1976" customWidth="1"/>
    <col min="13940" max="13960" width="16.7109375" style="1976" customWidth="1"/>
    <col min="13961" max="13961" width="16.85546875" style="1976" customWidth="1"/>
    <col min="13962" max="13963" width="9.140625" style="1976" customWidth="1"/>
    <col min="13964" max="13964" width="17.5703125" style="1976" customWidth="1"/>
    <col min="13965" max="13965" width="16" style="1976" bestFit="1" customWidth="1"/>
    <col min="13966" max="14071" width="9.140625" style="1976" customWidth="1"/>
    <col min="14072" max="14072" width="51.28515625" style="1976" customWidth="1"/>
    <col min="14073" max="14080" width="15.5703125" style="1976"/>
    <col min="14081" max="14081" width="51.28515625" style="1976" customWidth="1"/>
    <col min="14082" max="14105" width="15.5703125" style="1976" bestFit="1" customWidth="1"/>
    <col min="14106" max="14106" width="15.5703125" style="1976" customWidth="1"/>
    <col min="14107" max="14107" width="17.42578125" style="1976" customWidth="1"/>
    <col min="14108" max="14108" width="17.140625" style="1976" customWidth="1"/>
    <col min="14109" max="14109" width="17.28515625" style="1976" bestFit="1" customWidth="1"/>
    <col min="14110" max="14110" width="17.42578125" style="1976" customWidth="1"/>
    <col min="14111" max="14111" width="17.140625" style="1976" customWidth="1"/>
    <col min="14112" max="14112" width="17" style="1976" customWidth="1"/>
    <col min="14113" max="14113" width="17.140625" style="1976" customWidth="1"/>
    <col min="14114" max="14114" width="17.7109375" style="1976" customWidth="1"/>
    <col min="14115" max="14115" width="19.7109375" style="1976" customWidth="1"/>
    <col min="14116" max="14116" width="19.140625" style="1976" customWidth="1"/>
    <col min="14117" max="14194" width="9.140625" style="1976" customWidth="1"/>
    <col min="14195" max="14195" width="45.7109375" style="1976" customWidth="1"/>
    <col min="14196" max="14216" width="16.7109375" style="1976" customWidth="1"/>
    <col min="14217" max="14217" width="16.85546875" style="1976" customWidth="1"/>
    <col min="14218" max="14219" width="9.140625" style="1976" customWidth="1"/>
    <col min="14220" max="14220" width="17.5703125" style="1976" customWidth="1"/>
    <col min="14221" max="14221" width="16" style="1976" bestFit="1" customWidth="1"/>
    <col min="14222" max="14327" width="9.140625" style="1976" customWidth="1"/>
    <col min="14328" max="14328" width="51.28515625" style="1976" customWidth="1"/>
    <col min="14329" max="14336" width="15.5703125" style="1976"/>
    <col min="14337" max="14337" width="51.28515625" style="1976" customWidth="1"/>
    <col min="14338" max="14361" width="15.5703125" style="1976" bestFit="1" customWidth="1"/>
    <col min="14362" max="14362" width="15.5703125" style="1976" customWidth="1"/>
    <col min="14363" max="14363" width="17.42578125" style="1976" customWidth="1"/>
    <col min="14364" max="14364" width="17.140625" style="1976" customWidth="1"/>
    <col min="14365" max="14365" width="17.28515625" style="1976" bestFit="1" customWidth="1"/>
    <col min="14366" max="14366" width="17.42578125" style="1976" customWidth="1"/>
    <col min="14367" max="14367" width="17.140625" style="1976" customWidth="1"/>
    <col min="14368" max="14368" width="17" style="1976" customWidth="1"/>
    <col min="14369" max="14369" width="17.140625" style="1976" customWidth="1"/>
    <col min="14370" max="14370" width="17.7109375" style="1976" customWidth="1"/>
    <col min="14371" max="14371" width="19.7109375" style="1976" customWidth="1"/>
    <col min="14372" max="14372" width="19.140625" style="1976" customWidth="1"/>
    <col min="14373" max="14450" width="9.140625" style="1976" customWidth="1"/>
    <col min="14451" max="14451" width="45.7109375" style="1976" customWidth="1"/>
    <col min="14452" max="14472" width="16.7109375" style="1976" customWidth="1"/>
    <col min="14473" max="14473" width="16.85546875" style="1976" customWidth="1"/>
    <col min="14474" max="14475" width="9.140625" style="1976" customWidth="1"/>
    <col min="14476" max="14476" width="17.5703125" style="1976" customWidth="1"/>
    <col min="14477" max="14477" width="16" style="1976" bestFit="1" customWidth="1"/>
    <col min="14478" max="14583" width="9.140625" style="1976" customWidth="1"/>
    <col min="14584" max="14584" width="51.28515625" style="1976" customWidth="1"/>
    <col min="14585" max="14592" width="15.5703125" style="1976"/>
    <col min="14593" max="14593" width="51.28515625" style="1976" customWidth="1"/>
    <col min="14594" max="14617" width="15.5703125" style="1976" bestFit="1" customWidth="1"/>
    <col min="14618" max="14618" width="15.5703125" style="1976" customWidth="1"/>
    <col min="14619" max="14619" width="17.42578125" style="1976" customWidth="1"/>
    <col min="14620" max="14620" width="17.140625" style="1976" customWidth="1"/>
    <col min="14621" max="14621" width="17.28515625" style="1976" bestFit="1" customWidth="1"/>
    <col min="14622" max="14622" width="17.42578125" style="1976" customWidth="1"/>
    <col min="14623" max="14623" width="17.140625" style="1976" customWidth="1"/>
    <col min="14624" max="14624" width="17" style="1976" customWidth="1"/>
    <col min="14625" max="14625" width="17.140625" style="1976" customWidth="1"/>
    <col min="14626" max="14626" width="17.7109375" style="1976" customWidth="1"/>
    <col min="14627" max="14627" width="19.7109375" style="1976" customWidth="1"/>
    <col min="14628" max="14628" width="19.140625" style="1976" customWidth="1"/>
    <col min="14629" max="14706" width="9.140625" style="1976" customWidth="1"/>
    <col min="14707" max="14707" width="45.7109375" style="1976" customWidth="1"/>
    <col min="14708" max="14728" width="16.7109375" style="1976" customWidth="1"/>
    <col min="14729" max="14729" width="16.85546875" style="1976" customWidth="1"/>
    <col min="14730" max="14731" width="9.140625" style="1976" customWidth="1"/>
    <col min="14732" max="14732" width="17.5703125" style="1976" customWidth="1"/>
    <col min="14733" max="14733" width="16" style="1976" bestFit="1" customWidth="1"/>
    <col min="14734" max="14839" width="9.140625" style="1976" customWidth="1"/>
    <col min="14840" max="14840" width="51.28515625" style="1976" customWidth="1"/>
    <col min="14841" max="14848" width="15.5703125" style="1976"/>
    <col min="14849" max="14849" width="51.28515625" style="1976" customWidth="1"/>
    <col min="14850" max="14873" width="15.5703125" style="1976" bestFit="1" customWidth="1"/>
    <col min="14874" max="14874" width="15.5703125" style="1976" customWidth="1"/>
    <col min="14875" max="14875" width="17.42578125" style="1976" customWidth="1"/>
    <col min="14876" max="14876" width="17.140625" style="1976" customWidth="1"/>
    <col min="14877" max="14877" width="17.28515625" style="1976" bestFit="1" customWidth="1"/>
    <col min="14878" max="14878" width="17.42578125" style="1976" customWidth="1"/>
    <col min="14879" max="14879" width="17.140625" style="1976" customWidth="1"/>
    <col min="14880" max="14880" width="17" style="1976" customWidth="1"/>
    <col min="14881" max="14881" width="17.140625" style="1976" customWidth="1"/>
    <col min="14882" max="14882" width="17.7109375" style="1976" customWidth="1"/>
    <col min="14883" max="14883" width="19.7109375" style="1976" customWidth="1"/>
    <col min="14884" max="14884" width="19.140625" style="1976" customWidth="1"/>
    <col min="14885" max="14962" width="9.140625" style="1976" customWidth="1"/>
    <col min="14963" max="14963" width="45.7109375" style="1976" customWidth="1"/>
    <col min="14964" max="14984" width="16.7109375" style="1976" customWidth="1"/>
    <col min="14985" max="14985" width="16.85546875" style="1976" customWidth="1"/>
    <col min="14986" max="14987" width="9.140625" style="1976" customWidth="1"/>
    <col min="14988" max="14988" width="17.5703125" style="1976" customWidth="1"/>
    <col min="14989" max="14989" width="16" style="1976" bestFit="1" customWidth="1"/>
    <col min="14990" max="15095" width="9.140625" style="1976" customWidth="1"/>
    <col min="15096" max="15096" width="51.28515625" style="1976" customWidth="1"/>
    <col min="15097" max="15104" width="15.5703125" style="1976"/>
    <col min="15105" max="15105" width="51.28515625" style="1976" customWidth="1"/>
    <col min="15106" max="15129" width="15.5703125" style="1976" bestFit="1" customWidth="1"/>
    <col min="15130" max="15130" width="15.5703125" style="1976" customWidth="1"/>
    <col min="15131" max="15131" width="17.42578125" style="1976" customWidth="1"/>
    <col min="15132" max="15132" width="17.140625" style="1976" customWidth="1"/>
    <col min="15133" max="15133" width="17.28515625" style="1976" bestFit="1" customWidth="1"/>
    <col min="15134" max="15134" width="17.42578125" style="1976" customWidth="1"/>
    <col min="15135" max="15135" width="17.140625" style="1976" customWidth="1"/>
    <col min="15136" max="15136" width="17" style="1976" customWidth="1"/>
    <col min="15137" max="15137" width="17.140625" style="1976" customWidth="1"/>
    <col min="15138" max="15138" width="17.7109375" style="1976" customWidth="1"/>
    <col min="15139" max="15139" width="19.7109375" style="1976" customWidth="1"/>
    <col min="15140" max="15140" width="19.140625" style="1976" customWidth="1"/>
    <col min="15141" max="15218" width="9.140625" style="1976" customWidth="1"/>
    <col min="15219" max="15219" width="45.7109375" style="1976" customWidth="1"/>
    <col min="15220" max="15240" width="16.7109375" style="1976" customWidth="1"/>
    <col min="15241" max="15241" width="16.85546875" style="1976" customWidth="1"/>
    <col min="15242" max="15243" width="9.140625" style="1976" customWidth="1"/>
    <col min="15244" max="15244" width="17.5703125" style="1976" customWidth="1"/>
    <col min="15245" max="15245" width="16" style="1976" bestFit="1" customWidth="1"/>
    <col min="15246" max="15351" width="9.140625" style="1976" customWidth="1"/>
    <col min="15352" max="15352" width="51.28515625" style="1976" customWidth="1"/>
    <col min="15353" max="15360" width="15.5703125" style="1976"/>
    <col min="15361" max="15361" width="51.28515625" style="1976" customWidth="1"/>
    <col min="15362" max="15385" width="15.5703125" style="1976" bestFit="1" customWidth="1"/>
    <col min="15386" max="15386" width="15.5703125" style="1976" customWidth="1"/>
    <col min="15387" max="15387" width="17.42578125" style="1976" customWidth="1"/>
    <col min="15388" max="15388" width="17.140625" style="1976" customWidth="1"/>
    <col min="15389" max="15389" width="17.28515625" style="1976" bestFit="1" customWidth="1"/>
    <col min="15390" max="15390" width="17.42578125" style="1976" customWidth="1"/>
    <col min="15391" max="15391" width="17.140625" style="1976" customWidth="1"/>
    <col min="15392" max="15392" width="17" style="1976" customWidth="1"/>
    <col min="15393" max="15393" width="17.140625" style="1976" customWidth="1"/>
    <col min="15394" max="15394" width="17.7109375" style="1976" customWidth="1"/>
    <col min="15395" max="15395" width="19.7109375" style="1976" customWidth="1"/>
    <col min="15396" max="15396" width="19.140625" style="1976" customWidth="1"/>
    <col min="15397" max="15474" width="9.140625" style="1976" customWidth="1"/>
    <col min="15475" max="15475" width="45.7109375" style="1976" customWidth="1"/>
    <col min="15476" max="15496" width="16.7109375" style="1976" customWidth="1"/>
    <col min="15497" max="15497" width="16.85546875" style="1976" customWidth="1"/>
    <col min="15498" max="15499" width="9.140625" style="1976" customWidth="1"/>
    <col min="15500" max="15500" width="17.5703125" style="1976" customWidth="1"/>
    <col min="15501" max="15501" width="16" style="1976" bestFit="1" customWidth="1"/>
    <col min="15502" max="15607" width="9.140625" style="1976" customWidth="1"/>
    <col min="15608" max="15608" width="51.28515625" style="1976" customWidth="1"/>
    <col min="15609" max="15616" width="15.5703125" style="1976"/>
    <col min="15617" max="15617" width="51.28515625" style="1976" customWidth="1"/>
    <col min="15618" max="15641" width="15.5703125" style="1976" bestFit="1" customWidth="1"/>
    <col min="15642" max="15642" width="15.5703125" style="1976" customWidth="1"/>
    <col min="15643" max="15643" width="17.42578125" style="1976" customWidth="1"/>
    <col min="15644" max="15644" width="17.140625" style="1976" customWidth="1"/>
    <col min="15645" max="15645" width="17.28515625" style="1976" bestFit="1" customWidth="1"/>
    <col min="15646" max="15646" width="17.42578125" style="1976" customWidth="1"/>
    <col min="15647" max="15647" width="17.140625" style="1976" customWidth="1"/>
    <col min="15648" max="15648" width="17" style="1976" customWidth="1"/>
    <col min="15649" max="15649" width="17.140625" style="1976" customWidth="1"/>
    <col min="15650" max="15650" width="17.7109375" style="1976" customWidth="1"/>
    <col min="15651" max="15651" width="19.7109375" style="1976" customWidth="1"/>
    <col min="15652" max="15652" width="19.140625" style="1976" customWidth="1"/>
    <col min="15653" max="15730" width="9.140625" style="1976" customWidth="1"/>
    <col min="15731" max="15731" width="45.7109375" style="1976" customWidth="1"/>
    <col min="15732" max="15752" width="16.7109375" style="1976" customWidth="1"/>
    <col min="15753" max="15753" width="16.85546875" style="1976" customWidth="1"/>
    <col min="15754" max="15755" width="9.140625" style="1976" customWidth="1"/>
    <col min="15756" max="15756" width="17.5703125" style="1976" customWidth="1"/>
    <col min="15757" max="15757" width="16" style="1976" bestFit="1" customWidth="1"/>
    <col min="15758" max="15863" width="9.140625" style="1976" customWidth="1"/>
    <col min="15864" max="15864" width="51.28515625" style="1976" customWidth="1"/>
    <col min="15865" max="15872" width="15.5703125" style="1976"/>
    <col min="15873" max="15873" width="51.28515625" style="1976" customWidth="1"/>
    <col min="15874" max="15897" width="15.5703125" style="1976" bestFit="1" customWidth="1"/>
    <col min="15898" max="15898" width="15.5703125" style="1976" customWidth="1"/>
    <col min="15899" max="15899" width="17.42578125" style="1976" customWidth="1"/>
    <col min="15900" max="15900" width="17.140625" style="1976" customWidth="1"/>
    <col min="15901" max="15901" width="17.28515625" style="1976" bestFit="1" customWidth="1"/>
    <col min="15902" max="15902" width="17.42578125" style="1976" customWidth="1"/>
    <col min="15903" max="15903" width="17.140625" style="1976" customWidth="1"/>
    <col min="15904" max="15904" width="17" style="1976" customWidth="1"/>
    <col min="15905" max="15905" width="17.140625" style="1976" customWidth="1"/>
    <col min="15906" max="15906" width="17.7109375" style="1976" customWidth="1"/>
    <col min="15907" max="15907" width="19.7109375" style="1976" customWidth="1"/>
    <col min="15908" max="15908" width="19.140625" style="1976" customWidth="1"/>
    <col min="15909" max="15986" width="9.140625" style="1976" customWidth="1"/>
    <col min="15987" max="15987" width="45.7109375" style="1976" customWidth="1"/>
    <col min="15988" max="16008" width="16.7109375" style="1976" customWidth="1"/>
    <col min="16009" max="16009" width="16.85546875" style="1976" customWidth="1"/>
    <col min="16010" max="16011" width="9.140625" style="1976" customWidth="1"/>
    <col min="16012" max="16012" width="17.5703125" style="1976" customWidth="1"/>
    <col min="16013" max="16013" width="16" style="1976" bestFit="1" customWidth="1"/>
    <col min="16014" max="16119" width="9.140625" style="1976" customWidth="1"/>
    <col min="16120" max="16120" width="51.28515625" style="1976" customWidth="1"/>
    <col min="16121" max="16128" width="15.5703125" style="1976"/>
    <col min="16129" max="16129" width="51.28515625" style="1976" customWidth="1"/>
    <col min="16130" max="16153" width="15.5703125" style="1976" bestFit="1" customWidth="1"/>
    <col min="16154" max="16154" width="15.5703125" style="1976" customWidth="1"/>
    <col min="16155" max="16155" width="17.42578125" style="1976" customWidth="1"/>
    <col min="16156" max="16156" width="17.140625" style="1976" customWidth="1"/>
    <col min="16157" max="16157" width="17.28515625" style="1976" bestFit="1" customWidth="1"/>
    <col min="16158" max="16158" width="17.42578125" style="1976" customWidth="1"/>
    <col min="16159" max="16159" width="17.140625" style="1976" customWidth="1"/>
    <col min="16160" max="16160" width="17" style="1976" customWidth="1"/>
    <col min="16161" max="16161" width="17.140625" style="1976" customWidth="1"/>
    <col min="16162" max="16162" width="17.7109375" style="1976" customWidth="1"/>
    <col min="16163" max="16163" width="19.7109375" style="1976" customWidth="1"/>
    <col min="16164" max="16164" width="19.140625" style="1976" customWidth="1"/>
    <col min="16165" max="16242" width="9.140625" style="1976" customWidth="1"/>
    <col min="16243" max="16243" width="45.7109375" style="1976" customWidth="1"/>
    <col min="16244" max="16264" width="16.7109375" style="1976" customWidth="1"/>
    <col min="16265" max="16265" width="16.85546875" style="1976" customWidth="1"/>
    <col min="16266" max="16267" width="9.140625" style="1976" customWidth="1"/>
    <col min="16268" max="16268" width="17.5703125" style="1976" customWidth="1"/>
    <col min="16269" max="16269" width="16" style="1976" bestFit="1" customWidth="1"/>
    <col min="16270" max="16375" width="9.140625" style="1976" customWidth="1"/>
    <col min="16376" max="16376" width="51.28515625" style="1976" customWidth="1"/>
    <col min="16377" max="16384" width="15.5703125" style="1976"/>
  </cols>
  <sheetData>
    <row r="1" spans="1:36" ht="25.5">
      <c r="A1" s="1172" t="s">
        <v>322</v>
      </c>
    </row>
    <row r="2" spans="1:36" s="1958" customFormat="1" ht="40.5" customHeight="1" thickBot="1">
      <c r="A2" s="1957" t="s">
        <v>1016</v>
      </c>
    </row>
    <row r="3" spans="1:36" s="3034" customFormat="1" ht="20.25" customHeight="1" thickBot="1">
      <c r="A3" s="3060" t="s">
        <v>1017</v>
      </c>
      <c r="B3" s="3061" t="s">
        <v>1018</v>
      </c>
      <c r="C3" s="3062" t="s">
        <v>1019</v>
      </c>
      <c r="D3" s="3062" t="s">
        <v>1020</v>
      </c>
      <c r="E3" s="3063" t="s">
        <v>1021</v>
      </c>
      <c r="F3" s="3064" t="s">
        <v>1022</v>
      </c>
      <c r="G3" s="3061" t="s">
        <v>1023</v>
      </c>
      <c r="H3" s="3062" t="s">
        <v>1024</v>
      </c>
      <c r="I3" s="3062" t="s">
        <v>1025</v>
      </c>
      <c r="J3" s="3063" t="s">
        <v>1026</v>
      </c>
      <c r="K3" s="3064" t="s">
        <v>1027</v>
      </c>
      <c r="L3" s="3061" t="s">
        <v>1028</v>
      </c>
      <c r="M3" s="3062" t="s">
        <v>1029</v>
      </c>
      <c r="N3" s="3062" t="s">
        <v>1030</v>
      </c>
      <c r="O3" s="3063" t="s">
        <v>1031</v>
      </c>
      <c r="P3" s="3064" t="s">
        <v>1032</v>
      </c>
      <c r="Q3" s="3061" t="s">
        <v>1033</v>
      </c>
      <c r="R3" s="3061" t="s">
        <v>1034</v>
      </c>
      <c r="S3" s="3061" t="s">
        <v>1035</v>
      </c>
      <c r="T3" s="3061" t="s">
        <v>1036</v>
      </c>
      <c r="U3" s="3065" t="s">
        <v>1037</v>
      </c>
      <c r="V3" s="3061" t="s">
        <v>1038</v>
      </c>
      <c r="W3" s="3061" t="s">
        <v>1039</v>
      </c>
      <c r="X3" s="3061" t="s">
        <v>1040</v>
      </c>
      <c r="Y3" s="3063" t="s">
        <v>1041</v>
      </c>
      <c r="Z3" s="3065" t="s">
        <v>1042</v>
      </c>
      <c r="AA3" s="3066" t="s">
        <v>1043</v>
      </c>
      <c r="AB3" s="3063" t="s">
        <v>1044</v>
      </c>
      <c r="AC3" s="3062" t="s">
        <v>1045</v>
      </c>
      <c r="AD3" s="3067" t="s">
        <v>1046</v>
      </c>
      <c r="AE3" s="3065" t="s">
        <v>1047</v>
      </c>
      <c r="AF3" s="3063" t="s">
        <v>1048</v>
      </c>
      <c r="AG3" s="3067" t="s">
        <v>1049</v>
      </c>
      <c r="AH3" s="3062" t="s">
        <v>1050</v>
      </c>
      <c r="AI3" s="3067" t="s">
        <v>1051</v>
      </c>
      <c r="AJ3" s="3065" t="s">
        <v>1052</v>
      </c>
    </row>
    <row r="4" spans="1:36" s="1967" customFormat="1" ht="15.75" customHeight="1">
      <c r="A4" s="3068" t="s">
        <v>1053</v>
      </c>
      <c r="B4" s="1959">
        <v>2594759.8643887825</v>
      </c>
      <c r="C4" s="1960">
        <v>2873377.5676302873</v>
      </c>
      <c r="D4" s="1960">
        <v>4000028.6401259801</v>
      </c>
      <c r="E4" s="1961">
        <v>3580726.7278425982</v>
      </c>
      <c r="F4" s="1962">
        <v>13048892.799987648</v>
      </c>
      <c r="G4" s="1959">
        <v>2768465.722174353</v>
      </c>
      <c r="H4" s="1960">
        <v>3000700.3969051926</v>
      </c>
      <c r="I4" s="1960">
        <v>4283257.9221202508</v>
      </c>
      <c r="J4" s="1961">
        <v>3985401.7964854324</v>
      </c>
      <c r="K4" s="1962">
        <v>14037825.837685226</v>
      </c>
      <c r="L4" s="1959">
        <v>3107507.7960303784</v>
      </c>
      <c r="M4" s="1960">
        <v>3309863.6335788434</v>
      </c>
      <c r="N4" s="1960">
        <v>4676895.9766910197</v>
      </c>
      <c r="O4" s="1961">
        <v>4721730.1056758175</v>
      </c>
      <c r="P4" s="1962">
        <v>15815997.511976058</v>
      </c>
      <c r="Q4" s="1959">
        <v>3286113.308153552</v>
      </c>
      <c r="R4" s="1960">
        <v>3511130.8416151963</v>
      </c>
      <c r="S4" s="1960">
        <v>4992204.6937770713</v>
      </c>
      <c r="T4" s="1961">
        <v>5027104.1685865596</v>
      </c>
      <c r="U4" s="1962">
        <v>16816553.012132376</v>
      </c>
      <c r="V4" s="1959">
        <v>3479964.4604017278</v>
      </c>
      <c r="W4" s="1960">
        <v>3745274.7729031486</v>
      </c>
      <c r="X4" s="1960">
        <v>5450751.0516044367</v>
      </c>
      <c r="Y4" s="1961">
        <v>5342622.5877364026</v>
      </c>
      <c r="Z4" s="1962">
        <v>18018612.872645713</v>
      </c>
      <c r="AA4" s="1963">
        <v>3738860.2193404739</v>
      </c>
      <c r="AB4" s="1964">
        <v>4088642.5328631592</v>
      </c>
      <c r="AC4" s="1965">
        <v>5959467.917454239</v>
      </c>
      <c r="AD4" s="1966">
        <v>5849998.3735022563</v>
      </c>
      <c r="AE4" s="1966">
        <v>19636969.043160126</v>
      </c>
      <c r="AF4" s="1963">
        <v>4267891.0597776063</v>
      </c>
      <c r="AG4" s="1964">
        <v>4629859.1211924041</v>
      </c>
      <c r="AH4" s="1965">
        <v>6398462.723956597</v>
      </c>
      <c r="AI4" s="1966">
        <v>6227299.5937306816</v>
      </c>
      <c r="AJ4" s="1966">
        <v>21523512.49865729</v>
      </c>
    </row>
    <row r="5" spans="1:36" ht="15.75" customHeight="1">
      <c r="A5" s="3069" t="s">
        <v>1054</v>
      </c>
      <c r="B5" s="1968">
        <v>2262178.08498313</v>
      </c>
      <c r="C5" s="1969">
        <v>2561460.0538645401</v>
      </c>
      <c r="D5" s="1969">
        <v>3660097.2260672171</v>
      </c>
      <c r="E5" s="1970">
        <v>3200161.005085113</v>
      </c>
      <c r="F5" s="1971">
        <v>11683896.369999999</v>
      </c>
      <c r="G5" s="1968">
        <v>2389946.1110574696</v>
      </c>
      <c r="H5" s="1969">
        <v>2610176.5100844912</v>
      </c>
      <c r="I5" s="1969">
        <v>3925045.6530481819</v>
      </c>
      <c r="J5" s="1970">
        <v>3559680.9167731577</v>
      </c>
      <c r="K5" s="1971">
        <v>12484849.1909633</v>
      </c>
      <c r="L5" s="1968">
        <v>2688310.8157381159</v>
      </c>
      <c r="M5" s="1969">
        <v>2901387.1532357279</v>
      </c>
      <c r="N5" s="1969">
        <v>4259362.9030699311</v>
      </c>
      <c r="O5" s="1970">
        <v>4222174.5971592255</v>
      </c>
      <c r="P5" s="1971">
        <v>14071235.469202999</v>
      </c>
      <c r="Q5" s="1968">
        <v>2815222.2983634798</v>
      </c>
      <c r="R5" s="1969">
        <v>3049063.1386439502</v>
      </c>
      <c r="S5" s="1969">
        <v>4528683.1036455501</v>
      </c>
      <c r="T5" s="1970">
        <v>4469356.3317180201</v>
      </c>
      <c r="U5" s="1971">
        <v>14862324.872370999</v>
      </c>
      <c r="V5" s="1968">
        <v>2950435.1731857792</v>
      </c>
      <c r="W5" s="1969">
        <v>3223236.228380614</v>
      </c>
      <c r="X5" s="1969">
        <v>4926152.5927938577</v>
      </c>
      <c r="Y5" s="1970">
        <v>4712746.6060480103</v>
      </c>
      <c r="Z5" s="1971">
        <v>15812570.600408262</v>
      </c>
      <c r="AA5" s="1972">
        <v>3141324.5804974632</v>
      </c>
      <c r="AB5" s="1973">
        <v>3511300.3671391406</v>
      </c>
      <c r="AC5" s="1974">
        <v>5383132.6425441829</v>
      </c>
      <c r="AD5" s="1975">
        <v>5154215.4532744745</v>
      </c>
      <c r="AE5" s="1975">
        <v>17189973.043455262</v>
      </c>
      <c r="AF5" s="1972">
        <v>3583980.1730421921</v>
      </c>
      <c r="AG5" s="1973">
        <v>4017083.559107529</v>
      </c>
      <c r="AH5" s="1974">
        <v>5801028.1296285177</v>
      </c>
      <c r="AI5" s="1975">
        <v>5480989.6372464597</v>
      </c>
      <c r="AJ5" s="1975">
        <v>18883081.499024697</v>
      </c>
    </row>
    <row r="6" spans="1:36" ht="15.75" customHeight="1">
      <c r="A6" s="3069" t="s">
        <v>1055</v>
      </c>
      <c r="B6" s="1968">
        <v>237297.50991917684</v>
      </c>
      <c r="C6" s="1969">
        <v>216103.69715101353</v>
      </c>
      <c r="D6" s="1969">
        <v>247970.42956409958</v>
      </c>
      <c r="E6" s="1970">
        <v>278192.41590582608</v>
      </c>
      <c r="F6" s="1971">
        <v>979564.05254011601</v>
      </c>
      <c r="G6" s="1968">
        <v>270206.85584794567</v>
      </c>
      <c r="H6" s="1969">
        <v>278130.48131346668</v>
      </c>
      <c r="I6" s="1969">
        <v>257178.66168686879</v>
      </c>
      <c r="J6" s="1970">
        <v>310085.91572482348</v>
      </c>
      <c r="K6" s="1971">
        <v>1115601.9145731046</v>
      </c>
      <c r="L6" s="1968">
        <v>298223.76608892932</v>
      </c>
      <c r="M6" s="1969">
        <v>284662.24144134147</v>
      </c>
      <c r="N6" s="1969">
        <v>304191.42742039351</v>
      </c>
      <c r="O6" s="1970">
        <v>364853.91766933905</v>
      </c>
      <c r="P6" s="1971">
        <v>1251931.3526200035</v>
      </c>
      <c r="Q6" s="1968">
        <v>334454.45518009557</v>
      </c>
      <c r="R6" s="1969">
        <v>321465.66403466114</v>
      </c>
      <c r="S6" s="1969">
        <v>337663.26617092907</v>
      </c>
      <c r="T6" s="1970">
        <v>405901.34254734998</v>
      </c>
      <c r="U6" s="1971">
        <v>1399484.7279330357</v>
      </c>
      <c r="V6" s="1968">
        <v>375065.10812710435</v>
      </c>
      <c r="W6" s="1969">
        <v>361153.76884713612</v>
      </c>
      <c r="X6" s="1969">
        <v>379386.96047955379</v>
      </c>
      <c r="Y6" s="1970">
        <v>457446.7488520483</v>
      </c>
      <c r="Z6" s="1971">
        <v>1573052.5863058425</v>
      </c>
      <c r="AA6" s="1972">
        <v>420993.05970186944</v>
      </c>
      <c r="AB6" s="1973">
        <v>400924.9078828101</v>
      </c>
      <c r="AC6" s="1974">
        <v>418847.85008707974</v>
      </c>
      <c r="AD6" s="1975">
        <v>507259.22376690235</v>
      </c>
      <c r="AE6" s="1975">
        <v>1748025.0414386615</v>
      </c>
      <c r="AF6" s="1972">
        <v>464969.1074338677</v>
      </c>
      <c r="AG6" s="1973">
        <v>437827.8722090309</v>
      </c>
      <c r="AH6" s="1974">
        <v>433401.3881091309</v>
      </c>
      <c r="AI6" s="1975">
        <v>539584.9866901635</v>
      </c>
      <c r="AJ6" s="1975">
        <v>1875783.3544421932</v>
      </c>
    </row>
    <row r="7" spans="1:36" ht="15.75" customHeight="1">
      <c r="A7" s="3069" t="s">
        <v>1056</v>
      </c>
      <c r="B7" s="1968">
        <v>30420.966488845341</v>
      </c>
      <c r="C7" s="1969">
        <v>34382.27258948618</v>
      </c>
      <c r="D7" s="1969">
        <v>33750.811829930324</v>
      </c>
      <c r="E7" s="1970">
        <v>37166.851039270528</v>
      </c>
      <c r="F7" s="1971">
        <v>135720.90194753237</v>
      </c>
      <c r="G7" s="1968">
        <v>32302.81254440932</v>
      </c>
      <c r="H7" s="1969">
        <v>40386.839774819127</v>
      </c>
      <c r="I7" s="1969">
        <v>37897.558856045478</v>
      </c>
      <c r="J7" s="1970">
        <v>42458.099682747015</v>
      </c>
      <c r="K7" s="1971">
        <v>153045.31085802094</v>
      </c>
      <c r="L7" s="1968">
        <v>38367.070591276803</v>
      </c>
      <c r="M7" s="1969">
        <v>42733.140116518414</v>
      </c>
      <c r="N7" s="1969">
        <v>41480.153835713973</v>
      </c>
      <c r="O7" s="1970">
        <v>47579.29760284815</v>
      </c>
      <c r="P7" s="1971">
        <v>170159.66214635735</v>
      </c>
      <c r="Q7" s="1968">
        <v>41800.109770937212</v>
      </c>
      <c r="R7" s="1969">
        <v>47550.556773663528</v>
      </c>
      <c r="S7" s="1969">
        <v>45665.858715598639</v>
      </c>
      <c r="T7" s="1970">
        <v>52933.657785310323</v>
      </c>
      <c r="U7" s="1971">
        <v>187950.18304550971</v>
      </c>
      <c r="V7" s="1968">
        <v>46245.350804549482</v>
      </c>
      <c r="W7" s="1969">
        <v>52523.33160270151</v>
      </c>
      <c r="X7" s="1969">
        <v>49973.1346880649</v>
      </c>
      <c r="Y7" s="1970">
        <v>58997.76177946369</v>
      </c>
      <c r="Z7" s="1971">
        <v>207739.57887477957</v>
      </c>
      <c r="AA7" s="1972">
        <v>51584.656137620019</v>
      </c>
      <c r="AB7" s="1973">
        <v>56572.97787696329</v>
      </c>
      <c r="AC7" s="1974">
        <v>52315.730412828962</v>
      </c>
      <c r="AD7" s="1975">
        <v>62353.383485385311</v>
      </c>
      <c r="AE7" s="1975">
        <v>222826.74791279758</v>
      </c>
      <c r="AF7" s="1972">
        <v>53486.948756139485</v>
      </c>
      <c r="AG7" s="1973">
        <v>59790.6849018871</v>
      </c>
      <c r="AH7" s="1974">
        <v>54677.387372121026</v>
      </c>
      <c r="AI7" s="1975">
        <v>68299.963384107483</v>
      </c>
      <c r="AJ7" s="1975">
        <v>236254.9844142551</v>
      </c>
    </row>
    <row r="8" spans="1:36" ht="15.75" customHeight="1">
      <c r="A8" s="3069" t="s">
        <v>1057</v>
      </c>
      <c r="B8" s="1968">
        <v>64863.302997630955</v>
      </c>
      <c r="C8" s="1969">
        <v>61431.544025247465</v>
      </c>
      <c r="D8" s="1969">
        <v>58210.172664733313</v>
      </c>
      <c r="E8" s="1970">
        <v>65206.45581238834</v>
      </c>
      <c r="F8" s="1971">
        <v>249711.47550000006</v>
      </c>
      <c r="G8" s="1968">
        <v>76009.942724528053</v>
      </c>
      <c r="H8" s="1969">
        <v>72006.565732415358</v>
      </c>
      <c r="I8" s="1969">
        <v>63136.048529154592</v>
      </c>
      <c r="J8" s="1970">
        <v>73176.864304703879</v>
      </c>
      <c r="K8" s="1971">
        <v>284329.4212908019</v>
      </c>
      <c r="L8" s="1968">
        <v>82606.143612056287</v>
      </c>
      <c r="M8" s="1969">
        <v>81081.098785255745</v>
      </c>
      <c r="N8" s="1969">
        <v>71861.492364980571</v>
      </c>
      <c r="O8" s="1970">
        <v>87122.29324440482</v>
      </c>
      <c r="P8" s="1971">
        <v>322671.02800669742</v>
      </c>
      <c r="Q8" s="1968">
        <v>94636.444839039672</v>
      </c>
      <c r="R8" s="1969">
        <v>93051.482162921253</v>
      </c>
      <c r="S8" s="1969">
        <v>80192.465244993698</v>
      </c>
      <c r="T8" s="1970">
        <v>98912.83653587864</v>
      </c>
      <c r="U8" s="1971">
        <v>366793.22878283326</v>
      </c>
      <c r="V8" s="1968">
        <v>108218.82828429487</v>
      </c>
      <c r="W8" s="1969">
        <v>108361.44407269706</v>
      </c>
      <c r="X8" s="1969">
        <v>95238.363642960103</v>
      </c>
      <c r="Y8" s="1970">
        <v>113431.47105688008</v>
      </c>
      <c r="Z8" s="1971">
        <v>425250.10705683212</v>
      </c>
      <c r="AA8" s="1972">
        <v>124957.92300352162</v>
      </c>
      <c r="AB8" s="1973">
        <v>119844.27996424503</v>
      </c>
      <c r="AC8" s="1974">
        <v>105171.69441014709</v>
      </c>
      <c r="AD8" s="1975">
        <v>126170.31297549422</v>
      </c>
      <c r="AE8" s="1975">
        <v>476144.21035340789</v>
      </c>
      <c r="AF8" s="1972">
        <v>165454.83054540725</v>
      </c>
      <c r="AG8" s="1973">
        <v>115157.00497395691</v>
      </c>
      <c r="AH8" s="1974">
        <v>109355.81884682772</v>
      </c>
      <c r="AI8" s="1975">
        <v>138425.00640995067</v>
      </c>
      <c r="AJ8" s="1975">
        <v>528392.6607761425</v>
      </c>
    </row>
    <row r="9" spans="1:36" s="1967" customFormat="1" ht="15.75" customHeight="1">
      <c r="A9" s="3068" t="s">
        <v>1058</v>
      </c>
      <c r="B9" s="1959">
        <v>2827621.2463011043</v>
      </c>
      <c r="C9" s="1960">
        <v>2874320.1537525551</v>
      </c>
      <c r="D9" s="1960">
        <v>2997064.5766120343</v>
      </c>
      <c r="E9" s="1961">
        <v>3334189.9370771362</v>
      </c>
      <c r="F9" s="1962">
        <v>12033195.913742829</v>
      </c>
      <c r="G9" s="1959">
        <v>3919541.6879194318</v>
      </c>
      <c r="H9" s="1960">
        <v>3949793.2566059791</v>
      </c>
      <c r="I9" s="1960">
        <v>3859455.8126638001</v>
      </c>
      <c r="J9" s="1961">
        <v>3897631.9740100726</v>
      </c>
      <c r="K9" s="1962">
        <v>15626422.731199283</v>
      </c>
      <c r="L9" s="1959">
        <v>4405404.883736195</v>
      </c>
      <c r="M9" s="1960">
        <v>4093610.6925726156</v>
      </c>
      <c r="N9" s="1960">
        <v>4561297.7353803227</v>
      </c>
      <c r="O9" s="1961">
        <v>3915031.0549578154</v>
      </c>
      <c r="P9" s="1962">
        <v>16975344.366646945</v>
      </c>
      <c r="Q9" s="1959">
        <v>4538242.4746167641</v>
      </c>
      <c r="R9" s="1960">
        <v>4122246.2720354814</v>
      </c>
      <c r="S9" s="1960">
        <v>4601652.6393414522</v>
      </c>
      <c r="T9" s="1961">
        <v>4352152.7316761985</v>
      </c>
      <c r="U9" s="1962">
        <v>17614294.117669899</v>
      </c>
      <c r="V9" s="1959">
        <v>4750661.2504599169</v>
      </c>
      <c r="W9" s="1960">
        <v>4779552.3386148466</v>
      </c>
      <c r="X9" s="1960">
        <v>4595124.444406718</v>
      </c>
      <c r="Y9" s="1961">
        <v>4276852.8039367441</v>
      </c>
      <c r="Z9" s="1962">
        <v>18402190.837418228</v>
      </c>
      <c r="AA9" s="1963">
        <v>3559179.6861736537</v>
      </c>
      <c r="AB9" s="1964">
        <v>3896390.7122334922</v>
      </c>
      <c r="AC9" s="1965">
        <v>3916192.5822307696</v>
      </c>
      <c r="AD9" s="1966">
        <v>3702018.9834849453</v>
      </c>
      <c r="AE9" s="1966">
        <v>15073781.964122862</v>
      </c>
      <c r="AF9" s="1963">
        <v>2999180.5784164909</v>
      </c>
      <c r="AG9" s="1964">
        <v>3025983.6001368957</v>
      </c>
      <c r="AH9" s="1965">
        <v>3935794.6161096101</v>
      </c>
      <c r="AI9" s="1966">
        <v>4520812.5982911382</v>
      </c>
      <c r="AJ9" s="1966">
        <v>14481771.392954133</v>
      </c>
    </row>
    <row r="10" spans="1:36" ht="15.75" customHeight="1">
      <c r="A10" s="3069" t="s">
        <v>1059</v>
      </c>
      <c r="B10" s="1968">
        <v>1937631.7697026792</v>
      </c>
      <c r="C10" s="1969">
        <v>1983894.9685183235</v>
      </c>
      <c r="D10" s="1969">
        <v>2092028.9718011669</v>
      </c>
      <c r="E10" s="1970">
        <v>2389120.6901653679</v>
      </c>
      <c r="F10" s="1971">
        <v>8402676.4001875371</v>
      </c>
      <c r="G10" s="1968">
        <v>2882729.60743252</v>
      </c>
      <c r="H10" s="1969">
        <v>2830853.8790643108</v>
      </c>
      <c r="I10" s="1969">
        <v>2667517.2256313078</v>
      </c>
      <c r="J10" s="1970">
        <v>2658307.6248782519</v>
      </c>
      <c r="K10" s="1971">
        <v>11039408.33700639</v>
      </c>
      <c r="L10" s="1968">
        <v>3018571.0651592654</v>
      </c>
      <c r="M10" s="1969">
        <v>2717007.1331393425</v>
      </c>
      <c r="N10" s="1969">
        <v>3083257.1285760631</v>
      </c>
      <c r="O10" s="1970">
        <v>2496197.9519099286</v>
      </c>
      <c r="P10" s="1971">
        <v>11315033.278784599</v>
      </c>
      <c r="Q10" s="1968">
        <v>2756313.2642587465</v>
      </c>
      <c r="R10" s="1969">
        <v>2327587.2529479973</v>
      </c>
      <c r="S10" s="1969">
        <v>2736082.041900258</v>
      </c>
      <c r="T10" s="1970">
        <v>2476344.6398261054</v>
      </c>
      <c r="U10" s="1971">
        <v>10296327.198933108</v>
      </c>
      <c r="V10" s="1968">
        <v>2612066.2085691765</v>
      </c>
      <c r="W10" s="1969">
        <v>2633328.6085798079</v>
      </c>
      <c r="X10" s="1969">
        <v>2328257.7914481526</v>
      </c>
      <c r="Y10" s="1970">
        <v>2042836.9065928934</v>
      </c>
      <c r="Z10" s="1971">
        <v>9616489.5151900314</v>
      </c>
      <c r="AA10" s="1972">
        <v>1391091.7406378323</v>
      </c>
      <c r="AB10" s="1973">
        <v>1746400.5739557687</v>
      </c>
      <c r="AC10" s="1974">
        <v>1539681.3913237371</v>
      </c>
      <c r="AD10" s="1975">
        <v>1313243.3516387362</v>
      </c>
      <c r="AE10" s="1975">
        <v>5990417.0575560741</v>
      </c>
      <c r="AF10" s="1972">
        <v>914750.61469060357</v>
      </c>
      <c r="AG10" s="1973">
        <v>896051.01779244666</v>
      </c>
      <c r="AH10" s="1974">
        <v>1624018.0086732474</v>
      </c>
      <c r="AI10" s="1975">
        <v>2041492.967415486</v>
      </c>
      <c r="AJ10" s="1975">
        <v>5476312.6085717836</v>
      </c>
    </row>
    <row r="11" spans="1:36" ht="15.75" customHeight="1">
      <c r="A11" s="3069" t="s">
        <v>1060</v>
      </c>
      <c r="B11" s="1968">
        <v>14581.306044613075</v>
      </c>
      <c r="C11" s="1969">
        <v>9788.4015726080233</v>
      </c>
      <c r="D11" s="1969">
        <v>12889.151721261875</v>
      </c>
      <c r="E11" s="1970">
        <v>14618.936207604815</v>
      </c>
      <c r="F11" s="1971">
        <v>51877.795546087786</v>
      </c>
      <c r="G11" s="1968">
        <v>16505.999529035558</v>
      </c>
      <c r="H11" s="1969">
        <v>12113.430027186947</v>
      </c>
      <c r="I11" s="1969">
        <v>14480.466141101562</v>
      </c>
      <c r="J11" s="1970">
        <v>16469.439666114267</v>
      </c>
      <c r="K11" s="1971">
        <v>59569.335363438331</v>
      </c>
      <c r="L11" s="1968">
        <v>17919.783776564534</v>
      </c>
      <c r="M11" s="1969">
        <v>15262.481214067055</v>
      </c>
      <c r="N11" s="1969">
        <v>17737.021728775668</v>
      </c>
      <c r="O11" s="1970">
        <v>20570.107306966656</v>
      </c>
      <c r="P11" s="1971">
        <v>71489.39402637392</v>
      </c>
      <c r="Q11" s="1968">
        <v>20518.191196407239</v>
      </c>
      <c r="R11" s="1969">
        <v>18685.054828426539</v>
      </c>
      <c r="S11" s="1969">
        <v>20916.842218152287</v>
      </c>
      <c r="T11" s="1970">
        <v>24524.346077006507</v>
      </c>
      <c r="U11" s="1971">
        <v>84644.434319992564</v>
      </c>
      <c r="V11" s="1968">
        <v>24067.601013625066</v>
      </c>
      <c r="W11" s="1969">
        <v>23300.754558208388</v>
      </c>
      <c r="X11" s="1969">
        <v>24096.515743252174</v>
      </c>
      <c r="Y11" s="1970">
        <v>28806.425148240371</v>
      </c>
      <c r="Z11" s="1971">
        <v>100271.296463326</v>
      </c>
      <c r="AA11" s="1972">
        <v>27201.136847883979</v>
      </c>
      <c r="AB11" s="1973">
        <v>25480.472450429417</v>
      </c>
      <c r="AC11" s="1974">
        <v>26169.447948382345</v>
      </c>
      <c r="AD11" s="1975">
        <v>30740.695942016449</v>
      </c>
      <c r="AE11" s="1975">
        <v>109591.75318871219</v>
      </c>
      <c r="AF11" s="1972">
        <v>7385.8895069750361</v>
      </c>
      <c r="AG11" s="1973">
        <v>27068.08316020828</v>
      </c>
      <c r="AH11" s="1974">
        <v>30335.428075942546</v>
      </c>
      <c r="AI11" s="1975">
        <v>37433.099693152217</v>
      </c>
      <c r="AJ11" s="1975">
        <v>102222.50043627809</v>
      </c>
    </row>
    <row r="12" spans="1:36" ht="15.75" customHeight="1">
      <c r="A12" s="3069" t="s">
        <v>1061</v>
      </c>
      <c r="B12" s="1968">
        <v>1112.3513746139324</v>
      </c>
      <c r="C12" s="1969">
        <v>861.30543579457776</v>
      </c>
      <c r="D12" s="1969">
        <v>400.53817989395225</v>
      </c>
      <c r="E12" s="1970">
        <v>844.03584951757375</v>
      </c>
      <c r="F12" s="1971">
        <v>3218.2308398200362</v>
      </c>
      <c r="G12" s="1968">
        <v>1301.6235952700049</v>
      </c>
      <c r="H12" s="1969">
        <v>1061.6989912767835</v>
      </c>
      <c r="I12" s="1969">
        <v>487.31220283105381</v>
      </c>
      <c r="J12" s="1970">
        <v>1033.7454064471251</v>
      </c>
      <c r="K12" s="1971">
        <v>3884.3801958249669</v>
      </c>
      <c r="L12" s="1968">
        <v>1447.5755219649725</v>
      </c>
      <c r="M12" s="1969">
        <v>1333.6192204468587</v>
      </c>
      <c r="N12" s="1969">
        <v>577.33258421740265</v>
      </c>
      <c r="O12" s="1970">
        <v>1241.0172625878363</v>
      </c>
      <c r="P12" s="1971">
        <v>4599.5445892170701</v>
      </c>
      <c r="Q12" s="1968">
        <v>1730.0023615720677</v>
      </c>
      <c r="R12" s="1969">
        <v>1640.0416201998014</v>
      </c>
      <c r="S12" s="1969">
        <v>683.65228865904157</v>
      </c>
      <c r="T12" s="1970">
        <v>1481.6344597916275</v>
      </c>
      <c r="U12" s="1971">
        <v>5535.3307302225376</v>
      </c>
      <c r="V12" s="1968">
        <v>2062.7598388088832</v>
      </c>
      <c r="W12" s="1969">
        <v>2066.0711877527406</v>
      </c>
      <c r="X12" s="1969">
        <v>874.18459225008269</v>
      </c>
      <c r="Y12" s="1970">
        <v>1924.3370769993426</v>
      </c>
      <c r="Z12" s="1971">
        <v>6927.3526958110488</v>
      </c>
      <c r="AA12" s="1972">
        <v>2438.9309729274901</v>
      </c>
      <c r="AB12" s="1973">
        <v>2440.3448656020796</v>
      </c>
      <c r="AC12" s="1974">
        <v>966.93840509235065</v>
      </c>
      <c r="AD12" s="1975">
        <v>2137.1886235250558</v>
      </c>
      <c r="AE12" s="1975">
        <v>7983.402867146976</v>
      </c>
      <c r="AF12" s="1972">
        <v>2611.1446778133181</v>
      </c>
      <c r="AG12" s="1973">
        <v>2466.2377139612772</v>
      </c>
      <c r="AH12" s="1974">
        <v>977.19793432883159</v>
      </c>
      <c r="AI12" s="1975">
        <v>2439.7470441104756</v>
      </c>
      <c r="AJ12" s="1975">
        <v>8494.3273702139031</v>
      </c>
    </row>
    <row r="13" spans="1:36" ht="15.75" customHeight="1">
      <c r="A13" s="3069" t="s">
        <v>1062</v>
      </c>
      <c r="B13" s="1968">
        <v>814.47509669772865</v>
      </c>
      <c r="C13" s="1969">
        <v>664.27173852358567</v>
      </c>
      <c r="D13" s="1969">
        <v>547.1212503353504</v>
      </c>
      <c r="E13" s="1970">
        <v>328.97520933771114</v>
      </c>
      <c r="F13" s="1971">
        <v>2354.843294894376</v>
      </c>
      <c r="G13" s="1968">
        <v>903.24642242764469</v>
      </c>
      <c r="H13" s="1969">
        <v>817.30155194175461</v>
      </c>
      <c r="I13" s="1969">
        <v>621.64277455825527</v>
      </c>
      <c r="J13" s="1970">
        <v>371.54557707278968</v>
      </c>
      <c r="K13" s="1971">
        <v>2713.736326000444</v>
      </c>
      <c r="L13" s="1968">
        <v>925.7231137949401</v>
      </c>
      <c r="M13" s="1969">
        <v>923.65788084152189</v>
      </c>
      <c r="N13" s="1969">
        <v>657.48639497778777</v>
      </c>
      <c r="O13" s="1970">
        <v>397.18215027598575</v>
      </c>
      <c r="P13" s="1971">
        <v>2904.0495398902358</v>
      </c>
      <c r="Q13" s="1968">
        <v>1028.3154903001453</v>
      </c>
      <c r="R13" s="1969">
        <v>1115.1494040821424</v>
      </c>
      <c r="S13" s="1969">
        <v>751.7810585015369</v>
      </c>
      <c r="T13" s="1970">
        <v>454.73320768213227</v>
      </c>
      <c r="U13" s="1971">
        <v>3349.9791605659566</v>
      </c>
      <c r="V13" s="1968">
        <v>1164.4805029375332</v>
      </c>
      <c r="W13" s="1969">
        <v>1396.5518942004899</v>
      </c>
      <c r="X13" s="1969">
        <v>941.98925345316832</v>
      </c>
      <c r="Y13" s="1970">
        <v>576.40167062230296</v>
      </c>
      <c r="Z13" s="1971">
        <v>4079.4233212134941</v>
      </c>
      <c r="AA13" s="1972">
        <v>1303.3397672345118</v>
      </c>
      <c r="AB13" s="1973">
        <v>1513.7205964120051</v>
      </c>
      <c r="AC13" s="1974">
        <v>1022.1190041611105</v>
      </c>
      <c r="AD13" s="1975">
        <v>622.33676287015828</v>
      </c>
      <c r="AE13" s="1975">
        <v>4461.5161306777854</v>
      </c>
      <c r="AF13" s="1972">
        <v>2120.4366536919747</v>
      </c>
      <c r="AG13" s="1973">
        <v>1652.1002480889313</v>
      </c>
      <c r="AH13" s="1974">
        <v>1196.9955004020442</v>
      </c>
      <c r="AI13" s="1975">
        <v>773.20101462101343</v>
      </c>
      <c r="AJ13" s="1975">
        <v>5742.7334168039633</v>
      </c>
    </row>
    <row r="14" spans="1:36" ht="15.75" customHeight="1">
      <c r="A14" s="3069" t="s">
        <v>1063</v>
      </c>
      <c r="B14" s="1968">
        <v>12654.479573301414</v>
      </c>
      <c r="C14" s="1969">
        <v>8262.8243982898603</v>
      </c>
      <c r="D14" s="1969">
        <v>11941.492291032573</v>
      </c>
      <c r="E14" s="1970">
        <v>13445.925148749531</v>
      </c>
      <c r="F14" s="1971">
        <v>46304.721411373379</v>
      </c>
      <c r="G14" s="1968">
        <v>14301.129511337911</v>
      </c>
      <c r="H14" s="1969">
        <v>10234.429483968408</v>
      </c>
      <c r="I14" s="1969">
        <v>13371.511163712252</v>
      </c>
      <c r="J14" s="1970">
        <v>15064.148682594354</v>
      </c>
      <c r="K14" s="1971">
        <v>52971.218841612921</v>
      </c>
      <c r="L14" s="1968">
        <v>15546.485140804625</v>
      </c>
      <c r="M14" s="1969">
        <v>13005.204112778674</v>
      </c>
      <c r="N14" s="1969">
        <v>16502.20274958048</v>
      </c>
      <c r="O14" s="1970">
        <v>18931.907894102831</v>
      </c>
      <c r="P14" s="1971">
        <v>63985.79989726661</v>
      </c>
      <c r="Q14" s="1968">
        <v>17759.873344535026</v>
      </c>
      <c r="R14" s="1969">
        <v>15929.863804144596</v>
      </c>
      <c r="S14" s="1969">
        <v>19481.408870991709</v>
      </c>
      <c r="T14" s="1970">
        <v>22587.978409532745</v>
      </c>
      <c r="U14" s="1971">
        <v>75759.124429204079</v>
      </c>
      <c r="V14" s="1968">
        <v>20840.36067187865</v>
      </c>
      <c r="W14" s="1969">
        <v>19838.131476255159</v>
      </c>
      <c r="X14" s="1969">
        <v>22280.341897548922</v>
      </c>
      <c r="Y14" s="1970">
        <v>26305.686400618724</v>
      </c>
      <c r="Z14" s="1971">
        <v>89264.520446301452</v>
      </c>
      <c r="AA14" s="1972">
        <v>23458.866107721977</v>
      </c>
      <c r="AB14" s="1973">
        <v>21526.406988415332</v>
      </c>
      <c r="AC14" s="1974">
        <v>24180.390539128883</v>
      </c>
      <c r="AD14" s="1975">
        <v>27981.170555621233</v>
      </c>
      <c r="AE14" s="1975">
        <v>97146.834190887428</v>
      </c>
      <c r="AF14" s="1972">
        <v>2654.3081754697432</v>
      </c>
      <c r="AG14" s="1973">
        <v>22949.745198158071</v>
      </c>
      <c r="AH14" s="1974">
        <v>28161.234641211671</v>
      </c>
      <c r="AI14" s="1975">
        <v>34220.151634420727</v>
      </c>
      <c r="AJ14" s="1975">
        <v>87985.439649260225</v>
      </c>
    </row>
    <row r="15" spans="1:36" ht="15.75" customHeight="1">
      <c r="A15" s="3069" t="s">
        <v>1064</v>
      </c>
      <c r="B15" s="1968">
        <v>875408.17055381171</v>
      </c>
      <c r="C15" s="1969">
        <v>880636.78366162337</v>
      </c>
      <c r="D15" s="1969">
        <v>892146.45308960555</v>
      </c>
      <c r="E15" s="1970">
        <v>930450.31070416386</v>
      </c>
      <c r="F15" s="1971">
        <v>3578641.7180092046</v>
      </c>
      <c r="G15" s="1968">
        <v>1020306.0809578758</v>
      </c>
      <c r="H15" s="1969">
        <v>1106825.9475144814</v>
      </c>
      <c r="I15" s="1969">
        <v>1177458.1208913908</v>
      </c>
      <c r="J15" s="1970">
        <v>1222854.9094657067</v>
      </c>
      <c r="K15" s="1971">
        <v>4527445.0588294547</v>
      </c>
      <c r="L15" s="1968">
        <v>1368914.0348003658</v>
      </c>
      <c r="M15" s="1969">
        <v>1361341.0782192063</v>
      </c>
      <c r="N15" s="1969">
        <v>1460303.5850754837</v>
      </c>
      <c r="O15" s="1970">
        <v>1398262.9957409201</v>
      </c>
      <c r="P15" s="1971">
        <v>5588821.6938359737</v>
      </c>
      <c r="Q15" s="1968">
        <v>1761411.0191616104</v>
      </c>
      <c r="R15" s="1969">
        <v>1775973.9642590575</v>
      </c>
      <c r="S15" s="1969">
        <v>1844653.7552230419</v>
      </c>
      <c r="T15" s="1970">
        <v>1851283.7457730866</v>
      </c>
      <c r="U15" s="1971">
        <v>7233322.4844167968</v>
      </c>
      <c r="V15" s="1968">
        <v>2114527.4408771158</v>
      </c>
      <c r="W15" s="1969">
        <v>2122922.9754768303</v>
      </c>
      <c r="X15" s="1969">
        <v>2242770.1372153135</v>
      </c>
      <c r="Y15" s="1970">
        <v>2205209.4721956099</v>
      </c>
      <c r="Z15" s="1971">
        <v>8685430.0257648695</v>
      </c>
      <c r="AA15" s="1972">
        <v>2140886.8086879374</v>
      </c>
      <c r="AB15" s="1973">
        <v>2124509.6658272943</v>
      </c>
      <c r="AC15" s="1974">
        <v>2350341.74295865</v>
      </c>
      <c r="AD15" s="1975">
        <v>2358034.9359041923</v>
      </c>
      <c r="AE15" s="1975">
        <v>8973773.1533780731</v>
      </c>
      <c r="AF15" s="1972">
        <v>2077044.0742189121</v>
      </c>
      <c r="AG15" s="1973">
        <v>2102864.4991842406</v>
      </c>
      <c r="AH15" s="1974">
        <v>2281441.1793604204</v>
      </c>
      <c r="AI15" s="1975">
        <v>2441886.5311824996</v>
      </c>
      <c r="AJ15" s="1975">
        <v>8903236.2839460708</v>
      </c>
    </row>
    <row r="16" spans="1:36" ht="15.75" customHeight="1">
      <c r="A16" s="3069" t="s">
        <v>1065</v>
      </c>
      <c r="B16" s="1968">
        <v>63518.775649032694</v>
      </c>
      <c r="C16" s="1969">
        <v>63469.45982942939</v>
      </c>
      <c r="D16" s="1969">
        <v>63617.407288239257</v>
      </c>
      <c r="E16" s="1970">
        <v>64554.407860701685</v>
      </c>
      <c r="F16" s="1971">
        <v>255160.05062740305</v>
      </c>
      <c r="G16" s="1968">
        <v>72793.589685401676</v>
      </c>
      <c r="H16" s="1969">
        <v>72736.31699485454</v>
      </c>
      <c r="I16" s="1969">
        <v>72736.31699485454</v>
      </c>
      <c r="J16" s="1970">
        <v>73480.861971967228</v>
      </c>
      <c r="K16" s="1971">
        <v>291747.085647078</v>
      </c>
      <c r="L16" s="1968">
        <v>62951.053241990208</v>
      </c>
      <c r="M16" s="1969">
        <v>63915.625831988444</v>
      </c>
      <c r="N16" s="1969">
        <v>63509.490004620755</v>
      </c>
      <c r="O16" s="1970">
        <v>64321.761659356125</v>
      </c>
      <c r="P16" s="1971">
        <v>254697.93073795552</v>
      </c>
      <c r="Q16" s="1968">
        <v>102471.12482311322</v>
      </c>
      <c r="R16" s="1969">
        <v>102938.06022502689</v>
      </c>
      <c r="S16" s="1969">
        <v>102798.59885918933</v>
      </c>
      <c r="T16" s="1970">
        <v>104092.31218255636</v>
      </c>
      <c r="U16" s="1971">
        <v>412300.0960898858</v>
      </c>
      <c r="V16" s="1968">
        <v>91953.170910781933</v>
      </c>
      <c r="W16" s="1969">
        <v>100319.60249996345</v>
      </c>
      <c r="X16" s="1969">
        <v>115331.92959595397</v>
      </c>
      <c r="Y16" s="1970">
        <v>78210.40972530545</v>
      </c>
      <c r="Z16" s="1971">
        <v>385815.11273200478</v>
      </c>
      <c r="AA16" s="1972">
        <v>41503.638742409894</v>
      </c>
      <c r="AB16" s="1973">
        <v>35240.716072905641</v>
      </c>
      <c r="AC16" s="1974">
        <v>101946.91490395326</v>
      </c>
      <c r="AD16" s="1975">
        <v>69328.791444604547</v>
      </c>
      <c r="AE16" s="1975">
        <v>248020.06116387335</v>
      </c>
      <c r="AF16" s="1972">
        <v>33885.207384712354</v>
      </c>
      <c r="AG16" s="1973">
        <v>56267.446555787901</v>
      </c>
      <c r="AH16" s="1974">
        <v>108535.67919433108</v>
      </c>
      <c r="AI16" s="1975">
        <v>77903.660990384466</v>
      </c>
      <c r="AJ16" s="1975">
        <v>276591.9941252158</v>
      </c>
    </row>
    <row r="17" spans="1:36" ht="15.75" customHeight="1">
      <c r="A17" s="3069" t="s">
        <v>1066</v>
      </c>
      <c r="B17" s="1968">
        <v>54473.171403683315</v>
      </c>
      <c r="C17" s="1969">
        <v>54901.787201566367</v>
      </c>
      <c r="D17" s="1969">
        <v>55564.193434658366</v>
      </c>
      <c r="E17" s="1970">
        <v>56148.669522680713</v>
      </c>
      <c r="F17" s="1971">
        <v>221087.82156258877</v>
      </c>
      <c r="G17" s="1968">
        <v>55261.992043789745</v>
      </c>
      <c r="H17" s="1969">
        <v>60635.744373565147</v>
      </c>
      <c r="I17" s="1969">
        <v>66314.390452547683</v>
      </c>
      <c r="J17" s="1970">
        <v>68867.875602157277</v>
      </c>
      <c r="K17" s="1971">
        <v>251080.00247205986</v>
      </c>
      <c r="L17" s="1968">
        <v>72203.529348337543</v>
      </c>
      <c r="M17" s="1969">
        <v>74986.534762192066</v>
      </c>
      <c r="N17" s="1969">
        <v>76493.996028029971</v>
      </c>
      <c r="O17" s="1970">
        <v>76996.483116642572</v>
      </c>
      <c r="P17" s="1971">
        <v>300680.54325520212</v>
      </c>
      <c r="Q17" s="1968">
        <v>106170.24264823124</v>
      </c>
      <c r="R17" s="1969">
        <v>111067.96967308594</v>
      </c>
      <c r="S17" s="1969">
        <v>115669.64060876705</v>
      </c>
      <c r="T17" s="1970">
        <v>117846.00187472625</v>
      </c>
      <c r="U17" s="1971">
        <v>450753.85480481049</v>
      </c>
      <c r="V17" s="1968">
        <v>144282.55357326282</v>
      </c>
      <c r="W17" s="1969">
        <v>147117.06723607518</v>
      </c>
      <c r="X17" s="1969">
        <v>153473.98886078305</v>
      </c>
      <c r="Y17" s="1970">
        <v>159738.83629586475</v>
      </c>
      <c r="Z17" s="1971">
        <v>604612.44596598577</v>
      </c>
      <c r="AA17" s="1972">
        <v>180791.3129808676</v>
      </c>
      <c r="AB17" s="1973">
        <v>184269.5036605963</v>
      </c>
      <c r="AC17" s="1974">
        <v>189064.61503071093</v>
      </c>
      <c r="AD17" s="1975">
        <v>195804.9742670194</v>
      </c>
      <c r="AE17" s="1975">
        <v>749930.40593919426</v>
      </c>
      <c r="AF17" s="1972">
        <v>150194.68800244533</v>
      </c>
      <c r="AG17" s="1973">
        <v>154003.07862085721</v>
      </c>
      <c r="AH17" s="1974">
        <v>161657.38051385534</v>
      </c>
      <c r="AI17" s="1975">
        <v>183745.56714778341</v>
      </c>
      <c r="AJ17" s="1975">
        <v>649600.71428494132</v>
      </c>
    </row>
    <row r="18" spans="1:36" ht="15.75" customHeight="1">
      <c r="A18" s="3069" t="s">
        <v>1067</v>
      </c>
      <c r="B18" s="1968">
        <v>565177.53983766097</v>
      </c>
      <c r="C18" s="1969">
        <v>568086.2128455349</v>
      </c>
      <c r="D18" s="1969">
        <v>574127.3029388116</v>
      </c>
      <c r="E18" s="1970">
        <v>591131.85283099767</v>
      </c>
      <c r="F18" s="1971">
        <v>2298522.9084530049</v>
      </c>
      <c r="G18" s="1968">
        <v>627026.4082624478</v>
      </c>
      <c r="H18" s="1969">
        <v>655793.56074105157</v>
      </c>
      <c r="I18" s="1969">
        <v>677734.60924168152</v>
      </c>
      <c r="J18" s="1970">
        <v>706989.34057585476</v>
      </c>
      <c r="K18" s="1971">
        <v>2667543.9188210359</v>
      </c>
      <c r="L18" s="1968">
        <v>754153.62342390302</v>
      </c>
      <c r="M18" s="1969">
        <v>765614.92469174357</v>
      </c>
      <c r="N18" s="1969">
        <v>858069.42158565682</v>
      </c>
      <c r="O18" s="1970">
        <v>781151.35529926082</v>
      </c>
      <c r="P18" s="1971">
        <v>3158989.3250005641</v>
      </c>
      <c r="Q18" s="1968">
        <v>915068.99137757823</v>
      </c>
      <c r="R18" s="1969">
        <v>935003.2220727005</v>
      </c>
      <c r="S18" s="1969">
        <v>986016.45290286059</v>
      </c>
      <c r="T18" s="1970">
        <v>978407.8068797997</v>
      </c>
      <c r="U18" s="1971">
        <v>3814496.4732329389</v>
      </c>
      <c r="V18" s="1968">
        <v>1010559.7065090587</v>
      </c>
      <c r="W18" s="1969">
        <v>1037031.1052850916</v>
      </c>
      <c r="X18" s="1969">
        <v>1107509.9692420054</v>
      </c>
      <c r="Y18" s="1970">
        <v>1086682.8604475837</v>
      </c>
      <c r="Z18" s="1971">
        <v>4241783.641483739</v>
      </c>
      <c r="AA18" s="1972">
        <v>1010459.8969918207</v>
      </c>
      <c r="AB18" s="1973">
        <v>1010655.1109586732</v>
      </c>
      <c r="AC18" s="1974">
        <v>1129378.4829906439</v>
      </c>
      <c r="AD18" s="1975">
        <v>1141029.538329113</v>
      </c>
      <c r="AE18" s="1975">
        <v>4291523.0292702513</v>
      </c>
      <c r="AF18" s="1972">
        <v>963392.70531538909</v>
      </c>
      <c r="AG18" s="1973">
        <v>989801.9276001309</v>
      </c>
      <c r="AH18" s="1974">
        <v>1028338.7741450863</v>
      </c>
      <c r="AI18" s="1975">
        <v>1120140.1465469836</v>
      </c>
      <c r="AJ18" s="1975">
        <v>4101673.5536075905</v>
      </c>
    </row>
    <row r="19" spans="1:36" ht="15.75" customHeight="1">
      <c r="A19" s="3069" t="s">
        <v>1068</v>
      </c>
      <c r="B19" s="1968">
        <v>80301.015473552296</v>
      </c>
      <c r="C19" s="1969">
        <v>81383.545129578895</v>
      </c>
      <c r="D19" s="1969">
        <v>87400.870405901995</v>
      </c>
      <c r="E19" s="1970">
        <v>103458.393636963</v>
      </c>
      <c r="F19" s="1971">
        <v>352543.82464599615</v>
      </c>
      <c r="G19" s="1968">
        <v>106773.2240415766</v>
      </c>
      <c r="H19" s="1969">
        <v>145294.7729276024</v>
      </c>
      <c r="I19" s="1969">
        <v>172248.95600081779</v>
      </c>
      <c r="J19" s="1970">
        <v>185361.39826797883</v>
      </c>
      <c r="K19" s="1971">
        <v>609678.35123797564</v>
      </c>
      <c r="L19" s="1968">
        <v>236137.66177039352</v>
      </c>
      <c r="M19" s="1969">
        <v>227454.05978229927</v>
      </c>
      <c r="N19" s="1969">
        <v>229808.73361129645</v>
      </c>
      <c r="O19" s="1970">
        <v>235043.82139897972</v>
      </c>
      <c r="P19" s="1971">
        <v>928444.27656296897</v>
      </c>
      <c r="Q19" s="1968">
        <v>331573.74257827585</v>
      </c>
      <c r="R19" s="1969">
        <v>319380.62442564435</v>
      </c>
      <c r="S19" s="1969">
        <v>322686.95010100771</v>
      </c>
      <c r="T19" s="1970">
        <v>330037.82178100152</v>
      </c>
      <c r="U19" s="1971">
        <v>1303679.1388859299</v>
      </c>
      <c r="V19" s="1968">
        <v>465960.99276903382</v>
      </c>
      <c r="W19" s="1969">
        <v>439297.5994213667</v>
      </c>
      <c r="X19" s="1969">
        <v>448488.92832415615</v>
      </c>
      <c r="Y19" s="1970">
        <v>461983.50280192314</v>
      </c>
      <c r="Z19" s="1971">
        <v>1815731.0233164798</v>
      </c>
      <c r="AA19" s="1972">
        <v>457216.6647599992</v>
      </c>
      <c r="AB19" s="1973">
        <v>456773.39992151759</v>
      </c>
      <c r="AC19" s="1974">
        <v>466752.94018931326</v>
      </c>
      <c r="AD19" s="1975">
        <v>490836.83191240893</v>
      </c>
      <c r="AE19" s="1975">
        <v>1871579.8367832392</v>
      </c>
      <c r="AF19" s="1972">
        <v>467483.61286819406</v>
      </c>
      <c r="AG19" s="1973">
        <v>465097.89106463245</v>
      </c>
      <c r="AH19" s="1974">
        <v>519538.7877534703</v>
      </c>
      <c r="AI19" s="1975">
        <v>574892.90749117709</v>
      </c>
      <c r="AJ19" s="1975">
        <v>2027013.1991774738</v>
      </c>
    </row>
    <row r="20" spans="1:36" ht="15.75" customHeight="1">
      <c r="A20" s="3069" t="s">
        <v>1069</v>
      </c>
      <c r="B20" s="1968">
        <v>30764.360528319954</v>
      </c>
      <c r="C20" s="1969">
        <v>30951.949729292806</v>
      </c>
      <c r="D20" s="1969">
        <v>29919.902299345395</v>
      </c>
      <c r="E20" s="1970">
        <v>31747.88311893963</v>
      </c>
      <c r="F20" s="1971">
        <v>123384.09567589778</v>
      </c>
      <c r="G20" s="1968">
        <v>32381.277614815666</v>
      </c>
      <c r="H20" s="1969">
        <v>33876.728929442797</v>
      </c>
      <c r="I20" s="1969">
        <v>36599.176014273835</v>
      </c>
      <c r="J20" s="1970">
        <v>36553.972406705325</v>
      </c>
      <c r="K20" s="1971">
        <v>139411.15496523763</v>
      </c>
      <c r="L20" s="1968">
        <v>45008.323961494316</v>
      </c>
      <c r="M20" s="1969">
        <v>43875.81061576902</v>
      </c>
      <c r="N20" s="1969">
        <v>45334.594951790044</v>
      </c>
      <c r="O20" s="1970">
        <v>44302.092487026712</v>
      </c>
      <c r="P20" s="1971">
        <v>178520.82201608008</v>
      </c>
      <c r="Q20" s="1968">
        <v>49914.943459407128</v>
      </c>
      <c r="R20" s="1969">
        <v>50316.54771430148</v>
      </c>
      <c r="S20" s="1969">
        <v>51631.905329671215</v>
      </c>
      <c r="T20" s="1970">
        <v>52224.267647114786</v>
      </c>
      <c r="U20" s="1971">
        <v>204087.66415049462</v>
      </c>
      <c r="V20" s="1968">
        <v>57519.663241881011</v>
      </c>
      <c r="W20" s="1969">
        <v>59100.169252879299</v>
      </c>
      <c r="X20" s="1969">
        <v>60370.669623164205</v>
      </c>
      <c r="Y20" s="1970">
        <v>61556.495878629779</v>
      </c>
      <c r="Z20" s="1971">
        <v>238546.9979965543</v>
      </c>
      <c r="AA20" s="1972">
        <v>63471.147748372008</v>
      </c>
      <c r="AB20" s="1973">
        <v>64300.804035584479</v>
      </c>
      <c r="AC20" s="1974">
        <v>65261.423623110772</v>
      </c>
      <c r="AD20" s="1975">
        <v>66225.271615277918</v>
      </c>
      <c r="AE20" s="1975">
        <v>259258.64702234519</v>
      </c>
      <c r="AF20" s="1972">
        <v>66381.006548561694</v>
      </c>
      <c r="AG20" s="1973">
        <v>66657.131345261369</v>
      </c>
      <c r="AH20" s="1974">
        <v>67652.953201285694</v>
      </c>
      <c r="AI20" s="1975">
        <v>74410.344328116305</v>
      </c>
      <c r="AJ20" s="1975">
        <v>275101.43542322505</v>
      </c>
    </row>
    <row r="21" spans="1:36" ht="15.75" customHeight="1">
      <c r="A21" s="3069" t="s">
        <v>1070</v>
      </c>
      <c r="B21" s="1968">
        <v>5982.1355720392257</v>
      </c>
      <c r="C21" s="1969">
        <v>6046.7417185676277</v>
      </c>
      <c r="D21" s="1969">
        <v>6177.4413451881892</v>
      </c>
      <c r="E21" s="1970">
        <v>6148.8941778573253</v>
      </c>
      <c r="F21" s="1971">
        <v>24355.212813652368</v>
      </c>
      <c r="G21" s="1968">
        <v>6895.0735308303792</v>
      </c>
      <c r="H21" s="1969">
        <v>7317.1004365223544</v>
      </c>
      <c r="I21" s="1969">
        <v>8009.505820410187</v>
      </c>
      <c r="J21" s="1970">
        <v>8224.754027547282</v>
      </c>
      <c r="K21" s="1971">
        <v>30446.433815310203</v>
      </c>
      <c r="L21" s="1968">
        <v>8833.9033401200286</v>
      </c>
      <c r="M21" s="1969">
        <v>8213.6616228209859</v>
      </c>
      <c r="N21" s="1969">
        <v>8191.8164533591435</v>
      </c>
      <c r="O21" s="1970">
        <v>8308.5664201379404</v>
      </c>
      <c r="P21" s="1971">
        <v>33547.947836438099</v>
      </c>
      <c r="Q21" s="1968">
        <v>12414.333332963111</v>
      </c>
      <c r="R21" s="1969">
        <v>12381.006036740628</v>
      </c>
      <c r="S21" s="1969">
        <v>12844.504234279804</v>
      </c>
      <c r="T21" s="1970">
        <v>13002.808267352199</v>
      </c>
      <c r="U21" s="1971">
        <v>50642.651871335744</v>
      </c>
      <c r="V21" s="1968">
        <v>14058.425567914082</v>
      </c>
      <c r="W21" s="1969">
        <v>14567.340944518535</v>
      </c>
      <c r="X21" s="1969">
        <v>15437.524052909677</v>
      </c>
      <c r="Y21" s="1970">
        <v>15865.867709138203</v>
      </c>
      <c r="Z21" s="1971">
        <v>59929.158274480498</v>
      </c>
      <c r="AA21" s="1972">
        <v>15484.963862234876</v>
      </c>
      <c r="AB21" s="1973">
        <v>16171.892940792874</v>
      </c>
      <c r="AC21" s="1974">
        <v>17138.210950520228</v>
      </c>
      <c r="AD21" s="1975">
        <v>17295.860996025891</v>
      </c>
      <c r="AE21" s="1975">
        <v>66090.928749573868</v>
      </c>
      <c r="AF21" s="1972">
        <v>16106.378029142717</v>
      </c>
      <c r="AG21" s="1973">
        <v>16495.541302316546</v>
      </c>
      <c r="AH21" s="1974">
        <v>18354.4853018004</v>
      </c>
      <c r="AI21" s="1975">
        <v>19756.29680000884</v>
      </c>
      <c r="AJ21" s="1975">
        <v>70712.701433268507</v>
      </c>
    </row>
    <row r="22" spans="1:36" ht="15.75" customHeight="1">
      <c r="A22" s="3069" t="s">
        <v>1071</v>
      </c>
      <c r="B22" s="1968">
        <v>6249.3298015977671</v>
      </c>
      <c r="C22" s="1969">
        <v>6267.5920160968835</v>
      </c>
      <c r="D22" s="1969">
        <v>6313.2475523446765</v>
      </c>
      <c r="E22" s="1970">
        <v>6336.9884311935275</v>
      </c>
      <c r="F22" s="1971">
        <v>25167.157801232854</v>
      </c>
      <c r="G22" s="1968">
        <v>5196.1265960825722</v>
      </c>
      <c r="H22" s="1969">
        <v>11822.28673162053</v>
      </c>
      <c r="I22" s="1969">
        <v>12194.16306575787</v>
      </c>
      <c r="J22" s="1970">
        <v>12238.112087065007</v>
      </c>
      <c r="K22" s="1971">
        <v>41450.688480525976</v>
      </c>
      <c r="L22" s="1968">
        <v>11377.364781411254</v>
      </c>
      <c r="M22" s="1969">
        <v>17402.954202411456</v>
      </c>
      <c r="N22" s="1969">
        <v>17068.069129214251</v>
      </c>
      <c r="O22" s="1970">
        <v>23838.732072436389</v>
      </c>
      <c r="P22" s="1971">
        <v>69687.120185473352</v>
      </c>
      <c r="Q22" s="1968">
        <v>22649.721141238682</v>
      </c>
      <c r="R22" s="1969">
        <v>28490.521033806181</v>
      </c>
      <c r="S22" s="1969">
        <v>28865.104691447435</v>
      </c>
      <c r="T22" s="1970">
        <v>29019.876056018096</v>
      </c>
      <c r="U22" s="1971">
        <v>109025.22292251039</v>
      </c>
      <c r="V22" s="1968">
        <v>32462.565602492923</v>
      </c>
      <c r="W22" s="1969">
        <v>40314.043294081312</v>
      </c>
      <c r="X22" s="1969">
        <v>41629.249531321424</v>
      </c>
      <c r="Y22" s="1970">
        <v>40212.099980389532</v>
      </c>
      <c r="Z22" s="1971">
        <v>154617.95840828519</v>
      </c>
      <c r="AA22" s="1972">
        <v>42409.220902912894</v>
      </c>
      <c r="AB22" s="1973">
        <v>48416.705125538341</v>
      </c>
      <c r="AC22" s="1974">
        <v>49755.874861110657</v>
      </c>
      <c r="AD22" s="1975">
        <v>49546.717830243964</v>
      </c>
      <c r="AE22" s="1975">
        <v>190128.51871980584</v>
      </c>
      <c r="AF22" s="1972">
        <v>46277.502221602415</v>
      </c>
      <c r="AG22" s="1973">
        <v>50384.712686940737</v>
      </c>
      <c r="AH22" s="1974">
        <v>49434.192325661512</v>
      </c>
      <c r="AI22" s="1975">
        <v>51631.122042952462</v>
      </c>
      <c r="AJ22" s="1975">
        <v>197727.52927715713</v>
      </c>
    </row>
    <row r="23" spans="1:36" ht="15.75" customHeight="1">
      <c r="A23" s="3069" t="s">
        <v>1072</v>
      </c>
      <c r="B23" s="1968">
        <v>14947.498599662893</v>
      </c>
      <c r="C23" s="1969">
        <v>15076.601845483563</v>
      </c>
      <c r="D23" s="1969">
        <v>13973.944579956658</v>
      </c>
      <c r="E23" s="1970">
        <v>15550.358398447603</v>
      </c>
      <c r="F23" s="1971">
        <v>59548.403423550713</v>
      </c>
      <c r="G23" s="1968">
        <v>23707.259874555843</v>
      </c>
      <c r="H23" s="1969">
        <v>24826.960696635771</v>
      </c>
      <c r="I23" s="1969">
        <v>27690.312291551512</v>
      </c>
      <c r="J23" s="1970">
        <v>26966.990540700503</v>
      </c>
      <c r="K23" s="1971">
        <v>103191.52340344363</v>
      </c>
      <c r="L23" s="1968">
        <v>33064.000749414998</v>
      </c>
      <c r="M23" s="1969">
        <v>30626.713339905957</v>
      </c>
      <c r="N23" s="1969">
        <v>32483.44206001284</v>
      </c>
      <c r="O23" s="1970">
        <v>30707.4213464557</v>
      </c>
      <c r="P23" s="1971">
        <v>126881.5774957895</v>
      </c>
      <c r="Q23" s="1968">
        <v>45075.262448043337</v>
      </c>
      <c r="R23" s="1969">
        <v>44698.872827508894</v>
      </c>
      <c r="S23" s="1969">
        <v>46149.884003452666</v>
      </c>
      <c r="T23" s="1970">
        <v>46482.218415027302</v>
      </c>
      <c r="U23" s="1971">
        <v>182406.2376940322</v>
      </c>
      <c r="V23" s="1968">
        <v>63661.792243261174</v>
      </c>
      <c r="W23" s="1969">
        <v>63130.268728387928</v>
      </c>
      <c r="X23" s="1969">
        <v>66655.759960082258</v>
      </c>
      <c r="Y23" s="1970">
        <v>65835.292540092662</v>
      </c>
      <c r="Z23" s="1971">
        <v>259283.11347182404</v>
      </c>
      <c r="AA23" s="1972">
        <v>80480.203437064163</v>
      </c>
      <c r="AB23" s="1973">
        <v>76227.652392119882</v>
      </c>
      <c r="AC23" s="1974">
        <v>81067.606764843236</v>
      </c>
      <c r="AD23" s="1975">
        <v>77819.591621285392</v>
      </c>
      <c r="AE23" s="1975">
        <v>315595.0542153127</v>
      </c>
      <c r="AF23" s="1972">
        <v>88691.966281720132</v>
      </c>
      <c r="AG23" s="1973">
        <v>80878.456554956458</v>
      </c>
      <c r="AH23" s="1974">
        <v>87443.92495966774</v>
      </c>
      <c r="AI23" s="1975">
        <v>87076.500914262273</v>
      </c>
      <c r="AJ23" s="1975">
        <v>344090.84871060657</v>
      </c>
    </row>
    <row r="24" spans="1:36" ht="15.75" customHeight="1">
      <c r="A24" s="3069" t="s">
        <v>1073</v>
      </c>
      <c r="B24" s="1968">
        <v>8385.7221802479726</v>
      </c>
      <c r="C24" s="1969">
        <v>8415.2712930076759</v>
      </c>
      <c r="D24" s="1969">
        <v>8475.8112199693023</v>
      </c>
      <c r="E24" s="1970">
        <v>8582.737025813436</v>
      </c>
      <c r="F24" s="1971">
        <v>33859.541719038389</v>
      </c>
      <c r="G24" s="1968">
        <v>19252.916422394399</v>
      </c>
      <c r="H24" s="1969">
        <v>20122.329623670197</v>
      </c>
      <c r="I24" s="1969">
        <v>21049.576163827423</v>
      </c>
      <c r="J24" s="1970">
        <v>21571.153717032288</v>
      </c>
      <c r="K24" s="1971">
        <v>81995.975926924308</v>
      </c>
      <c r="L24" s="1968">
        <v>29302.957296271554</v>
      </c>
      <c r="M24" s="1969">
        <v>30087.275341494995</v>
      </c>
      <c r="N24" s="1969">
        <v>30292.869057112515</v>
      </c>
      <c r="O24" s="1970">
        <v>30585.140298030365</v>
      </c>
      <c r="P24" s="1971">
        <v>120268.24199290943</v>
      </c>
      <c r="Q24" s="1968">
        <v>39206.071509356276</v>
      </c>
      <c r="R24" s="1969">
        <v>40177.82317345561</v>
      </c>
      <c r="S24" s="1969">
        <v>40977.259304755789</v>
      </c>
      <c r="T24" s="1970">
        <v>41622.445264475733</v>
      </c>
      <c r="U24" s="1971">
        <v>161983.59925204341</v>
      </c>
      <c r="V24" s="1968">
        <v>53149.410693697486</v>
      </c>
      <c r="W24" s="1969">
        <v>54861.078783771285</v>
      </c>
      <c r="X24" s="1969">
        <v>56811.237130345784</v>
      </c>
      <c r="Y24" s="1970">
        <v>57129.447355988246</v>
      </c>
      <c r="Z24" s="1971">
        <v>221951.17396380281</v>
      </c>
      <c r="AA24" s="1972">
        <v>67128.846960233379</v>
      </c>
      <c r="AB24" s="1973">
        <v>65409.540392906834</v>
      </c>
      <c r="AC24" s="1974">
        <v>67657.795247984177</v>
      </c>
      <c r="AD24" s="1975">
        <v>66963.913963850719</v>
      </c>
      <c r="AE24" s="1975">
        <v>267160.0965649751</v>
      </c>
      <c r="AF24" s="1972">
        <v>73238.12345387954</v>
      </c>
      <c r="AG24" s="1973">
        <v>69020.20075232166</v>
      </c>
      <c r="AH24" s="1974">
        <v>72756.24396529654</v>
      </c>
      <c r="AI24" s="1975">
        <v>76428.016317559974</v>
      </c>
      <c r="AJ24" s="1975">
        <v>291442.58448905771</v>
      </c>
    </row>
    <row r="25" spans="1:36" ht="15.75" customHeight="1">
      <c r="A25" s="3069" t="s">
        <v>1074</v>
      </c>
      <c r="B25" s="1968">
        <v>620.33342667439933</v>
      </c>
      <c r="C25" s="1969">
        <v>622.01454707189089</v>
      </c>
      <c r="D25" s="1969">
        <v>627.05790826436566</v>
      </c>
      <c r="E25" s="1970">
        <v>637.14463064931522</v>
      </c>
      <c r="F25" s="1971">
        <v>2506.5505126599714</v>
      </c>
      <c r="G25" s="1968">
        <v>1026.6268676148686</v>
      </c>
      <c r="H25" s="1969">
        <v>1120.9655527470456</v>
      </c>
      <c r="I25" s="1969">
        <v>1270.7975820746212</v>
      </c>
      <c r="J25" s="1970">
        <v>1356.8122655774882</v>
      </c>
      <c r="K25" s="1971">
        <v>4775.2022680140235</v>
      </c>
      <c r="L25" s="1968">
        <v>1167.486688208684</v>
      </c>
      <c r="M25" s="1969">
        <v>1218.4315618759722</v>
      </c>
      <c r="N25" s="1969">
        <v>1229.0450772233237</v>
      </c>
      <c r="O25" s="1970">
        <v>1233.290483362264</v>
      </c>
      <c r="P25" s="1971">
        <v>4848.2538106702441</v>
      </c>
      <c r="Q25" s="1968">
        <v>1224.3126896128492</v>
      </c>
      <c r="R25" s="1969">
        <v>1278.1652630191052</v>
      </c>
      <c r="S25" s="1969">
        <v>1340.1020137670528</v>
      </c>
      <c r="T25" s="1970">
        <v>1379.9895361016279</v>
      </c>
      <c r="U25" s="1971">
        <v>5222.5695025006353</v>
      </c>
      <c r="V25" s="1968">
        <v>1349.6385207941244</v>
      </c>
      <c r="W25" s="1969">
        <v>1387.6373493853159</v>
      </c>
      <c r="X25" s="1969">
        <v>1496.1580410385743</v>
      </c>
      <c r="Y25" s="1970">
        <v>1521.8381573856525</v>
      </c>
      <c r="Z25" s="1971">
        <v>5755.2720686036664</v>
      </c>
      <c r="AA25" s="1972">
        <v>1432.0055608730497</v>
      </c>
      <c r="AB25" s="1973">
        <v>1431.0555363191318</v>
      </c>
      <c r="AC25" s="1974">
        <v>1561.3413513106022</v>
      </c>
      <c r="AD25" s="1975">
        <v>1596.1022295165321</v>
      </c>
      <c r="AE25" s="1975">
        <v>6020.5046780193161</v>
      </c>
      <c r="AF25" s="1972">
        <v>1473.2457872909574</v>
      </c>
      <c r="AG25" s="1973">
        <v>1449.4873783551498</v>
      </c>
      <c r="AH25" s="1974">
        <v>1581.4512606895785</v>
      </c>
      <c r="AI25" s="1975">
        <v>1695.3008645823543</v>
      </c>
      <c r="AJ25" s="1975">
        <v>6199.4852909180408</v>
      </c>
    </row>
    <row r="26" spans="1:36" ht="15.75" customHeight="1">
      <c r="A26" s="3069" t="s">
        <v>1075</v>
      </c>
      <c r="B26" s="1968">
        <v>10988.539082528556</v>
      </c>
      <c r="C26" s="1969">
        <v>11033.759407971058</v>
      </c>
      <c r="D26" s="1969">
        <v>11101.589896134816</v>
      </c>
      <c r="E26" s="1970">
        <v>11350.301686068591</v>
      </c>
      <c r="F26" s="1971">
        <v>44474.190072703015</v>
      </c>
      <c r="G26" s="1968">
        <v>23865.463827280601</v>
      </c>
      <c r="H26" s="1969">
        <v>25148.060731625817</v>
      </c>
      <c r="I26" s="1969">
        <v>26888.727958951458</v>
      </c>
      <c r="J26" s="1970">
        <v>30141.027252112544</v>
      </c>
      <c r="K26" s="1971">
        <v>106043.27976997042</v>
      </c>
      <c r="L26" s="1968">
        <v>33576.00193727421</v>
      </c>
      <c r="M26" s="1969">
        <v>34025.680534648411</v>
      </c>
      <c r="N26" s="1969">
        <v>34225.537689036952</v>
      </c>
      <c r="O26" s="1970">
        <v>34525.323420619752</v>
      </c>
      <c r="P26" s="1971">
        <v>136352.54358157935</v>
      </c>
      <c r="Q26" s="1968">
        <v>38829.279476603733</v>
      </c>
      <c r="R26" s="1969">
        <v>39716.250481157847</v>
      </c>
      <c r="S26" s="1969">
        <v>40765.152928128315</v>
      </c>
      <c r="T26" s="1970">
        <v>42843.999001894685</v>
      </c>
      <c r="U26" s="1971">
        <v>162154.68188778457</v>
      </c>
      <c r="V26" s="1968">
        <v>45910.351302017232</v>
      </c>
      <c r="W26" s="1969">
        <v>47355.856958509314</v>
      </c>
      <c r="X26" s="1969">
        <v>49416.030580399463</v>
      </c>
      <c r="Y26" s="1970">
        <v>53080.957746681946</v>
      </c>
      <c r="Z26" s="1971">
        <v>195763.19658760796</v>
      </c>
      <c r="AA26" s="1972">
        <v>49486.875829737808</v>
      </c>
      <c r="AB26" s="1973">
        <v>50035.71959472623</v>
      </c>
      <c r="AC26" s="1974">
        <v>52451.936983716005</v>
      </c>
      <c r="AD26" s="1975">
        <v>55328.706871473078</v>
      </c>
      <c r="AE26" s="1975">
        <v>207303.23927965312</v>
      </c>
      <c r="AF26" s="1972">
        <v>51087.562362017183</v>
      </c>
      <c r="AG26" s="1973">
        <v>52104.480326847188</v>
      </c>
      <c r="AH26" s="1974">
        <v>54896.208773515653</v>
      </c>
      <c r="AI26" s="1975">
        <v>61482.123203471696</v>
      </c>
      <c r="AJ26" s="1975">
        <v>219570.3746658517</v>
      </c>
    </row>
    <row r="27" spans="1:36" ht="15.75" customHeight="1">
      <c r="A27" s="3069" t="s">
        <v>1076</v>
      </c>
      <c r="B27" s="1968">
        <v>5264.8627633110027</v>
      </c>
      <c r="C27" s="1969">
        <v>5416.8197530839861</v>
      </c>
      <c r="D27" s="1969">
        <v>5792.2429042878266</v>
      </c>
      <c r="E27" s="1970">
        <v>5416.8197530839861</v>
      </c>
      <c r="F27" s="1971">
        <v>21890.745173766802</v>
      </c>
      <c r="G27" s="1968">
        <v>6585.7414024243371</v>
      </c>
      <c r="H27" s="1969">
        <v>6983.3326016419069</v>
      </c>
      <c r="I27" s="1969">
        <v>7146.4469397824469</v>
      </c>
      <c r="J27" s="1970">
        <v>7166.8362320500155</v>
      </c>
      <c r="K27" s="1971">
        <v>27882.357175898709</v>
      </c>
      <c r="L27" s="1968">
        <v>10517.568374124699</v>
      </c>
      <c r="M27" s="1969">
        <v>9811.594606546465</v>
      </c>
      <c r="N27" s="1969">
        <v>9581.0725599903071</v>
      </c>
      <c r="O27" s="1970">
        <v>9364.95814134391</v>
      </c>
      <c r="P27" s="1971">
        <v>39275.193682005382</v>
      </c>
      <c r="Q27" s="1968">
        <v>12682.383527372518</v>
      </c>
      <c r="R27" s="1969">
        <v>12737.340605140907</v>
      </c>
      <c r="S27" s="1969">
        <v>13029.15719896265</v>
      </c>
      <c r="T27" s="1970">
        <v>12655.732996465424</v>
      </c>
      <c r="U27" s="1971">
        <v>51104.614327941497</v>
      </c>
      <c r="V27" s="1968">
        <v>17202.682335986308</v>
      </c>
      <c r="W27" s="1969">
        <v>16342.319235537414</v>
      </c>
      <c r="X27" s="1969">
        <v>16904.762107265356</v>
      </c>
      <c r="Y27" s="1970">
        <v>16693.011802539597</v>
      </c>
      <c r="Z27" s="1971">
        <v>67142.775481328674</v>
      </c>
      <c r="AA27" s="1972">
        <v>18305.982005104419</v>
      </c>
      <c r="AB27" s="1973">
        <v>17097.752743850095</v>
      </c>
      <c r="AC27" s="1974">
        <v>17806.888550830015</v>
      </c>
      <c r="AD27" s="1975">
        <v>16845.713874410743</v>
      </c>
      <c r="AE27" s="1975">
        <v>70056.337174195272</v>
      </c>
      <c r="AF27" s="1972">
        <v>15108.021181866821</v>
      </c>
      <c r="AG27" s="1973">
        <v>12857.942724533177</v>
      </c>
      <c r="AH27" s="1974">
        <v>12684.660091697273</v>
      </c>
      <c r="AI27" s="1975">
        <v>12142.925824235961</v>
      </c>
      <c r="AJ27" s="1975">
        <v>52793.54982233324</v>
      </c>
    </row>
    <row r="28" spans="1:36" ht="15.75" customHeight="1">
      <c r="A28" s="3069" t="s">
        <v>1077</v>
      </c>
      <c r="B28" s="1968">
        <v>28734.8862355007</v>
      </c>
      <c r="C28" s="1969">
        <v>28965.028344938342</v>
      </c>
      <c r="D28" s="1969">
        <v>29055.44131650314</v>
      </c>
      <c r="E28" s="1970">
        <v>29385.859630767187</v>
      </c>
      <c r="F28" s="1971">
        <v>116141.21552770937</v>
      </c>
      <c r="G28" s="1968">
        <v>39540.380788661525</v>
      </c>
      <c r="H28" s="1969">
        <v>41147.787173501463</v>
      </c>
      <c r="I28" s="1969">
        <v>47575.142364860025</v>
      </c>
      <c r="J28" s="1970">
        <v>43935.7745189583</v>
      </c>
      <c r="K28" s="1971">
        <v>172199.0848459813</v>
      </c>
      <c r="L28" s="1968">
        <v>70620.559887421157</v>
      </c>
      <c r="M28" s="1969">
        <v>54107.811325509443</v>
      </c>
      <c r="N28" s="1969">
        <v>54015.496868140268</v>
      </c>
      <c r="O28" s="1970">
        <v>57884.049597267382</v>
      </c>
      <c r="P28" s="1971">
        <v>236627.91767833824</v>
      </c>
      <c r="Q28" s="1968">
        <v>84130.610149814485</v>
      </c>
      <c r="R28" s="1969">
        <v>77787.560727469012</v>
      </c>
      <c r="S28" s="1969">
        <v>81879.043046752282</v>
      </c>
      <c r="T28" s="1970">
        <v>81668.465870552667</v>
      </c>
      <c r="U28" s="1971">
        <v>325465.67979458848</v>
      </c>
      <c r="V28" s="1968">
        <v>116456.48760693372</v>
      </c>
      <c r="W28" s="1969">
        <v>102098.88648726307</v>
      </c>
      <c r="X28" s="1969">
        <v>109243.93016588775</v>
      </c>
      <c r="Y28" s="1970">
        <v>106698.85175408726</v>
      </c>
      <c r="Z28" s="1971">
        <v>434498.15601417178</v>
      </c>
      <c r="AA28" s="1972">
        <v>112716.04890630755</v>
      </c>
      <c r="AB28" s="1973">
        <v>98479.81245176369</v>
      </c>
      <c r="AC28" s="1974">
        <v>110497.71151060257</v>
      </c>
      <c r="AD28" s="1975">
        <v>109412.92094896284</v>
      </c>
      <c r="AE28" s="1975">
        <v>431106.49381763668</v>
      </c>
      <c r="AF28" s="1972">
        <v>103724.05478208938</v>
      </c>
      <c r="AG28" s="1973">
        <v>87846.20227130015</v>
      </c>
      <c r="AH28" s="1974">
        <v>98566.437874063238</v>
      </c>
      <c r="AI28" s="1975">
        <v>100581.61871098136</v>
      </c>
      <c r="AJ28" s="1975">
        <v>390718.31363843416</v>
      </c>
    </row>
    <row r="29" spans="1:36" s="1967" customFormat="1" ht="15.75" customHeight="1">
      <c r="A29" s="3068" t="s">
        <v>1078</v>
      </c>
      <c r="B29" s="1959">
        <v>401383.52101599699</v>
      </c>
      <c r="C29" s="1960">
        <v>388550.29797353793</v>
      </c>
      <c r="D29" s="1960">
        <v>369190.91489354783</v>
      </c>
      <c r="E29" s="1961">
        <v>411848.73462069698</v>
      </c>
      <c r="F29" s="1962">
        <v>1570973.4685037797</v>
      </c>
      <c r="G29" s="1959">
        <v>437854.2533059048</v>
      </c>
      <c r="H29" s="1960">
        <v>428251.54258959199</v>
      </c>
      <c r="I29" s="1960">
        <v>435725.12305418064</v>
      </c>
      <c r="J29" s="1961">
        <v>603743.9835715862</v>
      </c>
      <c r="K29" s="1962">
        <v>1905574.9025212638</v>
      </c>
      <c r="L29" s="1959">
        <v>506631.73414895154</v>
      </c>
      <c r="M29" s="1960">
        <v>606111.30303283175</v>
      </c>
      <c r="N29" s="1960">
        <v>506460.25726928702</v>
      </c>
      <c r="O29" s="1961">
        <v>569515.29244061152</v>
      </c>
      <c r="P29" s="1962">
        <v>2188718.5868916819</v>
      </c>
      <c r="Q29" s="1959">
        <v>619297.18592362513</v>
      </c>
      <c r="R29" s="1960">
        <v>738795.95857489924</v>
      </c>
      <c r="S29" s="1960">
        <v>614241.38486721856</v>
      </c>
      <c r="T29" s="1961">
        <v>703949.94471779419</v>
      </c>
      <c r="U29" s="1962">
        <v>2676284.4740835372</v>
      </c>
      <c r="V29" s="1959">
        <v>765664.62942783418</v>
      </c>
      <c r="W29" s="1960">
        <v>859553.75863658788</v>
      </c>
      <c r="X29" s="1960">
        <v>726988.53809594654</v>
      </c>
      <c r="Y29" s="1961">
        <v>836615.97482837166</v>
      </c>
      <c r="Z29" s="1962">
        <v>3188822.9009887404</v>
      </c>
      <c r="AA29" s="1963">
        <v>879044.01613111398</v>
      </c>
      <c r="AB29" s="1964">
        <v>956146.70507946517</v>
      </c>
      <c r="AC29" s="1965">
        <v>765817.8118699058</v>
      </c>
      <c r="AD29" s="1966">
        <v>871246.60185414739</v>
      </c>
      <c r="AE29" s="1966">
        <v>3472255.1349346321</v>
      </c>
      <c r="AF29" s="1963">
        <v>889059.57610104908</v>
      </c>
      <c r="AG29" s="1964">
        <v>992157.05179099797</v>
      </c>
      <c r="AH29" s="1965">
        <v>787336.7221157063</v>
      </c>
      <c r="AI29" s="1966">
        <v>938006.82801076409</v>
      </c>
      <c r="AJ29" s="1966">
        <v>3606560.1780185173</v>
      </c>
    </row>
    <row r="30" spans="1:36" s="1967" customFormat="1" ht="15.75" customHeight="1">
      <c r="A30" s="3068" t="s">
        <v>1079</v>
      </c>
      <c r="B30" s="1959">
        <v>2191342.8310958273</v>
      </c>
      <c r="C30" s="1960">
        <v>2234196.3429467101</v>
      </c>
      <c r="D30" s="1960">
        <v>2230757.6577532883</v>
      </c>
      <c r="E30" s="1961">
        <v>2336353.1443826701</v>
      </c>
      <c r="F30" s="1962">
        <v>8992649.9761784971</v>
      </c>
      <c r="G30" s="1959">
        <v>2517339.4752348727</v>
      </c>
      <c r="H30" s="1960">
        <v>2542081.6815432701</v>
      </c>
      <c r="I30" s="1960">
        <v>2492964.6812924091</v>
      </c>
      <c r="J30" s="1961">
        <v>2773179.4646495394</v>
      </c>
      <c r="K30" s="1962">
        <v>10325565.302720092</v>
      </c>
      <c r="L30" s="1959">
        <v>2912955.7216052576</v>
      </c>
      <c r="M30" s="1960">
        <v>3187843.1513132299</v>
      </c>
      <c r="N30" s="1960">
        <v>2771809.8066338515</v>
      </c>
      <c r="O30" s="1961">
        <v>2970920.4940454601</v>
      </c>
      <c r="P30" s="1962">
        <v>11843529.1735978</v>
      </c>
      <c r="Q30" s="1959">
        <v>3381125.0160232163</v>
      </c>
      <c r="R30" s="1960">
        <v>3662073.3037124001</v>
      </c>
      <c r="S30" s="1960">
        <v>3215823.6180994725</v>
      </c>
      <c r="T30" s="1961">
        <v>3443813.1868023113</v>
      </c>
      <c r="U30" s="1962">
        <v>13702835.124637401</v>
      </c>
      <c r="V30" s="1959">
        <v>3663744.3753660754</v>
      </c>
      <c r="W30" s="1960">
        <v>3767402.1197416624</v>
      </c>
      <c r="X30" s="1960">
        <v>3981637.2661246499</v>
      </c>
      <c r="Y30" s="1961">
        <v>4291343.6867413661</v>
      </c>
      <c r="Z30" s="1962">
        <v>15704127.447973754</v>
      </c>
      <c r="AA30" s="1963">
        <v>4225946.4445767337</v>
      </c>
      <c r="AB30" s="1964">
        <v>4312540.3553481521</v>
      </c>
      <c r="AC30" s="1965">
        <v>4565943.2305153366</v>
      </c>
      <c r="AD30" s="1966">
        <v>4924465.2270944426</v>
      </c>
      <c r="AE30" s="1966">
        <v>18028895.257534664</v>
      </c>
      <c r="AF30" s="1963">
        <v>4796793.52504199</v>
      </c>
      <c r="AG30" s="1964">
        <v>4969298.2915551551</v>
      </c>
      <c r="AH30" s="1965">
        <v>5267421.1634751931</v>
      </c>
      <c r="AI30" s="1966">
        <v>5642347.0263738474</v>
      </c>
      <c r="AJ30" s="1966">
        <v>20675860.006446186</v>
      </c>
    </row>
    <row r="31" spans="1:36" s="1967" customFormat="1" ht="15.75" customHeight="1">
      <c r="A31" s="3068" t="s">
        <v>1080</v>
      </c>
      <c r="B31" s="1959">
        <v>4568370.8645616528</v>
      </c>
      <c r="C31" s="1960">
        <v>4564086.3076674789</v>
      </c>
      <c r="D31" s="1960">
        <v>4707396.648699793</v>
      </c>
      <c r="E31" s="1961">
        <v>5126698.1972362697</v>
      </c>
      <c r="F31" s="1962">
        <v>18966552.018165197</v>
      </c>
      <c r="G31" s="1959">
        <v>4858247.0014753137</v>
      </c>
      <c r="H31" s="1960">
        <v>5134134.323082367</v>
      </c>
      <c r="I31" s="1960">
        <v>5092238.6376961805</v>
      </c>
      <c r="J31" s="1961">
        <v>6000388.4886047272</v>
      </c>
      <c r="K31" s="1962">
        <v>21085008.450858586</v>
      </c>
      <c r="L31" s="1959">
        <v>5517859.447244185</v>
      </c>
      <c r="M31" s="1960">
        <v>6546203.7365400996</v>
      </c>
      <c r="N31" s="1960">
        <v>6005136.7884882838</v>
      </c>
      <c r="O31" s="1961">
        <v>6821145.4507865338</v>
      </c>
      <c r="P31" s="1962">
        <v>24890345.423059102</v>
      </c>
      <c r="Q31" s="1959">
        <v>6470853.921651409</v>
      </c>
      <c r="R31" s="1960">
        <v>7896769.334494004</v>
      </c>
      <c r="S31" s="1960">
        <v>7040473.6493542437</v>
      </c>
      <c r="T31" s="1961">
        <v>7874499.7461032281</v>
      </c>
      <c r="U31" s="1962">
        <v>29282596.651602887</v>
      </c>
      <c r="V31" s="1959">
        <v>7509743.3277718499</v>
      </c>
      <c r="W31" s="1960">
        <v>8583046.8725397959</v>
      </c>
      <c r="X31" s="1960">
        <v>8178642.7127418406</v>
      </c>
      <c r="Y31" s="1961">
        <v>9458428.2841103245</v>
      </c>
      <c r="Z31" s="1962">
        <v>33729861.197163813</v>
      </c>
      <c r="AA31" s="1963">
        <v>8638670.7306778561</v>
      </c>
      <c r="AB31" s="1964">
        <v>9605432.7047718558</v>
      </c>
      <c r="AC31" s="1965">
        <v>9106215.3964983393</v>
      </c>
      <c r="AD31" s="1966">
        <v>10582740.220769148</v>
      </c>
      <c r="AE31" s="1966">
        <v>37933059.052717194</v>
      </c>
      <c r="AF31" s="1963">
        <v>9309651.2344692647</v>
      </c>
      <c r="AG31" s="1964">
        <v>9866656.7190576959</v>
      </c>
      <c r="AH31" s="1965">
        <v>10169937.609306246</v>
      </c>
      <c r="AI31" s="1966">
        <v>11964532.489473198</v>
      </c>
      <c r="AJ31" s="1966">
        <v>41310778.052306399</v>
      </c>
    </row>
    <row r="32" spans="1:36" ht="15.75" customHeight="1">
      <c r="A32" s="3069" t="s">
        <v>1081</v>
      </c>
      <c r="B32" s="1968">
        <v>144848.60403692879</v>
      </c>
      <c r="C32" s="1969">
        <v>176507.23529134813</v>
      </c>
      <c r="D32" s="1969">
        <v>177674.28938618605</v>
      </c>
      <c r="E32" s="1970">
        <v>195741.68353819288</v>
      </c>
      <c r="F32" s="1971">
        <v>694771.81225265586</v>
      </c>
      <c r="G32" s="1968">
        <v>115847.31924477821</v>
      </c>
      <c r="H32" s="1969">
        <v>150175.93636519069</v>
      </c>
      <c r="I32" s="1969">
        <v>194969.55319977776</v>
      </c>
      <c r="J32" s="1970">
        <v>318360.88920118607</v>
      </c>
      <c r="K32" s="1971">
        <v>779353.69801093265</v>
      </c>
      <c r="L32" s="1968">
        <v>151768.55625401917</v>
      </c>
      <c r="M32" s="1969">
        <v>268591.4174792695</v>
      </c>
      <c r="N32" s="1969">
        <v>231764.00918335156</v>
      </c>
      <c r="O32" s="1970">
        <v>265191.75913263205</v>
      </c>
      <c r="P32" s="1971">
        <v>917315.74204927206</v>
      </c>
      <c r="Q32" s="1968">
        <v>173378.6057690162</v>
      </c>
      <c r="R32" s="1969">
        <v>302304.53930083598</v>
      </c>
      <c r="S32" s="1969">
        <v>265245.87064231106</v>
      </c>
      <c r="T32" s="1970">
        <v>310292.4968090633</v>
      </c>
      <c r="U32" s="1971">
        <v>1051221.5125212267</v>
      </c>
      <c r="V32" s="1968">
        <v>238226.19824942091</v>
      </c>
      <c r="W32" s="1969">
        <v>312480.44437057019</v>
      </c>
      <c r="X32" s="1969">
        <v>307174.70549665304</v>
      </c>
      <c r="Y32" s="1970">
        <v>339554.31179475156</v>
      </c>
      <c r="Z32" s="1971">
        <v>1197435.6599113957</v>
      </c>
      <c r="AA32" s="1972">
        <v>265581.78427697276</v>
      </c>
      <c r="AB32" s="1973">
        <v>348994.99918637006</v>
      </c>
      <c r="AC32" s="1974">
        <v>349847.62616748089</v>
      </c>
      <c r="AD32" s="1975">
        <v>396640.85828331648</v>
      </c>
      <c r="AE32" s="1975">
        <v>1361065.2679141401</v>
      </c>
      <c r="AF32" s="1972">
        <v>345733.60542366054</v>
      </c>
      <c r="AG32" s="1973">
        <v>370575.49263330834</v>
      </c>
      <c r="AH32" s="1974">
        <v>418741.66335377702</v>
      </c>
      <c r="AI32" s="1975">
        <v>438469.36352049524</v>
      </c>
      <c r="AJ32" s="1975">
        <v>1573520.1249312412</v>
      </c>
    </row>
    <row r="33" spans="1:36" ht="15.75" customHeight="1">
      <c r="A33" s="3069" t="s">
        <v>1082</v>
      </c>
      <c r="B33" s="1968">
        <v>129027.93663193707</v>
      </c>
      <c r="C33" s="1969">
        <v>158931.11887929498</v>
      </c>
      <c r="D33" s="1969">
        <v>157501.95796885039</v>
      </c>
      <c r="E33" s="1970">
        <v>173675.8471308634</v>
      </c>
      <c r="F33" s="1971">
        <v>619136.86061094585</v>
      </c>
      <c r="G33" s="1968">
        <v>93651.649825506116</v>
      </c>
      <c r="H33" s="1969">
        <v>123987.69865171571</v>
      </c>
      <c r="I33" s="1969">
        <v>164726.68958986388</v>
      </c>
      <c r="J33" s="1970">
        <v>288438.04966413433</v>
      </c>
      <c r="K33" s="1971">
        <v>670804.08773122006</v>
      </c>
      <c r="L33" s="1968">
        <v>126783.66781261751</v>
      </c>
      <c r="M33" s="1969">
        <v>235428.26817074162</v>
      </c>
      <c r="N33" s="1969">
        <v>194587.5946783112</v>
      </c>
      <c r="O33" s="1970">
        <v>228011.21085273271</v>
      </c>
      <c r="P33" s="1971">
        <v>784810.74151440291</v>
      </c>
      <c r="Q33" s="1968">
        <v>144499.76842813299</v>
      </c>
      <c r="R33" s="1969">
        <v>262437.308628909</v>
      </c>
      <c r="S33" s="1969">
        <v>220264.36427060587</v>
      </c>
      <c r="T33" s="1970">
        <v>265926.39323561639</v>
      </c>
      <c r="U33" s="1971">
        <v>893127.83456326427</v>
      </c>
      <c r="V33" s="1968">
        <v>204767.3272447871</v>
      </c>
      <c r="W33" s="1969">
        <v>268497.92143937148</v>
      </c>
      <c r="X33" s="1969">
        <v>257538.18139440761</v>
      </c>
      <c r="Y33" s="1970">
        <v>286352.94056256232</v>
      </c>
      <c r="Z33" s="1971">
        <v>1017156.3706411285</v>
      </c>
      <c r="AA33" s="1972">
        <v>227449.02073206243</v>
      </c>
      <c r="AB33" s="1973">
        <v>300102.83734345803</v>
      </c>
      <c r="AC33" s="1974">
        <v>294291.44320616056</v>
      </c>
      <c r="AD33" s="1975">
        <v>334450.02484776627</v>
      </c>
      <c r="AE33" s="1975">
        <v>1156293.3261294472</v>
      </c>
      <c r="AF33" s="1972">
        <v>303508.8468400889</v>
      </c>
      <c r="AG33" s="1973">
        <v>321487.88173899625</v>
      </c>
      <c r="AH33" s="1974">
        <v>358720.45903160691</v>
      </c>
      <c r="AI33" s="1975">
        <v>374965.78425930557</v>
      </c>
      <c r="AJ33" s="1975">
        <v>1358682.9718699977</v>
      </c>
    </row>
    <row r="34" spans="1:36" ht="15.75" customHeight="1">
      <c r="A34" s="3069" t="s">
        <v>1083</v>
      </c>
      <c r="B34" s="1968">
        <v>15.146439352727382</v>
      </c>
      <c r="C34" s="1969">
        <v>30.195690104374485</v>
      </c>
      <c r="D34" s="1969">
        <v>23.630384361791517</v>
      </c>
      <c r="E34" s="1970">
        <v>38.793624931106777</v>
      </c>
      <c r="F34" s="1971">
        <v>107.76613875000017</v>
      </c>
      <c r="G34" s="1968">
        <v>18.043833562380222</v>
      </c>
      <c r="H34" s="1969">
        <v>40.506358256864303</v>
      </c>
      <c r="I34" s="1969">
        <v>28.40948387032449</v>
      </c>
      <c r="J34" s="1970">
        <v>48.650689226558441</v>
      </c>
      <c r="K34" s="1971">
        <v>135.61036491612745</v>
      </c>
      <c r="L34" s="1968">
        <v>21.922570032458861</v>
      </c>
      <c r="M34" s="1969">
        <v>57.807833332835486</v>
      </c>
      <c r="N34" s="1969">
        <v>38.591278080128987</v>
      </c>
      <c r="O34" s="1970">
        <v>67.174061243501356</v>
      </c>
      <c r="P34" s="1971">
        <v>185.49574268892468</v>
      </c>
      <c r="Q34" s="1968">
        <v>24.40896657686195</v>
      </c>
      <c r="R34" s="1969">
        <v>69.818625010412575</v>
      </c>
      <c r="S34" s="1969">
        <v>43.817269808090899</v>
      </c>
      <c r="T34" s="1970">
        <v>78.388150896704119</v>
      </c>
      <c r="U34" s="1971">
        <v>216.43301229206958</v>
      </c>
      <c r="V34" s="1968">
        <v>27.642042453734085</v>
      </c>
      <c r="W34" s="1969">
        <v>80.794655901854341</v>
      </c>
      <c r="X34" s="1969">
        <v>50.684346412893639</v>
      </c>
      <c r="Y34" s="1970">
        <v>93.378676760155429</v>
      </c>
      <c r="Z34" s="1971">
        <v>252.49972152863748</v>
      </c>
      <c r="AA34" s="1972">
        <v>31.122516864430615</v>
      </c>
      <c r="AB34" s="1973">
        <v>89.179901066941113</v>
      </c>
      <c r="AC34" s="1974">
        <v>56.785650238652167</v>
      </c>
      <c r="AD34" s="1975">
        <v>105.00715871766688</v>
      </c>
      <c r="AE34" s="1975">
        <v>282.09522688769079</v>
      </c>
      <c r="AF34" s="1972">
        <v>33.651075201624167</v>
      </c>
      <c r="AG34" s="1973">
        <v>96.60969738649986</v>
      </c>
      <c r="AH34" s="1974">
        <v>63.660339953373644</v>
      </c>
      <c r="AI34" s="1975">
        <v>115.80740230474221</v>
      </c>
      <c r="AJ34" s="1975">
        <v>309.72851484623988</v>
      </c>
    </row>
    <row r="35" spans="1:36" ht="15.75" customHeight="1">
      <c r="A35" s="3069" t="s">
        <v>1084</v>
      </c>
      <c r="B35" s="1968">
        <v>833.74207605099389</v>
      </c>
      <c r="C35" s="1969">
        <v>1118.3185583984425</v>
      </c>
      <c r="D35" s="1969">
        <v>1290.9098940920901</v>
      </c>
      <c r="E35" s="1970">
        <v>982.78312255053265</v>
      </c>
      <c r="F35" s="1971">
        <v>4225.753651092059</v>
      </c>
      <c r="G35" s="1968">
        <v>920.2133611505144</v>
      </c>
      <c r="H35" s="1969">
        <v>1388.832307237933</v>
      </c>
      <c r="I35" s="1969">
        <v>1593.6547811069106</v>
      </c>
      <c r="J35" s="1970">
        <v>1138.3639010055363</v>
      </c>
      <c r="K35" s="1971">
        <v>5041.0643505008939</v>
      </c>
      <c r="L35" s="1968">
        <v>915.95353424634607</v>
      </c>
      <c r="M35" s="1969">
        <v>1608.2952896237707</v>
      </c>
      <c r="N35" s="1969">
        <v>1774.6389790834519</v>
      </c>
      <c r="O35" s="1970">
        <v>1271.4682074599855</v>
      </c>
      <c r="P35" s="1971">
        <v>5570.356010413554</v>
      </c>
      <c r="Q35" s="1968">
        <v>948.4703507507561</v>
      </c>
      <c r="R35" s="1969">
        <v>1837.2659084872489</v>
      </c>
      <c r="S35" s="1969">
        <v>2032.7404665946806</v>
      </c>
      <c r="T35" s="1970">
        <v>1401.9870232447608</v>
      </c>
      <c r="U35" s="1971">
        <v>6220.4637490774467</v>
      </c>
      <c r="V35" s="1968">
        <v>1093.8191102981561</v>
      </c>
      <c r="W35" s="1969">
        <v>2069.2533458622365</v>
      </c>
      <c r="X35" s="1969">
        <v>2332.9002634444191</v>
      </c>
      <c r="Y35" s="1970">
        <v>1652.8774733238331</v>
      </c>
      <c r="Z35" s="1971">
        <v>7148.8501929286449</v>
      </c>
      <c r="AA35" s="1972">
        <v>1257.627158147305</v>
      </c>
      <c r="AB35" s="1973">
        <v>2324.0292698119279</v>
      </c>
      <c r="AC35" s="1974">
        <v>2627.9008964879972</v>
      </c>
      <c r="AD35" s="1975">
        <v>1862.4200618497748</v>
      </c>
      <c r="AE35" s="1975">
        <v>8071.9773862970051</v>
      </c>
      <c r="AF35" s="1972">
        <v>1384.9075462505728</v>
      </c>
      <c r="AG35" s="1973">
        <v>2535.5439791556246</v>
      </c>
      <c r="AH35" s="1974">
        <v>2904.7116132902534</v>
      </c>
      <c r="AI35" s="1975">
        <v>2099.7346934587163</v>
      </c>
      <c r="AJ35" s="1975">
        <v>8924.8978321551676</v>
      </c>
    </row>
    <row r="36" spans="1:36" ht="15.75" customHeight="1">
      <c r="A36" s="3069" t="s">
        <v>1085</v>
      </c>
      <c r="B36" s="1968">
        <v>7223.9121867778176</v>
      </c>
      <c r="C36" s="1969">
        <v>7772.9290305565773</v>
      </c>
      <c r="D36" s="1969">
        <v>8708.8963635569398</v>
      </c>
      <c r="E36" s="1970">
        <v>8968.1620647964864</v>
      </c>
      <c r="F36" s="1971">
        <v>32673.899645687827</v>
      </c>
      <c r="G36" s="1968">
        <v>12408.187403190897</v>
      </c>
      <c r="H36" s="1969">
        <v>13655.629357794087</v>
      </c>
      <c r="I36" s="1969">
        <v>15789.851769196612</v>
      </c>
      <c r="J36" s="1970">
        <v>14641.115657665283</v>
      </c>
      <c r="K36" s="1971">
        <v>56494.784187846875</v>
      </c>
      <c r="L36" s="1968">
        <v>13445.151376628461</v>
      </c>
      <c r="M36" s="1969">
        <v>16438.764912217324</v>
      </c>
      <c r="N36" s="1969">
        <v>18393.434940508185</v>
      </c>
      <c r="O36" s="1970">
        <v>17331.47129384357</v>
      </c>
      <c r="P36" s="1971">
        <v>65608.822523197538</v>
      </c>
      <c r="Q36" s="1968">
        <v>15532.823657202669</v>
      </c>
      <c r="R36" s="1969">
        <v>19064.900781642311</v>
      </c>
      <c r="S36" s="1969">
        <v>21979.729032156771</v>
      </c>
      <c r="T36" s="1970">
        <v>20336.651005529711</v>
      </c>
      <c r="U36" s="1971">
        <v>76914.104476531458</v>
      </c>
      <c r="V36" s="1968">
        <v>18206.557613418885</v>
      </c>
      <c r="W36" s="1969">
        <v>19677.008420713195</v>
      </c>
      <c r="X36" s="1969">
        <v>22375.361500343944</v>
      </c>
      <c r="Y36" s="1970">
        <v>24148.882689809565</v>
      </c>
      <c r="Z36" s="1971">
        <v>84407.810224285582</v>
      </c>
      <c r="AA36" s="1972">
        <v>20599.272289873967</v>
      </c>
      <c r="AB36" s="1973">
        <v>21760.225588969399</v>
      </c>
      <c r="AC36" s="1974">
        <v>24615.135185552808</v>
      </c>
      <c r="AD36" s="1975">
        <v>28761.343432433805</v>
      </c>
      <c r="AE36" s="1975">
        <v>95735.976496829971</v>
      </c>
      <c r="AF36" s="1972">
        <v>22187.702796017504</v>
      </c>
      <c r="AG36" s="1973">
        <v>19473.227352178543</v>
      </c>
      <c r="AH36" s="1974">
        <v>25813.972067180715</v>
      </c>
      <c r="AI36" s="1975">
        <v>27025.686481107157</v>
      </c>
      <c r="AJ36" s="1975">
        <v>94500.588696483916</v>
      </c>
    </row>
    <row r="37" spans="1:36" ht="15.75" customHeight="1">
      <c r="A37" s="3069" t="s">
        <v>1086</v>
      </c>
      <c r="B37" s="1968">
        <v>3979.7852895613655</v>
      </c>
      <c r="C37" s="1969">
        <v>5080.0304547323049</v>
      </c>
      <c r="D37" s="1969">
        <v>6285.6418423099522</v>
      </c>
      <c r="E37" s="1970">
        <v>7300.7993577970174</v>
      </c>
      <c r="F37" s="1971">
        <v>22646.256944400637</v>
      </c>
      <c r="G37" s="1968">
        <v>4957.8479932414375</v>
      </c>
      <c r="H37" s="1969">
        <v>7018.4086038463402</v>
      </c>
      <c r="I37" s="1969">
        <v>8836.6401263269327</v>
      </c>
      <c r="J37" s="1970">
        <v>9200.9573165087186</v>
      </c>
      <c r="K37" s="1971">
        <v>30013.854039923426</v>
      </c>
      <c r="L37" s="1968">
        <v>6297.9224033547462</v>
      </c>
      <c r="M37" s="1969">
        <v>10379.362892648018</v>
      </c>
      <c r="N37" s="1969">
        <v>12509.500358164685</v>
      </c>
      <c r="O37" s="1970">
        <v>12990.754564980842</v>
      </c>
      <c r="P37" s="1971">
        <v>42177.540219148286</v>
      </c>
      <c r="Q37" s="1968">
        <v>7544.6489375346864</v>
      </c>
      <c r="R37" s="1969">
        <v>13324.549635978605</v>
      </c>
      <c r="S37" s="1969">
        <v>15885.898441577247</v>
      </c>
      <c r="T37" s="1970">
        <v>16298.145828664385</v>
      </c>
      <c r="U37" s="1971">
        <v>53053.242843754917</v>
      </c>
      <c r="V37" s="1968">
        <v>8557.551517916756</v>
      </c>
      <c r="W37" s="1969">
        <v>15750.144891981032</v>
      </c>
      <c r="X37" s="1969">
        <v>19154.597413604592</v>
      </c>
      <c r="Y37" s="1970">
        <v>20083.676130412292</v>
      </c>
      <c r="Z37" s="1971">
        <v>63545.969953914668</v>
      </c>
      <c r="AA37" s="1972">
        <v>9858.6101818063635</v>
      </c>
      <c r="AB37" s="1973">
        <v>17673.785145631413</v>
      </c>
      <c r="AC37" s="1974">
        <v>21943.764934997558</v>
      </c>
      <c r="AD37" s="1975">
        <v>23476.500420663491</v>
      </c>
      <c r="AE37" s="1975">
        <v>72952.660683098831</v>
      </c>
      <c r="AF37" s="1972">
        <v>11265.328803919994</v>
      </c>
      <c r="AG37" s="1973">
        <v>19339.874038576378</v>
      </c>
      <c r="AH37" s="1974">
        <v>24390.993399624112</v>
      </c>
      <c r="AI37" s="1975">
        <v>27249.702559773545</v>
      </c>
      <c r="AJ37" s="1975">
        <v>82245.898801894029</v>
      </c>
    </row>
    <row r="38" spans="1:36" ht="15.75" customHeight="1">
      <c r="A38" s="3069" t="s">
        <v>1087</v>
      </c>
      <c r="B38" s="1968">
        <v>3768.0814132488449</v>
      </c>
      <c r="C38" s="1969">
        <v>3574.6426782614462</v>
      </c>
      <c r="D38" s="1969">
        <v>3863.2529330149196</v>
      </c>
      <c r="E38" s="1970">
        <v>4775.2982372543293</v>
      </c>
      <c r="F38" s="1971">
        <v>15981.275261779541</v>
      </c>
      <c r="G38" s="1968">
        <v>3891.3768281268699</v>
      </c>
      <c r="H38" s="1969">
        <v>4084.861086339748</v>
      </c>
      <c r="I38" s="1969">
        <v>3994.307449413107</v>
      </c>
      <c r="J38" s="1970">
        <v>4893.7519726456103</v>
      </c>
      <c r="K38" s="1971">
        <v>16864.297336525335</v>
      </c>
      <c r="L38" s="1968">
        <v>4303.9385571396833</v>
      </c>
      <c r="M38" s="1969">
        <v>4678.9183807059017</v>
      </c>
      <c r="N38" s="1969">
        <v>4460.248949203944</v>
      </c>
      <c r="O38" s="1970">
        <v>5519.6801523714266</v>
      </c>
      <c r="P38" s="1971">
        <v>18962.786039420957</v>
      </c>
      <c r="Q38" s="1968">
        <v>4828.4854288182387</v>
      </c>
      <c r="R38" s="1969">
        <v>5570.6957208083631</v>
      </c>
      <c r="S38" s="1969">
        <v>5039.3211615683258</v>
      </c>
      <c r="T38" s="1970">
        <v>6250.9315651113584</v>
      </c>
      <c r="U38" s="1971">
        <v>21689.433876306284</v>
      </c>
      <c r="V38" s="1968">
        <v>5573.3007205463282</v>
      </c>
      <c r="W38" s="1969">
        <v>6405.3216167403561</v>
      </c>
      <c r="X38" s="1969">
        <v>5722.9805784395376</v>
      </c>
      <c r="Y38" s="1970">
        <v>7222.5562618834501</v>
      </c>
      <c r="Z38" s="1971">
        <v>24924.159177609676</v>
      </c>
      <c r="AA38" s="1972">
        <v>6386.1313982182937</v>
      </c>
      <c r="AB38" s="1973">
        <v>7044.9419374323907</v>
      </c>
      <c r="AC38" s="1974">
        <v>6312.5962940433301</v>
      </c>
      <c r="AD38" s="1975">
        <v>7985.5623618854788</v>
      </c>
      <c r="AE38" s="1975">
        <v>27729.231991579494</v>
      </c>
      <c r="AF38" s="1972">
        <v>7353.1683621819202</v>
      </c>
      <c r="AG38" s="1973">
        <v>7642.3558270150024</v>
      </c>
      <c r="AH38" s="1974">
        <v>6847.8669021216037</v>
      </c>
      <c r="AI38" s="1975">
        <v>7012.6481245454679</v>
      </c>
      <c r="AJ38" s="1975">
        <v>28856.039215863995</v>
      </c>
    </row>
    <row r="39" spans="1:36" ht="15.75" customHeight="1">
      <c r="A39" s="3069" t="s">
        <v>1088</v>
      </c>
      <c r="B39" s="1968">
        <v>1448814.2555673991</v>
      </c>
      <c r="C39" s="1969">
        <v>1432940.4097616838</v>
      </c>
      <c r="D39" s="1969">
        <v>1489945.8753991607</v>
      </c>
      <c r="E39" s="1970">
        <v>1583359.1320688783</v>
      </c>
      <c r="F39" s="1971">
        <v>5955059.672797122</v>
      </c>
      <c r="G39" s="1968">
        <v>1494643.1912224262</v>
      </c>
      <c r="H39" s="1969">
        <v>1607981.859276535</v>
      </c>
      <c r="I39" s="1969">
        <v>1483368.3384864542</v>
      </c>
      <c r="J39" s="1970">
        <v>1793566.7142659856</v>
      </c>
      <c r="K39" s="1971">
        <v>6379560.1032514004</v>
      </c>
      <c r="L39" s="1968">
        <v>1682212.4885945916</v>
      </c>
      <c r="M39" s="1969">
        <v>2112809.3338955506</v>
      </c>
      <c r="N39" s="1969">
        <v>1654747.0915366334</v>
      </c>
      <c r="O39" s="1970">
        <v>1816953.7674105531</v>
      </c>
      <c r="P39" s="1971">
        <v>7266722.6814373285</v>
      </c>
      <c r="Q39" s="1968">
        <v>1903150.9445512593</v>
      </c>
      <c r="R39" s="1969">
        <v>2559729.9480235009</v>
      </c>
      <c r="S39" s="1969">
        <v>1852885.212946798</v>
      </c>
      <c r="T39" s="1970">
        <v>2043640.7571691151</v>
      </c>
      <c r="U39" s="1971">
        <v>8359406.8626906741</v>
      </c>
      <c r="V39" s="1968">
        <v>2142094.1841507321</v>
      </c>
      <c r="W39" s="1969">
        <v>2844107.4877102263</v>
      </c>
      <c r="X39" s="1969">
        <v>2180070.7137299217</v>
      </c>
      <c r="Y39" s="1970">
        <v>2422303.4021586073</v>
      </c>
      <c r="Z39" s="1971">
        <v>9588575.7877494879</v>
      </c>
      <c r="AA39" s="1972">
        <v>2509764.2398074996</v>
      </c>
      <c r="AB39" s="1973">
        <v>3175246.4628247009</v>
      </c>
      <c r="AC39" s="1974">
        <v>2406988.6628147936</v>
      </c>
      <c r="AD39" s="1975">
        <v>2689077.5085731684</v>
      </c>
      <c r="AE39" s="1975">
        <v>10781076.874020163</v>
      </c>
      <c r="AF39" s="1972">
        <v>2728033.9757311256</v>
      </c>
      <c r="AG39" s="1973">
        <v>2963871.6514332481</v>
      </c>
      <c r="AH39" s="1974">
        <v>2629802.920339372</v>
      </c>
      <c r="AI39" s="1975">
        <v>3157787.0526591092</v>
      </c>
      <c r="AJ39" s="1975">
        <v>11479495.600162856</v>
      </c>
    </row>
    <row r="40" spans="1:36" ht="15.75" customHeight="1">
      <c r="A40" s="3069" t="s">
        <v>1089</v>
      </c>
      <c r="B40" s="1968">
        <v>1172490.8278684693</v>
      </c>
      <c r="C40" s="1969">
        <v>1204108.9681366887</v>
      </c>
      <c r="D40" s="1969">
        <v>1243493.1423474937</v>
      </c>
      <c r="E40" s="1970">
        <v>1311898.2016473478</v>
      </c>
      <c r="F40" s="1971">
        <v>4931991.1399999987</v>
      </c>
      <c r="G40" s="1968">
        <v>1191316.6754379105</v>
      </c>
      <c r="H40" s="1969">
        <v>1313621.2825604437</v>
      </c>
      <c r="I40" s="1969">
        <v>1219027.2012599355</v>
      </c>
      <c r="J40" s="1970">
        <v>1488720.2798672286</v>
      </c>
      <c r="K40" s="1971">
        <v>5212685.4391255174</v>
      </c>
      <c r="L40" s="1968">
        <v>1349101.6303229125</v>
      </c>
      <c r="M40" s="1969">
        <v>1778684.6670995068</v>
      </c>
      <c r="N40" s="1969">
        <v>1363220.4942632322</v>
      </c>
      <c r="O40" s="1970">
        <v>1469894.8223038861</v>
      </c>
      <c r="P40" s="1971">
        <v>5960901.6139895376</v>
      </c>
      <c r="Q40" s="1968">
        <v>1464402.3856116354</v>
      </c>
      <c r="R40" s="1969">
        <v>2106446.5290578334</v>
      </c>
      <c r="S40" s="1969">
        <v>1468434.3857429465</v>
      </c>
      <c r="T40" s="1970">
        <v>1582450.8605585615</v>
      </c>
      <c r="U40" s="1971">
        <v>6621734.1609709766</v>
      </c>
      <c r="V40" s="1968">
        <v>1604007.444543964</v>
      </c>
      <c r="W40" s="1969">
        <v>2289299.2106302176</v>
      </c>
      <c r="X40" s="1969">
        <v>1698595.4839887042</v>
      </c>
      <c r="Y40" s="1970">
        <v>1832672.8937053224</v>
      </c>
      <c r="Z40" s="1971">
        <v>7424575.0328682084</v>
      </c>
      <c r="AA40" s="1972">
        <v>1798703.8426703068</v>
      </c>
      <c r="AB40" s="1973">
        <v>2504952.90151142</v>
      </c>
      <c r="AC40" s="1974">
        <v>1841866.5245806177</v>
      </c>
      <c r="AD40" s="1975">
        <v>2002084.7221320989</v>
      </c>
      <c r="AE40" s="1975">
        <v>8147607.9908944434</v>
      </c>
      <c r="AF40" s="1972">
        <v>1935952.6831985849</v>
      </c>
      <c r="AG40" s="1973">
        <v>2214081.3584584384</v>
      </c>
      <c r="AH40" s="1974">
        <v>1993611.1482967779</v>
      </c>
      <c r="AI40" s="1975">
        <v>2385747.3319488782</v>
      </c>
      <c r="AJ40" s="1975">
        <v>8529392.5219026804</v>
      </c>
    </row>
    <row r="41" spans="1:36" ht="15.75" customHeight="1">
      <c r="A41" s="3069" t="s">
        <v>1090</v>
      </c>
      <c r="B41" s="1968">
        <v>2159.4887250174056</v>
      </c>
      <c r="C41" s="1969">
        <v>1709.5190567843158</v>
      </c>
      <c r="D41" s="1969">
        <v>2258.5294330540569</v>
      </c>
      <c r="E41" s="1970">
        <v>2648.3511818021843</v>
      </c>
      <c r="F41" s="1971">
        <v>8775.8883966579633</v>
      </c>
      <c r="G41" s="1968">
        <v>2609.3223533528817</v>
      </c>
      <c r="H41" s="1969">
        <v>2117.8620540728884</v>
      </c>
      <c r="I41" s="1969">
        <v>3584.3743722152794</v>
      </c>
      <c r="J41" s="1970">
        <v>4000.5411797460406</v>
      </c>
      <c r="K41" s="1971">
        <v>12312.099959387089</v>
      </c>
      <c r="L41" s="1968">
        <v>3496.2577008291964</v>
      </c>
      <c r="M41" s="1969">
        <v>3826.1896959671176</v>
      </c>
      <c r="N41" s="1969">
        <v>3326.8481596888278</v>
      </c>
      <c r="O41" s="1970">
        <v>3565.8295726286042</v>
      </c>
      <c r="P41" s="1971">
        <v>14215.125129113745</v>
      </c>
      <c r="Q41" s="1968">
        <v>4250.3932374606911</v>
      </c>
      <c r="R41" s="1969">
        <v>4639.4797999307966</v>
      </c>
      <c r="S41" s="1969">
        <v>4021.4665790401673</v>
      </c>
      <c r="T41" s="1970">
        <v>4337.210370523133</v>
      </c>
      <c r="U41" s="1971">
        <v>17248.549986954786</v>
      </c>
      <c r="V41" s="1968">
        <v>5034.6989346525261</v>
      </c>
      <c r="W41" s="1969">
        <v>5583.4552107820855</v>
      </c>
      <c r="X41" s="1969">
        <v>4926.5673921270618</v>
      </c>
      <c r="Y41" s="1970">
        <v>5432.9098054532478</v>
      </c>
      <c r="Z41" s="1971">
        <v>20977.63134301492</v>
      </c>
      <c r="AA41" s="1972">
        <v>6364.515098392475</v>
      </c>
      <c r="AB41" s="1973">
        <v>6764.1194034649234</v>
      </c>
      <c r="AC41" s="1974">
        <v>5696.4825409571858</v>
      </c>
      <c r="AD41" s="1975">
        <v>6317.3097083036628</v>
      </c>
      <c r="AE41" s="1975">
        <v>25142.426751118248</v>
      </c>
      <c r="AF41" s="1972">
        <v>7415.2506254718337</v>
      </c>
      <c r="AG41" s="1973">
        <v>7742.3036787055789</v>
      </c>
      <c r="AH41" s="1974">
        <v>6914.2907142552667</v>
      </c>
      <c r="AI41" s="1975">
        <v>7749.1165109311878</v>
      </c>
      <c r="AJ41" s="1975">
        <v>29820.961529363867</v>
      </c>
    </row>
    <row r="42" spans="1:36" ht="15.75" customHeight="1">
      <c r="A42" s="3069" t="s">
        <v>1091</v>
      </c>
      <c r="B42" s="1968">
        <v>124068.9021970919</v>
      </c>
      <c r="C42" s="1969">
        <v>108982.61220436946</v>
      </c>
      <c r="D42" s="1969">
        <v>125340.92335180128</v>
      </c>
      <c r="E42" s="1970">
        <v>120802.01144720311</v>
      </c>
      <c r="F42" s="1971">
        <v>479194.44920046575</v>
      </c>
      <c r="G42" s="1968">
        <v>125409.05652065553</v>
      </c>
      <c r="H42" s="1969">
        <v>143003.32935979572</v>
      </c>
      <c r="I42" s="1969">
        <v>124088.44969256051</v>
      </c>
      <c r="J42" s="1970">
        <v>123016.50248941312</v>
      </c>
      <c r="K42" s="1971">
        <v>515517.33806242485</v>
      </c>
      <c r="L42" s="1968">
        <v>144778.08020971069</v>
      </c>
      <c r="M42" s="1969">
        <v>158440.38000085569</v>
      </c>
      <c r="N42" s="1969">
        <v>137762.92565468643</v>
      </c>
      <c r="O42" s="1970">
        <v>147659.01259445041</v>
      </c>
      <c r="P42" s="1971">
        <v>588640.3984597032</v>
      </c>
      <c r="Q42" s="1968">
        <v>192092.98167899094</v>
      </c>
      <c r="R42" s="1969">
        <v>209677.42475060749</v>
      </c>
      <c r="S42" s="1969">
        <v>181746.83205353218</v>
      </c>
      <c r="T42" s="1970">
        <v>196016.60968681946</v>
      </c>
      <c r="U42" s="1971">
        <v>779533.84816995019</v>
      </c>
      <c r="V42" s="1968">
        <v>244654.47266608261</v>
      </c>
      <c r="W42" s="1969">
        <v>268476.11940949084</v>
      </c>
      <c r="X42" s="1969">
        <v>235685.61218610333</v>
      </c>
      <c r="Y42" s="1970">
        <v>259360.69888827781</v>
      </c>
      <c r="Z42" s="1971">
        <v>1008176.9031499545</v>
      </c>
      <c r="AA42" s="1972">
        <v>314128.40551536856</v>
      </c>
      <c r="AB42" s="1973">
        <v>287176.41772198485</v>
      </c>
      <c r="AC42" s="1974">
        <v>256815.64952248873</v>
      </c>
      <c r="AD42" s="1975">
        <v>278571.13696670614</v>
      </c>
      <c r="AE42" s="1975">
        <v>1136691.6097265482</v>
      </c>
      <c r="AF42" s="1972">
        <v>326908.47931183659</v>
      </c>
      <c r="AG42" s="1973">
        <v>296731.27222414501</v>
      </c>
      <c r="AH42" s="1974">
        <v>273585.92156229337</v>
      </c>
      <c r="AI42" s="1975">
        <v>302753.04639652284</v>
      </c>
      <c r="AJ42" s="1975">
        <v>1199978.7194947978</v>
      </c>
    </row>
    <row r="43" spans="1:36" ht="15.75" customHeight="1">
      <c r="A43" s="3069" t="s">
        <v>1092</v>
      </c>
      <c r="B43" s="1968">
        <v>150095.03677682078</v>
      </c>
      <c r="C43" s="1969">
        <v>118139.31036384148</v>
      </c>
      <c r="D43" s="1969">
        <v>118853.28026681195</v>
      </c>
      <c r="E43" s="1970">
        <v>148010.56779252531</v>
      </c>
      <c r="F43" s="1971">
        <v>535098.19519999949</v>
      </c>
      <c r="G43" s="1968">
        <v>175308.13691050734</v>
      </c>
      <c r="H43" s="1969">
        <v>149239.38530222265</v>
      </c>
      <c r="I43" s="1969">
        <v>136668.3131617429</v>
      </c>
      <c r="J43" s="1970">
        <v>177829.39072959786</v>
      </c>
      <c r="K43" s="1971">
        <v>639045.22610407078</v>
      </c>
      <c r="L43" s="1968">
        <v>184836.52036113921</v>
      </c>
      <c r="M43" s="1969">
        <v>171858.09709922102</v>
      </c>
      <c r="N43" s="1969">
        <v>150436.82345902603</v>
      </c>
      <c r="O43" s="1970">
        <v>195834.10293958799</v>
      </c>
      <c r="P43" s="1971">
        <v>702965.54385897424</v>
      </c>
      <c r="Q43" s="1968">
        <v>242405.18402317216</v>
      </c>
      <c r="R43" s="1969">
        <v>238966.51441512941</v>
      </c>
      <c r="S43" s="1969">
        <v>198682.52857127911</v>
      </c>
      <c r="T43" s="1970">
        <v>260836.07655321123</v>
      </c>
      <c r="U43" s="1971">
        <v>940890.30356279202</v>
      </c>
      <c r="V43" s="1968">
        <v>288397.56800603267</v>
      </c>
      <c r="W43" s="1969">
        <v>280748.70245973585</v>
      </c>
      <c r="X43" s="1969">
        <v>240863.05016298741</v>
      </c>
      <c r="Y43" s="1970">
        <v>324836.89975955372</v>
      </c>
      <c r="Z43" s="1971">
        <v>1134846.2203883096</v>
      </c>
      <c r="AA43" s="1972">
        <v>390567.47652343154</v>
      </c>
      <c r="AB43" s="1973">
        <v>376353.02418783098</v>
      </c>
      <c r="AC43" s="1974">
        <v>302610.00617073028</v>
      </c>
      <c r="AD43" s="1975">
        <v>402104.33976605971</v>
      </c>
      <c r="AE43" s="1975">
        <v>1471634.8466480526</v>
      </c>
      <c r="AF43" s="1972">
        <v>457757.56259523216</v>
      </c>
      <c r="AG43" s="1973">
        <v>445316.71707195922</v>
      </c>
      <c r="AH43" s="1974">
        <v>355691.559766046</v>
      </c>
      <c r="AI43" s="1975">
        <v>461537.55780277692</v>
      </c>
      <c r="AJ43" s="1975">
        <v>1720303.3972360143</v>
      </c>
    </row>
    <row r="44" spans="1:36" ht="15.75" customHeight="1">
      <c r="A44" s="3069" t="s">
        <v>1093</v>
      </c>
      <c r="B44" s="1968">
        <v>55286.09773008302</v>
      </c>
      <c r="C44" s="1969">
        <v>51342.433288415021</v>
      </c>
      <c r="D44" s="1969">
        <v>56275.521701535683</v>
      </c>
      <c r="E44" s="1970">
        <v>59360.463955640414</v>
      </c>
      <c r="F44" s="1971">
        <v>222264.51667567415</v>
      </c>
      <c r="G44" s="1968">
        <v>80261.129975249874</v>
      </c>
      <c r="H44" s="1969">
        <v>77196.063790372442</v>
      </c>
      <c r="I44" s="1969">
        <v>78526.247219397846</v>
      </c>
      <c r="J44" s="1970">
        <v>85132.91528583043</v>
      </c>
      <c r="K44" s="1971">
        <v>321116.35627085058</v>
      </c>
      <c r="L44" s="1968">
        <v>97215.064888125533</v>
      </c>
      <c r="M44" s="1969">
        <v>106783.33981506541</v>
      </c>
      <c r="N44" s="1969">
        <v>104305.92828586472</v>
      </c>
      <c r="O44" s="1970">
        <v>115354.03468801365</v>
      </c>
      <c r="P44" s="1971">
        <v>423658.36767706933</v>
      </c>
      <c r="Q44" s="1968">
        <v>128260.89555680602</v>
      </c>
      <c r="R44" s="1969">
        <v>145990.96725784655</v>
      </c>
      <c r="S44" s="1969">
        <v>136805.76770117739</v>
      </c>
      <c r="T44" s="1970">
        <v>152209.10394283599</v>
      </c>
      <c r="U44" s="1971">
        <v>563266.73445866595</v>
      </c>
      <c r="V44" s="1968">
        <v>141289.4318398035</v>
      </c>
      <c r="W44" s="1969">
        <v>138415.76268468742</v>
      </c>
      <c r="X44" s="1969">
        <v>142464.03100184407</v>
      </c>
      <c r="Y44" s="1970">
        <v>199822.73004434435</v>
      </c>
      <c r="Z44" s="1971">
        <v>621991.95557067939</v>
      </c>
      <c r="AA44" s="1972">
        <v>137530.74813194387</v>
      </c>
      <c r="AB44" s="1973">
        <v>147013.20115330716</v>
      </c>
      <c r="AC44" s="1974">
        <v>150366.80485832147</v>
      </c>
      <c r="AD44" s="1975">
        <v>207628.8050841284</v>
      </c>
      <c r="AE44" s="1975">
        <v>642539.55922770093</v>
      </c>
      <c r="AF44" s="1972">
        <v>107710.96768637096</v>
      </c>
      <c r="AG44" s="1973">
        <v>151755.18034595318</v>
      </c>
      <c r="AH44" s="1974">
        <v>164640.62405256831</v>
      </c>
      <c r="AI44" s="1975">
        <v>237717.42144442644</v>
      </c>
      <c r="AJ44" s="1975">
        <v>661824.19352931902</v>
      </c>
    </row>
    <row r="45" spans="1:36" ht="15.75" customHeight="1">
      <c r="A45" s="3069" t="s">
        <v>1094</v>
      </c>
      <c r="B45" s="1968">
        <v>44515.528112932865</v>
      </c>
      <c r="C45" s="1969">
        <v>40134.743498559787</v>
      </c>
      <c r="D45" s="1969">
        <v>44529.066185117052</v>
      </c>
      <c r="E45" s="1970">
        <v>50292.852529422438</v>
      </c>
      <c r="F45" s="1971">
        <v>179472.19032603214</v>
      </c>
      <c r="G45" s="1968">
        <v>69133.162924708842</v>
      </c>
      <c r="H45" s="1969">
        <v>64524.865208682852</v>
      </c>
      <c r="I45" s="1969">
        <v>66365.135679156941</v>
      </c>
      <c r="J45" s="1970">
        <v>75830.373024879678</v>
      </c>
      <c r="K45" s="1971">
        <v>275853.53683742828</v>
      </c>
      <c r="L45" s="1968">
        <v>86350.310992116225</v>
      </c>
      <c r="M45" s="1969">
        <v>92960.580228683801</v>
      </c>
      <c r="N45" s="1969">
        <v>91276.780555356891</v>
      </c>
      <c r="O45" s="1970">
        <v>105256.37830648778</v>
      </c>
      <c r="P45" s="1971">
        <v>375844.05008264468</v>
      </c>
      <c r="Q45" s="1968">
        <v>112712.00579363035</v>
      </c>
      <c r="R45" s="1969">
        <v>124897.83041361443</v>
      </c>
      <c r="S45" s="1969">
        <v>117663.41298378386</v>
      </c>
      <c r="T45" s="1970">
        <v>137401.96074712952</v>
      </c>
      <c r="U45" s="1971">
        <v>492675.20993815816</v>
      </c>
      <c r="V45" s="1968">
        <v>122532.11520356806</v>
      </c>
      <c r="W45" s="1969">
        <v>111696.12973889538</v>
      </c>
      <c r="X45" s="1969">
        <v>117641.02695837746</v>
      </c>
      <c r="Y45" s="1970">
        <v>180085.31476214618</v>
      </c>
      <c r="Z45" s="1971">
        <v>531954.58666298713</v>
      </c>
      <c r="AA45" s="1972">
        <v>114085.3134484023</v>
      </c>
      <c r="AB45" s="1973">
        <v>116412.98029952028</v>
      </c>
      <c r="AC45" s="1974">
        <v>121706.9631084521</v>
      </c>
      <c r="AD45" s="1975">
        <v>184467.81213273003</v>
      </c>
      <c r="AE45" s="1975">
        <v>536673.06898910471</v>
      </c>
      <c r="AF45" s="1972">
        <v>81605.502343932792</v>
      </c>
      <c r="AG45" s="1973">
        <v>111451.86708353883</v>
      </c>
      <c r="AH45" s="1974">
        <v>126536.15977089079</v>
      </c>
      <c r="AI45" s="1975">
        <v>205083.38259291853</v>
      </c>
      <c r="AJ45" s="1975">
        <v>524676.91179128096</v>
      </c>
    </row>
    <row r="46" spans="1:36" ht="15.75" customHeight="1">
      <c r="A46" s="3069" t="s">
        <v>1095</v>
      </c>
      <c r="B46" s="1968">
        <v>10770.56961715016</v>
      </c>
      <c r="C46" s="1969">
        <v>11207.689789855238</v>
      </c>
      <c r="D46" s="1969">
        <v>11746.455516418626</v>
      </c>
      <c r="E46" s="1970">
        <v>9067.6114262179744</v>
      </c>
      <c r="F46" s="1971">
        <v>42792.326349641997</v>
      </c>
      <c r="G46" s="1968">
        <v>11127.967050541025</v>
      </c>
      <c r="H46" s="1969">
        <v>12671.198581689587</v>
      </c>
      <c r="I46" s="1969">
        <v>12161.111540240918</v>
      </c>
      <c r="J46" s="1970">
        <v>9302.5422609507623</v>
      </c>
      <c r="K46" s="1971">
        <v>45262.819433422294</v>
      </c>
      <c r="L46" s="1968">
        <v>10864.753896009319</v>
      </c>
      <c r="M46" s="1969">
        <v>13822.759586381608</v>
      </c>
      <c r="N46" s="1969">
        <v>13029.147730507835</v>
      </c>
      <c r="O46" s="1970">
        <v>10097.656381525883</v>
      </c>
      <c r="P46" s="1971">
        <v>47814.317594424647</v>
      </c>
      <c r="Q46" s="1968">
        <v>15548.889763175654</v>
      </c>
      <c r="R46" s="1969">
        <v>21093.136844232144</v>
      </c>
      <c r="S46" s="1969">
        <v>19142.354717393533</v>
      </c>
      <c r="T46" s="1970">
        <v>14807.143195706483</v>
      </c>
      <c r="U46" s="1971">
        <v>70591.52452050781</v>
      </c>
      <c r="V46" s="1968">
        <v>18757.31663623542</v>
      </c>
      <c r="W46" s="1969">
        <v>26719.632945792047</v>
      </c>
      <c r="X46" s="1969">
        <v>24823.00404346659</v>
      </c>
      <c r="Y46" s="1970">
        <v>19737.415282198159</v>
      </c>
      <c r="Z46" s="1971">
        <v>90037.368907692216</v>
      </c>
      <c r="AA46" s="1972">
        <v>23445.434683541556</v>
      </c>
      <c r="AB46" s="1973">
        <v>30600.220853786883</v>
      </c>
      <c r="AC46" s="1974">
        <v>28659.841749869385</v>
      </c>
      <c r="AD46" s="1975">
        <v>23160.992951398344</v>
      </c>
      <c r="AE46" s="1975">
        <v>105866.49023859616</v>
      </c>
      <c r="AF46" s="1972">
        <v>26105.465342438172</v>
      </c>
      <c r="AG46" s="1973">
        <v>40303.313262414362</v>
      </c>
      <c r="AH46" s="1974">
        <v>38104.46428167753</v>
      </c>
      <c r="AI46" s="1975">
        <v>32634.038851507903</v>
      </c>
      <c r="AJ46" s="1975">
        <v>137147.28173803797</v>
      </c>
    </row>
    <row r="47" spans="1:36" ht="15.75" customHeight="1">
      <c r="A47" s="3069" t="s">
        <v>1096</v>
      </c>
      <c r="B47" s="1968">
        <v>63135.755393419786</v>
      </c>
      <c r="C47" s="1969">
        <v>52906.461085885756</v>
      </c>
      <c r="D47" s="1969">
        <v>65717.166013475668</v>
      </c>
      <c r="E47" s="1970">
        <v>64001.193424518038</v>
      </c>
      <c r="F47" s="1971">
        <v>245760.57591729925</v>
      </c>
      <c r="G47" s="1968">
        <v>67473.019138311007</v>
      </c>
      <c r="H47" s="1969">
        <v>56840.518738038394</v>
      </c>
      <c r="I47" s="1969">
        <v>75140.118771254827</v>
      </c>
      <c r="J47" s="1970">
        <v>83922.77061874661</v>
      </c>
      <c r="K47" s="1971">
        <v>283376.42726635083</v>
      </c>
      <c r="L47" s="1968">
        <v>85472.29105177254</v>
      </c>
      <c r="M47" s="1969">
        <v>66720.170304858591</v>
      </c>
      <c r="N47" s="1969">
        <v>94551.678478163434</v>
      </c>
      <c r="O47" s="1970">
        <v>106478.66270296213</v>
      </c>
      <c r="P47" s="1971">
        <v>353222.80253775668</v>
      </c>
      <c r="Q47" s="1968">
        <v>153931.72430308178</v>
      </c>
      <c r="R47" s="1969">
        <v>150905.98374011976</v>
      </c>
      <c r="S47" s="1969">
        <v>173298.98152017855</v>
      </c>
      <c r="T47" s="1970">
        <v>170255.56370621934</v>
      </c>
      <c r="U47" s="1971">
        <v>648392.2532695994</v>
      </c>
      <c r="V47" s="1968">
        <v>195084.36167300228</v>
      </c>
      <c r="W47" s="1969">
        <v>160126.74189483863</v>
      </c>
      <c r="X47" s="1969">
        <v>220207.7638588367</v>
      </c>
      <c r="Y47" s="1970">
        <v>244365.91675698233</v>
      </c>
      <c r="Z47" s="1971">
        <v>819784.78418365994</v>
      </c>
      <c r="AA47" s="1972">
        <v>267984.37658567954</v>
      </c>
      <c r="AB47" s="1973">
        <v>156499.10424042639</v>
      </c>
      <c r="AC47" s="1974">
        <v>222359.95389173648</v>
      </c>
      <c r="AD47" s="1975">
        <v>246826.12793287975</v>
      </c>
      <c r="AE47" s="1975">
        <v>893669.5626507221</v>
      </c>
      <c r="AF47" s="1972">
        <v>270155.23155395733</v>
      </c>
      <c r="AG47" s="1973">
        <v>156591.85772691993</v>
      </c>
      <c r="AH47" s="1974">
        <v>228424.31145756037</v>
      </c>
      <c r="AI47" s="1975">
        <v>269892.85337000608</v>
      </c>
      <c r="AJ47" s="1975">
        <v>925064.25410844374</v>
      </c>
    </row>
    <row r="48" spans="1:36" ht="15.75" customHeight="1">
      <c r="A48" s="3069" t="s">
        <v>1097</v>
      </c>
      <c r="B48" s="1968">
        <v>489146.92141700757</v>
      </c>
      <c r="C48" s="1969">
        <v>480998.85236466606</v>
      </c>
      <c r="D48" s="1969">
        <v>453038.02832517249</v>
      </c>
      <c r="E48" s="1970">
        <v>485621.32198603969</v>
      </c>
      <c r="F48" s="1971">
        <v>1908805.1240928858</v>
      </c>
      <c r="G48" s="1968">
        <v>364729.71176838421</v>
      </c>
      <c r="H48" s="1969">
        <v>399923.89160723699</v>
      </c>
      <c r="I48" s="1969">
        <v>346473.23767796933</v>
      </c>
      <c r="J48" s="1970">
        <v>382615.86082014261</v>
      </c>
      <c r="K48" s="1971">
        <v>1493742.7018737332</v>
      </c>
      <c r="L48" s="1968">
        <v>516199.02614063438</v>
      </c>
      <c r="M48" s="1969">
        <v>528940.19191923237</v>
      </c>
      <c r="N48" s="1969">
        <v>476178.93714430009</v>
      </c>
      <c r="O48" s="1970">
        <v>507443.21119928989</v>
      </c>
      <c r="P48" s="1971">
        <v>2028761.3664034563</v>
      </c>
      <c r="Q48" s="1968">
        <v>603729.2045421839</v>
      </c>
      <c r="R48" s="1969">
        <v>625959.94400917552</v>
      </c>
      <c r="S48" s="1969">
        <v>564106.34556956042</v>
      </c>
      <c r="T48" s="1970">
        <v>597371.51087719901</v>
      </c>
      <c r="U48" s="1971">
        <v>2391167.0049981195</v>
      </c>
      <c r="V48" s="1968">
        <v>708217.31250897993</v>
      </c>
      <c r="W48" s="1969">
        <v>722798.36268650962</v>
      </c>
      <c r="X48" s="1969">
        <v>663233.78892272734</v>
      </c>
      <c r="Y48" s="1970">
        <v>697144.17200457456</v>
      </c>
      <c r="Z48" s="1971">
        <v>2791393.6361227916</v>
      </c>
      <c r="AA48" s="1972">
        <v>836357.61569820216</v>
      </c>
      <c r="AB48" s="1973">
        <v>837879.94758581882</v>
      </c>
      <c r="AC48" s="1974">
        <v>772619.68898038438</v>
      </c>
      <c r="AD48" s="1975">
        <v>813638.90710228507</v>
      </c>
      <c r="AE48" s="1975">
        <v>3260496.1593666901</v>
      </c>
      <c r="AF48" s="1972">
        <v>825589.28106918582</v>
      </c>
      <c r="AG48" s="1973">
        <v>861337.2909447602</v>
      </c>
      <c r="AH48" s="1974">
        <v>932150.01872181799</v>
      </c>
      <c r="AI48" s="1975">
        <v>974250.79862811952</v>
      </c>
      <c r="AJ48" s="1975">
        <v>3593327.3893638835</v>
      </c>
    </row>
    <row r="49" spans="1:36" ht="15.75" customHeight="1">
      <c r="A49" s="3069" t="s">
        <v>1098</v>
      </c>
      <c r="B49" s="1968">
        <v>428145.9762109142</v>
      </c>
      <c r="C49" s="1969">
        <v>412563.80438178958</v>
      </c>
      <c r="D49" s="1969">
        <v>390911.44471344305</v>
      </c>
      <c r="E49" s="1970">
        <v>417115.61766626581</v>
      </c>
      <c r="F49" s="1971">
        <v>1648736.8429724127</v>
      </c>
      <c r="G49" s="1968">
        <v>298786.06850822718</v>
      </c>
      <c r="H49" s="1969">
        <v>322541.78410467203</v>
      </c>
      <c r="I49" s="1969">
        <v>279485.24554184172</v>
      </c>
      <c r="J49" s="1970">
        <v>308966.02498230472</v>
      </c>
      <c r="K49" s="1971">
        <v>1209779.1231370457</v>
      </c>
      <c r="L49" s="1968">
        <v>453406.54308577016</v>
      </c>
      <c r="M49" s="1969">
        <v>452951.47681033483</v>
      </c>
      <c r="N49" s="1969">
        <v>412876.80174058565</v>
      </c>
      <c r="O49" s="1970">
        <v>437645.86140646908</v>
      </c>
      <c r="P49" s="1971">
        <v>1756880.6830431595</v>
      </c>
      <c r="Q49" s="1968">
        <v>531017.31129032769</v>
      </c>
      <c r="R49" s="1969">
        <v>535953.26097226539</v>
      </c>
      <c r="S49" s="1969">
        <v>491986.23040896456</v>
      </c>
      <c r="T49" s="1970">
        <v>517255.82121110428</v>
      </c>
      <c r="U49" s="1971">
        <v>2076212.6238826623</v>
      </c>
      <c r="V49" s="1968">
        <v>625721.77952846012</v>
      </c>
      <c r="W49" s="1969">
        <v>618086.23582934693</v>
      </c>
      <c r="X49" s="1969">
        <v>578908.06586180092</v>
      </c>
      <c r="Y49" s="1970">
        <v>603938.59211094677</v>
      </c>
      <c r="Z49" s="1971">
        <v>2426654.6733305547</v>
      </c>
      <c r="AA49" s="1972">
        <v>742419.94000765926</v>
      </c>
      <c r="AB49" s="1973">
        <v>718052.14225991676</v>
      </c>
      <c r="AC49" s="1974">
        <v>675686.1280352883</v>
      </c>
      <c r="AD49" s="1975">
        <v>706232.19427760725</v>
      </c>
      <c r="AE49" s="1975">
        <v>2842390.4045804716</v>
      </c>
      <c r="AF49" s="1972">
        <v>717338.92773383099</v>
      </c>
      <c r="AG49" s="1973">
        <v>718080.14629346493</v>
      </c>
      <c r="AH49" s="1974">
        <v>816822.29401613143</v>
      </c>
      <c r="AI49" s="1975">
        <v>847631.02898394538</v>
      </c>
      <c r="AJ49" s="1975">
        <v>3099872.3970273728</v>
      </c>
    </row>
    <row r="50" spans="1:36" ht="15.75" customHeight="1">
      <c r="A50" s="3069" t="s">
        <v>1099</v>
      </c>
      <c r="B50" s="1968">
        <v>61000.945206093347</v>
      </c>
      <c r="C50" s="1969">
        <v>68435.04798287648</v>
      </c>
      <c r="D50" s="1969">
        <v>62126.583611729402</v>
      </c>
      <c r="E50" s="1970">
        <v>68505.704319773911</v>
      </c>
      <c r="F50" s="1971">
        <v>260068.28112047317</v>
      </c>
      <c r="G50" s="1968">
        <v>65943.643260157056</v>
      </c>
      <c r="H50" s="1969">
        <v>77382.107502564992</v>
      </c>
      <c r="I50" s="1969">
        <v>66987.992136127621</v>
      </c>
      <c r="J50" s="1970">
        <v>73649.835837837891</v>
      </c>
      <c r="K50" s="1971">
        <v>283963.57873668754</v>
      </c>
      <c r="L50" s="1968">
        <v>62792.483054864148</v>
      </c>
      <c r="M50" s="1969">
        <v>75988.715108897537</v>
      </c>
      <c r="N50" s="1969">
        <v>63302.135403714419</v>
      </c>
      <c r="O50" s="1970">
        <v>69797.34979282078</v>
      </c>
      <c r="P50" s="1971">
        <v>271880.68336029688</v>
      </c>
      <c r="Q50" s="1968">
        <v>72711.893251856134</v>
      </c>
      <c r="R50" s="1969">
        <v>90006.683036910137</v>
      </c>
      <c r="S50" s="1969">
        <v>72120.115160595844</v>
      </c>
      <c r="T50" s="1970">
        <v>80115.689666094811</v>
      </c>
      <c r="U50" s="1971">
        <v>314954.38111545693</v>
      </c>
      <c r="V50" s="1968">
        <v>82495.532980519754</v>
      </c>
      <c r="W50" s="1969">
        <v>104712.12685716256</v>
      </c>
      <c r="X50" s="1969">
        <v>84325.723060926466</v>
      </c>
      <c r="Y50" s="1970">
        <v>93205.579893627801</v>
      </c>
      <c r="Z50" s="1971">
        <v>364738.96279223659</v>
      </c>
      <c r="AA50" s="1972">
        <v>93937.675690542819</v>
      </c>
      <c r="AB50" s="1973">
        <v>119827.8053259021</v>
      </c>
      <c r="AC50" s="1974">
        <v>96933.56094509596</v>
      </c>
      <c r="AD50" s="1975">
        <v>107406.71282467782</v>
      </c>
      <c r="AE50" s="1975">
        <v>418105.75478621869</v>
      </c>
      <c r="AF50" s="1972">
        <v>108250.3533353548</v>
      </c>
      <c r="AG50" s="1973">
        <v>143257.14465129524</v>
      </c>
      <c r="AH50" s="1974">
        <v>115327.72470568657</v>
      </c>
      <c r="AI50" s="1975">
        <v>126619.76964417411</v>
      </c>
      <c r="AJ50" s="1975">
        <v>493454.99233651068</v>
      </c>
    </row>
    <row r="51" spans="1:36" ht="15.75" customHeight="1">
      <c r="A51" s="3069" t="s">
        <v>1100</v>
      </c>
      <c r="B51" s="1968">
        <v>888228.37312672113</v>
      </c>
      <c r="C51" s="1969">
        <v>972279.83124124701</v>
      </c>
      <c r="D51" s="1969">
        <v>1062695.8605676927</v>
      </c>
      <c r="E51" s="1970">
        <v>1204784.1435921311</v>
      </c>
      <c r="F51" s="1971">
        <v>4127988.2085277922</v>
      </c>
      <c r="G51" s="1968">
        <v>975752.85800917214</v>
      </c>
      <c r="H51" s="1969">
        <v>1144869.5751632231</v>
      </c>
      <c r="I51" s="1969">
        <v>1167915.855909982</v>
      </c>
      <c r="J51" s="1970">
        <v>1296425.7181757188</v>
      </c>
      <c r="K51" s="1971">
        <v>4584964.0072580958</v>
      </c>
      <c r="L51" s="1968">
        <v>1053784.791314112</v>
      </c>
      <c r="M51" s="1969">
        <v>1444439.4583544163</v>
      </c>
      <c r="N51" s="1969">
        <v>1433726.3344062909</v>
      </c>
      <c r="O51" s="1970">
        <v>1613045.5383039007</v>
      </c>
      <c r="P51" s="1971">
        <v>5544996.12237872</v>
      </c>
      <c r="Q51" s="1968">
        <v>1212909.3780372101</v>
      </c>
      <c r="R51" s="1969">
        <v>1793158.7111539131</v>
      </c>
      <c r="S51" s="1969">
        <v>1721352.236261558</v>
      </c>
      <c r="T51" s="1970">
        <v>1949676.6818568895</v>
      </c>
      <c r="U51" s="1971">
        <v>6677097.00730957</v>
      </c>
      <c r="V51" s="1968">
        <v>1483914.9965278583</v>
      </c>
      <c r="W51" s="1969">
        <v>1794993.8594467726</v>
      </c>
      <c r="X51" s="1969">
        <v>1946067.029784498</v>
      </c>
      <c r="Y51" s="1970">
        <v>2250559.2816364062</v>
      </c>
      <c r="Z51" s="1971">
        <v>7475535.1673955359</v>
      </c>
      <c r="AA51" s="1972">
        <v>1639315.3747679184</v>
      </c>
      <c r="AB51" s="1973">
        <v>1986894.8776977479</v>
      </c>
      <c r="AC51" s="1974">
        <v>2124672.7627235651</v>
      </c>
      <c r="AD51" s="1975">
        <v>2436665.2531367489</v>
      </c>
      <c r="AE51" s="1975">
        <v>8187548.2683259808</v>
      </c>
      <c r="AF51" s="1972">
        <v>1649385.1861897015</v>
      </c>
      <c r="AG51" s="1973">
        <v>2029084.5559422055</v>
      </c>
      <c r="AH51" s="1974">
        <v>2179118.8106939099</v>
      </c>
      <c r="AI51" s="1975">
        <v>2482836.6497500949</v>
      </c>
      <c r="AJ51" s="1975">
        <v>8340425.2025759127</v>
      </c>
    </row>
    <row r="52" spans="1:36" ht="15.75" customHeight="1">
      <c r="A52" s="3069" t="s">
        <v>1101</v>
      </c>
      <c r="B52" s="1968">
        <v>406164.444858587</v>
      </c>
      <c r="C52" s="1969">
        <v>425057.74834899697</v>
      </c>
      <c r="D52" s="1969">
        <v>438721.27337148902</v>
      </c>
      <c r="E52" s="1970">
        <v>441754.53974842414</v>
      </c>
      <c r="F52" s="1971">
        <v>1711698.0063274973</v>
      </c>
      <c r="G52" s="1968">
        <v>475861.49889395363</v>
      </c>
      <c r="H52" s="1969">
        <v>525224.182892796</v>
      </c>
      <c r="I52" s="1969">
        <v>560081.88501147367</v>
      </c>
      <c r="J52" s="1970">
        <v>614565.17284613044</v>
      </c>
      <c r="K52" s="1971">
        <v>2175732.7396443537</v>
      </c>
      <c r="L52" s="1968">
        <v>582870.10065243521</v>
      </c>
      <c r="M52" s="1969">
        <v>669514.84723158425</v>
      </c>
      <c r="N52" s="1969">
        <v>690715.65753793402</v>
      </c>
      <c r="O52" s="1970">
        <v>689234.83124885173</v>
      </c>
      <c r="P52" s="1971">
        <v>2632335.4366708053</v>
      </c>
      <c r="Q52" s="1968">
        <v>633120.03382667038</v>
      </c>
      <c r="R52" s="1969">
        <v>761573.41786503571</v>
      </c>
      <c r="S52" s="1969">
        <v>783653.35633538431</v>
      </c>
      <c r="T52" s="1970">
        <v>775472.07397746365</v>
      </c>
      <c r="U52" s="1971">
        <v>2953818.8820045544</v>
      </c>
      <c r="V52" s="1968">
        <v>735902.95603821042</v>
      </c>
      <c r="W52" s="1969">
        <v>822806.82322760019</v>
      </c>
      <c r="X52" s="1969">
        <v>898423.38763289945</v>
      </c>
      <c r="Y52" s="1970">
        <v>944420.6839836383</v>
      </c>
      <c r="Z52" s="1971">
        <v>3401553.8508823486</v>
      </c>
      <c r="AA52" s="1972">
        <v>852402.24541518011</v>
      </c>
      <c r="AB52" s="1973">
        <v>946760.25500488398</v>
      </c>
      <c r="AC52" s="1974">
        <v>1035000.8017677348</v>
      </c>
      <c r="AD52" s="1975">
        <v>1093134.4976493663</v>
      </c>
      <c r="AE52" s="1975">
        <v>3927297.7998371655</v>
      </c>
      <c r="AF52" s="1972">
        <v>939622.99759070959</v>
      </c>
      <c r="AG52" s="1973">
        <v>1040119.5373296948</v>
      </c>
      <c r="AH52" s="1974">
        <v>1233523.5438807013</v>
      </c>
      <c r="AI52" s="1975">
        <v>1294497.7339311021</v>
      </c>
      <c r="AJ52" s="1975">
        <v>4507763.8127322076</v>
      </c>
    </row>
    <row r="53" spans="1:36" ht="15.75" customHeight="1">
      <c r="A53" s="3069" t="s">
        <v>1102</v>
      </c>
      <c r="B53" s="1968">
        <v>3201.7207632114801</v>
      </c>
      <c r="C53" s="1969">
        <v>3423.1411088576092</v>
      </c>
      <c r="D53" s="1969">
        <v>3313.7443345258639</v>
      </c>
      <c r="E53" s="1970">
        <v>3201.5324536970447</v>
      </c>
      <c r="F53" s="1971">
        <v>13140.138660291999</v>
      </c>
      <c r="G53" s="1968">
        <v>3557.8812233458443</v>
      </c>
      <c r="H53" s="1969">
        <v>3594.5569472790371</v>
      </c>
      <c r="I53" s="1969">
        <v>3815.6504935597764</v>
      </c>
      <c r="J53" s="1970">
        <v>3838.6788864271452</v>
      </c>
      <c r="K53" s="1971">
        <v>14806.767550611803</v>
      </c>
      <c r="L53" s="1968">
        <v>3558.4202853205311</v>
      </c>
      <c r="M53" s="1969">
        <v>4087.3862135755312</v>
      </c>
      <c r="N53" s="1969">
        <v>4216.817099419397</v>
      </c>
      <c r="O53" s="1970">
        <v>4207.7766591905902</v>
      </c>
      <c r="P53" s="1971">
        <v>16070.400257506048</v>
      </c>
      <c r="Q53" s="1968">
        <v>3834.9305980498743</v>
      </c>
      <c r="R53" s="1969">
        <v>4612.9976099154937</v>
      </c>
      <c r="S53" s="1969">
        <v>4746.7400712481594</v>
      </c>
      <c r="T53" s="1970">
        <v>4697.1844603538984</v>
      </c>
      <c r="U53" s="1971">
        <v>17891.852739567425</v>
      </c>
      <c r="V53" s="1968">
        <v>4300.2744990743395</v>
      </c>
      <c r="W53" s="1969">
        <v>4943.0823444279649</v>
      </c>
      <c r="X53" s="1969">
        <v>5216.1926215747017</v>
      </c>
      <c r="Y53" s="1970">
        <v>5263.4965806382579</v>
      </c>
      <c r="Z53" s="1971">
        <v>19723.046045715262</v>
      </c>
      <c r="AA53" s="1972">
        <v>4911.1560841934006</v>
      </c>
      <c r="AB53" s="1973">
        <v>5547.9573831749494</v>
      </c>
      <c r="AC53" s="1974">
        <v>5863.6450317621257</v>
      </c>
      <c r="AD53" s="1975">
        <v>5928.8675854410276</v>
      </c>
      <c r="AE53" s="1975">
        <v>22251.626084571504</v>
      </c>
      <c r="AF53" s="1972">
        <v>5416.5761283381289</v>
      </c>
      <c r="AG53" s="1973">
        <v>6135.5562030896663</v>
      </c>
      <c r="AH53" s="1974">
        <v>6892.8188749034152</v>
      </c>
      <c r="AI53" s="1975">
        <v>7079.856938396556</v>
      </c>
      <c r="AJ53" s="1975">
        <v>25524.808144727765</v>
      </c>
    </row>
    <row r="54" spans="1:36" ht="15.75" customHeight="1">
      <c r="A54" s="3069" t="s">
        <v>1103</v>
      </c>
      <c r="B54" s="1968">
        <v>497144.68149091996</v>
      </c>
      <c r="C54" s="1969">
        <v>479664.73465927591</v>
      </c>
      <c r="D54" s="1969">
        <v>471731.97088928509</v>
      </c>
      <c r="E54" s="1970">
        <v>549929.49133728305</v>
      </c>
      <c r="F54" s="1971">
        <v>1998470.878376764</v>
      </c>
      <c r="G54" s="1968">
        <v>617915.39099645428</v>
      </c>
      <c r="H54" s="1969">
        <v>589601.317597216</v>
      </c>
      <c r="I54" s="1969">
        <v>582192.63576313294</v>
      </c>
      <c r="J54" s="1970">
        <v>681529.29390539753</v>
      </c>
      <c r="K54" s="1971">
        <v>2471238.6382622006</v>
      </c>
      <c r="L54" s="1968">
        <v>501808.0018678371</v>
      </c>
      <c r="M54" s="1969">
        <v>549985.35293221171</v>
      </c>
      <c r="N54" s="1969">
        <v>529430.07172339049</v>
      </c>
      <c r="O54" s="1970">
        <v>628822.32836513186</v>
      </c>
      <c r="P54" s="1971">
        <v>2210045.7548885709</v>
      </c>
      <c r="Q54" s="1968">
        <v>527628.6462650398</v>
      </c>
      <c r="R54" s="1969">
        <v>600227.30729572836</v>
      </c>
      <c r="S54" s="1969">
        <v>572513.70764598029</v>
      </c>
      <c r="T54" s="1970">
        <v>684533.91287541983</v>
      </c>
      <c r="U54" s="1971">
        <v>2384903.5740821683</v>
      </c>
      <c r="V54" s="1968">
        <v>609222.98682372749</v>
      </c>
      <c r="W54" s="1969">
        <v>656691.70081580023</v>
      </c>
      <c r="X54" s="1969">
        <v>629179.73700183653</v>
      </c>
      <c r="Y54" s="1970">
        <v>749137.87253681896</v>
      </c>
      <c r="Z54" s="1971">
        <v>2644232.2971781832</v>
      </c>
      <c r="AA54" s="1972">
        <v>577331.09614963853</v>
      </c>
      <c r="AB54" s="1973">
        <v>639275.34628189635</v>
      </c>
      <c r="AC54" s="1974">
        <v>599909.44232093054</v>
      </c>
      <c r="AD54" s="1975">
        <v>735933.84983335843</v>
      </c>
      <c r="AE54" s="1975">
        <v>2552449.734585824</v>
      </c>
      <c r="AF54" s="1972">
        <v>614130.4212906796</v>
      </c>
      <c r="AG54" s="1973">
        <v>691747.57190531876</v>
      </c>
      <c r="AH54" s="1974">
        <v>679962.99536623328</v>
      </c>
      <c r="AI54" s="1975">
        <v>797987.73802993109</v>
      </c>
      <c r="AJ54" s="1975">
        <v>2783828.7265921631</v>
      </c>
    </row>
    <row r="55" spans="1:36" ht="15.75" customHeight="1">
      <c r="A55" s="3069" t="s">
        <v>1104</v>
      </c>
      <c r="B55" s="1968">
        <v>205686.65822870278</v>
      </c>
      <c r="C55" s="1969">
        <v>212773.6708730252</v>
      </c>
      <c r="D55" s="1969">
        <v>203304.79343114441</v>
      </c>
      <c r="E55" s="1970">
        <v>204906.50203638009</v>
      </c>
      <c r="F55" s="1971">
        <v>826671.62456925248</v>
      </c>
      <c r="G55" s="1968">
        <v>242293.09463625305</v>
      </c>
      <c r="H55" s="1969">
        <v>231668.60283428684</v>
      </c>
      <c r="I55" s="1969">
        <v>275525.8505334183</v>
      </c>
      <c r="J55" s="1970">
        <v>361233.50592804735</v>
      </c>
      <c r="K55" s="1971">
        <v>1110721.0539320055</v>
      </c>
      <c r="L55" s="1968">
        <v>275013.15986494697</v>
      </c>
      <c r="M55" s="1969">
        <v>262147.27542838088</v>
      </c>
      <c r="N55" s="1969">
        <v>311196.82765634602</v>
      </c>
      <c r="O55" s="1970">
        <v>404364.3874935683</v>
      </c>
      <c r="P55" s="1971">
        <v>1252721.6504432422</v>
      </c>
      <c r="Q55" s="1968">
        <v>330269.48569895927</v>
      </c>
      <c r="R55" s="1969">
        <v>313322.37130884972</v>
      </c>
      <c r="S55" s="1969">
        <v>406309.75005448132</v>
      </c>
      <c r="T55" s="1970">
        <v>500032.32777504629</v>
      </c>
      <c r="U55" s="1971">
        <v>1549933.9348373367</v>
      </c>
      <c r="V55" s="1968">
        <v>387189.28480751783</v>
      </c>
      <c r="W55" s="1969">
        <v>351207.94974585855</v>
      </c>
      <c r="X55" s="1969">
        <v>472169.13334807585</v>
      </c>
      <c r="Y55" s="1970">
        <v>593838.62052038906</v>
      </c>
      <c r="Z55" s="1971">
        <v>1804404.9884218415</v>
      </c>
      <c r="AA55" s="1972">
        <v>444946.86387843249</v>
      </c>
      <c r="AB55" s="1973">
        <v>408548.0681562401</v>
      </c>
      <c r="AC55" s="1974">
        <v>558701.41458779864</v>
      </c>
      <c r="AD55" s="1975">
        <v>704152.11361744371</v>
      </c>
      <c r="AE55" s="1975">
        <v>2116348.4602399152</v>
      </c>
      <c r="AF55" s="1972">
        <v>515975.60069430916</v>
      </c>
      <c r="AG55" s="1973">
        <v>473766.312323105</v>
      </c>
      <c r="AH55" s="1974">
        <v>646096.43038022087</v>
      </c>
      <c r="AI55" s="1975">
        <v>810113.12915159483</v>
      </c>
      <c r="AJ55" s="1975">
        <v>2445951.4725492299</v>
      </c>
    </row>
    <row r="56" spans="1:36" ht="15.75" customHeight="1">
      <c r="A56" s="3069" t="s">
        <v>1105</v>
      </c>
      <c r="B56" s="1968">
        <v>85595.799654584436</v>
      </c>
      <c r="C56" s="1969">
        <v>81771.554221130049</v>
      </c>
      <c r="D56" s="1969">
        <v>79487.785245797393</v>
      </c>
      <c r="E56" s="1970">
        <v>84108.521849017896</v>
      </c>
      <c r="F56" s="1971">
        <v>330963.66097052977</v>
      </c>
      <c r="G56" s="1968">
        <v>99421.020404110706</v>
      </c>
      <c r="H56" s="1969">
        <v>102046.98787107054</v>
      </c>
      <c r="I56" s="1969">
        <v>90575.3795563897</v>
      </c>
      <c r="J56" s="1970">
        <v>95151.214485241682</v>
      </c>
      <c r="K56" s="1971">
        <v>387194.60231681261</v>
      </c>
      <c r="L56" s="1968">
        <v>104019.52631919848</v>
      </c>
      <c r="M56" s="1969">
        <v>120724.3733432794</v>
      </c>
      <c r="N56" s="1969">
        <v>106043.2749158724</v>
      </c>
      <c r="O56" s="1970">
        <v>112152.14178179456</v>
      </c>
      <c r="P56" s="1971">
        <v>442939.31636014482</v>
      </c>
      <c r="Q56" s="1968">
        <v>117498.89134961434</v>
      </c>
      <c r="R56" s="1969">
        <v>143650.72007499551</v>
      </c>
      <c r="S56" s="1969">
        <v>125181.76519324008</v>
      </c>
      <c r="T56" s="1970">
        <v>132404.51890546372</v>
      </c>
      <c r="U56" s="1971">
        <v>518735.89552331361</v>
      </c>
      <c r="V56" s="1968">
        <v>137752.93899434112</v>
      </c>
      <c r="W56" s="1969">
        <v>153870.01887398298</v>
      </c>
      <c r="X56" s="1969">
        <v>155532.85667852708</v>
      </c>
      <c r="Y56" s="1970">
        <v>167869.90904762861</v>
      </c>
      <c r="Z56" s="1971">
        <v>615025.72359447984</v>
      </c>
      <c r="AA56" s="1972">
        <v>151254.29632314446</v>
      </c>
      <c r="AB56" s="1973">
        <v>170860.34618261328</v>
      </c>
      <c r="AC56" s="1974">
        <v>173202.04243341717</v>
      </c>
      <c r="AD56" s="1975">
        <v>187380.35490101975</v>
      </c>
      <c r="AE56" s="1975">
        <v>682697.03984019463</v>
      </c>
      <c r="AF56" s="1972">
        <v>165052.25837289798</v>
      </c>
      <c r="AG56" s="1973">
        <v>186446.84276317162</v>
      </c>
      <c r="AH56" s="1974">
        <v>191163.52083360124</v>
      </c>
      <c r="AI56" s="1975">
        <v>202919.54541545318</v>
      </c>
      <c r="AJ56" s="1975">
        <v>745582.16738512402</v>
      </c>
    </row>
    <row r="57" spans="1:36" ht="15.75" customHeight="1">
      <c r="A57" s="3069" t="s">
        <v>1106</v>
      </c>
      <c r="B57" s="1968">
        <v>7612.1781948117869</v>
      </c>
      <c r="C57" s="1969">
        <v>6026.0391901624271</v>
      </c>
      <c r="D57" s="1969">
        <v>7961.2957935198965</v>
      </c>
      <c r="E57" s="1970">
        <v>9335.4139268109047</v>
      </c>
      <c r="F57" s="1971">
        <v>30934.927105305018</v>
      </c>
      <c r="G57" s="1968">
        <v>20004.254295534418</v>
      </c>
      <c r="H57" s="1969">
        <v>22810.752628142516</v>
      </c>
      <c r="I57" s="1969">
        <v>19793.601607869223</v>
      </c>
      <c r="J57" s="1970">
        <v>19622.613123958454</v>
      </c>
      <c r="K57" s="1971">
        <v>82231.221655504603</v>
      </c>
      <c r="L57" s="1968">
        <v>28795.301095877177</v>
      </c>
      <c r="M57" s="1969">
        <v>31512.632584029987</v>
      </c>
      <c r="N57" s="1969">
        <v>27400.038171037748</v>
      </c>
      <c r="O57" s="1970">
        <v>29368.297473058581</v>
      </c>
      <c r="P57" s="1971">
        <v>117076.2693240035</v>
      </c>
      <c r="Q57" s="1968">
        <v>35359.177156108453</v>
      </c>
      <c r="R57" s="1969">
        <v>38596.002532684906</v>
      </c>
      <c r="S57" s="1969">
        <v>33454.727892566145</v>
      </c>
      <c r="T57" s="1970">
        <v>36081.412068653684</v>
      </c>
      <c r="U57" s="1971">
        <v>143491.31965001317</v>
      </c>
      <c r="V57" s="1968">
        <v>43653.149506965296</v>
      </c>
      <c r="W57" s="1969">
        <v>46599.13361461457</v>
      </c>
      <c r="X57" s="1969">
        <v>41263.772375909</v>
      </c>
      <c r="Y57" s="1970">
        <v>45477.859638487469</v>
      </c>
      <c r="Z57" s="1971">
        <v>176993.91513597633</v>
      </c>
      <c r="AA57" s="1972">
        <v>55624.414058296032</v>
      </c>
      <c r="AB57" s="1973">
        <v>54304.156307520316</v>
      </c>
      <c r="AC57" s="1974">
        <v>47970.566863301836</v>
      </c>
      <c r="AD57" s="1975">
        <v>52516.124339354981</v>
      </c>
      <c r="AE57" s="1975">
        <v>210415.26156847319</v>
      </c>
      <c r="AF57" s="1972">
        <v>66140.349334795217</v>
      </c>
      <c r="AG57" s="1973">
        <v>60249.171394819961</v>
      </c>
      <c r="AH57" s="1974">
        <v>54113.274538520462</v>
      </c>
      <c r="AI57" s="1975">
        <v>58875.402660674692</v>
      </c>
      <c r="AJ57" s="1975">
        <v>239378.19792881032</v>
      </c>
    </row>
    <row r="58" spans="1:36" ht="15.75" customHeight="1" thickBot="1">
      <c r="A58" s="3069" t="s">
        <v>1107</v>
      </c>
      <c r="B58" s="1968">
        <v>273505.37409927568</v>
      </c>
      <c r="C58" s="1969">
        <v>188394.19623278559</v>
      </c>
      <c r="D58" s="1969">
        <v>197529.04424080902</v>
      </c>
      <c r="E58" s="1970">
        <v>240594.25731925626</v>
      </c>
      <c r="F58" s="1971">
        <v>900022.87189212651</v>
      </c>
      <c r="G58" s="1968">
        <v>300486.63166734099</v>
      </c>
      <c r="H58" s="1969">
        <v>222200.07737097848</v>
      </c>
      <c r="I58" s="1969">
        <v>213860.28346549987</v>
      </c>
      <c r="J58" s="1970">
        <v>264423.1410619141</v>
      </c>
      <c r="K58" s="1971">
        <v>1000970.1335657334</v>
      </c>
      <c r="L58" s="1968">
        <v>435142.7189153136</v>
      </c>
      <c r="M58" s="1969">
        <v>379947.95703864499</v>
      </c>
      <c r="N58" s="1969">
        <v>340860.12234967988</v>
      </c>
      <c r="O58" s="1970">
        <v>528528.71432758612</v>
      </c>
      <c r="P58" s="1971">
        <v>1684479.5126312247</v>
      </c>
      <c r="Q58" s="1968">
        <v>647782.00399740983</v>
      </c>
      <c r="R58" s="1969">
        <v>456736.42432140221</v>
      </c>
      <c r="S58" s="1969">
        <v>400919.18751975993</v>
      </c>
      <c r="T58" s="1970">
        <v>517832.20167950448</v>
      </c>
      <c r="U58" s="1971">
        <v>2023269.8175180764</v>
      </c>
      <c r="V58" s="1968">
        <v>682895.25215221616</v>
      </c>
      <c r="W58" s="1969">
        <v>574005.50512390607</v>
      </c>
      <c r="X58" s="1969">
        <v>517639.60028853716</v>
      </c>
      <c r="Y58" s="1970">
        <v>798670.027407057</v>
      </c>
      <c r="Z58" s="1971">
        <v>2573210.3849717164</v>
      </c>
      <c r="AA58" s="1972">
        <v>895666.51950075524</v>
      </c>
      <c r="AB58" s="1973">
        <v>727607.98276715644</v>
      </c>
      <c r="AC58" s="1974">
        <v>658711.98405711225</v>
      </c>
      <c r="AD58" s="1975">
        <v>1013216.9527306359</v>
      </c>
      <c r="AE58" s="1975">
        <v>3295203.4390556598</v>
      </c>
      <c r="AF58" s="1972">
        <v>1076704.783403533</v>
      </c>
      <c r="AG58" s="1973">
        <v>874975.69811210025</v>
      </c>
      <c r="AH58" s="1974">
        <v>805306.67681305914</v>
      </c>
      <c r="AI58" s="1975">
        <v>1232104.9439737969</v>
      </c>
      <c r="AJ58" s="1975">
        <v>3989092.1023024893</v>
      </c>
    </row>
    <row r="59" spans="1:36" s="3077" customFormat="1" ht="16.5" customHeight="1" thickBot="1">
      <c r="A59" s="3070" t="s">
        <v>1108</v>
      </c>
      <c r="B59" s="3071">
        <v>12583478.327363363</v>
      </c>
      <c r="C59" s="3072">
        <v>12934530.669970568</v>
      </c>
      <c r="D59" s="3072">
        <v>14304438.438084641</v>
      </c>
      <c r="E59" s="3073">
        <v>14789816.741159372</v>
      </c>
      <c r="F59" s="3074">
        <v>54612264.176577948</v>
      </c>
      <c r="G59" s="3071">
        <v>14501448.140109874</v>
      </c>
      <c r="H59" s="3072">
        <v>15054961.200726401</v>
      </c>
      <c r="I59" s="3072">
        <v>16163642.176826822</v>
      </c>
      <c r="J59" s="3073">
        <v>17260345.707321357</v>
      </c>
      <c r="K59" s="3074">
        <v>62980397.224984452</v>
      </c>
      <c r="L59" s="3071">
        <v>16450359.582764966</v>
      </c>
      <c r="M59" s="3072">
        <v>17743632.517037623</v>
      </c>
      <c r="N59" s="3072">
        <v>18521600.564462766</v>
      </c>
      <c r="O59" s="3073">
        <v>18998342.39790624</v>
      </c>
      <c r="P59" s="3074">
        <v>71713935.062171578</v>
      </c>
      <c r="Q59" s="3071">
        <v>18295631.906368565</v>
      </c>
      <c r="R59" s="3072">
        <v>19931015.710431986</v>
      </c>
      <c r="S59" s="3072">
        <v>20464395.985439461</v>
      </c>
      <c r="T59" s="3073">
        <v>21401519.777886093</v>
      </c>
      <c r="U59" s="3074">
        <v>80092563.380126104</v>
      </c>
      <c r="V59" s="3071">
        <v>20169778.043427404</v>
      </c>
      <c r="W59" s="3072">
        <v>21734829.862436045</v>
      </c>
      <c r="X59" s="3072">
        <v>22933144.012973592</v>
      </c>
      <c r="Y59" s="3073">
        <v>24205863.337353207</v>
      </c>
      <c r="Z59" s="3074">
        <v>89043615.25619024</v>
      </c>
      <c r="AA59" s="3075">
        <v>21041701.09689983</v>
      </c>
      <c r="AB59" s="3073">
        <v>22859153.010296125</v>
      </c>
      <c r="AC59" s="3072">
        <v>24313636.938568592</v>
      </c>
      <c r="AD59" s="3076">
        <v>25930469.406704944</v>
      </c>
      <c r="AE59" s="3076">
        <v>94144960.452469498</v>
      </c>
      <c r="AF59" s="3075">
        <v>22262575.9738064</v>
      </c>
      <c r="AG59" s="3073">
        <v>23483954.783733148</v>
      </c>
      <c r="AH59" s="3072">
        <v>26558952.834963351</v>
      </c>
      <c r="AI59" s="3076">
        <v>29292998.535879627</v>
      </c>
      <c r="AJ59" s="3076">
        <v>101598482.12838252</v>
      </c>
    </row>
    <row r="60" spans="1:36" s="1967" customFormat="1" ht="16.5" customHeight="1" thickTop="1" thickBot="1">
      <c r="A60" s="1977"/>
      <c r="B60" s="1978"/>
      <c r="C60" s="1978"/>
      <c r="D60" s="1978"/>
      <c r="E60" s="1978"/>
      <c r="F60" s="1978"/>
      <c r="G60" s="1978"/>
      <c r="H60" s="1978"/>
      <c r="I60" s="1978"/>
      <c r="J60" s="1978"/>
      <c r="K60" s="1978"/>
      <c r="L60" s="1978"/>
      <c r="M60" s="1978"/>
      <c r="N60" s="1978"/>
      <c r="O60" s="1978"/>
      <c r="P60" s="1978"/>
      <c r="Q60" s="1978"/>
      <c r="R60" s="1978"/>
      <c r="S60" s="1978"/>
      <c r="T60" s="1978"/>
      <c r="U60" s="1978"/>
      <c r="V60" s="1978"/>
    </row>
    <row r="61" spans="1:36" s="1967" customFormat="1" ht="20.25" customHeight="1" thickBot="1">
      <c r="A61" s="1979" t="s">
        <v>1109</v>
      </c>
      <c r="B61" s="1980" t="s">
        <v>1018</v>
      </c>
      <c r="C61" s="1981" t="s">
        <v>1019</v>
      </c>
      <c r="D61" s="1981" t="s">
        <v>1020</v>
      </c>
      <c r="E61" s="1982" t="s">
        <v>1021</v>
      </c>
      <c r="F61" s="1983" t="s">
        <v>1022</v>
      </c>
      <c r="G61" s="1980" t="s">
        <v>1023</v>
      </c>
      <c r="H61" s="1981" t="s">
        <v>1024</v>
      </c>
      <c r="I61" s="1981" t="s">
        <v>1025</v>
      </c>
      <c r="J61" s="1982" t="s">
        <v>1026</v>
      </c>
      <c r="K61" s="1983" t="s">
        <v>1027</v>
      </c>
      <c r="L61" s="1980" t="s">
        <v>1028</v>
      </c>
      <c r="M61" s="1981" t="s">
        <v>1029</v>
      </c>
      <c r="N61" s="1981" t="s">
        <v>1030</v>
      </c>
      <c r="O61" s="1982" t="s">
        <v>1031</v>
      </c>
      <c r="P61" s="1983" t="s">
        <v>1032</v>
      </c>
      <c r="Q61" s="1980" t="s">
        <v>1033</v>
      </c>
      <c r="R61" s="1980" t="s">
        <v>1034</v>
      </c>
      <c r="S61" s="1980" t="s">
        <v>1110</v>
      </c>
      <c r="T61" s="1982" t="s">
        <v>1036</v>
      </c>
      <c r="U61" s="1984" t="s">
        <v>1037</v>
      </c>
      <c r="V61" s="1980" t="s">
        <v>1038</v>
      </c>
      <c r="W61" s="1980" t="s">
        <v>1039</v>
      </c>
      <c r="X61" s="1980" t="s">
        <v>1040</v>
      </c>
      <c r="Y61" s="1982" t="s">
        <v>1041</v>
      </c>
      <c r="Z61" s="1984" t="s">
        <v>1042</v>
      </c>
      <c r="AA61" s="1980" t="s">
        <v>1043</v>
      </c>
      <c r="AB61" s="1981" t="s">
        <v>1044</v>
      </c>
      <c r="AC61" s="1985" t="s">
        <v>1045</v>
      </c>
      <c r="AD61" s="1986" t="s">
        <v>1046</v>
      </c>
      <c r="AE61" s="1986" t="s">
        <v>1111</v>
      </c>
      <c r="AF61" s="1980" t="s">
        <v>1048</v>
      </c>
      <c r="AG61" s="1981" t="s">
        <v>1049</v>
      </c>
      <c r="AH61" s="1985" t="s">
        <v>1050</v>
      </c>
      <c r="AI61" s="1986" t="s">
        <v>1051</v>
      </c>
      <c r="AJ61" s="1986" t="s">
        <v>1112</v>
      </c>
    </row>
    <row r="62" spans="1:36" s="1967" customFormat="1" ht="16.5" customHeight="1">
      <c r="A62" s="1987" t="s">
        <v>1113</v>
      </c>
      <c r="B62" s="1988" t="s">
        <v>1114</v>
      </c>
      <c r="C62" s="1988" t="s">
        <v>1114</v>
      </c>
      <c r="D62" s="1988" t="s">
        <v>1114</v>
      </c>
      <c r="E62" s="1989" t="s">
        <v>1114</v>
      </c>
      <c r="F62" s="1990" t="s">
        <v>1114</v>
      </c>
      <c r="G62" s="1991">
        <v>15.241968578559051</v>
      </c>
      <c r="H62" s="1992">
        <v>16.393563746991816</v>
      </c>
      <c r="I62" s="1992">
        <v>12.997390612637897</v>
      </c>
      <c r="J62" s="1993">
        <v>16.704256782889122</v>
      </c>
      <c r="K62" s="1994">
        <v>15.32280921616764</v>
      </c>
      <c r="L62" s="1991">
        <v>13.439426351252157</v>
      </c>
      <c r="M62" s="1992">
        <v>17.859038495439584</v>
      </c>
      <c r="N62" s="1992">
        <v>14.588038771462392</v>
      </c>
      <c r="O62" s="1993">
        <v>10.069304057146859</v>
      </c>
      <c r="P62" s="1994">
        <v>13.86707328311755</v>
      </c>
      <c r="Q62" s="1991">
        <v>11.217215735131342</v>
      </c>
      <c r="R62" s="1992">
        <v>12.327707932938841</v>
      </c>
      <c r="S62" s="1992">
        <v>10.48934952578731</v>
      </c>
      <c r="T62" s="1993">
        <v>12.64940556205946</v>
      </c>
      <c r="U62" s="1994">
        <v>11.683403386929987</v>
      </c>
      <c r="V62" s="1992">
        <f>((V59-Q59)/Q59)*100</f>
        <v>10.243680823106546</v>
      </c>
      <c r="W62" s="1992">
        <f>((W59-R59)/R59)*100</f>
        <v>9.0502871414623129</v>
      </c>
      <c r="X62" s="1992">
        <f>((X59-S59)/S59)*100</f>
        <v>12.063625182442033</v>
      </c>
      <c r="Y62" s="1993">
        <f>((Y59-T59)/T59)*100</f>
        <v>13.103478578025124</v>
      </c>
      <c r="Z62" s="1995">
        <f>((Z59-U59)/U59)*100</f>
        <v>11.17588387523781</v>
      </c>
      <c r="AA62" s="1991">
        <v>4.3229184356669448</v>
      </c>
      <c r="AB62" s="1992">
        <v>5.1729098179104316</v>
      </c>
      <c r="AC62" s="1996">
        <v>6.0196409389573313</v>
      </c>
      <c r="AD62" s="1997">
        <v>7.1247451302032916</v>
      </c>
      <c r="AE62" s="1997">
        <v>5.7290409667240194</v>
      </c>
      <c r="AF62" s="1991">
        <v>5.8021681388034096</v>
      </c>
      <c r="AG62" s="1992">
        <v>2.7332673837722865</v>
      </c>
      <c r="AH62" s="1996">
        <v>9.2348006267751295</v>
      </c>
      <c r="AI62" s="1997">
        <v>12.967482680067576</v>
      </c>
      <c r="AJ62" s="1997">
        <v>7.9170692091119266</v>
      </c>
    </row>
    <row r="63" spans="1:36">
      <c r="A63" s="1998" t="s">
        <v>1115</v>
      </c>
      <c r="B63" s="1999" t="s">
        <v>1114</v>
      </c>
      <c r="C63" s="1999" t="s">
        <v>1114</v>
      </c>
      <c r="D63" s="1999" t="s">
        <v>1114</v>
      </c>
      <c r="E63" s="2000" t="s">
        <v>1114</v>
      </c>
      <c r="F63" s="2001" t="s">
        <v>1114</v>
      </c>
      <c r="G63" s="2002">
        <v>48.775925978694175</v>
      </c>
      <c r="H63" s="1528">
        <v>42.691721284949899</v>
      </c>
      <c r="I63" s="1528">
        <v>27.508617786237672</v>
      </c>
      <c r="J63" s="1529">
        <v>11.267196999338349</v>
      </c>
      <c r="K63" s="2003">
        <v>31.379667753955211</v>
      </c>
      <c r="L63" s="2002">
        <v>4.71225110313872</v>
      </c>
      <c r="M63" s="1528">
        <v>-4.0216397874481009</v>
      </c>
      <c r="N63" s="1528">
        <v>15.585275287073891</v>
      </c>
      <c r="O63" s="1529">
        <v>-6.0982284913600928</v>
      </c>
      <c r="P63" s="2003">
        <v>2.4967365402569359</v>
      </c>
      <c r="Q63" s="2002">
        <v>-8.6881440005680854</v>
      </c>
      <c r="R63" s="1528">
        <v>-14.332677873443542</v>
      </c>
      <c r="S63" s="1528">
        <v>-11.260010832639848</v>
      </c>
      <c r="T63" s="1529">
        <v>-0.79534205484916276</v>
      </c>
      <c r="U63" s="2003">
        <v>-9.0031204924650066</v>
      </c>
      <c r="V63" s="2002">
        <v>-5.233333146853405</v>
      </c>
      <c r="W63" s="1528">
        <v>13.13554863494698</v>
      </c>
      <c r="X63" s="1528">
        <v>-14.90541015242599</v>
      </c>
      <c r="Y63" s="1529">
        <v>-17.505953180396318</v>
      </c>
      <c r="Z63" s="2003">
        <v>-6.6027202769306017</v>
      </c>
      <c r="AA63" s="2002">
        <v>-46.743626326384849</v>
      </c>
      <c r="AB63" s="1528">
        <v>-33.680871871983051</v>
      </c>
      <c r="AC63" s="2004">
        <v>-33.869806128037439</v>
      </c>
      <c r="AD63" s="2005">
        <v>-35.71472360811201</v>
      </c>
      <c r="AE63" s="2005">
        <v>-37.706820684474096</v>
      </c>
      <c r="AF63" s="2002">
        <v>-34.242251034343759</v>
      </c>
      <c r="AG63" s="1528">
        <v>-48.691552719614428</v>
      </c>
      <c r="AH63" s="2004">
        <v>5.477536964774389</v>
      </c>
      <c r="AI63" s="2005">
        <v>55.454277751949057</v>
      </c>
      <c r="AJ63" s="2005">
        <v>-8.5821144679036934</v>
      </c>
    </row>
    <row r="64" spans="1:36">
      <c r="A64" s="1998" t="s">
        <v>1116</v>
      </c>
      <c r="B64" s="1999" t="s">
        <v>1114</v>
      </c>
      <c r="C64" s="1999" t="s">
        <v>1114</v>
      </c>
      <c r="D64" s="1999" t="s">
        <v>1114</v>
      </c>
      <c r="E64" s="2000" t="s">
        <v>1114</v>
      </c>
      <c r="F64" s="2001" t="s">
        <v>1114</v>
      </c>
      <c r="G64" s="2002">
        <v>9.1385120924610597</v>
      </c>
      <c r="H64" s="1528">
        <v>11.629202677621375</v>
      </c>
      <c r="I64" s="1528">
        <v>10.511566030079255</v>
      </c>
      <c r="J64" s="1529">
        <v>17.751761855921377</v>
      </c>
      <c r="K64" s="2003">
        <v>12.403056134848178</v>
      </c>
      <c r="L64" s="2002">
        <v>22.926157211250132</v>
      </c>
      <c r="M64" s="1528">
        <v>14.390934373493213</v>
      </c>
      <c r="N64" s="1528">
        <v>13.012610656301572</v>
      </c>
      <c r="O64" s="1529">
        <v>16.283696318624628</v>
      </c>
      <c r="P64" s="2003">
        <v>15.60473282685293</v>
      </c>
      <c r="Q64" s="2002">
        <v>15.690614259907987</v>
      </c>
      <c r="R64" s="1528">
        <v>17.148248577134705</v>
      </c>
      <c r="S64" s="1528">
        <v>14.833006644543367</v>
      </c>
      <c r="T64" s="1529">
        <v>14.683126183952089</v>
      </c>
      <c r="U64" s="2003">
        <v>15.558783554555976</v>
      </c>
      <c r="V64" s="2002">
        <v>8.5101194917252432</v>
      </c>
      <c r="W64" s="1528">
        <v>16.225864947718605</v>
      </c>
      <c r="X64" s="1528">
        <v>17.108699227774938</v>
      </c>
      <c r="Y64" s="1529">
        <v>13.798580105100712</v>
      </c>
      <c r="Z64" s="2003">
        <v>12.988942689409688</v>
      </c>
      <c r="AA64" s="2002">
        <v>11.920104060761716</v>
      </c>
      <c r="AB64" s="1528">
        <v>10.529283304777337</v>
      </c>
      <c r="AC64" s="2004">
        <v>10.526965800245236</v>
      </c>
      <c r="AD64" s="2005">
        <v>11.073395738497481</v>
      </c>
      <c r="AE64" s="2005">
        <v>10.987956032013546</v>
      </c>
      <c r="AF64" s="2002">
        <v>8.636963730149926</v>
      </c>
      <c r="AG64" s="1528">
        <v>6.9870157102834174</v>
      </c>
      <c r="AH64" s="2004">
        <v>9.4888183765980507</v>
      </c>
      <c r="AI64" s="2005">
        <v>10.700960000551408</v>
      </c>
      <c r="AJ64" s="2005">
        <v>9.0382478520750773</v>
      </c>
    </row>
    <row r="65" spans="1:36">
      <c r="A65" s="2006" t="s">
        <v>1117</v>
      </c>
      <c r="B65" s="1999" t="s">
        <v>1114</v>
      </c>
      <c r="C65" s="1999" t="s">
        <v>1114</v>
      </c>
      <c r="D65" s="1999" t="s">
        <v>1114</v>
      </c>
      <c r="E65" s="2000" t="s">
        <v>1114</v>
      </c>
      <c r="F65" s="2001" t="s">
        <v>1114</v>
      </c>
      <c r="G65" s="2002">
        <v>6.6944868451820421</v>
      </c>
      <c r="H65" s="1528">
        <v>4.4311207378120585</v>
      </c>
      <c r="I65" s="1528">
        <v>7.0806813519552803</v>
      </c>
      <c r="J65" s="1529">
        <v>11.301478705320037</v>
      </c>
      <c r="K65" s="2003">
        <v>7.5786739369834804</v>
      </c>
      <c r="L65" s="2002">
        <v>12.246569323233009</v>
      </c>
      <c r="M65" s="1528">
        <v>10.303035817654768</v>
      </c>
      <c r="N65" s="1528">
        <v>9.1901552913235403</v>
      </c>
      <c r="O65" s="1529">
        <v>18.475635501537731</v>
      </c>
      <c r="P65" s="2003">
        <v>12.667001962064836</v>
      </c>
      <c r="Q65" s="2002">
        <v>5.7475483199536779</v>
      </c>
      <c r="R65" s="1528">
        <v>6.0808308231940504</v>
      </c>
      <c r="S65" s="1528">
        <v>6.7418372924586123</v>
      </c>
      <c r="T65" s="1529">
        <v>6.4674188502147389</v>
      </c>
      <c r="U65" s="2003">
        <v>6.3262244407833679</v>
      </c>
      <c r="V65" s="2002">
        <v>5.8991012807498144</v>
      </c>
      <c r="W65" s="1528">
        <v>6.6686187969070581</v>
      </c>
      <c r="X65" s="1528">
        <v>9.1852475199776382</v>
      </c>
      <c r="Y65" s="1529">
        <v>6.2763453584562434</v>
      </c>
      <c r="Z65" s="2003">
        <v>7.1480752306736521</v>
      </c>
      <c r="AA65" s="2002">
        <v>7.4396092800573914</v>
      </c>
      <c r="AB65" s="1528">
        <v>9.1680258667336485</v>
      </c>
      <c r="AC65" s="2004">
        <v>9.332968264989109</v>
      </c>
      <c r="AD65" s="2005">
        <v>9.4967551503731062</v>
      </c>
      <c r="AE65" s="2005">
        <v>8.9815802245868746</v>
      </c>
      <c r="AF65" s="2002">
        <v>14.149521763358466</v>
      </c>
      <c r="AG65" s="1528">
        <v>13.237072793210084</v>
      </c>
      <c r="AH65" s="2004">
        <v>7.3663423074502852</v>
      </c>
      <c r="AI65" s="2005">
        <v>6.4495953013837148</v>
      </c>
      <c r="AJ65" s="2005">
        <v>9.6071010314816263</v>
      </c>
    </row>
    <row r="66" spans="1:36">
      <c r="A66" s="2006" t="s">
        <v>1118</v>
      </c>
      <c r="B66" s="1999" t="s">
        <v>1114</v>
      </c>
      <c r="C66" s="1999" t="s">
        <v>1114</v>
      </c>
      <c r="D66" s="1999" t="s">
        <v>1114</v>
      </c>
      <c r="E66" s="2000" t="s">
        <v>1114</v>
      </c>
      <c r="F66" s="2001" t="s">
        <v>1114</v>
      </c>
      <c r="G66" s="2002">
        <v>38.616220013437129</v>
      </c>
      <c r="H66" s="1528">
        <v>37.416607939423344</v>
      </c>
      <c r="I66" s="1528">
        <v>28.77452967752323</v>
      </c>
      <c r="J66" s="1529">
        <v>16.898918404956518</v>
      </c>
      <c r="K66" s="2003">
        <v>29.86095168078095</v>
      </c>
      <c r="L66" s="2002">
        <v>12.395918566557427</v>
      </c>
      <c r="M66" s="1528">
        <v>3.641138323533863</v>
      </c>
      <c r="N66" s="1528">
        <v>18.184996973241951</v>
      </c>
      <c r="O66" s="1529">
        <v>0.44640132941648109</v>
      </c>
      <c r="P66" s="2003">
        <v>8.6323124534090763</v>
      </c>
      <c r="Q66" s="2002">
        <v>3.0153321745970914</v>
      </c>
      <c r="R66" s="1528">
        <v>0.69951887498295307</v>
      </c>
      <c r="S66" s="1528">
        <v>0.884724179439356</v>
      </c>
      <c r="T66" s="1529">
        <v>11.165216075740506</v>
      </c>
      <c r="U66" s="2003">
        <v>3.7639869755947819</v>
      </c>
      <c r="V66" s="2002">
        <v>4.6806396315589218</v>
      </c>
      <c r="W66" s="1528">
        <v>15.945337158490561</v>
      </c>
      <c r="X66" s="1528">
        <v>-0.14186631296161428</v>
      </c>
      <c r="Y66" s="1529">
        <v>-1.7301765903434529</v>
      </c>
      <c r="Z66" s="2003">
        <v>4.4730530470587802</v>
      </c>
      <c r="AA66" s="2002">
        <v>-25.080330957525426</v>
      </c>
      <c r="AB66" s="1528">
        <v>-18.477915164693066</v>
      </c>
      <c r="AC66" s="2004">
        <v>-14.775048432091072</v>
      </c>
      <c r="AD66" s="2005">
        <v>-13.440579949879911</v>
      </c>
      <c r="AE66" s="2005">
        <v>-18.087025086858258</v>
      </c>
      <c r="AF66" s="2002">
        <v>-15.733937511853965</v>
      </c>
      <c r="AG66" s="1528">
        <v>-22.338804713905631</v>
      </c>
      <c r="AH66" s="2004">
        <v>0.50053804728046991</v>
      </c>
      <c r="AI66" s="2005">
        <v>22.117488280284576</v>
      </c>
      <c r="AJ66" s="2005">
        <v>-3.9274189621275784</v>
      </c>
    </row>
    <row r="67" spans="1:36" ht="15.75">
      <c r="A67" s="2007" t="s">
        <v>1119</v>
      </c>
      <c r="B67" s="1999" t="s">
        <v>1114</v>
      </c>
      <c r="C67" s="1999" t="s">
        <v>1114</v>
      </c>
      <c r="D67" s="1999" t="s">
        <v>1114</v>
      </c>
      <c r="E67" s="2000" t="s">
        <v>1114</v>
      </c>
      <c r="F67" s="2001" t="s">
        <v>1114</v>
      </c>
      <c r="G67" s="2002">
        <v>9.0862555088439443</v>
      </c>
      <c r="H67" s="1528">
        <v>10.217787715802471</v>
      </c>
      <c r="I67" s="1528">
        <v>18.021626610128592</v>
      </c>
      <c r="J67" s="1529">
        <v>46.593623536957139</v>
      </c>
      <c r="K67" s="2003">
        <v>21.298986948275061</v>
      </c>
      <c r="L67" s="2002">
        <v>15.707848062171426</v>
      </c>
      <c r="M67" s="1528">
        <v>41.531609989713175</v>
      </c>
      <c r="N67" s="1528">
        <v>16.233889319783554</v>
      </c>
      <c r="O67" s="1529">
        <v>-5.6694049236709567</v>
      </c>
      <c r="P67" s="2003">
        <v>14.858701381708533</v>
      </c>
      <c r="Q67" s="2002">
        <v>22.238135549075089</v>
      </c>
      <c r="R67" s="1528">
        <v>21.891136970742195</v>
      </c>
      <c r="S67" s="1528">
        <v>21.281260681551142</v>
      </c>
      <c r="T67" s="1529">
        <v>23.605099645537855</v>
      </c>
      <c r="U67" s="2003">
        <v>22.276316841822691</v>
      </c>
      <c r="V67" s="2002">
        <v>23.634443499999989</v>
      </c>
      <c r="W67" s="1528">
        <v>16.345216654219985</v>
      </c>
      <c r="X67" s="1528">
        <v>18.355512345215985</v>
      </c>
      <c r="Y67" s="1529">
        <v>18.845946520212006</v>
      </c>
      <c r="Z67" s="2003">
        <v>19.151119093224057</v>
      </c>
      <c r="AA67" s="2002">
        <v>14.807969748844993</v>
      </c>
      <c r="AB67" s="1528">
        <v>11.237568967889997</v>
      </c>
      <c r="AC67" s="2004">
        <v>5.3411122375679936</v>
      </c>
      <c r="AD67" s="2005">
        <v>4.1393695635419894</v>
      </c>
      <c r="AE67" s="2005">
        <v>8.8883027608089957</v>
      </c>
      <c r="AF67" s="2002">
        <v>1.1393695635419954</v>
      </c>
      <c r="AG67" s="1528">
        <v>3.7661947188888738</v>
      </c>
      <c r="AH67" s="2004">
        <v>2.8099255348027943</v>
      </c>
      <c r="AI67" s="2005">
        <v>7.6626096462862083</v>
      </c>
      <c r="AJ67" s="2005">
        <v>3.867948577068304</v>
      </c>
    </row>
    <row r="68" spans="1:36" ht="15.75">
      <c r="A68" s="2007" t="s">
        <v>1120</v>
      </c>
      <c r="B68" s="1999" t="s">
        <v>1114</v>
      </c>
      <c r="C68" s="1999" t="s">
        <v>1114</v>
      </c>
      <c r="D68" s="1999" t="s">
        <v>1114</v>
      </c>
      <c r="E68" s="2000" t="s">
        <v>1114</v>
      </c>
      <c r="F68" s="2001" t="s">
        <v>1114</v>
      </c>
      <c r="G68" s="2002">
        <v>14.876569723050769</v>
      </c>
      <c r="H68" s="1528">
        <v>13.780585559033105</v>
      </c>
      <c r="I68" s="1528">
        <v>11.75416893125016</v>
      </c>
      <c r="J68" s="1529">
        <v>18.696930355632993</v>
      </c>
      <c r="K68" s="2003">
        <v>14.82227519221235</v>
      </c>
      <c r="L68" s="2002">
        <v>15.715649409322245</v>
      </c>
      <c r="M68" s="1528">
        <v>25.402860752213325</v>
      </c>
      <c r="N68" s="1528">
        <v>11.185281822640295</v>
      </c>
      <c r="O68" s="1529">
        <v>7.1304808043106656</v>
      </c>
      <c r="P68" s="2003">
        <v>14.701024364039672</v>
      </c>
      <c r="Q68" s="2002">
        <v>16.071967415967524</v>
      </c>
      <c r="R68" s="1528">
        <v>14.876207199962503</v>
      </c>
      <c r="S68" s="1528">
        <v>16.018913361333453</v>
      </c>
      <c r="T68" s="1529">
        <v>15.917379603549065</v>
      </c>
      <c r="U68" s="2003">
        <v>15.698918150043156</v>
      </c>
      <c r="V68" s="2002">
        <v>8.3587373434439929</v>
      </c>
      <c r="W68" s="1528">
        <v>2.8762071999619985</v>
      </c>
      <c r="X68" s="1528">
        <v>23.81391951085201</v>
      </c>
      <c r="Y68" s="1529">
        <v>24.610234468786992</v>
      </c>
      <c r="Z68" s="2003">
        <v>14.604950764809791</v>
      </c>
      <c r="AA68" s="2002">
        <v>15.345013505602012</v>
      </c>
      <c r="AB68" s="1528">
        <v>14.469871234342001</v>
      </c>
      <c r="AC68" s="3445">
        <v>14.675017469871007</v>
      </c>
      <c r="AD68" s="3446">
        <v>14.753456879000007</v>
      </c>
      <c r="AE68" s="3446">
        <v>14.803546502425172</v>
      </c>
      <c r="AF68" s="2002">
        <v>13.508147534568002</v>
      </c>
      <c r="AG68" s="1528">
        <v>15.229027025626124</v>
      </c>
      <c r="AH68" s="3445">
        <v>15.363264446033945</v>
      </c>
      <c r="AI68" s="3446">
        <v>14.57786310134985</v>
      </c>
      <c r="AJ68" s="3446">
        <v>14.681791153039722</v>
      </c>
    </row>
    <row r="69" spans="1:36" ht="16.5" thickBot="1">
      <c r="A69" s="2008" t="s">
        <v>1121</v>
      </c>
      <c r="B69" s="2009" t="s">
        <v>1114</v>
      </c>
      <c r="C69" s="2009" t="s">
        <v>1114</v>
      </c>
      <c r="D69" s="2009" t="s">
        <v>1114</v>
      </c>
      <c r="E69" s="2010" t="s">
        <v>1114</v>
      </c>
      <c r="F69" s="2011" t="s">
        <v>1114</v>
      </c>
      <c r="G69" s="2012">
        <v>6.3452846869838204</v>
      </c>
      <c r="H69" s="2013">
        <v>12.48986055450421</v>
      </c>
      <c r="I69" s="2013">
        <v>8.1752615663411916</v>
      </c>
      <c r="J69" s="2014">
        <v>17.041968490352165</v>
      </c>
      <c r="K69" s="2015">
        <v>11.169433593751982</v>
      </c>
      <c r="L69" s="2012">
        <v>13.577169822130605</v>
      </c>
      <c r="M69" s="2013">
        <v>27.503554145618303</v>
      </c>
      <c r="N69" s="2013">
        <v>17.927246064907802</v>
      </c>
      <c r="O69" s="2014">
        <v>13.678397052799118</v>
      </c>
      <c r="P69" s="2015">
        <v>18.047595195749437</v>
      </c>
      <c r="Q69" s="2012">
        <v>17.271090057996734</v>
      </c>
      <c r="R69" s="2013">
        <v>20.631279628759707</v>
      </c>
      <c r="S69" s="2013">
        <v>17.240853911116197</v>
      </c>
      <c r="T69" s="2014">
        <v>15.442484006776807</v>
      </c>
      <c r="U69" s="2015">
        <v>17.646405278388311</v>
      </c>
      <c r="V69" s="2012">
        <v>16.054904324826865</v>
      </c>
      <c r="W69" s="2013">
        <v>8.6906114257137101</v>
      </c>
      <c r="X69" s="2013">
        <v>16.166086545782189</v>
      </c>
      <c r="Y69" s="2014">
        <v>20.114656029939162</v>
      </c>
      <c r="Z69" s="2015">
        <v>15.187398161690988</v>
      </c>
      <c r="AA69" s="2012">
        <v>15.032836058871807</v>
      </c>
      <c r="AB69" s="2013">
        <v>11.911688790877204</v>
      </c>
      <c r="AC69" s="3447">
        <v>11.341401212103266</v>
      </c>
      <c r="AD69" s="3448">
        <v>11.886879118675672</v>
      </c>
      <c r="AE69" s="3448">
        <v>12.461355328396099</v>
      </c>
      <c r="AF69" s="2012">
        <v>7.7671730374976145</v>
      </c>
      <c r="AG69" s="2013">
        <v>2.719544473577618</v>
      </c>
      <c r="AH69" s="3447">
        <v>11.681276649978491</v>
      </c>
      <c r="AI69" s="3448">
        <v>13.057036645312467</v>
      </c>
      <c r="AJ69" s="3448">
        <v>8.9044202707064688</v>
      </c>
    </row>
    <row r="70" spans="1:36" ht="13.5" customHeight="1" thickTop="1">
      <c r="G70" s="2016"/>
      <c r="H70" s="2016"/>
      <c r="I70" s="2016"/>
      <c r="J70" s="2016"/>
      <c r="K70" s="2016"/>
      <c r="L70" s="2016"/>
      <c r="M70" s="2016"/>
      <c r="N70" s="2016"/>
    </row>
    <row r="71" spans="1:36" ht="13.5" customHeight="1">
      <c r="A71" s="1951" t="s">
        <v>1122</v>
      </c>
      <c r="V71" s="2017"/>
      <c r="W71" s="2017"/>
      <c r="X71" s="2017"/>
      <c r="Y71" s="2017"/>
      <c r="Z71" s="2016"/>
      <c r="AA71" s="2016"/>
      <c r="AB71" s="2016"/>
      <c r="AC71" s="2016"/>
      <c r="AD71" s="2016"/>
      <c r="AE71" s="2016"/>
      <c r="AF71" s="2016"/>
      <c r="AG71" s="2016"/>
      <c r="AH71" s="2016"/>
      <c r="AI71" s="2016"/>
      <c r="AJ71" s="2016"/>
    </row>
    <row r="72" spans="1:36" ht="13.5" customHeight="1">
      <c r="A72" s="1951" t="s">
        <v>1123</v>
      </c>
      <c r="AA72" s="2018"/>
      <c r="AB72" s="2018"/>
      <c r="AC72" s="2018"/>
      <c r="AD72" s="2018"/>
      <c r="AE72" s="2018"/>
    </row>
    <row r="73" spans="1:36" ht="13.5" customHeight="1">
      <c r="A73" s="1951" t="s">
        <v>1015</v>
      </c>
      <c r="L73" s="2018"/>
      <c r="M73" s="2018"/>
      <c r="N73" s="2018"/>
      <c r="O73" s="2018"/>
      <c r="P73" s="2018"/>
      <c r="Q73" s="2018"/>
      <c r="R73" s="2018"/>
      <c r="S73" s="2018"/>
      <c r="T73" s="2018"/>
      <c r="U73" s="2018"/>
    </row>
  </sheetData>
  <hyperlinks>
    <hyperlink ref="A1" location="Menu!A1" display="Return to Menu"/>
  </hyperlinks>
  <pageMargins left="0.45866141700000002" right="0.118110236220472" top="0.143700787" bottom="0.196850393700787" header="0.23622047244094499" footer="0.511811023622047"/>
  <pageSetup paperSize="9" scale="39" firstPageNumber="217" fitToWidth="5" fitToHeight="5" orientation="landscape" useFirstPageNumber="1" r:id="rId1"/>
  <headerFooter alignWithMargins="0"/>
  <colBreaks count="1" manualBreakCount="1">
    <brk id="17" max="72"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73"/>
  <sheetViews>
    <sheetView view="pageBreakPreview" zoomScaleSheetLayoutView="100" workbookViewId="0">
      <pane xSplit="1" ySplit="3" topLeftCell="AE57" activePane="bottomRight" state="frozen"/>
      <selection activeCell="CJ27" sqref="CJ27"/>
      <selection pane="topRight" activeCell="CJ27" sqref="CJ27"/>
      <selection pane="bottomLeft" activeCell="CJ27" sqref="CJ27"/>
      <selection pane="bottomRight"/>
    </sheetView>
  </sheetViews>
  <sheetFormatPr defaultColWidth="15.5703125" defaultRowHeight="14.25"/>
  <cols>
    <col min="1" max="1" width="55.28515625" style="1976" customWidth="1"/>
    <col min="2" max="22" width="15.5703125" style="1976" bestFit="1" customWidth="1"/>
    <col min="23" max="23" width="16.42578125" style="1976" customWidth="1"/>
    <col min="24" max="24" width="15.28515625" style="1976" customWidth="1"/>
    <col min="25" max="25" width="15.42578125" style="1976" customWidth="1"/>
    <col min="26" max="26" width="16" style="1976" customWidth="1"/>
    <col min="27" max="27" width="18.28515625" style="1976" customWidth="1"/>
    <col min="28" max="28" width="17" style="1976" customWidth="1"/>
    <col min="29" max="29" width="17.42578125" style="1976" customWidth="1"/>
    <col min="30" max="30" width="16.85546875" style="1976" customWidth="1"/>
    <col min="31" max="31" width="17.28515625" style="1976" customWidth="1"/>
    <col min="32" max="32" width="17.140625" style="1976" customWidth="1"/>
    <col min="33" max="33" width="17.42578125" style="1976" customWidth="1"/>
    <col min="34" max="34" width="18.28515625" style="1976" customWidth="1"/>
    <col min="35" max="35" width="17.42578125" style="1976" customWidth="1"/>
    <col min="36" max="36" width="18.7109375" style="1976" customWidth="1"/>
    <col min="37" max="142" width="9.140625" style="1976" customWidth="1"/>
    <col min="143" max="143" width="45.7109375" style="1976" customWidth="1"/>
    <col min="144" max="164" width="16.7109375" style="1976" customWidth="1"/>
    <col min="165" max="165" width="16.85546875" style="1976" customWidth="1"/>
    <col min="166" max="167" width="9.140625" style="1976" customWidth="1"/>
    <col min="168" max="168" width="17.5703125" style="1976" customWidth="1"/>
    <col min="169" max="169" width="16" style="1976" bestFit="1" customWidth="1"/>
    <col min="170" max="241" width="9.140625" style="1976" customWidth="1"/>
    <col min="242" max="242" width="55.28515625" style="1976" customWidth="1"/>
    <col min="243" max="256" width="15.5703125" style="1976"/>
    <col min="257" max="257" width="55.28515625" style="1976" customWidth="1"/>
    <col min="258" max="278" width="15.5703125" style="1976" bestFit="1" customWidth="1"/>
    <col min="279" max="279" width="16.42578125" style="1976" customWidth="1"/>
    <col min="280" max="280" width="15.28515625" style="1976" customWidth="1"/>
    <col min="281" max="281" width="15.42578125" style="1976" customWidth="1"/>
    <col min="282" max="282" width="16" style="1976" customWidth="1"/>
    <col min="283" max="283" width="18.28515625" style="1976" customWidth="1"/>
    <col min="284" max="284" width="17" style="1976" customWidth="1"/>
    <col min="285" max="285" width="17.42578125" style="1976" customWidth="1"/>
    <col min="286" max="286" width="16.85546875" style="1976" customWidth="1"/>
    <col min="287" max="287" width="17.28515625" style="1976" customWidth="1"/>
    <col min="288" max="288" width="17.140625" style="1976" customWidth="1"/>
    <col min="289" max="289" width="17.42578125" style="1976" customWidth="1"/>
    <col min="290" max="290" width="18.28515625" style="1976" customWidth="1"/>
    <col min="291" max="291" width="17.42578125" style="1976" customWidth="1"/>
    <col min="292" max="292" width="18.7109375" style="1976" customWidth="1"/>
    <col min="293" max="398" width="9.140625" style="1976" customWidth="1"/>
    <col min="399" max="399" width="45.7109375" style="1976" customWidth="1"/>
    <col min="400" max="420" width="16.7109375" style="1976" customWidth="1"/>
    <col min="421" max="421" width="16.85546875" style="1976" customWidth="1"/>
    <col min="422" max="423" width="9.140625" style="1976" customWidth="1"/>
    <col min="424" max="424" width="17.5703125" style="1976" customWidth="1"/>
    <col min="425" max="425" width="16" style="1976" bestFit="1" customWidth="1"/>
    <col min="426" max="497" width="9.140625" style="1976" customWidth="1"/>
    <col min="498" max="498" width="55.28515625" style="1976" customWidth="1"/>
    <col min="499" max="512" width="15.5703125" style="1976"/>
    <col min="513" max="513" width="55.28515625" style="1976" customWidth="1"/>
    <col min="514" max="534" width="15.5703125" style="1976" bestFit="1" customWidth="1"/>
    <col min="535" max="535" width="16.42578125" style="1976" customWidth="1"/>
    <col min="536" max="536" width="15.28515625" style="1976" customWidth="1"/>
    <col min="537" max="537" width="15.42578125" style="1976" customWidth="1"/>
    <col min="538" max="538" width="16" style="1976" customWidth="1"/>
    <col min="539" max="539" width="18.28515625" style="1976" customWidth="1"/>
    <col min="540" max="540" width="17" style="1976" customWidth="1"/>
    <col min="541" max="541" width="17.42578125" style="1976" customWidth="1"/>
    <col min="542" max="542" width="16.85546875" style="1976" customWidth="1"/>
    <col min="543" max="543" width="17.28515625" style="1976" customWidth="1"/>
    <col min="544" max="544" width="17.140625" style="1976" customWidth="1"/>
    <col min="545" max="545" width="17.42578125" style="1976" customWidth="1"/>
    <col min="546" max="546" width="18.28515625" style="1976" customWidth="1"/>
    <col min="547" max="547" width="17.42578125" style="1976" customWidth="1"/>
    <col min="548" max="548" width="18.7109375" style="1976" customWidth="1"/>
    <col min="549" max="654" width="9.140625" style="1976" customWidth="1"/>
    <col min="655" max="655" width="45.7109375" style="1976" customWidth="1"/>
    <col min="656" max="676" width="16.7109375" style="1976" customWidth="1"/>
    <col min="677" max="677" width="16.85546875" style="1976" customWidth="1"/>
    <col min="678" max="679" width="9.140625" style="1976" customWidth="1"/>
    <col min="680" max="680" width="17.5703125" style="1976" customWidth="1"/>
    <col min="681" max="681" width="16" style="1976" bestFit="1" customWidth="1"/>
    <col min="682" max="753" width="9.140625" style="1976" customWidth="1"/>
    <col min="754" max="754" width="55.28515625" style="1976" customWidth="1"/>
    <col min="755" max="768" width="15.5703125" style="1976"/>
    <col min="769" max="769" width="55.28515625" style="1976" customWidth="1"/>
    <col min="770" max="790" width="15.5703125" style="1976" bestFit="1" customWidth="1"/>
    <col min="791" max="791" width="16.42578125" style="1976" customWidth="1"/>
    <col min="792" max="792" width="15.28515625" style="1976" customWidth="1"/>
    <col min="793" max="793" width="15.42578125" style="1976" customWidth="1"/>
    <col min="794" max="794" width="16" style="1976" customWidth="1"/>
    <col min="795" max="795" width="18.28515625" style="1976" customWidth="1"/>
    <col min="796" max="796" width="17" style="1976" customWidth="1"/>
    <col min="797" max="797" width="17.42578125" style="1976" customWidth="1"/>
    <col min="798" max="798" width="16.85546875" style="1976" customWidth="1"/>
    <col min="799" max="799" width="17.28515625" style="1976" customWidth="1"/>
    <col min="800" max="800" width="17.140625" style="1976" customWidth="1"/>
    <col min="801" max="801" width="17.42578125" style="1976" customWidth="1"/>
    <col min="802" max="802" width="18.28515625" style="1976" customWidth="1"/>
    <col min="803" max="803" width="17.42578125" style="1976" customWidth="1"/>
    <col min="804" max="804" width="18.7109375" style="1976" customWidth="1"/>
    <col min="805" max="910" width="9.140625" style="1976" customWidth="1"/>
    <col min="911" max="911" width="45.7109375" style="1976" customWidth="1"/>
    <col min="912" max="932" width="16.7109375" style="1976" customWidth="1"/>
    <col min="933" max="933" width="16.85546875" style="1976" customWidth="1"/>
    <col min="934" max="935" width="9.140625" style="1976" customWidth="1"/>
    <col min="936" max="936" width="17.5703125" style="1976" customWidth="1"/>
    <col min="937" max="937" width="16" style="1976" bestFit="1" customWidth="1"/>
    <col min="938" max="1009" width="9.140625" style="1976" customWidth="1"/>
    <col min="1010" max="1010" width="55.28515625" style="1976" customWidth="1"/>
    <col min="1011" max="1024" width="15.5703125" style="1976"/>
    <col min="1025" max="1025" width="55.28515625" style="1976" customWidth="1"/>
    <col min="1026" max="1046" width="15.5703125" style="1976" bestFit="1" customWidth="1"/>
    <col min="1047" max="1047" width="16.42578125" style="1976" customWidth="1"/>
    <col min="1048" max="1048" width="15.28515625" style="1976" customWidth="1"/>
    <col min="1049" max="1049" width="15.42578125" style="1976" customWidth="1"/>
    <col min="1050" max="1050" width="16" style="1976" customWidth="1"/>
    <col min="1051" max="1051" width="18.28515625" style="1976" customWidth="1"/>
    <col min="1052" max="1052" width="17" style="1976" customWidth="1"/>
    <col min="1053" max="1053" width="17.42578125" style="1976" customWidth="1"/>
    <col min="1054" max="1054" width="16.85546875" style="1976" customWidth="1"/>
    <col min="1055" max="1055" width="17.28515625" style="1976" customWidth="1"/>
    <col min="1056" max="1056" width="17.140625" style="1976" customWidth="1"/>
    <col min="1057" max="1057" width="17.42578125" style="1976" customWidth="1"/>
    <col min="1058" max="1058" width="18.28515625" style="1976" customWidth="1"/>
    <col min="1059" max="1059" width="17.42578125" style="1976" customWidth="1"/>
    <col min="1060" max="1060" width="18.7109375" style="1976" customWidth="1"/>
    <col min="1061" max="1166" width="9.140625" style="1976" customWidth="1"/>
    <col min="1167" max="1167" width="45.7109375" style="1976" customWidth="1"/>
    <col min="1168" max="1188" width="16.7109375" style="1976" customWidth="1"/>
    <col min="1189" max="1189" width="16.85546875" style="1976" customWidth="1"/>
    <col min="1190" max="1191" width="9.140625" style="1976" customWidth="1"/>
    <col min="1192" max="1192" width="17.5703125" style="1976" customWidth="1"/>
    <col min="1193" max="1193" width="16" style="1976" bestFit="1" customWidth="1"/>
    <col min="1194" max="1265" width="9.140625" style="1976" customWidth="1"/>
    <col min="1266" max="1266" width="55.28515625" style="1976" customWidth="1"/>
    <col min="1267" max="1280" width="15.5703125" style="1976"/>
    <col min="1281" max="1281" width="55.28515625" style="1976" customWidth="1"/>
    <col min="1282" max="1302" width="15.5703125" style="1976" bestFit="1" customWidth="1"/>
    <col min="1303" max="1303" width="16.42578125" style="1976" customWidth="1"/>
    <col min="1304" max="1304" width="15.28515625" style="1976" customWidth="1"/>
    <col min="1305" max="1305" width="15.42578125" style="1976" customWidth="1"/>
    <col min="1306" max="1306" width="16" style="1976" customWidth="1"/>
    <col min="1307" max="1307" width="18.28515625" style="1976" customWidth="1"/>
    <col min="1308" max="1308" width="17" style="1976" customWidth="1"/>
    <col min="1309" max="1309" width="17.42578125" style="1976" customWidth="1"/>
    <col min="1310" max="1310" width="16.85546875" style="1976" customWidth="1"/>
    <col min="1311" max="1311" width="17.28515625" style="1976" customWidth="1"/>
    <col min="1312" max="1312" width="17.140625" style="1976" customWidth="1"/>
    <col min="1313" max="1313" width="17.42578125" style="1976" customWidth="1"/>
    <col min="1314" max="1314" width="18.28515625" style="1976" customWidth="1"/>
    <col min="1315" max="1315" width="17.42578125" style="1976" customWidth="1"/>
    <col min="1316" max="1316" width="18.7109375" style="1976" customWidth="1"/>
    <col min="1317" max="1422" width="9.140625" style="1976" customWidth="1"/>
    <col min="1423" max="1423" width="45.7109375" style="1976" customWidth="1"/>
    <col min="1424" max="1444" width="16.7109375" style="1976" customWidth="1"/>
    <col min="1445" max="1445" width="16.85546875" style="1976" customWidth="1"/>
    <col min="1446" max="1447" width="9.140625" style="1976" customWidth="1"/>
    <col min="1448" max="1448" width="17.5703125" style="1976" customWidth="1"/>
    <col min="1449" max="1449" width="16" style="1976" bestFit="1" customWidth="1"/>
    <col min="1450" max="1521" width="9.140625" style="1976" customWidth="1"/>
    <col min="1522" max="1522" width="55.28515625" style="1976" customWidth="1"/>
    <col min="1523" max="1536" width="15.5703125" style="1976"/>
    <col min="1537" max="1537" width="55.28515625" style="1976" customWidth="1"/>
    <col min="1538" max="1558" width="15.5703125" style="1976" bestFit="1" customWidth="1"/>
    <col min="1559" max="1559" width="16.42578125" style="1976" customWidth="1"/>
    <col min="1560" max="1560" width="15.28515625" style="1976" customWidth="1"/>
    <col min="1561" max="1561" width="15.42578125" style="1976" customWidth="1"/>
    <col min="1562" max="1562" width="16" style="1976" customWidth="1"/>
    <col min="1563" max="1563" width="18.28515625" style="1976" customWidth="1"/>
    <col min="1564" max="1564" width="17" style="1976" customWidth="1"/>
    <col min="1565" max="1565" width="17.42578125" style="1976" customWidth="1"/>
    <col min="1566" max="1566" width="16.85546875" style="1976" customWidth="1"/>
    <col min="1567" max="1567" width="17.28515625" style="1976" customWidth="1"/>
    <col min="1568" max="1568" width="17.140625" style="1976" customWidth="1"/>
    <col min="1569" max="1569" width="17.42578125" style="1976" customWidth="1"/>
    <col min="1570" max="1570" width="18.28515625" style="1976" customWidth="1"/>
    <col min="1571" max="1571" width="17.42578125" style="1976" customWidth="1"/>
    <col min="1572" max="1572" width="18.7109375" style="1976" customWidth="1"/>
    <col min="1573" max="1678" width="9.140625" style="1976" customWidth="1"/>
    <col min="1679" max="1679" width="45.7109375" style="1976" customWidth="1"/>
    <col min="1680" max="1700" width="16.7109375" style="1976" customWidth="1"/>
    <col min="1701" max="1701" width="16.85546875" style="1976" customWidth="1"/>
    <col min="1702" max="1703" width="9.140625" style="1976" customWidth="1"/>
    <col min="1704" max="1704" width="17.5703125" style="1976" customWidth="1"/>
    <col min="1705" max="1705" width="16" style="1976" bestFit="1" customWidth="1"/>
    <col min="1706" max="1777" width="9.140625" style="1976" customWidth="1"/>
    <col min="1778" max="1778" width="55.28515625" style="1976" customWidth="1"/>
    <col min="1779" max="1792" width="15.5703125" style="1976"/>
    <col min="1793" max="1793" width="55.28515625" style="1976" customWidth="1"/>
    <col min="1794" max="1814" width="15.5703125" style="1976" bestFit="1" customWidth="1"/>
    <col min="1815" max="1815" width="16.42578125" style="1976" customWidth="1"/>
    <col min="1816" max="1816" width="15.28515625" style="1976" customWidth="1"/>
    <col min="1817" max="1817" width="15.42578125" style="1976" customWidth="1"/>
    <col min="1818" max="1818" width="16" style="1976" customWidth="1"/>
    <col min="1819" max="1819" width="18.28515625" style="1976" customWidth="1"/>
    <col min="1820" max="1820" width="17" style="1976" customWidth="1"/>
    <col min="1821" max="1821" width="17.42578125" style="1976" customWidth="1"/>
    <col min="1822" max="1822" width="16.85546875" style="1976" customWidth="1"/>
    <col min="1823" max="1823" width="17.28515625" style="1976" customWidth="1"/>
    <col min="1824" max="1824" width="17.140625" style="1976" customWidth="1"/>
    <col min="1825" max="1825" width="17.42578125" style="1976" customWidth="1"/>
    <col min="1826" max="1826" width="18.28515625" style="1976" customWidth="1"/>
    <col min="1827" max="1827" width="17.42578125" style="1976" customWidth="1"/>
    <col min="1828" max="1828" width="18.7109375" style="1976" customWidth="1"/>
    <col min="1829" max="1934" width="9.140625" style="1976" customWidth="1"/>
    <col min="1935" max="1935" width="45.7109375" style="1976" customWidth="1"/>
    <col min="1936" max="1956" width="16.7109375" style="1976" customWidth="1"/>
    <col min="1957" max="1957" width="16.85546875" style="1976" customWidth="1"/>
    <col min="1958" max="1959" width="9.140625" style="1976" customWidth="1"/>
    <col min="1960" max="1960" width="17.5703125" style="1976" customWidth="1"/>
    <col min="1961" max="1961" width="16" style="1976" bestFit="1" customWidth="1"/>
    <col min="1962" max="2033" width="9.140625" style="1976" customWidth="1"/>
    <col min="2034" max="2034" width="55.28515625" style="1976" customWidth="1"/>
    <col min="2035" max="2048" width="15.5703125" style="1976"/>
    <col min="2049" max="2049" width="55.28515625" style="1976" customWidth="1"/>
    <col min="2050" max="2070" width="15.5703125" style="1976" bestFit="1" customWidth="1"/>
    <col min="2071" max="2071" width="16.42578125" style="1976" customWidth="1"/>
    <col min="2072" max="2072" width="15.28515625" style="1976" customWidth="1"/>
    <col min="2073" max="2073" width="15.42578125" style="1976" customWidth="1"/>
    <col min="2074" max="2074" width="16" style="1976" customWidth="1"/>
    <col min="2075" max="2075" width="18.28515625" style="1976" customWidth="1"/>
    <col min="2076" max="2076" width="17" style="1976" customWidth="1"/>
    <col min="2077" max="2077" width="17.42578125" style="1976" customWidth="1"/>
    <col min="2078" max="2078" width="16.85546875" style="1976" customWidth="1"/>
    <col min="2079" max="2079" width="17.28515625" style="1976" customWidth="1"/>
    <col min="2080" max="2080" width="17.140625" style="1976" customWidth="1"/>
    <col min="2081" max="2081" width="17.42578125" style="1976" customWidth="1"/>
    <col min="2082" max="2082" width="18.28515625" style="1976" customWidth="1"/>
    <col min="2083" max="2083" width="17.42578125" style="1976" customWidth="1"/>
    <col min="2084" max="2084" width="18.7109375" style="1976" customWidth="1"/>
    <col min="2085" max="2190" width="9.140625" style="1976" customWidth="1"/>
    <col min="2191" max="2191" width="45.7109375" style="1976" customWidth="1"/>
    <col min="2192" max="2212" width="16.7109375" style="1976" customWidth="1"/>
    <col min="2213" max="2213" width="16.85546875" style="1976" customWidth="1"/>
    <col min="2214" max="2215" width="9.140625" style="1976" customWidth="1"/>
    <col min="2216" max="2216" width="17.5703125" style="1976" customWidth="1"/>
    <col min="2217" max="2217" width="16" style="1976" bestFit="1" customWidth="1"/>
    <col min="2218" max="2289" width="9.140625" style="1976" customWidth="1"/>
    <col min="2290" max="2290" width="55.28515625" style="1976" customWidth="1"/>
    <col min="2291" max="2304" width="15.5703125" style="1976"/>
    <col min="2305" max="2305" width="55.28515625" style="1976" customWidth="1"/>
    <col min="2306" max="2326" width="15.5703125" style="1976" bestFit="1" customWidth="1"/>
    <col min="2327" max="2327" width="16.42578125" style="1976" customWidth="1"/>
    <col min="2328" max="2328" width="15.28515625" style="1976" customWidth="1"/>
    <col min="2329" max="2329" width="15.42578125" style="1976" customWidth="1"/>
    <col min="2330" max="2330" width="16" style="1976" customWidth="1"/>
    <col min="2331" max="2331" width="18.28515625" style="1976" customWidth="1"/>
    <col min="2332" max="2332" width="17" style="1976" customWidth="1"/>
    <col min="2333" max="2333" width="17.42578125" style="1976" customWidth="1"/>
    <col min="2334" max="2334" width="16.85546875" style="1976" customWidth="1"/>
    <col min="2335" max="2335" width="17.28515625" style="1976" customWidth="1"/>
    <col min="2336" max="2336" width="17.140625" style="1976" customWidth="1"/>
    <col min="2337" max="2337" width="17.42578125" style="1976" customWidth="1"/>
    <col min="2338" max="2338" width="18.28515625" style="1976" customWidth="1"/>
    <col min="2339" max="2339" width="17.42578125" style="1976" customWidth="1"/>
    <col min="2340" max="2340" width="18.7109375" style="1976" customWidth="1"/>
    <col min="2341" max="2446" width="9.140625" style="1976" customWidth="1"/>
    <col min="2447" max="2447" width="45.7109375" style="1976" customWidth="1"/>
    <col min="2448" max="2468" width="16.7109375" style="1976" customWidth="1"/>
    <col min="2469" max="2469" width="16.85546875" style="1976" customWidth="1"/>
    <col min="2470" max="2471" width="9.140625" style="1976" customWidth="1"/>
    <col min="2472" max="2472" width="17.5703125" style="1976" customWidth="1"/>
    <col min="2473" max="2473" width="16" style="1976" bestFit="1" customWidth="1"/>
    <col min="2474" max="2545" width="9.140625" style="1976" customWidth="1"/>
    <col min="2546" max="2546" width="55.28515625" style="1976" customWidth="1"/>
    <col min="2547" max="2560" width="15.5703125" style="1976"/>
    <col min="2561" max="2561" width="55.28515625" style="1976" customWidth="1"/>
    <col min="2562" max="2582" width="15.5703125" style="1976" bestFit="1" customWidth="1"/>
    <col min="2583" max="2583" width="16.42578125" style="1976" customWidth="1"/>
    <col min="2584" max="2584" width="15.28515625" style="1976" customWidth="1"/>
    <col min="2585" max="2585" width="15.42578125" style="1976" customWidth="1"/>
    <col min="2586" max="2586" width="16" style="1976" customWidth="1"/>
    <col min="2587" max="2587" width="18.28515625" style="1976" customWidth="1"/>
    <col min="2588" max="2588" width="17" style="1976" customWidth="1"/>
    <col min="2589" max="2589" width="17.42578125" style="1976" customWidth="1"/>
    <col min="2590" max="2590" width="16.85546875" style="1976" customWidth="1"/>
    <col min="2591" max="2591" width="17.28515625" style="1976" customWidth="1"/>
    <col min="2592" max="2592" width="17.140625" style="1976" customWidth="1"/>
    <col min="2593" max="2593" width="17.42578125" style="1976" customWidth="1"/>
    <col min="2594" max="2594" width="18.28515625" style="1976" customWidth="1"/>
    <col min="2595" max="2595" width="17.42578125" style="1976" customWidth="1"/>
    <col min="2596" max="2596" width="18.7109375" style="1976" customWidth="1"/>
    <col min="2597" max="2702" width="9.140625" style="1976" customWidth="1"/>
    <col min="2703" max="2703" width="45.7109375" style="1976" customWidth="1"/>
    <col min="2704" max="2724" width="16.7109375" style="1976" customWidth="1"/>
    <col min="2725" max="2725" width="16.85546875" style="1976" customWidth="1"/>
    <col min="2726" max="2727" width="9.140625" style="1976" customWidth="1"/>
    <col min="2728" max="2728" width="17.5703125" style="1976" customWidth="1"/>
    <col min="2729" max="2729" width="16" style="1976" bestFit="1" customWidth="1"/>
    <col min="2730" max="2801" width="9.140625" style="1976" customWidth="1"/>
    <col min="2802" max="2802" width="55.28515625" style="1976" customWidth="1"/>
    <col min="2803" max="2816" width="15.5703125" style="1976"/>
    <col min="2817" max="2817" width="55.28515625" style="1976" customWidth="1"/>
    <col min="2818" max="2838" width="15.5703125" style="1976" bestFit="1" customWidth="1"/>
    <col min="2839" max="2839" width="16.42578125" style="1976" customWidth="1"/>
    <col min="2840" max="2840" width="15.28515625" style="1976" customWidth="1"/>
    <col min="2841" max="2841" width="15.42578125" style="1976" customWidth="1"/>
    <col min="2842" max="2842" width="16" style="1976" customWidth="1"/>
    <col min="2843" max="2843" width="18.28515625" style="1976" customWidth="1"/>
    <col min="2844" max="2844" width="17" style="1976" customWidth="1"/>
    <col min="2845" max="2845" width="17.42578125" style="1976" customWidth="1"/>
    <col min="2846" max="2846" width="16.85546875" style="1976" customWidth="1"/>
    <col min="2847" max="2847" width="17.28515625" style="1976" customWidth="1"/>
    <col min="2848" max="2848" width="17.140625" style="1976" customWidth="1"/>
    <col min="2849" max="2849" width="17.42578125" style="1976" customWidth="1"/>
    <col min="2850" max="2850" width="18.28515625" style="1976" customWidth="1"/>
    <col min="2851" max="2851" width="17.42578125" style="1976" customWidth="1"/>
    <col min="2852" max="2852" width="18.7109375" style="1976" customWidth="1"/>
    <col min="2853" max="2958" width="9.140625" style="1976" customWidth="1"/>
    <col min="2959" max="2959" width="45.7109375" style="1976" customWidth="1"/>
    <col min="2960" max="2980" width="16.7109375" style="1976" customWidth="1"/>
    <col min="2981" max="2981" width="16.85546875" style="1976" customWidth="1"/>
    <col min="2982" max="2983" width="9.140625" style="1976" customWidth="1"/>
    <col min="2984" max="2984" width="17.5703125" style="1976" customWidth="1"/>
    <col min="2985" max="2985" width="16" style="1976" bestFit="1" customWidth="1"/>
    <col min="2986" max="3057" width="9.140625" style="1976" customWidth="1"/>
    <col min="3058" max="3058" width="55.28515625" style="1976" customWidth="1"/>
    <col min="3059" max="3072" width="15.5703125" style="1976"/>
    <col min="3073" max="3073" width="55.28515625" style="1976" customWidth="1"/>
    <col min="3074" max="3094" width="15.5703125" style="1976" bestFit="1" customWidth="1"/>
    <col min="3095" max="3095" width="16.42578125" style="1976" customWidth="1"/>
    <col min="3096" max="3096" width="15.28515625" style="1976" customWidth="1"/>
    <col min="3097" max="3097" width="15.42578125" style="1976" customWidth="1"/>
    <col min="3098" max="3098" width="16" style="1976" customWidth="1"/>
    <col min="3099" max="3099" width="18.28515625" style="1976" customWidth="1"/>
    <col min="3100" max="3100" width="17" style="1976" customWidth="1"/>
    <col min="3101" max="3101" width="17.42578125" style="1976" customWidth="1"/>
    <col min="3102" max="3102" width="16.85546875" style="1976" customWidth="1"/>
    <col min="3103" max="3103" width="17.28515625" style="1976" customWidth="1"/>
    <col min="3104" max="3104" width="17.140625" style="1976" customWidth="1"/>
    <col min="3105" max="3105" width="17.42578125" style="1976" customWidth="1"/>
    <col min="3106" max="3106" width="18.28515625" style="1976" customWidth="1"/>
    <col min="3107" max="3107" width="17.42578125" style="1976" customWidth="1"/>
    <col min="3108" max="3108" width="18.7109375" style="1976" customWidth="1"/>
    <col min="3109" max="3214" width="9.140625" style="1976" customWidth="1"/>
    <col min="3215" max="3215" width="45.7109375" style="1976" customWidth="1"/>
    <col min="3216" max="3236" width="16.7109375" style="1976" customWidth="1"/>
    <col min="3237" max="3237" width="16.85546875" style="1976" customWidth="1"/>
    <col min="3238" max="3239" width="9.140625" style="1976" customWidth="1"/>
    <col min="3240" max="3240" width="17.5703125" style="1976" customWidth="1"/>
    <col min="3241" max="3241" width="16" style="1976" bestFit="1" customWidth="1"/>
    <col min="3242" max="3313" width="9.140625" style="1976" customWidth="1"/>
    <col min="3314" max="3314" width="55.28515625" style="1976" customWidth="1"/>
    <col min="3315" max="3328" width="15.5703125" style="1976"/>
    <col min="3329" max="3329" width="55.28515625" style="1976" customWidth="1"/>
    <col min="3330" max="3350" width="15.5703125" style="1976" bestFit="1" customWidth="1"/>
    <col min="3351" max="3351" width="16.42578125" style="1976" customWidth="1"/>
    <col min="3352" max="3352" width="15.28515625" style="1976" customWidth="1"/>
    <col min="3353" max="3353" width="15.42578125" style="1976" customWidth="1"/>
    <col min="3354" max="3354" width="16" style="1976" customWidth="1"/>
    <col min="3355" max="3355" width="18.28515625" style="1976" customWidth="1"/>
    <col min="3356" max="3356" width="17" style="1976" customWidth="1"/>
    <col min="3357" max="3357" width="17.42578125" style="1976" customWidth="1"/>
    <col min="3358" max="3358" width="16.85546875" style="1976" customWidth="1"/>
    <col min="3359" max="3359" width="17.28515625" style="1976" customWidth="1"/>
    <col min="3360" max="3360" width="17.140625" style="1976" customWidth="1"/>
    <col min="3361" max="3361" width="17.42578125" style="1976" customWidth="1"/>
    <col min="3362" max="3362" width="18.28515625" style="1976" customWidth="1"/>
    <col min="3363" max="3363" width="17.42578125" style="1976" customWidth="1"/>
    <col min="3364" max="3364" width="18.7109375" style="1976" customWidth="1"/>
    <col min="3365" max="3470" width="9.140625" style="1976" customWidth="1"/>
    <col min="3471" max="3471" width="45.7109375" style="1976" customWidth="1"/>
    <col min="3472" max="3492" width="16.7109375" style="1976" customWidth="1"/>
    <col min="3493" max="3493" width="16.85546875" style="1976" customWidth="1"/>
    <col min="3494" max="3495" width="9.140625" style="1976" customWidth="1"/>
    <col min="3496" max="3496" width="17.5703125" style="1976" customWidth="1"/>
    <col min="3497" max="3497" width="16" style="1976" bestFit="1" customWidth="1"/>
    <col min="3498" max="3569" width="9.140625" style="1976" customWidth="1"/>
    <col min="3570" max="3570" width="55.28515625" style="1976" customWidth="1"/>
    <col min="3571" max="3584" width="15.5703125" style="1976"/>
    <col min="3585" max="3585" width="55.28515625" style="1976" customWidth="1"/>
    <col min="3586" max="3606" width="15.5703125" style="1976" bestFit="1" customWidth="1"/>
    <col min="3607" max="3607" width="16.42578125" style="1976" customWidth="1"/>
    <col min="3608" max="3608" width="15.28515625" style="1976" customWidth="1"/>
    <col min="3609" max="3609" width="15.42578125" style="1976" customWidth="1"/>
    <col min="3610" max="3610" width="16" style="1976" customWidth="1"/>
    <col min="3611" max="3611" width="18.28515625" style="1976" customWidth="1"/>
    <col min="3612" max="3612" width="17" style="1976" customWidth="1"/>
    <col min="3613" max="3613" width="17.42578125" style="1976" customWidth="1"/>
    <col min="3614" max="3614" width="16.85546875" style="1976" customWidth="1"/>
    <col min="3615" max="3615" width="17.28515625" style="1976" customWidth="1"/>
    <col min="3616" max="3616" width="17.140625" style="1976" customWidth="1"/>
    <col min="3617" max="3617" width="17.42578125" style="1976" customWidth="1"/>
    <col min="3618" max="3618" width="18.28515625" style="1976" customWidth="1"/>
    <col min="3619" max="3619" width="17.42578125" style="1976" customWidth="1"/>
    <col min="3620" max="3620" width="18.7109375" style="1976" customWidth="1"/>
    <col min="3621" max="3726" width="9.140625" style="1976" customWidth="1"/>
    <col min="3727" max="3727" width="45.7109375" style="1976" customWidth="1"/>
    <col min="3728" max="3748" width="16.7109375" style="1976" customWidth="1"/>
    <col min="3749" max="3749" width="16.85546875" style="1976" customWidth="1"/>
    <col min="3750" max="3751" width="9.140625" style="1976" customWidth="1"/>
    <col min="3752" max="3752" width="17.5703125" style="1976" customWidth="1"/>
    <col min="3753" max="3753" width="16" style="1976" bestFit="1" customWidth="1"/>
    <col min="3754" max="3825" width="9.140625" style="1976" customWidth="1"/>
    <col min="3826" max="3826" width="55.28515625" style="1976" customWidth="1"/>
    <col min="3827" max="3840" width="15.5703125" style="1976"/>
    <col min="3841" max="3841" width="55.28515625" style="1976" customWidth="1"/>
    <col min="3842" max="3862" width="15.5703125" style="1976" bestFit="1" customWidth="1"/>
    <col min="3863" max="3863" width="16.42578125" style="1976" customWidth="1"/>
    <col min="3864" max="3864" width="15.28515625" style="1976" customWidth="1"/>
    <col min="3865" max="3865" width="15.42578125" style="1976" customWidth="1"/>
    <col min="3866" max="3866" width="16" style="1976" customWidth="1"/>
    <col min="3867" max="3867" width="18.28515625" style="1976" customWidth="1"/>
    <col min="3868" max="3868" width="17" style="1976" customWidth="1"/>
    <col min="3869" max="3869" width="17.42578125" style="1976" customWidth="1"/>
    <col min="3870" max="3870" width="16.85546875" style="1976" customWidth="1"/>
    <col min="3871" max="3871" width="17.28515625" style="1976" customWidth="1"/>
    <col min="3872" max="3872" width="17.140625" style="1976" customWidth="1"/>
    <col min="3873" max="3873" width="17.42578125" style="1976" customWidth="1"/>
    <col min="3874" max="3874" width="18.28515625" style="1976" customWidth="1"/>
    <col min="3875" max="3875" width="17.42578125" style="1976" customWidth="1"/>
    <col min="3876" max="3876" width="18.7109375" style="1976" customWidth="1"/>
    <col min="3877" max="3982" width="9.140625" style="1976" customWidth="1"/>
    <col min="3983" max="3983" width="45.7109375" style="1976" customWidth="1"/>
    <col min="3984" max="4004" width="16.7109375" style="1976" customWidth="1"/>
    <col min="4005" max="4005" width="16.85546875" style="1976" customWidth="1"/>
    <col min="4006" max="4007" width="9.140625" style="1976" customWidth="1"/>
    <col min="4008" max="4008" width="17.5703125" style="1976" customWidth="1"/>
    <col min="4009" max="4009" width="16" style="1976" bestFit="1" customWidth="1"/>
    <col min="4010" max="4081" width="9.140625" style="1976" customWidth="1"/>
    <col min="4082" max="4082" width="55.28515625" style="1976" customWidth="1"/>
    <col min="4083" max="4096" width="15.5703125" style="1976"/>
    <col min="4097" max="4097" width="55.28515625" style="1976" customWidth="1"/>
    <col min="4098" max="4118" width="15.5703125" style="1976" bestFit="1" customWidth="1"/>
    <col min="4119" max="4119" width="16.42578125" style="1976" customWidth="1"/>
    <col min="4120" max="4120" width="15.28515625" style="1976" customWidth="1"/>
    <col min="4121" max="4121" width="15.42578125" style="1976" customWidth="1"/>
    <col min="4122" max="4122" width="16" style="1976" customWidth="1"/>
    <col min="4123" max="4123" width="18.28515625" style="1976" customWidth="1"/>
    <col min="4124" max="4124" width="17" style="1976" customWidth="1"/>
    <col min="4125" max="4125" width="17.42578125" style="1976" customWidth="1"/>
    <col min="4126" max="4126" width="16.85546875" style="1976" customWidth="1"/>
    <col min="4127" max="4127" width="17.28515625" style="1976" customWidth="1"/>
    <col min="4128" max="4128" width="17.140625" style="1976" customWidth="1"/>
    <col min="4129" max="4129" width="17.42578125" style="1976" customWidth="1"/>
    <col min="4130" max="4130" width="18.28515625" style="1976" customWidth="1"/>
    <col min="4131" max="4131" width="17.42578125" style="1976" customWidth="1"/>
    <col min="4132" max="4132" width="18.7109375" style="1976" customWidth="1"/>
    <col min="4133" max="4238" width="9.140625" style="1976" customWidth="1"/>
    <col min="4239" max="4239" width="45.7109375" style="1976" customWidth="1"/>
    <col min="4240" max="4260" width="16.7109375" style="1976" customWidth="1"/>
    <col min="4261" max="4261" width="16.85546875" style="1976" customWidth="1"/>
    <col min="4262" max="4263" width="9.140625" style="1976" customWidth="1"/>
    <col min="4264" max="4264" width="17.5703125" style="1976" customWidth="1"/>
    <col min="4265" max="4265" width="16" style="1976" bestFit="1" customWidth="1"/>
    <col min="4266" max="4337" width="9.140625" style="1976" customWidth="1"/>
    <col min="4338" max="4338" width="55.28515625" style="1976" customWidth="1"/>
    <col min="4339" max="4352" width="15.5703125" style="1976"/>
    <col min="4353" max="4353" width="55.28515625" style="1976" customWidth="1"/>
    <col min="4354" max="4374" width="15.5703125" style="1976" bestFit="1" customWidth="1"/>
    <col min="4375" max="4375" width="16.42578125" style="1976" customWidth="1"/>
    <col min="4376" max="4376" width="15.28515625" style="1976" customWidth="1"/>
    <col min="4377" max="4377" width="15.42578125" style="1976" customWidth="1"/>
    <col min="4378" max="4378" width="16" style="1976" customWidth="1"/>
    <col min="4379" max="4379" width="18.28515625" style="1976" customWidth="1"/>
    <col min="4380" max="4380" width="17" style="1976" customWidth="1"/>
    <col min="4381" max="4381" width="17.42578125" style="1976" customWidth="1"/>
    <col min="4382" max="4382" width="16.85546875" style="1976" customWidth="1"/>
    <col min="4383" max="4383" width="17.28515625" style="1976" customWidth="1"/>
    <col min="4384" max="4384" width="17.140625" style="1976" customWidth="1"/>
    <col min="4385" max="4385" width="17.42578125" style="1976" customWidth="1"/>
    <col min="4386" max="4386" width="18.28515625" style="1976" customWidth="1"/>
    <col min="4387" max="4387" width="17.42578125" style="1976" customWidth="1"/>
    <col min="4388" max="4388" width="18.7109375" style="1976" customWidth="1"/>
    <col min="4389" max="4494" width="9.140625" style="1976" customWidth="1"/>
    <col min="4495" max="4495" width="45.7109375" style="1976" customWidth="1"/>
    <col min="4496" max="4516" width="16.7109375" style="1976" customWidth="1"/>
    <col min="4517" max="4517" width="16.85546875" style="1976" customWidth="1"/>
    <col min="4518" max="4519" width="9.140625" style="1976" customWidth="1"/>
    <col min="4520" max="4520" width="17.5703125" style="1976" customWidth="1"/>
    <col min="4521" max="4521" width="16" style="1976" bestFit="1" customWidth="1"/>
    <col min="4522" max="4593" width="9.140625" style="1976" customWidth="1"/>
    <col min="4594" max="4594" width="55.28515625" style="1976" customWidth="1"/>
    <col min="4595" max="4608" width="15.5703125" style="1976"/>
    <col min="4609" max="4609" width="55.28515625" style="1976" customWidth="1"/>
    <col min="4610" max="4630" width="15.5703125" style="1976" bestFit="1" customWidth="1"/>
    <col min="4631" max="4631" width="16.42578125" style="1976" customWidth="1"/>
    <col min="4632" max="4632" width="15.28515625" style="1976" customWidth="1"/>
    <col min="4633" max="4633" width="15.42578125" style="1976" customWidth="1"/>
    <col min="4634" max="4634" width="16" style="1976" customWidth="1"/>
    <col min="4635" max="4635" width="18.28515625" style="1976" customWidth="1"/>
    <col min="4636" max="4636" width="17" style="1976" customWidth="1"/>
    <col min="4637" max="4637" width="17.42578125" style="1976" customWidth="1"/>
    <col min="4638" max="4638" width="16.85546875" style="1976" customWidth="1"/>
    <col min="4639" max="4639" width="17.28515625" style="1976" customWidth="1"/>
    <col min="4640" max="4640" width="17.140625" style="1976" customWidth="1"/>
    <col min="4641" max="4641" width="17.42578125" style="1976" customWidth="1"/>
    <col min="4642" max="4642" width="18.28515625" style="1976" customWidth="1"/>
    <col min="4643" max="4643" width="17.42578125" style="1976" customWidth="1"/>
    <col min="4644" max="4644" width="18.7109375" style="1976" customWidth="1"/>
    <col min="4645" max="4750" width="9.140625" style="1976" customWidth="1"/>
    <col min="4751" max="4751" width="45.7109375" style="1976" customWidth="1"/>
    <col min="4752" max="4772" width="16.7109375" style="1976" customWidth="1"/>
    <col min="4773" max="4773" width="16.85546875" style="1976" customWidth="1"/>
    <col min="4774" max="4775" width="9.140625" style="1976" customWidth="1"/>
    <col min="4776" max="4776" width="17.5703125" style="1976" customWidth="1"/>
    <col min="4777" max="4777" width="16" style="1976" bestFit="1" customWidth="1"/>
    <col min="4778" max="4849" width="9.140625" style="1976" customWidth="1"/>
    <col min="4850" max="4850" width="55.28515625" style="1976" customWidth="1"/>
    <col min="4851" max="4864" width="15.5703125" style="1976"/>
    <col min="4865" max="4865" width="55.28515625" style="1976" customWidth="1"/>
    <col min="4866" max="4886" width="15.5703125" style="1976" bestFit="1" customWidth="1"/>
    <col min="4887" max="4887" width="16.42578125" style="1976" customWidth="1"/>
    <col min="4888" max="4888" width="15.28515625" style="1976" customWidth="1"/>
    <col min="4889" max="4889" width="15.42578125" style="1976" customWidth="1"/>
    <col min="4890" max="4890" width="16" style="1976" customWidth="1"/>
    <col min="4891" max="4891" width="18.28515625" style="1976" customWidth="1"/>
    <col min="4892" max="4892" width="17" style="1976" customWidth="1"/>
    <col min="4893" max="4893" width="17.42578125" style="1976" customWidth="1"/>
    <col min="4894" max="4894" width="16.85546875" style="1976" customWidth="1"/>
    <col min="4895" max="4895" width="17.28515625" style="1976" customWidth="1"/>
    <col min="4896" max="4896" width="17.140625" style="1976" customWidth="1"/>
    <col min="4897" max="4897" width="17.42578125" style="1976" customWidth="1"/>
    <col min="4898" max="4898" width="18.28515625" style="1976" customWidth="1"/>
    <col min="4899" max="4899" width="17.42578125" style="1976" customWidth="1"/>
    <col min="4900" max="4900" width="18.7109375" style="1976" customWidth="1"/>
    <col min="4901" max="5006" width="9.140625" style="1976" customWidth="1"/>
    <col min="5007" max="5007" width="45.7109375" style="1976" customWidth="1"/>
    <col min="5008" max="5028" width="16.7109375" style="1976" customWidth="1"/>
    <col min="5029" max="5029" width="16.85546875" style="1976" customWidth="1"/>
    <col min="5030" max="5031" width="9.140625" style="1976" customWidth="1"/>
    <col min="5032" max="5032" width="17.5703125" style="1976" customWidth="1"/>
    <col min="5033" max="5033" width="16" style="1976" bestFit="1" customWidth="1"/>
    <col min="5034" max="5105" width="9.140625" style="1976" customWidth="1"/>
    <col min="5106" max="5106" width="55.28515625" style="1976" customWidth="1"/>
    <col min="5107" max="5120" width="15.5703125" style="1976"/>
    <col min="5121" max="5121" width="55.28515625" style="1976" customWidth="1"/>
    <col min="5122" max="5142" width="15.5703125" style="1976" bestFit="1" customWidth="1"/>
    <col min="5143" max="5143" width="16.42578125" style="1976" customWidth="1"/>
    <col min="5144" max="5144" width="15.28515625" style="1976" customWidth="1"/>
    <col min="5145" max="5145" width="15.42578125" style="1976" customWidth="1"/>
    <col min="5146" max="5146" width="16" style="1976" customWidth="1"/>
    <col min="5147" max="5147" width="18.28515625" style="1976" customWidth="1"/>
    <col min="5148" max="5148" width="17" style="1976" customWidth="1"/>
    <col min="5149" max="5149" width="17.42578125" style="1976" customWidth="1"/>
    <col min="5150" max="5150" width="16.85546875" style="1976" customWidth="1"/>
    <col min="5151" max="5151" width="17.28515625" style="1976" customWidth="1"/>
    <col min="5152" max="5152" width="17.140625" style="1976" customWidth="1"/>
    <col min="5153" max="5153" width="17.42578125" style="1976" customWidth="1"/>
    <col min="5154" max="5154" width="18.28515625" style="1976" customWidth="1"/>
    <col min="5155" max="5155" width="17.42578125" style="1976" customWidth="1"/>
    <col min="5156" max="5156" width="18.7109375" style="1976" customWidth="1"/>
    <col min="5157" max="5262" width="9.140625" style="1976" customWidth="1"/>
    <col min="5263" max="5263" width="45.7109375" style="1976" customWidth="1"/>
    <col min="5264" max="5284" width="16.7109375" style="1976" customWidth="1"/>
    <col min="5285" max="5285" width="16.85546875" style="1976" customWidth="1"/>
    <col min="5286" max="5287" width="9.140625" style="1976" customWidth="1"/>
    <col min="5288" max="5288" width="17.5703125" style="1976" customWidth="1"/>
    <col min="5289" max="5289" width="16" style="1976" bestFit="1" customWidth="1"/>
    <col min="5290" max="5361" width="9.140625" style="1976" customWidth="1"/>
    <col min="5362" max="5362" width="55.28515625" style="1976" customWidth="1"/>
    <col min="5363" max="5376" width="15.5703125" style="1976"/>
    <col min="5377" max="5377" width="55.28515625" style="1976" customWidth="1"/>
    <col min="5378" max="5398" width="15.5703125" style="1976" bestFit="1" customWidth="1"/>
    <col min="5399" max="5399" width="16.42578125" style="1976" customWidth="1"/>
    <col min="5400" max="5400" width="15.28515625" style="1976" customWidth="1"/>
    <col min="5401" max="5401" width="15.42578125" style="1976" customWidth="1"/>
    <col min="5402" max="5402" width="16" style="1976" customWidth="1"/>
    <col min="5403" max="5403" width="18.28515625" style="1976" customWidth="1"/>
    <col min="5404" max="5404" width="17" style="1976" customWidth="1"/>
    <col min="5405" max="5405" width="17.42578125" style="1976" customWidth="1"/>
    <col min="5406" max="5406" width="16.85546875" style="1976" customWidth="1"/>
    <col min="5407" max="5407" width="17.28515625" style="1976" customWidth="1"/>
    <col min="5408" max="5408" width="17.140625" style="1976" customWidth="1"/>
    <col min="5409" max="5409" width="17.42578125" style="1976" customWidth="1"/>
    <col min="5410" max="5410" width="18.28515625" style="1976" customWidth="1"/>
    <col min="5411" max="5411" width="17.42578125" style="1976" customWidth="1"/>
    <col min="5412" max="5412" width="18.7109375" style="1976" customWidth="1"/>
    <col min="5413" max="5518" width="9.140625" style="1976" customWidth="1"/>
    <col min="5519" max="5519" width="45.7109375" style="1976" customWidth="1"/>
    <col min="5520" max="5540" width="16.7109375" style="1976" customWidth="1"/>
    <col min="5541" max="5541" width="16.85546875" style="1976" customWidth="1"/>
    <col min="5542" max="5543" width="9.140625" style="1976" customWidth="1"/>
    <col min="5544" max="5544" width="17.5703125" style="1976" customWidth="1"/>
    <col min="5545" max="5545" width="16" style="1976" bestFit="1" customWidth="1"/>
    <col min="5546" max="5617" width="9.140625" style="1976" customWidth="1"/>
    <col min="5618" max="5618" width="55.28515625" style="1976" customWidth="1"/>
    <col min="5619" max="5632" width="15.5703125" style="1976"/>
    <col min="5633" max="5633" width="55.28515625" style="1976" customWidth="1"/>
    <col min="5634" max="5654" width="15.5703125" style="1976" bestFit="1" customWidth="1"/>
    <col min="5655" max="5655" width="16.42578125" style="1976" customWidth="1"/>
    <col min="5656" max="5656" width="15.28515625" style="1976" customWidth="1"/>
    <col min="5657" max="5657" width="15.42578125" style="1976" customWidth="1"/>
    <col min="5658" max="5658" width="16" style="1976" customWidth="1"/>
    <col min="5659" max="5659" width="18.28515625" style="1976" customWidth="1"/>
    <col min="5660" max="5660" width="17" style="1976" customWidth="1"/>
    <col min="5661" max="5661" width="17.42578125" style="1976" customWidth="1"/>
    <col min="5662" max="5662" width="16.85546875" style="1976" customWidth="1"/>
    <col min="5663" max="5663" width="17.28515625" style="1976" customWidth="1"/>
    <col min="5664" max="5664" width="17.140625" style="1976" customWidth="1"/>
    <col min="5665" max="5665" width="17.42578125" style="1976" customWidth="1"/>
    <col min="5666" max="5666" width="18.28515625" style="1976" customWidth="1"/>
    <col min="5667" max="5667" width="17.42578125" style="1976" customWidth="1"/>
    <col min="5668" max="5668" width="18.7109375" style="1976" customWidth="1"/>
    <col min="5669" max="5774" width="9.140625" style="1976" customWidth="1"/>
    <col min="5775" max="5775" width="45.7109375" style="1976" customWidth="1"/>
    <col min="5776" max="5796" width="16.7109375" style="1976" customWidth="1"/>
    <col min="5797" max="5797" width="16.85546875" style="1976" customWidth="1"/>
    <col min="5798" max="5799" width="9.140625" style="1976" customWidth="1"/>
    <col min="5800" max="5800" width="17.5703125" style="1976" customWidth="1"/>
    <col min="5801" max="5801" width="16" style="1976" bestFit="1" customWidth="1"/>
    <col min="5802" max="5873" width="9.140625" style="1976" customWidth="1"/>
    <col min="5874" max="5874" width="55.28515625" style="1976" customWidth="1"/>
    <col min="5875" max="5888" width="15.5703125" style="1976"/>
    <col min="5889" max="5889" width="55.28515625" style="1976" customWidth="1"/>
    <col min="5890" max="5910" width="15.5703125" style="1976" bestFit="1" customWidth="1"/>
    <col min="5911" max="5911" width="16.42578125" style="1976" customWidth="1"/>
    <col min="5912" max="5912" width="15.28515625" style="1976" customWidth="1"/>
    <col min="5913" max="5913" width="15.42578125" style="1976" customWidth="1"/>
    <col min="5914" max="5914" width="16" style="1976" customWidth="1"/>
    <col min="5915" max="5915" width="18.28515625" style="1976" customWidth="1"/>
    <col min="5916" max="5916" width="17" style="1976" customWidth="1"/>
    <col min="5917" max="5917" width="17.42578125" style="1976" customWidth="1"/>
    <col min="5918" max="5918" width="16.85546875" style="1976" customWidth="1"/>
    <col min="5919" max="5919" width="17.28515625" style="1976" customWidth="1"/>
    <col min="5920" max="5920" width="17.140625" style="1976" customWidth="1"/>
    <col min="5921" max="5921" width="17.42578125" style="1976" customWidth="1"/>
    <col min="5922" max="5922" width="18.28515625" style="1976" customWidth="1"/>
    <col min="5923" max="5923" width="17.42578125" style="1976" customWidth="1"/>
    <col min="5924" max="5924" width="18.7109375" style="1976" customWidth="1"/>
    <col min="5925" max="6030" width="9.140625" style="1976" customWidth="1"/>
    <col min="6031" max="6031" width="45.7109375" style="1976" customWidth="1"/>
    <col min="6032" max="6052" width="16.7109375" style="1976" customWidth="1"/>
    <col min="6053" max="6053" width="16.85546875" style="1976" customWidth="1"/>
    <col min="6054" max="6055" width="9.140625" style="1976" customWidth="1"/>
    <col min="6056" max="6056" width="17.5703125" style="1976" customWidth="1"/>
    <col min="6057" max="6057" width="16" style="1976" bestFit="1" customWidth="1"/>
    <col min="6058" max="6129" width="9.140625" style="1976" customWidth="1"/>
    <col min="6130" max="6130" width="55.28515625" style="1976" customWidth="1"/>
    <col min="6131" max="6144" width="15.5703125" style="1976"/>
    <col min="6145" max="6145" width="55.28515625" style="1976" customWidth="1"/>
    <col min="6146" max="6166" width="15.5703125" style="1976" bestFit="1" customWidth="1"/>
    <col min="6167" max="6167" width="16.42578125" style="1976" customWidth="1"/>
    <col min="6168" max="6168" width="15.28515625" style="1976" customWidth="1"/>
    <col min="6169" max="6169" width="15.42578125" style="1976" customWidth="1"/>
    <col min="6170" max="6170" width="16" style="1976" customWidth="1"/>
    <col min="6171" max="6171" width="18.28515625" style="1976" customWidth="1"/>
    <col min="6172" max="6172" width="17" style="1976" customWidth="1"/>
    <col min="6173" max="6173" width="17.42578125" style="1976" customWidth="1"/>
    <col min="6174" max="6174" width="16.85546875" style="1976" customWidth="1"/>
    <col min="6175" max="6175" width="17.28515625" style="1976" customWidth="1"/>
    <col min="6176" max="6176" width="17.140625" style="1976" customWidth="1"/>
    <col min="6177" max="6177" width="17.42578125" style="1976" customWidth="1"/>
    <col min="6178" max="6178" width="18.28515625" style="1976" customWidth="1"/>
    <col min="6179" max="6179" width="17.42578125" style="1976" customWidth="1"/>
    <col min="6180" max="6180" width="18.7109375" style="1976" customWidth="1"/>
    <col min="6181" max="6286" width="9.140625" style="1976" customWidth="1"/>
    <col min="6287" max="6287" width="45.7109375" style="1976" customWidth="1"/>
    <col min="6288" max="6308" width="16.7109375" style="1976" customWidth="1"/>
    <col min="6309" max="6309" width="16.85546875" style="1976" customWidth="1"/>
    <col min="6310" max="6311" width="9.140625" style="1976" customWidth="1"/>
    <col min="6312" max="6312" width="17.5703125" style="1976" customWidth="1"/>
    <col min="6313" max="6313" width="16" style="1976" bestFit="1" customWidth="1"/>
    <col min="6314" max="6385" width="9.140625" style="1976" customWidth="1"/>
    <col min="6386" max="6386" width="55.28515625" style="1976" customWidth="1"/>
    <col min="6387" max="6400" width="15.5703125" style="1976"/>
    <col min="6401" max="6401" width="55.28515625" style="1976" customWidth="1"/>
    <col min="6402" max="6422" width="15.5703125" style="1976" bestFit="1" customWidth="1"/>
    <col min="6423" max="6423" width="16.42578125" style="1976" customWidth="1"/>
    <col min="6424" max="6424" width="15.28515625" style="1976" customWidth="1"/>
    <col min="6425" max="6425" width="15.42578125" style="1976" customWidth="1"/>
    <col min="6426" max="6426" width="16" style="1976" customWidth="1"/>
    <col min="6427" max="6427" width="18.28515625" style="1976" customWidth="1"/>
    <col min="6428" max="6428" width="17" style="1976" customWidth="1"/>
    <col min="6429" max="6429" width="17.42578125" style="1976" customWidth="1"/>
    <col min="6430" max="6430" width="16.85546875" style="1976" customWidth="1"/>
    <col min="6431" max="6431" width="17.28515625" style="1976" customWidth="1"/>
    <col min="6432" max="6432" width="17.140625" style="1976" customWidth="1"/>
    <col min="6433" max="6433" width="17.42578125" style="1976" customWidth="1"/>
    <col min="6434" max="6434" width="18.28515625" style="1976" customWidth="1"/>
    <col min="6435" max="6435" width="17.42578125" style="1976" customWidth="1"/>
    <col min="6436" max="6436" width="18.7109375" style="1976" customWidth="1"/>
    <col min="6437" max="6542" width="9.140625" style="1976" customWidth="1"/>
    <col min="6543" max="6543" width="45.7109375" style="1976" customWidth="1"/>
    <col min="6544" max="6564" width="16.7109375" style="1976" customWidth="1"/>
    <col min="6565" max="6565" width="16.85546875" style="1976" customWidth="1"/>
    <col min="6566" max="6567" width="9.140625" style="1976" customWidth="1"/>
    <col min="6568" max="6568" width="17.5703125" style="1976" customWidth="1"/>
    <col min="6569" max="6569" width="16" style="1976" bestFit="1" customWidth="1"/>
    <col min="6570" max="6641" width="9.140625" style="1976" customWidth="1"/>
    <col min="6642" max="6642" width="55.28515625" style="1976" customWidth="1"/>
    <col min="6643" max="6656" width="15.5703125" style="1976"/>
    <col min="6657" max="6657" width="55.28515625" style="1976" customWidth="1"/>
    <col min="6658" max="6678" width="15.5703125" style="1976" bestFit="1" customWidth="1"/>
    <col min="6679" max="6679" width="16.42578125" style="1976" customWidth="1"/>
    <col min="6680" max="6680" width="15.28515625" style="1976" customWidth="1"/>
    <col min="6681" max="6681" width="15.42578125" style="1976" customWidth="1"/>
    <col min="6682" max="6682" width="16" style="1976" customWidth="1"/>
    <col min="6683" max="6683" width="18.28515625" style="1976" customWidth="1"/>
    <col min="6684" max="6684" width="17" style="1976" customWidth="1"/>
    <col min="6685" max="6685" width="17.42578125" style="1976" customWidth="1"/>
    <col min="6686" max="6686" width="16.85546875" style="1976" customWidth="1"/>
    <col min="6687" max="6687" width="17.28515625" style="1976" customWidth="1"/>
    <col min="6688" max="6688" width="17.140625" style="1976" customWidth="1"/>
    <col min="6689" max="6689" width="17.42578125" style="1976" customWidth="1"/>
    <col min="6690" max="6690" width="18.28515625" style="1976" customWidth="1"/>
    <col min="6691" max="6691" width="17.42578125" style="1976" customWidth="1"/>
    <col min="6692" max="6692" width="18.7109375" style="1976" customWidth="1"/>
    <col min="6693" max="6798" width="9.140625" style="1976" customWidth="1"/>
    <col min="6799" max="6799" width="45.7109375" style="1976" customWidth="1"/>
    <col min="6800" max="6820" width="16.7109375" style="1976" customWidth="1"/>
    <col min="6821" max="6821" width="16.85546875" style="1976" customWidth="1"/>
    <col min="6822" max="6823" width="9.140625" style="1976" customWidth="1"/>
    <col min="6824" max="6824" width="17.5703125" style="1976" customWidth="1"/>
    <col min="6825" max="6825" width="16" style="1976" bestFit="1" customWidth="1"/>
    <col min="6826" max="6897" width="9.140625" style="1976" customWidth="1"/>
    <col min="6898" max="6898" width="55.28515625" style="1976" customWidth="1"/>
    <col min="6899" max="6912" width="15.5703125" style="1976"/>
    <col min="6913" max="6913" width="55.28515625" style="1976" customWidth="1"/>
    <col min="6914" max="6934" width="15.5703125" style="1976" bestFit="1" customWidth="1"/>
    <col min="6935" max="6935" width="16.42578125" style="1976" customWidth="1"/>
    <col min="6936" max="6936" width="15.28515625" style="1976" customWidth="1"/>
    <col min="6937" max="6937" width="15.42578125" style="1976" customWidth="1"/>
    <col min="6938" max="6938" width="16" style="1976" customWidth="1"/>
    <col min="6939" max="6939" width="18.28515625" style="1976" customWidth="1"/>
    <col min="6940" max="6940" width="17" style="1976" customWidth="1"/>
    <col min="6941" max="6941" width="17.42578125" style="1976" customWidth="1"/>
    <col min="6942" max="6942" width="16.85546875" style="1976" customWidth="1"/>
    <col min="6943" max="6943" width="17.28515625" style="1976" customWidth="1"/>
    <col min="6944" max="6944" width="17.140625" style="1976" customWidth="1"/>
    <col min="6945" max="6945" width="17.42578125" style="1976" customWidth="1"/>
    <col min="6946" max="6946" width="18.28515625" style="1976" customWidth="1"/>
    <col min="6947" max="6947" width="17.42578125" style="1976" customWidth="1"/>
    <col min="6948" max="6948" width="18.7109375" style="1976" customWidth="1"/>
    <col min="6949" max="7054" width="9.140625" style="1976" customWidth="1"/>
    <col min="7055" max="7055" width="45.7109375" style="1976" customWidth="1"/>
    <col min="7056" max="7076" width="16.7109375" style="1976" customWidth="1"/>
    <col min="7077" max="7077" width="16.85546875" style="1976" customWidth="1"/>
    <col min="7078" max="7079" width="9.140625" style="1976" customWidth="1"/>
    <col min="7080" max="7080" width="17.5703125" style="1976" customWidth="1"/>
    <col min="7081" max="7081" width="16" style="1976" bestFit="1" customWidth="1"/>
    <col min="7082" max="7153" width="9.140625" style="1976" customWidth="1"/>
    <col min="7154" max="7154" width="55.28515625" style="1976" customWidth="1"/>
    <col min="7155" max="7168" width="15.5703125" style="1976"/>
    <col min="7169" max="7169" width="55.28515625" style="1976" customWidth="1"/>
    <col min="7170" max="7190" width="15.5703125" style="1976" bestFit="1" customWidth="1"/>
    <col min="7191" max="7191" width="16.42578125" style="1976" customWidth="1"/>
    <col min="7192" max="7192" width="15.28515625" style="1976" customWidth="1"/>
    <col min="7193" max="7193" width="15.42578125" style="1976" customWidth="1"/>
    <col min="7194" max="7194" width="16" style="1976" customWidth="1"/>
    <col min="7195" max="7195" width="18.28515625" style="1976" customWidth="1"/>
    <col min="7196" max="7196" width="17" style="1976" customWidth="1"/>
    <col min="7197" max="7197" width="17.42578125" style="1976" customWidth="1"/>
    <col min="7198" max="7198" width="16.85546875" style="1976" customWidth="1"/>
    <col min="7199" max="7199" width="17.28515625" style="1976" customWidth="1"/>
    <col min="7200" max="7200" width="17.140625" style="1976" customWidth="1"/>
    <col min="7201" max="7201" width="17.42578125" style="1976" customWidth="1"/>
    <col min="7202" max="7202" width="18.28515625" style="1976" customWidth="1"/>
    <col min="7203" max="7203" width="17.42578125" style="1976" customWidth="1"/>
    <col min="7204" max="7204" width="18.7109375" style="1976" customWidth="1"/>
    <col min="7205" max="7310" width="9.140625" style="1976" customWidth="1"/>
    <col min="7311" max="7311" width="45.7109375" style="1976" customWidth="1"/>
    <col min="7312" max="7332" width="16.7109375" style="1976" customWidth="1"/>
    <col min="7333" max="7333" width="16.85546875" style="1976" customWidth="1"/>
    <col min="7334" max="7335" width="9.140625" style="1976" customWidth="1"/>
    <col min="7336" max="7336" width="17.5703125" style="1976" customWidth="1"/>
    <col min="7337" max="7337" width="16" style="1976" bestFit="1" customWidth="1"/>
    <col min="7338" max="7409" width="9.140625" style="1976" customWidth="1"/>
    <col min="7410" max="7410" width="55.28515625" style="1976" customWidth="1"/>
    <col min="7411" max="7424" width="15.5703125" style="1976"/>
    <col min="7425" max="7425" width="55.28515625" style="1976" customWidth="1"/>
    <col min="7426" max="7446" width="15.5703125" style="1976" bestFit="1" customWidth="1"/>
    <col min="7447" max="7447" width="16.42578125" style="1976" customWidth="1"/>
    <col min="7448" max="7448" width="15.28515625" style="1976" customWidth="1"/>
    <col min="7449" max="7449" width="15.42578125" style="1976" customWidth="1"/>
    <col min="7450" max="7450" width="16" style="1976" customWidth="1"/>
    <col min="7451" max="7451" width="18.28515625" style="1976" customWidth="1"/>
    <col min="7452" max="7452" width="17" style="1976" customWidth="1"/>
    <col min="7453" max="7453" width="17.42578125" style="1976" customWidth="1"/>
    <col min="7454" max="7454" width="16.85546875" style="1976" customWidth="1"/>
    <col min="7455" max="7455" width="17.28515625" style="1976" customWidth="1"/>
    <col min="7456" max="7456" width="17.140625" style="1976" customWidth="1"/>
    <col min="7457" max="7457" width="17.42578125" style="1976" customWidth="1"/>
    <col min="7458" max="7458" width="18.28515625" style="1976" customWidth="1"/>
    <col min="7459" max="7459" width="17.42578125" style="1976" customWidth="1"/>
    <col min="7460" max="7460" width="18.7109375" style="1976" customWidth="1"/>
    <col min="7461" max="7566" width="9.140625" style="1976" customWidth="1"/>
    <col min="7567" max="7567" width="45.7109375" style="1976" customWidth="1"/>
    <col min="7568" max="7588" width="16.7109375" style="1976" customWidth="1"/>
    <col min="7589" max="7589" width="16.85546875" style="1976" customWidth="1"/>
    <col min="7590" max="7591" width="9.140625" style="1976" customWidth="1"/>
    <col min="7592" max="7592" width="17.5703125" style="1976" customWidth="1"/>
    <col min="7593" max="7593" width="16" style="1976" bestFit="1" customWidth="1"/>
    <col min="7594" max="7665" width="9.140625" style="1976" customWidth="1"/>
    <col min="7666" max="7666" width="55.28515625" style="1976" customWidth="1"/>
    <col min="7667" max="7680" width="15.5703125" style="1976"/>
    <col min="7681" max="7681" width="55.28515625" style="1976" customWidth="1"/>
    <col min="7682" max="7702" width="15.5703125" style="1976" bestFit="1" customWidth="1"/>
    <col min="7703" max="7703" width="16.42578125" style="1976" customWidth="1"/>
    <col min="7704" max="7704" width="15.28515625" style="1976" customWidth="1"/>
    <col min="7705" max="7705" width="15.42578125" style="1976" customWidth="1"/>
    <col min="7706" max="7706" width="16" style="1976" customWidth="1"/>
    <col min="7707" max="7707" width="18.28515625" style="1976" customWidth="1"/>
    <col min="7708" max="7708" width="17" style="1976" customWidth="1"/>
    <col min="7709" max="7709" width="17.42578125" style="1976" customWidth="1"/>
    <col min="7710" max="7710" width="16.85546875" style="1976" customWidth="1"/>
    <col min="7711" max="7711" width="17.28515625" style="1976" customWidth="1"/>
    <col min="7712" max="7712" width="17.140625" style="1976" customWidth="1"/>
    <col min="7713" max="7713" width="17.42578125" style="1976" customWidth="1"/>
    <col min="7714" max="7714" width="18.28515625" style="1976" customWidth="1"/>
    <col min="7715" max="7715" width="17.42578125" style="1976" customWidth="1"/>
    <col min="7716" max="7716" width="18.7109375" style="1976" customWidth="1"/>
    <col min="7717" max="7822" width="9.140625" style="1976" customWidth="1"/>
    <col min="7823" max="7823" width="45.7109375" style="1976" customWidth="1"/>
    <col min="7824" max="7844" width="16.7109375" style="1976" customWidth="1"/>
    <col min="7845" max="7845" width="16.85546875" style="1976" customWidth="1"/>
    <col min="7846" max="7847" width="9.140625" style="1976" customWidth="1"/>
    <col min="7848" max="7848" width="17.5703125" style="1976" customWidth="1"/>
    <col min="7849" max="7849" width="16" style="1976" bestFit="1" customWidth="1"/>
    <col min="7850" max="7921" width="9.140625" style="1976" customWidth="1"/>
    <col min="7922" max="7922" width="55.28515625" style="1976" customWidth="1"/>
    <col min="7923" max="7936" width="15.5703125" style="1976"/>
    <col min="7937" max="7937" width="55.28515625" style="1976" customWidth="1"/>
    <col min="7938" max="7958" width="15.5703125" style="1976" bestFit="1" customWidth="1"/>
    <col min="7959" max="7959" width="16.42578125" style="1976" customWidth="1"/>
    <col min="7960" max="7960" width="15.28515625" style="1976" customWidth="1"/>
    <col min="7961" max="7961" width="15.42578125" style="1976" customWidth="1"/>
    <col min="7962" max="7962" width="16" style="1976" customWidth="1"/>
    <col min="7963" max="7963" width="18.28515625" style="1976" customWidth="1"/>
    <col min="7964" max="7964" width="17" style="1976" customWidth="1"/>
    <col min="7965" max="7965" width="17.42578125" style="1976" customWidth="1"/>
    <col min="7966" max="7966" width="16.85546875" style="1976" customWidth="1"/>
    <col min="7967" max="7967" width="17.28515625" style="1976" customWidth="1"/>
    <col min="7968" max="7968" width="17.140625" style="1976" customWidth="1"/>
    <col min="7969" max="7969" width="17.42578125" style="1976" customWidth="1"/>
    <col min="7970" max="7970" width="18.28515625" style="1976" customWidth="1"/>
    <col min="7971" max="7971" width="17.42578125" style="1976" customWidth="1"/>
    <col min="7972" max="7972" width="18.7109375" style="1976" customWidth="1"/>
    <col min="7973" max="8078" width="9.140625" style="1976" customWidth="1"/>
    <col min="8079" max="8079" width="45.7109375" style="1976" customWidth="1"/>
    <col min="8080" max="8100" width="16.7109375" style="1976" customWidth="1"/>
    <col min="8101" max="8101" width="16.85546875" style="1976" customWidth="1"/>
    <col min="8102" max="8103" width="9.140625" style="1976" customWidth="1"/>
    <col min="8104" max="8104" width="17.5703125" style="1976" customWidth="1"/>
    <col min="8105" max="8105" width="16" style="1976" bestFit="1" customWidth="1"/>
    <col min="8106" max="8177" width="9.140625" style="1976" customWidth="1"/>
    <col min="8178" max="8178" width="55.28515625" style="1976" customWidth="1"/>
    <col min="8179" max="8192" width="15.5703125" style="1976"/>
    <col min="8193" max="8193" width="55.28515625" style="1976" customWidth="1"/>
    <col min="8194" max="8214" width="15.5703125" style="1976" bestFit="1" customWidth="1"/>
    <col min="8215" max="8215" width="16.42578125" style="1976" customWidth="1"/>
    <col min="8216" max="8216" width="15.28515625" style="1976" customWidth="1"/>
    <col min="8217" max="8217" width="15.42578125" style="1976" customWidth="1"/>
    <col min="8218" max="8218" width="16" style="1976" customWidth="1"/>
    <col min="8219" max="8219" width="18.28515625" style="1976" customWidth="1"/>
    <col min="8220" max="8220" width="17" style="1976" customWidth="1"/>
    <col min="8221" max="8221" width="17.42578125" style="1976" customWidth="1"/>
    <col min="8222" max="8222" width="16.85546875" style="1976" customWidth="1"/>
    <col min="8223" max="8223" width="17.28515625" style="1976" customWidth="1"/>
    <col min="8224" max="8224" width="17.140625" style="1976" customWidth="1"/>
    <col min="8225" max="8225" width="17.42578125" style="1976" customWidth="1"/>
    <col min="8226" max="8226" width="18.28515625" style="1976" customWidth="1"/>
    <col min="8227" max="8227" width="17.42578125" style="1976" customWidth="1"/>
    <col min="8228" max="8228" width="18.7109375" style="1976" customWidth="1"/>
    <col min="8229" max="8334" width="9.140625" style="1976" customWidth="1"/>
    <col min="8335" max="8335" width="45.7109375" style="1976" customWidth="1"/>
    <col min="8336" max="8356" width="16.7109375" style="1976" customWidth="1"/>
    <col min="8357" max="8357" width="16.85546875" style="1976" customWidth="1"/>
    <col min="8358" max="8359" width="9.140625" style="1976" customWidth="1"/>
    <col min="8360" max="8360" width="17.5703125" style="1976" customWidth="1"/>
    <col min="8361" max="8361" width="16" style="1976" bestFit="1" customWidth="1"/>
    <col min="8362" max="8433" width="9.140625" style="1976" customWidth="1"/>
    <col min="8434" max="8434" width="55.28515625" style="1976" customWidth="1"/>
    <col min="8435" max="8448" width="15.5703125" style="1976"/>
    <col min="8449" max="8449" width="55.28515625" style="1976" customWidth="1"/>
    <col min="8450" max="8470" width="15.5703125" style="1976" bestFit="1" customWidth="1"/>
    <col min="8471" max="8471" width="16.42578125" style="1976" customWidth="1"/>
    <col min="8472" max="8472" width="15.28515625" style="1976" customWidth="1"/>
    <col min="8473" max="8473" width="15.42578125" style="1976" customWidth="1"/>
    <col min="8474" max="8474" width="16" style="1976" customWidth="1"/>
    <col min="8475" max="8475" width="18.28515625" style="1976" customWidth="1"/>
    <col min="8476" max="8476" width="17" style="1976" customWidth="1"/>
    <col min="8477" max="8477" width="17.42578125" style="1976" customWidth="1"/>
    <col min="8478" max="8478" width="16.85546875" style="1976" customWidth="1"/>
    <col min="8479" max="8479" width="17.28515625" style="1976" customWidth="1"/>
    <col min="8480" max="8480" width="17.140625" style="1976" customWidth="1"/>
    <col min="8481" max="8481" width="17.42578125" style="1976" customWidth="1"/>
    <col min="8482" max="8482" width="18.28515625" style="1976" customWidth="1"/>
    <col min="8483" max="8483" width="17.42578125" style="1976" customWidth="1"/>
    <col min="8484" max="8484" width="18.7109375" style="1976" customWidth="1"/>
    <col min="8485" max="8590" width="9.140625" style="1976" customWidth="1"/>
    <col min="8591" max="8591" width="45.7109375" style="1976" customWidth="1"/>
    <col min="8592" max="8612" width="16.7109375" style="1976" customWidth="1"/>
    <col min="8613" max="8613" width="16.85546875" style="1976" customWidth="1"/>
    <col min="8614" max="8615" width="9.140625" style="1976" customWidth="1"/>
    <col min="8616" max="8616" width="17.5703125" style="1976" customWidth="1"/>
    <col min="8617" max="8617" width="16" style="1976" bestFit="1" customWidth="1"/>
    <col min="8618" max="8689" width="9.140625" style="1976" customWidth="1"/>
    <col min="8690" max="8690" width="55.28515625" style="1976" customWidth="1"/>
    <col min="8691" max="8704" width="15.5703125" style="1976"/>
    <col min="8705" max="8705" width="55.28515625" style="1976" customWidth="1"/>
    <col min="8706" max="8726" width="15.5703125" style="1976" bestFit="1" customWidth="1"/>
    <col min="8727" max="8727" width="16.42578125" style="1976" customWidth="1"/>
    <col min="8728" max="8728" width="15.28515625" style="1976" customWidth="1"/>
    <col min="8729" max="8729" width="15.42578125" style="1976" customWidth="1"/>
    <col min="8730" max="8730" width="16" style="1976" customWidth="1"/>
    <col min="8731" max="8731" width="18.28515625" style="1976" customWidth="1"/>
    <col min="8732" max="8732" width="17" style="1976" customWidth="1"/>
    <col min="8733" max="8733" width="17.42578125" style="1976" customWidth="1"/>
    <col min="8734" max="8734" width="16.85546875" style="1976" customWidth="1"/>
    <col min="8735" max="8735" width="17.28515625" style="1976" customWidth="1"/>
    <col min="8736" max="8736" width="17.140625" style="1976" customWidth="1"/>
    <col min="8737" max="8737" width="17.42578125" style="1976" customWidth="1"/>
    <col min="8738" max="8738" width="18.28515625" style="1976" customWidth="1"/>
    <col min="8739" max="8739" width="17.42578125" style="1976" customWidth="1"/>
    <col min="8740" max="8740" width="18.7109375" style="1976" customWidth="1"/>
    <col min="8741" max="8846" width="9.140625" style="1976" customWidth="1"/>
    <col min="8847" max="8847" width="45.7109375" style="1976" customWidth="1"/>
    <col min="8848" max="8868" width="16.7109375" style="1976" customWidth="1"/>
    <col min="8869" max="8869" width="16.85546875" style="1976" customWidth="1"/>
    <col min="8870" max="8871" width="9.140625" style="1976" customWidth="1"/>
    <col min="8872" max="8872" width="17.5703125" style="1976" customWidth="1"/>
    <col min="8873" max="8873" width="16" style="1976" bestFit="1" customWidth="1"/>
    <col min="8874" max="8945" width="9.140625" style="1976" customWidth="1"/>
    <col min="8946" max="8946" width="55.28515625" style="1976" customWidth="1"/>
    <col min="8947" max="8960" width="15.5703125" style="1976"/>
    <col min="8961" max="8961" width="55.28515625" style="1976" customWidth="1"/>
    <col min="8962" max="8982" width="15.5703125" style="1976" bestFit="1" customWidth="1"/>
    <col min="8983" max="8983" width="16.42578125" style="1976" customWidth="1"/>
    <col min="8984" max="8984" width="15.28515625" style="1976" customWidth="1"/>
    <col min="8985" max="8985" width="15.42578125" style="1976" customWidth="1"/>
    <col min="8986" max="8986" width="16" style="1976" customWidth="1"/>
    <col min="8987" max="8987" width="18.28515625" style="1976" customWidth="1"/>
    <col min="8988" max="8988" width="17" style="1976" customWidth="1"/>
    <col min="8989" max="8989" width="17.42578125" style="1976" customWidth="1"/>
    <col min="8990" max="8990" width="16.85546875" style="1976" customWidth="1"/>
    <col min="8991" max="8991" width="17.28515625" style="1976" customWidth="1"/>
    <col min="8992" max="8992" width="17.140625" style="1976" customWidth="1"/>
    <col min="8993" max="8993" width="17.42578125" style="1976" customWidth="1"/>
    <col min="8994" max="8994" width="18.28515625" style="1976" customWidth="1"/>
    <col min="8995" max="8995" width="17.42578125" style="1976" customWidth="1"/>
    <col min="8996" max="8996" width="18.7109375" style="1976" customWidth="1"/>
    <col min="8997" max="9102" width="9.140625" style="1976" customWidth="1"/>
    <col min="9103" max="9103" width="45.7109375" style="1976" customWidth="1"/>
    <col min="9104" max="9124" width="16.7109375" style="1976" customWidth="1"/>
    <col min="9125" max="9125" width="16.85546875" style="1976" customWidth="1"/>
    <col min="9126" max="9127" width="9.140625" style="1976" customWidth="1"/>
    <col min="9128" max="9128" width="17.5703125" style="1976" customWidth="1"/>
    <col min="9129" max="9129" width="16" style="1976" bestFit="1" customWidth="1"/>
    <col min="9130" max="9201" width="9.140625" style="1976" customWidth="1"/>
    <col min="9202" max="9202" width="55.28515625" style="1976" customWidth="1"/>
    <col min="9203" max="9216" width="15.5703125" style="1976"/>
    <col min="9217" max="9217" width="55.28515625" style="1976" customWidth="1"/>
    <col min="9218" max="9238" width="15.5703125" style="1976" bestFit="1" customWidth="1"/>
    <col min="9239" max="9239" width="16.42578125" style="1976" customWidth="1"/>
    <col min="9240" max="9240" width="15.28515625" style="1976" customWidth="1"/>
    <col min="9241" max="9241" width="15.42578125" style="1976" customWidth="1"/>
    <col min="9242" max="9242" width="16" style="1976" customWidth="1"/>
    <col min="9243" max="9243" width="18.28515625" style="1976" customWidth="1"/>
    <col min="9244" max="9244" width="17" style="1976" customWidth="1"/>
    <col min="9245" max="9245" width="17.42578125" style="1976" customWidth="1"/>
    <col min="9246" max="9246" width="16.85546875" style="1976" customWidth="1"/>
    <col min="9247" max="9247" width="17.28515625" style="1976" customWidth="1"/>
    <col min="9248" max="9248" width="17.140625" style="1976" customWidth="1"/>
    <col min="9249" max="9249" width="17.42578125" style="1976" customWidth="1"/>
    <col min="9250" max="9250" width="18.28515625" style="1976" customWidth="1"/>
    <col min="9251" max="9251" width="17.42578125" style="1976" customWidth="1"/>
    <col min="9252" max="9252" width="18.7109375" style="1976" customWidth="1"/>
    <col min="9253" max="9358" width="9.140625" style="1976" customWidth="1"/>
    <col min="9359" max="9359" width="45.7109375" style="1976" customWidth="1"/>
    <col min="9360" max="9380" width="16.7109375" style="1976" customWidth="1"/>
    <col min="9381" max="9381" width="16.85546875" style="1976" customWidth="1"/>
    <col min="9382" max="9383" width="9.140625" style="1976" customWidth="1"/>
    <col min="9384" max="9384" width="17.5703125" style="1976" customWidth="1"/>
    <col min="9385" max="9385" width="16" style="1976" bestFit="1" customWidth="1"/>
    <col min="9386" max="9457" width="9.140625" style="1976" customWidth="1"/>
    <col min="9458" max="9458" width="55.28515625" style="1976" customWidth="1"/>
    <col min="9459" max="9472" width="15.5703125" style="1976"/>
    <col min="9473" max="9473" width="55.28515625" style="1976" customWidth="1"/>
    <col min="9474" max="9494" width="15.5703125" style="1976" bestFit="1" customWidth="1"/>
    <col min="9495" max="9495" width="16.42578125" style="1976" customWidth="1"/>
    <col min="9496" max="9496" width="15.28515625" style="1976" customWidth="1"/>
    <col min="9497" max="9497" width="15.42578125" style="1976" customWidth="1"/>
    <col min="9498" max="9498" width="16" style="1976" customWidth="1"/>
    <col min="9499" max="9499" width="18.28515625" style="1976" customWidth="1"/>
    <col min="9500" max="9500" width="17" style="1976" customWidth="1"/>
    <col min="9501" max="9501" width="17.42578125" style="1976" customWidth="1"/>
    <col min="9502" max="9502" width="16.85546875" style="1976" customWidth="1"/>
    <col min="9503" max="9503" width="17.28515625" style="1976" customWidth="1"/>
    <col min="9504" max="9504" width="17.140625" style="1976" customWidth="1"/>
    <col min="9505" max="9505" width="17.42578125" style="1976" customWidth="1"/>
    <col min="9506" max="9506" width="18.28515625" style="1976" customWidth="1"/>
    <col min="9507" max="9507" width="17.42578125" style="1976" customWidth="1"/>
    <col min="9508" max="9508" width="18.7109375" style="1976" customWidth="1"/>
    <col min="9509" max="9614" width="9.140625" style="1976" customWidth="1"/>
    <col min="9615" max="9615" width="45.7109375" style="1976" customWidth="1"/>
    <col min="9616" max="9636" width="16.7109375" style="1976" customWidth="1"/>
    <col min="9637" max="9637" width="16.85546875" style="1976" customWidth="1"/>
    <col min="9638" max="9639" width="9.140625" style="1976" customWidth="1"/>
    <col min="9640" max="9640" width="17.5703125" style="1976" customWidth="1"/>
    <col min="9641" max="9641" width="16" style="1976" bestFit="1" customWidth="1"/>
    <col min="9642" max="9713" width="9.140625" style="1976" customWidth="1"/>
    <col min="9714" max="9714" width="55.28515625" style="1976" customWidth="1"/>
    <col min="9715" max="9728" width="15.5703125" style="1976"/>
    <col min="9729" max="9729" width="55.28515625" style="1976" customWidth="1"/>
    <col min="9730" max="9750" width="15.5703125" style="1976" bestFit="1" customWidth="1"/>
    <col min="9751" max="9751" width="16.42578125" style="1976" customWidth="1"/>
    <col min="9752" max="9752" width="15.28515625" style="1976" customWidth="1"/>
    <col min="9753" max="9753" width="15.42578125" style="1976" customWidth="1"/>
    <col min="9754" max="9754" width="16" style="1976" customWidth="1"/>
    <col min="9755" max="9755" width="18.28515625" style="1976" customWidth="1"/>
    <col min="9756" max="9756" width="17" style="1976" customWidth="1"/>
    <col min="9757" max="9757" width="17.42578125" style="1976" customWidth="1"/>
    <col min="9758" max="9758" width="16.85546875" style="1976" customWidth="1"/>
    <col min="9759" max="9759" width="17.28515625" style="1976" customWidth="1"/>
    <col min="9760" max="9760" width="17.140625" style="1976" customWidth="1"/>
    <col min="9761" max="9761" width="17.42578125" style="1976" customWidth="1"/>
    <col min="9762" max="9762" width="18.28515625" style="1976" customWidth="1"/>
    <col min="9763" max="9763" width="17.42578125" style="1976" customWidth="1"/>
    <col min="9764" max="9764" width="18.7109375" style="1976" customWidth="1"/>
    <col min="9765" max="9870" width="9.140625" style="1976" customWidth="1"/>
    <col min="9871" max="9871" width="45.7109375" style="1976" customWidth="1"/>
    <col min="9872" max="9892" width="16.7109375" style="1976" customWidth="1"/>
    <col min="9893" max="9893" width="16.85546875" style="1976" customWidth="1"/>
    <col min="9894" max="9895" width="9.140625" style="1976" customWidth="1"/>
    <col min="9896" max="9896" width="17.5703125" style="1976" customWidth="1"/>
    <col min="9897" max="9897" width="16" style="1976" bestFit="1" customWidth="1"/>
    <col min="9898" max="9969" width="9.140625" style="1976" customWidth="1"/>
    <col min="9970" max="9970" width="55.28515625" style="1976" customWidth="1"/>
    <col min="9971" max="9984" width="15.5703125" style="1976"/>
    <col min="9985" max="9985" width="55.28515625" style="1976" customWidth="1"/>
    <col min="9986" max="10006" width="15.5703125" style="1976" bestFit="1" customWidth="1"/>
    <col min="10007" max="10007" width="16.42578125" style="1976" customWidth="1"/>
    <col min="10008" max="10008" width="15.28515625" style="1976" customWidth="1"/>
    <col min="10009" max="10009" width="15.42578125" style="1976" customWidth="1"/>
    <col min="10010" max="10010" width="16" style="1976" customWidth="1"/>
    <col min="10011" max="10011" width="18.28515625" style="1976" customWidth="1"/>
    <col min="10012" max="10012" width="17" style="1976" customWidth="1"/>
    <col min="10013" max="10013" width="17.42578125" style="1976" customWidth="1"/>
    <col min="10014" max="10014" width="16.85546875" style="1976" customWidth="1"/>
    <col min="10015" max="10015" width="17.28515625" style="1976" customWidth="1"/>
    <col min="10016" max="10016" width="17.140625" style="1976" customWidth="1"/>
    <col min="10017" max="10017" width="17.42578125" style="1976" customWidth="1"/>
    <col min="10018" max="10018" width="18.28515625" style="1976" customWidth="1"/>
    <col min="10019" max="10019" width="17.42578125" style="1976" customWidth="1"/>
    <col min="10020" max="10020" width="18.7109375" style="1976" customWidth="1"/>
    <col min="10021" max="10126" width="9.140625" style="1976" customWidth="1"/>
    <col min="10127" max="10127" width="45.7109375" style="1976" customWidth="1"/>
    <col min="10128" max="10148" width="16.7109375" style="1976" customWidth="1"/>
    <col min="10149" max="10149" width="16.85546875" style="1976" customWidth="1"/>
    <col min="10150" max="10151" width="9.140625" style="1976" customWidth="1"/>
    <col min="10152" max="10152" width="17.5703125" style="1976" customWidth="1"/>
    <col min="10153" max="10153" width="16" style="1976" bestFit="1" customWidth="1"/>
    <col min="10154" max="10225" width="9.140625" style="1976" customWidth="1"/>
    <col min="10226" max="10226" width="55.28515625" style="1976" customWidth="1"/>
    <col min="10227" max="10240" width="15.5703125" style="1976"/>
    <col min="10241" max="10241" width="55.28515625" style="1976" customWidth="1"/>
    <col min="10242" max="10262" width="15.5703125" style="1976" bestFit="1" customWidth="1"/>
    <col min="10263" max="10263" width="16.42578125" style="1976" customWidth="1"/>
    <col min="10264" max="10264" width="15.28515625" style="1976" customWidth="1"/>
    <col min="10265" max="10265" width="15.42578125" style="1976" customWidth="1"/>
    <col min="10266" max="10266" width="16" style="1976" customWidth="1"/>
    <col min="10267" max="10267" width="18.28515625" style="1976" customWidth="1"/>
    <col min="10268" max="10268" width="17" style="1976" customWidth="1"/>
    <col min="10269" max="10269" width="17.42578125" style="1976" customWidth="1"/>
    <col min="10270" max="10270" width="16.85546875" style="1976" customWidth="1"/>
    <col min="10271" max="10271" width="17.28515625" style="1976" customWidth="1"/>
    <col min="10272" max="10272" width="17.140625" style="1976" customWidth="1"/>
    <col min="10273" max="10273" width="17.42578125" style="1976" customWidth="1"/>
    <col min="10274" max="10274" width="18.28515625" style="1976" customWidth="1"/>
    <col min="10275" max="10275" width="17.42578125" style="1976" customWidth="1"/>
    <col min="10276" max="10276" width="18.7109375" style="1976" customWidth="1"/>
    <col min="10277" max="10382" width="9.140625" style="1976" customWidth="1"/>
    <col min="10383" max="10383" width="45.7109375" style="1976" customWidth="1"/>
    <col min="10384" max="10404" width="16.7109375" style="1976" customWidth="1"/>
    <col min="10405" max="10405" width="16.85546875" style="1976" customWidth="1"/>
    <col min="10406" max="10407" width="9.140625" style="1976" customWidth="1"/>
    <col min="10408" max="10408" width="17.5703125" style="1976" customWidth="1"/>
    <col min="10409" max="10409" width="16" style="1976" bestFit="1" customWidth="1"/>
    <col min="10410" max="10481" width="9.140625" style="1976" customWidth="1"/>
    <col min="10482" max="10482" width="55.28515625" style="1976" customWidth="1"/>
    <col min="10483" max="10496" width="15.5703125" style="1976"/>
    <col min="10497" max="10497" width="55.28515625" style="1976" customWidth="1"/>
    <col min="10498" max="10518" width="15.5703125" style="1976" bestFit="1" customWidth="1"/>
    <col min="10519" max="10519" width="16.42578125" style="1976" customWidth="1"/>
    <col min="10520" max="10520" width="15.28515625" style="1976" customWidth="1"/>
    <col min="10521" max="10521" width="15.42578125" style="1976" customWidth="1"/>
    <col min="10522" max="10522" width="16" style="1976" customWidth="1"/>
    <col min="10523" max="10523" width="18.28515625" style="1976" customWidth="1"/>
    <col min="10524" max="10524" width="17" style="1976" customWidth="1"/>
    <col min="10525" max="10525" width="17.42578125" style="1976" customWidth="1"/>
    <col min="10526" max="10526" width="16.85546875" style="1976" customWidth="1"/>
    <col min="10527" max="10527" width="17.28515625" style="1976" customWidth="1"/>
    <col min="10528" max="10528" width="17.140625" style="1976" customWidth="1"/>
    <col min="10529" max="10529" width="17.42578125" style="1976" customWidth="1"/>
    <col min="10530" max="10530" width="18.28515625" style="1976" customWidth="1"/>
    <col min="10531" max="10531" width="17.42578125" style="1976" customWidth="1"/>
    <col min="10532" max="10532" width="18.7109375" style="1976" customWidth="1"/>
    <col min="10533" max="10638" width="9.140625" style="1976" customWidth="1"/>
    <col min="10639" max="10639" width="45.7109375" style="1976" customWidth="1"/>
    <col min="10640" max="10660" width="16.7109375" style="1976" customWidth="1"/>
    <col min="10661" max="10661" width="16.85546875" style="1976" customWidth="1"/>
    <col min="10662" max="10663" width="9.140625" style="1976" customWidth="1"/>
    <col min="10664" max="10664" width="17.5703125" style="1976" customWidth="1"/>
    <col min="10665" max="10665" width="16" style="1976" bestFit="1" customWidth="1"/>
    <col min="10666" max="10737" width="9.140625" style="1976" customWidth="1"/>
    <col min="10738" max="10738" width="55.28515625" style="1976" customWidth="1"/>
    <col min="10739" max="10752" width="15.5703125" style="1976"/>
    <col min="10753" max="10753" width="55.28515625" style="1976" customWidth="1"/>
    <col min="10754" max="10774" width="15.5703125" style="1976" bestFit="1" customWidth="1"/>
    <col min="10775" max="10775" width="16.42578125" style="1976" customWidth="1"/>
    <col min="10776" max="10776" width="15.28515625" style="1976" customWidth="1"/>
    <col min="10777" max="10777" width="15.42578125" style="1976" customWidth="1"/>
    <col min="10778" max="10778" width="16" style="1976" customWidth="1"/>
    <col min="10779" max="10779" width="18.28515625" style="1976" customWidth="1"/>
    <col min="10780" max="10780" width="17" style="1976" customWidth="1"/>
    <col min="10781" max="10781" width="17.42578125" style="1976" customWidth="1"/>
    <col min="10782" max="10782" width="16.85546875" style="1976" customWidth="1"/>
    <col min="10783" max="10783" width="17.28515625" style="1976" customWidth="1"/>
    <col min="10784" max="10784" width="17.140625" style="1976" customWidth="1"/>
    <col min="10785" max="10785" width="17.42578125" style="1976" customWidth="1"/>
    <col min="10786" max="10786" width="18.28515625" style="1976" customWidth="1"/>
    <col min="10787" max="10787" width="17.42578125" style="1976" customWidth="1"/>
    <col min="10788" max="10788" width="18.7109375" style="1976" customWidth="1"/>
    <col min="10789" max="10894" width="9.140625" style="1976" customWidth="1"/>
    <col min="10895" max="10895" width="45.7109375" style="1976" customWidth="1"/>
    <col min="10896" max="10916" width="16.7109375" style="1976" customWidth="1"/>
    <col min="10917" max="10917" width="16.85546875" style="1976" customWidth="1"/>
    <col min="10918" max="10919" width="9.140625" style="1976" customWidth="1"/>
    <col min="10920" max="10920" width="17.5703125" style="1976" customWidth="1"/>
    <col min="10921" max="10921" width="16" style="1976" bestFit="1" customWidth="1"/>
    <col min="10922" max="10993" width="9.140625" style="1976" customWidth="1"/>
    <col min="10994" max="10994" width="55.28515625" style="1976" customWidth="1"/>
    <col min="10995" max="11008" width="15.5703125" style="1976"/>
    <col min="11009" max="11009" width="55.28515625" style="1976" customWidth="1"/>
    <col min="11010" max="11030" width="15.5703125" style="1976" bestFit="1" customWidth="1"/>
    <col min="11031" max="11031" width="16.42578125" style="1976" customWidth="1"/>
    <col min="11032" max="11032" width="15.28515625" style="1976" customWidth="1"/>
    <col min="11033" max="11033" width="15.42578125" style="1976" customWidth="1"/>
    <col min="11034" max="11034" width="16" style="1976" customWidth="1"/>
    <col min="11035" max="11035" width="18.28515625" style="1976" customWidth="1"/>
    <col min="11036" max="11036" width="17" style="1976" customWidth="1"/>
    <col min="11037" max="11037" width="17.42578125" style="1976" customWidth="1"/>
    <col min="11038" max="11038" width="16.85546875" style="1976" customWidth="1"/>
    <col min="11039" max="11039" width="17.28515625" style="1976" customWidth="1"/>
    <col min="11040" max="11040" width="17.140625" style="1976" customWidth="1"/>
    <col min="11041" max="11041" width="17.42578125" style="1976" customWidth="1"/>
    <col min="11042" max="11042" width="18.28515625" style="1976" customWidth="1"/>
    <col min="11043" max="11043" width="17.42578125" style="1976" customWidth="1"/>
    <col min="11044" max="11044" width="18.7109375" style="1976" customWidth="1"/>
    <col min="11045" max="11150" width="9.140625" style="1976" customWidth="1"/>
    <col min="11151" max="11151" width="45.7109375" style="1976" customWidth="1"/>
    <col min="11152" max="11172" width="16.7109375" style="1976" customWidth="1"/>
    <col min="11173" max="11173" width="16.85546875" style="1976" customWidth="1"/>
    <col min="11174" max="11175" width="9.140625" style="1976" customWidth="1"/>
    <col min="11176" max="11176" width="17.5703125" style="1976" customWidth="1"/>
    <col min="11177" max="11177" width="16" style="1976" bestFit="1" customWidth="1"/>
    <col min="11178" max="11249" width="9.140625" style="1976" customWidth="1"/>
    <col min="11250" max="11250" width="55.28515625" style="1976" customWidth="1"/>
    <col min="11251" max="11264" width="15.5703125" style="1976"/>
    <col min="11265" max="11265" width="55.28515625" style="1976" customWidth="1"/>
    <col min="11266" max="11286" width="15.5703125" style="1976" bestFit="1" customWidth="1"/>
    <col min="11287" max="11287" width="16.42578125" style="1976" customWidth="1"/>
    <col min="11288" max="11288" width="15.28515625" style="1976" customWidth="1"/>
    <col min="11289" max="11289" width="15.42578125" style="1976" customWidth="1"/>
    <col min="11290" max="11290" width="16" style="1976" customWidth="1"/>
    <col min="11291" max="11291" width="18.28515625" style="1976" customWidth="1"/>
    <col min="11292" max="11292" width="17" style="1976" customWidth="1"/>
    <col min="11293" max="11293" width="17.42578125" style="1976" customWidth="1"/>
    <col min="11294" max="11294" width="16.85546875" style="1976" customWidth="1"/>
    <col min="11295" max="11295" width="17.28515625" style="1976" customWidth="1"/>
    <col min="11296" max="11296" width="17.140625" style="1976" customWidth="1"/>
    <col min="11297" max="11297" width="17.42578125" style="1976" customWidth="1"/>
    <col min="11298" max="11298" width="18.28515625" style="1976" customWidth="1"/>
    <col min="11299" max="11299" width="17.42578125" style="1976" customWidth="1"/>
    <col min="11300" max="11300" width="18.7109375" style="1976" customWidth="1"/>
    <col min="11301" max="11406" width="9.140625" style="1976" customWidth="1"/>
    <col min="11407" max="11407" width="45.7109375" style="1976" customWidth="1"/>
    <col min="11408" max="11428" width="16.7109375" style="1976" customWidth="1"/>
    <col min="11429" max="11429" width="16.85546875" style="1976" customWidth="1"/>
    <col min="11430" max="11431" width="9.140625" style="1976" customWidth="1"/>
    <col min="11432" max="11432" width="17.5703125" style="1976" customWidth="1"/>
    <col min="11433" max="11433" width="16" style="1976" bestFit="1" customWidth="1"/>
    <col min="11434" max="11505" width="9.140625" style="1976" customWidth="1"/>
    <col min="11506" max="11506" width="55.28515625" style="1976" customWidth="1"/>
    <col min="11507" max="11520" width="15.5703125" style="1976"/>
    <col min="11521" max="11521" width="55.28515625" style="1976" customWidth="1"/>
    <col min="11522" max="11542" width="15.5703125" style="1976" bestFit="1" customWidth="1"/>
    <col min="11543" max="11543" width="16.42578125" style="1976" customWidth="1"/>
    <col min="11544" max="11544" width="15.28515625" style="1976" customWidth="1"/>
    <col min="11545" max="11545" width="15.42578125" style="1976" customWidth="1"/>
    <col min="11546" max="11546" width="16" style="1976" customWidth="1"/>
    <col min="11547" max="11547" width="18.28515625" style="1976" customWidth="1"/>
    <col min="11548" max="11548" width="17" style="1976" customWidth="1"/>
    <col min="11549" max="11549" width="17.42578125" style="1976" customWidth="1"/>
    <col min="11550" max="11550" width="16.85546875" style="1976" customWidth="1"/>
    <col min="11551" max="11551" width="17.28515625" style="1976" customWidth="1"/>
    <col min="11552" max="11552" width="17.140625" style="1976" customWidth="1"/>
    <col min="11553" max="11553" width="17.42578125" style="1976" customWidth="1"/>
    <col min="11554" max="11554" width="18.28515625" style="1976" customWidth="1"/>
    <col min="11555" max="11555" width="17.42578125" style="1976" customWidth="1"/>
    <col min="11556" max="11556" width="18.7109375" style="1976" customWidth="1"/>
    <col min="11557" max="11662" width="9.140625" style="1976" customWidth="1"/>
    <col min="11663" max="11663" width="45.7109375" style="1976" customWidth="1"/>
    <col min="11664" max="11684" width="16.7109375" style="1976" customWidth="1"/>
    <col min="11685" max="11685" width="16.85546875" style="1976" customWidth="1"/>
    <col min="11686" max="11687" width="9.140625" style="1976" customWidth="1"/>
    <col min="11688" max="11688" width="17.5703125" style="1976" customWidth="1"/>
    <col min="11689" max="11689" width="16" style="1976" bestFit="1" customWidth="1"/>
    <col min="11690" max="11761" width="9.140625" style="1976" customWidth="1"/>
    <col min="11762" max="11762" width="55.28515625" style="1976" customWidth="1"/>
    <col min="11763" max="11776" width="15.5703125" style="1976"/>
    <col min="11777" max="11777" width="55.28515625" style="1976" customWidth="1"/>
    <col min="11778" max="11798" width="15.5703125" style="1976" bestFit="1" customWidth="1"/>
    <col min="11799" max="11799" width="16.42578125" style="1976" customWidth="1"/>
    <col min="11800" max="11800" width="15.28515625" style="1976" customWidth="1"/>
    <col min="11801" max="11801" width="15.42578125" style="1976" customWidth="1"/>
    <col min="11802" max="11802" width="16" style="1976" customWidth="1"/>
    <col min="11803" max="11803" width="18.28515625" style="1976" customWidth="1"/>
    <col min="11804" max="11804" width="17" style="1976" customWidth="1"/>
    <col min="11805" max="11805" width="17.42578125" style="1976" customWidth="1"/>
    <col min="11806" max="11806" width="16.85546875" style="1976" customWidth="1"/>
    <col min="11807" max="11807" width="17.28515625" style="1976" customWidth="1"/>
    <col min="11808" max="11808" width="17.140625" style="1976" customWidth="1"/>
    <col min="11809" max="11809" width="17.42578125" style="1976" customWidth="1"/>
    <col min="11810" max="11810" width="18.28515625" style="1976" customWidth="1"/>
    <col min="11811" max="11811" width="17.42578125" style="1976" customWidth="1"/>
    <col min="11812" max="11812" width="18.7109375" style="1976" customWidth="1"/>
    <col min="11813" max="11918" width="9.140625" style="1976" customWidth="1"/>
    <col min="11919" max="11919" width="45.7109375" style="1976" customWidth="1"/>
    <col min="11920" max="11940" width="16.7109375" style="1976" customWidth="1"/>
    <col min="11941" max="11941" width="16.85546875" style="1976" customWidth="1"/>
    <col min="11942" max="11943" width="9.140625" style="1976" customWidth="1"/>
    <col min="11944" max="11944" width="17.5703125" style="1976" customWidth="1"/>
    <col min="11945" max="11945" width="16" style="1976" bestFit="1" customWidth="1"/>
    <col min="11946" max="12017" width="9.140625" style="1976" customWidth="1"/>
    <col min="12018" max="12018" width="55.28515625" style="1976" customWidth="1"/>
    <col min="12019" max="12032" width="15.5703125" style="1976"/>
    <col min="12033" max="12033" width="55.28515625" style="1976" customWidth="1"/>
    <col min="12034" max="12054" width="15.5703125" style="1976" bestFit="1" customWidth="1"/>
    <col min="12055" max="12055" width="16.42578125" style="1976" customWidth="1"/>
    <col min="12056" max="12056" width="15.28515625" style="1976" customWidth="1"/>
    <col min="12057" max="12057" width="15.42578125" style="1976" customWidth="1"/>
    <col min="12058" max="12058" width="16" style="1976" customWidth="1"/>
    <col min="12059" max="12059" width="18.28515625" style="1976" customWidth="1"/>
    <col min="12060" max="12060" width="17" style="1976" customWidth="1"/>
    <col min="12061" max="12061" width="17.42578125" style="1976" customWidth="1"/>
    <col min="12062" max="12062" width="16.85546875" style="1976" customWidth="1"/>
    <col min="12063" max="12063" width="17.28515625" style="1976" customWidth="1"/>
    <col min="12064" max="12064" width="17.140625" style="1976" customWidth="1"/>
    <col min="12065" max="12065" width="17.42578125" style="1976" customWidth="1"/>
    <col min="12066" max="12066" width="18.28515625" style="1976" customWidth="1"/>
    <col min="12067" max="12067" width="17.42578125" style="1976" customWidth="1"/>
    <col min="12068" max="12068" width="18.7109375" style="1976" customWidth="1"/>
    <col min="12069" max="12174" width="9.140625" style="1976" customWidth="1"/>
    <col min="12175" max="12175" width="45.7109375" style="1976" customWidth="1"/>
    <col min="12176" max="12196" width="16.7109375" style="1976" customWidth="1"/>
    <col min="12197" max="12197" width="16.85546875" style="1976" customWidth="1"/>
    <col min="12198" max="12199" width="9.140625" style="1976" customWidth="1"/>
    <col min="12200" max="12200" width="17.5703125" style="1976" customWidth="1"/>
    <col min="12201" max="12201" width="16" style="1976" bestFit="1" customWidth="1"/>
    <col min="12202" max="12273" width="9.140625" style="1976" customWidth="1"/>
    <col min="12274" max="12274" width="55.28515625" style="1976" customWidth="1"/>
    <col min="12275" max="12288" width="15.5703125" style="1976"/>
    <col min="12289" max="12289" width="55.28515625" style="1976" customWidth="1"/>
    <col min="12290" max="12310" width="15.5703125" style="1976" bestFit="1" customWidth="1"/>
    <col min="12311" max="12311" width="16.42578125" style="1976" customWidth="1"/>
    <col min="12312" max="12312" width="15.28515625" style="1976" customWidth="1"/>
    <col min="12313" max="12313" width="15.42578125" style="1976" customWidth="1"/>
    <col min="12314" max="12314" width="16" style="1976" customWidth="1"/>
    <col min="12315" max="12315" width="18.28515625" style="1976" customWidth="1"/>
    <col min="12316" max="12316" width="17" style="1976" customWidth="1"/>
    <col min="12317" max="12317" width="17.42578125" style="1976" customWidth="1"/>
    <col min="12318" max="12318" width="16.85546875" style="1976" customWidth="1"/>
    <col min="12319" max="12319" width="17.28515625" style="1976" customWidth="1"/>
    <col min="12320" max="12320" width="17.140625" style="1976" customWidth="1"/>
    <col min="12321" max="12321" width="17.42578125" style="1976" customWidth="1"/>
    <col min="12322" max="12322" width="18.28515625" style="1976" customWidth="1"/>
    <col min="12323" max="12323" width="17.42578125" style="1976" customWidth="1"/>
    <col min="12324" max="12324" width="18.7109375" style="1976" customWidth="1"/>
    <col min="12325" max="12430" width="9.140625" style="1976" customWidth="1"/>
    <col min="12431" max="12431" width="45.7109375" style="1976" customWidth="1"/>
    <col min="12432" max="12452" width="16.7109375" style="1976" customWidth="1"/>
    <col min="12453" max="12453" width="16.85546875" style="1976" customWidth="1"/>
    <col min="12454" max="12455" width="9.140625" style="1976" customWidth="1"/>
    <col min="12456" max="12456" width="17.5703125" style="1976" customWidth="1"/>
    <col min="12457" max="12457" width="16" style="1976" bestFit="1" customWidth="1"/>
    <col min="12458" max="12529" width="9.140625" style="1976" customWidth="1"/>
    <col min="12530" max="12530" width="55.28515625" style="1976" customWidth="1"/>
    <col min="12531" max="12544" width="15.5703125" style="1976"/>
    <col min="12545" max="12545" width="55.28515625" style="1976" customWidth="1"/>
    <col min="12546" max="12566" width="15.5703125" style="1976" bestFit="1" customWidth="1"/>
    <col min="12567" max="12567" width="16.42578125" style="1976" customWidth="1"/>
    <col min="12568" max="12568" width="15.28515625" style="1976" customWidth="1"/>
    <col min="12569" max="12569" width="15.42578125" style="1976" customWidth="1"/>
    <col min="12570" max="12570" width="16" style="1976" customWidth="1"/>
    <col min="12571" max="12571" width="18.28515625" style="1976" customWidth="1"/>
    <col min="12572" max="12572" width="17" style="1976" customWidth="1"/>
    <col min="12573" max="12573" width="17.42578125" style="1976" customWidth="1"/>
    <col min="12574" max="12574" width="16.85546875" style="1976" customWidth="1"/>
    <col min="12575" max="12575" width="17.28515625" style="1976" customWidth="1"/>
    <col min="12576" max="12576" width="17.140625" style="1976" customWidth="1"/>
    <col min="12577" max="12577" width="17.42578125" style="1976" customWidth="1"/>
    <col min="12578" max="12578" width="18.28515625" style="1976" customWidth="1"/>
    <col min="12579" max="12579" width="17.42578125" style="1976" customWidth="1"/>
    <col min="12580" max="12580" width="18.7109375" style="1976" customWidth="1"/>
    <col min="12581" max="12686" width="9.140625" style="1976" customWidth="1"/>
    <col min="12687" max="12687" width="45.7109375" style="1976" customWidth="1"/>
    <col min="12688" max="12708" width="16.7109375" style="1976" customWidth="1"/>
    <col min="12709" max="12709" width="16.85546875" style="1976" customWidth="1"/>
    <col min="12710" max="12711" width="9.140625" style="1976" customWidth="1"/>
    <col min="12712" max="12712" width="17.5703125" style="1976" customWidth="1"/>
    <col min="12713" max="12713" width="16" style="1976" bestFit="1" customWidth="1"/>
    <col min="12714" max="12785" width="9.140625" style="1976" customWidth="1"/>
    <col min="12786" max="12786" width="55.28515625" style="1976" customWidth="1"/>
    <col min="12787" max="12800" width="15.5703125" style="1976"/>
    <col min="12801" max="12801" width="55.28515625" style="1976" customWidth="1"/>
    <col min="12802" max="12822" width="15.5703125" style="1976" bestFit="1" customWidth="1"/>
    <col min="12823" max="12823" width="16.42578125" style="1976" customWidth="1"/>
    <col min="12824" max="12824" width="15.28515625" style="1976" customWidth="1"/>
    <col min="12825" max="12825" width="15.42578125" style="1976" customWidth="1"/>
    <col min="12826" max="12826" width="16" style="1976" customWidth="1"/>
    <col min="12827" max="12827" width="18.28515625" style="1976" customWidth="1"/>
    <col min="12828" max="12828" width="17" style="1976" customWidth="1"/>
    <col min="12829" max="12829" width="17.42578125" style="1976" customWidth="1"/>
    <col min="12830" max="12830" width="16.85546875" style="1976" customWidth="1"/>
    <col min="12831" max="12831" width="17.28515625" style="1976" customWidth="1"/>
    <col min="12832" max="12832" width="17.140625" style="1976" customWidth="1"/>
    <col min="12833" max="12833" width="17.42578125" style="1976" customWidth="1"/>
    <col min="12834" max="12834" width="18.28515625" style="1976" customWidth="1"/>
    <col min="12835" max="12835" width="17.42578125" style="1976" customWidth="1"/>
    <col min="12836" max="12836" width="18.7109375" style="1976" customWidth="1"/>
    <col min="12837" max="12942" width="9.140625" style="1976" customWidth="1"/>
    <col min="12943" max="12943" width="45.7109375" style="1976" customWidth="1"/>
    <col min="12944" max="12964" width="16.7109375" style="1976" customWidth="1"/>
    <col min="12965" max="12965" width="16.85546875" style="1976" customWidth="1"/>
    <col min="12966" max="12967" width="9.140625" style="1976" customWidth="1"/>
    <col min="12968" max="12968" width="17.5703125" style="1976" customWidth="1"/>
    <col min="12969" max="12969" width="16" style="1976" bestFit="1" customWidth="1"/>
    <col min="12970" max="13041" width="9.140625" style="1976" customWidth="1"/>
    <col min="13042" max="13042" width="55.28515625" style="1976" customWidth="1"/>
    <col min="13043" max="13056" width="15.5703125" style="1976"/>
    <col min="13057" max="13057" width="55.28515625" style="1976" customWidth="1"/>
    <col min="13058" max="13078" width="15.5703125" style="1976" bestFit="1" customWidth="1"/>
    <col min="13079" max="13079" width="16.42578125" style="1976" customWidth="1"/>
    <col min="13080" max="13080" width="15.28515625" style="1976" customWidth="1"/>
    <col min="13081" max="13081" width="15.42578125" style="1976" customWidth="1"/>
    <col min="13082" max="13082" width="16" style="1976" customWidth="1"/>
    <col min="13083" max="13083" width="18.28515625" style="1976" customWidth="1"/>
    <col min="13084" max="13084" width="17" style="1976" customWidth="1"/>
    <col min="13085" max="13085" width="17.42578125" style="1976" customWidth="1"/>
    <col min="13086" max="13086" width="16.85546875" style="1976" customWidth="1"/>
    <col min="13087" max="13087" width="17.28515625" style="1976" customWidth="1"/>
    <col min="13088" max="13088" width="17.140625" style="1976" customWidth="1"/>
    <col min="13089" max="13089" width="17.42578125" style="1976" customWidth="1"/>
    <col min="13090" max="13090" width="18.28515625" style="1976" customWidth="1"/>
    <col min="13091" max="13091" width="17.42578125" style="1976" customWidth="1"/>
    <col min="13092" max="13092" width="18.7109375" style="1976" customWidth="1"/>
    <col min="13093" max="13198" width="9.140625" style="1976" customWidth="1"/>
    <col min="13199" max="13199" width="45.7109375" style="1976" customWidth="1"/>
    <col min="13200" max="13220" width="16.7109375" style="1976" customWidth="1"/>
    <col min="13221" max="13221" width="16.85546875" style="1976" customWidth="1"/>
    <col min="13222" max="13223" width="9.140625" style="1976" customWidth="1"/>
    <col min="13224" max="13224" width="17.5703125" style="1976" customWidth="1"/>
    <col min="13225" max="13225" width="16" style="1976" bestFit="1" customWidth="1"/>
    <col min="13226" max="13297" width="9.140625" style="1976" customWidth="1"/>
    <col min="13298" max="13298" width="55.28515625" style="1976" customWidth="1"/>
    <col min="13299" max="13312" width="15.5703125" style="1976"/>
    <col min="13313" max="13313" width="55.28515625" style="1976" customWidth="1"/>
    <col min="13314" max="13334" width="15.5703125" style="1976" bestFit="1" customWidth="1"/>
    <col min="13335" max="13335" width="16.42578125" style="1976" customWidth="1"/>
    <col min="13336" max="13336" width="15.28515625" style="1976" customWidth="1"/>
    <col min="13337" max="13337" width="15.42578125" style="1976" customWidth="1"/>
    <col min="13338" max="13338" width="16" style="1976" customWidth="1"/>
    <col min="13339" max="13339" width="18.28515625" style="1976" customWidth="1"/>
    <col min="13340" max="13340" width="17" style="1976" customWidth="1"/>
    <col min="13341" max="13341" width="17.42578125" style="1976" customWidth="1"/>
    <col min="13342" max="13342" width="16.85546875" style="1976" customWidth="1"/>
    <col min="13343" max="13343" width="17.28515625" style="1976" customWidth="1"/>
    <col min="13344" max="13344" width="17.140625" style="1976" customWidth="1"/>
    <col min="13345" max="13345" width="17.42578125" style="1976" customWidth="1"/>
    <col min="13346" max="13346" width="18.28515625" style="1976" customWidth="1"/>
    <col min="13347" max="13347" width="17.42578125" style="1976" customWidth="1"/>
    <col min="13348" max="13348" width="18.7109375" style="1976" customWidth="1"/>
    <col min="13349" max="13454" width="9.140625" style="1976" customWidth="1"/>
    <col min="13455" max="13455" width="45.7109375" style="1976" customWidth="1"/>
    <col min="13456" max="13476" width="16.7109375" style="1976" customWidth="1"/>
    <col min="13477" max="13477" width="16.85546875" style="1976" customWidth="1"/>
    <col min="13478" max="13479" width="9.140625" style="1976" customWidth="1"/>
    <col min="13480" max="13480" width="17.5703125" style="1976" customWidth="1"/>
    <col min="13481" max="13481" width="16" style="1976" bestFit="1" customWidth="1"/>
    <col min="13482" max="13553" width="9.140625" style="1976" customWidth="1"/>
    <col min="13554" max="13554" width="55.28515625" style="1976" customWidth="1"/>
    <col min="13555" max="13568" width="15.5703125" style="1976"/>
    <col min="13569" max="13569" width="55.28515625" style="1976" customWidth="1"/>
    <col min="13570" max="13590" width="15.5703125" style="1976" bestFit="1" customWidth="1"/>
    <col min="13591" max="13591" width="16.42578125" style="1976" customWidth="1"/>
    <col min="13592" max="13592" width="15.28515625" style="1976" customWidth="1"/>
    <col min="13593" max="13593" width="15.42578125" style="1976" customWidth="1"/>
    <col min="13594" max="13594" width="16" style="1976" customWidth="1"/>
    <col min="13595" max="13595" width="18.28515625" style="1976" customWidth="1"/>
    <col min="13596" max="13596" width="17" style="1976" customWidth="1"/>
    <col min="13597" max="13597" width="17.42578125" style="1976" customWidth="1"/>
    <col min="13598" max="13598" width="16.85546875" style="1976" customWidth="1"/>
    <col min="13599" max="13599" width="17.28515625" style="1976" customWidth="1"/>
    <col min="13600" max="13600" width="17.140625" style="1976" customWidth="1"/>
    <col min="13601" max="13601" width="17.42578125" style="1976" customWidth="1"/>
    <col min="13602" max="13602" width="18.28515625" style="1976" customWidth="1"/>
    <col min="13603" max="13603" width="17.42578125" style="1976" customWidth="1"/>
    <col min="13604" max="13604" width="18.7109375" style="1976" customWidth="1"/>
    <col min="13605" max="13710" width="9.140625" style="1976" customWidth="1"/>
    <col min="13711" max="13711" width="45.7109375" style="1976" customWidth="1"/>
    <col min="13712" max="13732" width="16.7109375" style="1976" customWidth="1"/>
    <col min="13733" max="13733" width="16.85546875" style="1976" customWidth="1"/>
    <col min="13734" max="13735" width="9.140625" style="1976" customWidth="1"/>
    <col min="13736" max="13736" width="17.5703125" style="1976" customWidth="1"/>
    <col min="13737" max="13737" width="16" style="1976" bestFit="1" customWidth="1"/>
    <col min="13738" max="13809" width="9.140625" style="1976" customWidth="1"/>
    <col min="13810" max="13810" width="55.28515625" style="1976" customWidth="1"/>
    <col min="13811" max="13824" width="15.5703125" style="1976"/>
    <col min="13825" max="13825" width="55.28515625" style="1976" customWidth="1"/>
    <col min="13826" max="13846" width="15.5703125" style="1976" bestFit="1" customWidth="1"/>
    <col min="13847" max="13847" width="16.42578125" style="1976" customWidth="1"/>
    <col min="13848" max="13848" width="15.28515625" style="1976" customWidth="1"/>
    <col min="13849" max="13849" width="15.42578125" style="1976" customWidth="1"/>
    <col min="13850" max="13850" width="16" style="1976" customWidth="1"/>
    <col min="13851" max="13851" width="18.28515625" style="1976" customWidth="1"/>
    <col min="13852" max="13852" width="17" style="1976" customWidth="1"/>
    <col min="13853" max="13853" width="17.42578125" style="1976" customWidth="1"/>
    <col min="13854" max="13854" width="16.85546875" style="1976" customWidth="1"/>
    <col min="13855" max="13855" width="17.28515625" style="1976" customWidth="1"/>
    <col min="13856" max="13856" width="17.140625" style="1976" customWidth="1"/>
    <col min="13857" max="13857" width="17.42578125" style="1976" customWidth="1"/>
    <col min="13858" max="13858" width="18.28515625" style="1976" customWidth="1"/>
    <col min="13859" max="13859" width="17.42578125" style="1976" customWidth="1"/>
    <col min="13860" max="13860" width="18.7109375" style="1976" customWidth="1"/>
    <col min="13861" max="13966" width="9.140625" style="1976" customWidth="1"/>
    <col min="13967" max="13967" width="45.7109375" style="1976" customWidth="1"/>
    <col min="13968" max="13988" width="16.7109375" style="1976" customWidth="1"/>
    <col min="13989" max="13989" width="16.85546875" style="1976" customWidth="1"/>
    <col min="13990" max="13991" width="9.140625" style="1976" customWidth="1"/>
    <col min="13992" max="13992" width="17.5703125" style="1976" customWidth="1"/>
    <col min="13993" max="13993" width="16" style="1976" bestFit="1" customWidth="1"/>
    <col min="13994" max="14065" width="9.140625" style="1976" customWidth="1"/>
    <col min="14066" max="14066" width="55.28515625" style="1976" customWidth="1"/>
    <col min="14067" max="14080" width="15.5703125" style="1976"/>
    <col min="14081" max="14081" width="55.28515625" style="1976" customWidth="1"/>
    <col min="14082" max="14102" width="15.5703125" style="1976" bestFit="1" customWidth="1"/>
    <col min="14103" max="14103" width="16.42578125" style="1976" customWidth="1"/>
    <col min="14104" max="14104" width="15.28515625" style="1976" customWidth="1"/>
    <col min="14105" max="14105" width="15.42578125" style="1976" customWidth="1"/>
    <col min="14106" max="14106" width="16" style="1976" customWidth="1"/>
    <col min="14107" max="14107" width="18.28515625" style="1976" customWidth="1"/>
    <col min="14108" max="14108" width="17" style="1976" customWidth="1"/>
    <col min="14109" max="14109" width="17.42578125" style="1976" customWidth="1"/>
    <col min="14110" max="14110" width="16.85546875" style="1976" customWidth="1"/>
    <col min="14111" max="14111" width="17.28515625" style="1976" customWidth="1"/>
    <col min="14112" max="14112" width="17.140625" style="1976" customWidth="1"/>
    <col min="14113" max="14113" width="17.42578125" style="1976" customWidth="1"/>
    <col min="14114" max="14114" width="18.28515625" style="1976" customWidth="1"/>
    <col min="14115" max="14115" width="17.42578125" style="1976" customWidth="1"/>
    <col min="14116" max="14116" width="18.7109375" style="1976" customWidth="1"/>
    <col min="14117" max="14222" width="9.140625" style="1976" customWidth="1"/>
    <col min="14223" max="14223" width="45.7109375" style="1976" customWidth="1"/>
    <col min="14224" max="14244" width="16.7109375" style="1976" customWidth="1"/>
    <col min="14245" max="14245" width="16.85546875" style="1976" customWidth="1"/>
    <col min="14246" max="14247" width="9.140625" style="1976" customWidth="1"/>
    <col min="14248" max="14248" width="17.5703125" style="1976" customWidth="1"/>
    <col min="14249" max="14249" width="16" style="1976" bestFit="1" customWidth="1"/>
    <col min="14250" max="14321" width="9.140625" style="1976" customWidth="1"/>
    <col min="14322" max="14322" width="55.28515625" style="1976" customWidth="1"/>
    <col min="14323" max="14336" width="15.5703125" style="1976"/>
    <col min="14337" max="14337" width="55.28515625" style="1976" customWidth="1"/>
    <col min="14338" max="14358" width="15.5703125" style="1976" bestFit="1" customWidth="1"/>
    <col min="14359" max="14359" width="16.42578125" style="1976" customWidth="1"/>
    <col min="14360" max="14360" width="15.28515625" style="1976" customWidth="1"/>
    <col min="14361" max="14361" width="15.42578125" style="1976" customWidth="1"/>
    <col min="14362" max="14362" width="16" style="1976" customWidth="1"/>
    <col min="14363" max="14363" width="18.28515625" style="1976" customWidth="1"/>
    <col min="14364" max="14364" width="17" style="1976" customWidth="1"/>
    <col min="14365" max="14365" width="17.42578125" style="1976" customWidth="1"/>
    <col min="14366" max="14366" width="16.85546875" style="1976" customWidth="1"/>
    <col min="14367" max="14367" width="17.28515625" style="1976" customWidth="1"/>
    <col min="14368" max="14368" width="17.140625" style="1976" customWidth="1"/>
    <col min="14369" max="14369" width="17.42578125" style="1976" customWidth="1"/>
    <col min="14370" max="14370" width="18.28515625" style="1976" customWidth="1"/>
    <col min="14371" max="14371" width="17.42578125" style="1976" customWidth="1"/>
    <col min="14372" max="14372" width="18.7109375" style="1976" customWidth="1"/>
    <col min="14373" max="14478" width="9.140625" style="1976" customWidth="1"/>
    <col min="14479" max="14479" width="45.7109375" style="1976" customWidth="1"/>
    <col min="14480" max="14500" width="16.7109375" style="1976" customWidth="1"/>
    <col min="14501" max="14501" width="16.85546875" style="1976" customWidth="1"/>
    <col min="14502" max="14503" width="9.140625" style="1976" customWidth="1"/>
    <col min="14504" max="14504" width="17.5703125" style="1976" customWidth="1"/>
    <col min="14505" max="14505" width="16" style="1976" bestFit="1" customWidth="1"/>
    <col min="14506" max="14577" width="9.140625" style="1976" customWidth="1"/>
    <col min="14578" max="14578" width="55.28515625" style="1976" customWidth="1"/>
    <col min="14579" max="14592" width="15.5703125" style="1976"/>
    <col min="14593" max="14593" width="55.28515625" style="1976" customWidth="1"/>
    <col min="14594" max="14614" width="15.5703125" style="1976" bestFit="1" customWidth="1"/>
    <col min="14615" max="14615" width="16.42578125" style="1976" customWidth="1"/>
    <col min="14616" max="14616" width="15.28515625" style="1976" customWidth="1"/>
    <col min="14617" max="14617" width="15.42578125" style="1976" customWidth="1"/>
    <col min="14618" max="14618" width="16" style="1976" customWidth="1"/>
    <col min="14619" max="14619" width="18.28515625" style="1976" customWidth="1"/>
    <col min="14620" max="14620" width="17" style="1976" customWidth="1"/>
    <col min="14621" max="14621" width="17.42578125" style="1976" customWidth="1"/>
    <col min="14622" max="14622" width="16.85546875" style="1976" customWidth="1"/>
    <col min="14623" max="14623" width="17.28515625" style="1976" customWidth="1"/>
    <col min="14624" max="14624" width="17.140625" style="1976" customWidth="1"/>
    <col min="14625" max="14625" width="17.42578125" style="1976" customWidth="1"/>
    <col min="14626" max="14626" width="18.28515625" style="1976" customWidth="1"/>
    <col min="14627" max="14627" width="17.42578125" style="1976" customWidth="1"/>
    <col min="14628" max="14628" width="18.7109375" style="1976" customWidth="1"/>
    <col min="14629" max="14734" width="9.140625" style="1976" customWidth="1"/>
    <col min="14735" max="14735" width="45.7109375" style="1976" customWidth="1"/>
    <col min="14736" max="14756" width="16.7109375" style="1976" customWidth="1"/>
    <col min="14757" max="14757" width="16.85546875" style="1976" customWidth="1"/>
    <col min="14758" max="14759" width="9.140625" style="1976" customWidth="1"/>
    <col min="14760" max="14760" width="17.5703125" style="1976" customWidth="1"/>
    <col min="14761" max="14761" width="16" style="1976" bestFit="1" customWidth="1"/>
    <col min="14762" max="14833" width="9.140625" style="1976" customWidth="1"/>
    <col min="14834" max="14834" width="55.28515625" style="1976" customWidth="1"/>
    <col min="14835" max="14848" width="15.5703125" style="1976"/>
    <col min="14849" max="14849" width="55.28515625" style="1976" customWidth="1"/>
    <col min="14850" max="14870" width="15.5703125" style="1976" bestFit="1" customWidth="1"/>
    <col min="14871" max="14871" width="16.42578125" style="1976" customWidth="1"/>
    <col min="14872" max="14872" width="15.28515625" style="1976" customWidth="1"/>
    <col min="14873" max="14873" width="15.42578125" style="1976" customWidth="1"/>
    <col min="14874" max="14874" width="16" style="1976" customWidth="1"/>
    <col min="14875" max="14875" width="18.28515625" style="1976" customWidth="1"/>
    <col min="14876" max="14876" width="17" style="1976" customWidth="1"/>
    <col min="14877" max="14877" width="17.42578125" style="1976" customWidth="1"/>
    <col min="14878" max="14878" width="16.85546875" style="1976" customWidth="1"/>
    <col min="14879" max="14879" width="17.28515625" style="1976" customWidth="1"/>
    <col min="14880" max="14880" width="17.140625" style="1976" customWidth="1"/>
    <col min="14881" max="14881" width="17.42578125" style="1976" customWidth="1"/>
    <col min="14882" max="14882" width="18.28515625" style="1976" customWidth="1"/>
    <col min="14883" max="14883" width="17.42578125" style="1976" customWidth="1"/>
    <col min="14884" max="14884" width="18.7109375" style="1976" customWidth="1"/>
    <col min="14885" max="14990" width="9.140625" style="1976" customWidth="1"/>
    <col min="14991" max="14991" width="45.7109375" style="1976" customWidth="1"/>
    <col min="14992" max="15012" width="16.7109375" style="1976" customWidth="1"/>
    <col min="15013" max="15013" width="16.85546875" style="1976" customWidth="1"/>
    <col min="15014" max="15015" width="9.140625" style="1976" customWidth="1"/>
    <col min="15016" max="15016" width="17.5703125" style="1976" customWidth="1"/>
    <col min="15017" max="15017" width="16" style="1976" bestFit="1" customWidth="1"/>
    <col min="15018" max="15089" width="9.140625" style="1976" customWidth="1"/>
    <col min="15090" max="15090" width="55.28515625" style="1976" customWidth="1"/>
    <col min="15091" max="15104" width="15.5703125" style="1976"/>
    <col min="15105" max="15105" width="55.28515625" style="1976" customWidth="1"/>
    <col min="15106" max="15126" width="15.5703125" style="1976" bestFit="1" customWidth="1"/>
    <col min="15127" max="15127" width="16.42578125" style="1976" customWidth="1"/>
    <col min="15128" max="15128" width="15.28515625" style="1976" customWidth="1"/>
    <col min="15129" max="15129" width="15.42578125" style="1976" customWidth="1"/>
    <col min="15130" max="15130" width="16" style="1976" customWidth="1"/>
    <col min="15131" max="15131" width="18.28515625" style="1976" customWidth="1"/>
    <col min="15132" max="15132" width="17" style="1976" customWidth="1"/>
    <col min="15133" max="15133" width="17.42578125" style="1976" customWidth="1"/>
    <col min="15134" max="15134" width="16.85546875" style="1976" customWidth="1"/>
    <col min="15135" max="15135" width="17.28515625" style="1976" customWidth="1"/>
    <col min="15136" max="15136" width="17.140625" style="1976" customWidth="1"/>
    <col min="15137" max="15137" width="17.42578125" style="1976" customWidth="1"/>
    <col min="15138" max="15138" width="18.28515625" style="1976" customWidth="1"/>
    <col min="15139" max="15139" width="17.42578125" style="1976" customWidth="1"/>
    <col min="15140" max="15140" width="18.7109375" style="1976" customWidth="1"/>
    <col min="15141" max="15246" width="9.140625" style="1976" customWidth="1"/>
    <col min="15247" max="15247" width="45.7109375" style="1976" customWidth="1"/>
    <col min="15248" max="15268" width="16.7109375" style="1976" customWidth="1"/>
    <col min="15269" max="15269" width="16.85546875" style="1976" customWidth="1"/>
    <col min="15270" max="15271" width="9.140625" style="1976" customWidth="1"/>
    <col min="15272" max="15272" width="17.5703125" style="1976" customWidth="1"/>
    <col min="15273" max="15273" width="16" style="1976" bestFit="1" customWidth="1"/>
    <col min="15274" max="15345" width="9.140625" style="1976" customWidth="1"/>
    <col min="15346" max="15346" width="55.28515625" style="1976" customWidth="1"/>
    <col min="15347" max="15360" width="15.5703125" style="1976"/>
    <col min="15361" max="15361" width="55.28515625" style="1976" customWidth="1"/>
    <col min="15362" max="15382" width="15.5703125" style="1976" bestFit="1" customWidth="1"/>
    <col min="15383" max="15383" width="16.42578125" style="1976" customWidth="1"/>
    <col min="15384" max="15384" width="15.28515625" style="1976" customWidth="1"/>
    <col min="15385" max="15385" width="15.42578125" style="1976" customWidth="1"/>
    <col min="15386" max="15386" width="16" style="1976" customWidth="1"/>
    <col min="15387" max="15387" width="18.28515625" style="1976" customWidth="1"/>
    <col min="15388" max="15388" width="17" style="1976" customWidth="1"/>
    <col min="15389" max="15389" width="17.42578125" style="1976" customWidth="1"/>
    <col min="15390" max="15390" width="16.85546875" style="1976" customWidth="1"/>
    <col min="15391" max="15391" width="17.28515625" style="1976" customWidth="1"/>
    <col min="15392" max="15392" width="17.140625" style="1976" customWidth="1"/>
    <col min="15393" max="15393" width="17.42578125" style="1976" customWidth="1"/>
    <col min="15394" max="15394" width="18.28515625" style="1976" customWidth="1"/>
    <col min="15395" max="15395" width="17.42578125" style="1976" customWidth="1"/>
    <col min="15396" max="15396" width="18.7109375" style="1976" customWidth="1"/>
    <col min="15397" max="15502" width="9.140625" style="1976" customWidth="1"/>
    <col min="15503" max="15503" width="45.7109375" style="1976" customWidth="1"/>
    <col min="15504" max="15524" width="16.7109375" style="1976" customWidth="1"/>
    <col min="15525" max="15525" width="16.85546875" style="1976" customWidth="1"/>
    <col min="15526" max="15527" width="9.140625" style="1976" customWidth="1"/>
    <col min="15528" max="15528" width="17.5703125" style="1976" customWidth="1"/>
    <col min="15529" max="15529" width="16" style="1976" bestFit="1" customWidth="1"/>
    <col min="15530" max="15601" width="9.140625" style="1976" customWidth="1"/>
    <col min="15602" max="15602" width="55.28515625" style="1976" customWidth="1"/>
    <col min="15603" max="15616" width="15.5703125" style="1976"/>
    <col min="15617" max="15617" width="55.28515625" style="1976" customWidth="1"/>
    <col min="15618" max="15638" width="15.5703125" style="1976" bestFit="1" customWidth="1"/>
    <col min="15639" max="15639" width="16.42578125" style="1976" customWidth="1"/>
    <col min="15640" max="15640" width="15.28515625" style="1976" customWidth="1"/>
    <col min="15641" max="15641" width="15.42578125" style="1976" customWidth="1"/>
    <col min="15642" max="15642" width="16" style="1976" customWidth="1"/>
    <col min="15643" max="15643" width="18.28515625" style="1976" customWidth="1"/>
    <col min="15644" max="15644" width="17" style="1976" customWidth="1"/>
    <col min="15645" max="15645" width="17.42578125" style="1976" customWidth="1"/>
    <col min="15646" max="15646" width="16.85546875" style="1976" customWidth="1"/>
    <col min="15647" max="15647" width="17.28515625" style="1976" customWidth="1"/>
    <col min="15648" max="15648" width="17.140625" style="1976" customWidth="1"/>
    <col min="15649" max="15649" width="17.42578125" style="1976" customWidth="1"/>
    <col min="15650" max="15650" width="18.28515625" style="1976" customWidth="1"/>
    <col min="15651" max="15651" width="17.42578125" style="1976" customWidth="1"/>
    <col min="15652" max="15652" width="18.7109375" style="1976" customWidth="1"/>
    <col min="15653" max="15758" width="9.140625" style="1976" customWidth="1"/>
    <col min="15759" max="15759" width="45.7109375" style="1976" customWidth="1"/>
    <col min="15760" max="15780" width="16.7109375" style="1976" customWidth="1"/>
    <col min="15781" max="15781" width="16.85546875" style="1976" customWidth="1"/>
    <col min="15782" max="15783" width="9.140625" style="1976" customWidth="1"/>
    <col min="15784" max="15784" width="17.5703125" style="1976" customWidth="1"/>
    <col min="15785" max="15785" width="16" style="1976" bestFit="1" customWidth="1"/>
    <col min="15786" max="15857" width="9.140625" style="1976" customWidth="1"/>
    <col min="15858" max="15858" width="55.28515625" style="1976" customWidth="1"/>
    <col min="15859" max="15872" width="15.5703125" style="1976"/>
    <col min="15873" max="15873" width="55.28515625" style="1976" customWidth="1"/>
    <col min="15874" max="15894" width="15.5703125" style="1976" bestFit="1" customWidth="1"/>
    <col min="15895" max="15895" width="16.42578125" style="1976" customWidth="1"/>
    <col min="15896" max="15896" width="15.28515625" style="1976" customWidth="1"/>
    <col min="15897" max="15897" width="15.42578125" style="1976" customWidth="1"/>
    <col min="15898" max="15898" width="16" style="1976" customWidth="1"/>
    <col min="15899" max="15899" width="18.28515625" style="1976" customWidth="1"/>
    <col min="15900" max="15900" width="17" style="1976" customWidth="1"/>
    <col min="15901" max="15901" width="17.42578125" style="1976" customWidth="1"/>
    <col min="15902" max="15902" width="16.85546875" style="1976" customWidth="1"/>
    <col min="15903" max="15903" width="17.28515625" style="1976" customWidth="1"/>
    <col min="15904" max="15904" width="17.140625" style="1976" customWidth="1"/>
    <col min="15905" max="15905" width="17.42578125" style="1976" customWidth="1"/>
    <col min="15906" max="15906" width="18.28515625" style="1976" customWidth="1"/>
    <col min="15907" max="15907" width="17.42578125" style="1976" customWidth="1"/>
    <col min="15908" max="15908" width="18.7109375" style="1976" customWidth="1"/>
    <col min="15909" max="16014" width="9.140625" style="1976" customWidth="1"/>
    <col min="16015" max="16015" width="45.7109375" style="1976" customWidth="1"/>
    <col min="16016" max="16036" width="16.7109375" style="1976" customWidth="1"/>
    <col min="16037" max="16037" width="16.85546875" style="1976" customWidth="1"/>
    <col min="16038" max="16039" width="9.140625" style="1976" customWidth="1"/>
    <col min="16040" max="16040" width="17.5703125" style="1976" customWidth="1"/>
    <col min="16041" max="16041" width="16" style="1976" bestFit="1" customWidth="1"/>
    <col min="16042" max="16113" width="9.140625" style="1976" customWidth="1"/>
    <col min="16114" max="16114" width="55.28515625" style="1976" customWidth="1"/>
    <col min="16115" max="16128" width="15.5703125" style="1976"/>
    <col min="16129" max="16129" width="55.28515625" style="1976" customWidth="1"/>
    <col min="16130" max="16150" width="15.5703125" style="1976" bestFit="1" customWidth="1"/>
    <col min="16151" max="16151" width="16.42578125" style="1976" customWidth="1"/>
    <col min="16152" max="16152" width="15.28515625" style="1976" customWidth="1"/>
    <col min="16153" max="16153" width="15.42578125" style="1976" customWidth="1"/>
    <col min="16154" max="16154" width="16" style="1976" customWidth="1"/>
    <col min="16155" max="16155" width="18.28515625" style="1976" customWidth="1"/>
    <col min="16156" max="16156" width="17" style="1976" customWidth="1"/>
    <col min="16157" max="16157" width="17.42578125" style="1976" customWidth="1"/>
    <col min="16158" max="16158" width="16.85546875" style="1976" customWidth="1"/>
    <col min="16159" max="16159" width="17.28515625" style="1976" customWidth="1"/>
    <col min="16160" max="16160" width="17.140625" style="1976" customWidth="1"/>
    <col min="16161" max="16161" width="17.42578125" style="1976" customWidth="1"/>
    <col min="16162" max="16162" width="18.28515625" style="1976" customWidth="1"/>
    <col min="16163" max="16163" width="17.42578125" style="1976" customWidth="1"/>
    <col min="16164" max="16164" width="18.7109375" style="1976" customWidth="1"/>
    <col min="16165" max="16270" width="9.140625" style="1976" customWidth="1"/>
    <col min="16271" max="16271" width="45.7109375" style="1976" customWidth="1"/>
    <col min="16272" max="16292" width="16.7109375" style="1976" customWidth="1"/>
    <col min="16293" max="16293" width="16.85546875" style="1976" customWidth="1"/>
    <col min="16294" max="16295" width="9.140625" style="1976" customWidth="1"/>
    <col min="16296" max="16296" width="17.5703125" style="1976" customWidth="1"/>
    <col min="16297" max="16297" width="16" style="1976" bestFit="1" customWidth="1"/>
    <col min="16298" max="16369" width="9.140625" style="1976" customWidth="1"/>
    <col min="16370" max="16370" width="55.28515625" style="1976" customWidth="1"/>
    <col min="16371" max="16384" width="15.5703125" style="1976"/>
  </cols>
  <sheetData>
    <row r="1" spans="1:36" ht="25.5">
      <c r="A1" s="1172" t="s">
        <v>322</v>
      </c>
    </row>
    <row r="2" spans="1:36" s="1958" customFormat="1" ht="40.5" customHeight="1" thickBot="1">
      <c r="A2" s="1957" t="s">
        <v>1124</v>
      </c>
    </row>
    <row r="3" spans="1:36" s="3034" customFormat="1" ht="20.25" customHeight="1" thickBot="1">
      <c r="A3" s="3060" t="s">
        <v>1017</v>
      </c>
      <c r="B3" s="3061" t="s">
        <v>1018</v>
      </c>
      <c r="C3" s="3062" t="s">
        <v>1019</v>
      </c>
      <c r="D3" s="3062" t="s">
        <v>1020</v>
      </c>
      <c r="E3" s="3063" t="s">
        <v>1021</v>
      </c>
      <c r="F3" s="3064" t="s">
        <v>1022</v>
      </c>
      <c r="G3" s="3061" t="s">
        <v>1023</v>
      </c>
      <c r="H3" s="3062" t="s">
        <v>1024</v>
      </c>
      <c r="I3" s="3062" t="s">
        <v>1025</v>
      </c>
      <c r="J3" s="3063" t="s">
        <v>1026</v>
      </c>
      <c r="K3" s="3064" t="s">
        <v>1027</v>
      </c>
      <c r="L3" s="3061" t="s">
        <v>1028</v>
      </c>
      <c r="M3" s="3062" t="s">
        <v>1029</v>
      </c>
      <c r="N3" s="3062" t="s">
        <v>1030</v>
      </c>
      <c r="O3" s="3063" t="s">
        <v>1031</v>
      </c>
      <c r="P3" s="3064" t="s">
        <v>1032</v>
      </c>
      <c r="Q3" s="3061" t="s">
        <v>1033</v>
      </c>
      <c r="R3" s="3061" t="s">
        <v>1034</v>
      </c>
      <c r="S3" s="3061" t="s">
        <v>1035</v>
      </c>
      <c r="T3" s="3061" t="s">
        <v>1036</v>
      </c>
      <c r="U3" s="3065" t="s">
        <v>1037</v>
      </c>
      <c r="V3" s="3061" t="s">
        <v>1038</v>
      </c>
      <c r="W3" s="3061" t="s">
        <v>1039</v>
      </c>
      <c r="X3" s="3061" t="s">
        <v>1040</v>
      </c>
      <c r="Y3" s="3063" t="s">
        <v>1041</v>
      </c>
      <c r="Z3" s="3065" t="s">
        <v>1125</v>
      </c>
      <c r="AA3" s="3066" t="s">
        <v>1043</v>
      </c>
      <c r="AB3" s="3063" t="s">
        <v>1044</v>
      </c>
      <c r="AC3" s="3062" t="s">
        <v>1045</v>
      </c>
      <c r="AD3" s="3067" t="s">
        <v>1046</v>
      </c>
      <c r="AE3" s="3065" t="s">
        <v>1111</v>
      </c>
      <c r="AF3" s="3066" t="s">
        <v>1048</v>
      </c>
      <c r="AG3" s="3063" t="s">
        <v>1049</v>
      </c>
      <c r="AH3" s="3062" t="s">
        <v>1050</v>
      </c>
      <c r="AI3" s="3067" t="s">
        <v>1051</v>
      </c>
      <c r="AJ3" s="3065" t="s">
        <v>1112</v>
      </c>
    </row>
    <row r="4" spans="1:36" s="1967" customFormat="1" ht="15.75" customHeight="1">
      <c r="A4" s="3068" t="s">
        <v>1053</v>
      </c>
      <c r="B4" s="1959">
        <v>2594759.8643887825</v>
      </c>
      <c r="C4" s="1960">
        <v>2873377.5676302873</v>
      </c>
      <c r="D4" s="1960">
        <v>4000028.6401259801</v>
      </c>
      <c r="E4" s="1961">
        <v>3580726.7278425982</v>
      </c>
      <c r="F4" s="1962">
        <v>13048892.799987648</v>
      </c>
      <c r="G4" s="1959">
        <v>2653864.0683233947</v>
      </c>
      <c r="H4" s="1960">
        <v>2955290.8278324204</v>
      </c>
      <c r="I4" s="1960">
        <v>4130570.3093870915</v>
      </c>
      <c r="J4" s="1961">
        <v>3689653.5625652066</v>
      </c>
      <c r="K4" s="1962">
        <v>13429378.768108113</v>
      </c>
      <c r="L4" s="1959">
        <v>2805803.3926139907</v>
      </c>
      <c r="M4" s="1960">
        <v>3160094.6792160361</v>
      </c>
      <c r="N4" s="1960">
        <v>4307966.7473658025</v>
      </c>
      <c r="O4" s="1961">
        <v>4055840.8027610146</v>
      </c>
      <c r="P4" s="1962">
        <v>14329705.621956842</v>
      </c>
      <c r="Q4" s="1959">
        <v>2874849.1315964959</v>
      </c>
      <c r="R4" s="1960">
        <v>3241176.3791996664</v>
      </c>
      <c r="S4" s="1960">
        <v>4456105.7933535026</v>
      </c>
      <c r="T4" s="1961">
        <v>4178391.9071115432</v>
      </c>
      <c r="U4" s="1962">
        <v>14750523.211261211</v>
      </c>
      <c r="V4" s="2019">
        <v>3033970.430131475</v>
      </c>
      <c r="W4" s="2020">
        <v>3360450.4756428143</v>
      </c>
      <c r="X4" s="1960">
        <v>4655322.1579144094</v>
      </c>
      <c r="Y4" s="1961">
        <v>4330646.2717314428</v>
      </c>
      <c r="Z4" s="2021">
        <v>15380389.335420141</v>
      </c>
      <c r="AA4" s="2022">
        <v>3176598.136529339</v>
      </c>
      <c r="AB4" s="1964">
        <v>3477845.2307289443</v>
      </c>
      <c r="AC4" s="1965">
        <v>4816519.1489288006</v>
      </c>
      <c r="AD4" s="1966">
        <v>4481257.624706558</v>
      </c>
      <c r="AE4" s="1966">
        <v>15952220.140893642</v>
      </c>
      <c r="AF4" s="2022">
        <v>3274725.0132596097</v>
      </c>
      <c r="AG4" s="1964">
        <v>3635533.1340158964</v>
      </c>
      <c r="AH4" s="1965">
        <v>5035069.0633416427</v>
      </c>
      <c r="AI4" s="1966">
        <v>4662010.123863128</v>
      </c>
      <c r="AJ4" s="1966">
        <v>16607337.334480274</v>
      </c>
    </row>
    <row r="5" spans="1:36" ht="15.75" customHeight="1">
      <c r="A5" s="3069" t="s">
        <v>1054</v>
      </c>
      <c r="B5" s="1968">
        <v>2262178.08498313</v>
      </c>
      <c r="C5" s="1969">
        <v>2561460.0538645401</v>
      </c>
      <c r="D5" s="1969">
        <v>3660097.2260672171</v>
      </c>
      <c r="E5" s="1970">
        <v>3200161.005085113</v>
      </c>
      <c r="F5" s="1971">
        <v>11683896.369999999</v>
      </c>
      <c r="G5" s="1968">
        <v>2312358.56735702</v>
      </c>
      <c r="H5" s="1969">
        <v>2624438.47297596</v>
      </c>
      <c r="I5" s="1969">
        <v>3783265.0564033599</v>
      </c>
      <c r="J5" s="1970">
        <v>3297129.9041987499</v>
      </c>
      <c r="K5" s="1971">
        <v>12017192.000935089</v>
      </c>
      <c r="L5" s="1968">
        <v>2463380.4358317801</v>
      </c>
      <c r="M5" s="1969">
        <v>2824154.47581243</v>
      </c>
      <c r="N5" s="1969">
        <v>3972238.1545983301</v>
      </c>
      <c r="O5" s="1970">
        <v>3659768.9829285098</v>
      </c>
      <c r="P5" s="1971">
        <v>12919542.049171049</v>
      </c>
      <c r="Q5" s="1968">
        <v>2507232.2521577077</v>
      </c>
      <c r="R5" s="1969">
        <v>2881454.4994189502</v>
      </c>
      <c r="S5" s="1969">
        <v>4102292.5877032303</v>
      </c>
      <c r="T5" s="1970">
        <v>3756822.46053814</v>
      </c>
      <c r="U5" s="1971">
        <v>13247801.799818028</v>
      </c>
      <c r="V5" s="2023">
        <v>2643112.0782878958</v>
      </c>
      <c r="W5" s="1969">
        <v>2983925.4104615944</v>
      </c>
      <c r="X5" s="1969">
        <v>4281853.8280393081</v>
      </c>
      <c r="Y5" s="1970">
        <v>3884558.6927530579</v>
      </c>
      <c r="Z5" s="1971">
        <v>13793450.009541856</v>
      </c>
      <c r="AA5" s="2024">
        <v>2760875.0033983034</v>
      </c>
      <c r="AB5" s="1973">
        <v>3079446.8353725178</v>
      </c>
      <c r="AC5" s="1974">
        <v>4423689.0881990958</v>
      </c>
      <c r="AD5" s="1975">
        <v>4010925.8083408307</v>
      </c>
      <c r="AE5" s="1975">
        <v>14274936.735310748</v>
      </c>
      <c r="AF5" s="2024">
        <v>2844122.1639009095</v>
      </c>
      <c r="AG5" s="1973">
        <v>3224828.5154776345</v>
      </c>
      <c r="AH5" s="1974">
        <v>4639609.6377112949</v>
      </c>
      <c r="AI5" s="1975">
        <v>4185887.5046909344</v>
      </c>
      <c r="AJ5" s="1975">
        <v>14894447.821780773</v>
      </c>
    </row>
    <row r="6" spans="1:36" ht="15.75" customHeight="1">
      <c r="A6" s="3069" t="s">
        <v>1055</v>
      </c>
      <c r="B6" s="1968">
        <v>237297.50991917684</v>
      </c>
      <c r="C6" s="1969">
        <v>216103.69715101353</v>
      </c>
      <c r="D6" s="1969">
        <v>247970.42956409958</v>
      </c>
      <c r="E6" s="1970">
        <v>278192.41590582608</v>
      </c>
      <c r="F6" s="1971">
        <v>979564.05254011601</v>
      </c>
      <c r="G6" s="1968">
        <v>240585.313786182</v>
      </c>
      <c r="H6" s="1969">
        <v>224920.03453533899</v>
      </c>
      <c r="I6" s="1969">
        <v>249857.97256364801</v>
      </c>
      <c r="J6" s="1970">
        <v>284040.71651597921</v>
      </c>
      <c r="K6" s="1971">
        <v>999404.03740114812</v>
      </c>
      <c r="L6" s="1968">
        <v>235759.75079028049</v>
      </c>
      <c r="M6" s="1969">
        <v>224072.82888709992</v>
      </c>
      <c r="N6" s="1969">
        <v>234399.15564657899</v>
      </c>
      <c r="O6" s="1970">
        <v>278531.050119914</v>
      </c>
      <c r="P6" s="1971">
        <v>972762.78544387338</v>
      </c>
      <c r="Q6" s="1968">
        <v>250838.12319786986</v>
      </c>
      <c r="R6" s="1969">
        <v>239583.80070792342</v>
      </c>
      <c r="S6" s="1969">
        <v>246415.75943425513</v>
      </c>
      <c r="T6" s="1970">
        <v>294099.65139095223</v>
      </c>
      <c r="U6" s="1971">
        <v>1030937.3347310006</v>
      </c>
      <c r="V6" s="2023">
        <v>264914.50340059988</v>
      </c>
      <c r="W6" s="1969">
        <v>250455.27861969214</v>
      </c>
      <c r="X6" s="1969">
        <v>260494.80361507257</v>
      </c>
      <c r="Y6" s="1970">
        <v>310982.41783216683</v>
      </c>
      <c r="Z6" s="1971">
        <v>1086847.0034675314</v>
      </c>
      <c r="AA6" s="2024">
        <v>281970.83118502353</v>
      </c>
      <c r="AB6" s="1973">
        <v>265986.94636412809</v>
      </c>
      <c r="AC6" s="1974">
        <v>274832.38941332221</v>
      </c>
      <c r="AD6" s="1975">
        <v>328533.22057390749</v>
      </c>
      <c r="AE6" s="1975">
        <v>1151323.3875363814</v>
      </c>
      <c r="AF6" s="2024">
        <v>292862.47969894001</v>
      </c>
      <c r="AG6" s="1973">
        <v>282785.9459679221</v>
      </c>
      <c r="AH6" s="1974">
        <v>276910.04605504783</v>
      </c>
      <c r="AI6" s="1975">
        <v>332559.96865462128</v>
      </c>
      <c r="AJ6" s="1975">
        <v>1185118.4403765313</v>
      </c>
    </row>
    <row r="7" spans="1:36" ht="15.75" customHeight="1">
      <c r="A7" s="3069" t="s">
        <v>1056</v>
      </c>
      <c r="B7" s="1968">
        <v>30420.966488845341</v>
      </c>
      <c r="C7" s="1969">
        <v>34382.27258948618</v>
      </c>
      <c r="D7" s="1969">
        <v>33750.811829930324</v>
      </c>
      <c r="E7" s="1970">
        <v>37166.851039270528</v>
      </c>
      <c r="F7" s="1971">
        <v>135720.90194753237</v>
      </c>
      <c r="G7" s="1968">
        <v>30163.557545164786</v>
      </c>
      <c r="H7" s="1969">
        <v>37660.05587881714</v>
      </c>
      <c r="I7" s="1969">
        <v>35774.209910170095</v>
      </c>
      <c r="J7" s="1970">
        <v>38861.554286351733</v>
      </c>
      <c r="K7" s="1971">
        <v>142459.37762050377</v>
      </c>
      <c r="L7" s="1968">
        <v>31434.463019442301</v>
      </c>
      <c r="M7" s="1969">
        <v>38095.641589837898</v>
      </c>
      <c r="N7" s="1969">
        <v>36461.524403630901</v>
      </c>
      <c r="O7" s="1970">
        <v>40102.450876966519</v>
      </c>
      <c r="P7" s="1971">
        <v>146094.07988987761</v>
      </c>
      <c r="Q7" s="1968">
        <v>34442.652066673967</v>
      </c>
      <c r="R7" s="1969">
        <v>39180.932574263883</v>
      </c>
      <c r="S7" s="1969">
        <v>37627.970158126918</v>
      </c>
      <c r="T7" s="1970">
        <v>43062.616473461152</v>
      </c>
      <c r="U7" s="1971">
        <v>154314.17127252591</v>
      </c>
      <c r="V7" s="2023">
        <v>36690.273184641686</v>
      </c>
      <c r="W7" s="1969">
        <v>41157.438153207673</v>
      </c>
      <c r="X7" s="1969">
        <v>38517.437288446134</v>
      </c>
      <c r="Y7" s="1970">
        <v>44973.053073867057</v>
      </c>
      <c r="Z7" s="1971">
        <v>161338.20170016255</v>
      </c>
      <c r="AA7" s="2024">
        <v>38280.213450375821</v>
      </c>
      <c r="AB7" s="1973">
        <v>42806.152805219826</v>
      </c>
      <c r="AC7" s="1974">
        <v>39379.62833507028</v>
      </c>
      <c r="AD7" s="1975">
        <v>46792.412268651642</v>
      </c>
      <c r="AE7" s="1975">
        <v>167258.40685931756</v>
      </c>
      <c r="AF7" s="2024">
        <v>39164.901701087292</v>
      </c>
      <c r="AG7" s="1973">
        <v>44448.452885614555</v>
      </c>
      <c r="AH7" s="1974">
        <v>40197.37722953612</v>
      </c>
      <c r="AI7" s="1975">
        <v>47831.916693418956</v>
      </c>
      <c r="AJ7" s="1975">
        <v>171642.64850965692</v>
      </c>
    </row>
    <row r="8" spans="1:36" ht="15.75" customHeight="1">
      <c r="A8" s="3069" t="s">
        <v>1057</v>
      </c>
      <c r="B8" s="1968">
        <v>64863.302997630955</v>
      </c>
      <c r="C8" s="1969">
        <v>61431.544025247465</v>
      </c>
      <c r="D8" s="1969">
        <v>58210.172664733313</v>
      </c>
      <c r="E8" s="1970">
        <v>65206.45581238834</v>
      </c>
      <c r="F8" s="1971">
        <v>249711.47550000006</v>
      </c>
      <c r="G8" s="1968">
        <v>70756.629635028366</v>
      </c>
      <c r="H8" s="1969">
        <v>68272.264442304178</v>
      </c>
      <c r="I8" s="1969">
        <v>61673.070509913603</v>
      </c>
      <c r="J8" s="1970">
        <v>69621.387564125704</v>
      </c>
      <c r="K8" s="1971">
        <v>270323.35215137189</v>
      </c>
      <c r="L8" s="1968">
        <v>75228.742972487555</v>
      </c>
      <c r="M8" s="1969">
        <v>73771.732926668526</v>
      </c>
      <c r="N8" s="1969">
        <v>64867.91271726173</v>
      </c>
      <c r="O8" s="1970">
        <v>77438.318835624013</v>
      </c>
      <c r="P8" s="1971">
        <v>291306.7074520418</v>
      </c>
      <c r="Q8" s="1968">
        <v>82336.104174244392</v>
      </c>
      <c r="R8" s="1969">
        <v>80957.146498529386</v>
      </c>
      <c r="S8" s="1969">
        <v>69769.47605789073</v>
      </c>
      <c r="T8" s="1970">
        <v>84407.178708990134</v>
      </c>
      <c r="U8" s="1971">
        <v>317469.9054396546</v>
      </c>
      <c r="V8" s="2023">
        <v>89253.575258337412</v>
      </c>
      <c r="W8" s="1969">
        <v>84912.34840831974</v>
      </c>
      <c r="X8" s="1969">
        <v>74456.088971582998</v>
      </c>
      <c r="Y8" s="1970">
        <v>90132.108072351446</v>
      </c>
      <c r="Z8" s="1971">
        <v>338754.12071059161</v>
      </c>
      <c r="AA8" s="2024">
        <v>95472.088495636388</v>
      </c>
      <c r="AB8" s="1973">
        <v>89605.296187078668</v>
      </c>
      <c r="AC8" s="1974">
        <v>78618.04298131277</v>
      </c>
      <c r="AD8" s="1975">
        <v>95006.183523167783</v>
      </c>
      <c r="AE8" s="1975">
        <v>358701.61118719564</v>
      </c>
      <c r="AF8" s="2024">
        <v>98575.467958672554</v>
      </c>
      <c r="AG8" s="1973">
        <v>83470.219684725074</v>
      </c>
      <c r="AH8" s="1974">
        <v>78352.002345763394</v>
      </c>
      <c r="AI8" s="1975">
        <v>95730.733824153562</v>
      </c>
      <c r="AJ8" s="1975">
        <v>356128.42381331458</v>
      </c>
    </row>
    <row r="9" spans="1:36" s="1967" customFormat="1" ht="15.75" customHeight="1">
      <c r="A9" s="3068" t="s">
        <v>1058</v>
      </c>
      <c r="B9" s="1959">
        <v>2827621.2463011043</v>
      </c>
      <c r="C9" s="1960">
        <v>2874320.1537525551</v>
      </c>
      <c r="D9" s="1960">
        <v>2997064.5766120343</v>
      </c>
      <c r="E9" s="1961">
        <v>3334189.9370771362</v>
      </c>
      <c r="F9" s="1962">
        <v>12033195.913742829</v>
      </c>
      <c r="G9" s="1959">
        <v>3381469.3592251968</v>
      </c>
      <c r="H9" s="1960">
        <v>3240824.0225794716</v>
      </c>
      <c r="I9" s="1960">
        <v>3128904.7685304629</v>
      </c>
      <c r="J9" s="1961">
        <v>3123048.0459565716</v>
      </c>
      <c r="K9" s="1962">
        <v>12874246.1962917</v>
      </c>
      <c r="L9" s="1959">
        <v>3404226.6356134522</v>
      </c>
      <c r="M9" s="1960">
        <v>3154458.0565113747</v>
      </c>
      <c r="N9" s="1960">
        <v>3484527.2368870936</v>
      </c>
      <c r="O9" s="1961">
        <v>2984833.5843930864</v>
      </c>
      <c r="P9" s="1962">
        <v>13028045.513405008</v>
      </c>
      <c r="Q9" s="1959">
        <v>3404315.3182625184</v>
      </c>
      <c r="R9" s="1960">
        <v>3098769.2501324052</v>
      </c>
      <c r="S9" s="1960">
        <v>3396568.9027583017</v>
      </c>
      <c r="T9" s="1961">
        <v>3114856.4963673744</v>
      </c>
      <c r="U9" s="1962">
        <v>13014509.967520598</v>
      </c>
      <c r="V9" s="2019">
        <v>3498208.5013662521</v>
      </c>
      <c r="W9" s="1960">
        <v>3388257.2619432821</v>
      </c>
      <c r="X9" s="1960">
        <v>3567951.8845805917</v>
      </c>
      <c r="Y9" s="1961">
        <v>3336829.7244650228</v>
      </c>
      <c r="Z9" s="1962">
        <v>13791247.37235515</v>
      </c>
      <c r="AA9" s="2022">
        <v>3340475.5741086216</v>
      </c>
      <c r="AB9" s="1964">
        <v>3209814.9290420632</v>
      </c>
      <c r="AC9" s="1965">
        <v>3558756.9079314149</v>
      </c>
      <c r="AD9" s="1966">
        <v>3210078.7816835307</v>
      </c>
      <c r="AE9" s="1966">
        <v>13319126.192765631</v>
      </c>
      <c r="AF9" s="2022">
        <v>3175446.9408200094</v>
      </c>
      <c r="AG9" s="1964">
        <v>2875494.7668924313</v>
      </c>
      <c r="AH9" s="1965">
        <v>3080126.0281466618</v>
      </c>
      <c r="AI9" s="1966">
        <v>2983942.8236487028</v>
      </c>
      <c r="AJ9" s="1966">
        <v>12115010.559507808</v>
      </c>
    </row>
    <row r="10" spans="1:36" ht="15.75" customHeight="1">
      <c r="A10" s="3069" t="s">
        <v>1059</v>
      </c>
      <c r="B10" s="1968">
        <v>1937631.7697026792</v>
      </c>
      <c r="C10" s="1969">
        <v>1983894.9685183235</v>
      </c>
      <c r="D10" s="1969">
        <v>2092028.9718011669</v>
      </c>
      <c r="E10" s="1970">
        <v>2389120.6901653679</v>
      </c>
      <c r="F10" s="1971">
        <v>8402676.4001875371</v>
      </c>
      <c r="G10" s="1968">
        <v>2406675.895523468</v>
      </c>
      <c r="H10" s="1969">
        <v>2193573.113308534</v>
      </c>
      <c r="I10" s="1969">
        <v>2022201.7097736325</v>
      </c>
      <c r="J10" s="1970">
        <v>1976185.9023845803</v>
      </c>
      <c r="K10" s="1971">
        <v>8598636.6209902149</v>
      </c>
      <c r="L10" s="1968">
        <v>2207300.047820814</v>
      </c>
      <c r="M10" s="1969">
        <v>1970219.5176861256</v>
      </c>
      <c r="N10" s="1969">
        <v>2221019.1163670826</v>
      </c>
      <c r="O10" s="1970">
        <v>1774717.1434278295</v>
      </c>
      <c r="P10" s="1971">
        <v>8173255.8253018511</v>
      </c>
      <c r="Q10" s="1968">
        <v>1955768.0768146946</v>
      </c>
      <c r="R10" s="1969">
        <v>1646663.3316997869</v>
      </c>
      <c r="S10" s="1969">
        <v>1894182.9826508849</v>
      </c>
      <c r="T10" s="1970">
        <v>1608669.0042165597</v>
      </c>
      <c r="U10" s="1971">
        <v>7105283.3953819256</v>
      </c>
      <c r="V10" s="2023">
        <v>1826669.1910323829</v>
      </c>
      <c r="W10" s="1969">
        <v>1731376.9465511621</v>
      </c>
      <c r="X10" s="1969">
        <v>1826084.5423122765</v>
      </c>
      <c r="Y10" s="1970">
        <v>1627684.085574775</v>
      </c>
      <c r="Z10" s="1971">
        <v>7011814.765470597</v>
      </c>
      <c r="AA10" s="2024">
        <v>1677854.7009964827</v>
      </c>
      <c r="AB10" s="1973">
        <v>1613750.2993492596</v>
      </c>
      <c r="AC10" s="1974">
        <v>1845393.6056305226</v>
      </c>
      <c r="AD10" s="1975">
        <v>1492965.1429234084</v>
      </c>
      <c r="AE10" s="1975">
        <v>6629963.7488996731</v>
      </c>
      <c r="AF10" s="2024">
        <v>1646220.8971160629</v>
      </c>
      <c r="AG10" s="1973">
        <v>1331694.0198356651</v>
      </c>
      <c r="AH10" s="1974">
        <v>1439144.8839187559</v>
      </c>
      <c r="AI10" s="1975">
        <v>1308108.5710499338</v>
      </c>
      <c r="AJ10" s="1975">
        <v>5725168.371920418</v>
      </c>
    </row>
    <row r="11" spans="1:36" ht="15.75" customHeight="1">
      <c r="A11" s="3069" t="s">
        <v>1060</v>
      </c>
      <c r="B11" s="1968">
        <v>14581.306044613075</v>
      </c>
      <c r="C11" s="1969">
        <v>9788.4015726080233</v>
      </c>
      <c r="D11" s="1969">
        <v>12889.151721261875</v>
      </c>
      <c r="E11" s="1970">
        <v>14618.936207604815</v>
      </c>
      <c r="F11" s="1971">
        <v>51877.795546087786</v>
      </c>
      <c r="G11" s="1968">
        <v>16462.909114234091</v>
      </c>
      <c r="H11" s="1969">
        <v>12082.107360702852</v>
      </c>
      <c r="I11" s="1969">
        <v>14444.868225240654</v>
      </c>
      <c r="J11" s="1970">
        <v>16428.389659447708</v>
      </c>
      <c r="K11" s="1971">
        <v>59418.274359625313</v>
      </c>
      <c r="L11" s="1968">
        <v>17829.785195573204</v>
      </c>
      <c r="M11" s="1969">
        <v>15185.839557675767</v>
      </c>
      <c r="N11" s="1969">
        <v>17647.888386800892</v>
      </c>
      <c r="O11" s="1970">
        <v>20466.746682038851</v>
      </c>
      <c r="P11" s="1971">
        <v>71130.259822088716</v>
      </c>
      <c r="Q11" s="1968">
        <v>20119.260855563069</v>
      </c>
      <c r="R11" s="1969">
        <v>18317.271249397952</v>
      </c>
      <c r="S11" s="1969">
        <v>20469.167716134067</v>
      </c>
      <c r="T11" s="1970">
        <v>23962.423139715884</v>
      </c>
      <c r="U11" s="1971">
        <v>82868.122960810986</v>
      </c>
      <c r="V11" s="2023">
        <v>22964.51143788471</v>
      </c>
      <c r="W11" s="1969">
        <v>22154.730231813304</v>
      </c>
      <c r="X11" s="1969">
        <v>22882.041170690238</v>
      </c>
      <c r="Y11" s="1970">
        <v>27213.584856457834</v>
      </c>
      <c r="Z11" s="1971">
        <v>95214.867696846093</v>
      </c>
      <c r="AA11" s="2024">
        <v>25553.803069491019</v>
      </c>
      <c r="AB11" s="1973">
        <v>23726.410242355916</v>
      </c>
      <c r="AC11" s="1974">
        <v>24489.73848480899</v>
      </c>
      <c r="AD11" s="1975">
        <v>28773.856258283708</v>
      </c>
      <c r="AE11" s="1975">
        <v>102543.80805493963</v>
      </c>
      <c r="AF11" s="2024">
        <v>6738.0033324126962</v>
      </c>
      <c r="AG11" s="1973">
        <v>24352.721803267388</v>
      </c>
      <c r="AH11" s="1974">
        <v>26086.495701523752</v>
      </c>
      <c r="AI11" s="1975">
        <v>30432.519922073709</v>
      </c>
      <c r="AJ11" s="1975">
        <v>87609.740759277542</v>
      </c>
    </row>
    <row r="12" spans="1:36" ht="15.75" customHeight="1">
      <c r="A12" s="3069" t="s">
        <v>1061</v>
      </c>
      <c r="B12" s="1968">
        <v>1112.3513746139324</v>
      </c>
      <c r="C12" s="1969">
        <v>861.30543579457776</v>
      </c>
      <c r="D12" s="1969">
        <v>400.53817989395225</v>
      </c>
      <c r="E12" s="1970">
        <v>844.03584951757375</v>
      </c>
      <c r="F12" s="1971">
        <v>3218.2308398200362</v>
      </c>
      <c r="G12" s="1968">
        <v>1298.3776511421495</v>
      </c>
      <c r="H12" s="1969">
        <v>1059.0513628696094</v>
      </c>
      <c r="I12" s="1969">
        <v>486.09696042997882</v>
      </c>
      <c r="J12" s="1970">
        <v>1031.1674877278062</v>
      </c>
      <c r="K12" s="1971">
        <v>3874.6934621695445</v>
      </c>
      <c r="L12" s="1968">
        <v>1440.364696204598</v>
      </c>
      <c r="M12" s="1969">
        <v>1326.9760466134996</v>
      </c>
      <c r="N12" s="1969">
        <v>574.45671031140614</v>
      </c>
      <c r="O12" s="1970">
        <v>1234.8353680266528</v>
      </c>
      <c r="P12" s="1971">
        <v>4576.6328211561568</v>
      </c>
      <c r="Q12" s="1968">
        <v>1717.9487819563076</v>
      </c>
      <c r="R12" s="1969">
        <v>1628.6148310338751</v>
      </c>
      <c r="S12" s="1969">
        <v>678.88902505091528</v>
      </c>
      <c r="T12" s="1970">
        <v>1471.3113531189151</v>
      </c>
      <c r="U12" s="1971">
        <v>5496.7639911600127</v>
      </c>
      <c r="V12" s="2023">
        <v>1999.7576446114167</v>
      </c>
      <c r="W12" s="1969">
        <v>1952.8148385409984</v>
      </c>
      <c r="X12" s="1969">
        <v>823.51912959324613</v>
      </c>
      <c r="Y12" s="1970">
        <v>1811.6037873966072</v>
      </c>
      <c r="Z12" s="1971">
        <v>6587.6954001422682</v>
      </c>
      <c r="AA12" s="2024">
        <v>2287.8151345811116</v>
      </c>
      <c r="AB12" s="1973">
        <v>2136.2619030185506</v>
      </c>
      <c r="AC12" s="1974">
        <v>897.01054431384307</v>
      </c>
      <c r="AD12" s="1975">
        <v>1950.9671695023676</v>
      </c>
      <c r="AE12" s="1975">
        <v>7272.0547514158716</v>
      </c>
      <c r="AF12" s="2024">
        <v>2364.1226878444668</v>
      </c>
      <c r="AG12" s="1973">
        <v>2193.5630171631287</v>
      </c>
      <c r="AH12" s="1974">
        <v>827.38723324249077</v>
      </c>
      <c r="AI12" s="1975">
        <v>1959.5780847655842</v>
      </c>
      <c r="AJ12" s="1975">
        <v>7344.6510230156709</v>
      </c>
    </row>
    <row r="13" spans="1:36" ht="15.75" customHeight="1">
      <c r="A13" s="3069" t="s">
        <v>1062</v>
      </c>
      <c r="B13" s="1968">
        <v>814.47509669772865</v>
      </c>
      <c r="C13" s="1969">
        <v>664.27173852358567</v>
      </c>
      <c r="D13" s="1969">
        <v>547.1212503353504</v>
      </c>
      <c r="E13" s="1970">
        <v>328.97520933771114</v>
      </c>
      <c r="F13" s="1971">
        <v>2354.843294894376</v>
      </c>
      <c r="G13" s="1968">
        <v>899.74300651929377</v>
      </c>
      <c r="H13" s="1969">
        <v>814.63354792975326</v>
      </c>
      <c r="I13" s="1969">
        <v>621.23887313244904</v>
      </c>
      <c r="J13" s="1970">
        <v>371.3534761595958</v>
      </c>
      <c r="K13" s="1971">
        <v>2706.9689037410917</v>
      </c>
      <c r="L13" s="1968">
        <v>921.11179785691911</v>
      </c>
      <c r="M13" s="1969">
        <v>919.05685247382507</v>
      </c>
      <c r="N13" s="1969">
        <v>654.21124990793624</v>
      </c>
      <c r="O13" s="1970">
        <v>395.20366194338175</v>
      </c>
      <c r="P13" s="1971">
        <v>2889.583562182062</v>
      </c>
      <c r="Q13" s="1968">
        <v>1021.1508280385347</v>
      </c>
      <c r="R13" s="1969">
        <v>1107.3797371590533</v>
      </c>
      <c r="S13" s="1969">
        <v>746.54311603188921</v>
      </c>
      <c r="T13" s="1970">
        <v>451.56490973961036</v>
      </c>
      <c r="U13" s="1971">
        <v>3326.6385909690875</v>
      </c>
      <c r="V13" s="2023">
        <v>1128.9141585648417</v>
      </c>
      <c r="W13" s="1969">
        <v>1319.9967542036295</v>
      </c>
      <c r="X13" s="1969">
        <v>887.39400919116508</v>
      </c>
      <c r="Y13" s="1970">
        <v>542.63437629615055</v>
      </c>
      <c r="Z13" s="1971">
        <v>3878.939298255787</v>
      </c>
      <c r="AA13" s="2024">
        <v>1222.5850087923702</v>
      </c>
      <c r="AB13" s="1973">
        <v>1409.8928448074539</v>
      </c>
      <c r="AC13" s="1974">
        <v>948.20054664031477</v>
      </c>
      <c r="AD13" s="1975">
        <v>580.24008660423522</v>
      </c>
      <c r="AE13" s="1975">
        <v>4160.9184868443735</v>
      </c>
      <c r="AF13" s="2024">
        <v>1919.8370905009642</v>
      </c>
      <c r="AG13" s="1973">
        <v>1469.4390505581289</v>
      </c>
      <c r="AH13" s="1974">
        <v>1013.4884249029645</v>
      </c>
      <c r="AI13" s="1975">
        <v>621.02658020527304</v>
      </c>
      <c r="AJ13" s="1975">
        <v>5023.7911461673302</v>
      </c>
    </row>
    <row r="14" spans="1:36" ht="15.75" customHeight="1">
      <c r="A14" s="3069" t="s">
        <v>1063</v>
      </c>
      <c r="B14" s="1968">
        <v>12654.479573301414</v>
      </c>
      <c r="C14" s="1969">
        <v>8262.8243982898603</v>
      </c>
      <c r="D14" s="1969">
        <v>11941.492291032573</v>
      </c>
      <c r="E14" s="1970">
        <v>13445.925148749531</v>
      </c>
      <c r="F14" s="1971">
        <v>46304.721411373379</v>
      </c>
      <c r="G14" s="1968">
        <v>14264.788456572647</v>
      </c>
      <c r="H14" s="1969">
        <v>10208.42244990349</v>
      </c>
      <c r="I14" s="1969">
        <v>13337.532391678225</v>
      </c>
      <c r="J14" s="1970">
        <v>15025.86869556031</v>
      </c>
      <c r="K14" s="1971">
        <v>52836.61199371468</v>
      </c>
      <c r="L14" s="1968">
        <v>15468.308701511689</v>
      </c>
      <c r="M14" s="1969">
        <v>12939.806658588441</v>
      </c>
      <c r="N14" s="1969">
        <v>16419.220426581549</v>
      </c>
      <c r="O14" s="1970">
        <v>18836.707652068817</v>
      </c>
      <c r="P14" s="1971">
        <v>63664.043438750494</v>
      </c>
      <c r="Q14" s="1968">
        <v>17380.16124556823</v>
      </c>
      <c r="R14" s="1969">
        <v>15581.276681205021</v>
      </c>
      <c r="S14" s="1969">
        <v>19043.735575051262</v>
      </c>
      <c r="T14" s="1970">
        <v>22039.546876857359</v>
      </c>
      <c r="U14" s="1971">
        <v>74044.720378681872</v>
      </c>
      <c r="V14" s="2023">
        <v>19835.839634708449</v>
      </c>
      <c r="W14" s="1969">
        <v>18881.918639068677</v>
      </c>
      <c r="X14" s="1969">
        <v>21171.128031905828</v>
      </c>
      <c r="Y14" s="1970">
        <v>24859.346692765081</v>
      </c>
      <c r="Z14" s="1971">
        <v>84748.232998448046</v>
      </c>
      <c r="AA14" s="2024">
        <v>22043.402926117542</v>
      </c>
      <c r="AB14" s="1973">
        <v>20180.255494529909</v>
      </c>
      <c r="AC14" s="1974">
        <v>22644.527393854831</v>
      </c>
      <c r="AD14" s="1975">
        <v>26242.649002177102</v>
      </c>
      <c r="AE14" s="1975">
        <v>91110.834816679388</v>
      </c>
      <c r="AF14" s="2024">
        <v>2454.0435540672652</v>
      </c>
      <c r="AG14" s="1973">
        <v>20689.719735546132</v>
      </c>
      <c r="AH14" s="1974">
        <v>24245.620043378294</v>
      </c>
      <c r="AI14" s="1975">
        <v>27851.915257102854</v>
      </c>
      <c r="AJ14" s="1975">
        <v>75241.29859009455</v>
      </c>
    </row>
    <row r="15" spans="1:36" ht="15.75" customHeight="1">
      <c r="A15" s="3069" t="s">
        <v>1064</v>
      </c>
      <c r="B15" s="1968">
        <v>875408.17055381171</v>
      </c>
      <c r="C15" s="1969">
        <v>880636.78366162337</v>
      </c>
      <c r="D15" s="1969">
        <v>892146.45308960555</v>
      </c>
      <c r="E15" s="1970">
        <v>930450.31070416386</v>
      </c>
      <c r="F15" s="1971">
        <v>3578641.7180092046</v>
      </c>
      <c r="G15" s="1968">
        <v>958330.55458749435</v>
      </c>
      <c r="H15" s="1969">
        <v>1035168.8019102346</v>
      </c>
      <c r="I15" s="1969">
        <v>1092258.1905315893</v>
      </c>
      <c r="J15" s="1970">
        <v>1130433.7539125432</v>
      </c>
      <c r="K15" s="1971">
        <v>4216191.3009418612</v>
      </c>
      <c r="L15" s="1968">
        <v>1179096.8025970652</v>
      </c>
      <c r="M15" s="1969">
        <v>1169052.6992675732</v>
      </c>
      <c r="N15" s="1969">
        <v>1245860.2321332102</v>
      </c>
      <c r="O15" s="1970">
        <v>1189649.6942832181</v>
      </c>
      <c r="P15" s="1971">
        <v>4783659.4282810679</v>
      </c>
      <c r="Q15" s="1968">
        <v>1428427.9805922606</v>
      </c>
      <c r="R15" s="1969">
        <v>1433788.6471832206</v>
      </c>
      <c r="S15" s="1969">
        <v>1481916.7523912827</v>
      </c>
      <c r="T15" s="1970">
        <v>1482225.0690110987</v>
      </c>
      <c r="U15" s="1971">
        <v>5826358.4491778621</v>
      </c>
      <c r="V15" s="2023">
        <v>1648574.7988959844</v>
      </c>
      <c r="W15" s="1969">
        <v>1634725.5851603069</v>
      </c>
      <c r="X15" s="1969">
        <v>1718985.3010976245</v>
      </c>
      <c r="Y15" s="1970">
        <v>1681932.05403379</v>
      </c>
      <c r="Z15" s="1971">
        <v>6684217.7391877063</v>
      </c>
      <c r="AA15" s="2024">
        <v>1637067.0700426477</v>
      </c>
      <c r="AB15" s="1973">
        <v>1572338.2194504479</v>
      </c>
      <c r="AC15" s="1974">
        <v>1688873.5638160831</v>
      </c>
      <c r="AD15" s="1975">
        <v>1688339.7825018382</v>
      </c>
      <c r="AE15" s="1975">
        <v>6586618.6358110169</v>
      </c>
      <c r="AF15" s="2024">
        <v>1522488.0403715333</v>
      </c>
      <c r="AG15" s="1973">
        <v>1519448.0252534989</v>
      </c>
      <c r="AH15" s="1974">
        <v>1614894.6485263819</v>
      </c>
      <c r="AI15" s="1975">
        <v>1645401.7326766953</v>
      </c>
      <c r="AJ15" s="1975">
        <v>6302232.4468281111</v>
      </c>
    </row>
    <row r="16" spans="1:36" ht="15.75" customHeight="1">
      <c r="A16" s="3069" t="s">
        <v>1065</v>
      </c>
      <c r="B16" s="1968">
        <v>63518.775649032694</v>
      </c>
      <c r="C16" s="1969">
        <v>63469.45982942939</v>
      </c>
      <c r="D16" s="1969">
        <v>63617.407288239257</v>
      </c>
      <c r="E16" s="1970">
        <v>64554.407860701685</v>
      </c>
      <c r="F16" s="1971">
        <v>255160.05062740305</v>
      </c>
      <c r="G16" s="1968">
        <v>67942.541877156415</v>
      </c>
      <c r="H16" s="1969">
        <v>67812.188445730048</v>
      </c>
      <c r="I16" s="1969">
        <v>67652.09675094542</v>
      </c>
      <c r="J16" s="1970">
        <v>67591.721014172872</v>
      </c>
      <c r="K16" s="1971">
        <v>270998.54808800475</v>
      </c>
      <c r="L16" s="1968">
        <v>55644.476676526836</v>
      </c>
      <c r="M16" s="1969">
        <v>56294.788840256784</v>
      </c>
      <c r="N16" s="1969">
        <v>55640.478393108264</v>
      </c>
      <c r="O16" s="1970">
        <v>55940.447842769652</v>
      </c>
      <c r="P16" s="1971">
        <v>223520.19175266151</v>
      </c>
      <c r="Q16" s="1968">
        <v>87221.196405887997</v>
      </c>
      <c r="R16" s="1969">
        <v>86329.99630824443</v>
      </c>
      <c r="S16" s="1969">
        <v>85131.092762374858</v>
      </c>
      <c r="T16" s="1970">
        <v>86028.447368046604</v>
      </c>
      <c r="U16" s="1971">
        <v>344710.73284455389</v>
      </c>
      <c r="V16" s="2023">
        <v>73938.263217015236</v>
      </c>
      <c r="W16" s="1969">
        <v>80502.757005372652</v>
      </c>
      <c r="X16" s="1969">
        <v>92549.592221791463</v>
      </c>
      <c r="Y16" s="1970">
        <v>64393.22646357974</v>
      </c>
      <c r="Z16" s="1971">
        <v>311383.83890775911</v>
      </c>
      <c r="AA16" s="2024">
        <v>34120.143244367049</v>
      </c>
      <c r="AB16" s="1973">
        <v>28545.384603973547</v>
      </c>
      <c r="AC16" s="1974">
        <v>81932.399257936602</v>
      </c>
      <c r="AD16" s="1975">
        <v>56285.122946659263</v>
      </c>
      <c r="AE16" s="1975">
        <v>200883.05005293648</v>
      </c>
      <c r="AF16" s="2024">
        <v>26410.963207878962</v>
      </c>
      <c r="AG16" s="1973">
        <v>42587.243450327333</v>
      </c>
      <c r="AH16" s="1974">
        <v>81231.075373115105</v>
      </c>
      <c r="AI16" s="1975">
        <v>55737.146644031236</v>
      </c>
      <c r="AJ16" s="1975">
        <v>205966.42867535265</v>
      </c>
    </row>
    <row r="17" spans="1:36" ht="15.75" customHeight="1">
      <c r="A17" s="3069" t="s">
        <v>1066</v>
      </c>
      <c r="B17" s="1968">
        <v>54473.171403683315</v>
      </c>
      <c r="C17" s="1969">
        <v>54901.787201566367</v>
      </c>
      <c r="D17" s="1969">
        <v>55564.193434658366</v>
      </c>
      <c r="E17" s="1970">
        <v>56148.669522680713</v>
      </c>
      <c r="F17" s="1971">
        <v>221087.82156258877</v>
      </c>
      <c r="G17" s="1968">
        <v>53312.488148787183</v>
      </c>
      <c r="H17" s="1969">
        <v>58496.560482403431</v>
      </c>
      <c r="I17" s="1969">
        <v>62197.336097060666</v>
      </c>
      <c r="J17" s="1970">
        <v>64195.652431811868</v>
      </c>
      <c r="K17" s="1971">
        <v>238202.03716006316</v>
      </c>
      <c r="L17" s="1968">
        <v>65490.895409420606</v>
      </c>
      <c r="M17" s="1969">
        <v>67892.642620040569</v>
      </c>
      <c r="N17" s="1969">
        <v>68376.532454747226</v>
      </c>
      <c r="O17" s="1970">
        <v>68585.584946120915</v>
      </c>
      <c r="P17" s="1971">
        <v>270345.65543032932</v>
      </c>
      <c r="Q17" s="1968">
        <v>89834.782500031564</v>
      </c>
      <c r="R17" s="1969">
        <v>92924.749723642686</v>
      </c>
      <c r="S17" s="1969">
        <v>96483.350164215473</v>
      </c>
      <c r="T17" s="1970">
        <v>97203.522877356008</v>
      </c>
      <c r="U17" s="1971">
        <v>376446.4052652457</v>
      </c>
      <c r="V17" s="2023">
        <v>117339.7280638181</v>
      </c>
      <c r="W17" s="1969">
        <v>119049.68600938946</v>
      </c>
      <c r="X17" s="1969">
        <v>123575.93770971212</v>
      </c>
      <c r="Y17" s="1970">
        <v>128313.72233215987</v>
      </c>
      <c r="Z17" s="1971">
        <v>488279.07411507954</v>
      </c>
      <c r="AA17" s="2024">
        <v>144574.00276659543</v>
      </c>
      <c r="AB17" s="1973">
        <v>146133.01343641448</v>
      </c>
      <c r="AC17" s="1974">
        <v>149801.61241637822</v>
      </c>
      <c r="AD17" s="1975">
        <v>155665.09048033078</v>
      </c>
      <c r="AE17" s="1975">
        <v>596173.71909971884</v>
      </c>
      <c r="AF17" s="2024">
        <v>138280.63012317728</v>
      </c>
      <c r="AG17" s="1973">
        <v>138121.88779345562</v>
      </c>
      <c r="AH17" s="1974">
        <v>140420.38847348941</v>
      </c>
      <c r="AI17" s="1975">
        <v>147390.95134918939</v>
      </c>
      <c r="AJ17" s="1975">
        <v>564213.85773931176</v>
      </c>
    </row>
    <row r="18" spans="1:36" ht="15.75" customHeight="1">
      <c r="A18" s="3069" t="s">
        <v>1067</v>
      </c>
      <c r="B18" s="1968">
        <v>565177.53983766097</v>
      </c>
      <c r="C18" s="1969">
        <v>568086.2128455349</v>
      </c>
      <c r="D18" s="1969">
        <v>574127.3029388116</v>
      </c>
      <c r="E18" s="1970">
        <v>591131.85283099767</v>
      </c>
      <c r="F18" s="1971">
        <v>2298522.9084530049</v>
      </c>
      <c r="G18" s="1968">
        <v>583935.60244793515</v>
      </c>
      <c r="H18" s="1969">
        <v>609679.13751658436</v>
      </c>
      <c r="I18" s="1969">
        <v>624732.45692124846</v>
      </c>
      <c r="J18" s="1970">
        <v>648166.13215013337</v>
      </c>
      <c r="K18" s="1971">
        <v>2466513.3290359015</v>
      </c>
      <c r="L18" s="1968">
        <v>630281.90187530685</v>
      </c>
      <c r="M18" s="1969">
        <v>639308.38924589241</v>
      </c>
      <c r="N18" s="1969">
        <v>713264.25716048735</v>
      </c>
      <c r="O18" s="1970">
        <v>645452.33941308071</v>
      </c>
      <c r="P18" s="1971">
        <v>2628306.8876947672</v>
      </c>
      <c r="Q18" s="1968">
        <v>708142.71430316463</v>
      </c>
      <c r="R18" s="1969">
        <v>722944.66588622914</v>
      </c>
      <c r="S18" s="1969">
        <v>758934.2195547208</v>
      </c>
      <c r="T18" s="1970">
        <v>748584.5088678383</v>
      </c>
      <c r="U18" s="1971">
        <v>2938606.108611953</v>
      </c>
      <c r="V18" s="2023">
        <v>748292.32100944966</v>
      </c>
      <c r="W18" s="1969">
        <v>760290.77310199884</v>
      </c>
      <c r="X18" s="1969">
        <v>808191.77872061054</v>
      </c>
      <c r="Y18" s="1970">
        <v>787230.04141863331</v>
      </c>
      <c r="Z18" s="1971">
        <v>3104004.9142506924</v>
      </c>
      <c r="AA18" s="2024">
        <v>742145.81355940085</v>
      </c>
      <c r="AB18" s="1973">
        <v>715464.81031647825</v>
      </c>
      <c r="AC18" s="1974">
        <v>736517.68248063501</v>
      </c>
      <c r="AD18" s="1975">
        <v>742934.08725888235</v>
      </c>
      <c r="AE18" s="1975">
        <v>2937062.3936153967</v>
      </c>
      <c r="AF18" s="2024">
        <v>659616.05574231537</v>
      </c>
      <c r="AG18" s="1973">
        <v>675879.24274654582</v>
      </c>
      <c r="AH18" s="1974">
        <v>694139.75499350484</v>
      </c>
      <c r="AI18" s="1975">
        <v>723263.9007067862</v>
      </c>
      <c r="AJ18" s="1975">
        <v>2752898.9541891525</v>
      </c>
    </row>
    <row r="19" spans="1:36" ht="15.75" customHeight="1">
      <c r="A19" s="3069" t="s">
        <v>1068</v>
      </c>
      <c r="B19" s="1968">
        <v>80301.015473552296</v>
      </c>
      <c r="C19" s="1969">
        <v>81383.545129578895</v>
      </c>
      <c r="D19" s="1969">
        <v>87400.870405901995</v>
      </c>
      <c r="E19" s="1970">
        <v>103458.393636963</v>
      </c>
      <c r="F19" s="1971">
        <v>352543.82464599615</v>
      </c>
      <c r="G19" s="1968">
        <v>100401.062104706</v>
      </c>
      <c r="H19" s="1969">
        <v>136576.73408498234</v>
      </c>
      <c r="I19" s="1969">
        <v>160942.8226482441</v>
      </c>
      <c r="J19" s="1970">
        <v>173925.48280246201</v>
      </c>
      <c r="K19" s="1971">
        <v>571846.10164039442</v>
      </c>
      <c r="L19" s="1968">
        <v>207271.4289296082</v>
      </c>
      <c r="M19" s="1969">
        <v>199842.35516945398</v>
      </c>
      <c r="N19" s="1969">
        <v>201733.88250000999</v>
      </c>
      <c r="O19" s="1970">
        <v>206438.18586940988</v>
      </c>
      <c r="P19" s="1971">
        <v>815285.85246848199</v>
      </c>
      <c r="Q19" s="1968">
        <v>279288.75176532718</v>
      </c>
      <c r="R19" s="1969">
        <v>268430.41495806823</v>
      </c>
      <c r="S19" s="1969">
        <v>271095.35418485006</v>
      </c>
      <c r="T19" s="1970">
        <v>277574.1405438137</v>
      </c>
      <c r="U19" s="1971">
        <v>1096388.6614520592</v>
      </c>
      <c r="V19" s="2023">
        <v>375612.47455520619</v>
      </c>
      <c r="W19" s="1969">
        <v>346812.60728044074</v>
      </c>
      <c r="X19" s="1969">
        <v>353009.863055336</v>
      </c>
      <c r="Y19" s="1970">
        <v>362907.92491501349</v>
      </c>
      <c r="Z19" s="1971">
        <v>1438342.8698059963</v>
      </c>
      <c r="AA19" s="2024">
        <v>355959.73089348746</v>
      </c>
      <c r="AB19" s="1973">
        <v>335804.42459667887</v>
      </c>
      <c r="AC19" s="1974">
        <v>358241.30363191717</v>
      </c>
      <c r="AD19" s="1975">
        <v>373014.1913025094</v>
      </c>
      <c r="AE19" s="1975">
        <v>1423019.6504245927</v>
      </c>
      <c r="AF19" s="2024">
        <v>345416.23728296882</v>
      </c>
      <c r="AG19" s="1973">
        <v>330071.83360437222</v>
      </c>
      <c r="AH19" s="1974">
        <v>354977.88882850209</v>
      </c>
      <c r="AI19" s="1975">
        <v>377038.36305680528</v>
      </c>
      <c r="AJ19" s="1975">
        <v>1407504.3227726484</v>
      </c>
    </row>
    <row r="20" spans="1:36" ht="15.75" customHeight="1">
      <c r="A20" s="3069" t="s">
        <v>1069</v>
      </c>
      <c r="B20" s="1968">
        <v>30764.360528319954</v>
      </c>
      <c r="C20" s="1969">
        <v>30951.949729292806</v>
      </c>
      <c r="D20" s="1969">
        <v>29919.902299345395</v>
      </c>
      <c r="E20" s="1970">
        <v>31747.88311893963</v>
      </c>
      <c r="F20" s="1971">
        <v>123384.09567589778</v>
      </c>
      <c r="G20" s="1968">
        <v>30497.790856176562</v>
      </c>
      <c r="H20" s="1969">
        <v>31883.484815538264</v>
      </c>
      <c r="I20" s="1969">
        <v>34065.209272270309</v>
      </c>
      <c r="J20" s="1970">
        <v>33819.485987724809</v>
      </c>
      <c r="K20" s="1971">
        <v>130265.97093170995</v>
      </c>
      <c r="L20" s="1968">
        <v>39860.769593440236</v>
      </c>
      <c r="M20" s="1969">
        <v>38733.591542740527</v>
      </c>
      <c r="N20" s="1969">
        <v>39823.984002770245</v>
      </c>
      <c r="O20" s="1970">
        <v>38925.358635468772</v>
      </c>
      <c r="P20" s="1971">
        <v>157343.70377441979</v>
      </c>
      <c r="Q20" s="1968">
        <v>42103.524798515071</v>
      </c>
      <c r="R20" s="1969">
        <v>42306.635079457446</v>
      </c>
      <c r="S20" s="1969">
        <v>43198.448589099469</v>
      </c>
      <c r="T20" s="1970">
        <v>43703.455326095136</v>
      </c>
      <c r="U20" s="1971">
        <v>171312.06379316712</v>
      </c>
      <c r="V20" s="2023">
        <v>46844.326410648791</v>
      </c>
      <c r="W20" s="1969">
        <v>48025.722489996573</v>
      </c>
      <c r="X20" s="1969">
        <v>48668.800570462437</v>
      </c>
      <c r="Y20" s="1970">
        <v>49526.506880346489</v>
      </c>
      <c r="Z20" s="1971">
        <v>193065.35635145431</v>
      </c>
      <c r="AA20" s="2024">
        <v>50628.192554432113</v>
      </c>
      <c r="AB20" s="1973">
        <v>50722.445654827228</v>
      </c>
      <c r="AC20" s="1974">
        <v>51441.104275653161</v>
      </c>
      <c r="AD20" s="1975">
        <v>52420.586686493996</v>
      </c>
      <c r="AE20" s="1975">
        <v>205212.32917140651</v>
      </c>
      <c r="AF20" s="2024">
        <v>50453.539960507842</v>
      </c>
      <c r="AG20" s="1973">
        <v>47707.314901663376</v>
      </c>
      <c r="AH20" s="1974">
        <v>48201.760447748893</v>
      </c>
      <c r="AI20" s="1975">
        <v>50566.656433264689</v>
      </c>
      <c r="AJ20" s="1975">
        <v>196929.2717431848</v>
      </c>
    </row>
    <row r="21" spans="1:36" ht="15.75" customHeight="1">
      <c r="A21" s="3069" t="s">
        <v>1070</v>
      </c>
      <c r="B21" s="1968">
        <v>5982.1355720392257</v>
      </c>
      <c r="C21" s="1969">
        <v>6046.7417185676277</v>
      </c>
      <c r="D21" s="1969">
        <v>6177.4413451881892</v>
      </c>
      <c r="E21" s="1970">
        <v>6148.8941778573253</v>
      </c>
      <c r="F21" s="1971">
        <v>24355.212813652368</v>
      </c>
      <c r="G21" s="1968">
        <v>6529.0740717391118</v>
      </c>
      <c r="H21" s="1969">
        <v>6903.6029842974958</v>
      </c>
      <c r="I21" s="1969">
        <v>7461.4344753991109</v>
      </c>
      <c r="J21" s="1970">
        <v>7622.0921828312075</v>
      </c>
      <c r="K21" s="1971">
        <v>28516.203714266929</v>
      </c>
      <c r="L21" s="1968">
        <v>8028.8207331690328</v>
      </c>
      <c r="M21" s="1969">
        <v>7452.8221636414683</v>
      </c>
      <c r="N21" s="1969">
        <v>7416.4470396112665</v>
      </c>
      <c r="O21" s="1970">
        <v>7449.9454355333301</v>
      </c>
      <c r="P21" s="1971">
        <v>30348.035371955095</v>
      </c>
      <c r="Q21" s="1968">
        <v>10987.926817182799</v>
      </c>
      <c r="R21" s="1969">
        <v>10780.07310999937</v>
      </c>
      <c r="S21" s="1969">
        <v>11095.305508281646</v>
      </c>
      <c r="T21" s="1970">
        <v>11153.853157937545</v>
      </c>
      <c r="U21" s="1971">
        <v>44017.158593401356</v>
      </c>
      <c r="V21" s="2023">
        <v>11880.341794839136</v>
      </c>
      <c r="W21" s="1969">
        <v>12310.407961268911</v>
      </c>
      <c r="X21" s="1969">
        <v>12908.086568629067</v>
      </c>
      <c r="Y21" s="1970">
        <v>13144.872874635152</v>
      </c>
      <c r="Z21" s="1971">
        <v>50243.709199372272</v>
      </c>
      <c r="AA21" s="2024">
        <v>12689.707222553459</v>
      </c>
      <c r="AB21" s="1973">
        <v>13144.43239825103</v>
      </c>
      <c r="AC21" s="1974">
        <v>13788.771486048514</v>
      </c>
      <c r="AD21" s="1975">
        <v>14048.309620428483</v>
      </c>
      <c r="AE21" s="1975">
        <v>53671.220727281485</v>
      </c>
      <c r="AF21" s="2024">
        <v>12492.589750195921</v>
      </c>
      <c r="AG21" s="1973">
        <v>12333.786013379044</v>
      </c>
      <c r="AH21" s="1974">
        <v>13192.342613707884</v>
      </c>
      <c r="AI21" s="1975">
        <v>13412.393374532217</v>
      </c>
      <c r="AJ21" s="1975">
        <v>51431.111751815071</v>
      </c>
    </row>
    <row r="22" spans="1:36" ht="15.75" customHeight="1">
      <c r="A22" s="3069" t="s">
        <v>1071</v>
      </c>
      <c r="B22" s="1968">
        <v>6249.3298015977671</v>
      </c>
      <c r="C22" s="1969">
        <v>6267.5920160968835</v>
      </c>
      <c r="D22" s="1969">
        <v>6313.2475523446765</v>
      </c>
      <c r="E22" s="1970">
        <v>6336.9884311935275</v>
      </c>
      <c r="F22" s="1971">
        <v>25167.157801232854</v>
      </c>
      <c r="G22" s="1968">
        <v>6944.6527760126201</v>
      </c>
      <c r="H22" s="1969">
        <v>10211.3449574019</v>
      </c>
      <c r="I22" s="1969">
        <v>10390.342520627342</v>
      </c>
      <c r="J22" s="1970">
        <v>11395.142780721471</v>
      </c>
      <c r="K22" s="1971">
        <v>38941.483034763332</v>
      </c>
      <c r="L22" s="1968">
        <v>10025.958618525799</v>
      </c>
      <c r="M22" s="1969">
        <v>15759.276586366672</v>
      </c>
      <c r="N22" s="1969">
        <v>15076.078947070659</v>
      </c>
      <c r="O22" s="1970">
        <v>21038.114869369601</v>
      </c>
      <c r="P22" s="1971">
        <v>61899.429021332733</v>
      </c>
      <c r="Q22" s="1968">
        <v>19282.327060507308</v>
      </c>
      <c r="R22" s="1969">
        <v>24120.926186579669</v>
      </c>
      <c r="S22" s="1969">
        <v>24542.228954125785</v>
      </c>
      <c r="T22" s="1970">
        <v>24690.660882626722</v>
      </c>
      <c r="U22" s="1971">
        <v>92636.143083839474</v>
      </c>
      <c r="V22" s="2023">
        <v>27306.03404136773</v>
      </c>
      <c r="W22" s="1969">
        <v>33407.350628862056</v>
      </c>
      <c r="X22" s="1969">
        <v>34240.42955068827</v>
      </c>
      <c r="Y22" s="1970">
        <v>32819.910086122545</v>
      </c>
      <c r="Z22" s="1971">
        <v>127773.7243070406</v>
      </c>
      <c r="AA22" s="2024">
        <v>34287.403956195623</v>
      </c>
      <c r="AB22" s="1973">
        <v>38831.537568878251</v>
      </c>
      <c r="AC22" s="1974">
        <v>39421.348205701397</v>
      </c>
      <c r="AD22" s="1975">
        <v>38452.324841188325</v>
      </c>
      <c r="AE22" s="1975">
        <v>150992.61457196358</v>
      </c>
      <c r="AF22" s="2024">
        <v>36307.229028075744</v>
      </c>
      <c r="AG22" s="1973">
        <v>39742.305183450801</v>
      </c>
      <c r="AH22" s="1974">
        <v>38819.590853481226</v>
      </c>
      <c r="AI22" s="1975">
        <v>37923.394800659626</v>
      </c>
      <c r="AJ22" s="1975">
        <v>152792.51986566739</v>
      </c>
    </row>
    <row r="23" spans="1:36" ht="15.75" customHeight="1">
      <c r="A23" s="3069" t="s">
        <v>1072</v>
      </c>
      <c r="B23" s="1968">
        <v>14947.498599662893</v>
      </c>
      <c r="C23" s="1969">
        <v>15076.601845483563</v>
      </c>
      <c r="D23" s="1969">
        <v>13973.944579956658</v>
      </c>
      <c r="E23" s="1970">
        <v>15550.358398447603</v>
      </c>
      <c r="F23" s="1971">
        <v>59548.403423550713</v>
      </c>
      <c r="G23" s="1968">
        <v>22868.995770515638</v>
      </c>
      <c r="H23" s="1969">
        <v>23949.105133634035</v>
      </c>
      <c r="I23" s="1969">
        <v>26711.211587948761</v>
      </c>
      <c r="J23" s="1970">
        <v>25506.050570156429</v>
      </c>
      <c r="K23" s="1971">
        <v>99035.363062254852</v>
      </c>
      <c r="L23" s="1968">
        <v>29475.814975511719</v>
      </c>
      <c r="M23" s="1969">
        <v>27117.765107724372</v>
      </c>
      <c r="N23" s="1969">
        <v>28777.514355327214</v>
      </c>
      <c r="O23" s="1970">
        <v>26692.011907988799</v>
      </c>
      <c r="P23" s="1971">
        <v>112063.1063465521</v>
      </c>
      <c r="Q23" s="1968">
        <v>36608.611136951171</v>
      </c>
      <c r="R23" s="1969">
        <v>36191.23225983556</v>
      </c>
      <c r="S23" s="1969">
        <v>37370.795065076214</v>
      </c>
      <c r="T23" s="1970">
        <v>38042.646339105318</v>
      </c>
      <c r="U23" s="1971">
        <v>148213.28480096828</v>
      </c>
      <c r="V23" s="2023">
        <v>49675.054737553102</v>
      </c>
      <c r="W23" s="1969">
        <v>48748.260032070117</v>
      </c>
      <c r="X23" s="1969">
        <v>51248.597117912163</v>
      </c>
      <c r="Y23" s="1970">
        <v>49287.027119286853</v>
      </c>
      <c r="Z23" s="1971">
        <v>198958.93900682224</v>
      </c>
      <c r="AA23" s="2024">
        <v>58552.783342305658</v>
      </c>
      <c r="AB23" s="1973">
        <v>55122.119921632177</v>
      </c>
      <c r="AC23" s="1974">
        <v>58025.518067080033</v>
      </c>
      <c r="AD23" s="1975">
        <v>55526.618198422191</v>
      </c>
      <c r="AE23" s="1975">
        <v>227227.03952944005</v>
      </c>
      <c r="AF23" s="2024">
        <v>61778.631942477878</v>
      </c>
      <c r="AG23" s="1973">
        <v>56733.98073731672</v>
      </c>
      <c r="AH23" s="1974">
        <v>59780.129228864629</v>
      </c>
      <c r="AI23" s="1975">
        <v>56202.260110732735</v>
      </c>
      <c r="AJ23" s="1975">
        <v>234495.00201939198</v>
      </c>
    </row>
    <row r="24" spans="1:36" ht="15.75" customHeight="1">
      <c r="A24" s="3069" t="s">
        <v>1073</v>
      </c>
      <c r="B24" s="1968">
        <v>8385.7221802479726</v>
      </c>
      <c r="C24" s="1969">
        <v>8415.2712930076759</v>
      </c>
      <c r="D24" s="1969">
        <v>8475.8112199693023</v>
      </c>
      <c r="E24" s="1970">
        <v>8582.737025813436</v>
      </c>
      <c r="F24" s="1971">
        <v>33859.541719038389</v>
      </c>
      <c r="G24" s="1968">
        <v>17877.085159375212</v>
      </c>
      <c r="H24" s="1969">
        <v>18682.49751552811</v>
      </c>
      <c r="I24" s="1969">
        <v>19535.690637304826</v>
      </c>
      <c r="J24" s="1970">
        <v>20016.311574641859</v>
      </c>
      <c r="K24" s="1971">
        <v>76111.584886850003</v>
      </c>
      <c r="L24" s="1968">
        <v>26023.678627654423</v>
      </c>
      <c r="M24" s="1969">
        <v>26705.072698334956</v>
      </c>
      <c r="N24" s="1969">
        <v>26869.244868408055</v>
      </c>
      <c r="O24" s="1970">
        <v>26827.78693859154</v>
      </c>
      <c r="P24" s="1971">
        <v>106425.78313298897</v>
      </c>
      <c r="Q24" s="1968">
        <v>33699.978360453526</v>
      </c>
      <c r="R24" s="1969">
        <v>34535.25740757936</v>
      </c>
      <c r="S24" s="1969">
        <v>35038.069254642935</v>
      </c>
      <c r="T24" s="1970">
        <v>35236.270043706849</v>
      </c>
      <c r="U24" s="1971">
        <v>138509.57506638268</v>
      </c>
      <c r="V24" s="2023">
        <v>43932.650145183325</v>
      </c>
      <c r="W24" s="1969">
        <v>44458.327418861947</v>
      </c>
      <c r="X24" s="1969">
        <v>45931.509817429673</v>
      </c>
      <c r="Y24" s="1970">
        <v>46048.790941887899</v>
      </c>
      <c r="Z24" s="1971">
        <v>180371.27832336281</v>
      </c>
      <c r="AA24" s="2024">
        <v>53920.01690409911</v>
      </c>
      <c r="AB24" s="1973">
        <v>52013.096276750868</v>
      </c>
      <c r="AC24" s="1974">
        <v>53400.98410488732</v>
      </c>
      <c r="AD24" s="1975">
        <v>53293.911482752286</v>
      </c>
      <c r="AE24" s="1975">
        <v>212628.00876848958</v>
      </c>
      <c r="AF24" s="2024">
        <v>56510.390700801145</v>
      </c>
      <c r="AG24" s="1973">
        <v>53631.966149309461</v>
      </c>
      <c r="AH24" s="1974">
        <v>55097.840244900144</v>
      </c>
      <c r="AI24" s="1975">
        <v>55027.856948299261</v>
      </c>
      <c r="AJ24" s="1975">
        <v>220268.05404331</v>
      </c>
    </row>
    <row r="25" spans="1:36" ht="15.75" customHeight="1">
      <c r="A25" s="3069" t="s">
        <v>1074</v>
      </c>
      <c r="B25" s="1968">
        <v>620.33342667439933</v>
      </c>
      <c r="C25" s="1969">
        <v>622.01454707189089</v>
      </c>
      <c r="D25" s="1969">
        <v>627.05790826436566</v>
      </c>
      <c r="E25" s="1970">
        <v>637.14463064931522</v>
      </c>
      <c r="F25" s="1971">
        <v>2506.5505126599714</v>
      </c>
      <c r="G25" s="1968">
        <v>997.52181114017742</v>
      </c>
      <c r="H25" s="1969">
        <v>1080.18444056457</v>
      </c>
      <c r="I25" s="1969">
        <v>1204.6538945344792</v>
      </c>
      <c r="J25" s="1970">
        <v>1286.1916035531885</v>
      </c>
      <c r="K25" s="1971">
        <v>4568.5517497924156</v>
      </c>
      <c r="L25" s="1968">
        <v>1105.7131950928811</v>
      </c>
      <c r="M25" s="1969">
        <v>1144.4256180014675</v>
      </c>
      <c r="N25" s="1969">
        <v>1135.6238402816471</v>
      </c>
      <c r="O25" s="1970">
        <v>1139.5465478473868</v>
      </c>
      <c r="P25" s="1971">
        <v>4525.3092012233828</v>
      </c>
      <c r="Q25" s="1968">
        <v>1131.5566580810469</v>
      </c>
      <c r="R25" s="1969">
        <v>1174.9384881089723</v>
      </c>
      <c r="S25" s="1969">
        <v>1208.364472414627</v>
      </c>
      <c r="T25" s="1970">
        <v>1244.330887199915</v>
      </c>
      <c r="U25" s="1971">
        <v>4759.1905058045613</v>
      </c>
      <c r="V25" s="2023">
        <v>1202.6148180338134</v>
      </c>
      <c r="W25" s="1969">
        <v>1224.2319018315977</v>
      </c>
      <c r="X25" s="1969">
        <v>1315.5063815447936</v>
      </c>
      <c r="Y25" s="1970">
        <v>1324.8374114814012</v>
      </c>
      <c r="Z25" s="1971">
        <v>5067.190512891606</v>
      </c>
      <c r="AA25" s="2024">
        <v>1230.635314453951</v>
      </c>
      <c r="AB25" s="1973">
        <v>1219.6164040834524</v>
      </c>
      <c r="AC25" s="1974">
        <v>1322.7315636903036</v>
      </c>
      <c r="AD25" s="1975">
        <v>1361.3245270604527</v>
      </c>
      <c r="AE25" s="1975">
        <v>5134.3078092881597</v>
      </c>
      <c r="AF25" s="2024">
        <v>969.09624085549842</v>
      </c>
      <c r="AG25" s="1973">
        <v>1190.8756299549977</v>
      </c>
      <c r="AH25" s="1974">
        <v>1268.8204470972639</v>
      </c>
      <c r="AI25" s="1975">
        <v>1288.1882499677172</v>
      </c>
      <c r="AJ25" s="1975">
        <v>4716.9805678754765</v>
      </c>
    </row>
    <row r="26" spans="1:36" ht="15.75" customHeight="1">
      <c r="A26" s="3069" t="s">
        <v>1075</v>
      </c>
      <c r="B26" s="1968">
        <v>10988.539082528556</v>
      </c>
      <c r="C26" s="1969">
        <v>11033.759407971058</v>
      </c>
      <c r="D26" s="1969">
        <v>11101.589896134816</v>
      </c>
      <c r="E26" s="1970">
        <v>11350.301686068591</v>
      </c>
      <c r="F26" s="1971">
        <v>44474.190072703015</v>
      </c>
      <c r="G26" s="1968">
        <v>23355.257810660176</v>
      </c>
      <c r="H26" s="1969">
        <v>24453.448663885618</v>
      </c>
      <c r="I26" s="1969">
        <v>26051.975442638184</v>
      </c>
      <c r="J26" s="1970">
        <v>29171.075138096152</v>
      </c>
      <c r="K26" s="1971">
        <v>103031.75705528012</v>
      </c>
      <c r="L26" s="1968">
        <v>31094.568552958037</v>
      </c>
      <c r="M26" s="1969">
        <v>30928.005371604973</v>
      </c>
      <c r="N26" s="1969">
        <v>31106.251068466969</v>
      </c>
      <c r="O26" s="1970">
        <v>31363.034428341547</v>
      </c>
      <c r="P26" s="1971">
        <v>124491.85942137153</v>
      </c>
      <c r="Q26" s="1968">
        <v>34360.941137305257</v>
      </c>
      <c r="R26" s="1969">
        <v>34386.370968299845</v>
      </c>
      <c r="S26" s="1969">
        <v>35290.635604203104</v>
      </c>
      <c r="T26" s="1970">
        <v>37071.770754635349</v>
      </c>
      <c r="U26" s="1971">
        <v>141109.71846444358</v>
      </c>
      <c r="V26" s="2023">
        <v>38775.426692316352</v>
      </c>
      <c r="W26" s="1969">
        <v>39524.147283751794</v>
      </c>
      <c r="X26" s="1969">
        <v>41038.417389895541</v>
      </c>
      <c r="Y26" s="1970">
        <v>43774.524631388922</v>
      </c>
      <c r="Z26" s="1971">
        <v>163112.5159973526</v>
      </c>
      <c r="AA26" s="2024">
        <v>40506.775273345629</v>
      </c>
      <c r="AB26" s="1973">
        <v>40577.963770317147</v>
      </c>
      <c r="AC26" s="1974">
        <v>42213.655122296077</v>
      </c>
      <c r="AD26" s="1975">
        <v>44893.816016260251</v>
      </c>
      <c r="AE26" s="1975">
        <v>168192.2101822191</v>
      </c>
      <c r="AF26" s="2024">
        <v>40084.408478496582</v>
      </c>
      <c r="AG26" s="1973">
        <v>41337.242766311116</v>
      </c>
      <c r="AH26" s="1974">
        <v>42624.117853187359</v>
      </c>
      <c r="AI26" s="1975">
        <v>45353.32566652754</v>
      </c>
      <c r="AJ26" s="1975">
        <v>169399.0947645226</v>
      </c>
    </row>
    <row r="27" spans="1:36" ht="15.75" customHeight="1">
      <c r="A27" s="3069" t="s">
        <v>1076</v>
      </c>
      <c r="B27" s="1968">
        <v>5264.8627633110027</v>
      </c>
      <c r="C27" s="1969">
        <v>5416.8197530839861</v>
      </c>
      <c r="D27" s="1969">
        <v>5792.2429042878266</v>
      </c>
      <c r="E27" s="1970">
        <v>5416.8197530839861</v>
      </c>
      <c r="F27" s="1971">
        <v>21890.745173766802</v>
      </c>
      <c r="G27" s="1968">
        <v>6228.027774077872</v>
      </c>
      <c r="H27" s="1969">
        <v>6603.1963987269246</v>
      </c>
      <c r="I27" s="1969">
        <v>6733.3086812331576</v>
      </c>
      <c r="J27" s="1970">
        <v>6728.5186962717362</v>
      </c>
      <c r="K27" s="1971">
        <v>26293.05155030969</v>
      </c>
      <c r="L27" s="1968">
        <v>9471.6761123096585</v>
      </c>
      <c r="M27" s="1969">
        <v>8833.7025721762184</v>
      </c>
      <c r="N27" s="1969">
        <v>8606.9758295258616</v>
      </c>
      <c r="O27" s="1970">
        <v>8405.6132222466204</v>
      </c>
      <c r="P27" s="1971">
        <v>35317.967736258361</v>
      </c>
      <c r="Q27" s="1968">
        <v>11035.629575685713</v>
      </c>
      <c r="R27" s="1969">
        <v>11080.68671618179</v>
      </c>
      <c r="S27" s="1969">
        <v>11309.346628073414</v>
      </c>
      <c r="T27" s="1970">
        <v>10975.785291573422</v>
      </c>
      <c r="U27" s="1971">
        <v>44401.448211514333</v>
      </c>
      <c r="V27" s="2023">
        <v>14414.619121667163</v>
      </c>
      <c r="W27" s="1969">
        <v>13693.696293640272</v>
      </c>
      <c r="X27" s="1969">
        <v>14024.735889610221</v>
      </c>
      <c r="Y27" s="1970">
        <v>13640.343493636576</v>
      </c>
      <c r="Z27" s="1971">
        <v>55773.394798554233</v>
      </c>
      <c r="AA27" s="2024">
        <v>14726.638800119043</v>
      </c>
      <c r="AB27" s="1973">
        <v>13627.59563095544</v>
      </c>
      <c r="AC27" s="1974">
        <v>12454.41509323939</v>
      </c>
      <c r="AD27" s="1975">
        <v>11870.258180956524</v>
      </c>
      <c r="AE27" s="1975">
        <v>52678.907705270394</v>
      </c>
      <c r="AF27" s="2024">
        <v>11900.312683132903</v>
      </c>
      <c r="AG27" s="1973">
        <v>9628.567906655413</v>
      </c>
      <c r="AH27" s="1974">
        <v>8305.6082085451126</v>
      </c>
      <c r="AI27" s="1975">
        <v>7559.8761793956483</v>
      </c>
      <c r="AJ27" s="1975">
        <v>37394.364977729078</v>
      </c>
    </row>
    <row r="28" spans="1:36" ht="15.75" customHeight="1">
      <c r="A28" s="3069" t="s">
        <v>1077</v>
      </c>
      <c r="B28" s="1968">
        <v>28734.8862355007</v>
      </c>
      <c r="C28" s="1969">
        <v>28965.028344938342</v>
      </c>
      <c r="D28" s="1969">
        <v>29055.44131650314</v>
      </c>
      <c r="E28" s="1970">
        <v>29385.859630767187</v>
      </c>
      <c r="F28" s="1971">
        <v>116141.21552770937</v>
      </c>
      <c r="G28" s="1968">
        <v>37440.45397921207</v>
      </c>
      <c r="H28" s="1969">
        <v>38837.316470957478</v>
      </c>
      <c r="I28" s="1969">
        <v>44579.651602134647</v>
      </c>
      <c r="J28" s="1970">
        <v>41009.896979966557</v>
      </c>
      <c r="K28" s="1971">
        <v>161867.31903227075</v>
      </c>
      <c r="L28" s="1968">
        <v>65321.099297541194</v>
      </c>
      <c r="M28" s="1969">
        <v>49039.861731338795</v>
      </c>
      <c r="N28" s="1969">
        <v>48032.96167339573</v>
      </c>
      <c r="O28" s="1970">
        <v>51391.724226449536</v>
      </c>
      <c r="P28" s="1971">
        <v>213785.64692872524</v>
      </c>
      <c r="Q28" s="1968">
        <v>74730.040073167314</v>
      </c>
      <c r="R28" s="1969">
        <v>68582.700090993967</v>
      </c>
      <c r="S28" s="1969">
        <v>71219.541649204504</v>
      </c>
      <c r="T28" s="1970">
        <v>70715.676671163703</v>
      </c>
      <c r="U28" s="1971">
        <v>285247.95848452952</v>
      </c>
      <c r="V28" s="2023">
        <v>99360.944288885759</v>
      </c>
      <c r="W28" s="1969">
        <v>86677.617752822072</v>
      </c>
      <c r="X28" s="1969">
        <v>92282.04610400206</v>
      </c>
      <c r="Y28" s="1970">
        <v>89520.325465618138</v>
      </c>
      <c r="Z28" s="1971">
        <v>367840.93361132802</v>
      </c>
      <c r="AA28" s="2024">
        <v>93725.226211292073</v>
      </c>
      <c r="AB28" s="1973">
        <v>81131.77887120693</v>
      </c>
      <c r="AC28" s="1974">
        <v>90312.038110620328</v>
      </c>
      <c r="AD28" s="1975">
        <v>88574.140959893528</v>
      </c>
      <c r="AE28" s="1975">
        <v>353743.18415301287</v>
      </c>
      <c r="AF28" s="2024">
        <v>82267.955230649619</v>
      </c>
      <c r="AG28" s="1973">
        <v>70481.778370757165</v>
      </c>
      <c r="AH28" s="1974">
        <v>76835.330960237596</v>
      </c>
      <c r="AI28" s="1975">
        <v>74637.419156503587</v>
      </c>
      <c r="AJ28" s="1975">
        <v>304222.48371814797</v>
      </c>
    </row>
    <row r="29" spans="1:36" s="1967" customFormat="1" ht="15.75" customHeight="1">
      <c r="A29" s="3068" t="s">
        <v>1078</v>
      </c>
      <c r="B29" s="1959">
        <v>401383.52101599699</v>
      </c>
      <c r="C29" s="1960">
        <v>388550.29797353793</v>
      </c>
      <c r="D29" s="1960">
        <v>369190.91489354783</v>
      </c>
      <c r="E29" s="1961">
        <v>411848.73462069698</v>
      </c>
      <c r="F29" s="1962">
        <v>1570973.4685037797</v>
      </c>
      <c r="G29" s="1959">
        <v>423202.97662781301</v>
      </c>
      <c r="H29" s="1960">
        <v>396928.666709863</v>
      </c>
      <c r="I29" s="1960">
        <v>409798.04253054317</v>
      </c>
      <c r="J29" s="1961">
        <v>587900.13435765903</v>
      </c>
      <c r="K29" s="1962">
        <v>1817829.8202258782</v>
      </c>
      <c r="L29" s="1959">
        <v>464059.98698094004</v>
      </c>
      <c r="M29" s="1960">
        <v>554283.66882443568</v>
      </c>
      <c r="N29" s="1960">
        <v>457864.50550681894</v>
      </c>
      <c r="O29" s="1961">
        <v>513256.12309496605</v>
      </c>
      <c r="P29" s="1962">
        <v>1989464.2844071605</v>
      </c>
      <c r="Q29" s="1959">
        <v>532140.14359606872</v>
      </c>
      <c r="R29" s="1960">
        <v>628357.69929251436</v>
      </c>
      <c r="S29" s="1960">
        <v>520965.66230381699</v>
      </c>
      <c r="T29" s="1961">
        <v>590913.18878081068</v>
      </c>
      <c r="U29" s="1962">
        <v>2272376.6939732106</v>
      </c>
      <c r="V29" s="2019">
        <v>627286.60955125466</v>
      </c>
      <c r="W29" s="1960">
        <v>695565.83064336434</v>
      </c>
      <c r="X29" s="1960">
        <v>579913.75346312136</v>
      </c>
      <c r="Y29" s="1961">
        <v>665698.55885509227</v>
      </c>
      <c r="Z29" s="1962">
        <v>2568464.7525128326</v>
      </c>
      <c r="AA29" s="2022">
        <v>697366.61516258202</v>
      </c>
      <c r="AB29" s="1964">
        <v>740204.21762605826</v>
      </c>
      <c r="AC29" s="1965">
        <v>579297.9228653278</v>
      </c>
      <c r="AD29" s="1966">
        <v>663347.24403854494</v>
      </c>
      <c r="AE29" s="1966">
        <v>2680215.9996925131</v>
      </c>
      <c r="AF29" s="2022">
        <v>659950.18190073583</v>
      </c>
      <c r="AG29" s="1964">
        <v>693744.65339579596</v>
      </c>
      <c r="AH29" s="1965">
        <v>543808.11742056313</v>
      </c>
      <c r="AI29" s="1966">
        <v>623349.22587977897</v>
      </c>
      <c r="AJ29" s="1966">
        <v>2520852.1785968738</v>
      </c>
    </row>
    <row r="30" spans="1:36" s="1967" customFormat="1" ht="15.75" customHeight="1">
      <c r="A30" s="3068" t="s">
        <v>1079</v>
      </c>
      <c r="B30" s="1959">
        <v>2191342.8310958273</v>
      </c>
      <c r="C30" s="1960">
        <v>2234196.3429467101</v>
      </c>
      <c r="D30" s="1960">
        <v>2230757.6577532883</v>
      </c>
      <c r="E30" s="1961">
        <v>2336353.1443826701</v>
      </c>
      <c r="F30" s="1962">
        <v>8992649.9761784971</v>
      </c>
      <c r="G30" s="1959">
        <v>2336145.8578554499</v>
      </c>
      <c r="H30" s="1960">
        <v>2389494.92789461</v>
      </c>
      <c r="I30" s="1960">
        <v>2394392.0732392902</v>
      </c>
      <c r="J30" s="1961">
        <v>2520871.7041919501</v>
      </c>
      <c r="K30" s="1962">
        <v>9640904.5631812997</v>
      </c>
      <c r="L30" s="1959">
        <v>2372083.9341321299</v>
      </c>
      <c r="M30" s="1960">
        <v>2429742.7489753002</v>
      </c>
      <c r="N30" s="1960">
        <v>2453205.8138486901</v>
      </c>
      <c r="O30" s="1961">
        <v>2598646.3193386099</v>
      </c>
      <c r="P30" s="1962">
        <v>9853678.8162947297</v>
      </c>
      <c r="Q30" s="1959">
        <v>2520207.7255335501</v>
      </c>
      <c r="R30" s="1960">
        <v>2565516.55822341</v>
      </c>
      <c r="S30" s="1960">
        <v>2618691.7038865602</v>
      </c>
      <c r="T30" s="1961">
        <v>2803483.2863373798</v>
      </c>
      <c r="U30" s="1962">
        <v>10507899.273980901</v>
      </c>
      <c r="V30" s="2019">
        <v>2678514.7115227911</v>
      </c>
      <c r="W30" s="1960">
        <v>2697757.9225948802</v>
      </c>
      <c r="X30" s="1960">
        <v>2796898.9966789787</v>
      </c>
      <c r="Y30" s="1961">
        <v>2952623.9760158015</v>
      </c>
      <c r="Z30" s="1962">
        <v>11125795.606812451</v>
      </c>
      <c r="AA30" s="2022">
        <v>2851774.413435264</v>
      </c>
      <c r="AB30" s="1964">
        <v>2834611.452577237</v>
      </c>
      <c r="AC30" s="1965">
        <v>2920098.6564533901</v>
      </c>
      <c r="AD30" s="1966">
        <v>3091103.137232509</v>
      </c>
      <c r="AE30" s="1966">
        <v>11697587.659698399</v>
      </c>
      <c r="AF30" s="2022">
        <v>2909263.864361838</v>
      </c>
      <c r="AG30" s="1964">
        <v>2833632.1699010343</v>
      </c>
      <c r="AH30" s="1965">
        <v>2879664.7544125384</v>
      </c>
      <c r="AI30" s="1966">
        <v>3046500.6057988447</v>
      </c>
      <c r="AJ30" s="1966">
        <v>11669061.394474255</v>
      </c>
    </row>
    <row r="31" spans="1:36" s="1967" customFormat="1" ht="15.75" customHeight="1">
      <c r="A31" s="3068" t="s">
        <v>1080</v>
      </c>
      <c r="B31" s="1959">
        <v>4568370.8645616528</v>
      </c>
      <c r="C31" s="1960">
        <v>4564086.3076674789</v>
      </c>
      <c r="D31" s="1960">
        <v>4707396.648699793</v>
      </c>
      <c r="E31" s="1961">
        <v>5126698.1972362697</v>
      </c>
      <c r="F31" s="1962">
        <v>18966552.018165197</v>
      </c>
      <c r="G31" s="1959">
        <v>4656034.4130027518</v>
      </c>
      <c r="H31" s="1960">
        <v>4775193.5711535979</v>
      </c>
      <c r="I31" s="1960">
        <v>4755954.0675205691</v>
      </c>
      <c r="J31" s="1961">
        <v>5561500.3655541772</v>
      </c>
      <c r="K31" s="1962">
        <v>19748682.417231098</v>
      </c>
      <c r="L31" s="1959">
        <v>4869332.0851177238</v>
      </c>
      <c r="M31" s="1960">
        <v>5024468.6123646023</v>
      </c>
      <c r="N31" s="1960">
        <v>4941870.4259287091</v>
      </c>
      <c r="O31" s="1961">
        <v>5893327.6845860202</v>
      </c>
      <c r="P31" s="1962">
        <v>20728998.807997055</v>
      </c>
      <c r="Q31" s="1959">
        <v>5203908.6296954611</v>
      </c>
      <c r="R31" s="1960">
        <v>5562943.663581755</v>
      </c>
      <c r="S31" s="1960">
        <v>5462040.4011777854</v>
      </c>
      <c r="T31" s="1961">
        <v>6444519.8888279768</v>
      </c>
      <c r="U31" s="1962">
        <v>22673412.583282981</v>
      </c>
      <c r="V31" s="2019">
        <v>5600699.24746003</v>
      </c>
      <c r="W31" s="1960">
        <v>5942590.8157929406</v>
      </c>
      <c r="X31" s="1960">
        <v>5879040.7827591309</v>
      </c>
      <c r="Y31" s="1961">
        <v>6864557.9221720621</v>
      </c>
      <c r="Z31" s="1962">
        <v>24286888.768184163</v>
      </c>
      <c r="AA31" s="2022">
        <v>5984386.6375304144</v>
      </c>
      <c r="AB31" s="1964">
        <v>6200866.0765742082</v>
      </c>
      <c r="AC31" s="1965">
        <v>6101561.9586899495</v>
      </c>
      <c r="AD31" s="1966">
        <v>7087965.2775407117</v>
      </c>
      <c r="AE31" s="1966">
        <v>25374779.950335287</v>
      </c>
      <c r="AF31" s="2022">
        <v>5973387.9349908512</v>
      </c>
      <c r="AG31" s="1964">
        <v>6085747.1661182903</v>
      </c>
      <c r="AH31" s="1965">
        <v>6035650.6187538039</v>
      </c>
      <c r="AI31" s="1966">
        <v>6977150.1040914496</v>
      </c>
      <c r="AJ31" s="1966">
        <v>25071935.823954396</v>
      </c>
    </row>
    <row r="32" spans="1:36" ht="15.75" customHeight="1">
      <c r="A32" s="3069" t="s">
        <v>1081</v>
      </c>
      <c r="B32" s="1968">
        <v>144848.60403692879</v>
      </c>
      <c r="C32" s="1969">
        <v>176507.23529134813</v>
      </c>
      <c r="D32" s="1969">
        <v>177674.28938618605</v>
      </c>
      <c r="E32" s="1970">
        <v>195741.68353819288</v>
      </c>
      <c r="F32" s="1971">
        <v>694771.81225265586</v>
      </c>
      <c r="G32" s="1968">
        <v>153360.44463192363</v>
      </c>
      <c r="H32" s="1969">
        <v>182376.92122479712</v>
      </c>
      <c r="I32" s="1969">
        <v>192578.26968660281</v>
      </c>
      <c r="J32" s="1970">
        <v>207927.61361638553</v>
      </c>
      <c r="K32" s="1971">
        <v>736243.24915970908</v>
      </c>
      <c r="L32" s="1968">
        <v>149024.86285991844</v>
      </c>
      <c r="M32" s="1969">
        <v>177251.17693252687</v>
      </c>
      <c r="N32" s="1969">
        <v>185063.40859330585</v>
      </c>
      <c r="O32" s="1970">
        <v>199736.7956925488</v>
      </c>
      <c r="P32" s="1971">
        <v>711076.24407829985</v>
      </c>
      <c r="Q32" s="1968">
        <v>155641.62535980248</v>
      </c>
      <c r="R32" s="1969">
        <v>183608.50411234269</v>
      </c>
      <c r="S32" s="1969">
        <v>191703.97885274037</v>
      </c>
      <c r="T32" s="1970">
        <v>207124.41293170134</v>
      </c>
      <c r="U32" s="1971">
        <v>738078.52125658689</v>
      </c>
      <c r="V32" s="2023">
        <v>160209.70358470228</v>
      </c>
      <c r="W32" s="1969">
        <v>190842.64547802747</v>
      </c>
      <c r="X32" s="1969">
        <v>199759.87751662856</v>
      </c>
      <c r="Y32" s="1970">
        <v>219878.67343155143</v>
      </c>
      <c r="Z32" s="1971">
        <v>770690.90001090965</v>
      </c>
      <c r="AA32" s="2024">
        <v>166402.04250656764</v>
      </c>
      <c r="AB32" s="1973">
        <v>200076.3181488018</v>
      </c>
      <c r="AC32" s="1974">
        <v>209454.24149443311</v>
      </c>
      <c r="AD32" s="1975">
        <v>229523.13933589228</v>
      </c>
      <c r="AE32" s="1975">
        <v>805455.74148569489</v>
      </c>
      <c r="AF32" s="2024">
        <v>190912.72410011195</v>
      </c>
      <c r="AG32" s="1973">
        <v>189398.68128027715</v>
      </c>
      <c r="AH32" s="1974">
        <v>210972.65888693187</v>
      </c>
      <c r="AI32" s="1975">
        <v>217313.22872694183</v>
      </c>
      <c r="AJ32" s="1975">
        <v>808597.29299426288</v>
      </c>
    </row>
    <row r="33" spans="1:36" ht="15.75" customHeight="1">
      <c r="A33" s="3069" t="s">
        <v>1082</v>
      </c>
      <c r="B33" s="1968">
        <v>129027.93663193707</v>
      </c>
      <c r="C33" s="1969">
        <v>158931.11887929498</v>
      </c>
      <c r="D33" s="1969">
        <v>157501.95796885039</v>
      </c>
      <c r="E33" s="1970">
        <v>173675.8471308634</v>
      </c>
      <c r="F33" s="1971">
        <v>619136.86061094585</v>
      </c>
      <c r="G33" s="1968">
        <v>132888.77005126301</v>
      </c>
      <c r="H33" s="1969">
        <v>160445.74530446</v>
      </c>
      <c r="I33" s="1969">
        <v>165438.35730145549</v>
      </c>
      <c r="J33" s="1970">
        <v>178230.85544930701</v>
      </c>
      <c r="K33" s="1971">
        <v>637003.72810648545</v>
      </c>
      <c r="L33" s="1968">
        <v>126452.19918841527</v>
      </c>
      <c r="M33" s="1969">
        <v>152282.75603823623</v>
      </c>
      <c r="N33" s="1969">
        <v>155174.67425771925</v>
      </c>
      <c r="O33" s="1970">
        <v>167945.21175994124</v>
      </c>
      <c r="P33" s="1971">
        <v>601854.841244312</v>
      </c>
      <c r="Q33" s="1968">
        <v>131816.59766366199</v>
      </c>
      <c r="R33" s="1969">
        <v>155202.316124328</v>
      </c>
      <c r="S33" s="1969">
        <v>158249.96647557401</v>
      </c>
      <c r="T33" s="1970">
        <v>170856.74988789501</v>
      </c>
      <c r="U33" s="1971">
        <v>616125.63015145902</v>
      </c>
      <c r="V33" s="2023">
        <v>135018.02708641434</v>
      </c>
      <c r="W33" s="1969">
        <v>160469.71159417374</v>
      </c>
      <c r="X33" s="1969">
        <v>164183.08391675269</v>
      </c>
      <c r="Y33" s="1970">
        <v>179633.94430968296</v>
      </c>
      <c r="Z33" s="1971">
        <v>639304.76690702373</v>
      </c>
      <c r="AA33" s="2024">
        <v>139377.23248573026</v>
      </c>
      <c r="AB33" s="1973">
        <v>168397.48476496135</v>
      </c>
      <c r="AC33" s="1974">
        <v>172365.0706049522</v>
      </c>
      <c r="AD33" s="1975">
        <v>187670.81132087272</v>
      </c>
      <c r="AE33" s="1975">
        <v>667810.59917651652</v>
      </c>
      <c r="AF33" s="2024">
        <v>162955.48255404376</v>
      </c>
      <c r="AG33" s="1973">
        <v>162141.85727225669</v>
      </c>
      <c r="AH33" s="1974">
        <v>174540.74126067371</v>
      </c>
      <c r="AI33" s="1975">
        <v>179667.14662457007</v>
      </c>
      <c r="AJ33" s="1975">
        <v>679305.22771154414</v>
      </c>
    </row>
    <row r="34" spans="1:36" ht="15.75" customHeight="1">
      <c r="A34" s="3069" t="s">
        <v>1083</v>
      </c>
      <c r="B34" s="1968">
        <v>15.146439352727382</v>
      </c>
      <c r="C34" s="1969">
        <v>30.195690104374485</v>
      </c>
      <c r="D34" s="1969">
        <v>23.630384361791517</v>
      </c>
      <c r="E34" s="1970">
        <v>38.793624931106777</v>
      </c>
      <c r="F34" s="1971">
        <v>107.76613875000017</v>
      </c>
      <c r="G34" s="1968">
        <v>16.063588203124073</v>
      </c>
      <c r="H34" s="1969">
        <v>33.417807345024826</v>
      </c>
      <c r="I34" s="1969">
        <v>26.982301273112959</v>
      </c>
      <c r="J34" s="1970">
        <v>45.351967222227948</v>
      </c>
      <c r="K34" s="1971">
        <v>121.81566404348982</v>
      </c>
      <c r="L34" s="1968">
        <v>18.181949387606782</v>
      </c>
      <c r="M34" s="1969">
        <v>46.153344393427311</v>
      </c>
      <c r="N34" s="1969">
        <v>30.476607829992322</v>
      </c>
      <c r="O34" s="1970">
        <v>52.046587627430682</v>
      </c>
      <c r="P34" s="1971">
        <v>146.85848923845708</v>
      </c>
      <c r="Q34" s="1968">
        <v>18.541875509318196</v>
      </c>
      <c r="R34" s="1969">
        <v>52.080884152966838</v>
      </c>
      <c r="S34" s="1969">
        <v>32.301733632151638</v>
      </c>
      <c r="T34" s="1970">
        <v>56.733360078104923</v>
      </c>
      <c r="U34" s="1971">
        <v>159.65785337254158</v>
      </c>
      <c r="V34" s="2023">
        <v>19.578452223091759</v>
      </c>
      <c r="W34" s="1969">
        <v>56.263599936932927</v>
      </c>
      <c r="X34" s="1969">
        <v>34.734674695925264</v>
      </c>
      <c r="Y34" s="1970">
        <v>61.219875932705328</v>
      </c>
      <c r="Z34" s="1971">
        <v>171.79660278865526</v>
      </c>
      <c r="AA34" s="2024">
        <v>20.58361515705981</v>
      </c>
      <c r="AB34" s="1973">
        <v>57.354919955199811</v>
      </c>
      <c r="AC34" s="1974">
        <v>35.690873879062075</v>
      </c>
      <c r="AD34" s="1975">
        <v>62.761879288996596</v>
      </c>
      <c r="AE34" s="1975">
        <v>176.39128828031829</v>
      </c>
      <c r="AF34" s="2024">
        <v>19.911305592786704</v>
      </c>
      <c r="AG34" s="1973">
        <v>56.647604609956389</v>
      </c>
      <c r="AH34" s="1974">
        <v>35.745257846524211</v>
      </c>
      <c r="AI34" s="1975">
        <v>62.947242034818743</v>
      </c>
      <c r="AJ34" s="1975">
        <v>175.25141008408605</v>
      </c>
    </row>
    <row r="35" spans="1:36" ht="15.75" customHeight="1">
      <c r="A35" s="3069" t="s">
        <v>1084</v>
      </c>
      <c r="B35" s="1968">
        <v>833.74207605099389</v>
      </c>
      <c r="C35" s="1969">
        <v>1118.3185583984425</v>
      </c>
      <c r="D35" s="1969">
        <v>1290.9098940920901</v>
      </c>
      <c r="E35" s="1970">
        <v>982.78312255053265</v>
      </c>
      <c r="F35" s="1971">
        <v>4225.753651092059</v>
      </c>
      <c r="G35" s="1968">
        <v>646.64631800991197</v>
      </c>
      <c r="H35" s="1969">
        <v>956.23340474214888</v>
      </c>
      <c r="I35" s="1969">
        <v>1230.6919371552463</v>
      </c>
      <c r="J35" s="1970">
        <v>980.49258072549787</v>
      </c>
      <c r="K35" s="1971">
        <v>3814.0642406328052</v>
      </c>
      <c r="L35" s="1968">
        <v>605.02224221968982</v>
      </c>
      <c r="M35" s="1969">
        <v>1134.9656318025332</v>
      </c>
      <c r="N35" s="1969">
        <v>1182.7838985561466</v>
      </c>
      <c r="O35" s="1970">
        <v>827.74008641787577</v>
      </c>
      <c r="P35" s="1971">
        <v>3750.5118589962453</v>
      </c>
      <c r="Q35" s="1968">
        <v>609.50360488783554</v>
      </c>
      <c r="R35" s="1969">
        <v>1163.7758433532154</v>
      </c>
      <c r="S35" s="1969">
        <v>1277.3824154005144</v>
      </c>
      <c r="T35" s="1970">
        <v>868.53591675849486</v>
      </c>
      <c r="U35" s="1971">
        <v>3919.1977804000599</v>
      </c>
      <c r="V35" s="2023">
        <v>668.18203044036727</v>
      </c>
      <c r="W35" s="1969">
        <v>1240.526986925335</v>
      </c>
      <c r="X35" s="1969">
        <v>1379.8648946309193</v>
      </c>
      <c r="Y35" s="1970">
        <v>973.19185665032956</v>
      </c>
      <c r="Z35" s="1971">
        <v>4261.7657686469511</v>
      </c>
      <c r="AA35" s="2024">
        <v>733.48470132566786</v>
      </c>
      <c r="AB35" s="1973">
        <v>1340.7359085916219</v>
      </c>
      <c r="AC35" s="1974">
        <v>1494.4050921886731</v>
      </c>
      <c r="AD35" s="1975">
        <v>1053.1113552273748</v>
      </c>
      <c r="AE35" s="1975">
        <v>4621.7370573333374</v>
      </c>
      <c r="AF35" s="2024">
        <v>761.07813435160961</v>
      </c>
      <c r="AG35" s="1973">
        <v>1351.6809577498134</v>
      </c>
      <c r="AH35" s="1974">
        <v>1509.6665539567434</v>
      </c>
      <c r="AI35" s="1975">
        <v>1064.2058697204839</v>
      </c>
      <c r="AJ35" s="1975">
        <v>4686.6315157786503</v>
      </c>
    </row>
    <row r="36" spans="1:36" ht="15.75" customHeight="1">
      <c r="A36" s="3069" t="s">
        <v>1085</v>
      </c>
      <c r="B36" s="1968">
        <v>7223.9121867778176</v>
      </c>
      <c r="C36" s="1969">
        <v>7772.9290305565773</v>
      </c>
      <c r="D36" s="1969">
        <v>8708.8963635569398</v>
      </c>
      <c r="E36" s="1970">
        <v>8968.1620647964864</v>
      </c>
      <c r="F36" s="1971">
        <v>32673.899645687827</v>
      </c>
      <c r="G36" s="1968">
        <v>11912.641242481213</v>
      </c>
      <c r="H36" s="1969">
        <v>10807.37217844</v>
      </c>
      <c r="I36" s="1969">
        <v>14182.995513775046</v>
      </c>
      <c r="J36" s="1970">
        <v>14986.941859152919</v>
      </c>
      <c r="K36" s="1971">
        <v>51889.950793849173</v>
      </c>
      <c r="L36" s="1968">
        <v>12581.7611616043</v>
      </c>
      <c r="M36" s="1969">
        <v>11125.9450765159</v>
      </c>
      <c r="N36" s="1969">
        <v>14645.461959750101</v>
      </c>
      <c r="O36" s="1970">
        <v>15746.5334802828</v>
      </c>
      <c r="P36" s="1971">
        <v>54099.701678153098</v>
      </c>
      <c r="Q36" s="1968">
        <v>13016.3193034739</v>
      </c>
      <c r="R36" s="1969">
        <v>12177.8039493985</v>
      </c>
      <c r="S36" s="1969">
        <v>15883.544641362299</v>
      </c>
      <c r="T36" s="1970">
        <v>18062.053372021201</v>
      </c>
      <c r="U36" s="1971">
        <v>59139.721266255903</v>
      </c>
      <c r="V36" s="2023">
        <v>13568.704475587834</v>
      </c>
      <c r="W36" s="1969">
        <v>12582.011906588143</v>
      </c>
      <c r="X36" s="1969">
        <v>16143.312781760311</v>
      </c>
      <c r="Y36" s="1970">
        <v>18573.206191208708</v>
      </c>
      <c r="Z36" s="1971">
        <v>60867.235355144992</v>
      </c>
      <c r="AA36" s="2024">
        <v>14416.402041070376</v>
      </c>
      <c r="AB36" s="1973">
        <v>12984.202869484692</v>
      </c>
      <c r="AC36" s="1974">
        <v>16650.9358375989</v>
      </c>
      <c r="AD36" s="1975">
        <v>19068.672318070334</v>
      </c>
      <c r="AE36" s="1975">
        <v>63120.213066224307</v>
      </c>
      <c r="AF36" s="2024">
        <v>14729.98979730529</v>
      </c>
      <c r="AG36" s="1973">
        <v>12651.486566215006</v>
      </c>
      <c r="AH36" s="1974">
        <v>16131.202202500717</v>
      </c>
      <c r="AI36" s="1975">
        <v>16541.410664807092</v>
      </c>
      <c r="AJ36" s="1975">
        <v>60054.089230828104</v>
      </c>
    </row>
    <row r="37" spans="1:36" ht="15.75" customHeight="1">
      <c r="A37" s="3069" t="s">
        <v>1086</v>
      </c>
      <c r="B37" s="1968">
        <v>3979.7852895613655</v>
      </c>
      <c r="C37" s="1969">
        <v>5080.0304547323049</v>
      </c>
      <c r="D37" s="1969">
        <v>6285.6418423099522</v>
      </c>
      <c r="E37" s="1970">
        <v>7300.7993577970174</v>
      </c>
      <c r="F37" s="1971">
        <v>22646.256944400637</v>
      </c>
      <c r="G37" s="1968">
        <v>4086.88262999672</v>
      </c>
      <c r="H37" s="1969">
        <v>6100.4094724131401</v>
      </c>
      <c r="I37" s="1969">
        <v>7826.4650900876904</v>
      </c>
      <c r="J37" s="1970">
        <v>8946.9958637966301</v>
      </c>
      <c r="K37" s="1971">
        <v>26960.753056294179</v>
      </c>
      <c r="L37" s="1968">
        <v>5213.6072016696562</v>
      </c>
      <c r="M37" s="1969">
        <v>8271.4034567115814</v>
      </c>
      <c r="N37" s="1969">
        <v>9860.7387480490288</v>
      </c>
      <c r="O37" s="1970">
        <v>10046.552468475309</v>
      </c>
      <c r="P37" s="1971">
        <v>33392.301874905577</v>
      </c>
      <c r="Q37" s="1968">
        <v>5725.1612730980414</v>
      </c>
      <c r="R37" s="1969">
        <v>9928.9658319444588</v>
      </c>
      <c r="S37" s="1969">
        <v>11698.676182756974</v>
      </c>
      <c r="T37" s="1970">
        <v>11783.40230848715</v>
      </c>
      <c r="U37" s="1971">
        <v>39136.205596286622</v>
      </c>
      <c r="V37" s="2023">
        <v>6061.1879104304962</v>
      </c>
      <c r="W37" s="1969">
        <v>10968.050315451743</v>
      </c>
      <c r="X37" s="1969">
        <v>13126.907165240927</v>
      </c>
      <c r="Y37" s="1970">
        <v>14536.755407132077</v>
      </c>
      <c r="Z37" s="1971">
        <v>44692.900798255243</v>
      </c>
      <c r="AA37" s="2024">
        <v>6520.2258175235856</v>
      </c>
      <c r="AB37" s="1973">
        <v>11514.782008677779</v>
      </c>
      <c r="AC37" s="1974">
        <v>13792.078516936464</v>
      </c>
      <c r="AD37" s="1975">
        <v>15284.433524089449</v>
      </c>
      <c r="AE37" s="1975">
        <v>47111.519867227275</v>
      </c>
      <c r="AF37" s="2024">
        <v>6665.6831341676461</v>
      </c>
      <c r="AG37" s="1973">
        <v>11340.036946402102</v>
      </c>
      <c r="AH37" s="1974">
        <v>13695.533967317908</v>
      </c>
      <c r="AI37" s="1975">
        <v>14883.010073262298</v>
      </c>
      <c r="AJ37" s="1975">
        <v>46584.264121149958</v>
      </c>
    </row>
    <row r="38" spans="1:36" ht="15.75" customHeight="1">
      <c r="A38" s="3069" t="s">
        <v>1087</v>
      </c>
      <c r="B38" s="1968">
        <v>3768.0814132488449</v>
      </c>
      <c r="C38" s="1969">
        <v>3574.6426782614462</v>
      </c>
      <c r="D38" s="1969">
        <v>3863.2529330149196</v>
      </c>
      <c r="E38" s="1970">
        <v>4775.2982372543293</v>
      </c>
      <c r="F38" s="1971">
        <v>15981.275261779541</v>
      </c>
      <c r="G38" s="1968">
        <v>3809.4408019696516</v>
      </c>
      <c r="H38" s="1969">
        <v>4033.7430573968377</v>
      </c>
      <c r="I38" s="1969">
        <v>3872.7775428562527</v>
      </c>
      <c r="J38" s="1970">
        <v>4736.9758961812377</v>
      </c>
      <c r="K38" s="1971">
        <v>16452.93729840398</v>
      </c>
      <c r="L38" s="1968">
        <v>4154.0911166219548</v>
      </c>
      <c r="M38" s="1969">
        <v>4389.9533848671936</v>
      </c>
      <c r="N38" s="1969">
        <v>4169.2731214013465</v>
      </c>
      <c r="O38" s="1970">
        <v>5118.7113098041136</v>
      </c>
      <c r="P38" s="1971">
        <v>17832.028932694608</v>
      </c>
      <c r="Q38" s="1968">
        <v>4455.5016391713762</v>
      </c>
      <c r="R38" s="1969">
        <v>5083.5614791655635</v>
      </c>
      <c r="S38" s="1969">
        <v>4562.1074040143849</v>
      </c>
      <c r="T38" s="1970">
        <v>5496.9380864613731</v>
      </c>
      <c r="U38" s="1971">
        <v>19598.108608812698</v>
      </c>
      <c r="V38" s="2023">
        <v>4874.0236296061294</v>
      </c>
      <c r="W38" s="1969">
        <v>5526.0810749515858</v>
      </c>
      <c r="X38" s="1969">
        <v>4891.9740835478169</v>
      </c>
      <c r="Y38" s="1970">
        <v>6100.3557909446663</v>
      </c>
      <c r="Z38" s="1971">
        <v>21392.434579050197</v>
      </c>
      <c r="AA38" s="2024">
        <v>5334.1138457607049</v>
      </c>
      <c r="AB38" s="1973">
        <v>5781.7576771311278</v>
      </c>
      <c r="AC38" s="1974">
        <v>5116.0605688778287</v>
      </c>
      <c r="AD38" s="1975">
        <v>6383.3489383434289</v>
      </c>
      <c r="AE38" s="1975">
        <v>22615.281030113092</v>
      </c>
      <c r="AF38" s="2024">
        <v>5780.5791746508748</v>
      </c>
      <c r="AG38" s="1973">
        <v>1856.9719330435732</v>
      </c>
      <c r="AH38" s="1974">
        <v>5059.7696446362525</v>
      </c>
      <c r="AI38" s="1975">
        <v>5094.5082525470489</v>
      </c>
      <c r="AJ38" s="1975">
        <v>17791.829004877749</v>
      </c>
    </row>
    <row r="39" spans="1:36" ht="15.75" customHeight="1">
      <c r="A39" s="3069" t="s">
        <v>1088</v>
      </c>
      <c r="B39" s="1968">
        <v>1448814.2555673991</v>
      </c>
      <c r="C39" s="1969">
        <v>1432940.4097616838</v>
      </c>
      <c r="D39" s="1969">
        <v>1489945.8753991607</v>
      </c>
      <c r="E39" s="1970">
        <v>1583359.1320688783</v>
      </c>
      <c r="F39" s="1971">
        <v>5955059.672797122</v>
      </c>
      <c r="G39" s="1968">
        <v>1420186.8149870117</v>
      </c>
      <c r="H39" s="1969">
        <v>1522289.5040485805</v>
      </c>
      <c r="I39" s="1969">
        <v>1417250.382729338</v>
      </c>
      <c r="J39" s="1970">
        <v>1723319.9596418836</v>
      </c>
      <c r="K39" s="1971">
        <v>6083046.6614068132</v>
      </c>
      <c r="L39" s="1968">
        <v>1483622.2546237244</v>
      </c>
      <c r="M39" s="1969">
        <v>1609897.362077134</v>
      </c>
      <c r="N39" s="1969">
        <v>1442732.3450417223</v>
      </c>
      <c r="O39" s="1970">
        <v>1732261.4563681204</v>
      </c>
      <c r="P39" s="1971">
        <v>6268513.4181106994</v>
      </c>
      <c r="Q39" s="1968">
        <v>1574537.0003429197</v>
      </c>
      <c r="R39" s="1969">
        <v>1758522.3006052321</v>
      </c>
      <c r="S39" s="1969">
        <v>1545840.2334467252</v>
      </c>
      <c r="T39" s="1970">
        <v>1904170.8225771107</v>
      </c>
      <c r="U39" s="1971">
        <v>6783070.3569719885</v>
      </c>
      <c r="V39" s="2023">
        <v>1681208.5499614908</v>
      </c>
      <c r="W39" s="1969">
        <v>1898288.8823964826</v>
      </c>
      <c r="X39" s="1969">
        <v>1674174.0827251857</v>
      </c>
      <c r="Y39" s="1970">
        <v>2003390.5240510041</v>
      </c>
      <c r="Z39" s="1971">
        <v>7257062.0391341625</v>
      </c>
      <c r="AA39" s="2024">
        <v>1840802.0394841563</v>
      </c>
      <c r="AB39" s="1973">
        <v>2017153.6777491975</v>
      </c>
      <c r="AC39" s="1974">
        <v>1762350.0576781572</v>
      </c>
      <c r="AD39" s="1975">
        <v>2087808.0593312439</v>
      </c>
      <c r="AE39" s="1975">
        <v>7708113.8342427546</v>
      </c>
      <c r="AF39" s="2024">
        <v>1915707.6732543048</v>
      </c>
      <c r="AG39" s="1973">
        <v>2044476.850076268</v>
      </c>
      <c r="AH39" s="1974">
        <v>1781886.9337813356</v>
      </c>
      <c r="AI39" s="1975">
        <v>2116626.8293307782</v>
      </c>
      <c r="AJ39" s="1975">
        <v>7858698.2864426868</v>
      </c>
    </row>
    <row r="40" spans="1:36" ht="15.75" customHeight="1">
      <c r="A40" s="3069" t="s">
        <v>1089</v>
      </c>
      <c r="B40" s="1968">
        <v>1172490.8278684693</v>
      </c>
      <c r="C40" s="1969">
        <v>1204108.9681366887</v>
      </c>
      <c r="D40" s="1969">
        <v>1243493.1423474937</v>
      </c>
      <c r="E40" s="1970">
        <v>1311898.2016473478</v>
      </c>
      <c r="F40" s="1971">
        <v>4931991.1399999987</v>
      </c>
      <c r="G40" s="1968">
        <v>1140892.3924139875</v>
      </c>
      <c r="H40" s="1969">
        <v>1262652.95046104</v>
      </c>
      <c r="I40" s="1969">
        <v>1163234.0974336502</v>
      </c>
      <c r="J40" s="1970">
        <v>1425640.66501067</v>
      </c>
      <c r="K40" s="1971">
        <v>4992420.1053193482</v>
      </c>
      <c r="L40" s="1968">
        <v>1195019.9099999999</v>
      </c>
      <c r="M40" s="1969">
        <v>1330834.3253278199</v>
      </c>
      <c r="N40" s="1969">
        <v>1201535.54</v>
      </c>
      <c r="O40" s="1970">
        <v>1449169.6150182863</v>
      </c>
      <c r="P40" s="1971">
        <v>5176559.3903461061</v>
      </c>
      <c r="Q40" s="1968">
        <v>1221377.3965853008</v>
      </c>
      <c r="R40" s="1969">
        <v>1401398.97444656</v>
      </c>
      <c r="S40" s="1969">
        <v>1245990.85938333</v>
      </c>
      <c r="T40" s="1970">
        <v>1551887.1273133161</v>
      </c>
      <c r="U40" s="1971">
        <v>5420654.3577285064</v>
      </c>
      <c r="V40" s="2023">
        <v>1276130.9727165746</v>
      </c>
      <c r="W40" s="1969">
        <v>1487620.5150628486</v>
      </c>
      <c r="X40" s="1969">
        <v>1323814.2688286051</v>
      </c>
      <c r="Y40" s="1970">
        <v>1590309.6960303041</v>
      </c>
      <c r="Z40" s="1971">
        <v>5677875.4526383318</v>
      </c>
      <c r="AA40" s="2024">
        <v>1344489.2540222653</v>
      </c>
      <c r="AB40" s="1973">
        <v>1556927.438453197</v>
      </c>
      <c r="AC40" s="1974">
        <v>1385850.0160495092</v>
      </c>
      <c r="AD40" s="1975">
        <v>1645822.3025010354</v>
      </c>
      <c r="AE40" s="1975">
        <v>5933089.0110260062</v>
      </c>
      <c r="AF40" s="2024">
        <v>1411743.3878887207</v>
      </c>
      <c r="AG40" s="1973">
        <v>1580140.4263536227</v>
      </c>
      <c r="AH40" s="1974">
        <v>1398963.4262505113</v>
      </c>
      <c r="AI40" s="1975">
        <v>1662816.0412883773</v>
      </c>
      <c r="AJ40" s="1975">
        <v>6053663.281781232</v>
      </c>
    </row>
    <row r="41" spans="1:36" ht="15.75" customHeight="1">
      <c r="A41" s="3069" t="s">
        <v>1090</v>
      </c>
      <c r="B41" s="1968">
        <v>2159.4887250174056</v>
      </c>
      <c r="C41" s="1969">
        <v>1709.5190567843158</v>
      </c>
      <c r="D41" s="1969">
        <v>2258.5294330540569</v>
      </c>
      <c r="E41" s="1970">
        <v>2648.3511818021843</v>
      </c>
      <c r="F41" s="1971">
        <v>8775.8883966579633</v>
      </c>
      <c r="G41" s="1968">
        <v>2572.7782659245399</v>
      </c>
      <c r="H41" s="1969">
        <v>2082.76595561974</v>
      </c>
      <c r="I41" s="1969">
        <v>3526.3632079387698</v>
      </c>
      <c r="J41" s="1970">
        <v>3934.7886452535499</v>
      </c>
      <c r="K41" s="1971">
        <v>12116.696074736599</v>
      </c>
      <c r="L41" s="1968">
        <v>3333.898252815196</v>
      </c>
      <c r="M41" s="1969">
        <v>3354.6816336249244</v>
      </c>
      <c r="N41" s="1969">
        <v>2895.8645758851812</v>
      </c>
      <c r="O41" s="1970">
        <v>3047.3003663267214</v>
      </c>
      <c r="P41" s="1971">
        <v>12631.744828652023</v>
      </c>
      <c r="Q41" s="1968">
        <v>3596.4505868812089</v>
      </c>
      <c r="R41" s="1969">
        <v>3846.5564977157596</v>
      </c>
      <c r="S41" s="1969">
        <v>3302.001206203232</v>
      </c>
      <c r="T41" s="1970">
        <v>3485.5818822082119</v>
      </c>
      <c r="U41" s="1971">
        <v>14230.590173008412</v>
      </c>
      <c r="V41" s="2023">
        <v>3994.5875104682395</v>
      </c>
      <c r="W41" s="1969">
        <v>4310.5009415708346</v>
      </c>
      <c r="X41" s="1969">
        <v>3648.752849127734</v>
      </c>
      <c r="Y41" s="1970">
        <v>4097.5765720449799</v>
      </c>
      <c r="Z41" s="1971">
        <v>16051.417873211787</v>
      </c>
      <c r="AA41" s="2024">
        <v>4512.1404115201522</v>
      </c>
      <c r="AB41" s="1973">
        <v>4730.9963886846081</v>
      </c>
      <c r="AC41" s="1974">
        <v>4011.5166256321686</v>
      </c>
      <c r="AD41" s="1975">
        <v>4448.4873935599662</v>
      </c>
      <c r="AE41" s="1975">
        <v>17703.140819396896</v>
      </c>
      <c r="AF41" s="2024">
        <v>4706.7515618623602</v>
      </c>
      <c r="AG41" s="1973">
        <v>4843.2840132561123</v>
      </c>
      <c r="AH41" s="1974">
        <v>4108.6895082167712</v>
      </c>
      <c r="AI41" s="1975">
        <v>4469.170580367505</v>
      </c>
      <c r="AJ41" s="1975">
        <v>18127.895663702751</v>
      </c>
    </row>
    <row r="42" spans="1:36" ht="15.75" customHeight="1">
      <c r="A42" s="3069" t="s">
        <v>1091</v>
      </c>
      <c r="B42" s="1968">
        <v>124068.9021970919</v>
      </c>
      <c r="C42" s="1969">
        <v>108982.61220436946</v>
      </c>
      <c r="D42" s="1969">
        <v>125340.92335180128</v>
      </c>
      <c r="E42" s="1970">
        <v>120802.01144720311</v>
      </c>
      <c r="F42" s="1971">
        <v>479194.44920046575</v>
      </c>
      <c r="G42" s="1968">
        <v>117090.55618960575</v>
      </c>
      <c r="H42" s="1969">
        <v>122732.22960175078</v>
      </c>
      <c r="I42" s="1969">
        <v>121889.5585882329</v>
      </c>
      <c r="J42" s="1970">
        <v>119847.12183194718</v>
      </c>
      <c r="K42" s="1971">
        <v>481559.46621153661</v>
      </c>
      <c r="L42" s="1968">
        <v>125311.55213786417</v>
      </c>
      <c r="M42" s="1969">
        <v>132265.71172746219</v>
      </c>
      <c r="N42" s="1969">
        <v>113920.7091356334</v>
      </c>
      <c r="O42" s="1970">
        <v>120395.62850516759</v>
      </c>
      <c r="P42" s="1971">
        <v>491893.60150612734</v>
      </c>
      <c r="Q42" s="1968">
        <v>154515.25446468807</v>
      </c>
      <c r="R42" s="1969">
        <v>165078.54621987275</v>
      </c>
      <c r="S42" s="1969">
        <v>141649.17122489537</v>
      </c>
      <c r="T42" s="1970">
        <v>149627.4107928577</v>
      </c>
      <c r="U42" s="1971">
        <v>610870.38270231383</v>
      </c>
      <c r="V42" s="2023">
        <v>184084.7419420644</v>
      </c>
      <c r="W42" s="1969">
        <v>198638.84281333184</v>
      </c>
      <c r="X42" s="1969">
        <v>171472.11844401949</v>
      </c>
      <c r="Y42" s="1970">
        <v>181572.43743356696</v>
      </c>
      <c r="Z42" s="1971">
        <v>735768.1406329826</v>
      </c>
      <c r="AA42" s="2024">
        <v>219227.26724916016</v>
      </c>
      <c r="AB42" s="1973">
        <v>195484.69512378162</v>
      </c>
      <c r="AC42" s="1974">
        <v>170998.38292146975</v>
      </c>
      <c r="AD42" s="1975">
        <v>179930.28156416232</v>
      </c>
      <c r="AE42" s="1975">
        <v>765640.62685857387</v>
      </c>
      <c r="AF42" s="2024">
        <v>208001.25460263313</v>
      </c>
      <c r="AG42" s="1973">
        <v>183742.81163886667</v>
      </c>
      <c r="AH42" s="1974">
        <v>164694.2790188482</v>
      </c>
      <c r="AI42" s="1975">
        <v>177994.52565806676</v>
      </c>
      <c r="AJ42" s="1975">
        <v>734432.87091841467</v>
      </c>
    </row>
    <row r="43" spans="1:36" ht="15.75" customHeight="1">
      <c r="A43" s="3069" t="s">
        <v>1092</v>
      </c>
      <c r="B43" s="1968">
        <v>150095.03677682078</v>
      </c>
      <c r="C43" s="1969">
        <v>118139.31036384148</v>
      </c>
      <c r="D43" s="1969">
        <v>118853.28026681195</v>
      </c>
      <c r="E43" s="1970">
        <v>148010.56779252531</v>
      </c>
      <c r="F43" s="1971">
        <v>535098.19519999949</v>
      </c>
      <c r="G43" s="1968">
        <v>159631.08811749375</v>
      </c>
      <c r="H43" s="1969">
        <v>134821.55803016984</v>
      </c>
      <c r="I43" s="1969">
        <v>128600.36349951611</v>
      </c>
      <c r="J43" s="1970">
        <v>173897.38415401295</v>
      </c>
      <c r="K43" s="1971">
        <v>596950.39380119264</v>
      </c>
      <c r="L43" s="1968">
        <v>159956.89423304494</v>
      </c>
      <c r="M43" s="1969">
        <v>143442.64338822669</v>
      </c>
      <c r="N43" s="1969">
        <v>124380.23133020366</v>
      </c>
      <c r="O43" s="1970">
        <v>159648.91247833974</v>
      </c>
      <c r="P43" s="1971">
        <v>587428.68142981501</v>
      </c>
      <c r="Q43" s="1968">
        <v>195047.89870604957</v>
      </c>
      <c r="R43" s="1969">
        <v>188198.22344108374</v>
      </c>
      <c r="S43" s="1969">
        <v>154898.20163229675</v>
      </c>
      <c r="T43" s="1970">
        <v>199170.70258872866</v>
      </c>
      <c r="U43" s="1971">
        <v>737315.02636815875</v>
      </c>
      <c r="V43" s="2023">
        <v>216998.24779238342</v>
      </c>
      <c r="W43" s="1969">
        <v>207719.0235787314</v>
      </c>
      <c r="X43" s="1969">
        <v>175238.94260343324</v>
      </c>
      <c r="Y43" s="1970">
        <v>227410.81401508822</v>
      </c>
      <c r="Z43" s="1971">
        <v>827367.02798963629</v>
      </c>
      <c r="AA43" s="2024">
        <v>272573.3778012105</v>
      </c>
      <c r="AB43" s="1973">
        <v>260010.54778353404</v>
      </c>
      <c r="AC43" s="1974">
        <v>201490.14208154634</v>
      </c>
      <c r="AD43" s="1975">
        <v>257606.98787248629</v>
      </c>
      <c r="AE43" s="1975">
        <v>991681.05553877726</v>
      </c>
      <c r="AF43" s="2024">
        <v>291256.27920108882</v>
      </c>
      <c r="AG43" s="1973">
        <v>275750.3280705224</v>
      </c>
      <c r="AH43" s="1974">
        <v>214120.53900375945</v>
      </c>
      <c r="AI43" s="1975">
        <v>271347.09180396661</v>
      </c>
      <c r="AJ43" s="1975">
        <v>1052474.2380793372</v>
      </c>
    </row>
    <row r="44" spans="1:36" ht="15.75" customHeight="1">
      <c r="A44" s="3069" t="s">
        <v>1093</v>
      </c>
      <c r="B44" s="1968">
        <v>55286.09773008302</v>
      </c>
      <c r="C44" s="1969">
        <v>51342.433288415021</v>
      </c>
      <c r="D44" s="1969">
        <v>56275.521701535683</v>
      </c>
      <c r="E44" s="1970">
        <v>59360.463955640414</v>
      </c>
      <c r="F44" s="1971">
        <v>222264.51667567415</v>
      </c>
      <c r="G44" s="1968">
        <v>73607.442029518788</v>
      </c>
      <c r="H44" s="1969">
        <v>70930.167464778016</v>
      </c>
      <c r="I44" s="1969">
        <v>72102.900919560256</v>
      </c>
      <c r="J44" s="1970">
        <v>77905.47309710586</v>
      </c>
      <c r="K44" s="1971">
        <v>294545.98351096292</v>
      </c>
      <c r="L44" s="1968">
        <v>88340.285006732694</v>
      </c>
      <c r="M44" s="1969">
        <v>88916.347270435363</v>
      </c>
      <c r="N44" s="1969">
        <v>74482.892475687477</v>
      </c>
      <c r="O44" s="1970">
        <v>81202.608695283998</v>
      </c>
      <c r="P44" s="1971">
        <v>332942.13344813953</v>
      </c>
      <c r="Q44" s="1968">
        <v>92051.005281624544</v>
      </c>
      <c r="R44" s="1969">
        <v>104324.39481919736</v>
      </c>
      <c r="S44" s="1969">
        <v>95187.602267764829</v>
      </c>
      <c r="T44" s="1970">
        <v>104014.8864204719</v>
      </c>
      <c r="U44" s="1971">
        <v>395577.88878905866</v>
      </c>
      <c r="V44" s="2023">
        <v>97974.016991800323</v>
      </c>
      <c r="W44" s="1969">
        <v>91177.781559127165</v>
      </c>
      <c r="X44" s="1969">
        <v>82902.73301459325</v>
      </c>
      <c r="Y44" s="1970">
        <v>110386.77528530048</v>
      </c>
      <c r="Z44" s="1971">
        <v>382441.30685082125</v>
      </c>
      <c r="AA44" s="2024">
        <v>78894.385384974958</v>
      </c>
      <c r="AB44" s="1973">
        <v>86681.885650242693</v>
      </c>
      <c r="AC44" s="1974">
        <v>87336.780295063392</v>
      </c>
      <c r="AD44" s="1975">
        <v>114401.68525058517</v>
      </c>
      <c r="AE44" s="1975">
        <v>367314.73658086621</v>
      </c>
      <c r="AF44" s="2024">
        <v>55205.038417747732</v>
      </c>
      <c r="AG44" s="1973">
        <v>82806.367217819163</v>
      </c>
      <c r="AH44" s="1974">
        <v>85432.684335121274</v>
      </c>
      <c r="AI44" s="1975">
        <v>111801.06484282804</v>
      </c>
      <c r="AJ44" s="1975">
        <v>335245.15481351619</v>
      </c>
    </row>
    <row r="45" spans="1:36" ht="15.75" customHeight="1">
      <c r="A45" s="3069" t="s">
        <v>1094</v>
      </c>
      <c r="B45" s="1968">
        <v>44515.528112932865</v>
      </c>
      <c r="C45" s="1969">
        <v>40134.743498559787</v>
      </c>
      <c r="D45" s="1969">
        <v>44529.066185117052</v>
      </c>
      <c r="E45" s="1970">
        <v>50292.852529422438</v>
      </c>
      <c r="F45" s="1971">
        <v>179472.19032603214</v>
      </c>
      <c r="G45" s="1968">
        <v>62750.888809478769</v>
      </c>
      <c r="H45" s="1969">
        <v>58568.022507032081</v>
      </c>
      <c r="I45" s="1969">
        <v>60238.401855910575</v>
      </c>
      <c r="J45" s="1970">
        <v>68829.822110812427</v>
      </c>
      <c r="K45" s="1971">
        <v>250387.13528323383</v>
      </c>
      <c r="L45" s="1968">
        <v>77743.856394736795</v>
      </c>
      <c r="M45" s="1969">
        <v>75545.649581001693</v>
      </c>
      <c r="N45" s="1969">
        <v>62086.270746615024</v>
      </c>
      <c r="O45" s="1970">
        <v>71595.163212197745</v>
      </c>
      <c r="P45" s="1971">
        <v>286970.93993455125</v>
      </c>
      <c r="Q45" s="1968">
        <v>77329.437579731981</v>
      </c>
      <c r="R45" s="1969">
        <v>84357.34926660324</v>
      </c>
      <c r="S45" s="1969">
        <v>77074.035772173098</v>
      </c>
      <c r="T45" s="1970">
        <v>90003.53949660201</v>
      </c>
      <c r="U45" s="1971">
        <v>328764.36211511033</v>
      </c>
      <c r="V45" s="2023">
        <v>80224.765867356837</v>
      </c>
      <c r="W45" s="1969">
        <v>67005.04959563438</v>
      </c>
      <c r="X45" s="1969">
        <v>60445.844310741755</v>
      </c>
      <c r="Y45" s="1970">
        <v>92530.719768495183</v>
      </c>
      <c r="Z45" s="1971">
        <v>300206.37954222818</v>
      </c>
      <c r="AA45" s="2024">
        <v>57823.270881095938</v>
      </c>
      <c r="AB45" s="1973">
        <v>59228.112737179094</v>
      </c>
      <c r="AC45" s="1974">
        <v>61738.864447798027</v>
      </c>
      <c r="AD45" s="1975">
        <v>93641.326393223906</v>
      </c>
      <c r="AE45" s="1975">
        <v>272431.57445929694</v>
      </c>
      <c r="AF45" s="2024">
        <v>32114.123013678971</v>
      </c>
      <c r="AG45" s="1973">
        <v>53030.912100339076</v>
      </c>
      <c r="AH45" s="1974">
        <v>57617.36102588135</v>
      </c>
      <c r="AI45" s="1975">
        <v>88807.338443986475</v>
      </c>
      <c r="AJ45" s="1975">
        <v>231569.73458388587</v>
      </c>
    </row>
    <row r="46" spans="1:36" ht="15.75" customHeight="1">
      <c r="A46" s="3069" t="s">
        <v>1095</v>
      </c>
      <c r="B46" s="1968">
        <v>10770.56961715016</v>
      </c>
      <c r="C46" s="1969">
        <v>11207.689789855238</v>
      </c>
      <c r="D46" s="1969">
        <v>11746.455516418626</v>
      </c>
      <c r="E46" s="1970">
        <v>9067.6114262179744</v>
      </c>
      <c r="F46" s="1971">
        <v>42792.326349641997</v>
      </c>
      <c r="G46" s="1968">
        <v>10856.553220040027</v>
      </c>
      <c r="H46" s="1969">
        <v>12362.144957745941</v>
      </c>
      <c r="I46" s="1969">
        <v>11864.499063649677</v>
      </c>
      <c r="J46" s="1970">
        <v>9075.650986293429</v>
      </c>
      <c r="K46" s="1971">
        <v>44158.848227729075</v>
      </c>
      <c r="L46" s="1968">
        <v>10596.428611995909</v>
      </c>
      <c r="M46" s="1969">
        <v>13370.697689433666</v>
      </c>
      <c r="N46" s="1969">
        <v>12396.621729072453</v>
      </c>
      <c r="O46" s="1970">
        <v>9607.4454830862451</v>
      </c>
      <c r="P46" s="1971">
        <v>45971.193513588274</v>
      </c>
      <c r="Q46" s="1968">
        <v>14721.567701892556</v>
      </c>
      <c r="R46" s="1969">
        <v>19967.045552594125</v>
      </c>
      <c r="S46" s="1969">
        <v>18113.566495591731</v>
      </c>
      <c r="T46" s="1970">
        <v>14011.346923869882</v>
      </c>
      <c r="U46" s="1971">
        <v>66813.526673948305</v>
      </c>
      <c r="V46" s="2023">
        <v>17749.251124443494</v>
      </c>
      <c r="W46" s="1969">
        <v>24172.731963492792</v>
      </c>
      <c r="X46" s="1969">
        <v>22456.888703851491</v>
      </c>
      <c r="Y46" s="1970">
        <v>17856.055516805292</v>
      </c>
      <c r="Z46" s="1971">
        <v>82234.927308593076</v>
      </c>
      <c r="AA46" s="2024">
        <v>21071.114503879013</v>
      </c>
      <c r="AB46" s="1973">
        <v>27453.772913063603</v>
      </c>
      <c r="AC46" s="1974">
        <v>25597.915847265354</v>
      </c>
      <c r="AD46" s="1975">
        <v>20760.358857361272</v>
      </c>
      <c r="AE46" s="1975">
        <v>94883.162121569243</v>
      </c>
      <c r="AF46" s="2024">
        <v>23090.915404068761</v>
      </c>
      <c r="AG46" s="1973">
        <v>29775.455117480084</v>
      </c>
      <c r="AH46" s="1974">
        <v>27815.32330923992</v>
      </c>
      <c r="AI46" s="1975">
        <v>22993.726398841562</v>
      </c>
      <c r="AJ46" s="1975">
        <v>103675.42022963033</v>
      </c>
    </row>
    <row r="47" spans="1:36" ht="15.75" customHeight="1">
      <c r="A47" s="3069" t="s">
        <v>1096</v>
      </c>
      <c r="B47" s="1968">
        <v>63135.755393419786</v>
      </c>
      <c r="C47" s="1969">
        <v>52906.461085885756</v>
      </c>
      <c r="D47" s="1969">
        <v>65717.166013475668</v>
      </c>
      <c r="E47" s="1970">
        <v>64001.193424518038</v>
      </c>
      <c r="F47" s="1971">
        <v>245760.57591729925</v>
      </c>
      <c r="G47" s="1968">
        <v>64460.4287653559</v>
      </c>
      <c r="H47" s="1969">
        <v>53171.071579019903</v>
      </c>
      <c r="I47" s="1969">
        <v>70603.027529848114</v>
      </c>
      <c r="J47" s="1970">
        <v>80182.5535486304</v>
      </c>
      <c r="K47" s="1971">
        <v>268417.08142285433</v>
      </c>
      <c r="L47" s="1968">
        <v>76807.827686777106</v>
      </c>
      <c r="M47" s="1969">
        <v>58600.191776841799</v>
      </c>
      <c r="N47" s="1969">
        <v>82625.507487099094</v>
      </c>
      <c r="O47" s="1970">
        <v>92916.852941524572</v>
      </c>
      <c r="P47" s="1971">
        <v>310950.37989224255</v>
      </c>
      <c r="Q47" s="1968">
        <v>126761.514692243</v>
      </c>
      <c r="R47" s="1969">
        <v>101612.24949037599</v>
      </c>
      <c r="S47" s="1969">
        <v>143858.04856646742</v>
      </c>
      <c r="T47" s="1970">
        <v>168395.59123456301</v>
      </c>
      <c r="U47" s="1971">
        <v>540627.40398364945</v>
      </c>
      <c r="V47" s="2023">
        <v>156260.98296800983</v>
      </c>
      <c r="W47" s="1969">
        <v>125856.14447113275</v>
      </c>
      <c r="X47" s="1969">
        <v>169952.77842560259</v>
      </c>
      <c r="Y47" s="1970">
        <v>187644.82488576227</v>
      </c>
      <c r="Z47" s="1971">
        <v>639714.73075050744</v>
      </c>
      <c r="AA47" s="2024">
        <v>197924.15898770257</v>
      </c>
      <c r="AB47" s="1973">
        <v>114567.09369575352</v>
      </c>
      <c r="AC47" s="1974">
        <v>160745.42222852199</v>
      </c>
      <c r="AD47" s="1975">
        <v>180978.64687318046</v>
      </c>
      <c r="AE47" s="1975">
        <v>654215.32178515848</v>
      </c>
      <c r="AF47" s="2024">
        <v>183250.31112795384</v>
      </c>
      <c r="AG47" s="1973">
        <v>107242.41342471752</v>
      </c>
      <c r="AH47" s="1974">
        <v>152906.7376154098</v>
      </c>
      <c r="AI47" s="1975">
        <v>176019.76758420639</v>
      </c>
      <c r="AJ47" s="1975">
        <v>619419.22975228762</v>
      </c>
    </row>
    <row r="48" spans="1:36" ht="15.75" customHeight="1">
      <c r="A48" s="3069" t="s">
        <v>1097</v>
      </c>
      <c r="B48" s="1968">
        <v>489146.92141700757</v>
      </c>
      <c r="C48" s="1969">
        <v>480998.85236466606</v>
      </c>
      <c r="D48" s="1969">
        <v>453038.02832517249</v>
      </c>
      <c r="E48" s="1970">
        <v>485621.32198603969</v>
      </c>
      <c r="F48" s="1971">
        <v>1908805.1240928858</v>
      </c>
      <c r="G48" s="1968">
        <v>342267.50382642169</v>
      </c>
      <c r="H48" s="1969">
        <v>368764.78784232668</v>
      </c>
      <c r="I48" s="1969">
        <v>330113.28941693174</v>
      </c>
      <c r="J48" s="1970">
        <v>353551.01987616206</v>
      </c>
      <c r="K48" s="1971">
        <v>1394696.6009618423</v>
      </c>
      <c r="L48" s="1968">
        <v>438293.51113644679</v>
      </c>
      <c r="M48" s="1969">
        <v>444546.74176919437</v>
      </c>
      <c r="N48" s="1969">
        <v>392159.1736994955</v>
      </c>
      <c r="O48" s="1970">
        <v>412906.48441430274</v>
      </c>
      <c r="P48" s="1971">
        <v>1687905.9110194393</v>
      </c>
      <c r="Q48" s="1968">
        <v>475570.69953320746</v>
      </c>
      <c r="R48" s="1969">
        <v>483741.43135849002</v>
      </c>
      <c r="S48" s="1969">
        <v>429154.41263913357</v>
      </c>
      <c r="T48" s="1970">
        <v>445178.96174205578</v>
      </c>
      <c r="U48" s="1971">
        <v>1833645.5052728867</v>
      </c>
      <c r="V48" s="2023">
        <v>517768.24367581448</v>
      </c>
      <c r="W48" s="1969">
        <v>517580.80167716456</v>
      </c>
      <c r="X48" s="1969">
        <v>465888.22507356474</v>
      </c>
      <c r="Y48" s="1970">
        <v>481432.47247318085</v>
      </c>
      <c r="Z48" s="1971">
        <v>1982669.7428997245</v>
      </c>
      <c r="AA48" s="2024">
        <v>564395.04859100154</v>
      </c>
      <c r="AB48" s="1973">
        <v>550734.34672122332</v>
      </c>
      <c r="AC48" s="1974">
        <v>496473.90579208935</v>
      </c>
      <c r="AD48" s="1975">
        <v>512293.52222287672</v>
      </c>
      <c r="AE48" s="1975">
        <v>2123896.8233271912</v>
      </c>
      <c r="AF48" s="2024">
        <v>500721.37766197172</v>
      </c>
      <c r="AG48" s="1973">
        <v>491158.49231756455</v>
      </c>
      <c r="AH48" s="1974">
        <v>509600.32840192481</v>
      </c>
      <c r="AI48" s="1975">
        <v>526032.09876086737</v>
      </c>
      <c r="AJ48" s="1975">
        <v>2027512.2971423285</v>
      </c>
    </row>
    <row r="49" spans="1:36" ht="15.75" customHeight="1">
      <c r="A49" s="3069" t="s">
        <v>1098</v>
      </c>
      <c r="B49" s="1968">
        <v>428145.9762109142</v>
      </c>
      <c r="C49" s="1969">
        <v>412563.80438178958</v>
      </c>
      <c r="D49" s="1969">
        <v>390911.44471344305</v>
      </c>
      <c r="E49" s="1970">
        <v>417115.61766626581</v>
      </c>
      <c r="F49" s="1971">
        <v>1648736.8429724127</v>
      </c>
      <c r="G49" s="1968">
        <v>280884.34591326112</v>
      </c>
      <c r="H49" s="1969">
        <v>298344.35364123777</v>
      </c>
      <c r="I49" s="1969">
        <v>267134.36674812256</v>
      </c>
      <c r="J49" s="1970">
        <v>283198.82466918905</v>
      </c>
      <c r="K49" s="1971">
        <v>1129561.8909718106</v>
      </c>
      <c r="L49" s="1968">
        <v>384327.43262891797</v>
      </c>
      <c r="M49" s="1969">
        <v>380633.55489007622</v>
      </c>
      <c r="N49" s="1969">
        <v>339986.24601410731</v>
      </c>
      <c r="O49" s="1970">
        <v>356757.10438097402</v>
      </c>
      <c r="P49" s="1971">
        <v>1461704.3379140755</v>
      </c>
      <c r="Q49" s="1968">
        <v>418266.33047182631</v>
      </c>
      <c r="R49" s="1969">
        <v>414151.67483381345</v>
      </c>
      <c r="S49" s="1969">
        <v>374261.45616299816</v>
      </c>
      <c r="T49" s="1970">
        <v>385446.03115301393</v>
      </c>
      <c r="U49" s="1971">
        <v>1592125.4926216519</v>
      </c>
      <c r="V49" s="2023">
        <v>457456.85835948563</v>
      </c>
      <c r="W49" s="1969">
        <v>442598.63602503046</v>
      </c>
      <c r="X49" s="1969">
        <v>406653.66540387156</v>
      </c>
      <c r="Y49" s="1970">
        <v>417066.74357744906</v>
      </c>
      <c r="Z49" s="1971">
        <v>1723775.9033658367</v>
      </c>
      <c r="AA49" s="2024">
        <v>501003.55428191996</v>
      </c>
      <c r="AB49" s="1973">
        <v>471972.12275901384</v>
      </c>
      <c r="AC49" s="1974">
        <v>434185.84312537522</v>
      </c>
      <c r="AD49" s="1975">
        <v>444666.76206793491</v>
      </c>
      <c r="AE49" s="1975">
        <v>1851828.282234244</v>
      </c>
      <c r="AF49" s="2024">
        <v>435067.34447942156</v>
      </c>
      <c r="AG49" s="1973">
        <v>409469.28192302474</v>
      </c>
      <c r="AH49" s="1974">
        <v>446551.41438221303</v>
      </c>
      <c r="AI49" s="1975">
        <v>457665.65424336423</v>
      </c>
      <c r="AJ49" s="1975">
        <v>1748753.6950280236</v>
      </c>
    </row>
    <row r="50" spans="1:36" ht="15.75" customHeight="1">
      <c r="A50" s="3069" t="s">
        <v>1099</v>
      </c>
      <c r="B50" s="1968">
        <v>61000.945206093347</v>
      </c>
      <c r="C50" s="1969">
        <v>68435.04798287648</v>
      </c>
      <c r="D50" s="1969">
        <v>62126.583611729402</v>
      </c>
      <c r="E50" s="1970">
        <v>68505.704319773911</v>
      </c>
      <c r="F50" s="1971">
        <v>260068.28112047317</v>
      </c>
      <c r="G50" s="1968">
        <v>61383.157913160503</v>
      </c>
      <c r="H50" s="1969">
        <v>70420.434201088894</v>
      </c>
      <c r="I50" s="1969">
        <v>62978.922668809202</v>
      </c>
      <c r="J50" s="1970">
        <v>70352.195206973003</v>
      </c>
      <c r="K50" s="1971">
        <v>265134.70999003161</v>
      </c>
      <c r="L50" s="1968">
        <v>53966.078507528837</v>
      </c>
      <c r="M50" s="1969">
        <v>63913.186879118221</v>
      </c>
      <c r="N50" s="1969">
        <v>52172.927685388197</v>
      </c>
      <c r="O50" s="1970">
        <v>56149.380033328722</v>
      </c>
      <c r="P50" s="1971">
        <v>226201.57310536396</v>
      </c>
      <c r="Q50" s="1968">
        <v>57304.369061381141</v>
      </c>
      <c r="R50" s="1969">
        <v>69589.756524676588</v>
      </c>
      <c r="S50" s="1969">
        <v>54892.956476135383</v>
      </c>
      <c r="T50" s="1970">
        <v>59732.930589041876</v>
      </c>
      <c r="U50" s="1971">
        <v>241520.01265123498</v>
      </c>
      <c r="V50" s="2023">
        <v>60311.385316328815</v>
      </c>
      <c r="W50" s="1969">
        <v>74982.165652134092</v>
      </c>
      <c r="X50" s="1969">
        <v>59234.55966969319</v>
      </c>
      <c r="Y50" s="1970">
        <v>64365.728895731751</v>
      </c>
      <c r="Z50" s="1971">
        <v>258893.83953388777</v>
      </c>
      <c r="AA50" s="2024">
        <v>63391.49430908163</v>
      </c>
      <c r="AB50" s="1973">
        <v>78762.223962209493</v>
      </c>
      <c r="AC50" s="1974">
        <v>62288.06266671409</v>
      </c>
      <c r="AD50" s="1975">
        <v>67626.760154941818</v>
      </c>
      <c r="AE50" s="1975">
        <v>272068.54109294701</v>
      </c>
      <c r="AF50" s="2024">
        <v>65654.033182550178</v>
      </c>
      <c r="AG50" s="1973">
        <v>81689.210394539754</v>
      </c>
      <c r="AH50" s="1974">
        <v>63048.914019711803</v>
      </c>
      <c r="AI50" s="1975">
        <v>68366.444517503158</v>
      </c>
      <c r="AJ50" s="1975">
        <v>278758.6021143049</v>
      </c>
    </row>
    <row r="51" spans="1:36" ht="15.75" customHeight="1">
      <c r="A51" s="3069" t="s">
        <v>1100</v>
      </c>
      <c r="B51" s="1968">
        <v>888228.37312672113</v>
      </c>
      <c r="C51" s="1969">
        <v>972279.83124124701</v>
      </c>
      <c r="D51" s="1969">
        <v>1062695.8605676927</v>
      </c>
      <c r="E51" s="1970">
        <v>1204784.1435921311</v>
      </c>
      <c r="F51" s="1971">
        <v>4127988.2085277922</v>
      </c>
      <c r="G51" s="1968">
        <v>902313.79278168303</v>
      </c>
      <c r="H51" s="1969">
        <v>984564.08379347995</v>
      </c>
      <c r="I51" s="1969">
        <v>1043020.9024940932</v>
      </c>
      <c r="J51" s="1970">
        <v>1215967.2994961101</v>
      </c>
      <c r="K51" s="1971">
        <v>4145866.0785653666</v>
      </c>
      <c r="L51" s="1968">
        <v>939107.76631962694</v>
      </c>
      <c r="M51" s="1969">
        <v>1029071.9902044099</v>
      </c>
      <c r="N51" s="1969">
        <v>1109844.9350363477</v>
      </c>
      <c r="O51" s="1970">
        <v>1301912.1105759901</v>
      </c>
      <c r="P51" s="1971">
        <v>4379936.8021363746</v>
      </c>
      <c r="Q51" s="1968">
        <v>1020105.41707682</v>
      </c>
      <c r="R51" s="1969">
        <v>1192288.39771599</v>
      </c>
      <c r="S51" s="1969">
        <v>1258413.46267057</v>
      </c>
      <c r="T51" s="1970">
        <v>1433829.69508877</v>
      </c>
      <c r="U51" s="1971">
        <v>4904636.9725521505</v>
      </c>
      <c r="V51" s="2023">
        <v>1052424.8142701783</v>
      </c>
      <c r="W51" s="1969">
        <v>1251295.4275337299</v>
      </c>
      <c r="X51" s="1969">
        <v>1332694.0772872404</v>
      </c>
      <c r="Y51" s="1970">
        <v>1519313.6310243749</v>
      </c>
      <c r="Z51" s="1971">
        <v>5155727.9501155233</v>
      </c>
      <c r="AA51" s="2024">
        <v>1084792.8292612887</v>
      </c>
      <c r="AB51" s="1973">
        <v>1288487.6896491337</v>
      </c>
      <c r="AC51" s="1974">
        <v>1360104.1590573587</v>
      </c>
      <c r="AD51" s="1975">
        <v>1531311.2139616904</v>
      </c>
      <c r="AE51" s="1975">
        <v>5264695.8919294719</v>
      </c>
      <c r="AF51" s="2024">
        <v>1033869.1516161091</v>
      </c>
      <c r="AG51" s="1973">
        <v>1220527.2786343121</v>
      </c>
      <c r="AH51" s="1974">
        <v>1259867.7629359595</v>
      </c>
      <c r="AI51" s="1975">
        <v>1389340.4513569439</v>
      </c>
      <c r="AJ51" s="1975">
        <v>4903604.6445433246</v>
      </c>
    </row>
    <row r="52" spans="1:36" ht="15.75" customHeight="1">
      <c r="A52" s="3069" t="s">
        <v>1101</v>
      </c>
      <c r="B52" s="1968">
        <v>406164.444858587</v>
      </c>
      <c r="C52" s="1969">
        <v>425057.74834899697</v>
      </c>
      <c r="D52" s="1969">
        <v>438721.27337148902</v>
      </c>
      <c r="E52" s="1970">
        <v>441754.53974842414</v>
      </c>
      <c r="F52" s="1971">
        <v>1711698.0063274973</v>
      </c>
      <c r="G52" s="1968">
        <v>464330.20087094698</v>
      </c>
      <c r="H52" s="1969">
        <v>481390.54207335098</v>
      </c>
      <c r="I52" s="1969">
        <v>517328.41259510769</v>
      </c>
      <c r="J52" s="1970">
        <v>568416.53984236997</v>
      </c>
      <c r="K52" s="1971">
        <v>2031465.6953817755</v>
      </c>
      <c r="L52" s="1968">
        <v>501458.5506262448</v>
      </c>
      <c r="M52" s="1969">
        <v>503704.68436254398</v>
      </c>
      <c r="N52" s="1969">
        <v>569870.54172275111</v>
      </c>
      <c r="O52" s="1970">
        <v>615038.75568258786</v>
      </c>
      <c r="P52" s="1971">
        <v>2190072.5323941279</v>
      </c>
      <c r="Q52" s="1968">
        <v>508248.49020339298</v>
      </c>
      <c r="R52" s="1969">
        <v>519518.34577425994</v>
      </c>
      <c r="S52" s="1969">
        <v>590171.67018706095</v>
      </c>
      <c r="T52" s="1970">
        <v>647171.67018706095</v>
      </c>
      <c r="U52" s="1971">
        <v>2265110.1763517749</v>
      </c>
      <c r="V52" s="2023">
        <v>538008.8488855079</v>
      </c>
      <c r="W52" s="1969">
        <v>553519.55817531119</v>
      </c>
      <c r="X52" s="1969">
        <v>631097.03458977013</v>
      </c>
      <c r="Y52" s="1970">
        <v>667812.67429192353</v>
      </c>
      <c r="Z52" s="1971">
        <v>2390438.1159425131</v>
      </c>
      <c r="AA52" s="2024">
        <v>575222.36623451801</v>
      </c>
      <c r="AB52" s="1973">
        <v>586851.80712826224</v>
      </c>
      <c r="AC52" s="1974">
        <v>665076.10132184613</v>
      </c>
      <c r="AD52" s="1975">
        <v>688923.69070268841</v>
      </c>
      <c r="AE52" s="1975">
        <v>2516073.965387315</v>
      </c>
      <c r="AF52" s="2024">
        <v>569883.03097537893</v>
      </c>
      <c r="AG52" s="1973">
        <v>593105.1043018857</v>
      </c>
      <c r="AH52" s="1974">
        <v>674359.26667154441</v>
      </c>
      <c r="AI52" s="1975">
        <v>698944.62573685648</v>
      </c>
      <c r="AJ52" s="1975">
        <v>2536292.0276856655</v>
      </c>
    </row>
    <row r="53" spans="1:36" ht="15.75" customHeight="1">
      <c r="A53" s="3069" t="s">
        <v>1102</v>
      </c>
      <c r="B53" s="1968">
        <v>3201.7207632114801</v>
      </c>
      <c r="C53" s="1969">
        <v>3423.1411088576092</v>
      </c>
      <c r="D53" s="1969">
        <v>3313.7443345258639</v>
      </c>
      <c r="E53" s="1970">
        <v>3201.5324536970447</v>
      </c>
      <c r="F53" s="1971">
        <v>13140.138660291999</v>
      </c>
      <c r="G53" s="1968">
        <v>3432.1770854402412</v>
      </c>
      <c r="H53" s="1969">
        <v>3412.1714828673703</v>
      </c>
      <c r="I53" s="1969">
        <v>3520.6353303645446</v>
      </c>
      <c r="J53" s="1970">
        <v>3459.9863242223691</v>
      </c>
      <c r="K53" s="1971">
        <v>13824.970222894524</v>
      </c>
      <c r="L53" s="1968">
        <v>3061.4030069452783</v>
      </c>
      <c r="M53" s="1969">
        <v>3441.4154740834733</v>
      </c>
      <c r="N53" s="1969">
        <v>3479.0580155046168</v>
      </c>
      <c r="O53" s="1970">
        <v>3388.5100044576084</v>
      </c>
      <c r="P53" s="1971">
        <v>13370.386500990977</v>
      </c>
      <c r="Q53" s="1968">
        <v>3191.9014485041534</v>
      </c>
      <c r="R53" s="1969">
        <v>3540.82673352963</v>
      </c>
      <c r="S53" s="1969">
        <v>3481.1844009533802</v>
      </c>
      <c r="T53" s="1970">
        <v>3506.2982129701882</v>
      </c>
      <c r="U53" s="1971">
        <v>13720.210795957351</v>
      </c>
      <c r="V53" s="2023">
        <v>3143.8734063443017</v>
      </c>
      <c r="W53" s="1969">
        <v>3539.6379608221487</v>
      </c>
      <c r="X53" s="1969">
        <v>3664.1117547019271</v>
      </c>
      <c r="Y53" s="1970">
        <v>3634.855277330184</v>
      </c>
      <c r="Z53" s="1971">
        <v>13982.478399198561</v>
      </c>
      <c r="AA53" s="2024">
        <v>3314.1710253482493</v>
      </c>
      <c r="AB53" s="1973">
        <v>3646.6449565521948</v>
      </c>
      <c r="AC53" s="1974">
        <v>3767.8909722571566</v>
      </c>
      <c r="AD53" s="1975">
        <v>3745.2718983510658</v>
      </c>
      <c r="AE53" s="1975">
        <v>14473.978852508666</v>
      </c>
      <c r="AF53" s="2024">
        <v>3285.1631233389649</v>
      </c>
      <c r="AG53" s="1973">
        <v>3498.6648853131642</v>
      </c>
      <c r="AH53" s="1974">
        <v>3768.2590695886993</v>
      </c>
      <c r="AI53" s="1975">
        <v>3822.66251100401</v>
      </c>
      <c r="AJ53" s="1975">
        <v>14374.749589244837</v>
      </c>
    </row>
    <row r="54" spans="1:36" ht="15.75" customHeight="1">
      <c r="A54" s="3069" t="s">
        <v>1103</v>
      </c>
      <c r="B54" s="1968">
        <v>497144.68149091996</v>
      </c>
      <c r="C54" s="1969">
        <v>479664.73465927591</v>
      </c>
      <c r="D54" s="1969">
        <v>471731.97088928509</v>
      </c>
      <c r="E54" s="1970">
        <v>549929.49133728305</v>
      </c>
      <c r="F54" s="1971">
        <v>1998470.878376764</v>
      </c>
      <c r="G54" s="1968">
        <v>596118.32203074987</v>
      </c>
      <c r="H54" s="1969">
        <v>559717.82989141368</v>
      </c>
      <c r="I54" s="1969">
        <v>537210.35940311314</v>
      </c>
      <c r="J54" s="1970">
        <v>614330.87343211949</v>
      </c>
      <c r="K54" s="1971">
        <v>2307377.3847573963</v>
      </c>
      <c r="L54" s="1968">
        <v>431896.36577849672</v>
      </c>
      <c r="M54" s="1969">
        <v>463256.22009409458</v>
      </c>
      <c r="N54" s="1969">
        <v>436982.67265134573</v>
      </c>
      <c r="O54" s="1970">
        <v>506597.1597263767</v>
      </c>
      <c r="P54" s="1971">
        <v>1838732.4182503135</v>
      </c>
      <c r="Q54" s="1968">
        <v>416464.60611246648</v>
      </c>
      <c r="R54" s="1969">
        <v>464786.77148121793</v>
      </c>
      <c r="S54" s="1969">
        <v>436428.94797832647</v>
      </c>
      <c r="T54" s="1970">
        <v>511162.12248127797</v>
      </c>
      <c r="U54" s="1971">
        <v>1828842.448053289</v>
      </c>
      <c r="V54" s="2023">
        <v>445394.81077802036</v>
      </c>
      <c r="W54" s="1969">
        <v>470243.20268196205</v>
      </c>
      <c r="X54" s="1969">
        <v>441966.97427035013</v>
      </c>
      <c r="Y54" s="1970">
        <v>517338.18151510379</v>
      </c>
      <c r="Z54" s="1971">
        <v>1874943.1692454363</v>
      </c>
      <c r="AA54" s="2024">
        <v>389597.47116364056</v>
      </c>
      <c r="AB54" s="1973">
        <v>420192.52426790365</v>
      </c>
      <c r="AC54" s="1974">
        <v>385492.87340021203</v>
      </c>
      <c r="AD54" s="1975">
        <v>449499.92171361408</v>
      </c>
      <c r="AE54" s="1975">
        <v>1644782.7905453704</v>
      </c>
      <c r="AF54" s="2024">
        <v>372471.20046732592</v>
      </c>
      <c r="AG54" s="1973">
        <v>394453.7152323781</v>
      </c>
      <c r="AH54" s="1974">
        <v>371731.32948592253</v>
      </c>
      <c r="AI54" s="1975">
        <v>430861.50425784854</v>
      </c>
      <c r="AJ54" s="1975">
        <v>1569517.7494434752</v>
      </c>
    </row>
    <row r="55" spans="1:36" ht="15.75" customHeight="1">
      <c r="A55" s="3069" t="s">
        <v>1104</v>
      </c>
      <c r="B55" s="1968">
        <v>205686.65822870278</v>
      </c>
      <c r="C55" s="1969">
        <v>212773.6708730252</v>
      </c>
      <c r="D55" s="1969">
        <v>203304.79343114441</v>
      </c>
      <c r="E55" s="1970">
        <v>204906.50203638009</v>
      </c>
      <c r="F55" s="1971">
        <v>826671.62456925248</v>
      </c>
      <c r="G55" s="1968">
        <v>237238.123031867</v>
      </c>
      <c r="H55" s="1969">
        <v>226861.99198662399</v>
      </c>
      <c r="I55" s="1969">
        <v>269737.10636136157</v>
      </c>
      <c r="J55" s="1970">
        <v>353832.94090213702</v>
      </c>
      <c r="K55" s="1971">
        <v>1087670.1622819896</v>
      </c>
      <c r="L55" s="1968">
        <v>242685.15403385001</v>
      </c>
      <c r="M55" s="1969">
        <v>231093.40851678301</v>
      </c>
      <c r="N55" s="1969">
        <v>274599.24968660099</v>
      </c>
      <c r="O55" s="1970">
        <v>357518.59309918783</v>
      </c>
      <c r="P55" s="1971">
        <v>1105896.4053364219</v>
      </c>
      <c r="Q55" s="1968">
        <v>286849.47120012902</v>
      </c>
      <c r="R55" s="1969">
        <v>256102.297477104</v>
      </c>
      <c r="S55" s="1969">
        <v>334794.63686818688</v>
      </c>
      <c r="T55" s="1970">
        <v>400667.59035144985</v>
      </c>
      <c r="U55" s="1971">
        <v>1278413.9958968698</v>
      </c>
      <c r="V55" s="2023">
        <v>307200.3909973586</v>
      </c>
      <c r="W55" s="1969">
        <v>274896.23249997158</v>
      </c>
      <c r="X55" s="1969">
        <v>364179.40113368101</v>
      </c>
      <c r="Y55" s="1970">
        <v>445677.35215509811</v>
      </c>
      <c r="Z55" s="1971">
        <v>1391953.3767861091</v>
      </c>
      <c r="AA55" s="2024">
        <v>328505.91983829625</v>
      </c>
      <c r="AB55" s="1973">
        <v>294867.69952190772</v>
      </c>
      <c r="AC55" s="1974">
        <v>393442.79514048458</v>
      </c>
      <c r="AD55" s="1975">
        <v>481890.65784905868</v>
      </c>
      <c r="AE55" s="1975">
        <v>1498707.0723497472</v>
      </c>
      <c r="AF55" s="2024">
        <v>341069.09739425674</v>
      </c>
      <c r="AG55" s="1973">
        <v>303373.68187638139</v>
      </c>
      <c r="AH55" s="1974">
        <v>393011.55814794073</v>
      </c>
      <c r="AI55" s="1975">
        <v>481478.74820329732</v>
      </c>
      <c r="AJ55" s="1975">
        <v>1518933.0856218762</v>
      </c>
    </row>
    <row r="56" spans="1:36" ht="15.75" customHeight="1">
      <c r="A56" s="3069" t="s">
        <v>1105</v>
      </c>
      <c r="B56" s="1968">
        <v>85595.799654584436</v>
      </c>
      <c r="C56" s="1969">
        <v>81771.554221130049</v>
      </c>
      <c r="D56" s="1969">
        <v>79487.785245797393</v>
      </c>
      <c r="E56" s="1970">
        <v>84108.521849017896</v>
      </c>
      <c r="F56" s="1971">
        <v>330963.66097052977</v>
      </c>
      <c r="G56" s="1968">
        <v>98084.337579879619</v>
      </c>
      <c r="H56" s="1969">
        <v>99745.68901755038</v>
      </c>
      <c r="I56" s="1969">
        <v>86720.234928400459</v>
      </c>
      <c r="J56" s="1970">
        <v>89565.286285175229</v>
      </c>
      <c r="K56" s="1971">
        <v>374115.54781100573</v>
      </c>
      <c r="L56" s="1968">
        <v>102502.24088395158</v>
      </c>
      <c r="M56" s="1969">
        <v>102053.556720313</v>
      </c>
      <c r="N56" s="1969">
        <v>90302.997170005401</v>
      </c>
      <c r="O56" s="1970">
        <v>95441.938518669805</v>
      </c>
      <c r="P56" s="1971">
        <v>390300.73329293978</v>
      </c>
      <c r="Q56" s="1968">
        <v>106630.61650458051</v>
      </c>
      <c r="R56" s="1969">
        <v>112143.9288431</v>
      </c>
      <c r="S56" s="1969">
        <v>102439.68943901754</v>
      </c>
      <c r="T56" s="1970">
        <v>106503.21457710143</v>
      </c>
      <c r="U56" s="1971">
        <v>427717.44936379953</v>
      </c>
      <c r="V56" s="2023">
        <v>109003.56116414712</v>
      </c>
      <c r="W56" s="1969">
        <v>119839.60852310988</v>
      </c>
      <c r="X56" s="1969">
        <v>119124.53138397416</v>
      </c>
      <c r="Y56" s="1970">
        <v>124665.95707559236</v>
      </c>
      <c r="Z56" s="1971">
        <v>472633.65814682352</v>
      </c>
      <c r="AA56" s="2024">
        <v>111298.26725699185</v>
      </c>
      <c r="AB56" s="1973">
        <v>122704.92563722325</v>
      </c>
      <c r="AC56" s="1974">
        <v>122098.45121943929</v>
      </c>
      <c r="AD56" s="1975">
        <v>128234.85259081326</v>
      </c>
      <c r="AE56" s="1975">
        <v>484336.49670446763</v>
      </c>
      <c r="AF56" s="2024">
        <v>111906.82975685254</v>
      </c>
      <c r="AG56" s="1973">
        <v>119462.7560429771</v>
      </c>
      <c r="AH56" s="1974">
        <v>119281.88583579296</v>
      </c>
      <c r="AI56" s="1975">
        <v>125038.52978430802</v>
      </c>
      <c r="AJ56" s="1975">
        <v>475690.0014199306</v>
      </c>
    </row>
    <row r="57" spans="1:36" ht="15.75" customHeight="1">
      <c r="A57" s="3069" t="s">
        <v>1106</v>
      </c>
      <c r="B57" s="1968">
        <v>7612.1781948117869</v>
      </c>
      <c r="C57" s="1969">
        <v>6026.0391901624271</v>
      </c>
      <c r="D57" s="1969">
        <v>7961.2957935198965</v>
      </c>
      <c r="E57" s="1970">
        <v>9335.4139268109047</v>
      </c>
      <c r="F57" s="1971">
        <v>30934.927105305018</v>
      </c>
      <c r="G57" s="1968">
        <v>18340.466768673126</v>
      </c>
      <c r="H57" s="1969">
        <v>20461.950457126652</v>
      </c>
      <c r="I57" s="1969">
        <v>18835.244933658087</v>
      </c>
      <c r="J57" s="1970">
        <v>19176.87012219397</v>
      </c>
      <c r="K57" s="1971">
        <v>76814.532281651831</v>
      </c>
      <c r="L57" s="1968">
        <v>24923.551060870363</v>
      </c>
      <c r="M57" s="1969">
        <v>26306.682533267282</v>
      </c>
      <c r="N57" s="1969">
        <v>22657.995712229265</v>
      </c>
      <c r="O57" s="1970">
        <v>23945.809810518149</v>
      </c>
      <c r="P57" s="1971">
        <v>97834.039116885047</v>
      </c>
      <c r="Q57" s="1968">
        <v>28442.123226908214</v>
      </c>
      <c r="R57" s="1969">
        <v>30386.542545399563</v>
      </c>
      <c r="S57" s="1969">
        <v>26073.821623149917</v>
      </c>
      <c r="T57" s="1970">
        <v>27542.402014852516</v>
      </c>
      <c r="U57" s="1971">
        <v>112444.88941031021</v>
      </c>
      <c r="V57" s="2023">
        <v>32845.828136221549</v>
      </c>
      <c r="W57" s="1969">
        <v>34477.546821185351</v>
      </c>
      <c r="X57" s="1969">
        <v>30021.291493609995</v>
      </c>
      <c r="Y57" s="1970">
        <v>31837.999585969726</v>
      </c>
      <c r="Z57" s="1971">
        <v>129182.6660369866</v>
      </c>
      <c r="AA57" s="2024">
        <v>38819.756737151874</v>
      </c>
      <c r="AB57" s="1973">
        <v>36648.333971634573</v>
      </c>
      <c r="AC57" s="1974">
        <v>31940.769095274889</v>
      </c>
      <c r="AD57" s="1975">
        <v>33920.387955224665</v>
      </c>
      <c r="AE57" s="1975">
        <v>141329.24775928599</v>
      </c>
      <c r="AF57" s="2024">
        <v>42082.957500685778</v>
      </c>
      <c r="AG57" s="1973">
        <v>37307.669218746414</v>
      </c>
      <c r="AH57" s="1974">
        <v>32575.311933371537</v>
      </c>
      <c r="AI57" s="1975">
        <v>34614.017907483663</v>
      </c>
      <c r="AJ57" s="1975">
        <v>146579.95656028739</v>
      </c>
    </row>
    <row r="58" spans="1:36" ht="15.75" customHeight="1" thickBot="1">
      <c r="A58" s="3069" t="s">
        <v>1107</v>
      </c>
      <c r="B58" s="1968">
        <v>273505.37409927568</v>
      </c>
      <c r="C58" s="1969">
        <v>188394.19623278559</v>
      </c>
      <c r="D58" s="1969">
        <v>197529.04424080902</v>
      </c>
      <c r="E58" s="1970">
        <v>240594.25731925626</v>
      </c>
      <c r="F58" s="1971">
        <v>900022.87189212651</v>
      </c>
      <c r="G58" s="1968">
        <v>282294.35861328099</v>
      </c>
      <c r="H58" s="1969">
        <v>201506.86029168399</v>
      </c>
      <c r="I58" s="1969">
        <v>196933.3011921891</v>
      </c>
      <c r="J58" s="1970">
        <v>253863.94936968299</v>
      </c>
      <c r="K58" s="1971">
        <v>934598.46946683712</v>
      </c>
      <c r="L58" s="1968">
        <v>387608.31209413899</v>
      </c>
      <c r="M58" s="1969">
        <v>286328.83463297499</v>
      </c>
      <c r="N58" s="1969">
        <v>257069.64863661301</v>
      </c>
      <c r="O58" s="1970">
        <v>470460.609056452</v>
      </c>
      <c r="P58" s="1971">
        <v>1401467.4044201791</v>
      </c>
      <c r="Q58" s="1968">
        <v>409414.158712862</v>
      </c>
      <c r="R58" s="1969">
        <v>352367.67262551485</v>
      </c>
      <c r="S58" s="1969">
        <v>304492.71223768877</v>
      </c>
      <c r="T58" s="1970">
        <v>485252.221008591</v>
      </c>
      <c r="U58" s="1971">
        <v>1551526.7645846568</v>
      </c>
      <c r="V58" s="2023">
        <v>499255.62264043372</v>
      </c>
      <c r="W58" s="2025">
        <v>411033.3460149137</v>
      </c>
      <c r="X58" s="1969">
        <v>363615.66409022867</v>
      </c>
      <c r="Y58" s="1970">
        <v>551544.00111987093</v>
      </c>
      <c r="Z58" s="2026">
        <v>1825448.633865447</v>
      </c>
      <c r="AA58" s="2027">
        <v>604418.18105877587</v>
      </c>
      <c r="AB58" s="1973">
        <v>478253.12947637273</v>
      </c>
      <c r="AC58" s="1974">
        <v>423278.51099481096</v>
      </c>
      <c r="AD58" s="1975">
        <v>645434.2278554939</v>
      </c>
      <c r="AE58" s="1975">
        <v>2151384.0493854536</v>
      </c>
      <c r="AF58" s="2027">
        <v>653023.37959481333</v>
      </c>
      <c r="AG58" s="1973">
        <v>498935.4916096495</v>
      </c>
      <c r="AH58" s="1974">
        <v>440255.90165296016</v>
      </c>
      <c r="AI58" s="1975">
        <v>665256.57508808805</v>
      </c>
      <c r="AJ58" s="1975">
        <v>2257471.3479455109</v>
      </c>
    </row>
    <row r="59" spans="1:36" s="3077" customFormat="1" ht="16.5" customHeight="1" thickBot="1">
      <c r="A59" s="3070" t="s">
        <v>1108</v>
      </c>
      <c r="B59" s="3071">
        <v>12583478.327363363</v>
      </c>
      <c r="C59" s="3072">
        <v>12934530.669970568</v>
      </c>
      <c r="D59" s="3072">
        <v>14304438.438084641</v>
      </c>
      <c r="E59" s="3073">
        <v>14789816.741159372</v>
      </c>
      <c r="F59" s="3074">
        <v>54612264.176577948</v>
      </c>
      <c r="G59" s="3071">
        <v>13450716.675034607</v>
      </c>
      <c r="H59" s="3072">
        <v>13757732.016169965</v>
      </c>
      <c r="I59" s="3072">
        <v>14819619.261207957</v>
      </c>
      <c r="J59" s="3073">
        <v>15482973.812625565</v>
      </c>
      <c r="K59" s="3074">
        <v>57511041.765038081</v>
      </c>
      <c r="L59" s="3071">
        <v>13915506.034458239</v>
      </c>
      <c r="M59" s="3072">
        <v>14323047.765891749</v>
      </c>
      <c r="N59" s="3072">
        <v>15645434.729537115</v>
      </c>
      <c r="O59" s="3073">
        <v>16045904.514173698</v>
      </c>
      <c r="P59" s="3074">
        <v>59929893.044060796</v>
      </c>
      <c r="Q59" s="3071">
        <v>14535420.948684094</v>
      </c>
      <c r="R59" s="3072">
        <v>15096763.55042975</v>
      </c>
      <c r="S59" s="3072">
        <v>16454372.46347997</v>
      </c>
      <c r="T59" s="3073">
        <v>17132164.767425086</v>
      </c>
      <c r="U59" s="3074">
        <v>63218721.730018899</v>
      </c>
      <c r="V59" s="3074">
        <v>15438679.500031801</v>
      </c>
      <c r="W59" s="3071">
        <v>16084622.306617282</v>
      </c>
      <c r="X59" s="3072">
        <v>17479127.575396229</v>
      </c>
      <c r="Y59" s="3072">
        <v>18150356.453239419</v>
      </c>
      <c r="Z59" s="3073">
        <v>67152785.83528474</v>
      </c>
      <c r="AA59" s="3078">
        <v>16050601.37676622</v>
      </c>
      <c r="AB59" s="3078">
        <v>16463341.906548511</v>
      </c>
      <c r="AC59" s="3079">
        <v>17976234.594868883</v>
      </c>
      <c r="AD59" s="3080">
        <v>18533752.065201852</v>
      </c>
      <c r="AE59" s="3080">
        <v>69023929.943385467</v>
      </c>
      <c r="AF59" s="3078">
        <v>15992773.935333043</v>
      </c>
      <c r="AG59" s="3078">
        <v>16124151.890323447</v>
      </c>
      <c r="AH59" s="3079">
        <v>17574318.582075212</v>
      </c>
      <c r="AI59" s="3080">
        <v>18292952.883281905</v>
      </c>
      <c r="AJ59" s="3080">
        <v>67984197.291013613</v>
      </c>
    </row>
    <row r="60" spans="1:36" s="1967" customFormat="1" ht="16.5" customHeight="1" thickTop="1" thickBot="1">
      <c r="A60" s="1976"/>
      <c r="B60" s="1978"/>
      <c r="C60" s="1978"/>
      <c r="D60" s="1978"/>
      <c r="E60" s="1978"/>
      <c r="F60" s="1978"/>
      <c r="G60" s="1978"/>
      <c r="H60" s="1978"/>
      <c r="I60" s="1978"/>
      <c r="J60" s="1978"/>
      <c r="K60" s="1978"/>
      <c r="L60" s="1978"/>
      <c r="M60" s="1978"/>
      <c r="N60" s="1978"/>
      <c r="O60" s="1978"/>
      <c r="P60" s="1978"/>
      <c r="Q60" s="1978"/>
      <c r="R60" s="1978"/>
      <c r="S60" s="1978"/>
      <c r="T60" s="1978"/>
      <c r="U60" s="1978"/>
      <c r="V60" s="1978"/>
      <c r="AA60" s="2028"/>
    </row>
    <row r="61" spans="1:36" s="1967" customFormat="1" ht="20.25" customHeight="1" thickBot="1">
      <c r="A61" s="1979" t="s">
        <v>1109</v>
      </c>
      <c r="B61" s="1980" t="s">
        <v>1018</v>
      </c>
      <c r="C61" s="1981" t="s">
        <v>1019</v>
      </c>
      <c r="D61" s="1981" t="s">
        <v>1020</v>
      </c>
      <c r="E61" s="1982" t="s">
        <v>1021</v>
      </c>
      <c r="F61" s="1983" t="s">
        <v>1022</v>
      </c>
      <c r="G61" s="1980" t="s">
        <v>1023</v>
      </c>
      <c r="H61" s="1981" t="s">
        <v>1024</v>
      </c>
      <c r="I61" s="1981" t="s">
        <v>1025</v>
      </c>
      <c r="J61" s="1982" t="s">
        <v>1026</v>
      </c>
      <c r="K61" s="1983" t="s">
        <v>1027</v>
      </c>
      <c r="L61" s="1980" t="s">
        <v>1028</v>
      </c>
      <c r="M61" s="1981" t="s">
        <v>1029</v>
      </c>
      <c r="N61" s="1981" t="s">
        <v>1030</v>
      </c>
      <c r="O61" s="1982" t="s">
        <v>1031</v>
      </c>
      <c r="P61" s="1983" t="s">
        <v>1032</v>
      </c>
      <c r="Q61" s="1980" t="s">
        <v>1126</v>
      </c>
      <c r="R61" s="1980" t="s">
        <v>1127</v>
      </c>
      <c r="S61" s="1980" t="s">
        <v>1128</v>
      </c>
      <c r="T61" s="1982" t="s">
        <v>1129</v>
      </c>
      <c r="U61" s="1984" t="s">
        <v>1130</v>
      </c>
      <c r="V61" s="1980" t="s">
        <v>1038</v>
      </c>
      <c r="W61" s="1980" t="s">
        <v>1039</v>
      </c>
      <c r="X61" s="1980" t="s">
        <v>1040</v>
      </c>
      <c r="Y61" s="1982" t="s">
        <v>1041</v>
      </c>
      <c r="Z61" s="1984" t="s">
        <v>1042</v>
      </c>
      <c r="AA61" s="1980" t="s">
        <v>1043</v>
      </c>
      <c r="AB61" s="1980" t="s">
        <v>1044</v>
      </c>
      <c r="AC61" s="1986" t="s">
        <v>1045</v>
      </c>
      <c r="AD61" s="1980" t="s">
        <v>1046</v>
      </c>
      <c r="AE61" s="1984" t="s">
        <v>1047</v>
      </c>
      <c r="AF61" s="1980" t="s">
        <v>1048</v>
      </c>
      <c r="AG61" s="1980" t="s">
        <v>1049</v>
      </c>
      <c r="AH61" s="1986" t="s">
        <v>1050</v>
      </c>
      <c r="AI61" s="1980" t="s">
        <v>1051</v>
      </c>
      <c r="AJ61" s="1984" t="s">
        <v>1052</v>
      </c>
    </row>
    <row r="62" spans="1:36" s="1967" customFormat="1" ht="16.5" customHeight="1">
      <c r="A62" s="1987" t="s">
        <v>1113</v>
      </c>
      <c r="B62" s="1988" t="s">
        <v>1114</v>
      </c>
      <c r="C62" s="1988" t="s">
        <v>1114</v>
      </c>
      <c r="D62" s="1988" t="s">
        <v>1114</v>
      </c>
      <c r="E62" s="1989" t="s">
        <v>1114</v>
      </c>
      <c r="F62" s="1990" t="s">
        <v>1114</v>
      </c>
      <c r="G62" s="1991">
        <v>6.8918809657373821</v>
      </c>
      <c r="H62" s="1992">
        <v>6.3643696644562526</v>
      </c>
      <c r="I62" s="1992">
        <v>3.6015452501209673</v>
      </c>
      <c r="J62" s="1993">
        <v>4.6867184603928775</v>
      </c>
      <c r="K62" s="1994">
        <v>5.3079242037786765</v>
      </c>
      <c r="L62" s="1991">
        <v>3.4554988455470976</v>
      </c>
      <c r="M62" s="1992">
        <v>4.1090766200224564</v>
      </c>
      <c r="N62" s="1992">
        <v>5.5724472658405189</v>
      </c>
      <c r="O62" s="1993">
        <v>3.6358047773037772</v>
      </c>
      <c r="P62" s="1994">
        <v>4.2058902165343426</v>
      </c>
      <c r="Q62" s="1991">
        <v>4.4548499543659643</v>
      </c>
      <c r="R62" s="1992">
        <v>5.4018934879243519</v>
      </c>
      <c r="S62" s="1992">
        <v>5.1704394791642097</v>
      </c>
      <c r="T62" s="1993">
        <v>6.7697040842532195</v>
      </c>
      <c r="U62" s="1994">
        <v>5.4877933513749753</v>
      </c>
      <c r="V62" s="1991">
        <v>6.2141891489525758</v>
      </c>
      <c r="W62" s="1991">
        <v>6.5435134682188867</v>
      </c>
      <c r="X62" s="1991">
        <v>6.2278589729913847</v>
      </c>
      <c r="Y62" s="1996">
        <v>5.9431583786207387</v>
      </c>
      <c r="Z62" s="1995">
        <v>6.2229415552984557</v>
      </c>
      <c r="AA62" s="1991">
        <v>3.9635635724749374</v>
      </c>
      <c r="AB62" s="1991">
        <v>2.3545445625752892</v>
      </c>
      <c r="AC62" s="1993">
        <v>2.8440036113265954</v>
      </c>
      <c r="AD62" s="2029">
        <v>2.1123310330029677</v>
      </c>
      <c r="AE62" s="2030">
        <v>2.786398337502094</v>
      </c>
      <c r="AF62" s="2029">
        <v>-0.36028208585929811</v>
      </c>
      <c r="AG62" s="2029">
        <v>-2.0602743850575478</v>
      </c>
      <c r="AH62" s="1993">
        <v>-2.2358186897960985</v>
      </c>
      <c r="AI62" s="2029">
        <v>-1.2992468069758067</v>
      </c>
      <c r="AJ62" s="2030">
        <v>-1.5063365027529696</v>
      </c>
    </row>
    <row r="63" spans="1:36">
      <c r="A63" s="1998" t="s">
        <v>1115</v>
      </c>
      <c r="B63" s="1999" t="s">
        <v>1114</v>
      </c>
      <c r="C63" s="1999" t="s">
        <v>1114</v>
      </c>
      <c r="D63" s="1999" t="s">
        <v>1114</v>
      </c>
      <c r="E63" s="2000" t="s">
        <v>1114</v>
      </c>
      <c r="F63" s="2001" t="s">
        <v>1114</v>
      </c>
      <c r="G63" s="2002">
        <v>24.207082746829727</v>
      </c>
      <c r="H63" s="1528">
        <v>10.569014394285658</v>
      </c>
      <c r="I63" s="1528">
        <v>-3.3377770082894926</v>
      </c>
      <c r="J63" s="1529">
        <v>-17.283965162605721</v>
      </c>
      <c r="K63" s="2003">
        <v>2.3321167146018404</v>
      </c>
      <c r="L63" s="2002">
        <v>-8.2842832337126353</v>
      </c>
      <c r="M63" s="1528">
        <v>-10.182181494991408</v>
      </c>
      <c r="N63" s="1528">
        <v>9.8317297247120798</v>
      </c>
      <c r="O63" s="1529">
        <v>-10.194828265582048</v>
      </c>
      <c r="P63" s="2003">
        <v>-4.9470725934616491</v>
      </c>
      <c r="Q63" s="2002">
        <v>-11.395458956948225</v>
      </c>
      <c r="R63" s="1528">
        <v>-16.422341931031674</v>
      </c>
      <c r="S63" s="1528">
        <v>-14.715593004476387</v>
      </c>
      <c r="T63" s="1529">
        <v>-9.3563157276179361</v>
      </c>
      <c r="U63" s="2003">
        <v>-13.06667077046354</v>
      </c>
      <c r="V63" s="2002">
        <v>-6.6009302080731027</v>
      </c>
      <c r="W63" s="2002">
        <v>5.1445619283893596</v>
      </c>
      <c r="X63" s="2002">
        <v>-3.5951352621331956</v>
      </c>
      <c r="Y63" s="2031">
        <v>1.1820381513147868</v>
      </c>
      <c r="Z63" s="2003">
        <v>-1.3154806741709708</v>
      </c>
      <c r="AA63" s="2002">
        <v>-8.1467673931586049</v>
      </c>
      <c r="AB63" s="2002">
        <v>-6.7938208046613004</v>
      </c>
      <c r="AC63" s="1529">
        <v>1.0574024844324006</v>
      </c>
      <c r="AD63" s="1528">
        <v>-8.2767254312616831</v>
      </c>
      <c r="AE63" s="2032">
        <v>-5.4458229337622264</v>
      </c>
      <c r="AF63" s="1528">
        <v>-1.8853720683699493</v>
      </c>
      <c r="AG63" s="1528">
        <v>-17.478309973193056</v>
      </c>
      <c r="AH63" s="1529">
        <v>-22.01420447498311</v>
      </c>
      <c r="AI63" s="1528">
        <v>-12.381841113282983</v>
      </c>
      <c r="AJ63" s="2032">
        <v>-13.647063713273205</v>
      </c>
    </row>
    <row r="64" spans="1:36">
      <c r="A64" s="1998" t="s">
        <v>1116</v>
      </c>
      <c r="B64" s="1999" t="s">
        <v>1114</v>
      </c>
      <c r="C64" s="1999" t="s">
        <v>1114</v>
      </c>
      <c r="D64" s="1999" t="s">
        <v>1114</v>
      </c>
      <c r="E64" s="2000" t="s">
        <v>1114</v>
      </c>
      <c r="F64" s="2001" t="s">
        <v>1114</v>
      </c>
      <c r="G64" s="2002">
        <v>3.7403716059002834</v>
      </c>
      <c r="H64" s="1528">
        <v>5.6026263509781682</v>
      </c>
      <c r="I64" s="1528">
        <v>4.7902757172199717</v>
      </c>
      <c r="J64" s="1529">
        <v>8.9195949541745136</v>
      </c>
      <c r="K64" s="2003">
        <v>5.8490402051117218</v>
      </c>
      <c r="L64" s="2002">
        <v>6.8199455919707885</v>
      </c>
      <c r="M64" s="1528">
        <v>4.8994108320348451</v>
      </c>
      <c r="N64" s="1528">
        <v>5.6593726471806605</v>
      </c>
      <c r="O64" s="1529">
        <v>5.8149503512140654</v>
      </c>
      <c r="P64" s="2003">
        <v>5.8149503512140654</v>
      </c>
      <c r="Q64" s="2002">
        <v>7.4430436757481067</v>
      </c>
      <c r="R64" s="1528">
        <v>8.8827590611383123</v>
      </c>
      <c r="S64" s="1528">
        <v>8.4605088250158786</v>
      </c>
      <c r="T64" s="1529">
        <v>8.7750819881303954</v>
      </c>
      <c r="U64" s="2003">
        <v>8.4178597180941228</v>
      </c>
      <c r="V64" s="2002">
        <v>8.206565377003173</v>
      </c>
      <c r="W64" s="2002">
        <v>6.7147837313396019</v>
      </c>
      <c r="X64" s="2002">
        <v>7.5057646309740322</v>
      </c>
      <c r="Y64" s="2031">
        <v>6.4365438023580968</v>
      </c>
      <c r="Z64" s="2003">
        <v>7.1774834241286056</v>
      </c>
      <c r="AA64" s="2002">
        <v>5.5887143008359619</v>
      </c>
      <c r="AB64" s="2002">
        <v>3.4580767950507019</v>
      </c>
      <c r="AC64" s="1529">
        <v>3.0524285606609691</v>
      </c>
      <c r="AD64" s="1528">
        <v>3.1357793889792873</v>
      </c>
      <c r="AE64" s="2032">
        <v>3.7461901339376213</v>
      </c>
      <c r="AF64" s="1528">
        <v>-0.18224517653895322</v>
      </c>
      <c r="AG64" s="1528">
        <v>-0.38474954882778967</v>
      </c>
      <c r="AH64" s="1529">
        <v>2.6859783200272602E-2</v>
      </c>
      <c r="AI64" s="1528">
        <v>-0.32828654158769677</v>
      </c>
      <c r="AJ64" s="2032">
        <v>-0.2162665456656887</v>
      </c>
    </row>
    <row r="65" spans="1:36">
      <c r="A65" s="2006" t="s">
        <v>1117</v>
      </c>
      <c r="B65" s="1999" t="s">
        <v>1114</v>
      </c>
      <c r="C65" s="1999" t="s">
        <v>1114</v>
      </c>
      <c r="D65" s="1999" t="s">
        <v>1114</v>
      </c>
      <c r="E65" s="2000" t="s">
        <v>1114</v>
      </c>
      <c r="F65" s="2001" t="s">
        <v>1114</v>
      </c>
      <c r="G65" s="2002">
        <v>2.2778294340749992</v>
      </c>
      <c r="H65" s="1528">
        <v>2.8507656329233493</v>
      </c>
      <c r="I65" s="1528">
        <v>3.26351836463351</v>
      </c>
      <c r="J65" s="1529">
        <v>3.0420314925355156</v>
      </c>
      <c r="K65" s="2003">
        <v>2.915848677374568</v>
      </c>
      <c r="L65" s="2002">
        <v>5.7252112534379025</v>
      </c>
      <c r="M65" s="1528">
        <v>6.9300743417469555</v>
      </c>
      <c r="N65" s="1528">
        <v>4.2947202127406392</v>
      </c>
      <c r="O65" s="1529">
        <v>9.9247052327920677</v>
      </c>
      <c r="P65" s="2003">
        <v>6.7041586166801101</v>
      </c>
      <c r="Q65" s="2002">
        <v>2.4608188572393019</v>
      </c>
      <c r="R65" s="1528">
        <v>2.5657997058412589</v>
      </c>
      <c r="S65" s="1528">
        <v>3.4387230606708576</v>
      </c>
      <c r="T65" s="1529">
        <v>3.0215955287767207</v>
      </c>
      <c r="U65" s="2003">
        <v>2.9366799319280279</v>
      </c>
      <c r="V65" s="2002">
        <v>5.5349443136382686</v>
      </c>
      <c r="W65" s="2002">
        <v>3.6799631519158402</v>
      </c>
      <c r="X65" s="2002">
        <v>4.4706381266361994</v>
      </c>
      <c r="Y65" s="2031">
        <v>3.6438507446073971</v>
      </c>
      <c r="Z65" s="2003">
        <v>4.2701273381140989</v>
      </c>
      <c r="AA65" s="2002">
        <v>4.7010249335779903</v>
      </c>
      <c r="AB65" s="2002">
        <v>3.493423156717526</v>
      </c>
      <c r="AC65" s="1529">
        <v>3.4626387937587473</v>
      </c>
      <c r="AD65" s="1528">
        <v>3.4778031620416554</v>
      </c>
      <c r="AE65" s="2032">
        <v>3.7179215233297627</v>
      </c>
      <c r="AF65" s="1528">
        <v>3.0890554144025697</v>
      </c>
      <c r="AG65" s="1528">
        <v>4.5340690233619512</v>
      </c>
      <c r="AH65" s="1529">
        <v>4.5375074333805543</v>
      </c>
      <c r="AI65" s="1528">
        <v>4.0335217096206586</v>
      </c>
      <c r="AJ65" s="2032">
        <v>4.1067461945766066</v>
      </c>
    </row>
    <row r="66" spans="1:36">
      <c r="A66" s="2006" t="s">
        <v>1118</v>
      </c>
      <c r="B66" s="1999" t="s">
        <v>1114</v>
      </c>
      <c r="C66" s="1999" t="s">
        <v>1114</v>
      </c>
      <c r="D66" s="1999" t="s">
        <v>1114</v>
      </c>
      <c r="E66" s="2000" t="s">
        <v>1114</v>
      </c>
      <c r="F66" s="2001" t="s">
        <v>1114</v>
      </c>
      <c r="G66" s="2002">
        <v>19.587068588079031</v>
      </c>
      <c r="H66" s="1528">
        <v>12.750975855922974</v>
      </c>
      <c r="I66" s="1528">
        <v>4.3989773509473178</v>
      </c>
      <c r="J66" s="1529">
        <v>-6.332629367409667</v>
      </c>
      <c r="K66" s="2003">
        <v>6.9894173466279828</v>
      </c>
      <c r="L66" s="2002">
        <v>0.6729996333153182</v>
      </c>
      <c r="M66" s="1528">
        <v>-2.664938468314475</v>
      </c>
      <c r="N66" s="1528">
        <v>11.365717229024334</v>
      </c>
      <c r="O66" s="1529">
        <v>-4.4256271286774558</v>
      </c>
      <c r="P66" s="2003">
        <v>1.1946277457208223</v>
      </c>
      <c r="Q66" s="2002">
        <v>2.6050747661289357E-3</v>
      </c>
      <c r="R66" s="1528">
        <v>-1.7654001220278597</v>
      </c>
      <c r="S66" s="1528">
        <v>-2.5242544583284592</v>
      </c>
      <c r="T66" s="1529">
        <v>4.3561193044109343</v>
      </c>
      <c r="U66" s="2003">
        <v>-0.10389544518003661</v>
      </c>
      <c r="V66" s="2002">
        <v>2.7580636435186259</v>
      </c>
      <c r="W66" s="2002">
        <v>9.342031898583846</v>
      </c>
      <c r="X66" s="2002">
        <v>5.0457678536452573</v>
      </c>
      <c r="Y66" s="2031">
        <v>7.1262746247385556</v>
      </c>
      <c r="Z66" s="2003">
        <v>5.9682416531471496</v>
      </c>
      <c r="AA66" s="2002">
        <v>-4.5089630076659795</v>
      </c>
      <c r="AB66" s="2002">
        <v>-5.266493040698923</v>
      </c>
      <c r="AC66" s="1529">
        <v>-0.25771021994198368</v>
      </c>
      <c r="AD66" s="1528">
        <v>-3.7985439248571033</v>
      </c>
      <c r="AE66" s="2032">
        <v>-3.4233392153917581</v>
      </c>
      <c r="AF66" s="1528">
        <v>-4.9402736115694745</v>
      </c>
      <c r="AG66" s="1528">
        <v>-10.415558826296765</v>
      </c>
      <c r="AH66" s="1529">
        <v>-13.449383932856628</v>
      </c>
      <c r="AI66" s="1528">
        <v>-7.0445610034601858</v>
      </c>
      <c r="AJ66" s="2032">
        <v>-9.040500223744754</v>
      </c>
    </row>
    <row r="67" spans="1:36" ht="15.75">
      <c r="A67" s="2007" t="s">
        <v>1119</v>
      </c>
      <c r="B67" s="1999" t="s">
        <v>1114</v>
      </c>
      <c r="C67" s="1999" t="s">
        <v>1114</v>
      </c>
      <c r="D67" s="1999" t="s">
        <v>1114</v>
      </c>
      <c r="E67" s="2000" t="s">
        <v>1114</v>
      </c>
      <c r="F67" s="2001" t="s">
        <v>1114</v>
      </c>
      <c r="G67" s="2002">
        <v>5.4360616391489627</v>
      </c>
      <c r="H67" s="1528">
        <v>2.156315097433195</v>
      </c>
      <c r="I67" s="1528">
        <v>10.998950948915946</v>
      </c>
      <c r="J67" s="1529">
        <v>42.746616642904407</v>
      </c>
      <c r="K67" s="2003">
        <v>15.713591392298202</v>
      </c>
      <c r="L67" s="2002">
        <v>9.6542351092815775</v>
      </c>
      <c r="M67" s="1528">
        <v>39.643143796815288</v>
      </c>
      <c r="N67" s="1528">
        <v>11.729305166872111</v>
      </c>
      <c r="O67" s="1529">
        <v>-12.69671614282742</v>
      </c>
      <c r="P67" s="2003">
        <v>9.4417234370132377</v>
      </c>
      <c r="Q67" s="2002">
        <v>14.670550903998727</v>
      </c>
      <c r="R67" s="1528">
        <v>13.363920792611509</v>
      </c>
      <c r="S67" s="1528">
        <v>13.78162230049918</v>
      </c>
      <c r="T67" s="1529">
        <v>15.130275546946764</v>
      </c>
      <c r="U67" s="2003">
        <v>14.220532219825957</v>
      </c>
      <c r="V67" s="2002">
        <v>17.879963971936068</v>
      </c>
      <c r="W67" s="2002">
        <v>10.695839555482745</v>
      </c>
      <c r="X67" s="2002">
        <v>11.315158641862075</v>
      </c>
      <c r="Y67" s="2031">
        <v>12.655897938000171</v>
      </c>
      <c r="Z67" s="2003">
        <v>13.02988449603914</v>
      </c>
      <c r="AA67" s="2002">
        <v>11.171927559789752</v>
      </c>
      <c r="AB67" s="2002">
        <v>6.417564666942531</v>
      </c>
      <c r="AC67" s="1529">
        <v>-0.10619348034357833</v>
      </c>
      <c r="AD67" s="1528">
        <v>-0.35321014072664586</v>
      </c>
      <c r="AE67" s="2032">
        <v>4.3508966619203067</v>
      </c>
      <c r="AF67" s="1528">
        <v>-5.3653892297558636</v>
      </c>
      <c r="AG67" s="1528">
        <v>-6.2765873422424994</v>
      </c>
      <c r="AH67" s="1529">
        <v>-6.126347781332397</v>
      </c>
      <c r="AI67" s="1528">
        <v>-6.0297255348877004</v>
      </c>
      <c r="AJ67" s="2032">
        <v>-5.9459320112230634</v>
      </c>
    </row>
    <row r="68" spans="1:36" ht="15.75">
      <c r="A68" s="2007" t="s">
        <v>1120</v>
      </c>
      <c r="B68" s="1999" t="s">
        <v>1114</v>
      </c>
      <c r="C68" s="1999" t="s">
        <v>1114</v>
      </c>
      <c r="D68" s="1999" t="s">
        <v>1114</v>
      </c>
      <c r="E68" s="2000" t="s">
        <v>1114</v>
      </c>
      <c r="F68" s="2001" t="s">
        <v>1114</v>
      </c>
      <c r="G68" s="2002">
        <v>6.6079585861611072</v>
      </c>
      <c r="H68" s="1528">
        <v>6.9509819688933261</v>
      </c>
      <c r="I68" s="1528">
        <v>7.335373921827375</v>
      </c>
      <c r="J68" s="1529">
        <v>7.8977170147809597</v>
      </c>
      <c r="K68" s="2003">
        <v>7.2087158815257695</v>
      </c>
      <c r="L68" s="2002">
        <v>1.5383489928865424</v>
      </c>
      <c r="M68" s="1528">
        <v>1.6843652024887412</v>
      </c>
      <c r="N68" s="1528">
        <v>2.4563120328841093</v>
      </c>
      <c r="O68" s="1529">
        <v>3.0852270275130862</v>
      </c>
      <c r="P68" s="2003">
        <v>2.2069947038581499</v>
      </c>
      <c r="Q68" s="2002">
        <v>6.2444582702177458</v>
      </c>
      <c r="R68" s="1528">
        <v>5.5879911280883521</v>
      </c>
      <c r="S68" s="1528">
        <v>6.7456994070240262</v>
      </c>
      <c r="T68" s="1529">
        <v>7.8824488532515513</v>
      </c>
      <c r="U68" s="2003">
        <v>6.6393523665933412</v>
      </c>
      <c r="V68" s="2002">
        <v>6.2815054642261972</v>
      </c>
      <c r="W68" s="2002">
        <v>5.1545706827573916</v>
      </c>
      <c r="X68" s="2002">
        <v>6.8052032443502188</v>
      </c>
      <c r="Y68" s="2031">
        <v>5.3198351638210353</v>
      </c>
      <c r="Z68" s="2003">
        <v>5.8803031578495739</v>
      </c>
      <c r="AA68" s="2002">
        <v>6.4684991710936401</v>
      </c>
      <c r="AB68" s="2002">
        <v>5.0728617581343949</v>
      </c>
      <c r="AC68" s="1529">
        <v>4.4048662436755137</v>
      </c>
      <c r="AD68" s="1528">
        <v>4.6900371446406739</v>
      </c>
      <c r="AE68" s="2032">
        <v>5.1393363054039298</v>
      </c>
      <c r="AF68" s="1528">
        <v>2.0159186033695358</v>
      </c>
      <c r="AG68" s="1528">
        <v>-3.4547333649990866E-2</v>
      </c>
      <c r="AH68" s="1529">
        <v>-1.3846758893400135</v>
      </c>
      <c r="AI68" s="1528">
        <v>-1.442932488936532</v>
      </c>
      <c r="AJ68" s="2032">
        <v>-0.24386451338531248</v>
      </c>
    </row>
    <row r="69" spans="1:36" ht="16.5" thickBot="1">
      <c r="A69" s="2008" t="s">
        <v>1121</v>
      </c>
      <c r="B69" s="2009" t="s">
        <v>1114</v>
      </c>
      <c r="C69" s="2009" t="s">
        <v>1114</v>
      </c>
      <c r="D69" s="2009" t="s">
        <v>1114</v>
      </c>
      <c r="E69" s="2010" t="s">
        <v>1114</v>
      </c>
      <c r="F69" s="2011" t="s">
        <v>1114</v>
      </c>
      <c r="G69" s="2012">
        <v>1.9189236390839854</v>
      </c>
      <c r="H69" s="2013">
        <v>4.6254003376638035</v>
      </c>
      <c r="I69" s="2013">
        <v>1.0315132215210259</v>
      </c>
      <c r="J69" s="2014">
        <v>8.4811344766169992</v>
      </c>
      <c r="K69" s="2015">
        <v>4.1237352910366409</v>
      </c>
      <c r="L69" s="2012">
        <v>4.5811017100583014</v>
      </c>
      <c r="M69" s="2013">
        <v>5.2202080920205329</v>
      </c>
      <c r="N69" s="2013">
        <v>3.9091285527293613</v>
      </c>
      <c r="O69" s="2014">
        <v>5.9665071872880828</v>
      </c>
      <c r="P69" s="2015">
        <v>4.963958455834061</v>
      </c>
      <c r="Q69" s="2012">
        <v>6.8710972825269607</v>
      </c>
      <c r="R69" s="2013">
        <v>10.717054732753859</v>
      </c>
      <c r="S69" s="2013">
        <v>10.525771224593013</v>
      </c>
      <c r="T69" s="2014">
        <v>9.3528178601640981</v>
      </c>
      <c r="U69" s="2015">
        <v>9.3801625119288872</v>
      </c>
      <c r="V69" s="2012">
        <v>7.6248575061509065</v>
      </c>
      <c r="W69" s="2012">
        <v>6.824573016918646</v>
      </c>
      <c r="X69" s="2012">
        <v>7.6345166083251055</v>
      </c>
      <c r="Y69" s="2033">
        <v>6.5177552492661315</v>
      </c>
      <c r="Z69" s="2015">
        <v>7.1161594178848526</v>
      </c>
      <c r="AA69" s="2012">
        <v>6.8507051194436164</v>
      </c>
      <c r="AB69" s="2012">
        <v>4.3461727180488134</v>
      </c>
      <c r="AC69" s="2014">
        <v>3.7849911941992969</v>
      </c>
      <c r="AD69" s="2013">
        <v>3.2545046294541238</v>
      </c>
      <c r="AE69" s="2034">
        <v>4.4793353011780654</v>
      </c>
      <c r="AF69" s="2013">
        <v>-0.18378997223518348</v>
      </c>
      <c r="AG69" s="2013">
        <v>-1.856497286577711</v>
      </c>
      <c r="AH69" s="2014">
        <v>-1.0802371652110083</v>
      </c>
      <c r="AI69" s="2013">
        <v>-1.5634271488377161</v>
      </c>
      <c r="AJ69" s="2034">
        <v>-1.1934847394682098</v>
      </c>
    </row>
    <row r="70" spans="1:36" ht="13.5" customHeight="1" thickTop="1">
      <c r="G70" s="2016"/>
      <c r="H70" s="2016"/>
      <c r="I70" s="2016"/>
      <c r="J70" s="2016"/>
      <c r="K70" s="2016"/>
      <c r="L70" s="2016"/>
      <c r="M70" s="2016"/>
      <c r="N70" s="2016"/>
      <c r="AC70" s="2017"/>
      <c r="AD70" s="2017"/>
    </row>
    <row r="71" spans="1:36" ht="13.5" customHeight="1">
      <c r="A71" s="1951" t="s">
        <v>1122</v>
      </c>
      <c r="V71" s="2017"/>
      <c r="W71" s="2017"/>
      <c r="X71" s="2017"/>
      <c r="Y71" s="2017"/>
      <c r="Z71" s="2017"/>
      <c r="AA71" s="2017"/>
      <c r="AB71" s="2017"/>
      <c r="AC71" s="2017"/>
      <c r="AD71" s="2017"/>
      <c r="AE71" s="2017"/>
      <c r="AF71" s="2017"/>
      <c r="AG71" s="2017"/>
      <c r="AH71" s="2017"/>
      <c r="AI71" s="2017"/>
      <c r="AJ71" s="2017"/>
    </row>
    <row r="72" spans="1:36" ht="13.5" customHeight="1">
      <c r="A72" s="1951" t="s">
        <v>1123</v>
      </c>
    </row>
    <row r="73" spans="1:36" ht="13.5" customHeight="1">
      <c r="A73" s="1951" t="s">
        <v>1015</v>
      </c>
      <c r="L73" s="2018"/>
      <c r="M73" s="2018"/>
      <c r="N73" s="2018"/>
      <c r="O73" s="2018"/>
      <c r="P73" s="2018"/>
      <c r="Q73" s="2018"/>
      <c r="R73" s="2018"/>
      <c r="S73" s="2018"/>
      <c r="T73" s="2018"/>
      <c r="U73" s="2018"/>
    </row>
  </sheetData>
  <hyperlinks>
    <hyperlink ref="A1" location="Menu!A1" display="Return to Menu"/>
  </hyperlinks>
  <pageMargins left="0.70866141732283472" right="0.11811023622047245" top="0.39370078740157483" bottom="0.19685039370078741" header="0.23622047244094491" footer="0.51181102362204722"/>
  <pageSetup paperSize="9" scale="37" firstPageNumber="217" fitToWidth="5" fitToHeight="5" orientation="landscape" useFirstPageNumber="1" r:id="rId1"/>
  <headerFooter alignWithMargins="0"/>
  <colBreaks count="1" manualBreakCount="1">
    <brk id="17" max="72"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63"/>
  <sheetViews>
    <sheetView view="pageBreakPreview" zoomScaleSheetLayoutView="100" workbookViewId="0">
      <pane xSplit="1" ySplit="3" topLeftCell="B47" activePane="bottomRight" state="frozen"/>
      <selection activeCell="CJ27" sqref="CJ27"/>
      <selection pane="topRight" activeCell="CJ27" sqref="CJ27"/>
      <selection pane="bottomLeft" activeCell="CJ27" sqref="CJ27"/>
      <selection pane="bottomRight"/>
    </sheetView>
  </sheetViews>
  <sheetFormatPr defaultColWidth="13.140625" defaultRowHeight="14.25"/>
  <cols>
    <col min="1" max="1" width="59.85546875" style="1976" customWidth="1"/>
    <col min="2" max="2" width="12.28515625" style="1976" customWidth="1"/>
    <col min="3" max="3" width="13" style="1976" customWidth="1"/>
    <col min="4" max="4" width="12.5703125" style="1976" customWidth="1"/>
    <col min="5" max="5" width="12.85546875" style="1976" customWidth="1"/>
    <col min="6" max="6" width="14" style="1976" customWidth="1"/>
    <col min="7" max="7" width="13.140625" style="1976" customWidth="1"/>
    <col min="8" max="21" width="15.5703125" style="1976" bestFit="1" customWidth="1"/>
    <col min="22" max="22" width="12.140625" style="1976" customWidth="1"/>
    <col min="23" max="23" width="10.28515625" style="1976" customWidth="1"/>
    <col min="24" max="25" width="11.140625" style="1976" customWidth="1"/>
    <col min="26" max="26" width="13.85546875" style="1976" customWidth="1"/>
    <col min="27" max="27" width="11.42578125" style="1976" customWidth="1"/>
    <col min="28" max="28" width="11.28515625" style="1976" customWidth="1"/>
    <col min="29" max="30" width="10.85546875" style="1976" customWidth="1"/>
    <col min="31" max="31" width="13.7109375" style="1976" customWidth="1"/>
    <col min="32" max="32" width="11.5703125" style="1976" customWidth="1"/>
    <col min="33" max="33" width="12.28515625" style="1976" customWidth="1"/>
    <col min="34" max="34" width="11.7109375" style="1976" customWidth="1"/>
    <col min="35" max="35" width="12" style="1976" customWidth="1"/>
    <col min="36" max="36" width="15" style="1976" customWidth="1"/>
    <col min="37" max="147" width="9.140625" style="1976" customWidth="1"/>
    <col min="148" max="148" width="45.7109375" style="1976" customWidth="1"/>
    <col min="149" max="169" width="16.7109375" style="1976" customWidth="1"/>
    <col min="170" max="170" width="16.85546875" style="1976" customWidth="1"/>
    <col min="171" max="172" width="9.140625" style="1976" customWidth="1"/>
    <col min="173" max="173" width="17.5703125" style="1976" customWidth="1"/>
    <col min="174" max="174" width="16" style="1976" bestFit="1" customWidth="1"/>
    <col min="175" max="249" width="9.140625" style="1976" customWidth="1"/>
    <col min="250" max="250" width="59.85546875" style="1976" customWidth="1"/>
    <col min="251" max="251" width="12.28515625" style="1976" customWidth="1"/>
    <col min="252" max="252" width="13" style="1976" customWidth="1"/>
    <col min="253" max="253" width="12.5703125" style="1976" customWidth="1"/>
    <col min="254" max="254" width="12.85546875" style="1976" customWidth="1"/>
    <col min="255" max="255" width="14" style="1976" customWidth="1"/>
    <col min="256" max="256" width="13.140625" style="1976"/>
    <col min="257" max="257" width="59.85546875" style="1976" customWidth="1"/>
    <col min="258" max="258" width="12.28515625" style="1976" customWidth="1"/>
    <col min="259" max="259" width="13" style="1976" customWidth="1"/>
    <col min="260" max="260" width="12.5703125" style="1976" customWidth="1"/>
    <col min="261" max="261" width="12.85546875" style="1976" customWidth="1"/>
    <col min="262" max="262" width="14" style="1976" customWidth="1"/>
    <col min="263" max="263" width="13.140625" style="1976" customWidth="1"/>
    <col min="264" max="277" width="15.5703125" style="1976" bestFit="1" customWidth="1"/>
    <col min="278" max="278" width="12.140625" style="1976" customWidth="1"/>
    <col min="279" max="279" width="10.28515625" style="1976" customWidth="1"/>
    <col min="280" max="281" width="11.140625" style="1976" customWidth="1"/>
    <col min="282" max="282" width="13.85546875" style="1976" customWidth="1"/>
    <col min="283" max="283" width="11.42578125" style="1976" customWidth="1"/>
    <col min="284" max="284" width="11.28515625" style="1976" customWidth="1"/>
    <col min="285" max="286" width="10.85546875" style="1976" customWidth="1"/>
    <col min="287" max="287" width="13.7109375" style="1976" customWidth="1"/>
    <col min="288" max="288" width="11.5703125" style="1976" customWidth="1"/>
    <col min="289" max="289" width="12.28515625" style="1976" customWidth="1"/>
    <col min="290" max="290" width="11.7109375" style="1976" customWidth="1"/>
    <col min="291" max="291" width="12" style="1976" customWidth="1"/>
    <col min="292" max="292" width="15" style="1976" customWidth="1"/>
    <col min="293" max="403" width="9.140625" style="1976" customWidth="1"/>
    <col min="404" max="404" width="45.7109375" style="1976" customWidth="1"/>
    <col min="405" max="425" width="16.7109375" style="1976" customWidth="1"/>
    <col min="426" max="426" width="16.85546875" style="1976" customWidth="1"/>
    <col min="427" max="428" width="9.140625" style="1976" customWidth="1"/>
    <col min="429" max="429" width="17.5703125" style="1976" customWidth="1"/>
    <col min="430" max="430" width="16" style="1976" bestFit="1" customWidth="1"/>
    <col min="431" max="505" width="9.140625" style="1976" customWidth="1"/>
    <col min="506" max="506" width="59.85546875" style="1976" customWidth="1"/>
    <col min="507" max="507" width="12.28515625" style="1976" customWidth="1"/>
    <col min="508" max="508" width="13" style="1976" customWidth="1"/>
    <col min="509" max="509" width="12.5703125" style="1976" customWidth="1"/>
    <col min="510" max="510" width="12.85546875" style="1976" customWidth="1"/>
    <col min="511" max="511" width="14" style="1976" customWidth="1"/>
    <col min="512" max="512" width="13.140625" style="1976"/>
    <col min="513" max="513" width="59.85546875" style="1976" customWidth="1"/>
    <col min="514" max="514" width="12.28515625" style="1976" customWidth="1"/>
    <col min="515" max="515" width="13" style="1976" customWidth="1"/>
    <col min="516" max="516" width="12.5703125" style="1976" customWidth="1"/>
    <col min="517" max="517" width="12.85546875" style="1976" customWidth="1"/>
    <col min="518" max="518" width="14" style="1976" customWidth="1"/>
    <col min="519" max="519" width="13.140625" style="1976" customWidth="1"/>
    <col min="520" max="533" width="15.5703125" style="1976" bestFit="1" customWidth="1"/>
    <col min="534" max="534" width="12.140625" style="1976" customWidth="1"/>
    <col min="535" max="535" width="10.28515625" style="1976" customWidth="1"/>
    <col min="536" max="537" width="11.140625" style="1976" customWidth="1"/>
    <col min="538" max="538" width="13.85546875" style="1976" customWidth="1"/>
    <col min="539" max="539" width="11.42578125" style="1976" customWidth="1"/>
    <col min="540" max="540" width="11.28515625" style="1976" customWidth="1"/>
    <col min="541" max="542" width="10.85546875" style="1976" customWidth="1"/>
    <col min="543" max="543" width="13.7109375" style="1976" customWidth="1"/>
    <col min="544" max="544" width="11.5703125" style="1976" customWidth="1"/>
    <col min="545" max="545" width="12.28515625" style="1976" customWidth="1"/>
    <col min="546" max="546" width="11.7109375" style="1976" customWidth="1"/>
    <col min="547" max="547" width="12" style="1976" customWidth="1"/>
    <col min="548" max="548" width="15" style="1976" customWidth="1"/>
    <col min="549" max="659" width="9.140625" style="1976" customWidth="1"/>
    <col min="660" max="660" width="45.7109375" style="1976" customWidth="1"/>
    <col min="661" max="681" width="16.7109375" style="1976" customWidth="1"/>
    <col min="682" max="682" width="16.85546875" style="1976" customWidth="1"/>
    <col min="683" max="684" width="9.140625" style="1976" customWidth="1"/>
    <col min="685" max="685" width="17.5703125" style="1976" customWidth="1"/>
    <col min="686" max="686" width="16" style="1976" bestFit="1" customWidth="1"/>
    <col min="687" max="761" width="9.140625" style="1976" customWidth="1"/>
    <col min="762" max="762" width="59.85546875" style="1976" customWidth="1"/>
    <col min="763" max="763" width="12.28515625" style="1976" customWidth="1"/>
    <col min="764" max="764" width="13" style="1976" customWidth="1"/>
    <col min="765" max="765" width="12.5703125" style="1976" customWidth="1"/>
    <col min="766" max="766" width="12.85546875" style="1976" customWidth="1"/>
    <col min="767" max="767" width="14" style="1976" customWidth="1"/>
    <col min="768" max="768" width="13.140625" style="1976"/>
    <col min="769" max="769" width="59.85546875" style="1976" customWidth="1"/>
    <col min="770" max="770" width="12.28515625" style="1976" customWidth="1"/>
    <col min="771" max="771" width="13" style="1976" customWidth="1"/>
    <col min="772" max="772" width="12.5703125" style="1976" customWidth="1"/>
    <col min="773" max="773" width="12.85546875" style="1976" customWidth="1"/>
    <col min="774" max="774" width="14" style="1976" customWidth="1"/>
    <col min="775" max="775" width="13.140625" style="1976" customWidth="1"/>
    <col min="776" max="789" width="15.5703125" style="1976" bestFit="1" customWidth="1"/>
    <col min="790" max="790" width="12.140625" style="1976" customWidth="1"/>
    <col min="791" max="791" width="10.28515625" style="1976" customWidth="1"/>
    <col min="792" max="793" width="11.140625" style="1976" customWidth="1"/>
    <col min="794" max="794" width="13.85546875" style="1976" customWidth="1"/>
    <col min="795" max="795" width="11.42578125" style="1976" customWidth="1"/>
    <col min="796" max="796" width="11.28515625" style="1976" customWidth="1"/>
    <col min="797" max="798" width="10.85546875" style="1976" customWidth="1"/>
    <col min="799" max="799" width="13.7109375" style="1976" customWidth="1"/>
    <col min="800" max="800" width="11.5703125" style="1976" customWidth="1"/>
    <col min="801" max="801" width="12.28515625" style="1976" customWidth="1"/>
    <col min="802" max="802" width="11.7109375" style="1976" customWidth="1"/>
    <col min="803" max="803" width="12" style="1976" customWidth="1"/>
    <col min="804" max="804" width="15" style="1976" customWidth="1"/>
    <col min="805" max="915" width="9.140625" style="1976" customWidth="1"/>
    <col min="916" max="916" width="45.7109375" style="1976" customWidth="1"/>
    <col min="917" max="937" width="16.7109375" style="1976" customWidth="1"/>
    <col min="938" max="938" width="16.85546875" style="1976" customWidth="1"/>
    <col min="939" max="940" width="9.140625" style="1976" customWidth="1"/>
    <col min="941" max="941" width="17.5703125" style="1976" customWidth="1"/>
    <col min="942" max="942" width="16" style="1976" bestFit="1" customWidth="1"/>
    <col min="943" max="1017" width="9.140625" style="1976" customWidth="1"/>
    <col min="1018" max="1018" width="59.85546875" style="1976" customWidth="1"/>
    <col min="1019" max="1019" width="12.28515625" style="1976" customWidth="1"/>
    <col min="1020" max="1020" width="13" style="1976" customWidth="1"/>
    <col min="1021" max="1021" width="12.5703125" style="1976" customWidth="1"/>
    <col min="1022" max="1022" width="12.85546875" style="1976" customWidth="1"/>
    <col min="1023" max="1023" width="14" style="1976" customWidth="1"/>
    <col min="1024" max="1024" width="13.140625" style="1976"/>
    <col min="1025" max="1025" width="59.85546875" style="1976" customWidth="1"/>
    <col min="1026" max="1026" width="12.28515625" style="1976" customWidth="1"/>
    <col min="1027" max="1027" width="13" style="1976" customWidth="1"/>
    <col min="1028" max="1028" width="12.5703125" style="1976" customWidth="1"/>
    <col min="1029" max="1029" width="12.85546875" style="1976" customWidth="1"/>
    <col min="1030" max="1030" width="14" style="1976" customWidth="1"/>
    <col min="1031" max="1031" width="13.140625" style="1976" customWidth="1"/>
    <col min="1032" max="1045" width="15.5703125" style="1976" bestFit="1" customWidth="1"/>
    <col min="1046" max="1046" width="12.140625" style="1976" customWidth="1"/>
    <col min="1047" max="1047" width="10.28515625" style="1976" customWidth="1"/>
    <col min="1048" max="1049" width="11.140625" style="1976" customWidth="1"/>
    <col min="1050" max="1050" width="13.85546875" style="1976" customWidth="1"/>
    <col min="1051" max="1051" width="11.42578125" style="1976" customWidth="1"/>
    <col min="1052" max="1052" width="11.28515625" style="1976" customWidth="1"/>
    <col min="1053" max="1054" width="10.85546875" style="1976" customWidth="1"/>
    <col min="1055" max="1055" width="13.7109375" style="1976" customWidth="1"/>
    <col min="1056" max="1056" width="11.5703125" style="1976" customWidth="1"/>
    <col min="1057" max="1057" width="12.28515625" style="1976" customWidth="1"/>
    <col min="1058" max="1058" width="11.7109375" style="1976" customWidth="1"/>
    <col min="1059" max="1059" width="12" style="1976" customWidth="1"/>
    <col min="1060" max="1060" width="15" style="1976" customWidth="1"/>
    <col min="1061" max="1171" width="9.140625" style="1976" customWidth="1"/>
    <col min="1172" max="1172" width="45.7109375" style="1976" customWidth="1"/>
    <col min="1173" max="1193" width="16.7109375" style="1976" customWidth="1"/>
    <col min="1194" max="1194" width="16.85546875" style="1976" customWidth="1"/>
    <col min="1195" max="1196" width="9.140625" style="1976" customWidth="1"/>
    <col min="1197" max="1197" width="17.5703125" style="1976" customWidth="1"/>
    <col min="1198" max="1198" width="16" style="1976" bestFit="1" customWidth="1"/>
    <col min="1199" max="1273" width="9.140625" style="1976" customWidth="1"/>
    <col min="1274" max="1274" width="59.85546875" style="1976" customWidth="1"/>
    <col min="1275" max="1275" width="12.28515625" style="1976" customWidth="1"/>
    <col min="1276" max="1276" width="13" style="1976" customWidth="1"/>
    <col min="1277" max="1277" width="12.5703125" style="1976" customWidth="1"/>
    <col min="1278" max="1278" width="12.85546875" style="1976" customWidth="1"/>
    <col min="1279" max="1279" width="14" style="1976" customWidth="1"/>
    <col min="1280" max="1280" width="13.140625" style="1976"/>
    <col min="1281" max="1281" width="59.85546875" style="1976" customWidth="1"/>
    <col min="1282" max="1282" width="12.28515625" style="1976" customWidth="1"/>
    <col min="1283" max="1283" width="13" style="1976" customWidth="1"/>
    <col min="1284" max="1284" width="12.5703125" style="1976" customWidth="1"/>
    <col min="1285" max="1285" width="12.85546875" style="1976" customWidth="1"/>
    <col min="1286" max="1286" width="14" style="1976" customWidth="1"/>
    <col min="1287" max="1287" width="13.140625" style="1976" customWidth="1"/>
    <col min="1288" max="1301" width="15.5703125" style="1976" bestFit="1" customWidth="1"/>
    <col min="1302" max="1302" width="12.140625" style="1976" customWidth="1"/>
    <col min="1303" max="1303" width="10.28515625" style="1976" customWidth="1"/>
    <col min="1304" max="1305" width="11.140625" style="1976" customWidth="1"/>
    <col min="1306" max="1306" width="13.85546875" style="1976" customWidth="1"/>
    <col min="1307" max="1307" width="11.42578125" style="1976" customWidth="1"/>
    <col min="1308" max="1308" width="11.28515625" style="1976" customWidth="1"/>
    <col min="1309" max="1310" width="10.85546875" style="1976" customWidth="1"/>
    <col min="1311" max="1311" width="13.7109375" style="1976" customWidth="1"/>
    <col min="1312" max="1312" width="11.5703125" style="1976" customWidth="1"/>
    <col min="1313" max="1313" width="12.28515625" style="1976" customWidth="1"/>
    <col min="1314" max="1314" width="11.7109375" style="1976" customWidth="1"/>
    <col min="1315" max="1315" width="12" style="1976" customWidth="1"/>
    <col min="1316" max="1316" width="15" style="1976" customWidth="1"/>
    <col min="1317" max="1427" width="9.140625" style="1976" customWidth="1"/>
    <col min="1428" max="1428" width="45.7109375" style="1976" customWidth="1"/>
    <col min="1429" max="1449" width="16.7109375" style="1976" customWidth="1"/>
    <col min="1450" max="1450" width="16.85546875" style="1976" customWidth="1"/>
    <col min="1451" max="1452" width="9.140625" style="1976" customWidth="1"/>
    <col min="1453" max="1453" width="17.5703125" style="1976" customWidth="1"/>
    <col min="1454" max="1454" width="16" style="1976" bestFit="1" customWidth="1"/>
    <col min="1455" max="1529" width="9.140625" style="1976" customWidth="1"/>
    <col min="1530" max="1530" width="59.85546875" style="1976" customWidth="1"/>
    <col min="1531" max="1531" width="12.28515625" style="1976" customWidth="1"/>
    <col min="1532" max="1532" width="13" style="1976" customWidth="1"/>
    <col min="1533" max="1533" width="12.5703125" style="1976" customWidth="1"/>
    <col min="1534" max="1534" width="12.85546875" style="1976" customWidth="1"/>
    <col min="1535" max="1535" width="14" style="1976" customWidth="1"/>
    <col min="1536" max="1536" width="13.140625" style="1976"/>
    <col min="1537" max="1537" width="59.85546875" style="1976" customWidth="1"/>
    <col min="1538" max="1538" width="12.28515625" style="1976" customWidth="1"/>
    <col min="1539" max="1539" width="13" style="1976" customWidth="1"/>
    <col min="1540" max="1540" width="12.5703125" style="1976" customWidth="1"/>
    <col min="1541" max="1541" width="12.85546875" style="1976" customWidth="1"/>
    <col min="1542" max="1542" width="14" style="1976" customWidth="1"/>
    <col min="1543" max="1543" width="13.140625" style="1976" customWidth="1"/>
    <col min="1544" max="1557" width="15.5703125" style="1976" bestFit="1" customWidth="1"/>
    <col min="1558" max="1558" width="12.140625" style="1976" customWidth="1"/>
    <col min="1559" max="1559" width="10.28515625" style="1976" customWidth="1"/>
    <col min="1560" max="1561" width="11.140625" style="1976" customWidth="1"/>
    <col min="1562" max="1562" width="13.85546875" style="1976" customWidth="1"/>
    <col min="1563" max="1563" width="11.42578125" style="1976" customWidth="1"/>
    <col min="1564" max="1564" width="11.28515625" style="1976" customWidth="1"/>
    <col min="1565" max="1566" width="10.85546875" style="1976" customWidth="1"/>
    <col min="1567" max="1567" width="13.7109375" style="1976" customWidth="1"/>
    <col min="1568" max="1568" width="11.5703125" style="1976" customWidth="1"/>
    <col min="1569" max="1569" width="12.28515625" style="1976" customWidth="1"/>
    <col min="1570" max="1570" width="11.7109375" style="1976" customWidth="1"/>
    <col min="1571" max="1571" width="12" style="1976" customWidth="1"/>
    <col min="1572" max="1572" width="15" style="1976" customWidth="1"/>
    <col min="1573" max="1683" width="9.140625" style="1976" customWidth="1"/>
    <col min="1684" max="1684" width="45.7109375" style="1976" customWidth="1"/>
    <col min="1685" max="1705" width="16.7109375" style="1976" customWidth="1"/>
    <col min="1706" max="1706" width="16.85546875" style="1976" customWidth="1"/>
    <col min="1707" max="1708" width="9.140625" style="1976" customWidth="1"/>
    <col min="1709" max="1709" width="17.5703125" style="1976" customWidth="1"/>
    <col min="1710" max="1710" width="16" style="1976" bestFit="1" customWidth="1"/>
    <col min="1711" max="1785" width="9.140625" style="1976" customWidth="1"/>
    <col min="1786" max="1786" width="59.85546875" style="1976" customWidth="1"/>
    <col min="1787" max="1787" width="12.28515625" style="1976" customWidth="1"/>
    <col min="1788" max="1788" width="13" style="1976" customWidth="1"/>
    <col min="1789" max="1789" width="12.5703125" style="1976" customWidth="1"/>
    <col min="1790" max="1790" width="12.85546875" style="1976" customWidth="1"/>
    <col min="1791" max="1791" width="14" style="1976" customWidth="1"/>
    <col min="1792" max="1792" width="13.140625" style="1976"/>
    <col min="1793" max="1793" width="59.85546875" style="1976" customWidth="1"/>
    <col min="1794" max="1794" width="12.28515625" style="1976" customWidth="1"/>
    <col min="1795" max="1795" width="13" style="1976" customWidth="1"/>
    <col min="1796" max="1796" width="12.5703125" style="1976" customWidth="1"/>
    <col min="1797" max="1797" width="12.85546875" style="1976" customWidth="1"/>
    <col min="1798" max="1798" width="14" style="1976" customWidth="1"/>
    <col min="1799" max="1799" width="13.140625" style="1976" customWidth="1"/>
    <col min="1800" max="1813" width="15.5703125" style="1976" bestFit="1" customWidth="1"/>
    <col min="1814" max="1814" width="12.140625" style="1976" customWidth="1"/>
    <col min="1815" max="1815" width="10.28515625" style="1976" customWidth="1"/>
    <col min="1816" max="1817" width="11.140625" style="1976" customWidth="1"/>
    <col min="1818" max="1818" width="13.85546875" style="1976" customWidth="1"/>
    <col min="1819" max="1819" width="11.42578125" style="1976" customWidth="1"/>
    <col min="1820" max="1820" width="11.28515625" style="1976" customWidth="1"/>
    <col min="1821" max="1822" width="10.85546875" style="1976" customWidth="1"/>
    <col min="1823" max="1823" width="13.7109375" style="1976" customWidth="1"/>
    <col min="1824" max="1824" width="11.5703125" style="1976" customWidth="1"/>
    <col min="1825" max="1825" width="12.28515625" style="1976" customWidth="1"/>
    <col min="1826" max="1826" width="11.7109375" style="1976" customWidth="1"/>
    <col min="1827" max="1827" width="12" style="1976" customWidth="1"/>
    <col min="1828" max="1828" width="15" style="1976" customWidth="1"/>
    <col min="1829" max="1939" width="9.140625" style="1976" customWidth="1"/>
    <col min="1940" max="1940" width="45.7109375" style="1976" customWidth="1"/>
    <col min="1941" max="1961" width="16.7109375" style="1976" customWidth="1"/>
    <col min="1962" max="1962" width="16.85546875" style="1976" customWidth="1"/>
    <col min="1963" max="1964" width="9.140625" style="1976" customWidth="1"/>
    <col min="1965" max="1965" width="17.5703125" style="1976" customWidth="1"/>
    <col min="1966" max="1966" width="16" style="1976" bestFit="1" customWidth="1"/>
    <col min="1967" max="2041" width="9.140625" style="1976" customWidth="1"/>
    <col min="2042" max="2042" width="59.85546875" style="1976" customWidth="1"/>
    <col min="2043" max="2043" width="12.28515625" style="1976" customWidth="1"/>
    <col min="2044" max="2044" width="13" style="1976" customWidth="1"/>
    <col min="2045" max="2045" width="12.5703125" style="1976" customWidth="1"/>
    <col min="2046" max="2046" width="12.85546875" style="1976" customWidth="1"/>
    <col min="2047" max="2047" width="14" style="1976" customWidth="1"/>
    <col min="2048" max="2048" width="13.140625" style="1976"/>
    <col min="2049" max="2049" width="59.85546875" style="1976" customWidth="1"/>
    <col min="2050" max="2050" width="12.28515625" style="1976" customWidth="1"/>
    <col min="2051" max="2051" width="13" style="1976" customWidth="1"/>
    <col min="2052" max="2052" width="12.5703125" style="1976" customWidth="1"/>
    <col min="2053" max="2053" width="12.85546875" style="1976" customWidth="1"/>
    <col min="2054" max="2054" width="14" style="1976" customWidth="1"/>
    <col min="2055" max="2055" width="13.140625" style="1976" customWidth="1"/>
    <col min="2056" max="2069" width="15.5703125" style="1976" bestFit="1" customWidth="1"/>
    <col min="2070" max="2070" width="12.140625" style="1976" customWidth="1"/>
    <col min="2071" max="2071" width="10.28515625" style="1976" customWidth="1"/>
    <col min="2072" max="2073" width="11.140625" style="1976" customWidth="1"/>
    <col min="2074" max="2074" width="13.85546875" style="1976" customWidth="1"/>
    <col min="2075" max="2075" width="11.42578125" style="1976" customWidth="1"/>
    <col min="2076" max="2076" width="11.28515625" style="1976" customWidth="1"/>
    <col min="2077" max="2078" width="10.85546875" style="1976" customWidth="1"/>
    <col min="2079" max="2079" width="13.7109375" style="1976" customWidth="1"/>
    <col min="2080" max="2080" width="11.5703125" style="1976" customWidth="1"/>
    <col min="2081" max="2081" width="12.28515625" style="1976" customWidth="1"/>
    <col min="2082" max="2082" width="11.7109375" style="1976" customWidth="1"/>
    <col min="2083" max="2083" width="12" style="1976" customWidth="1"/>
    <col min="2084" max="2084" width="15" style="1976" customWidth="1"/>
    <col min="2085" max="2195" width="9.140625" style="1976" customWidth="1"/>
    <col min="2196" max="2196" width="45.7109375" style="1976" customWidth="1"/>
    <col min="2197" max="2217" width="16.7109375" style="1976" customWidth="1"/>
    <col min="2218" max="2218" width="16.85546875" style="1976" customWidth="1"/>
    <col min="2219" max="2220" width="9.140625" style="1976" customWidth="1"/>
    <col min="2221" max="2221" width="17.5703125" style="1976" customWidth="1"/>
    <col min="2222" max="2222" width="16" style="1976" bestFit="1" customWidth="1"/>
    <col min="2223" max="2297" width="9.140625" style="1976" customWidth="1"/>
    <col min="2298" max="2298" width="59.85546875" style="1976" customWidth="1"/>
    <col min="2299" max="2299" width="12.28515625" style="1976" customWidth="1"/>
    <col min="2300" max="2300" width="13" style="1976" customWidth="1"/>
    <col min="2301" max="2301" width="12.5703125" style="1976" customWidth="1"/>
    <col min="2302" max="2302" width="12.85546875" style="1976" customWidth="1"/>
    <col min="2303" max="2303" width="14" style="1976" customWidth="1"/>
    <col min="2304" max="2304" width="13.140625" style="1976"/>
    <col min="2305" max="2305" width="59.85546875" style="1976" customWidth="1"/>
    <col min="2306" max="2306" width="12.28515625" style="1976" customWidth="1"/>
    <col min="2307" max="2307" width="13" style="1976" customWidth="1"/>
    <col min="2308" max="2308" width="12.5703125" style="1976" customWidth="1"/>
    <col min="2309" max="2309" width="12.85546875" style="1976" customWidth="1"/>
    <col min="2310" max="2310" width="14" style="1976" customWidth="1"/>
    <col min="2311" max="2311" width="13.140625" style="1976" customWidth="1"/>
    <col min="2312" max="2325" width="15.5703125" style="1976" bestFit="1" customWidth="1"/>
    <col min="2326" max="2326" width="12.140625" style="1976" customWidth="1"/>
    <col min="2327" max="2327" width="10.28515625" style="1976" customWidth="1"/>
    <col min="2328" max="2329" width="11.140625" style="1976" customWidth="1"/>
    <col min="2330" max="2330" width="13.85546875" style="1976" customWidth="1"/>
    <col min="2331" max="2331" width="11.42578125" style="1976" customWidth="1"/>
    <col min="2332" max="2332" width="11.28515625" style="1976" customWidth="1"/>
    <col min="2333" max="2334" width="10.85546875" style="1976" customWidth="1"/>
    <col min="2335" max="2335" width="13.7109375" style="1976" customWidth="1"/>
    <col min="2336" max="2336" width="11.5703125" style="1976" customWidth="1"/>
    <col min="2337" max="2337" width="12.28515625" style="1976" customWidth="1"/>
    <col min="2338" max="2338" width="11.7109375" style="1976" customWidth="1"/>
    <col min="2339" max="2339" width="12" style="1976" customWidth="1"/>
    <col min="2340" max="2340" width="15" style="1976" customWidth="1"/>
    <col min="2341" max="2451" width="9.140625" style="1976" customWidth="1"/>
    <col min="2452" max="2452" width="45.7109375" style="1976" customWidth="1"/>
    <col min="2453" max="2473" width="16.7109375" style="1976" customWidth="1"/>
    <col min="2474" max="2474" width="16.85546875" style="1976" customWidth="1"/>
    <col min="2475" max="2476" width="9.140625" style="1976" customWidth="1"/>
    <col min="2477" max="2477" width="17.5703125" style="1976" customWidth="1"/>
    <col min="2478" max="2478" width="16" style="1976" bestFit="1" customWidth="1"/>
    <col min="2479" max="2553" width="9.140625" style="1976" customWidth="1"/>
    <col min="2554" max="2554" width="59.85546875" style="1976" customWidth="1"/>
    <col min="2555" max="2555" width="12.28515625" style="1976" customWidth="1"/>
    <col min="2556" max="2556" width="13" style="1976" customWidth="1"/>
    <col min="2557" max="2557" width="12.5703125" style="1976" customWidth="1"/>
    <col min="2558" max="2558" width="12.85546875" style="1976" customWidth="1"/>
    <col min="2559" max="2559" width="14" style="1976" customWidth="1"/>
    <col min="2560" max="2560" width="13.140625" style="1976"/>
    <col min="2561" max="2561" width="59.85546875" style="1976" customWidth="1"/>
    <col min="2562" max="2562" width="12.28515625" style="1976" customWidth="1"/>
    <col min="2563" max="2563" width="13" style="1976" customWidth="1"/>
    <col min="2564" max="2564" width="12.5703125" style="1976" customWidth="1"/>
    <col min="2565" max="2565" width="12.85546875" style="1976" customWidth="1"/>
    <col min="2566" max="2566" width="14" style="1976" customWidth="1"/>
    <col min="2567" max="2567" width="13.140625" style="1976" customWidth="1"/>
    <col min="2568" max="2581" width="15.5703125" style="1976" bestFit="1" customWidth="1"/>
    <col min="2582" max="2582" width="12.140625" style="1976" customWidth="1"/>
    <col min="2583" max="2583" width="10.28515625" style="1976" customWidth="1"/>
    <col min="2584" max="2585" width="11.140625" style="1976" customWidth="1"/>
    <col min="2586" max="2586" width="13.85546875" style="1976" customWidth="1"/>
    <col min="2587" max="2587" width="11.42578125" style="1976" customWidth="1"/>
    <col min="2588" max="2588" width="11.28515625" style="1976" customWidth="1"/>
    <col min="2589" max="2590" width="10.85546875" style="1976" customWidth="1"/>
    <col min="2591" max="2591" width="13.7109375" style="1976" customWidth="1"/>
    <col min="2592" max="2592" width="11.5703125" style="1976" customWidth="1"/>
    <col min="2593" max="2593" width="12.28515625" style="1976" customWidth="1"/>
    <col min="2594" max="2594" width="11.7109375" style="1976" customWidth="1"/>
    <col min="2595" max="2595" width="12" style="1976" customWidth="1"/>
    <col min="2596" max="2596" width="15" style="1976" customWidth="1"/>
    <col min="2597" max="2707" width="9.140625" style="1976" customWidth="1"/>
    <col min="2708" max="2708" width="45.7109375" style="1976" customWidth="1"/>
    <col min="2709" max="2729" width="16.7109375" style="1976" customWidth="1"/>
    <col min="2730" max="2730" width="16.85546875" style="1976" customWidth="1"/>
    <col min="2731" max="2732" width="9.140625" style="1976" customWidth="1"/>
    <col min="2733" max="2733" width="17.5703125" style="1976" customWidth="1"/>
    <col min="2734" max="2734" width="16" style="1976" bestFit="1" customWidth="1"/>
    <col min="2735" max="2809" width="9.140625" style="1976" customWidth="1"/>
    <col min="2810" max="2810" width="59.85546875" style="1976" customWidth="1"/>
    <col min="2811" max="2811" width="12.28515625" style="1976" customWidth="1"/>
    <col min="2812" max="2812" width="13" style="1976" customWidth="1"/>
    <col min="2813" max="2813" width="12.5703125" style="1976" customWidth="1"/>
    <col min="2814" max="2814" width="12.85546875" style="1976" customWidth="1"/>
    <col min="2815" max="2815" width="14" style="1976" customWidth="1"/>
    <col min="2816" max="2816" width="13.140625" style="1976"/>
    <col min="2817" max="2817" width="59.85546875" style="1976" customWidth="1"/>
    <col min="2818" max="2818" width="12.28515625" style="1976" customWidth="1"/>
    <col min="2819" max="2819" width="13" style="1976" customWidth="1"/>
    <col min="2820" max="2820" width="12.5703125" style="1976" customWidth="1"/>
    <col min="2821" max="2821" width="12.85546875" style="1976" customWidth="1"/>
    <col min="2822" max="2822" width="14" style="1976" customWidth="1"/>
    <col min="2823" max="2823" width="13.140625" style="1976" customWidth="1"/>
    <col min="2824" max="2837" width="15.5703125" style="1976" bestFit="1" customWidth="1"/>
    <col min="2838" max="2838" width="12.140625" style="1976" customWidth="1"/>
    <col min="2839" max="2839" width="10.28515625" style="1976" customWidth="1"/>
    <col min="2840" max="2841" width="11.140625" style="1976" customWidth="1"/>
    <col min="2842" max="2842" width="13.85546875" style="1976" customWidth="1"/>
    <col min="2843" max="2843" width="11.42578125" style="1976" customWidth="1"/>
    <col min="2844" max="2844" width="11.28515625" style="1976" customWidth="1"/>
    <col min="2845" max="2846" width="10.85546875" style="1976" customWidth="1"/>
    <col min="2847" max="2847" width="13.7109375" style="1976" customWidth="1"/>
    <col min="2848" max="2848" width="11.5703125" style="1976" customWidth="1"/>
    <col min="2849" max="2849" width="12.28515625" style="1976" customWidth="1"/>
    <col min="2850" max="2850" width="11.7109375" style="1976" customWidth="1"/>
    <col min="2851" max="2851" width="12" style="1976" customWidth="1"/>
    <col min="2852" max="2852" width="15" style="1976" customWidth="1"/>
    <col min="2853" max="2963" width="9.140625" style="1976" customWidth="1"/>
    <col min="2964" max="2964" width="45.7109375" style="1976" customWidth="1"/>
    <col min="2965" max="2985" width="16.7109375" style="1976" customWidth="1"/>
    <col min="2986" max="2986" width="16.85546875" style="1976" customWidth="1"/>
    <col min="2987" max="2988" width="9.140625" style="1976" customWidth="1"/>
    <col min="2989" max="2989" width="17.5703125" style="1976" customWidth="1"/>
    <col min="2990" max="2990" width="16" style="1976" bestFit="1" customWidth="1"/>
    <col min="2991" max="3065" width="9.140625" style="1976" customWidth="1"/>
    <col min="3066" max="3066" width="59.85546875" style="1976" customWidth="1"/>
    <col min="3067" max="3067" width="12.28515625" style="1976" customWidth="1"/>
    <col min="3068" max="3068" width="13" style="1976" customWidth="1"/>
    <col min="3069" max="3069" width="12.5703125" style="1976" customWidth="1"/>
    <col min="3070" max="3070" width="12.85546875" style="1976" customWidth="1"/>
    <col min="3071" max="3071" width="14" style="1976" customWidth="1"/>
    <col min="3072" max="3072" width="13.140625" style="1976"/>
    <col min="3073" max="3073" width="59.85546875" style="1976" customWidth="1"/>
    <col min="3074" max="3074" width="12.28515625" style="1976" customWidth="1"/>
    <col min="3075" max="3075" width="13" style="1976" customWidth="1"/>
    <col min="3076" max="3076" width="12.5703125" style="1976" customWidth="1"/>
    <col min="3077" max="3077" width="12.85546875" style="1976" customWidth="1"/>
    <col min="3078" max="3078" width="14" style="1976" customWidth="1"/>
    <col min="3079" max="3079" width="13.140625" style="1976" customWidth="1"/>
    <col min="3080" max="3093" width="15.5703125" style="1976" bestFit="1" customWidth="1"/>
    <col min="3094" max="3094" width="12.140625" style="1976" customWidth="1"/>
    <col min="3095" max="3095" width="10.28515625" style="1976" customWidth="1"/>
    <col min="3096" max="3097" width="11.140625" style="1976" customWidth="1"/>
    <col min="3098" max="3098" width="13.85546875" style="1976" customWidth="1"/>
    <col min="3099" max="3099" width="11.42578125" style="1976" customWidth="1"/>
    <col min="3100" max="3100" width="11.28515625" style="1976" customWidth="1"/>
    <col min="3101" max="3102" width="10.85546875" style="1976" customWidth="1"/>
    <col min="3103" max="3103" width="13.7109375" style="1976" customWidth="1"/>
    <col min="3104" max="3104" width="11.5703125" style="1976" customWidth="1"/>
    <col min="3105" max="3105" width="12.28515625" style="1976" customWidth="1"/>
    <col min="3106" max="3106" width="11.7109375" style="1976" customWidth="1"/>
    <col min="3107" max="3107" width="12" style="1976" customWidth="1"/>
    <col min="3108" max="3108" width="15" style="1976" customWidth="1"/>
    <col min="3109" max="3219" width="9.140625" style="1976" customWidth="1"/>
    <col min="3220" max="3220" width="45.7109375" style="1976" customWidth="1"/>
    <col min="3221" max="3241" width="16.7109375" style="1976" customWidth="1"/>
    <col min="3242" max="3242" width="16.85546875" style="1976" customWidth="1"/>
    <col min="3243" max="3244" width="9.140625" style="1976" customWidth="1"/>
    <col min="3245" max="3245" width="17.5703125" style="1976" customWidth="1"/>
    <col min="3246" max="3246" width="16" style="1976" bestFit="1" customWidth="1"/>
    <col min="3247" max="3321" width="9.140625" style="1976" customWidth="1"/>
    <col min="3322" max="3322" width="59.85546875" style="1976" customWidth="1"/>
    <col min="3323" max="3323" width="12.28515625" style="1976" customWidth="1"/>
    <col min="3324" max="3324" width="13" style="1976" customWidth="1"/>
    <col min="3325" max="3325" width="12.5703125" style="1976" customWidth="1"/>
    <col min="3326" max="3326" width="12.85546875" style="1976" customWidth="1"/>
    <col min="3327" max="3327" width="14" style="1976" customWidth="1"/>
    <col min="3328" max="3328" width="13.140625" style="1976"/>
    <col min="3329" max="3329" width="59.85546875" style="1976" customWidth="1"/>
    <col min="3330" max="3330" width="12.28515625" style="1976" customWidth="1"/>
    <col min="3331" max="3331" width="13" style="1976" customWidth="1"/>
    <col min="3332" max="3332" width="12.5703125" style="1976" customWidth="1"/>
    <col min="3333" max="3333" width="12.85546875" style="1976" customWidth="1"/>
    <col min="3334" max="3334" width="14" style="1976" customWidth="1"/>
    <col min="3335" max="3335" width="13.140625" style="1976" customWidth="1"/>
    <col min="3336" max="3349" width="15.5703125" style="1976" bestFit="1" customWidth="1"/>
    <col min="3350" max="3350" width="12.140625" style="1976" customWidth="1"/>
    <col min="3351" max="3351" width="10.28515625" style="1976" customWidth="1"/>
    <col min="3352" max="3353" width="11.140625" style="1976" customWidth="1"/>
    <col min="3354" max="3354" width="13.85546875" style="1976" customWidth="1"/>
    <col min="3355" max="3355" width="11.42578125" style="1976" customWidth="1"/>
    <col min="3356" max="3356" width="11.28515625" style="1976" customWidth="1"/>
    <col min="3357" max="3358" width="10.85546875" style="1976" customWidth="1"/>
    <col min="3359" max="3359" width="13.7109375" style="1976" customWidth="1"/>
    <col min="3360" max="3360" width="11.5703125" style="1976" customWidth="1"/>
    <col min="3361" max="3361" width="12.28515625" style="1976" customWidth="1"/>
    <col min="3362" max="3362" width="11.7109375" style="1976" customWidth="1"/>
    <col min="3363" max="3363" width="12" style="1976" customWidth="1"/>
    <col min="3364" max="3364" width="15" style="1976" customWidth="1"/>
    <col min="3365" max="3475" width="9.140625" style="1976" customWidth="1"/>
    <col min="3476" max="3476" width="45.7109375" style="1976" customWidth="1"/>
    <col min="3477" max="3497" width="16.7109375" style="1976" customWidth="1"/>
    <col min="3498" max="3498" width="16.85546875" style="1976" customWidth="1"/>
    <col min="3499" max="3500" width="9.140625" style="1976" customWidth="1"/>
    <col min="3501" max="3501" width="17.5703125" style="1976" customWidth="1"/>
    <col min="3502" max="3502" width="16" style="1976" bestFit="1" customWidth="1"/>
    <col min="3503" max="3577" width="9.140625" style="1976" customWidth="1"/>
    <col min="3578" max="3578" width="59.85546875" style="1976" customWidth="1"/>
    <col min="3579" max="3579" width="12.28515625" style="1976" customWidth="1"/>
    <col min="3580" max="3580" width="13" style="1976" customWidth="1"/>
    <col min="3581" max="3581" width="12.5703125" style="1976" customWidth="1"/>
    <col min="3582" max="3582" width="12.85546875" style="1976" customWidth="1"/>
    <col min="3583" max="3583" width="14" style="1976" customWidth="1"/>
    <col min="3584" max="3584" width="13.140625" style="1976"/>
    <col min="3585" max="3585" width="59.85546875" style="1976" customWidth="1"/>
    <col min="3586" max="3586" width="12.28515625" style="1976" customWidth="1"/>
    <col min="3587" max="3587" width="13" style="1976" customWidth="1"/>
    <col min="3588" max="3588" width="12.5703125" style="1976" customWidth="1"/>
    <col min="3589" max="3589" width="12.85546875" style="1976" customWidth="1"/>
    <col min="3590" max="3590" width="14" style="1976" customWidth="1"/>
    <col min="3591" max="3591" width="13.140625" style="1976" customWidth="1"/>
    <col min="3592" max="3605" width="15.5703125" style="1976" bestFit="1" customWidth="1"/>
    <col min="3606" max="3606" width="12.140625" style="1976" customWidth="1"/>
    <col min="3607" max="3607" width="10.28515625" style="1976" customWidth="1"/>
    <col min="3608" max="3609" width="11.140625" style="1976" customWidth="1"/>
    <col min="3610" max="3610" width="13.85546875" style="1976" customWidth="1"/>
    <col min="3611" max="3611" width="11.42578125" style="1976" customWidth="1"/>
    <col min="3612" max="3612" width="11.28515625" style="1976" customWidth="1"/>
    <col min="3613" max="3614" width="10.85546875" style="1976" customWidth="1"/>
    <col min="3615" max="3615" width="13.7109375" style="1976" customWidth="1"/>
    <col min="3616" max="3616" width="11.5703125" style="1976" customWidth="1"/>
    <col min="3617" max="3617" width="12.28515625" style="1976" customWidth="1"/>
    <col min="3618" max="3618" width="11.7109375" style="1976" customWidth="1"/>
    <col min="3619" max="3619" width="12" style="1976" customWidth="1"/>
    <col min="3620" max="3620" width="15" style="1976" customWidth="1"/>
    <col min="3621" max="3731" width="9.140625" style="1976" customWidth="1"/>
    <col min="3732" max="3732" width="45.7109375" style="1976" customWidth="1"/>
    <col min="3733" max="3753" width="16.7109375" style="1976" customWidth="1"/>
    <col min="3754" max="3754" width="16.85546875" style="1976" customWidth="1"/>
    <col min="3755" max="3756" width="9.140625" style="1976" customWidth="1"/>
    <col min="3757" max="3757" width="17.5703125" style="1976" customWidth="1"/>
    <col min="3758" max="3758" width="16" style="1976" bestFit="1" customWidth="1"/>
    <col min="3759" max="3833" width="9.140625" style="1976" customWidth="1"/>
    <col min="3834" max="3834" width="59.85546875" style="1976" customWidth="1"/>
    <col min="3835" max="3835" width="12.28515625" style="1976" customWidth="1"/>
    <col min="3836" max="3836" width="13" style="1976" customWidth="1"/>
    <col min="3837" max="3837" width="12.5703125" style="1976" customWidth="1"/>
    <col min="3838" max="3838" width="12.85546875" style="1976" customWidth="1"/>
    <col min="3839" max="3839" width="14" style="1976" customWidth="1"/>
    <col min="3840" max="3840" width="13.140625" style="1976"/>
    <col min="3841" max="3841" width="59.85546875" style="1976" customWidth="1"/>
    <col min="3842" max="3842" width="12.28515625" style="1976" customWidth="1"/>
    <col min="3843" max="3843" width="13" style="1976" customWidth="1"/>
    <col min="3844" max="3844" width="12.5703125" style="1976" customWidth="1"/>
    <col min="3845" max="3845" width="12.85546875" style="1976" customWidth="1"/>
    <col min="3846" max="3846" width="14" style="1976" customWidth="1"/>
    <col min="3847" max="3847" width="13.140625" style="1976" customWidth="1"/>
    <col min="3848" max="3861" width="15.5703125" style="1976" bestFit="1" customWidth="1"/>
    <col min="3862" max="3862" width="12.140625" style="1976" customWidth="1"/>
    <col min="3863" max="3863" width="10.28515625" style="1976" customWidth="1"/>
    <col min="3864" max="3865" width="11.140625" style="1976" customWidth="1"/>
    <col min="3866" max="3866" width="13.85546875" style="1976" customWidth="1"/>
    <col min="3867" max="3867" width="11.42578125" style="1976" customWidth="1"/>
    <col min="3868" max="3868" width="11.28515625" style="1976" customWidth="1"/>
    <col min="3869" max="3870" width="10.85546875" style="1976" customWidth="1"/>
    <col min="3871" max="3871" width="13.7109375" style="1976" customWidth="1"/>
    <col min="3872" max="3872" width="11.5703125" style="1976" customWidth="1"/>
    <col min="3873" max="3873" width="12.28515625" style="1976" customWidth="1"/>
    <col min="3874" max="3874" width="11.7109375" style="1976" customWidth="1"/>
    <col min="3875" max="3875" width="12" style="1976" customWidth="1"/>
    <col min="3876" max="3876" width="15" style="1976" customWidth="1"/>
    <col min="3877" max="3987" width="9.140625" style="1976" customWidth="1"/>
    <col min="3988" max="3988" width="45.7109375" style="1976" customWidth="1"/>
    <col min="3989" max="4009" width="16.7109375" style="1976" customWidth="1"/>
    <col min="4010" max="4010" width="16.85546875" style="1976" customWidth="1"/>
    <col min="4011" max="4012" width="9.140625" style="1976" customWidth="1"/>
    <col min="4013" max="4013" width="17.5703125" style="1976" customWidth="1"/>
    <col min="4014" max="4014" width="16" style="1976" bestFit="1" customWidth="1"/>
    <col min="4015" max="4089" width="9.140625" style="1976" customWidth="1"/>
    <col min="4090" max="4090" width="59.85546875" style="1976" customWidth="1"/>
    <col min="4091" max="4091" width="12.28515625" style="1976" customWidth="1"/>
    <col min="4092" max="4092" width="13" style="1976" customWidth="1"/>
    <col min="4093" max="4093" width="12.5703125" style="1976" customWidth="1"/>
    <col min="4094" max="4094" width="12.85546875" style="1976" customWidth="1"/>
    <col min="4095" max="4095" width="14" style="1976" customWidth="1"/>
    <col min="4096" max="4096" width="13.140625" style="1976"/>
    <col min="4097" max="4097" width="59.85546875" style="1976" customWidth="1"/>
    <col min="4098" max="4098" width="12.28515625" style="1976" customWidth="1"/>
    <col min="4099" max="4099" width="13" style="1976" customWidth="1"/>
    <col min="4100" max="4100" width="12.5703125" style="1976" customWidth="1"/>
    <col min="4101" max="4101" width="12.85546875" style="1976" customWidth="1"/>
    <col min="4102" max="4102" width="14" style="1976" customWidth="1"/>
    <col min="4103" max="4103" width="13.140625" style="1976" customWidth="1"/>
    <col min="4104" max="4117" width="15.5703125" style="1976" bestFit="1" customWidth="1"/>
    <col min="4118" max="4118" width="12.140625" style="1976" customWidth="1"/>
    <col min="4119" max="4119" width="10.28515625" style="1976" customWidth="1"/>
    <col min="4120" max="4121" width="11.140625" style="1976" customWidth="1"/>
    <col min="4122" max="4122" width="13.85546875" style="1976" customWidth="1"/>
    <col min="4123" max="4123" width="11.42578125" style="1976" customWidth="1"/>
    <col min="4124" max="4124" width="11.28515625" style="1976" customWidth="1"/>
    <col min="4125" max="4126" width="10.85546875" style="1976" customWidth="1"/>
    <col min="4127" max="4127" width="13.7109375" style="1976" customWidth="1"/>
    <col min="4128" max="4128" width="11.5703125" style="1976" customWidth="1"/>
    <col min="4129" max="4129" width="12.28515625" style="1976" customWidth="1"/>
    <col min="4130" max="4130" width="11.7109375" style="1976" customWidth="1"/>
    <col min="4131" max="4131" width="12" style="1976" customWidth="1"/>
    <col min="4132" max="4132" width="15" style="1976" customWidth="1"/>
    <col min="4133" max="4243" width="9.140625" style="1976" customWidth="1"/>
    <col min="4244" max="4244" width="45.7109375" style="1976" customWidth="1"/>
    <col min="4245" max="4265" width="16.7109375" style="1976" customWidth="1"/>
    <col min="4266" max="4266" width="16.85546875" style="1976" customWidth="1"/>
    <col min="4267" max="4268" width="9.140625" style="1976" customWidth="1"/>
    <col min="4269" max="4269" width="17.5703125" style="1976" customWidth="1"/>
    <col min="4270" max="4270" width="16" style="1976" bestFit="1" customWidth="1"/>
    <col min="4271" max="4345" width="9.140625" style="1976" customWidth="1"/>
    <col min="4346" max="4346" width="59.85546875" style="1976" customWidth="1"/>
    <col min="4347" max="4347" width="12.28515625" style="1976" customWidth="1"/>
    <col min="4348" max="4348" width="13" style="1976" customWidth="1"/>
    <col min="4349" max="4349" width="12.5703125" style="1976" customWidth="1"/>
    <col min="4350" max="4350" width="12.85546875" style="1976" customWidth="1"/>
    <col min="4351" max="4351" width="14" style="1976" customWidth="1"/>
    <col min="4352" max="4352" width="13.140625" style="1976"/>
    <col min="4353" max="4353" width="59.85546875" style="1976" customWidth="1"/>
    <col min="4354" max="4354" width="12.28515625" style="1976" customWidth="1"/>
    <col min="4355" max="4355" width="13" style="1976" customWidth="1"/>
    <col min="4356" max="4356" width="12.5703125" style="1976" customWidth="1"/>
    <col min="4357" max="4357" width="12.85546875" style="1976" customWidth="1"/>
    <col min="4358" max="4358" width="14" style="1976" customWidth="1"/>
    <col min="4359" max="4359" width="13.140625" style="1976" customWidth="1"/>
    <col min="4360" max="4373" width="15.5703125" style="1976" bestFit="1" customWidth="1"/>
    <col min="4374" max="4374" width="12.140625" style="1976" customWidth="1"/>
    <col min="4375" max="4375" width="10.28515625" style="1976" customWidth="1"/>
    <col min="4376" max="4377" width="11.140625" style="1976" customWidth="1"/>
    <col min="4378" max="4378" width="13.85546875" style="1976" customWidth="1"/>
    <col min="4379" max="4379" width="11.42578125" style="1976" customWidth="1"/>
    <col min="4380" max="4380" width="11.28515625" style="1976" customWidth="1"/>
    <col min="4381" max="4382" width="10.85546875" style="1976" customWidth="1"/>
    <col min="4383" max="4383" width="13.7109375" style="1976" customWidth="1"/>
    <col min="4384" max="4384" width="11.5703125" style="1976" customWidth="1"/>
    <col min="4385" max="4385" width="12.28515625" style="1976" customWidth="1"/>
    <col min="4386" max="4386" width="11.7109375" style="1976" customWidth="1"/>
    <col min="4387" max="4387" width="12" style="1976" customWidth="1"/>
    <col min="4388" max="4388" width="15" style="1976" customWidth="1"/>
    <col min="4389" max="4499" width="9.140625" style="1976" customWidth="1"/>
    <col min="4500" max="4500" width="45.7109375" style="1976" customWidth="1"/>
    <col min="4501" max="4521" width="16.7109375" style="1976" customWidth="1"/>
    <col min="4522" max="4522" width="16.85546875" style="1976" customWidth="1"/>
    <col min="4523" max="4524" width="9.140625" style="1976" customWidth="1"/>
    <col min="4525" max="4525" width="17.5703125" style="1976" customWidth="1"/>
    <col min="4526" max="4526" width="16" style="1976" bestFit="1" customWidth="1"/>
    <col min="4527" max="4601" width="9.140625" style="1976" customWidth="1"/>
    <col min="4602" max="4602" width="59.85546875" style="1976" customWidth="1"/>
    <col min="4603" max="4603" width="12.28515625" style="1976" customWidth="1"/>
    <col min="4604" max="4604" width="13" style="1976" customWidth="1"/>
    <col min="4605" max="4605" width="12.5703125" style="1976" customWidth="1"/>
    <col min="4606" max="4606" width="12.85546875" style="1976" customWidth="1"/>
    <col min="4607" max="4607" width="14" style="1976" customWidth="1"/>
    <col min="4608" max="4608" width="13.140625" style="1976"/>
    <col min="4609" max="4609" width="59.85546875" style="1976" customWidth="1"/>
    <col min="4610" max="4610" width="12.28515625" style="1976" customWidth="1"/>
    <col min="4611" max="4611" width="13" style="1976" customWidth="1"/>
    <col min="4612" max="4612" width="12.5703125" style="1976" customWidth="1"/>
    <col min="4613" max="4613" width="12.85546875" style="1976" customWidth="1"/>
    <col min="4614" max="4614" width="14" style="1976" customWidth="1"/>
    <col min="4615" max="4615" width="13.140625" style="1976" customWidth="1"/>
    <col min="4616" max="4629" width="15.5703125" style="1976" bestFit="1" customWidth="1"/>
    <col min="4630" max="4630" width="12.140625" style="1976" customWidth="1"/>
    <col min="4631" max="4631" width="10.28515625" style="1976" customWidth="1"/>
    <col min="4632" max="4633" width="11.140625" style="1976" customWidth="1"/>
    <col min="4634" max="4634" width="13.85546875" style="1976" customWidth="1"/>
    <col min="4635" max="4635" width="11.42578125" style="1976" customWidth="1"/>
    <col min="4636" max="4636" width="11.28515625" style="1976" customWidth="1"/>
    <col min="4637" max="4638" width="10.85546875" style="1976" customWidth="1"/>
    <col min="4639" max="4639" width="13.7109375" style="1976" customWidth="1"/>
    <col min="4640" max="4640" width="11.5703125" style="1976" customWidth="1"/>
    <col min="4641" max="4641" width="12.28515625" style="1976" customWidth="1"/>
    <col min="4642" max="4642" width="11.7109375" style="1976" customWidth="1"/>
    <col min="4643" max="4643" width="12" style="1976" customWidth="1"/>
    <col min="4644" max="4644" width="15" style="1976" customWidth="1"/>
    <col min="4645" max="4755" width="9.140625" style="1976" customWidth="1"/>
    <col min="4756" max="4756" width="45.7109375" style="1976" customWidth="1"/>
    <col min="4757" max="4777" width="16.7109375" style="1976" customWidth="1"/>
    <col min="4778" max="4778" width="16.85546875" style="1976" customWidth="1"/>
    <col min="4779" max="4780" width="9.140625" style="1976" customWidth="1"/>
    <col min="4781" max="4781" width="17.5703125" style="1976" customWidth="1"/>
    <col min="4782" max="4782" width="16" style="1976" bestFit="1" customWidth="1"/>
    <col min="4783" max="4857" width="9.140625" style="1976" customWidth="1"/>
    <col min="4858" max="4858" width="59.85546875" style="1976" customWidth="1"/>
    <col min="4859" max="4859" width="12.28515625" style="1976" customWidth="1"/>
    <col min="4860" max="4860" width="13" style="1976" customWidth="1"/>
    <col min="4861" max="4861" width="12.5703125" style="1976" customWidth="1"/>
    <col min="4862" max="4862" width="12.85546875" style="1976" customWidth="1"/>
    <col min="4863" max="4863" width="14" style="1976" customWidth="1"/>
    <col min="4864" max="4864" width="13.140625" style="1976"/>
    <col min="4865" max="4865" width="59.85546875" style="1976" customWidth="1"/>
    <col min="4866" max="4866" width="12.28515625" style="1976" customWidth="1"/>
    <col min="4867" max="4867" width="13" style="1976" customWidth="1"/>
    <col min="4868" max="4868" width="12.5703125" style="1976" customWidth="1"/>
    <col min="4869" max="4869" width="12.85546875" style="1976" customWidth="1"/>
    <col min="4870" max="4870" width="14" style="1976" customWidth="1"/>
    <col min="4871" max="4871" width="13.140625" style="1976" customWidth="1"/>
    <col min="4872" max="4885" width="15.5703125" style="1976" bestFit="1" customWidth="1"/>
    <col min="4886" max="4886" width="12.140625" style="1976" customWidth="1"/>
    <col min="4887" max="4887" width="10.28515625" style="1976" customWidth="1"/>
    <col min="4888" max="4889" width="11.140625" style="1976" customWidth="1"/>
    <col min="4890" max="4890" width="13.85546875" style="1976" customWidth="1"/>
    <col min="4891" max="4891" width="11.42578125" style="1976" customWidth="1"/>
    <col min="4892" max="4892" width="11.28515625" style="1976" customWidth="1"/>
    <col min="4893" max="4894" width="10.85546875" style="1976" customWidth="1"/>
    <col min="4895" max="4895" width="13.7109375" style="1976" customWidth="1"/>
    <col min="4896" max="4896" width="11.5703125" style="1976" customWidth="1"/>
    <col min="4897" max="4897" width="12.28515625" style="1976" customWidth="1"/>
    <col min="4898" max="4898" width="11.7109375" style="1976" customWidth="1"/>
    <col min="4899" max="4899" width="12" style="1976" customWidth="1"/>
    <col min="4900" max="4900" width="15" style="1976" customWidth="1"/>
    <col min="4901" max="5011" width="9.140625" style="1976" customWidth="1"/>
    <col min="5012" max="5012" width="45.7109375" style="1976" customWidth="1"/>
    <col min="5013" max="5033" width="16.7109375" style="1976" customWidth="1"/>
    <col min="5034" max="5034" width="16.85546875" style="1976" customWidth="1"/>
    <col min="5035" max="5036" width="9.140625" style="1976" customWidth="1"/>
    <col min="5037" max="5037" width="17.5703125" style="1976" customWidth="1"/>
    <col min="5038" max="5038" width="16" style="1976" bestFit="1" customWidth="1"/>
    <col min="5039" max="5113" width="9.140625" style="1976" customWidth="1"/>
    <col min="5114" max="5114" width="59.85546875" style="1976" customWidth="1"/>
    <col min="5115" max="5115" width="12.28515625" style="1976" customWidth="1"/>
    <col min="5116" max="5116" width="13" style="1976" customWidth="1"/>
    <col min="5117" max="5117" width="12.5703125" style="1976" customWidth="1"/>
    <col min="5118" max="5118" width="12.85546875" style="1976" customWidth="1"/>
    <col min="5119" max="5119" width="14" style="1976" customWidth="1"/>
    <col min="5120" max="5120" width="13.140625" style="1976"/>
    <col min="5121" max="5121" width="59.85546875" style="1976" customWidth="1"/>
    <col min="5122" max="5122" width="12.28515625" style="1976" customWidth="1"/>
    <col min="5123" max="5123" width="13" style="1976" customWidth="1"/>
    <col min="5124" max="5124" width="12.5703125" style="1976" customWidth="1"/>
    <col min="5125" max="5125" width="12.85546875" style="1976" customWidth="1"/>
    <col min="5126" max="5126" width="14" style="1976" customWidth="1"/>
    <col min="5127" max="5127" width="13.140625" style="1976" customWidth="1"/>
    <col min="5128" max="5141" width="15.5703125" style="1976" bestFit="1" customWidth="1"/>
    <col min="5142" max="5142" width="12.140625" style="1976" customWidth="1"/>
    <col min="5143" max="5143" width="10.28515625" style="1976" customWidth="1"/>
    <col min="5144" max="5145" width="11.140625" style="1976" customWidth="1"/>
    <col min="5146" max="5146" width="13.85546875" style="1976" customWidth="1"/>
    <col min="5147" max="5147" width="11.42578125" style="1976" customWidth="1"/>
    <col min="5148" max="5148" width="11.28515625" style="1976" customWidth="1"/>
    <col min="5149" max="5150" width="10.85546875" style="1976" customWidth="1"/>
    <col min="5151" max="5151" width="13.7109375" style="1976" customWidth="1"/>
    <col min="5152" max="5152" width="11.5703125" style="1976" customWidth="1"/>
    <col min="5153" max="5153" width="12.28515625" style="1976" customWidth="1"/>
    <col min="5154" max="5154" width="11.7109375" style="1976" customWidth="1"/>
    <col min="5155" max="5155" width="12" style="1976" customWidth="1"/>
    <col min="5156" max="5156" width="15" style="1976" customWidth="1"/>
    <col min="5157" max="5267" width="9.140625" style="1976" customWidth="1"/>
    <col min="5268" max="5268" width="45.7109375" style="1976" customWidth="1"/>
    <col min="5269" max="5289" width="16.7109375" style="1976" customWidth="1"/>
    <col min="5290" max="5290" width="16.85546875" style="1976" customWidth="1"/>
    <col min="5291" max="5292" width="9.140625" style="1976" customWidth="1"/>
    <col min="5293" max="5293" width="17.5703125" style="1976" customWidth="1"/>
    <col min="5294" max="5294" width="16" style="1976" bestFit="1" customWidth="1"/>
    <col min="5295" max="5369" width="9.140625" style="1976" customWidth="1"/>
    <col min="5370" max="5370" width="59.85546875" style="1976" customWidth="1"/>
    <col min="5371" max="5371" width="12.28515625" style="1976" customWidth="1"/>
    <col min="5372" max="5372" width="13" style="1976" customWidth="1"/>
    <col min="5373" max="5373" width="12.5703125" style="1976" customWidth="1"/>
    <col min="5374" max="5374" width="12.85546875" style="1976" customWidth="1"/>
    <col min="5375" max="5375" width="14" style="1976" customWidth="1"/>
    <col min="5376" max="5376" width="13.140625" style="1976"/>
    <col min="5377" max="5377" width="59.85546875" style="1976" customWidth="1"/>
    <col min="5378" max="5378" width="12.28515625" style="1976" customWidth="1"/>
    <col min="5379" max="5379" width="13" style="1976" customWidth="1"/>
    <col min="5380" max="5380" width="12.5703125" style="1976" customWidth="1"/>
    <col min="5381" max="5381" width="12.85546875" style="1976" customWidth="1"/>
    <col min="5382" max="5382" width="14" style="1976" customWidth="1"/>
    <col min="5383" max="5383" width="13.140625" style="1976" customWidth="1"/>
    <col min="5384" max="5397" width="15.5703125" style="1976" bestFit="1" customWidth="1"/>
    <col min="5398" max="5398" width="12.140625" style="1976" customWidth="1"/>
    <col min="5399" max="5399" width="10.28515625" style="1976" customWidth="1"/>
    <col min="5400" max="5401" width="11.140625" style="1976" customWidth="1"/>
    <col min="5402" max="5402" width="13.85546875" style="1976" customWidth="1"/>
    <col min="5403" max="5403" width="11.42578125" style="1976" customWidth="1"/>
    <col min="5404" max="5404" width="11.28515625" style="1976" customWidth="1"/>
    <col min="5405" max="5406" width="10.85546875" style="1976" customWidth="1"/>
    <col min="5407" max="5407" width="13.7109375" style="1976" customWidth="1"/>
    <col min="5408" max="5408" width="11.5703125" style="1976" customWidth="1"/>
    <col min="5409" max="5409" width="12.28515625" style="1976" customWidth="1"/>
    <col min="5410" max="5410" width="11.7109375" style="1976" customWidth="1"/>
    <col min="5411" max="5411" width="12" style="1976" customWidth="1"/>
    <col min="5412" max="5412" width="15" style="1976" customWidth="1"/>
    <col min="5413" max="5523" width="9.140625" style="1976" customWidth="1"/>
    <col min="5524" max="5524" width="45.7109375" style="1976" customWidth="1"/>
    <col min="5525" max="5545" width="16.7109375" style="1976" customWidth="1"/>
    <col min="5546" max="5546" width="16.85546875" style="1976" customWidth="1"/>
    <col min="5547" max="5548" width="9.140625" style="1976" customWidth="1"/>
    <col min="5549" max="5549" width="17.5703125" style="1976" customWidth="1"/>
    <col min="5550" max="5550" width="16" style="1976" bestFit="1" customWidth="1"/>
    <col min="5551" max="5625" width="9.140625" style="1976" customWidth="1"/>
    <col min="5626" max="5626" width="59.85546875" style="1976" customWidth="1"/>
    <col min="5627" max="5627" width="12.28515625" style="1976" customWidth="1"/>
    <col min="5628" max="5628" width="13" style="1976" customWidth="1"/>
    <col min="5629" max="5629" width="12.5703125" style="1976" customWidth="1"/>
    <col min="5630" max="5630" width="12.85546875" style="1976" customWidth="1"/>
    <col min="5631" max="5631" width="14" style="1976" customWidth="1"/>
    <col min="5632" max="5632" width="13.140625" style="1976"/>
    <col min="5633" max="5633" width="59.85546875" style="1976" customWidth="1"/>
    <col min="5634" max="5634" width="12.28515625" style="1976" customWidth="1"/>
    <col min="5635" max="5635" width="13" style="1976" customWidth="1"/>
    <col min="5636" max="5636" width="12.5703125" style="1976" customWidth="1"/>
    <col min="5637" max="5637" width="12.85546875" style="1976" customWidth="1"/>
    <col min="5638" max="5638" width="14" style="1976" customWidth="1"/>
    <col min="5639" max="5639" width="13.140625" style="1976" customWidth="1"/>
    <col min="5640" max="5653" width="15.5703125" style="1976" bestFit="1" customWidth="1"/>
    <col min="5654" max="5654" width="12.140625" style="1976" customWidth="1"/>
    <col min="5655" max="5655" width="10.28515625" style="1976" customWidth="1"/>
    <col min="5656" max="5657" width="11.140625" style="1976" customWidth="1"/>
    <col min="5658" max="5658" width="13.85546875" style="1976" customWidth="1"/>
    <col min="5659" max="5659" width="11.42578125" style="1976" customWidth="1"/>
    <col min="5660" max="5660" width="11.28515625" style="1976" customWidth="1"/>
    <col min="5661" max="5662" width="10.85546875" style="1976" customWidth="1"/>
    <col min="5663" max="5663" width="13.7109375" style="1976" customWidth="1"/>
    <col min="5664" max="5664" width="11.5703125" style="1976" customWidth="1"/>
    <col min="5665" max="5665" width="12.28515625" style="1976" customWidth="1"/>
    <col min="5666" max="5666" width="11.7109375" style="1976" customWidth="1"/>
    <col min="5667" max="5667" width="12" style="1976" customWidth="1"/>
    <col min="5668" max="5668" width="15" style="1976" customWidth="1"/>
    <col min="5669" max="5779" width="9.140625" style="1976" customWidth="1"/>
    <col min="5780" max="5780" width="45.7109375" style="1976" customWidth="1"/>
    <col min="5781" max="5801" width="16.7109375" style="1976" customWidth="1"/>
    <col min="5802" max="5802" width="16.85546875" style="1976" customWidth="1"/>
    <col min="5803" max="5804" width="9.140625" style="1976" customWidth="1"/>
    <col min="5805" max="5805" width="17.5703125" style="1976" customWidth="1"/>
    <col min="5806" max="5806" width="16" style="1976" bestFit="1" customWidth="1"/>
    <col min="5807" max="5881" width="9.140625" style="1976" customWidth="1"/>
    <col min="5882" max="5882" width="59.85546875" style="1976" customWidth="1"/>
    <col min="5883" max="5883" width="12.28515625" style="1976" customWidth="1"/>
    <col min="5884" max="5884" width="13" style="1976" customWidth="1"/>
    <col min="5885" max="5885" width="12.5703125" style="1976" customWidth="1"/>
    <col min="5886" max="5886" width="12.85546875" style="1976" customWidth="1"/>
    <col min="5887" max="5887" width="14" style="1976" customWidth="1"/>
    <col min="5888" max="5888" width="13.140625" style="1976"/>
    <col min="5889" max="5889" width="59.85546875" style="1976" customWidth="1"/>
    <col min="5890" max="5890" width="12.28515625" style="1976" customWidth="1"/>
    <col min="5891" max="5891" width="13" style="1976" customWidth="1"/>
    <col min="5892" max="5892" width="12.5703125" style="1976" customWidth="1"/>
    <col min="5893" max="5893" width="12.85546875" style="1976" customWidth="1"/>
    <col min="5894" max="5894" width="14" style="1976" customWidth="1"/>
    <col min="5895" max="5895" width="13.140625" style="1976" customWidth="1"/>
    <col min="5896" max="5909" width="15.5703125" style="1976" bestFit="1" customWidth="1"/>
    <col min="5910" max="5910" width="12.140625" style="1976" customWidth="1"/>
    <col min="5911" max="5911" width="10.28515625" style="1976" customWidth="1"/>
    <col min="5912" max="5913" width="11.140625" style="1976" customWidth="1"/>
    <col min="5914" max="5914" width="13.85546875" style="1976" customWidth="1"/>
    <col min="5915" max="5915" width="11.42578125" style="1976" customWidth="1"/>
    <col min="5916" max="5916" width="11.28515625" style="1976" customWidth="1"/>
    <col min="5917" max="5918" width="10.85546875" style="1976" customWidth="1"/>
    <col min="5919" max="5919" width="13.7109375" style="1976" customWidth="1"/>
    <col min="5920" max="5920" width="11.5703125" style="1976" customWidth="1"/>
    <col min="5921" max="5921" width="12.28515625" style="1976" customWidth="1"/>
    <col min="5922" max="5922" width="11.7109375" style="1976" customWidth="1"/>
    <col min="5923" max="5923" width="12" style="1976" customWidth="1"/>
    <col min="5924" max="5924" width="15" style="1976" customWidth="1"/>
    <col min="5925" max="6035" width="9.140625" style="1976" customWidth="1"/>
    <col min="6036" max="6036" width="45.7109375" style="1976" customWidth="1"/>
    <col min="6037" max="6057" width="16.7109375" style="1976" customWidth="1"/>
    <col min="6058" max="6058" width="16.85546875" style="1976" customWidth="1"/>
    <col min="6059" max="6060" width="9.140625" style="1976" customWidth="1"/>
    <col min="6061" max="6061" width="17.5703125" style="1976" customWidth="1"/>
    <col min="6062" max="6062" width="16" style="1976" bestFit="1" customWidth="1"/>
    <col min="6063" max="6137" width="9.140625" style="1976" customWidth="1"/>
    <col min="6138" max="6138" width="59.85546875" style="1976" customWidth="1"/>
    <col min="6139" max="6139" width="12.28515625" style="1976" customWidth="1"/>
    <col min="6140" max="6140" width="13" style="1976" customWidth="1"/>
    <col min="6141" max="6141" width="12.5703125" style="1976" customWidth="1"/>
    <col min="6142" max="6142" width="12.85546875" style="1976" customWidth="1"/>
    <col min="6143" max="6143" width="14" style="1976" customWidth="1"/>
    <col min="6144" max="6144" width="13.140625" style="1976"/>
    <col min="6145" max="6145" width="59.85546875" style="1976" customWidth="1"/>
    <col min="6146" max="6146" width="12.28515625" style="1976" customWidth="1"/>
    <col min="6147" max="6147" width="13" style="1976" customWidth="1"/>
    <col min="6148" max="6148" width="12.5703125" style="1976" customWidth="1"/>
    <col min="6149" max="6149" width="12.85546875" style="1976" customWidth="1"/>
    <col min="6150" max="6150" width="14" style="1976" customWidth="1"/>
    <col min="6151" max="6151" width="13.140625" style="1976" customWidth="1"/>
    <col min="6152" max="6165" width="15.5703125" style="1976" bestFit="1" customWidth="1"/>
    <col min="6166" max="6166" width="12.140625" style="1976" customWidth="1"/>
    <col min="6167" max="6167" width="10.28515625" style="1976" customWidth="1"/>
    <col min="6168" max="6169" width="11.140625" style="1976" customWidth="1"/>
    <col min="6170" max="6170" width="13.85546875" style="1976" customWidth="1"/>
    <col min="6171" max="6171" width="11.42578125" style="1976" customWidth="1"/>
    <col min="6172" max="6172" width="11.28515625" style="1976" customWidth="1"/>
    <col min="6173" max="6174" width="10.85546875" style="1976" customWidth="1"/>
    <col min="6175" max="6175" width="13.7109375" style="1976" customWidth="1"/>
    <col min="6176" max="6176" width="11.5703125" style="1976" customWidth="1"/>
    <col min="6177" max="6177" width="12.28515625" style="1976" customWidth="1"/>
    <col min="6178" max="6178" width="11.7109375" style="1976" customWidth="1"/>
    <col min="6179" max="6179" width="12" style="1976" customWidth="1"/>
    <col min="6180" max="6180" width="15" style="1976" customWidth="1"/>
    <col min="6181" max="6291" width="9.140625" style="1976" customWidth="1"/>
    <col min="6292" max="6292" width="45.7109375" style="1976" customWidth="1"/>
    <col min="6293" max="6313" width="16.7109375" style="1976" customWidth="1"/>
    <col min="6314" max="6314" width="16.85546875" style="1976" customWidth="1"/>
    <col min="6315" max="6316" width="9.140625" style="1976" customWidth="1"/>
    <col min="6317" max="6317" width="17.5703125" style="1976" customWidth="1"/>
    <col min="6318" max="6318" width="16" style="1976" bestFit="1" customWidth="1"/>
    <col min="6319" max="6393" width="9.140625" style="1976" customWidth="1"/>
    <col min="6394" max="6394" width="59.85546875" style="1976" customWidth="1"/>
    <col min="6395" max="6395" width="12.28515625" style="1976" customWidth="1"/>
    <col min="6396" max="6396" width="13" style="1976" customWidth="1"/>
    <col min="6397" max="6397" width="12.5703125" style="1976" customWidth="1"/>
    <col min="6398" max="6398" width="12.85546875" style="1976" customWidth="1"/>
    <col min="6399" max="6399" width="14" style="1976" customWidth="1"/>
    <col min="6400" max="6400" width="13.140625" style="1976"/>
    <col min="6401" max="6401" width="59.85546875" style="1976" customWidth="1"/>
    <col min="6402" max="6402" width="12.28515625" style="1976" customWidth="1"/>
    <col min="6403" max="6403" width="13" style="1976" customWidth="1"/>
    <col min="6404" max="6404" width="12.5703125" style="1976" customWidth="1"/>
    <col min="6405" max="6405" width="12.85546875" style="1976" customWidth="1"/>
    <col min="6406" max="6406" width="14" style="1976" customWidth="1"/>
    <col min="6407" max="6407" width="13.140625" style="1976" customWidth="1"/>
    <col min="6408" max="6421" width="15.5703125" style="1976" bestFit="1" customWidth="1"/>
    <col min="6422" max="6422" width="12.140625" style="1976" customWidth="1"/>
    <col min="6423" max="6423" width="10.28515625" style="1976" customWidth="1"/>
    <col min="6424" max="6425" width="11.140625" style="1976" customWidth="1"/>
    <col min="6426" max="6426" width="13.85546875" style="1976" customWidth="1"/>
    <col min="6427" max="6427" width="11.42578125" style="1976" customWidth="1"/>
    <col min="6428" max="6428" width="11.28515625" style="1976" customWidth="1"/>
    <col min="6429" max="6430" width="10.85546875" style="1976" customWidth="1"/>
    <col min="6431" max="6431" width="13.7109375" style="1976" customWidth="1"/>
    <col min="6432" max="6432" width="11.5703125" style="1976" customWidth="1"/>
    <col min="6433" max="6433" width="12.28515625" style="1976" customWidth="1"/>
    <col min="6434" max="6434" width="11.7109375" style="1976" customWidth="1"/>
    <col min="6435" max="6435" width="12" style="1976" customWidth="1"/>
    <col min="6436" max="6436" width="15" style="1976" customWidth="1"/>
    <col min="6437" max="6547" width="9.140625" style="1976" customWidth="1"/>
    <col min="6548" max="6548" width="45.7109375" style="1976" customWidth="1"/>
    <col min="6549" max="6569" width="16.7109375" style="1976" customWidth="1"/>
    <col min="6570" max="6570" width="16.85546875" style="1976" customWidth="1"/>
    <col min="6571" max="6572" width="9.140625" style="1976" customWidth="1"/>
    <col min="6573" max="6573" width="17.5703125" style="1976" customWidth="1"/>
    <col min="6574" max="6574" width="16" style="1976" bestFit="1" customWidth="1"/>
    <col min="6575" max="6649" width="9.140625" style="1976" customWidth="1"/>
    <col min="6650" max="6650" width="59.85546875" style="1976" customWidth="1"/>
    <col min="6651" max="6651" width="12.28515625" style="1976" customWidth="1"/>
    <col min="6652" max="6652" width="13" style="1976" customWidth="1"/>
    <col min="6653" max="6653" width="12.5703125" style="1976" customWidth="1"/>
    <col min="6654" max="6654" width="12.85546875" style="1976" customWidth="1"/>
    <col min="6655" max="6655" width="14" style="1976" customWidth="1"/>
    <col min="6656" max="6656" width="13.140625" style="1976"/>
    <col min="6657" max="6657" width="59.85546875" style="1976" customWidth="1"/>
    <col min="6658" max="6658" width="12.28515625" style="1976" customWidth="1"/>
    <col min="6659" max="6659" width="13" style="1976" customWidth="1"/>
    <col min="6660" max="6660" width="12.5703125" style="1976" customWidth="1"/>
    <col min="6661" max="6661" width="12.85546875" style="1976" customWidth="1"/>
    <col min="6662" max="6662" width="14" style="1976" customWidth="1"/>
    <col min="6663" max="6663" width="13.140625" style="1976" customWidth="1"/>
    <col min="6664" max="6677" width="15.5703125" style="1976" bestFit="1" customWidth="1"/>
    <col min="6678" max="6678" width="12.140625" style="1976" customWidth="1"/>
    <col min="6679" max="6679" width="10.28515625" style="1976" customWidth="1"/>
    <col min="6680" max="6681" width="11.140625" style="1976" customWidth="1"/>
    <col min="6682" max="6682" width="13.85546875" style="1976" customWidth="1"/>
    <col min="6683" max="6683" width="11.42578125" style="1976" customWidth="1"/>
    <col min="6684" max="6684" width="11.28515625" style="1976" customWidth="1"/>
    <col min="6685" max="6686" width="10.85546875" style="1976" customWidth="1"/>
    <col min="6687" max="6687" width="13.7109375" style="1976" customWidth="1"/>
    <col min="6688" max="6688" width="11.5703125" style="1976" customWidth="1"/>
    <col min="6689" max="6689" width="12.28515625" style="1976" customWidth="1"/>
    <col min="6690" max="6690" width="11.7109375" style="1976" customWidth="1"/>
    <col min="6691" max="6691" width="12" style="1976" customWidth="1"/>
    <col min="6692" max="6692" width="15" style="1976" customWidth="1"/>
    <col min="6693" max="6803" width="9.140625" style="1976" customWidth="1"/>
    <col min="6804" max="6804" width="45.7109375" style="1976" customWidth="1"/>
    <col min="6805" max="6825" width="16.7109375" style="1976" customWidth="1"/>
    <col min="6826" max="6826" width="16.85546875" style="1976" customWidth="1"/>
    <col min="6827" max="6828" width="9.140625" style="1976" customWidth="1"/>
    <col min="6829" max="6829" width="17.5703125" style="1976" customWidth="1"/>
    <col min="6830" max="6830" width="16" style="1976" bestFit="1" customWidth="1"/>
    <col min="6831" max="6905" width="9.140625" style="1976" customWidth="1"/>
    <col min="6906" max="6906" width="59.85546875" style="1976" customWidth="1"/>
    <col min="6907" max="6907" width="12.28515625" style="1976" customWidth="1"/>
    <col min="6908" max="6908" width="13" style="1976" customWidth="1"/>
    <col min="6909" max="6909" width="12.5703125" style="1976" customWidth="1"/>
    <col min="6910" max="6910" width="12.85546875" style="1976" customWidth="1"/>
    <col min="6911" max="6911" width="14" style="1976" customWidth="1"/>
    <col min="6912" max="6912" width="13.140625" style="1976"/>
    <col min="6913" max="6913" width="59.85546875" style="1976" customWidth="1"/>
    <col min="6914" max="6914" width="12.28515625" style="1976" customWidth="1"/>
    <col min="6915" max="6915" width="13" style="1976" customWidth="1"/>
    <col min="6916" max="6916" width="12.5703125" style="1976" customWidth="1"/>
    <col min="6917" max="6917" width="12.85546875" style="1976" customWidth="1"/>
    <col min="6918" max="6918" width="14" style="1976" customWidth="1"/>
    <col min="6919" max="6919" width="13.140625" style="1976" customWidth="1"/>
    <col min="6920" max="6933" width="15.5703125" style="1976" bestFit="1" customWidth="1"/>
    <col min="6934" max="6934" width="12.140625" style="1976" customWidth="1"/>
    <col min="6935" max="6935" width="10.28515625" style="1976" customWidth="1"/>
    <col min="6936" max="6937" width="11.140625" style="1976" customWidth="1"/>
    <col min="6938" max="6938" width="13.85546875" style="1976" customWidth="1"/>
    <col min="6939" max="6939" width="11.42578125" style="1976" customWidth="1"/>
    <col min="6940" max="6940" width="11.28515625" style="1976" customWidth="1"/>
    <col min="6941" max="6942" width="10.85546875" style="1976" customWidth="1"/>
    <col min="6943" max="6943" width="13.7109375" style="1976" customWidth="1"/>
    <col min="6944" max="6944" width="11.5703125" style="1976" customWidth="1"/>
    <col min="6945" max="6945" width="12.28515625" style="1976" customWidth="1"/>
    <col min="6946" max="6946" width="11.7109375" style="1976" customWidth="1"/>
    <col min="6947" max="6947" width="12" style="1976" customWidth="1"/>
    <col min="6948" max="6948" width="15" style="1976" customWidth="1"/>
    <col min="6949" max="7059" width="9.140625" style="1976" customWidth="1"/>
    <col min="7060" max="7060" width="45.7109375" style="1976" customWidth="1"/>
    <col min="7061" max="7081" width="16.7109375" style="1976" customWidth="1"/>
    <col min="7082" max="7082" width="16.85546875" style="1976" customWidth="1"/>
    <col min="7083" max="7084" width="9.140625" style="1976" customWidth="1"/>
    <col min="7085" max="7085" width="17.5703125" style="1976" customWidth="1"/>
    <col min="7086" max="7086" width="16" style="1976" bestFit="1" customWidth="1"/>
    <col min="7087" max="7161" width="9.140625" style="1976" customWidth="1"/>
    <col min="7162" max="7162" width="59.85546875" style="1976" customWidth="1"/>
    <col min="7163" max="7163" width="12.28515625" style="1976" customWidth="1"/>
    <col min="7164" max="7164" width="13" style="1976" customWidth="1"/>
    <col min="7165" max="7165" width="12.5703125" style="1976" customWidth="1"/>
    <col min="7166" max="7166" width="12.85546875" style="1976" customWidth="1"/>
    <col min="7167" max="7167" width="14" style="1976" customWidth="1"/>
    <col min="7168" max="7168" width="13.140625" style="1976"/>
    <col min="7169" max="7169" width="59.85546875" style="1976" customWidth="1"/>
    <col min="7170" max="7170" width="12.28515625" style="1976" customWidth="1"/>
    <col min="7171" max="7171" width="13" style="1976" customWidth="1"/>
    <col min="7172" max="7172" width="12.5703125" style="1976" customWidth="1"/>
    <col min="7173" max="7173" width="12.85546875" style="1976" customWidth="1"/>
    <col min="7174" max="7174" width="14" style="1976" customWidth="1"/>
    <col min="7175" max="7175" width="13.140625" style="1976" customWidth="1"/>
    <col min="7176" max="7189" width="15.5703125" style="1976" bestFit="1" customWidth="1"/>
    <col min="7190" max="7190" width="12.140625" style="1976" customWidth="1"/>
    <col min="7191" max="7191" width="10.28515625" style="1976" customWidth="1"/>
    <col min="7192" max="7193" width="11.140625" style="1976" customWidth="1"/>
    <col min="7194" max="7194" width="13.85546875" style="1976" customWidth="1"/>
    <col min="7195" max="7195" width="11.42578125" style="1976" customWidth="1"/>
    <col min="7196" max="7196" width="11.28515625" style="1976" customWidth="1"/>
    <col min="7197" max="7198" width="10.85546875" style="1976" customWidth="1"/>
    <col min="7199" max="7199" width="13.7109375" style="1976" customWidth="1"/>
    <col min="7200" max="7200" width="11.5703125" style="1976" customWidth="1"/>
    <col min="7201" max="7201" width="12.28515625" style="1976" customWidth="1"/>
    <col min="7202" max="7202" width="11.7109375" style="1976" customWidth="1"/>
    <col min="7203" max="7203" width="12" style="1976" customWidth="1"/>
    <col min="7204" max="7204" width="15" style="1976" customWidth="1"/>
    <col min="7205" max="7315" width="9.140625" style="1976" customWidth="1"/>
    <col min="7316" max="7316" width="45.7109375" style="1976" customWidth="1"/>
    <col min="7317" max="7337" width="16.7109375" style="1976" customWidth="1"/>
    <col min="7338" max="7338" width="16.85546875" style="1976" customWidth="1"/>
    <col min="7339" max="7340" width="9.140625" style="1976" customWidth="1"/>
    <col min="7341" max="7341" width="17.5703125" style="1976" customWidth="1"/>
    <col min="7342" max="7342" width="16" style="1976" bestFit="1" customWidth="1"/>
    <col min="7343" max="7417" width="9.140625" style="1976" customWidth="1"/>
    <col min="7418" max="7418" width="59.85546875" style="1976" customWidth="1"/>
    <col min="7419" max="7419" width="12.28515625" style="1976" customWidth="1"/>
    <col min="7420" max="7420" width="13" style="1976" customWidth="1"/>
    <col min="7421" max="7421" width="12.5703125" style="1976" customWidth="1"/>
    <col min="7422" max="7422" width="12.85546875" style="1976" customWidth="1"/>
    <col min="7423" max="7423" width="14" style="1976" customWidth="1"/>
    <col min="7424" max="7424" width="13.140625" style="1976"/>
    <col min="7425" max="7425" width="59.85546875" style="1976" customWidth="1"/>
    <col min="7426" max="7426" width="12.28515625" style="1976" customWidth="1"/>
    <col min="7427" max="7427" width="13" style="1976" customWidth="1"/>
    <col min="7428" max="7428" width="12.5703125" style="1976" customWidth="1"/>
    <col min="7429" max="7429" width="12.85546875" style="1976" customWidth="1"/>
    <col min="7430" max="7430" width="14" style="1976" customWidth="1"/>
    <col min="7431" max="7431" width="13.140625" style="1976" customWidth="1"/>
    <col min="7432" max="7445" width="15.5703125" style="1976" bestFit="1" customWidth="1"/>
    <col min="7446" max="7446" width="12.140625" style="1976" customWidth="1"/>
    <col min="7447" max="7447" width="10.28515625" style="1976" customWidth="1"/>
    <col min="7448" max="7449" width="11.140625" style="1976" customWidth="1"/>
    <col min="7450" max="7450" width="13.85546875" style="1976" customWidth="1"/>
    <col min="7451" max="7451" width="11.42578125" style="1976" customWidth="1"/>
    <col min="7452" max="7452" width="11.28515625" style="1976" customWidth="1"/>
    <col min="7453" max="7454" width="10.85546875" style="1976" customWidth="1"/>
    <col min="7455" max="7455" width="13.7109375" style="1976" customWidth="1"/>
    <col min="7456" max="7456" width="11.5703125" style="1976" customWidth="1"/>
    <col min="7457" max="7457" width="12.28515625" style="1976" customWidth="1"/>
    <col min="7458" max="7458" width="11.7109375" style="1976" customWidth="1"/>
    <col min="7459" max="7459" width="12" style="1976" customWidth="1"/>
    <col min="7460" max="7460" width="15" style="1976" customWidth="1"/>
    <col min="7461" max="7571" width="9.140625" style="1976" customWidth="1"/>
    <col min="7572" max="7572" width="45.7109375" style="1976" customWidth="1"/>
    <col min="7573" max="7593" width="16.7109375" style="1976" customWidth="1"/>
    <col min="7594" max="7594" width="16.85546875" style="1976" customWidth="1"/>
    <col min="7595" max="7596" width="9.140625" style="1976" customWidth="1"/>
    <col min="7597" max="7597" width="17.5703125" style="1976" customWidth="1"/>
    <col min="7598" max="7598" width="16" style="1976" bestFit="1" customWidth="1"/>
    <col min="7599" max="7673" width="9.140625" style="1976" customWidth="1"/>
    <col min="7674" max="7674" width="59.85546875" style="1976" customWidth="1"/>
    <col min="7675" max="7675" width="12.28515625" style="1976" customWidth="1"/>
    <col min="7676" max="7676" width="13" style="1976" customWidth="1"/>
    <col min="7677" max="7677" width="12.5703125" style="1976" customWidth="1"/>
    <col min="7678" max="7678" width="12.85546875" style="1976" customWidth="1"/>
    <col min="7679" max="7679" width="14" style="1976" customWidth="1"/>
    <col min="7680" max="7680" width="13.140625" style="1976"/>
    <col min="7681" max="7681" width="59.85546875" style="1976" customWidth="1"/>
    <col min="7682" max="7682" width="12.28515625" style="1976" customWidth="1"/>
    <col min="7683" max="7683" width="13" style="1976" customWidth="1"/>
    <col min="7684" max="7684" width="12.5703125" style="1976" customWidth="1"/>
    <col min="7685" max="7685" width="12.85546875" style="1976" customWidth="1"/>
    <col min="7686" max="7686" width="14" style="1976" customWidth="1"/>
    <col min="7687" max="7687" width="13.140625" style="1976" customWidth="1"/>
    <col min="7688" max="7701" width="15.5703125" style="1976" bestFit="1" customWidth="1"/>
    <col min="7702" max="7702" width="12.140625" style="1976" customWidth="1"/>
    <col min="7703" max="7703" width="10.28515625" style="1976" customWidth="1"/>
    <col min="7704" max="7705" width="11.140625" style="1976" customWidth="1"/>
    <col min="7706" max="7706" width="13.85546875" style="1976" customWidth="1"/>
    <col min="7707" max="7707" width="11.42578125" style="1976" customWidth="1"/>
    <col min="7708" max="7708" width="11.28515625" style="1976" customWidth="1"/>
    <col min="7709" max="7710" width="10.85546875" style="1976" customWidth="1"/>
    <col min="7711" max="7711" width="13.7109375" style="1976" customWidth="1"/>
    <col min="7712" max="7712" width="11.5703125" style="1976" customWidth="1"/>
    <col min="7713" max="7713" width="12.28515625" style="1976" customWidth="1"/>
    <col min="7714" max="7714" width="11.7109375" style="1976" customWidth="1"/>
    <col min="7715" max="7715" width="12" style="1976" customWidth="1"/>
    <col min="7716" max="7716" width="15" style="1976" customWidth="1"/>
    <col min="7717" max="7827" width="9.140625" style="1976" customWidth="1"/>
    <col min="7828" max="7828" width="45.7109375" style="1976" customWidth="1"/>
    <col min="7829" max="7849" width="16.7109375" style="1976" customWidth="1"/>
    <col min="7850" max="7850" width="16.85546875" style="1976" customWidth="1"/>
    <col min="7851" max="7852" width="9.140625" style="1976" customWidth="1"/>
    <col min="7853" max="7853" width="17.5703125" style="1976" customWidth="1"/>
    <col min="7854" max="7854" width="16" style="1976" bestFit="1" customWidth="1"/>
    <col min="7855" max="7929" width="9.140625" style="1976" customWidth="1"/>
    <col min="7930" max="7930" width="59.85546875" style="1976" customWidth="1"/>
    <col min="7931" max="7931" width="12.28515625" style="1976" customWidth="1"/>
    <col min="7932" max="7932" width="13" style="1976" customWidth="1"/>
    <col min="7933" max="7933" width="12.5703125" style="1976" customWidth="1"/>
    <col min="7934" max="7934" width="12.85546875" style="1976" customWidth="1"/>
    <col min="7935" max="7935" width="14" style="1976" customWidth="1"/>
    <col min="7936" max="7936" width="13.140625" style="1976"/>
    <col min="7937" max="7937" width="59.85546875" style="1976" customWidth="1"/>
    <col min="7938" max="7938" width="12.28515625" style="1976" customWidth="1"/>
    <col min="7939" max="7939" width="13" style="1976" customWidth="1"/>
    <col min="7940" max="7940" width="12.5703125" style="1976" customWidth="1"/>
    <col min="7941" max="7941" width="12.85546875" style="1976" customWidth="1"/>
    <col min="7942" max="7942" width="14" style="1976" customWidth="1"/>
    <col min="7943" max="7943" width="13.140625" style="1976" customWidth="1"/>
    <col min="7944" max="7957" width="15.5703125" style="1976" bestFit="1" customWidth="1"/>
    <col min="7958" max="7958" width="12.140625" style="1976" customWidth="1"/>
    <col min="7959" max="7959" width="10.28515625" style="1976" customWidth="1"/>
    <col min="7960" max="7961" width="11.140625" style="1976" customWidth="1"/>
    <col min="7962" max="7962" width="13.85546875" style="1976" customWidth="1"/>
    <col min="7963" max="7963" width="11.42578125" style="1976" customWidth="1"/>
    <col min="7964" max="7964" width="11.28515625" style="1976" customWidth="1"/>
    <col min="7965" max="7966" width="10.85546875" style="1976" customWidth="1"/>
    <col min="7967" max="7967" width="13.7109375" style="1976" customWidth="1"/>
    <col min="7968" max="7968" width="11.5703125" style="1976" customWidth="1"/>
    <col min="7969" max="7969" width="12.28515625" style="1976" customWidth="1"/>
    <col min="7970" max="7970" width="11.7109375" style="1976" customWidth="1"/>
    <col min="7971" max="7971" width="12" style="1976" customWidth="1"/>
    <col min="7972" max="7972" width="15" style="1976" customWidth="1"/>
    <col min="7973" max="8083" width="9.140625" style="1976" customWidth="1"/>
    <col min="8084" max="8084" width="45.7109375" style="1976" customWidth="1"/>
    <col min="8085" max="8105" width="16.7109375" style="1976" customWidth="1"/>
    <col min="8106" max="8106" width="16.85546875" style="1976" customWidth="1"/>
    <col min="8107" max="8108" width="9.140625" style="1976" customWidth="1"/>
    <col min="8109" max="8109" width="17.5703125" style="1976" customWidth="1"/>
    <col min="8110" max="8110" width="16" style="1976" bestFit="1" customWidth="1"/>
    <col min="8111" max="8185" width="9.140625" style="1976" customWidth="1"/>
    <col min="8186" max="8186" width="59.85546875" style="1976" customWidth="1"/>
    <col min="8187" max="8187" width="12.28515625" style="1976" customWidth="1"/>
    <col min="8188" max="8188" width="13" style="1976" customWidth="1"/>
    <col min="8189" max="8189" width="12.5703125" style="1976" customWidth="1"/>
    <col min="8190" max="8190" width="12.85546875" style="1976" customWidth="1"/>
    <col min="8191" max="8191" width="14" style="1976" customWidth="1"/>
    <col min="8192" max="8192" width="13.140625" style="1976"/>
    <col min="8193" max="8193" width="59.85546875" style="1976" customWidth="1"/>
    <col min="8194" max="8194" width="12.28515625" style="1976" customWidth="1"/>
    <col min="8195" max="8195" width="13" style="1976" customWidth="1"/>
    <col min="8196" max="8196" width="12.5703125" style="1976" customWidth="1"/>
    <col min="8197" max="8197" width="12.85546875" style="1976" customWidth="1"/>
    <col min="8198" max="8198" width="14" style="1976" customWidth="1"/>
    <col min="8199" max="8199" width="13.140625" style="1976" customWidth="1"/>
    <col min="8200" max="8213" width="15.5703125" style="1976" bestFit="1" customWidth="1"/>
    <col min="8214" max="8214" width="12.140625" style="1976" customWidth="1"/>
    <col min="8215" max="8215" width="10.28515625" style="1976" customWidth="1"/>
    <col min="8216" max="8217" width="11.140625" style="1976" customWidth="1"/>
    <col min="8218" max="8218" width="13.85546875" style="1976" customWidth="1"/>
    <col min="8219" max="8219" width="11.42578125" style="1976" customWidth="1"/>
    <col min="8220" max="8220" width="11.28515625" style="1976" customWidth="1"/>
    <col min="8221" max="8222" width="10.85546875" style="1976" customWidth="1"/>
    <col min="8223" max="8223" width="13.7109375" style="1976" customWidth="1"/>
    <col min="8224" max="8224" width="11.5703125" style="1976" customWidth="1"/>
    <col min="8225" max="8225" width="12.28515625" style="1976" customWidth="1"/>
    <col min="8226" max="8226" width="11.7109375" style="1976" customWidth="1"/>
    <col min="8227" max="8227" width="12" style="1976" customWidth="1"/>
    <col min="8228" max="8228" width="15" style="1976" customWidth="1"/>
    <col min="8229" max="8339" width="9.140625" style="1976" customWidth="1"/>
    <col min="8340" max="8340" width="45.7109375" style="1976" customWidth="1"/>
    <col min="8341" max="8361" width="16.7109375" style="1976" customWidth="1"/>
    <col min="8362" max="8362" width="16.85546875" style="1976" customWidth="1"/>
    <col min="8363" max="8364" width="9.140625" style="1976" customWidth="1"/>
    <col min="8365" max="8365" width="17.5703125" style="1976" customWidth="1"/>
    <col min="8366" max="8366" width="16" style="1976" bestFit="1" customWidth="1"/>
    <col min="8367" max="8441" width="9.140625" style="1976" customWidth="1"/>
    <col min="8442" max="8442" width="59.85546875" style="1976" customWidth="1"/>
    <col min="8443" max="8443" width="12.28515625" style="1976" customWidth="1"/>
    <col min="8444" max="8444" width="13" style="1976" customWidth="1"/>
    <col min="8445" max="8445" width="12.5703125" style="1976" customWidth="1"/>
    <col min="8446" max="8446" width="12.85546875" style="1976" customWidth="1"/>
    <col min="8447" max="8447" width="14" style="1976" customWidth="1"/>
    <col min="8448" max="8448" width="13.140625" style="1976"/>
    <col min="8449" max="8449" width="59.85546875" style="1976" customWidth="1"/>
    <col min="8450" max="8450" width="12.28515625" style="1976" customWidth="1"/>
    <col min="8451" max="8451" width="13" style="1976" customWidth="1"/>
    <col min="8452" max="8452" width="12.5703125" style="1976" customWidth="1"/>
    <col min="8453" max="8453" width="12.85546875" style="1976" customWidth="1"/>
    <col min="8454" max="8454" width="14" style="1976" customWidth="1"/>
    <col min="8455" max="8455" width="13.140625" style="1976" customWidth="1"/>
    <col min="8456" max="8469" width="15.5703125" style="1976" bestFit="1" customWidth="1"/>
    <col min="8470" max="8470" width="12.140625" style="1976" customWidth="1"/>
    <col min="8471" max="8471" width="10.28515625" style="1976" customWidth="1"/>
    <col min="8472" max="8473" width="11.140625" style="1976" customWidth="1"/>
    <col min="8474" max="8474" width="13.85546875" style="1976" customWidth="1"/>
    <col min="8475" max="8475" width="11.42578125" style="1976" customWidth="1"/>
    <col min="8476" max="8476" width="11.28515625" style="1976" customWidth="1"/>
    <col min="8477" max="8478" width="10.85546875" style="1976" customWidth="1"/>
    <col min="8479" max="8479" width="13.7109375" style="1976" customWidth="1"/>
    <col min="8480" max="8480" width="11.5703125" style="1976" customWidth="1"/>
    <col min="8481" max="8481" width="12.28515625" style="1976" customWidth="1"/>
    <col min="8482" max="8482" width="11.7109375" style="1976" customWidth="1"/>
    <col min="8483" max="8483" width="12" style="1976" customWidth="1"/>
    <col min="8484" max="8484" width="15" style="1976" customWidth="1"/>
    <col min="8485" max="8595" width="9.140625" style="1976" customWidth="1"/>
    <col min="8596" max="8596" width="45.7109375" style="1976" customWidth="1"/>
    <col min="8597" max="8617" width="16.7109375" style="1976" customWidth="1"/>
    <col min="8618" max="8618" width="16.85546875" style="1976" customWidth="1"/>
    <col min="8619" max="8620" width="9.140625" style="1976" customWidth="1"/>
    <col min="8621" max="8621" width="17.5703125" style="1976" customWidth="1"/>
    <col min="8622" max="8622" width="16" style="1976" bestFit="1" customWidth="1"/>
    <col min="8623" max="8697" width="9.140625" style="1976" customWidth="1"/>
    <col min="8698" max="8698" width="59.85546875" style="1976" customWidth="1"/>
    <col min="8699" max="8699" width="12.28515625" style="1976" customWidth="1"/>
    <col min="8700" max="8700" width="13" style="1976" customWidth="1"/>
    <col min="8701" max="8701" width="12.5703125" style="1976" customWidth="1"/>
    <col min="8702" max="8702" width="12.85546875" style="1976" customWidth="1"/>
    <col min="8703" max="8703" width="14" style="1976" customWidth="1"/>
    <col min="8704" max="8704" width="13.140625" style="1976"/>
    <col min="8705" max="8705" width="59.85546875" style="1976" customWidth="1"/>
    <col min="8706" max="8706" width="12.28515625" style="1976" customWidth="1"/>
    <col min="8707" max="8707" width="13" style="1976" customWidth="1"/>
    <col min="8708" max="8708" width="12.5703125" style="1976" customWidth="1"/>
    <col min="8709" max="8709" width="12.85546875" style="1976" customWidth="1"/>
    <col min="8710" max="8710" width="14" style="1976" customWidth="1"/>
    <col min="8711" max="8711" width="13.140625" style="1976" customWidth="1"/>
    <col min="8712" max="8725" width="15.5703125" style="1976" bestFit="1" customWidth="1"/>
    <col min="8726" max="8726" width="12.140625" style="1976" customWidth="1"/>
    <col min="8727" max="8727" width="10.28515625" style="1976" customWidth="1"/>
    <col min="8728" max="8729" width="11.140625" style="1976" customWidth="1"/>
    <col min="8730" max="8730" width="13.85546875" style="1976" customWidth="1"/>
    <col min="8731" max="8731" width="11.42578125" style="1976" customWidth="1"/>
    <col min="8732" max="8732" width="11.28515625" style="1976" customWidth="1"/>
    <col min="8733" max="8734" width="10.85546875" style="1976" customWidth="1"/>
    <col min="8735" max="8735" width="13.7109375" style="1976" customWidth="1"/>
    <col min="8736" max="8736" width="11.5703125" style="1976" customWidth="1"/>
    <col min="8737" max="8737" width="12.28515625" style="1976" customWidth="1"/>
    <col min="8738" max="8738" width="11.7109375" style="1976" customWidth="1"/>
    <col min="8739" max="8739" width="12" style="1976" customWidth="1"/>
    <col min="8740" max="8740" width="15" style="1976" customWidth="1"/>
    <col min="8741" max="8851" width="9.140625" style="1976" customWidth="1"/>
    <col min="8852" max="8852" width="45.7109375" style="1976" customWidth="1"/>
    <col min="8853" max="8873" width="16.7109375" style="1976" customWidth="1"/>
    <col min="8874" max="8874" width="16.85546875" style="1976" customWidth="1"/>
    <col min="8875" max="8876" width="9.140625" style="1976" customWidth="1"/>
    <col min="8877" max="8877" width="17.5703125" style="1976" customWidth="1"/>
    <col min="8878" max="8878" width="16" style="1976" bestFit="1" customWidth="1"/>
    <col min="8879" max="8953" width="9.140625" style="1976" customWidth="1"/>
    <col min="8954" max="8954" width="59.85546875" style="1976" customWidth="1"/>
    <col min="8955" max="8955" width="12.28515625" style="1976" customWidth="1"/>
    <col min="8956" max="8956" width="13" style="1976" customWidth="1"/>
    <col min="8957" max="8957" width="12.5703125" style="1976" customWidth="1"/>
    <col min="8958" max="8958" width="12.85546875" style="1976" customWidth="1"/>
    <col min="8959" max="8959" width="14" style="1976" customWidth="1"/>
    <col min="8960" max="8960" width="13.140625" style="1976"/>
    <col min="8961" max="8961" width="59.85546875" style="1976" customWidth="1"/>
    <col min="8962" max="8962" width="12.28515625" style="1976" customWidth="1"/>
    <col min="8963" max="8963" width="13" style="1976" customWidth="1"/>
    <col min="8964" max="8964" width="12.5703125" style="1976" customWidth="1"/>
    <col min="8965" max="8965" width="12.85546875" style="1976" customWidth="1"/>
    <col min="8966" max="8966" width="14" style="1976" customWidth="1"/>
    <col min="8967" max="8967" width="13.140625" style="1976" customWidth="1"/>
    <col min="8968" max="8981" width="15.5703125" style="1976" bestFit="1" customWidth="1"/>
    <col min="8982" max="8982" width="12.140625" style="1976" customWidth="1"/>
    <col min="8983" max="8983" width="10.28515625" style="1976" customWidth="1"/>
    <col min="8984" max="8985" width="11.140625" style="1976" customWidth="1"/>
    <col min="8986" max="8986" width="13.85546875" style="1976" customWidth="1"/>
    <col min="8987" max="8987" width="11.42578125" style="1976" customWidth="1"/>
    <col min="8988" max="8988" width="11.28515625" style="1976" customWidth="1"/>
    <col min="8989" max="8990" width="10.85546875" style="1976" customWidth="1"/>
    <col min="8991" max="8991" width="13.7109375" style="1976" customWidth="1"/>
    <col min="8992" max="8992" width="11.5703125" style="1976" customWidth="1"/>
    <col min="8993" max="8993" width="12.28515625" style="1976" customWidth="1"/>
    <col min="8994" max="8994" width="11.7109375" style="1976" customWidth="1"/>
    <col min="8995" max="8995" width="12" style="1976" customWidth="1"/>
    <col min="8996" max="8996" width="15" style="1976" customWidth="1"/>
    <col min="8997" max="9107" width="9.140625" style="1976" customWidth="1"/>
    <col min="9108" max="9108" width="45.7109375" style="1976" customWidth="1"/>
    <col min="9109" max="9129" width="16.7109375" style="1976" customWidth="1"/>
    <col min="9130" max="9130" width="16.85546875" style="1976" customWidth="1"/>
    <col min="9131" max="9132" width="9.140625" style="1976" customWidth="1"/>
    <col min="9133" max="9133" width="17.5703125" style="1976" customWidth="1"/>
    <col min="9134" max="9134" width="16" style="1976" bestFit="1" customWidth="1"/>
    <col min="9135" max="9209" width="9.140625" style="1976" customWidth="1"/>
    <col min="9210" max="9210" width="59.85546875" style="1976" customWidth="1"/>
    <col min="9211" max="9211" width="12.28515625" style="1976" customWidth="1"/>
    <col min="9212" max="9212" width="13" style="1976" customWidth="1"/>
    <col min="9213" max="9213" width="12.5703125" style="1976" customWidth="1"/>
    <col min="9214" max="9214" width="12.85546875" style="1976" customWidth="1"/>
    <col min="9215" max="9215" width="14" style="1976" customWidth="1"/>
    <col min="9216" max="9216" width="13.140625" style="1976"/>
    <col min="9217" max="9217" width="59.85546875" style="1976" customWidth="1"/>
    <col min="9218" max="9218" width="12.28515625" style="1976" customWidth="1"/>
    <col min="9219" max="9219" width="13" style="1976" customWidth="1"/>
    <col min="9220" max="9220" width="12.5703125" style="1976" customWidth="1"/>
    <col min="9221" max="9221" width="12.85546875" style="1976" customWidth="1"/>
    <col min="9222" max="9222" width="14" style="1976" customWidth="1"/>
    <col min="9223" max="9223" width="13.140625" style="1976" customWidth="1"/>
    <col min="9224" max="9237" width="15.5703125" style="1976" bestFit="1" customWidth="1"/>
    <col min="9238" max="9238" width="12.140625" style="1976" customWidth="1"/>
    <col min="9239" max="9239" width="10.28515625" style="1976" customWidth="1"/>
    <col min="9240" max="9241" width="11.140625" style="1976" customWidth="1"/>
    <col min="9242" max="9242" width="13.85546875" style="1976" customWidth="1"/>
    <col min="9243" max="9243" width="11.42578125" style="1976" customWidth="1"/>
    <col min="9244" max="9244" width="11.28515625" style="1976" customWidth="1"/>
    <col min="9245" max="9246" width="10.85546875" style="1976" customWidth="1"/>
    <col min="9247" max="9247" width="13.7109375" style="1976" customWidth="1"/>
    <col min="9248" max="9248" width="11.5703125" style="1976" customWidth="1"/>
    <col min="9249" max="9249" width="12.28515625" style="1976" customWidth="1"/>
    <col min="9250" max="9250" width="11.7109375" style="1976" customWidth="1"/>
    <col min="9251" max="9251" width="12" style="1976" customWidth="1"/>
    <col min="9252" max="9252" width="15" style="1976" customWidth="1"/>
    <col min="9253" max="9363" width="9.140625" style="1976" customWidth="1"/>
    <col min="9364" max="9364" width="45.7109375" style="1976" customWidth="1"/>
    <col min="9365" max="9385" width="16.7109375" style="1976" customWidth="1"/>
    <col min="9386" max="9386" width="16.85546875" style="1976" customWidth="1"/>
    <col min="9387" max="9388" width="9.140625" style="1976" customWidth="1"/>
    <col min="9389" max="9389" width="17.5703125" style="1976" customWidth="1"/>
    <col min="9390" max="9390" width="16" style="1976" bestFit="1" customWidth="1"/>
    <col min="9391" max="9465" width="9.140625" style="1976" customWidth="1"/>
    <col min="9466" max="9466" width="59.85546875" style="1976" customWidth="1"/>
    <col min="9467" max="9467" width="12.28515625" style="1976" customWidth="1"/>
    <col min="9468" max="9468" width="13" style="1976" customWidth="1"/>
    <col min="9469" max="9469" width="12.5703125" style="1976" customWidth="1"/>
    <col min="9470" max="9470" width="12.85546875" style="1976" customWidth="1"/>
    <col min="9471" max="9471" width="14" style="1976" customWidth="1"/>
    <col min="9472" max="9472" width="13.140625" style="1976"/>
    <col min="9473" max="9473" width="59.85546875" style="1976" customWidth="1"/>
    <col min="9474" max="9474" width="12.28515625" style="1976" customWidth="1"/>
    <col min="9475" max="9475" width="13" style="1976" customWidth="1"/>
    <col min="9476" max="9476" width="12.5703125" style="1976" customWidth="1"/>
    <col min="9477" max="9477" width="12.85546875" style="1976" customWidth="1"/>
    <col min="9478" max="9478" width="14" style="1976" customWidth="1"/>
    <col min="9479" max="9479" width="13.140625" style="1976" customWidth="1"/>
    <col min="9480" max="9493" width="15.5703125" style="1976" bestFit="1" customWidth="1"/>
    <col min="9494" max="9494" width="12.140625" style="1976" customWidth="1"/>
    <col min="9495" max="9495" width="10.28515625" style="1976" customWidth="1"/>
    <col min="9496" max="9497" width="11.140625" style="1976" customWidth="1"/>
    <col min="9498" max="9498" width="13.85546875" style="1976" customWidth="1"/>
    <col min="9499" max="9499" width="11.42578125" style="1976" customWidth="1"/>
    <col min="9500" max="9500" width="11.28515625" style="1976" customWidth="1"/>
    <col min="9501" max="9502" width="10.85546875" style="1976" customWidth="1"/>
    <col min="9503" max="9503" width="13.7109375" style="1976" customWidth="1"/>
    <col min="9504" max="9504" width="11.5703125" style="1976" customWidth="1"/>
    <col min="9505" max="9505" width="12.28515625" style="1976" customWidth="1"/>
    <col min="9506" max="9506" width="11.7109375" style="1976" customWidth="1"/>
    <col min="9507" max="9507" width="12" style="1976" customWidth="1"/>
    <col min="9508" max="9508" width="15" style="1976" customWidth="1"/>
    <col min="9509" max="9619" width="9.140625" style="1976" customWidth="1"/>
    <col min="9620" max="9620" width="45.7109375" style="1976" customWidth="1"/>
    <col min="9621" max="9641" width="16.7109375" style="1976" customWidth="1"/>
    <col min="9642" max="9642" width="16.85546875" style="1976" customWidth="1"/>
    <col min="9643" max="9644" width="9.140625" style="1976" customWidth="1"/>
    <col min="9645" max="9645" width="17.5703125" style="1976" customWidth="1"/>
    <col min="9646" max="9646" width="16" style="1976" bestFit="1" customWidth="1"/>
    <col min="9647" max="9721" width="9.140625" style="1976" customWidth="1"/>
    <col min="9722" max="9722" width="59.85546875" style="1976" customWidth="1"/>
    <col min="9723" max="9723" width="12.28515625" style="1976" customWidth="1"/>
    <col min="9724" max="9724" width="13" style="1976" customWidth="1"/>
    <col min="9725" max="9725" width="12.5703125" style="1976" customWidth="1"/>
    <col min="9726" max="9726" width="12.85546875" style="1976" customWidth="1"/>
    <col min="9727" max="9727" width="14" style="1976" customWidth="1"/>
    <col min="9728" max="9728" width="13.140625" style="1976"/>
    <col min="9729" max="9729" width="59.85546875" style="1976" customWidth="1"/>
    <col min="9730" max="9730" width="12.28515625" style="1976" customWidth="1"/>
    <col min="9731" max="9731" width="13" style="1976" customWidth="1"/>
    <col min="9732" max="9732" width="12.5703125" style="1976" customWidth="1"/>
    <col min="9733" max="9733" width="12.85546875" style="1976" customWidth="1"/>
    <col min="9734" max="9734" width="14" style="1976" customWidth="1"/>
    <col min="9735" max="9735" width="13.140625" style="1976" customWidth="1"/>
    <col min="9736" max="9749" width="15.5703125" style="1976" bestFit="1" customWidth="1"/>
    <col min="9750" max="9750" width="12.140625" style="1976" customWidth="1"/>
    <col min="9751" max="9751" width="10.28515625" style="1976" customWidth="1"/>
    <col min="9752" max="9753" width="11.140625" style="1976" customWidth="1"/>
    <col min="9754" max="9754" width="13.85546875" style="1976" customWidth="1"/>
    <col min="9755" max="9755" width="11.42578125" style="1976" customWidth="1"/>
    <col min="9756" max="9756" width="11.28515625" style="1976" customWidth="1"/>
    <col min="9757" max="9758" width="10.85546875" style="1976" customWidth="1"/>
    <col min="9759" max="9759" width="13.7109375" style="1976" customWidth="1"/>
    <col min="9760" max="9760" width="11.5703125" style="1976" customWidth="1"/>
    <col min="9761" max="9761" width="12.28515625" style="1976" customWidth="1"/>
    <col min="9762" max="9762" width="11.7109375" style="1976" customWidth="1"/>
    <col min="9763" max="9763" width="12" style="1976" customWidth="1"/>
    <col min="9764" max="9764" width="15" style="1976" customWidth="1"/>
    <col min="9765" max="9875" width="9.140625" style="1976" customWidth="1"/>
    <col min="9876" max="9876" width="45.7109375" style="1976" customWidth="1"/>
    <col min="9877" max="9897" width="16.7109375" style="1976" customWidth="1"/>
    <col min="9898" max="9898" width="16.85546875" style="1976" customWidth="1"/>
    <col min="9899" max="9900" width="9.140625" style="1976" customWidth="1"/>
    <col min="9901" max="9901" width="17.5703125" style="1976" customWidth="1"/>
    <col min="9902" max="9902" width="16" style="1976" bestFit="1" customWidth="1"/>
    <col min="9903" max="9977" width="9.140625" style="1976" customWidth="1"/>
    <col min="9978" max="9978" width="59.85546875" style="1976" customWidth="1"/>
    <col min="9979" max="9979" width="12.28515625" style="1976" customWidth="1"/>
    <col min="9980" max="9980" width="13" style="1976" customWidth="1"/>
    <col min="9981" max="9981" width="12.5703125" style="1976" customWidth="1"/>
    <col min="9982" max="9982" width="12.85546875" style="1976" customWidth="1"/>
    <col min="9983" max="9983" width="14" style="1976" customWidth="1"/>
    <col min="9984" max="9984" width="13.140625" style="1976"/>
    <col min="9985" max="9985" width="59.85546875" style="1976" customWidth="1"/>
    <col min="9986" max="9986" width="12.28515625" style="1976" customWidth="1"/>
    <col min="9987" max="9987" width="13" style="1976" customWidth="1"/>
    <col min="9988" max="9988" width="12.5703125" style="1976" customWidth="1"/>
    <col min="9989" max="9989" width="12.85546875" style="1976" customWidth="1"/>
    <col min="9990" max="9990" width="14" style="1976" customWidth="1"/>
    <col min="9991" max="9991" width="13.140625" style="1976" customWidth="1"/>
    <col min="9992" max="10005" width="15.5703125" style="1976" bestFit="1" customWidth="1"/>
    <col min="10006" max="10006" width="12.140625" style="1976" customWidth="1"/>
    <col min="10007" max="10007" width="10.28515625" style="1976" customWidth="1"/>
    <col min="10008" max="10009" width="11.140625" style="1976" customWidth="1"/>
    <col min="10010" max="10010" width="13.85546875" style="1976" customWidth="1"/>
    <col min="10011" max="10011" width="11.42578125" style="1976" customWidth="1"/>
    <col min="10012" max="10012" width="11.28515625" style="1976" customWidth="1"/>
    <col min="10013" max="10014" width="10.85546875" style="1976" customWidth="1"/>
    <col min="10015" max="10015" width="13.7109375" style="1976" customWidth="1"/>
    <col min="10016" max="10016" width="11.5703125" style="1976" customWidth="1"/>
    <col min="10017" max="10017" width="12.28515625" style="1976" customWidth="1"/>
    <col min="10018" max="10018" width="11.7109375" style="1976" customWidth="1"/>
    <col min="10019" max="10019" width="12" style="1976" customWidth="1"/>
    <col min="10020" max="10020" width="15" style="1976" customWidth="1"/>
    <col min="10021" max="10131" width="9.140625" style="1976" customWidth="1"/>
    <col min="10132" max="10132" width="45.7109375" style="1976" customWidth="1"/>
    <col min="10133" max="10153" width="16.7109375" style="1976" customWidth="1"/>
    <col min="10154" max="10154" width="16.85546875" style="1976" customWidth="1"/>
    <col min="10155" max="10156" width="9.140625" style="1976" customWidth="1"/>
    <col min="10157" max="10157" width="17.5703125" style="1976" customWidth="1"/>
    <col min="10158" max="10158" width="16" style="1976" bestFit="1" customWidth="1"/>
    <col min="10159" max="10233" width="9.140625" style="1976" customWidth="1"/>
    <col min="10234" max="10234" width="59.85546875" style="1976" customWidth="1"/>
    <col min="10235" max="10235" width="12.28515625" style="1976" customWidth="1"/>
    <col min="10236" max="10236" width="13" style="1976" customWidth="1"/>
    <col min="10237" max="10237" width="12.5703125" style="1976" customWidth="1"/>
    <col min="10238" max="10238" width="12.85546875" style="1976" customWidth="1"/>
    <col min="10239" max="10239" width="14" style="1976" customWidth="1"/>
    <col min="10240" max="10240" width="13.140625" style="1976"/>
    <col min="10241" max="10241" width="59.85546875" style="1976" customWidth="1"/>
    <col min="10242" max="10242" width="12.28515625" style="1976" customWidth="1"/>
    <col min="10243" max="10243" width="13" style="1976" customWidth="1"/>
    <col min="10244" max="10244" width="12.5703125" style="1976" customWidth="1"/>
    <col min="10245" max="10245" width="12.85546875" style="1976" customWidth="1"/>
    <col min="10246" max="10246" width="14" style="1976" customWidth="1"/>
    <col min="10247" max="10247" width="13.140625" style="1976" customWidth="1"/>
    <col min="10248" max="10261" width="15.5703125" style="1976" bestFit="1" customWidth="1"/>
    <col min="10262" max="10262" width="12.140625" style="1976" customWidth="1"/>
    <col min="10263" max="10263" width="10.28515625" style="1976" customWidth="1"/>
    <col min="10264" max="10265" width="11.140625" style="1976" customWidth="1"/>
    <col min="10266" max="10266" width="13.85546875" style="1976" customWidth="1"/>
    <col min="10267" max="10267" width="11.42578125" style="1976" customWidth="1"/>
    <col min="10268" max="10268" width="11.28515625" style="1976" customWidth="1"/>
    <col min="10269" max="10270" width="10.85546875" style="1976" customWidth="1"/>
    <col min="10271" max="10271" width="13.7109375" style="1976" customWidth="1"/>
    <col min="10272" max="10272" width="11.5703125" style="1976" customWidth="1"/>
    <col min="10273" max="10273" width="12.28515625" style="1976" customWidth="1"/>
    <col min="10274" max="10274" width="11.7109375" style="1976" customWidth="1"/>
    <col min="10275" max="10275" width="12" style="1976" customWidth="1"/>
    <col min="10276" max="10276" width="15" style="1976" customWidth="1"/>
    <col min="10277" max="10387" width="9.140625" style="1976" customWidth="1"/>
    <col min="10388" max="10388" width="45.7109375" style="1976" customWidth="1"/>
    <col min="10389" max="10409" width="16.7109375" style="1976" customWidth="1"/>
    <col min="10410" max="10410" width="16.85546875" style="1976" customWidth="1"/>
    <col min="10411" max="10412" width="9.140625" style="1976" customWidth="1"/>
    <col min="10413" max="10413" width="17.5703125" style="1976" customWidth="1"/>
    <col min="10414" max="10414" width="16" style="1976" bestFit="1" customWidth="1"/>
    <col min="10415" max="10489" width="9.140625" style="1976" customWidth="1"/>
    <col min="10490" max="10490" width="59.85546875" style="1976" customWidth="1"/>
    <col min="10491" max="10491" width="12.28515625" style="1976" customWidth="1"/>
    <col min="10492" max="10492" width="13" style="1976" customWidth="1"/>
    <col min="10493" max="10493" width="12.5703125" style="1976" customWidth="1"/>
    <col min="10494" max="10494" width="12.85546875" style="1976" customWidth="1"/>
    <col min="10495" max="10495" width="14" style="1976" customWidth="1"/>
    <col min="10496" max="10496" width="13.140625" style="1976"/>
    <col min="10497" max="10497" width="59.85546875" style="1976" customWidth="1"/>
    <col min="10498" max="10498" width="12.28515625" style="1976" customWidth="1"/>
    <col min="10499" max="10499" width="13" style="1976" customWidth="1"/>
    <col min="10500" max="10500" width="12.5703125" style="1976" customWidth="1"/>
    <col min="10501" max="10501" width="12.85546875" style="1976" customWidth="1"/>
    <col min="10502" max="10502" width="14" style="1976" customWidth="1"/>
    <col min="10503" max="10503" width="13.140625" style="1976" customWidth="1"/>
    <col min="10504" max="10517" width="15.5703125" style="1976" bestFit="1" customWidth="1"/>
    <col min="10518" max="10518" width="12.140625" style="1976" customWidth="1"/>
    <col min="10519" max="10519" width="10.28515625" style="1976" customWidth="1"/>
    <col min="10520" max="10521" width="11.140625" style="1976" customWidth="1"/>
    <col min="10522" max="10522" width="13.85546875" style="1976" customWidth="1"/>
    <col min="10523" max="10523" width="11.42578125" style="1976" customWidth="1"/>
    <col min="10524" max="10524" width="11.28515625" style="1976" customWidth="1"/>
    <col min="10525" max="10526" width="10.85546875" style="1976" customWidth="1"/>
    <col min="10527" max="10527" width="13.7109375" style="1976" customWidth="1"/>
    <col min="10528" max="10528" width="11.5703125" style="1976" customWidth="1"/>
    <col min="10529" max="10529" width="12.28515625" style="1976" customWidth="1"/>
    <col min="10530" max="10530" width="11.7109375" style="1976" customWidth="1"/>
    <col min="10531" max="10531" width="12" style="1976" customWidth="1"/>
    <col min="10532" max="10532" width="15" style="1976" customWidth="1"/>
    <col min="10533" max="10643" width="9.140625" style="1976" customWidth="1"/>
    <col min="10644" max="10644" width="45.7109375" style="1976" customWidth="1"/>
    <col min="10645" max="10665" width="16.7109375" style="1976" customWidth="1"/>
    <col min="10666" max="10666" width="16.85546875" style="1976" customWidth="1"/>
    <col min="10667" max="10668" width="9.140625" style="1976" customWidth="1"/>
    <col min="10669" max="10669" width="17.5703125" style="1976" customWidth="1"/>
    <col min="10670" max="10670" width="16" style="1976" bestFit="1" customWidth="1"/>
    <col min="10671" max="10745" width="9.140625" style="1976" customWidth="1"/>
    <col min="10746" max="10746" width="59.85546875" style="1976" customWidth="1"/>
    <col min="10747" max="10747" width="12.28515625" style="1976" customWidth="1"/>
    <col min="10748" max="10748" width="13" style="1976" customWidth="1"/>
    <col min="10749" max="10749" width="12.5703125" style="1976" customWidth="1"/>
    <col min="10750" max="10750" width="12.85546875" style="1976" customWidth="1"/>
    <col min="10751" max="10751" width="14" style="1976" customWidth="1"/>
    <col min="10752" max="10752" width="13.140625" style="1976"/>
    <col min="10753" max="10753" width="59.85546875" style="1976" customWidth="1"/>
    <col min="10754" max="10754" width="12.28515625" style="1976" customWidth="1"/>
    <col min="10755" max="10755" width="13" style="1976" customWidth="1"/>
    <col min="10756" max="10756" width="12.5703125" style="1976" customWidth="1"/>
    <col min="10757" max="10757" width="12.85546875" style="1976" customWidth="1"/>
    <col min="10758" max="10758" width="14" style="1976" customWidth="1"/>
    <col min="10759" max="10759" width="13.140625" style="1976" customWidth="1"/>
    <col min="10760" max="10773" width="15.5703125" style="1976" bestFit="1" customWidth="1"/>
    <col min="10774" max="10774" width="12.140625" style="1976" customWidth="1"/>
    <col min="10775" max="10775" width="10.28515625" style="1976" customWidth="1"/>
    <col min="10776" max="10777" width="11.140625" style="1976" customWidth="1"/>
    <col min="10778" max="10778" width="13.85546875" style="1976" customWidth="1"/>
    <col min="10779" max="10779" width="11.42578125" style="1976" customWidth="1"/>
    <col min="10780" max="10780" width="11.28515625" style="1976" customWidth="1"/>
    <col min="10781" max="10782" width="10.85546875" style="1976" customWidth="1"/>
    <col min="10783" max="10783" width="13.7109375" style="1976" customWidth="1"/>
    <col min="10784" max="10784" width="11.5703125" style="1976" customWidth="1"/>
    <col min="10785" max="10785" width="12.28515625" style="1976" customWidth="1"/>
    <col min="10786" max="10786" width="11.7109375" style="1976" customWidth="1"/>
    <col min="10787" max="10787" width="12" style="1976" customWidth="1"/>
    <col min="10788" max="10788" width="15" style="1976" customWidth="1"/>
    <col min="10789" max="10899" width="9.140625" style="1976" customWidth="1"/>
    <col min="10900" max="10900" width="45.7109375" style="1976" customWidth="1"/>
    <col min="10901" max="10921" width="16.7109375" style="1976" customWidth="1"/>
    <col min="10922" max="10922" width="16.85546875" style="1976" customWidth="1"/>
    <col min="10923" max="10924" width="9.140625" style="1976" customWidth="1"/>
    <col min="10925" max="10925" width="17.5703125" style="1976" customWidth="1"/>
    <col min="10926" max="10926" width="16" style="1976" bestFit="1" customWidth="1"/>
    <col min="10927" max="11001" width="9.140625" style="1976" customWidth="1"/>
    <col min="11002" max="11002" width="59.85546875" style="1976" customWidth="1"/>
    <col min="11003" max="11003" width="12.28515625" style="1976" customWidth="1"/>
    <col min="11004" max="11004" width="13" style="1976" customWidth="1"/>
    <col min="11005" max="11005" width="12.5703125" style="1976" customWidth="1"/>
    <col min="11006" max="11006" width="12.85546875" style="1976" customWidth="1"/>
    <col min="11007" max="11007" width="14" style="1976" customWidth="1"/>
    <col min="11008" max="11008" width="13.140625" style="1976"/>
    <col min="11009" max="11009" width="59.85546875" style="1976" customWidth="1"/>
    <col min="11010" max="11010" width="12.28515625" style="1976" customWidth="1"/>
    <col min="11011" max="11011" width="13" style="1976" customWidth="1"/>
    <col min="11012" max="11012" width="12.5703125" style="1976" customWidth="1"/>
    <col min="11013" max="11013" width="12.85546875" style="1976" customWidth="1"/>
    <col min="11014" max="11014" width="14" style="1976" customWidth="1"/>
    <col min="11015" max="11015" width="13.140625" style="1976" customWidth="1"/>
    <col min="11016" max="11029" width="15.5703125" style="1976" bestFit="1" customWidth="1"/>
    <col min="11030" max="11030" width="12.140625" style="1976" customWidth="1"/>
    <col min="11031" max="11031" width="10.28515625" style="1976" customWidth="1"/>
    <col min="11032" max="11033" width="11.140625" style="1976" customWidth="1"/>
    <col min="11034" max="11034" width="13.85546875" style="1976" customWidth="1"/>
    <col min="11035" max="11035" width="11.42578125" style="1976" customWidth="1"/>
    <col min="11036" max="11036" width="11.28515625" style="1976" customWidth="1"/>
    <col min="11037" max="11038" width="10.85546875" style="1976" customWidth="1"/>
    <col min="11039" max="11039" width="13.7109375" style="1976" customWidth="1"/>
    <col min="11040" max="11040" width="11.5703125" style="1976" customWidth="1"/>
    <col min="11041" max="11041" width="12.28515625" style="1976" customWidth="1"/>
    <col min="11042" max="11042" width="11.7109375" style="1976" customWidth="1"/>
    <col min="11043" max="11043" width="12" style="1976" customWidth="1"/>
    <col min="11044" max="11044" width="15" style="1976" customWidth="1"/>
    <col min="11045" max="11155" width="9.140625" style="1976" customWidth="1"/>
    <col min="11156" max="11156" width="45.7109375" style="1976" customWidth="1"/>
    <col min="11157" max="11177" width="16.7109375" style="1976" customWidth="1"/>
    <col min="11178" max="11178" width="16.85546875" style="1976" customWidth="1"/>
    <col min="11179" max="11180" width="9.140625" style="1976" customWidth="1"/>
    <col min="11181" max="11181" width="17.5703125" style="1976" customWidth="1"/>
    <col min="11182" max="11182" width="16" style="1976" bestFit="1" customWidth="1"/>
    <col min="11183" max="11257" width="9.140625" style="1976" customWidth="1"/>
    <col min="11258" max="11258" width="59.85546875" style="1976" customWidth="1"/>
    <col min="11259" max="11259" width="12.28515625" style="1976" customWidth="1"/>
    <col min="11260" max="11260" width="13" style="1976" customWidth="1"/>
    <col min="11261" max="11261" width="12.5703125" style="1976" customWidth="1"/>
    <col min="11262" max="11262" width="12.85546875" style="1976" customWidth="1"/>
    <col min="11263" max="11263" width="14" style="1976" customWidth="1"/>
    <col min="11264" max="11264" width="13.140625" style="1976"/>
    <col min="11265" max="11265" width="59.85546875" style="1976" customWidth="1"/>
    <col min="11266" max="11266" width="12.28515625" style="1976" customWidth="1"/>
    <col min="11267" max="11267" width="13" style="1976" customWidth="1"/>
    <col min="11268" max="11268" width="12.5703125" style="1976" customWidth="1"/>
    <col min="11269" max="11269" width="12.85546875" style="1976" customWidth="1"/>
    <col min="11270" max="11270" width="14" style="1976" customWidth="1"/>
    <col min="11271" max="11271" width="13.140625" style="1976" customWidth="1"/>
    <col min="11272" max="11285" width="15.5703125" style="1976" bestFit="1" customWidth="1"/>
    <col min="11286" max="11286" width="12.140625" style="1976" customWidth="1"/>
    <col min="11287" max="11287" width="10.28515625" style="1976" customWidth="1"/>
    <col min="11288" max="11289" width="11.140625" style="1976" customWidth="1"/>
    <col min="11290" max="11290" width="13.85546875" style="1976" customWidth="1"/>
    <col min="11291" max="11291" width="11.42578125" style="1976" customWidth="1"/>
    <col min="11292" max="11292" width="11.28515625" style="1976" customWidth="1"/>
    <col min="11293" max="11294" width="10.85546875" style="1976" customWidth="1"/>
    <col min="11295" max="11295" width="13.7109375" style="1976" customWidth="1"/>
    <col min="11296" max="11296" width="11.5703125" style="1976" customWidth="1"/>
    <col min="11297" max="11297" width="12.28515625" style="1976" customWidth="1"/>
    <col min="11298" max="11298" width="11.7109375" style="1976" customWidth="1"/>
    <col min="11299" max="11299" width="12" style="1976" customWidth="1"/>
    <col min="11300" max="11300" width="15" style="1976" customWidth="1"/>
    <col min="11301" max="11411" width="9.140625" style="1976" customWidth="1"/>
    <col min="11412" max="11412" width="45.7109375" style="1976" customWidth="1"/>
    <col min="11413" max="11433" width="16.7109375" style="1976" customWidth="1"/>
    <col min="11434" max="11434" width="16.85546875" style="1976" customWidth="1"/>
    <col min="11435" max="11436" width="9.140625" style="1976" customWidth="1"/>
    <col min="11437" max="11437" width="17.5703125" style="1976" customWidth="1"/>
    <col min="11438" max="11438" width="16" style="1976" bestFit="1" customWidth="1"/>
    <col min="11439" max="11513" width="9.140625" style="1976" customWidth="1"/>
    <col min="11514" max="11514" width="59.85546875" style="1976" customWidth="1"/>
    <col min="11515" max="11515" width="12.28515625" style="1976" customWidth="1"/>
    <col min="11516" max="11516" width="13" style="1976" customWidth="1"/>
    <col min="11517" max="11517" width="12.5703125" style="1976" customWidth="1"/>
    <col min="11518" max="11518" width="12.85546875" style="1976" customWidth="1"/>
    <col min="11519" max="11519" width="14" style="1976" customWidth="1"/>
    <col min="11520" max="11520" width="13.140625" style="1976"/>
    <col min="11521" max="11521" width="59.85546875" style="1976" customWidth="1"/>
    <col min="11522" max="11522" width="12.28515625" style="1976" customWidth="1"/>
    <col min="11523" max="11523" width="13" style="1976" customWidth="1"/>
    <col min="11524" max="11524" width="12.5703125" style="1976" customWidth="1"/>
    <col min="11525" max="11525" width="12.85546875" style="1976" customWidth="1"/>
    <col min="11526" max="11526" width="14" style="1976" customWidth="1"/>
    <col min="11527" max="11527" width="13.140625" style="1976" customWidth="1"/>
    <col min="11528" max="11541" width="15.5703125" style="1976" bestFit="1" customWidth="1"/>
    <col min="11542" max="11542" width="12.140625" style="1976" customWidth="1"/>
    <col min="11543" max="11543" width="10.28515625" style="1976" customWidth="1"/>
    <col min="11544" max="11545" width="11.140625" style="1976" customWidth="1"/>
    <col min="11546" max="11546" width="13.85546875" style="1976" customWidth="1"/>
    <col min="11547" max="11547" width="11.42578125" style="1976" customWidth="1"/>
    <col min="11548" max="11548" width="11.28515625" style="1976" customWidth="1"/>
    <col min="11549" max="11550" width="10.85546875" style="1976" customWidth="1"/>
    <col min="11551" max="11551" width="13.7109375" style="1976" customWidth="1"/>
    <col min="11552" max="11552" width="11.5703125" style="1976" customWidth="1"/>
    <col min="11553" max="11553" width="12.28515625" style="1976" customWidth="1"/>
    <col min="11554" max="11554" width="11.7109375" style="1976" customWidth="1"/>
    <col min="11555" max="11555" width="12" style="1976" customWidth="1"/>
    <col min="11556" max="11556" width="15" style="1976" customWidth="1"/>
    <col min="11557" max="11667" width="9.140625" style="1976" customWidth="1"/>
    <col min="11668" max="11668" width="45.7109375" style="1976" customWidth="1"/>
    <col min="11669" max="11689" width="16.7109375" style="1976" customWidth="1"/>
    <col min="11690" max="11690" width="16.85546875" style="1976" customWidth="1"/>
    <col min="11691" max="11692" width="9.140625" style="1976" customWidth="1"/>
    <col min="11693" max="11693" width="17.5703125" style="1976" customWidth="1"/>
    <col min="11694" max="11694" width="16" style="1976" bestFit="1" customWidth="1"/>
    <col min="11695" max="11769" width="9.140625" style="1976" customWidth="1"/>
    <col min="11770" max="11770" width="59.85546875" style="1976" customWidth="1"/>
    <col min="11771" max="11771" width="12.28515625" style="1976" customWidth="1"/>
    <col min="11772" max="11772" width="13" style="1976" customWidth="1"/>
    <col min="11773" max="11773" width="12.5703125" style="1976" customWidth="1"/>
    <col min="11774" max="11774" width="12.85546875" style="1976" customWidth="1"/>
    <col min="11775" max="11775" width="14" style="1976" customWidth="1"/>
    <col min="11776" max="11776" width="13.140625" style="1976"/>
    <col min="11777" max="11777" width="59.85546875" style="1976" customWidth="1"/>
    <col min="11778" max="11778" width="12.28515625" style="1976" customWidth="1"/>
    <col min="11779" max="11779" width="13" style="1976" customWidth="1"/>
    <col min="11780" max="11780" width="12.5703125" style="1976" customWidth="1"/>
    <col min="11781" max="11781" width="12.85546875" style="1976" customWidth="1"/>
    <col min="11782" max="11782" width="14" style="1976" customWidth="1"/>
    <col min="11783" max="11783" width="13.140625" style="1976" customWidth="1"/>
    <col min="11784" max="11797" width="15.5703125" style="1976" bestFit="1" customWidth="1"/>
    <col min="11798" max="11798" width="12.140625" style="1976" customWidth="1"/>
    <col min="11799" max="11799" width="10.28515625" style="1976" customWidth="1"/>
    <col min="11800" max="11801" width="11.140625" style="1976" customWidth="1"/>
    <col min="11802" max="11802" width="13.85546875" style="1976" customWidth="1"/>
    <col min="11803" max="11803" width="11.42578125" style="1976" customWidth="1"/>
    <col min="11804" max="11804" width="11.28515625" style="1976" customWidth="1"/>
    <col min="11805" max="11806" width="10.85546875" style="1976" customWidth="1"/>
    <col min="11807" max="11807" width="13.7109375" style="1976" customWidth="1"/>
    <col min="11808" max="11808" width="11.5703125" style="1976" customWidth="1"/>
    <col min="11809" max="11809" width="12.28515625" style="1976" customWidth="1"/>
    <col min="11810" max="11810" width="11.7109375" style="1976" customWidth="1"/>
    <col min="11811" max="11811" width="12" style="1976" customWidth="1"/>
    <col min="11812" max="11812" width="15" style="1976" customWidth="1"/>
    <col min="11813" max="11923" width="9.140625" style="1976" customWidth="1"/>
    <col min="11924" max="11924" width="45.7109375" style="1976" customWidth="1"/>
    <col min="11925" max="11945" width="16.7109375" style="1976" customWidth="1"/>
    <col min="11946" max="11946" width="16.85546875" style="1976" customWidth="1"/>
    <col min="11947" max="11948" width="9.140625" style="1976" customWidth="1"/>
    <col min="11949" max="11949" width="17.5703125" style="1976" customWidth="1"/>
    <col min="11950" max="11950" width="16" style="1976" bestFit="1" customWidth="1"/>
    <col min="11951" max="12025" width="9.140625" style="1976" customWidth="1"/>
    <col min="12026" max="12026" width="59.85546875" style="1976" customWidth="1"/>
    <col min="12027" max="12027" width="12.28515625" style="1976" customWidth="1"/>
    <col min="12028" max="12028" width="13" style="1976" customWidth="1"/>
    <col min="12029" max="12029" width="12.5703125" style="1976" customWidth="1"/>
    <col min="12030" max="12030" width="12.85546875" style="1976" customWidth="1"/>
    <col min="12031" max="12031" width="14" style="1976" customWidth="1"/>
    <col min="12032" max="12032" width="13.140625" style="1976"/>
    <col min="12033" max="12033" width="59.85546875" style="1976" customWidth="1"/>
    <col min="12034" max="12034" width="12.28515625" style="1976" customWidth="1"/>
    <col min="12035" max="12035" width="13" style="1976" customWidth="1"/>
    <col min="12036" max="12036" width="12.5703125" style="1976" customWidth="1"/>
    <col min="12037" max="12037" width="12.85546875" style="1976" customWidth="1"/>
    <col min="12038" max="12038" width="14" style="1976" customWidth="1"/>
    <col min="12039" max="12039" width="13.140625" style="1976" customWidth="1"/>
    <col min="12040" max="12053" width="15.5703125" style="1976" bestFit="1" customWidth="1"/>
    <col min="12054" max="12054" width="12.140625" style="1976" customWidth="1"/>
    <col min="12055" max="12055" width="10.28515625" style="1976" customWidth="1"/>
    <col min="12056" max="12057" width="11.140625" style="1976" customWidth="1"/>
    <col min="12058" max="12058" width="13.85546875" style="1976" customWidth="1"/>
    <col min="12059" max="12059" width="11.42578125" style="1976" customWidth="1"/>
    <col min="12060" max="12060" width="11.28515625" style="1976" customWidth="1"/>
    <col min="12061" max="12062" width="10.85546875" style="1976" customWidth="1"/>
    <col min="12063" max="12063" width="13.7109375" style="1976" customWidth="1"/>
    <col min="12064" max="12064" width="11.5703125" style="1976" customWidth="1"/>
    <col min="12065" max="12065" width="12.28515625" style="1976" customWidth="1"/>
    <col min="12066" max="12066" width="11.7109375" style="1976" customWidth="1"/>
    <col min="12067" max="12067" width="12" style="1976" customWidth="1"/>
    <col min="12068" max="12068" width="15" style="1976" customWidth="1"/>
    <col min="12069" max="12179" width="9.140625" style="1976" customWidth="1"/>
    <col min="12180" max="12180" width="45.7109375" style="1976" customWidth="1"/>
    <col min="12181" max="12201" width="16.7109375" style="1976" customWidth="1"/>
    <col min="12202" max="12202" width="16.85546875" style="1976" customWidth="1"/>
    <col min="12203" max="12204" width="9.140625" style="1976" customWidth="1"/>
    <col min="12205" max="12205" width="17.5703125" style="1976" customWidth="1"/>
    <col min="12206" max="12206" width="16" style="1976" bestFit="1" customWidth="1"/>
    <col min="12207" max="12281" width="9.140625" style="1976" customWidth="1"/>
    <col min="12282" max="12282" width="59.85546875" style="1976" customWidth="1"/>
    <col min="12283" max="12283" width="12.28515625" style="1976" customWidth="1"/>
    <col min="12284" max="12284" width="13" style="1976" customWidth="1"/>
    <col min="12285" max="12285" width="12.5703125" style="1976" customWidth="1"/>
    <col min="12286" max="12286" width="12.85546875" style="1976" customWidth="1"/>
    <col min="12287" max="12287" width="14" style="1976" customWidth="1"/>
    <col min="12288" max="12288" width="13.140625" style="1976"/>
    <col min="12289" max="12289" width="59.85546875" style="1976" customWidth="1"/>
    <col min="12290" max="12290" width="12.28515625" style="1976" customWidth="1"/>
    <col min="12291" max="12291" width="13" style="1976" customWidth="1"/>
    <col min="12292" max="12292" width="12.5703125" style="1976" customWidth="1"/>
    <col min="12293" max="12293" width="12.85546875" style="1976" customWidth="1"/>
    <col min="12294" max="12294" width="14" style="1976" customWidth="1"/>
    <col min="12295" max="12295" width="13.140625" style="1976" customWidth="1"/>
    <col min="12296" max="12309" width="15.5703125" style="1976" bestFit="1" customWidth="1"/>
    <col min="12310" max="12310" width="12.140625" style="1976" customWidth="1"/>
    <col min="12311" max="12311" width="10.28515625" style="1976" customWidth="1"/>
    <col min="12312" max="12313" width="11.140625" style="1976" customWidth="1"/>
    <col min="12314" max="12314" width="13.85546875" style="1976" customWidth="1"/>
    <col min="12315" max="12315" width="11.42578125" style="1976" customWidth="1"/>
    <col min="12316" max="12316" width="11.28515625" style="1976" customWidth="1"/>
    <col min="12317" max="12318" width="10.85546875" style="1976" customWidth="1"/>
    <col min="12319" max="12319" width="13.7109375" style="1976" customWidth="1"/>
    <col min="12320" max="12320" width="11.5703125" style="1976" customWidth="1"/>
    <col min="12321" max="12321" width="12.28515625" style="1976" customWidth="1"/>
    <col min="12322" max="12322" width="11.7109375" style="1976" customWidth="1"/>
    <col min="12323" max="12323" width="12" style="1976" customWidth="1"/>
    <col min="12324" max="12324" width="15" style="1976" customWidth="1"/>
    <col min="12325" max="12435" width="9.140625" style="1976" customWidth="1"/>
    <col min="12436" max="12436" width="45.7109375" style="1976" customWidth="1"/>
    <col min="12437" max="12457" width="16.7109375" style="1976" customWidth="1"/>
    <col min="12458" max="12458" width="16.85546875" style="1976" customWidth="1"/>
    <col min="12459" max="12460" width="9.140625" style="1976" customWidth="1"/>
    <col min="12461" max="12461" width="17.5703125" style="1976" customWidth="1"/>
    <col min="12462" max="12462" width="16" style="1976" bestFit="1" customWidth="1"/>
    <col min="12463" max="12537" width="9.140625" style="1976" customWidth="1"/>
    <col min="12538" max="12538" width="59.85546875" style="1976" customWidth="1"/>
    <col min="12539" max="12539" width="12.28515625" style="1976" customWidth="1"/>
    <col min="12540" max="12540" width="13" style="1976" customWidth="1"/>
    <col min="12541" max="12541" width="12.5703125" style="1976" customWidth="1"/>
    <col min="12542" max="12542" width="12.85546875" style="1976" customWidth="1"/>
    <col min="12543" max="12543" width="14" style="1976" customWidth="1"/>
    <col min="12544" max="12544" width="13.140625" style="1976"/>
    <col min="12545" max="12545" width="59.85546875" style="1976" customWidth="1"/>
    <col min="12546" max="12546" width="12.28515625" style="1976" customWidth="1"/>
    <col min="12547" max="12547" width="13" style="1976" customWidth="1"/>
    <col min="12548" max="12548" width="12.5703125" style="1976" customWidth="1"/>
    <col min="12549" max="12549" width="12.85546875" style="1976" customWidth="1"/>
    <col min="12550" max="12550" width="14" style="1976" customWidth="1"/>
    <col min="12551" max="12551" width="13.140625" style="1976" customWidth="1"/>
    <col min="12552" max="12565" width="15.5703125" style="1976" bestFit="1" customWidth="1"/>
    <col min="12566" max="12566" width="12.140625" style="1976" customWidth="1"/>
    <col min="12567" max="12567" width="10.28515625" style="1976" customWidth="1"/>
    <col min="12568" max="12569" width="11.140625" style="1976" customWidth="1"/>
    <col min="12570" max="12570" width="13.85546875" style="1976" customWidth="1"/>
    <col min="12571" max="12571" width="11.42578125" style="1976" customWidth="1"/>
    <col min="12572" max="12572" width="11.28515625" style="1976" customWidth="1"/>
    <col min="12573" max="12574" width="10.85546875" style="1976" customWidth="1"/>
    <col min="12575" max="12575" width="13.7109375" style="1976" customWidth="1"/>
    <col min="12576" max="12576" width="11.5703125" style="1976" customWidth="1"/>
    <col min="12577" max="12577" width="12.28515625" style="1976" customWidth="1"/>
    <col min="12578" max="12578" width="11.7109375" style="1976" customWidth="1"/>
    <col min="12579" max="12579" width="12" style="1976" customWidth="1"/>
    <col min="12580" max="12580" width="15" style="1976" customWidth="1"/>
    <col min="12581" max="12691" width="9.140625" style="1976" customWidth="1"/>
    <col min="12692" max="12692" width="45.7109375" style="1976" customWidth="1"/>
    <col min="12693" max="12713" width="16.7109375" style="1976" customWidth="1"/>
    <col min="12714" max="12714" width="16.85546875" style="1976" customWidth="1"/>
    <col min="12715" max="12716" width="9.140625" style="1976" customWidth="1"/>
    <col min="12717" max="12717" width="17.5703125" style="1976" customWidth="1"/>
    <col min="12718" max="12718" width="16" style="1976" bestFit="1" customWidth="1"/>
    <col min="12719" max="12793" width="9.140625" style="1976" customWidth="1"/>
    <col min="12794" max="12794" width="59.85546875" style="1976" customWidth="1"/>
    <col min="12795" max="12795" width="12.28515625" style="1976" customWidth="1"/>
    <col min="12796" max="12796" width="13" style="1976" customWidth="1"/>
    <col min="12797" max="12797" width="12.5703125" style="1976" customWidth="1"/>
    <col min="12798" max="12798" width="12.85546875" style="1976" customWidth="1"/>
    <col min="12799" max="12799" width="14" style="1976" customWidth="1"/>
    <col min="12800" max="12800" width="13.140625" style="1976"/>
    <col min="12801" max="12801" width="59.85546875" style="1976" customWidth="1"/>
    <col min="12802" max="12802" width="12.28515625" style="1976" customWidth="1"/>
    <col min="12803" max="12803" width="13" style="1976" customWidth="1"/>
    <col min="12804" max="12804" width="12.5703125" style="1976" customWidth="1"/>
    <col min="12805" max="12805" width="12.85546875" style="1976" customWidth="1"/>
    <col min="12806" max="12806" width="14" style="1976" customWidth="1"/>
    <col min="12807" max="12807" width="13.140625" style="1976" customWidth="1"/>
    <col min="12808" max="12821" width="15.5703125" style="1976" bestFit="1" customWidth="1"/>
    <col min="12822" max="12822" width="12.140625" style="1976" customWidth="1"/>
    <col min="12823" max="12823" width="10.28515625" style="1976" customWidth="1"/>
    <col min="12824" max="12825" width="11.140625" style="1976" customWidth="1"/>
    <col min="12826" max="12826" width="13.85546875" style="1976" customWidth="1"/>
    <col min="12827" max="12827" width="11.42578125" style="1976" customWidth="1"/>
    <col min="12828" max="12828" width="11.28515625" style="1976" customWidth="1"/>
    <col min="12829" max="12830" width="10.85546875" style="1976" customWidth="1"/>
    <col min="12831" max="12831" width="13.7109375" style="1976" customWidth="1"/>
    <col min="12832" max="12832" width="11.5703125" style="1976" customWidth="1"/>
    <col min="12833" max="12833" width="12.28515625" style="1976" customWidth="1"/>
    <col min="12834" max="12834" width="11.7109375" style="1976" customWidth="1"/>
    <col min="12835" max="12835" width="12" style="1976" customWidth="1"/>
    <col min="12836" max="12836" width="15" style="1976" customWidth="1"/>
    <col min="12837" max="12947" width="9.140625" style="1976" customWidth="1"/>
    <col min="12948" max="12948" width="45.7109375" style="1976" customWidth="1"/>
    <col min="12949" max="12969" width="16.7109375" style="1976" customWidth="1"/>
    <col min="12970" max="12970" width="16.85546875" style="1976" customWidth="1"/>
    <col min="12971" max="12972" width="9.140625" style="1976" customWidth="1"/>
    <col min="12973" max="12973" width="17.5703125" style="1976" customWidth="1"/>
    <col min="12974" max="12974" width="16" style="1976" bestFit="1" customWidth="1"/>
    <col min="12975" max="13049" width="9.140625" style="1976" customWidth="1"/>
    <col min="13050" max="13050" width="59.85546875" style="1976" customWidth="1"/>
    <col min="13051" max="13051" width="12.28515625" style="1976" customWidth="1"/>
    <col min="13052" max="13052" width="13" style="1976" customWidth="1"/>
    <col min="13053" max="13053" width="12.5703125" style="1976" customWidth="1"/>
    <col min="13054" max="13054" width="12.85546875" style="1976" customWidth="1"/>
    <col min="13055" max="13055" width="14" style="1976" customWidth="1"/>
    <col min="13056" max="13056" width="13.140625" style="1976"/>
    <col min="13057" max="13057" width="59.85546875" style="1976" customWidth="1"/>
    <col min="13058" max="13058" width="12.28515625" style="1976" customWidth="1"/>
    <col min="13059" max="13059" width="13" style="1976" customWidth="1"/>
    <col min="13060" max="13060" width="12.5703125" style="1976" customWidth="1"/>
    <col min="13061" max="13061" width="12.85546875" style="1976" customWidth="1"/>
    <col min="13062" max="13062" width="14" style="1976" customWidth="1"/>
    <col min="13063" max="13063" width="13.140625" style="1976" customWidth="1"/>
    <col min="13064" max="13077" width="15.5703125" style="1976" bestFit="1" customWidth="1"/>
    <col min="13078" max="13078" width="12.140625" style="1976" customWidth="1"/>
    <col min="13079" max="13079" width="10.28515625" style="1976" customWidth="1"/>
    <col min="13080" max="13081" width="11.140625" style="1976" customWidth="1"/>
    <col min="13082" max="13082" width="13.85546875" style="1976" customWidth="1"/>
    <col min="13083" max="13083" width="11.42578125" style="1976" customWidth="1"/>
    <col min="13084" max="13084" width="11.28515625" style="1976" customWidth="1"/>
    <col min="13085" max="13086" width="10.85546875" style="1976" customWidth="1"/>
    <col min="13087" max="13087" width="13.7109375" style="1976" customWidth="1"/>
    <col min="13088" max="13088" width="11.5703125" style="1976" customWidth="1"/>
    <col min="13089" max="13089" width="12.28515625" style="1976" customWidth="1"/>
    <col min="13090" max="13090" width="11.7109375" style="1976" customWidth="1"/>
    <col min="13091" max="13091" width="12" style="1976" customWidth="1"/>
    <col min="13092" max="13092" width="15" style="1976" customWidth="1"/>
    <col min="13093" max="13203" width="9.140625" style="1976" customWidth="1"/>
    <col min="13204" max="13204" width="45.7109375" style="1976" customWidth="1"/>
    <col min="13205" max="13225" width="16.7109375" style="1976" customWidth="1"/>
    <col min="13226" max="13226" width="16.85546875" style="1976" customWidth="1"/>
    <col min="13227" max="13228" width="9.140625" style="1976" customWidth="1"/>
    <col min="13229" max="13229" width="17.5703125" style="1976" customWidth="1"/>
    <col min="13230" max="13230" width="16" style="1976" bestFit="1" customWidth="1"/>
    <col min="13231" max="13305" width="9.140625" style="1976" customWidth="1"/>
    <col min="13306" max="13306" width="59.85546875" style="1976" customWidth="1"/>
    <col min="13307" max="13307" width="12.28515625" style="1976" customWidth="1"/>
    <col min="13308" max="13308" width="13" style="1976" customWidth="1"/>
    <col min="13309" max="13309" width="12.5703125" style="1976" customWidth="1"/>
    <col min="13310" max="13310" width="12.85546875" style="1976" customWidth="1"/>
    <col min="13311" max="13311" width="14" style="1976" customWidth="1"/>
    <col min="13312" max="13312" width="13.140625" style="1976"/>
    <col min="13313" max="13313" width="59.85546875" style="1976" customWidth="1"/>
    <col min="13314" max="13314" width="12.28515625" style="1976" customWidth="1"/>
    <col min="13315" max="13315" width="13" style="1976" customWidth="1"/>
    <col min="13316" max="13316" width="12.5703125" style="1976" customWidth="1"/>
    <col min="13317" max="13317" width="12.85546875" style="1976" customWidth="1"/>
    <col min="13318" max="13318" width="14" style="1976" customWidth="1"/>
    <col min="13319" max="13319" width="13.140625" style="1976" customWidth="1"/>
    <col min="13320" max="13333" width="15.5703125" style="1976" bestFit="1" customWidth="1"/>
    <col min="13334" max="13334" width="12.140625" style="1976" customWidth="1"/>
    <col min="13335" max="13335" width="10.28515625" style="1976" customWidth="1"/>
    <col min="13336" max="13337" width="11.140625" style="1976" customWidth="1"/>
    <col min="13338" max="13338" width="13.85546875" style="1976" customWidth="1"/>
    <col min="13339" max="13339" width="11.42578125" style="1976" customWidth="1"/>
    <col min="13340" max="13340" width="11.28515625" style="1976" customWidth="1"/>
    <col min="13341" max="13342" width="10.85546875" style="1976" customWidth="1"/>
    <col min="13343" max="13343" width="13.7109375" style="1976" customWidth="1"/>
    <col min="13344" max="13344" width="11.5703125" style="1976" customWidth="1"/>
    <col min="13345" max="13345" width="12.28515625" style="1976" customWidth="1"/>
    <col min="13346" max="13346" width="11.7109375" style="1976" customWidth="1"/>
    <col min="13347" max="13347" width="12" style="1976" customWidth="1"/>
    <col min="13348" max="13348" width="15" style="1976" customWidth="1"/>
    <col min="13349" max="13459" width="9.140625" style="1976" customWidth="1"/>
    <col min="13460" max="13460" width="45.7109375" style="1976" customWidth="1"/>
    <col min="13461" max="13481" width="16.7109375" style="1976" customWidth="1"/>
    <col min="13482" max="13482" width="16.85546875" style="1976" customWidth="1"/>
    <col min="13483" max="13484" width="9.140625" style="1976" customWidth="1"/>
    <col min="13485" max="13485" width="17.5703125" style="1976" customWidth="1"/>
    <col min="13486" max="13486" width="16" style="1976" bestFit="1" customWidth="1"/>
    <col min="13487" max="13561" width="9.140625" style="1976" customWidth="1"/>
    <col min="13562" max="13562" width="59.85546875" style="1976" customWidth="1"/>
    <col min="13563" max="13563" width="12.28515625" style="1976" customWidth="1"/>
    <col min="13564" max="13564" width="13" style="1976" customWidth="1"/>
    <col min="13565" max="13565" width="12.5703125" style="1976" customWidth="1"/>
    <col min="13566" max="13566" width="12.85546875" style="1976" customWidth="1"/>
    <col min="13567" max="13567" width="14" style="1976" customWidth="1"/>
    <col min="13568" max="13568" width="13.140625" style="1976"/>
    <col min="13569" max="13569" width="59.85546875" style="1976" customWidth="1"/>
    <col min="13570" max="13570" width="12.28515625" style="1976" customWidth="1"/>
    <col min="13571" max="13571" width="13" style="1976" customWidth="1"/>
    <col min="13572" max="13572" width="12.5703125" style="1976" customWidth="1"/>
    <col min="13573" max="13573" width="12.85546875" style="1976" customWidth="1"/>
    <col min="13574" max="13574" width="14" style="1976" customWidth="1"/>
    <col min="13575" max="13575" width="13.140625" style="1976" customWidth="1"/>
    <col min="13576" max="13589" width="15.5703125" style="1976" bestFit="1" customWidth="1"/>
    <col min="13590" max="13590" width="12.140625" style="1976" customWidth="1"/>
    <col min="13591" max="13591" width="10.28515625" style="1976" customWidth="1"/>
    <col min="13592" max="13593" width="11.140625" style="1976" customWidth="1"/>
    <col min="13594" max="13594" width="13.85546875" style="1976" customWidth="1"/>
    <col min="13595" max="13595" width="11.42578125" style="1976" customWidth="1"/>
    <col min="13596" max="13596" width="11.28515625" style="1976" customWidth="1"/>
    <col min="13597" max="13598" width="10.85546875" style="1976" customWidth="1"/>
    <col min="13599" max="13599" width="13.7109375" style="1976" customWidth="1"/>
    <col min="13600" max="13600" width="11.5703125" style="1976" customWidth="1"/>
    <col min="13601" max="13601" width="12.28515625" style="1976" customWidth="1"/>
    <col min="13602" max="13602" width="11.7109375" style="1976" customWidth="1"/>
    <col min="13603" max="13603" width="12" style="1976" customWidth="1"/>
    <col min="13604" max="13604" width="15" style="1976" customWidth="1"/>
    <col min="13605" max="13715" width="9.140625" style="1976" customWidth="1"/>
    <col min="13716" max="13716" width="45.7109375" style="1976" customWidth="1"/>
    <col min="13717" max="13737" width="16.7109375" style="1976" customWidth="1"/>
    <col min="13738" max="13738" width="16.85546875" style="1976" customWidth="1"/>
    <col min="13739" max="13740" width="9.140625" style="1976" customWidth="1"/>
    <col min="13741" max="13741" width="17.5703125" style="1976" customWidth="1"/>
    <col min="13742" max="13742" width="16" style="1976" bestFit="1" customWidth="1"/>
    <col min="13743" max="13817" width="9.140625" style="1976" customWidth="1"/>
    <col min="13818" max="13818" width="59.85546875" style="1976" customWidth="1"/>
    <col min="13819" max="13819" width="12.28515625" style="1976" customWidth="1"/>
    <col min="13820" max="13820" width="13" style="1976" customWidth="1"/>
    <col min="13821" max="13821" width="12.5703125" style="1976" customWidth="1"/>
    <col min="13822" max="13822" width="12.85546875" style="1976" customWidth="1"/>
    <col min="13823" max="13823" width="14" style="1976" customWidth="1"/>
    <col min="13824" max="13824" width="13.140625" style="1976"/>
    <col min="13825" max="13825" width="59.85546875" style="1976" customWidth="1"/>
    <col min="13826" max="13826" width="12.28515625" style="1976" customWidth="1"/>
    <col min="13827" max="13827" width="13" style="1976" customWidth="1"/>
    <col min="13828" max="13828" width="12.5703125" style="1976" customWidth="1"/>
    <col min="13829" max="13829" width="12.85546875" style="1976" customWidth="1"/>
    <col min="13830" max="13830" width="14" style="1976" customWidth="1"/>
    <col min="13831" max="13831" width="13.140625" style="1976" customWidth="1"/>
    <col min="13832" max="13845" width="15.5703125" style="1976" bestFit="1" customWidth="1"/>
    <col min="13846" max="13846" width="12.140625" style="1976" customWidth="1"/>
    <col min="13847" max="13847" width="10.28515625" style="1976" customWidth="1"/>
    <col min="13848" max="13849" width="11.140625" style="1976" customWidth="1"/>
    <col min="13850" max="13850" width="13.85546875" style="1976" customWidth="1"/>
    <col min="13851" max="13851" width="11.42578125" style="1976" customWidth="1"/>
    <col min="13852" max="13852" width="11.28515625" style="1976" customWidth="1"/>
    <col min="13853" max="13854" width="10.85546875" style="1976" customWidth="1"/>
    <col min="13855" max="13855" width="13.7109375" style="1976" customWidth="1"/>
    <col min="13856" max="13856" width="11.5703125" style="1976" customWidth="1"/>
    <col min="13857" max="13857" width="12.28515625" style="1976" customWidth="1"/>
    <col min="13858" max="13858" width="11.7109375" style="1976" customWidth="1"/>
    <col min="13859" max="13859" width="12" style="1976" customWidth="1"/>
    <col min="13860" max="13860" width="15" style="1976" customWidth="1"/>
    <col min="13861" max="13971" width="9.140625" style="1976" customWidth="1"/>
    <col min="13972" max="13972" width="45.7109375" style="1976" customWidth="1"/>
    <col min="13973" max="13993" width="16.7109375" style="1976" customWidth="1"/>
    <col min="13994" max="13994" width="16.85546875" style="1976" customWidth="1"/>
    <col min="13995" max="13996" width="9.140625" style="1976" customWidth="1"/>
    <col min="13997" max="13997" width="17.5703125" style="1976" customWidth="1"/>
    <col min="13998" max="13998" width="16" style="1976" bestFit="1" customWidth="1"/>
    <col min="13999" max="14073" width="9.140625" style="1976" customWidth="1"/>
    <col min="14074" max="14074" width="59.85546875" style="1976" customWidth="1"/>
    <col min="14075" max="14075" width="12.28515625" style="1976" customWidth="1"/>
    <col min="14076" max="14076" width="13" style="1976" customWidth="1"/>
    <col min="14077" max="14077" width="12.5703125" style="1976" customWidth="1"/>
    <col min="14078" max="14078" width="12.85546875" style="1976" customWidth="1"/>
    <col min="14079" max="14079" width="14" style="1976" customWidth="1"/>
    <col min="14080" max="14080" width="13.140625" style="1976"/>
    <col min="14081" max="14081" width="59.85546875" style="1976" customWidth="1"/>
    <col min="14082" max="14082" width="12.28515625" style="1976" customWidth="1"/>
    <col min="14083" max="14083" width="13" style="1976" customWidth="1"/>
    <col min="14084" max="14084" width="12.5703125" style="1976" customWidth="1"/>
    <col min="14085" max="14085" width="12.85546875" style="1976" customWidth="1"/>
    <col min="14086" max="14086" width="14" style="1976" customWidth="1"/>
    <col min="14087" max="14087" width="13.140625" style="1976" customWidth="1"/>
    <col min="14088" max="14101" width="15.5703125" style="1976" bestFit="1" customWidth="1"/>
    <col min="14102" max="14102" width="12.140625" style="1976" customWidth="1"/>
    <col min="14103" max="14103" width="10.28515625" style="1976" customWidth="1"/>
    <col min="14104" max="14105" width="11.140625" style="1976" customWidth="1"/>
    <col min="14106" max="14106" width="13.85546875" style="1976" customWidth="1"/>
    <col min="14107" max="14107" width="11.42578125" style="1976" customWidth="1"/>
    <col min="14108" max="14108" width="11.28515625" style="1976" customWidth="1"/>
    <col min="14109" max="14110" width="10.85546875" style="1976" customWidth="1"/>
    <col min="14111" max="14111" width="13.7109375" style="1976" customWidth="1"/>
    <col min="14112" max="14112" width="11.5703125" style="1976" customWidth="1"/>
    <col min="14113" max="14113" width="12.28515625" style="1976" customWidth="1"/>
    <col min="14114" max="14114" width="11.7109375" style="1976" customWidth="1"/>
    <col min="14115" max="14115" width="12" style="1976" customWidth="1"/>
    <col min="14116" max="14116" width="15" style="1976" customWidth="1"/>
    <col min="14117" max="14227" width="9.140625" style="1976" customWidth="1"/>
    <col min="14228" max="14228" width="45.7109375" style="1976" customWidth="1"/>
    <col min="14229" max="14249" width="16.7109375" style="1976" customWidth="1"/>
    <col min="14250" max="14250" width="16.85546875" style="1976" customWidth="1"/>
    <col min="14251" max="14252" width="9.140625" style="1976" customWidth="1"/>
    <col min="14253" max="14253" width="17.5703125" style="1976" customWidth="1"/>
    <col min="14254" max="14254" width="16" style="1976" bestFit="1" customWidth="1"/>
    <col min="14255" max="14329" width="9.140625" style="1976" customWidth="1"/>
    <col min="14330" max="14330" width="59.85546875" style="1976" customWidth="1"/>
    <col min="14331" max="14331" width="12.28515625" style="1976" customWidth="1"/>
    <col min="14332" max="14332" width="13" style="1976" customWidth="1"/>
    <col min="14333" max="14333" width="12.5703125" style="1976" customWidth="1"/>
    <col min="14334" max="14334" width="12.85546875" style="1976" customWidth="1"/>
    <col min="14335" max="14335" width="14" style="1976" customWidth="1"/>
    <col min="14336" max="14336" width="13.140625" style="1976"/>
    <col min="14337" max="14337" width="59.85546875" style="1976" customWidth="1"/>
    <col min="14338" max="14338" width="12.28515625" style="1976" customWidth="1"/>
    <col min="14339" max="14339" width="13" style="1976" customWidth="1"/>
    <col min="14340" max="14340" width="12.5703125" style="1976" customWidth="1"/>
    <col min="14341" max="14341" width="12.85546875" style="1976" customWidth="1"/>
    <col min="14342" max="14342" width="14" style="1976" customWidth="1"/>
    <col min="14343" max="14343" width="13.140625" style="1976" customWidth="1"/>
    <col min="14344" max="14357" width="15.5703125" style="1976" bestFit="1" customWidth="1"/>
    <col min="14358" max="14358" width="12.140625" style="1976" customWidth="1"/>
    <col min="14359" max="14359" width="10.28515625" style="1976" customWidth="1"/>
    <col min="14360" max="14361" width="11.140625" style="1976" customWidth="1"/>
    <col min="14362" max="14362" width="13.85546875" style="1976" customWidth="1"/>
    <col min="14363" max="14363" width="11.42578125" style="1976" customWidth="1"/>
    <col min="14364" max="14364" width="11.28515625" style="1976" customWidth="1"/>
    <col min="14365" max="14366" width="10.85546875" style="1976" customWidth="1"/>
    <col min="14367" max="14367" width="13.7109375" style="1976" customWidth="1"/>
    <col min="14368" max="14368" width="11.5703125" style="1976" customWidth="1"/>
    <col min="14369" max="14369" width="12.28515625" style="1976" customWidth="1"/>
    <col min="14370" max="14370" width="11.7109375" style="1976" customWidth="1"/>
    <col min="14371" max="14371" width="12" style="1976" customWidth="1"/>
    <col min="14372" max="14372" width="15" style="1976" customWidth="1"/>
    <col min="14373" max="14483" width="9.140625" style="1976" customWidth="1"/>
    <col min="14484" max="14484" width="45.7109375" style="1976" customWidth="1"/>
    <col min="14485" max="14505" width="16.7109375" style="1976" customWidth="1"/>
    <col min="14506" max="14506" width="16.85546875" style="1976" customWidth="1"/>
    <col min="14507" max="14508" width="9.140625" style="1976" customWidth="1"/>
    <col min="14509" max="14509" width="17.5703125" style="1976" customWidth="1"/>
    <col min="14510" max="14510" width="16" style="1976" bestFit="1" customWidth="1"/>
    <col min="14511" max="14585" width="9.140625" style="1976" customWidth="1"/>
    <col min="14586" max="14586" width="59.85546875" style="1976" customWidth="1"/>
    <col min="14587" max="14587" width="12.28515625" style="1976" customWidth="1"/>
    <col min="14588" max="14588" width="13" style="1976" customWidth="1"/>
    <col min="14589" max="14589" width="12.5703125" style="1976" customWidth="1"/>
    <col min="14590" max="14590" width="12.85546875" style="1976" customWidth="1"/>
    <col min="14591" max="14591" width="14" style="1976" customWidth="1"/>
    <col min="14592" max="14592" width="13.140625" style="1976"/>
    <col min="14593" max="14593" width="59.85546875" style="1976" customWidth="1"/>
    <col min="14594" max="14594" width="12.28515625" style="1976" customWidth="1"/>
    <col min="14595" max="14595" width="13" style="1976" customWidth="1"/>
    <col min="14596" max="14596" width="12.5703125" style="1976" customWidth="1"/>
    <col min="14597" max="14597" width="12.85546875" style="1976" customWidth="1"/>
    <col min="14598" max="14598" width="14" style="1976" customWidth="1"/>
    <col min="14599" max="14599" width="13.140625" style="1976" customWidth="1"/>
    <col min="14600" max="14613" width="15.5703125" style="1976" bestFit="1" customWidth="1"/>
    <col min="14614" max="14614" width="12.140625" style="1976" customWidth="1"/>
    <col min="14615" max="14615" width="10.28515625" style="1976" customWidth="1"/>
    <col min="14616" max="14617" width="11.140625" style="1976" customWidth="1"/>
    <col min="14618" max="14618" width="13.85546875" style="1976" customWidth="1"/>
    <col min="14619" max="14619" width="11.42578125" style="1976" customWidth="1"/>
    <col min="14620" max="14620" width="11.28515625" style="1976" customWidth="1"/>
    <col min="14621" max="14622" width="10.85546875" style="1976" customWidth="1"/>
    <col min="14623" max="14623" width="13.7109375" style="1976" customWidth="1"/>
    <col min="14624" max="14624" width="11.5703125" style="1976" customWidth="1"/>
    <col min="14625" max="14625" width="12.28515625" style="1976" customWidth="1"/>
    <col min="14626" max="14626" width="11.7109375" style="1976" customWidth="1"/>
    <col min="14627" max="14627" width="12" style="1976" customWidth="1"/>
    <col min="14628" max="14628" width="15" style="1976" customWidth="1"/>
    <col min="14629" max="14739" width="9.140625" style="1976" customWidth="1"/>
    <col min="14740" max="14740" width="45.7109375" style="1976" customWidth="1"/>
    <col min="14741" max="14761" width="16.7109375" style="1976" customWidth="1"/>
    <col min="14762" max="14762" width="16.85546875" style="1976" customWidth="1"/>
    <col min="14763" max="14764" width="9.140625" style="1976" customWidth="1"/>
    <col min="14765" max="14765" width="17.5703125" style="1976" customWidth="1"/>
    <col min="14766" max="14766" width="16" style="1976" bestFit="1" customWidth="1"/>
    <col min="14767" max="14841" width="9.140625" style="1976" customWidth="1"/>
    <col min="14842" max="14842" width="59.85546875" style="1976" customWidth="1"/>
    <col min="14843" max="14843" width="12.28515625" style="1976" customWidth="1"/>
    <col min="14844" max="14844" width="13" style="1976" customWidth="1"/>
    <col min="14845" max="14845" width="12.5703125" style="1976" customWidth="1"/>
    <col min="14846" max="14846" width="12.85546875" style="1976" customWidth="1"/>
    <col min="14847" max="14847" width="14" style="1976" customWidth="1"/>
    <col min="14848" max="14848" width="13.140625" style="1976"/>
    <col min="14849" max="14849" width="59.85546875" style="1976" customWidth="1"/>
    <col min="14850" max="14850" width="12.28515625" style="1976" customWidth="1"/>
    <col min="14851" max="14851" width="13" style="1976" customWidth="1"/>
    <col min="14852" max="14852" width="12.5703125" style="1976" customWidth="1"/>
    <col min="14853" max="14853" width="12.85546875" style="1976" customWidth="1"/>
    <col min="14854" max="14854" width="14" style="1976" customWidth="1"/>
    <col min="14855" max="14855" width="13.140625" style="1976" customWidth="1"/>
    <col min="14856" max="14869" width="15.5703125" style="1976" bestFit="1" customWidth="1"/>
    <col min="14870" max="14870" width="12.140625" style="1976" customWidth="1"/>
    <col min="14871" max="14871" width="10.28515625" style="1976" customWidth="1"/>
    <col min="14872" max="14873" width="11.140625" style="1976" customWidth="1"/>
    <col min="14874" max="14874" width="13.85546875" style="1976" customWidth="1"/>
    <col min="14875" max="14875" width="11.42578125" style="1976" customWidth="1"/>
    <col min="14876" max="14876" width="11.28515625" style="1976" customWidth="1"/>
    <col min="14877" max="14878" width="10.85546875" style="1976" customWidth="1"/>
    <col min="14879" max="14879" width="13.7109375" style="1976" customWidth="1"/>
    <col min="14880" max="14880" width="11.5703125" style="1976" customWidth="1"/>
    <col min="14881" max="14881" width="12.28515625" style="1976" customWidth="1"/>
    <col min="14882" max="14882" width="11.7109375" style="1976" customWidth="1"/>
    <col min="14883" max="14883" width="12" style="1976" customWidth="1"/>
    <col min="14884" max="14884" width="15" style="1976" customWidth="1"/>
    <col min="14885" max="14995" width="9.140625" style="1976" customWidth="1"/>
    <col min="14996" max="14996" width="45.7109375" style="1976" customWidth="1"/>
    <col min="14997" max="15017" width="16.7109375" style="1976" customWidth="1"/>
    <col min="15018" max="15018" width="16.85546875" style="1976" customWidth="1"/>
    <col min="15019" max="15020" width="9.140625" style="1976" customWidth="1"/>
    <col min="15021" max="15021" width="17.5703125" style="1976" customWidth="1"/>
    <col min="15022" max="15022" width="16" style="1976" bestFit="1" customWidth="1"/>
    <col min="15023" max="15097" width="9.140625" style="1976" customWidth="1"/>
    <col min="15098" max="15098" width="59.85546875" style="1976" customWidth="1"/>
    <col min="15099" max="15099" width="12.28515625" style="1976" customWidth="1"/>
    <col min="15100" max="15100" width="13" style="1976" customWidth="1"/>
    <col min="15101" max="15101" width="12.5703125" style="1976" customWidth="1"/>
    <col min="15102" max="15102" width="12.85546875" style="1976" customWidth="1"/>
    <col min="15103" max="15103" width="14" style="1976" customWidth="1"/>
    <col min="15104" max="15104" width="13.140625" style="1976"/>
    <col min="15105" max="15105" width="59.85546875" style="1976" customWidth="1"/>
    <col min="15106" max="15106" width="12.28515625" style="1976" customWidth="1"/>
    <col min="15107" max="15107" width="13" style="1976" customWidth="1"/>
    <col min="15108" max="15108" width="12.5703125" style="1976" customWidth="1"/>
    <col min="15109" max="15109" width="12.85546875" style="1976" customWidth="1"/>
    <col min="15110" max="15110" width="14" style="1976" customWidth="1"/>
    <col min="15111" max="15111" width="13.140625" style="1976" customWidth="1"/>
    <col min="15112" max="15125" width="15.5703125" style="1976" bestFit="1" customWidth="1"/>
    <col min="15126" max="15126" width="12.140625" style="1976" customWidth="1"/>
    <col min="15127" max="15127" width="10.28515625" style="1976" customWidth="1"/>
    <col min="15128" max="15129" width="11.140625" style="1976" customWidth="1"/>
    <col min="15130" max="15130" width="13.85546875" style="1976" customWidth="1"/>
    <col min="15131" max="15131" width="11.42578125" style="1976" customWidth="1"/>
    <col min="15132" max="15132" width="11.28515625" style="1976" customWidth="1"/>
    <col min="15133" max="15134" width="10.85546875" style="1976" customWidth="1"/>
    <col min="15135" max="15135" width="13.7109375" style="1976" customWidth="1"/>
    <col min="15136" max="15136" width="11.5703125" style="1976" customWidth="1"/>
    <col min="15137" max="15137" width="12.28515625" style="1976" customWidth="1"/>
    <col min="15138" max="15138" width="11.7109375" style="1976" customWidth="1"/>
    <col min="15139" max="15139" width="12" style="1976" customWidth="1"/>
    <col min="15140" max="15140" width="15" style="1976" customWidth="1"/>
    <col min="15141" max="15251" width="9.140625" style="1976" customWidth="1"/>
    <col min="15252" max="15252" width="45.7109375" style="1976" customWidth="1"/>
    <col min="15253" max="15273" width="16.7109375" style="1976" customWidth="1"/>
    <col min="15274" max="15274" width="16.85546875" style="1976" customWidth="1"/>
    <col min="15275" max="15276" width="9.140625" style="1976" customWidth="1"/>
    <col min="15277" max="15277" width="17.5703125" style="1976" customWidth="1"/>
    <col min="15278" max="15278" width="16" style="1976" bestFit="1" customWidth="1"/>
    <col min="15279" max="15353" width="9.140625" style="1976" customWidth="1"/>
    <col min="15354" max="15354" width="59.85546875" style="1976" customWidth="1"/>
    <col min="15355" max="15355" width="12.28515625" style="1976" customWidth="1"/>
    <col min="15356" max="15356" width="13" style="1976" customWidth="1"/>
    <col min="15357" max="15357" width="12.5703125" style="1976" customWidth="1"/>
    <col min="15358" max="15358" width="12.85546875" style="1976" customWidth="1"/>
    <col min="15359" max="15359" width="14" style="1976" customWidth="1"/>
    <col min="15360" max="15360" width="13.140625" style="1976"/>
    <col min="15361" max="15361" width="59.85546875" style="1976" customWidth="1"/>
    <col min="15362" max="15362" width="12.28515625" style="1976" customWidth="1"/>
    <col min="15363" max="15363" width="13" style="1976" customWidth="1"/>
    <col min="15364" max="15364" width="12.5703125" style="1976" customWidth="1"/>
    <col min="15365" max="15365" width="12.85546875" style="1976" customWidth="1"/>
    <col min="15366" max="15366" width="14" style="1976" customWidth="1"/>
    <col min="15367" max="15367" width="13.140625" style="1976" customWidth="1"/>
    <col min="15368" max="15381" width="15.5703125" style="1976" bestFit="1" customWidth="1"/>
    <col min="15382" max="15382" width="12.140625" style="1976" customWidth="1"/>
    <col min="15383" max="15383" width="10.28515625" style="1976" customWidth="1"/>
    <col min="15384" max="15385" width="11.140625" style="1976" customWidth="1"/>
    <col min="15386" max="15386" width="13.85546875" style="1976" customWidth="1"/>
    <col min="15387" max="15387" width="11.42578125" style="1976" customWidth="1"/>
    <col min="15388" max="15388" width="11.28515625" style="1976" customWidth="1"/>
    <col min="15389" max="15390" width="10.85546875" style="1976" customWidth="1"/>
    <col min="15391" max="15391" width="13.7109375" style="1976" customWidth="1"/>
    <col min="15392" max="15392" width="11.5703125" style="1976" customWidth="1"/>
    <col min="15393" max="15393" width="12.28515625" style="1976" customWidth="1"/>
    <col min="15394" max="15394" width="11.7109375" style="1976" customWidth="1"/>
    <col min="15395" max="15395" width="12" style="1976" customWidth="1"/>
    <col min="15396" max="15396" width="15" style="1976" customWidth="1"/>
    <col min="15397" max="15507" width="9.140625" style="1976" customWidth="1"/>
    <col min="15508" max="15508" width="45.7109375" style="1976" customWidth="1"/>
    <col min="15509" max="15529" width="16.7109375" style="1976" customWidth="1"/>
    <col min="15530" max="15530" width="16.85546875" style="1976" customWidth="1"/>
    <col min="15531" max="15532" width="9.140625" style="1976" customWidth="1"/>
    <col min="15533" max="15533" width="17.5703125" style="1976" customWidth="1"/>
    <col min="15534" max="15534" width="16" style="1976" bestFit="1" customWidth="1"/>
    <col min="15535" max="15609" width="9.140625" style="1976" customWidth="1"/>
    <col min="15610" max="15610" width="59.85546875" style="1976" customWidth="1"/>
    <col min="15611" max="15611" width="12.28515625" style="1976" customWidth="1"/>
    <col min="15612" max="15612" width="13" style="1976" customWidth="1"/>
    <col min="15613" max="15613" width="12.5703125" style="1976" customWidth="1"/>
    <col min="15614" max="15614" width="12.85546875" style="1976" customWidth="1"/>
    <col min="15615" max="15615" width="14" style="1976" customWidth="1"/>
    <col min="15616" max="15616" width="13.140625" style="1976"/>
    <col min="15617" max="15617" width="59.85546875" style="1976" customWidth="1"/>
    <col min="15618" max="15618" width="12.28515625" style="1976" customWidth="1"/>
    <col min="15619" max="15619" width="13" style="1976" customWidth="1"/>
    <col min="15620" max="15620" width="12.5703125" style="1976" customWidth="1"/>
    <col min="15621" max="15621" width="12.85546875" style="1976" customWidth="1"/>
    <col min="15622" max="15622" width="14" style="1976" customWidth="1"/>
    <col min="15623" max="15623" width="13.140625" style="1976" customWidth="1"/>
    <col min="15624" max="15637" width="15.5703125" style="1976" bestFit="1" customWidth="1"/>
    <col min="15638" max="15638" width="12.140625" style="1976" customWidth="1"/>
    <col min="15639" max="15639" width="10.28515625" style="1976" customWidth="1"/>
    <col min="15640" max="15641" width="11.140625" style="1976" customWidth="1"/>
    <col min="15642" max="15642" width="13.85546875" style="1976" customWidth="1"/>
    <col min="15643" max="15643" width="11.42578125" style="1976" customWidth="1"/>
    <col min="15644" max="15644" width="11.28515625" style="1976" customWidth="1"/>
    <col min="15645" max="15646" width="10.85546875" style="1976" customWidth="1"/>
    <col min="15647" max="15647" width="13.7109375" style="1976" customWidth="1"/>
    <col min="15648" max="15648" width="11.5703125" style="1976" customWidth="1"/>
    <col min="15649" max="15649" width="12.28515625" style="1976" customWidth="1"/>
    <col min="15650" max="15650" width="11.7109375" style="1976" customWidth="1"/>
    <col min="15651" max="15651" width="12" style="1976" customWidth="1"/>
    <col min="15652" max="15652" width="15" style="1976" customWidth="1"/>
    <col min="15653" max="15763" width="9.140625" style="1976" customWidth="1"/>
    <col min="15764" max="15764" width="45.7109375" style="1976" customWidth="1"/>
    <col min="15765" max="15785" width="16.7109375" style="1976" customWidth="1"/>
    <col min="15786" max="15786" width="16.85546875" style="1976" customWidth="1"/>
    <col min="15787" max="15788" width="9.140625" style="1976" customWidth="1"/>
    <col min="15789" max="15789" width="17.5703125" style="1976" customWidth="1"/>
    <col min="15790" max="15790" width="16" style="1976" bestFit="1" customWidth="1"/>
    <col min="15791" max="15865" width="9.140625" style="1976" customWidth="1"/>
    <col min="15866" max="15866" width="59.85546875" style="1976" customWidth="1"/>
    <col min="15867" max="15867" width="12.28515625" style="1976" customWidth="1"/>
    <col min="15868" max="15868" width="13" style="1976" customWidth="1"/>
    <col min="15869" max="15869" width="12.5703125" style="1976" customWidth="1"/>
    <col min="15870" max="15870" width="12.85546875" style="1976" customWidth="1"/>
    <col min="15871" max="15871" width="14" style="1976" customWidth="1"/>
    <col min="15872" max="15872" width="13.140625" style="1976"/>
    <col min="15873" max="15873" width="59.85546875" style="1976" customWidth="1"/>
    <col min="15874" max="15874" width="12.28515625" style="1976" customWidth="1"/>
    <col min="15875" max="15875" width="13" style="1976" customWidth="1"/>
    <col min="15876" max="15876" width="12.5703125" style="1976" customWidth="1"/>
    <col min="15877" max="15877" width="12.85546875" style="1976" customWidth="1"/>
    <col min="15878" max="15878" width="14" style="1976" customWidth="1"/>
    <col min="15879" max="15879" width="13.140625" style="1976" customWidth="1"/>
    <col min="15880" max="15893" width="15.5703125" style="1976" bestFit="1" customWidth="1"/>
    <col min="15894" max="15894" width="12.140625" style="1976" customWidth="1"/>
    <col min="15895" max="15895" width="10.28515625" style="1976" customWidth="1"/>
    <col min="15896" max="15897" width="11.140625" style="1976" customWidth="1"/>
    <col min="15898" max="15898" width="13.85546875" style="1976" customWidth="1"/>
    <col min="15899" max="15899" width="11.42578125" style="1976" customWidth="1"/>
    <col min="15900" max="15900" width="11.28515625" style="1976" customWidth="1"/>
    <col min="15901" max="15902" width="10.85546875" style="1976" customWidth="1"/>
    <col min="15903" max="15903" width="13.7109375" style="1976" customWidth="1"/>
    <col min="15904" max="15904" width="11.5703125" style="1976" customWidth="1"/>
    <col min="15905" max="15905" width="12.28515625" style="1976" customWidth="1"/>
    <col min="15906" max="15906" width="11.7109375" style="1976" customWidth="1"/>
    <col min="15907" max="15907" width="12" style="1976" customWidth="1"/>
    <col min="15908" max="15908" width="15" style="1976" customWidth="1"/>
    <col min="15909" max="16019" width="9.140625" style="1976" customWidth="1"/>
    <col min="16020" max="16020" width="45.7109375" style="1976" customWidth="1"/>
    <col min="16021" max="16041" width="16.7109375" style="1976" customWidth="1"/>
    <col min="16042" max="16042" width="16.85546875" style="1976" customWidth="1"/>
    <col min="16043" max="16044" width="9.140625" style="1976" customWidth="1"/>
    <col min="16045" max="16045" width="17.5703125" style="1976" customWidth="1"/>
    <col min="16046" max="16046" width="16" style="1976" bestFit="1" customWidth="1"/>
    <col min="16047" max="16121" width="9.140625" style="1976" customWidth="1"/>
    <col min="16122" max="16122" width="59.85546875" style="1976" customWidth="1"/>
    <col min="16123" max="16123" width="12.28515625" style="1976" customWidth="1"/>
    <col min="16124" max="16124" width="13" style="1976" customWidth="1"/>
    <col min="16125" max="16125" width="12.5703125" style="1976" customWidth="1"/>
    <col min="16126" max="16126" width="12.85546875" style="1976" customWidth="1"/>
    <col min="16127" max="16127" width="14" style="1976" customWidth="1"/>
    <col min="16128" max="16128" width="13.140625" style="1976"/>
    <col min="16129" max="16129" width="59.85546875" style="1976" customWidth="1"/>
    <col min="16130" max="16130" width="12.28515625" style="1976" customWidth="1"/>
    <col min="16131" max="16131" width="13" style="1976" customWidth="1"/>
    <col min="16132" max="16132" width="12.5703125" style="1976" customWidth="1"/>
    <col min="16133" max="16133" width="12.85546875" style="1976" customWidth="1"/>
    <col min="16134" max="16134" width="14" style="1976" customWidth="1"/>
    <col min="16135" max="16135" width="13.140625" style="1976" customWidth="1"/>
    <col min="16136" max="16149" width="15.5703125" style="1976" bestFit="1" customWidth="1"/>
    <col min="16150" max="16150" width="12.140625" style="1976" customWidth="1"/>
    <col min="16151" max="16151" width="10.28515625" style="1976" customWidth="1"/>
    <col min="16152" max="16153" width="11.140625" style="1976" customWidth="1"/>
    <col min="16154" max="16154" width="13.85546875" style="1976" customWidth="1"/>
    <col min="16155" max="16155" width="11.42578125" style="1976" customWidth="1"/>
    <col min="16156" max="16156" width="11.28515625" style="1976" customWidth="1"/>
    <col min="16157" max="16158" width="10.85546875" style="1976" customWidth="1"/>
    <col min="16159" max="16159" width="13.7109375" style="1976" customWidth="1"/>
    <col min="16160" max="16160" width="11.5703125" style="1976" customWidth="1"/>
    <col min="16161" max="16161" width="12.28515625" style="1976" customWidth="1"/>
    <col min="16162" max="16162" width="11.7109375" style="1976" customWidth="1"/>
    <col min="16163" max="16163" width="12" style="1976" customWidth="1"/>
    <col min="16164" max="16164" width="15" style="1976" customWidth="1"/>
    <col min="16165" max="16275" width="9.140625" style="1976" customWidth="1"/>
    <col min="16276" max="16276" width="45.7109375" style="1976" customWidth="1"/>
    <col min="16277" max="16297" width="16.7109375" style="1976" customWidth="1"/>
    <col min="16298" max="16298" width="16.85546875" style="1976" customWidth="1"/>
    <col min="16299" max="16300" width="9.140625" style="1976" customWidth="1"/>
    <col min="16301" max="16301" width="17.5703125" style="1976" customWidth="1"/>
    <col min="16302" max="16302" width="16" style="1976" bestFit="1" customWidth="1"/>
    <col min="16303" max="16377" width="9.140625" style="1976" customWidth="1"/>
    <col min="16378" max="16378" width="59.85546875" style="1976" customWidth="1"/>
    <col min="16379" max="16379" width="12.28515625" style="1976" customWidth="1"/>
    <col min="16380" max="16380" width="13" style="1976" customWidth="1"/>
    <col min="16381" max="16381" width="12.5703125" style="1976" customWidth="1"/>
    <col min="16382" max="16382" width="12.85546875" style="1976" customWidth="1"/>
    <col min="16383" max="16383" width="14" style="1976" customWidth="1"/>
    <col min="16384" max="16384" width="13.140625" style="1976"/>
  </cols>
  <sheetData>
    <row r="1" spans="1:36" ht="25.5">
      <c r="A1" s="1172" t="s">
        <v>322</v>
      </c>
    </row>
    <row r="2" spans="1:36" s="1958" customFormat="1" ht="39.75" customHeight="1" thickBot="1">
      <c r="A2" s="1957" t="s">
        <v>1131</v>
      </c>
    </row>
    <row r="3" spans="1:36" s="3034" customFormat="1" ht="20.25" customHeight="1" thickBot="1">
      <c r="A3" s="3060" t="s">
        <v>1017</v>
      </c>
      <c r="B3" s="3081" t="s">
        <v>1018</v>
      </c>
      <c r="C3" s="3062" t="s">
        <v>1019</v>
      </c>
      <c r="D3" s="3062" t="s">
        <v>1020</v>
      </c>
      <c r="E3" s="3067" t="s">
        <v>1021</v>
      </c>
      <c r="F3" s="3064" t="s">
        <v>1022</v>
      </c>
      <c r="G3" s="3081" t="s">
        <v>1023</v>
      </c>
      <c r="H3" s="3062" t="s">
        <v>1024</v>
      </c>
      <c r="I3" s="3062" t="s">
        <v>1025</v>
      </c>
      <c r="J3" s="3067" t="s">
        <v>1026</v>
      </c>
      <c r="K3" s="3064" t="s">
        <v>1027</v>
      </c>
      <c r="L3" s="3081" t="s">
        <v>1028</v>
      </c>
      <c r="M3" s="3062" t="s">
        <v>1029</v>
      </c>
      <c r="N3" s="3062" t="s">
        <v>1030</v>
      </c>
      <c r="O3" s="3067" t="s">
        <v>1031</v>
      </c>
      <c r="P3" s="3064" t="s">
        <v>1032</v>
      </c>
      <c r="Q3" s="3081" t="s">
        <v>1033</v>
      </c>
      <c r="R3" s="3062" t="s">
        <v>1034</v>
      </c>
      <c r="S3" s="3062" t="s">
        <v>1035</v>
      </c>
      <c r="T3" s="3067" t="s">
        <v>1036</v>
      </c>
      <c r="U3" s="3065" t="s">
        <v>1037</v>
      </c>
      <c r="V3" s="3081" t="s">
        <v>1132</v>
      </c>
      <c r="W3" s="3062" t="s">
        <v>1133</v>
      </c>
      <c r="X3" s="3062" t="s">
        <v>1134</v>
      </c>
      <c r="Y3" s="3067" t="s">
        <v>1135</v>
      </c>
      <c r="Z3" s="3065" t="s">
        <v>1136</v>
      </c>
      <c r="AA3" s="3082" t="s">
        <v>1043</v>
      </c>
      <c r="AB3" s="3063" t="s">
        <v>1044</v>
      </c>
      <c r="AC3" s="3063" t="s">
        <v>1045</v>
      </c>
      <c r="AD3" s="3067" t="s">
        <v>1046</v>
      </c>
      <c r="AE3" s="3065" t="s">
        <v>1137</v>
      </c>
      <c r="AF3" s="3082" t="s">
        <v>1048</v>
      </c>
      <c r="AG3" s="3063" t="s">
        <v>1049</v>
      </c>
      <c r="AH3" s="3063" t="s">
        <v>1050</v>
      </c>
      <c r="AI3" s="3067" t="s">
        <v>1051</v>
      </c>
      <c r="AJ3" s="3065" t="s">
        <v>1138</v>
      </c>
    </row>
    <row r="4" spans="1:36" s="1967" customFormat="1" ht="15.75" customHeight="1">
      <c r="A4" s="3068" t="s">
        <v>1053</v>
      </c>
      <c r="B4" s="2035">
        <v>100</v>
      </c>
      <c r="C4" s="1960">
        <v>100</v>
      </c>
      <c r="D4" s="1960">
        <v>100</v>
      </c>
      <c r="E4" s="2036">
        <v>100</v>
      </c>
      <c r="F4" s="1962">
        <v>100</v>
      </c>
      <c r="G4" s="2035">
        <v>104.31829403844934</v>
      </c>
      <c r="H4" s="1960">
        <v>101.53655161939099</v>
      </c>
      <c r="I4" s="1960">
        <v>103.69652617669193</v>
      </c>
      <c r="J4" s="2036">
        <v>108.01560983721758</v>
      </c>
      <c r="K4" s="1962">
        <v>104.53071642466473</v>
      </c>
      <c r="L4" s="2035">
        <v>110.75287043313853</v>
      </c>
      <c r="M4" s="1960">
        <v>104.7393818719369</v>
      </c>
      <c r="N4" s="1960">
        <v>108.5638829396909</v>
      </c>
      <c r="O4" s="2036">
        <v>116.418033529854</v>
      </c>
      <c r="P4" s="1962">
        <v>110.37210344183086</v>
      </c>
      <c r="Q4" s="2035">
        <v>114.30559162346958</v>
      </c>
      <c r="R4" s="1960">
        <v>108.32890379394253</v>
      </c>
      <c r="S4" s="1960">
        <v>112.03065917382811</v>
      </c>
      <c r="T4" s="2036">
        <v>120.31193531728137</v>
      </c>
      <c r="U4" s="2021">
        <v>114.00648486349195</v>
      </c>
      <c r="V4" s="2035">
        <v>114.70001242731051</v>
      </c>
      <c r="W4" s="1960">
        <v>111.45156877179457</v>
      </c>
      <c r="X4" s="1960">
        <v>117.08644142570748</v>
      </c>
      <c r="Y4" s="2036">
        <v>123.36778975947993</v>
      </c>
      <c r="Z4" s="1962">
        <v>117.1531648496693</v>
      </c>
      <c r="AA4" s="2037">
        <v>117.70013261499443</v>
      </c>
      <c r="AB4" s="2038">
        <v>117.56252109028422</v>
      </c>
      <c r="AC4" s="2038">
        <v>123.72976693717976</v>
      </c>
      <c r="AD4" s="2039">
        <v>130.54367464279241</v>
      </c>
      <c r="AE4" s="2040">
        <v>123.09865880562043</v>
      </c>
      <c r="AF4" s="2037">
        <v>130.32822733196198</v>
      </c>
      <c r="AG4" s="2038">
        <v>127.35021111135222</v>
      </c>
      <c r="AH4" s="2038">
        <f>('C2'!AH4/'C3 '!AH4)*100</f>
        <v>127.07795351887599</v>
      </c>
      <c r="AI4" s="2039">
        <f>('C2'!AI4/'C3 '!AI4)*100</f>
        <v>133.5754197927501</v>
      </c>
      <c r="AJ4" s="2040">
        <f>('C2'!AJ4/'C3 '!AJ4)*100</f>
        <v>129.6024285239875</v>
      </c>
    </row>
    <row r="5" spans="1:36" ht="15.75" customHeight="1">
      <c r="A5" s="3069" t="s">
        <v>1054</v>
      </c>
      <c r="B5" s="2041">
        <v>100</v>
      </c>
      <c r="C5" s="1969">
        <v>100</v>
      </c>
      <c r="D5" s="1969">
        <v>100</v>
      </c>
      <c r="E5" s="2042">
        <v>100</v>
      </c>
      <c r="F5" s="1971">
        <v>100</v>
      </c>
      <c r="G5" s="2041">
        <v>103.35534223782304</v>
      </c>
      <c r="H5" s="1969">
        <v>99.456570880273048</v>
      </c>
      <c r="I5" s="1969">
        <v>103.74757238869246</v>
      </c>
      <c r="J5" s="2042">
        <v>107.96301693300165</v>
      </c>
      <c r="K5" s="1971">
        <v>103.89156793027708</v>
      </c>
      <c r="L5" s="2041">
        <v>109.1309639645809</v>
      </c>
      <c r="M5" s="1969">
        <v>102.73471858868768</v>
      </c>
      <c r="N5" s="1969">
        <v>107.22828635385872</v>
      </c>
      <c r="O5" s="2042">
        <v>115.36724358433916</v>
      </c>
      <c r="P5" s="1971">
        <v>108.91435172894417</v>
      </c>
      <c r="Q5" s="2041">
        <v>112.28406526522295</v>
      </c>
      <c r="R5" s="1969">
        <v>105.81680672933751</v>
      </c>
      <c r="S5" s="1969">
        <v>110.39395671631129</v>
      </c>
      <c r="T5" s="2042">
        <v>118.96639723235189</v>
      </c>
      <c r="U5" s="1971">
        <v>112.18710165617929</v>
      </c>
      <c r="V5" s="2041">
        <v>111.6273198334047</v>
      </c>
      <c r="W5" s="1969">
        <v>108.01999999999998</v>
      </c>
      <c r="X5" s="1969">
        <v>115.04719195539607</v>
      </c>
      <c r="Y5" s="2042">
        <v>121.32000000000001</v>
      </c>
      <c r="Z5" s="1971">
        <v>114.63825648746067</v>
      </c>
      <c r="AA5" s="2018">
        <v>113.780036279472</v>
      </c>
      <c r="AB5" s="2043">
        <v>114.02373721169899</v>
      </c>
      <c r="AC5" s="2043">
        <v>121.68876553518551</v>
      </c>
      <c r="AD5" s="2005">
        <v>128.504382767593</v>
      </c>
      <c r="AE5" s="2044">
        <v>120.42066008554578</v>
      </c>
      <c r="AF5" s="2018">
        <v>126.01358051816298</v>
      </c>
      <c r="AG5" s="2043">
        <v>124.56735419658594</v>
      </c>
      <c r="AH5" s="2043">
        <f>('C2'!AH5/'C3 '!AH5)*100</f>
        <v>125.03267694068647</v>
      </c>
      <c r="AI5" s="2005">
        <f>('C2'!AI5/'C3 '!AI5)*100</f>
        <v>130.93972618958733</v>
      </c>
      <c r="AJ5" s="2044">
        <f>('C2'!AJ5/'C3 '!AJ5)*100</f>
        <v>126.77933230536536</v>
      </c>
    </row>
    <row r="6" spans="1:36" ht="15.75" customHeight="1">
      <c r="A6" s="3069" t="s">
        <v>1055</v>
      </c>
      <c r="B6" s="2041">
        <v>100</v>
      </c>
      <c r="C6" s="1969">
        <v>100</v>
      </c>
      <c r="D6" s="1969">
        <v>100</v>
      </c>
      <c r="E6" s="2042">
        <v>100</v>
      </c>
      <c r="F6" s="1971">
        <v>100</v>
      </c>
      <c r="G6" s="2041">
        <v>112.31228190765192</v>
      </c>
      <c r="H6" s="1969">
        <v>123.65749537966009</v>
      </c>
      <c r="I6" s="1969">
        <v>102.92994017685623</v>
      </c>
      <c r="J6" s="2042">
        <v>109.16953017451605</v>
      </c>
      <c r="K6" s="1971">
        <v>111.6267168055592</v>
      </c>
      <c r="L6" s="2041">
        <v>126.49477490931586</v>
      </c>
      <c r="M6" s="1969">
        <v>127.04005338584348</v>
      </c>
      <c r="N6" s="1969">
        <v>129.77496722686385</v>
      </c>
      <c r="O6" s="2042">
        <v>130.9921883080041</v>
      </c>
      <c r="P6" s="1971">
        <v>128.69852458929594</v>
      </c>
      <c r="Q6" s="2041">
        <v>133.33477818930507</v>
      </c>
      <c r="R6" s="1969">
        <v>134.17671106510238</v>
      </c>
      <c r="S6" s="1969">
        <v>137.02989895864158</v>
      </c>
      <c r="T6" s="2042">
        <v>138.01490094518257</v>
      </c>
      <c r="U6" s="1971">
        <v>135.74876772681813</v>
      </c>
      <c r="V6" s="2041">
        <v>141.57968073191384</v>
      </c>
      <c r="W6" s="1969">
        <v>144.19890482545426</v>
      </c>
      <c r="X6" s="1969">
        <v>145.64089387370873</v>
      </c>
      <c r="Y6" s="2042">
        <v>147.09730281244592</v>
      </c>
      <c r="Z6" s="1971">
        <v>144.73542101943477</v>
      </c>
      <c r="AA6" s="2018">
        <v>149.30376235463248</v>
      </c>
      <c r="AB6" s="2043">
        <v>150.73104652810895</v>
      </c>
      <c r="AC6" s="2043">
        <v>152.40119659156031</v>
      </c>
      <c r="AD6" s="2005">
        <v>154.40119659155999</v>
      </c>
      <c r="AE6" s="2044">
        <v>151.82745876283388</v>
      </c>
      <c r="AF6" s="2018">
        <v>158.76704585437224</v>
      </c>
      <c r="AG6" s="2043">
        <v>154.82660240077701</v>
      </c>
      <c r="AH6" s="2043">
        <f>('C2'!AH6/'C3 '!AH6)*100</f>
        <v>156.51342169903566</v>
      </c>
      <c r="AI6" s="2005">
        <f>('C2'!AI6/'C3 '!AI6)*100</f>
        <v>162.25193575554704</v>
      </c>
      <c r="AJ6" s="2044">
        <f>('C2'!AJ6/'C3 '!AJ6)*100</f>
        <v>158.27813411174552</v>
      </c>
    </row>
    <row r="7" spans="1:36" ht="15.75" customHeight="1">
      <c r="A7" s="3069" t="s">
        <v>1056</v>
      </c>
      <c r="B7" s="2041">
        <v>100</v>
      </c>
      <c r="C7" s="1969">
        <v>100</v>
      </c>
      <c r="D7" s="1969">
        <v>100</v>
      </c>
      <c r="E7" s="2042">
        <v>100</v>
      </c>
      <c r="F7" s="1971">
        <v>100</v>
      </c>
      <c r="G7" s="2041">
        <v>107.09218399070257</v>
      </c>
      <c r="H7" s="1969">
        <v>107.24052004802185</v>
      </c>
      <c r="I7" s="1969">
        <v>105.93541814398463</v>
      </c>
      <c r="J7" s="2042">
        <v>109.25476467022936</v>
      </c>
      <c r="K7" s="1971">
        <v>107.43084338450286</v>
      </c>
      <c r="L7" s="2041">
        <v>122.05416255256742</v>
      </c>
      <c r="M7" s="1969">
        <v>112.17330469614031</v>
      </c>
      <c r="N7" s="1969">
        <v>113.76417885474726</v>
      </c>
      <c r="O7" s="2042">
        <v>118.64436352985118</v>
      </c>
      <c r="P7" s="1971">
        <v>116.47266081871341</v>
      </c>
      <c r="Q7" s="2041">
        <v>121.36147265901795</v>
      </c>
      <c r="R7" s="1969">
        <v>121.36147265901798</v>
      </c>
      <c r="S7" s="1969">
        <v>121.36147265901795</v>
      </c>
      <c r="T7" s="2042">
        <v>122.92253030637966</v>
      </c>
      <c r="U7" s="1971">
        <v>121.79709841008773</v>
      </c>
      <c r="V7" s="2041">
        <v>126.0425360471491</v>
      </c>
      <c r="W7" s="1969">
        <v>127.61564849392362</v>
      </c>
      <c r="X7" s="1969">
        <v>129.74158772254319</v>
      </c>
      <c r="Y7" s="2042">
        <v>131.18469338197121</v>
      </c>
      <c r="Z7" s="1971">
        <v>128.76031633279962</v>
      </c>
      <c r="AA7" s="2018">
        <v>134.75540360946857</v>
      </c>
      <c r="AB7" s="2043">
        <v>132.16085578721928</v>
      </c>
      <c r="AC7" s="2043">
        <v>132.84973125619416</v>
      </c>
      <c r="AD7" s="2005">
        <v>133.25533021762735</v>
      </c>
      <c r="AE7" s="2044">
        <v>133.22304815459532</v>
      </c>
      <c r="AF7" s="2018">
        <v>136.56857653916845</v>
      </c>
      <c r="AG7" s="2043">
        <v>134.51690895913714</v>
      </c>
      <c r="AH7" s="2043">
        <f>('C2'!AH7/'C3 '!AH7)*100</f>
        <v>136.02227593084189</v>
      </c>
      <c r="AI7" s="2005">
        <f>('C2'!AI7/'C3 '!AI7)*100</f>
        <v>142.79160883700206</v>
      </c>
      <c r="AJ7" s="2044">
        <f>('C2'!AJ7/'C3 '!AJ7)*100</f>
        <v>137.64352069000088</v>
      </c>
    </row>
    <row r="8" spans="1:36" ht="15.75" customHeight="1">
      <c r="A8" s="3069" t="s">
        <v>1057</v>
      </c>
      <c r="B8" s="2041">
        <v>100</v>
      </c>
      <c r="C8" s="1969">
        <v>100</v>
      </c>
      <c r="D8" s="1969">
        <v>100</v>
      </c>
      <c r="E8" s="2042">
        <v>100</v>
      </c>
      <c r="F8" s="1971">
        <v>100</v>
      </c>
      <c r="G8" s="2041">
        <v>107.42448179993443</v>
      </c>
      <c r="H8" s="1969">
        <v>105.46971939573938</v>
      </c>
      <c r="I8" s="1969">
        <v>102.37215044936967</v>
      </c>
      <c r="J8" s="2042">
        <v>105.10687428816807</v>
      </c>
      <c r="K8" s="1971">
        <v>105.18122797307836</v>
      </c>
      <c r="L8" s="2041">
        <v>109.80662489903197</v>
      </c>
      <c r="M8" s="1969">
        <v>109.90808480241742</v>
      </c>
      <c r="N8" s="1969">
        <v>110.78126203659673</v>
      </c>
      <c r="O8" s="2042">
        <v>112.50540372568869</v>
      </c>
      <c r="P8" s="1971">
        <v>110.76676909673257</v>
      </c>
      <c r="Q8" s="2041">
        <v>114.93918225565372</v>
      </c>
      <c r="R8" s="1969">
        <v>114.93918225565369</v>
      </c>
      <c r="S8" s="1969">
        <v>114.93918225565369</v>
      </c>
      <c r="T8" s="2042">
        <v>117.18533666064059</v>
      </c>
      <c r="U8" s="1971">
        <v>115.53637762132831</v>
      </c>
      <c r="V8" s="2041">
        <v>121.24873202117006</v>
      </c>
      <c r="W8" s="1969">
        <v>127.61564849392362</v>
      </c>
      <c r="X8" s="1969">
        <v>127.91212237767269</v>
      </c>
      <c r="Y8" s="2042">
        <v>125.85023637284243</v>
      </c>
      <c r="Z8" s="1971">
        <v>125.53355990616473</v>
      </c>
      <c r="AA8" s="2018">
        <v>130.88424582775613</v>
      </c>
      <c r="AB8" s="2043">
        <v>133.74687107113976</v>
      </c>
      <c r="AC8" s="2043">
        <v>133.77551821678648</v>
      </c>
      <c r="AD8" s="2005">
        <v>132.80221170522748</v>
      </c>
      <c r="AE8" s="2044">
        <v>132.74102917394549</v>
      </c>
      <c r="AF8" s="2018">
        <v>167.84584843642199</v>
      </c>
      <c r="AG8" s="2043">
        <v>137.96178494427812</v>
      </c>
      <c r="AH8" s="2043">
        <f>('C2'!AH8/'C3 '!AH8)*100</f>
        <v>139.56990960390019</v>
      </c>
      <c r="AI8" s="2005">
        <f>('C2'!AI8/'C3 '!AI8)*100</f>
        <v>144.5982923981567</v>
      </c>
      <c r="AJ8" s="2044">
        <f>('C2'!AJ8/'C3 '!AJ8)*100</f>
        <v>148.3713810648066</v>
      </c>
    </row>
    <row r="9" spans="1:36" s="1967" customFormat="1" ht="15.75" customHeight="1">
      <c r="A9" s="3068" t="s">
        <v>1058</v>
      </c>
      <c r="B9" s="2035">
        <v>100</v>
      </c>
      <c r="C9" s="1960">
        <v>100</v>
      </c>
      <c r="D9" s="1960">
        <v>100</v>
      </c>
      <c r="E9" s="2036">
        <v>100</v>
      </c>
      <c r="F9" s="1962">
        <v>100</v>
      </c>
      <c r="G9" s="2035">
        <v>115.91238220823401</v>
      </c>
      <c r="H9" s="1960">
        <v>121.87620275235484</v>
      </c>
      <c r="I9" s="1960">
        <v>123.34845890744228</v>
      </c>
      <c r="J9" s="2036">
        <v>124.80217776528796</v>
      </c>
      <c r="K9" s="1962">
        <v>121.37738002633756</v>
      </c>
      <c r="L9" s="2035">
        <v>129.40985883985741</v>
      </c>
      <c r="M9" s="1960">
        <v>129.77223406482327</v>
      </c>
      <c r="N9" s="1960">
        <v>130.90148032406151</v>
      </c>
      <c r="O9" s="2036">
        <v>131.16413174350785</v>
      </c>
      <c r="P9" s="1962">
        <v>130.29847300717842</v>
      </c>
      <c r="Q9" s="2035">
        <v>133.30852316385827</v>
      </c>
      <c r="R9" s="1960">
        <v>133.02850064938991</v>
      </c>
      <c r="S9" s="1960">
        <v>135.47944325829872</v>
      </c>
      <c r="T9" s="2036">
        <v>139.72241535851782</v>
      </c>
      <c r="U9" s="1962">
        <v>135.34350629895908</v>
      </c>
      <c r="V9" s="2035">
        <v>135.80269010850901</v>
      </c>
      <c r="W9" s="1960">
        <v>141.06226207491721</v>
      </c>
      <c r="X9" s="1960">
        <v>128.78885683030643</v>
      </c>
      <c r="Y9" s="2036">
        <v>128.17114318359265</v>
      </c>
      <c r="Z9" s="1962">
        <v>133.43383916313337</v>
      </c>
      <c r="AA9" s="2037">
        <v>106.54709508311228</v>
      </c>
      <c r="AB9" s="2038">
        <v>121.38988690529678</v>
      </c>
      <c r="AC9" s="2038">
        <v>110.04383506787822</v>
      </c>
      <c r="AD9" s="2039">
        <v>115.3248638198037</v>
      </c>
      <c r="AE9" s="2040">
        <v>113.17395560311067</v>
      </c>
      <c r="AF9" s="2037">
        <v>94.449084941787746</v>
      </c>
      <c r="AG9" s="2038">
        <v>105.23349355307987</v>
      </c>
      <c r="AH9" s="2038">
        <f>('C2'!AH9/'C3 '!AH9)*100</f>
        <v>127.78031093999785</v>
      </c>
      <c r="AI9" s="2039">
        <f>('C2'!AI9/'C3 '!AI9)*100</f>
        <v>151.50466565452427</v>
      </c>
      <c r="AJ9" s="2040">
        <f>('C2'!AJ9/'C3 '!AJ9)*100</f>
        <v>119.53577194028033</v>
      </c>
    </row>
    <row r="10" spans="1:36" ht="15.75" customHeight="1">
      <c r="A10" s="3069" t="s">
        <v>1059</v>
      </c>
      <c r="B10" s="2041">
        <v>100</v>
      </c>
      <c r="C10" s="1969">
        <v>100</v>
      </c>
      <c r="D10" s="1969">
        <v>100</v>
      </c>
      <c r="E10" s="2042">
        <v>100</v>
      </c>
      <c r="F10" s="1971">
        <v>100</v>
      </c>
      <c r="G10" s="2041">
        <v>119.78054929600344</v>
      </c>
      <c r="H10" s="1969">
        <v>129.05217801446224</v>
      </c>
      <c r="I10" s="1969">
        <v>131.91153052332808</v>
      </c>
      <c r="J10" s="2042">
        <v>134.51708271325001</v>
      </c>
      <c r="K10" s="1971">
        <v>128.38556649850725</v>
      </c>
      <c r="L10" s="2041">
        <v>136.75399808645813</v>
      </c>
      <c r="M10" s="1969">
        <v>137.90377715526151</v>
      </c>
      <c r="N10" s="1969">
        <v>138.82172854141578</v>
      </c>
      <c r="O10" s="2042">
        <v>140.65328444895584</v>
      </c>
      <c r="P10" s="1971">
        <v>138.4397297801053</v>
      </c>
      <c r="Q10" s="2041">
        <v>140.93252144435641</v>
      </c>
      <c r="R10" s="1969">
        <v>141.35173888552671</v>
      </c>
      <c r="S10" s="1969">
        <v>144.44655384197077</v>
      </c>
      <c r="T10" s="2042">
        <v>153.9374870365028</v>
      </c>
      <c r="U10" s="1971">
        <v>144.91085894793721</v>
      </c>
      <c r="V10" s="2041">
        <v>142.99612767284421</v>
      </c>
      <c r="W10" s="1969">
        <v>152.09447104082676</v>
      </c>
      <c r="X10" s="1969">
        <v>127.49999999999999</v>
      </c>
      <c r="Y10" s="2042">
        <v>125.50573693614002</v>
      </c>
      <c r="Z10" s="1971">
        <v>137.14694179524039</v>
      </c>
      <c r="AA10" s="2018">
        <v>82.908951520752012</v>
      </c>
      <c r="AB10" s="2043">
        <v>108.22</v>
      </c>
      <c r="AC10" s="2043">
        <v>83.433766467271809</v>
      </c>
      <c r="AD10" s="2005">
        <v>87.962090599600003</v>
      </c>
      <c r="AE10" s="2044">
        <v>90.353692485124981</v>
      </c>
      <c r="AF10" s="2018">
        <v>55.566699237818703</v>
      </c>
      <c r="AG10" s="2043">
        <v>67.286554151757912</v>
      </c>
      <c r="AH10" s="2043">
        <f>('C2'!AH10/'C3 '!AH10)*100</f>
        <v>112.84603981296772</v>
      </c>
      <c r="AI10" s="2005">
        <f>('C2'!AI10/'C3 '!AI10)*100</f>
        <v>156.064489798191</v>
      </c>
      <c r="AJ10" s="2044">
        <f>('C2'!AJ10/'C3 '!AJ10)*100</f>
        <v>95.653302275455005</v>
      </c>
    </row>
    <row r="11" spans="1:36" ht="15.75" customHeight="1">
      <c r="A11" s="3069" t="s">
        <v>1060</v>
      </c>
      <c r="B11" s="2041">
        <v>100</v>
      </c>
      <c r="C11" s="1969">
        <v>100</v>
      </c>
      <c r="D11" s="1969">
        <v>100</v>
      </c>
      <c r="E11" s="2042">
        <v>100</v>
      </c>
      <c r="F11" s="1971">
        <v>100</v>
      </c>
      <c r="G11" s="2041">
        <v>100.2617424083585</v>
      </c>
      <c r="H11" s="1969">
        <v>100.25924837074342</v>
      </c>
      <c r="I11" s="1969">
        <v>100.24643987958785</v>
      </c>
      <c r="J11" s="2042">
        <v>100.24987237043621</v>
      </c>
      <c r="K11" s="1971">
        <v>100.25423323959011</v>
      </c>
      <c r="L11" s="2041">
        <v>100.50476536875877</v>
      </c>
      <c r="M11" s="1969">
        <v>100.50469159838154</v>
      </c>
      <c r="N11" s="1969">
        <v>100.50506519545669</v>
      </c>
      <c r="O11" s="2042">
        <v>100.50501736564958</v>
      </c>
      <c r="P11" s="1971">
        <v>100.50489651687407</v>
      </c>
      <c r="Q11" s="2041">
        <v>101.98282801594007</v>
      </c>
      <c r="R11" s="1969">
        <v>102.0078513552649</v>
      </c>
      <c r="S11" s="1969">
        <v>102.18706743833729</v>
      </c>
      <c r="T11" s="2042">
        <v>102.3450171713197</v>
      </c>
      <c r="U11" s="1971">
        <v>102.14353999549574</v>
      </c>
      <c r="V11" s="2041">
        <v>104.80345327059987</v>
      </c>
      <c r="W11" s="1969">
        <v>105.17282004521742</v>
      </c>
      <c r="X11" s="1969">
        <v>105.30754474001019</v>
      </c>
      <c r="Y11" s="2042">
        <v>105.85310718960481</v>
      </c>
      <c r="Z11" s="1971">
        <v>105.31054538938082</v>
      </c>
      <c r="AA11" s="2018">
        <v>106.44653077239892</v>
      </c>
      <c r="AB11" s="2043">
        <v>107.39286807467478</v>
      </c>
      <c r="AC11" s="2043">
        <v>106.85882972827694</v>
      </c>
      <c r="AD11" s="2005">
        <v>106.83550951974506</v>
      </c>
      <c r="AE11" s="2044">
        <v>106.87310649707538</v>
      </c>
      <c r="AF11" s="2018">
        <v>109.61540299996184</v>
      </c>
      <c r="AG11" s="2043">
        <v>111.15013499877691</v>
      </c>
      <c r="AH11" s="2043">
        <f>('C2'!AH11/'C3 '!AH11)*100</f>
        <v>116.2878618233518</v>
      </c>
      <c r="AI11" s="2005">
        <f>('C2'!AI11/'C3 '!AI11)*100</f>
        <v>123.00361517549112</v>
      </c>
      <c r="AJ11" s="2044">
        <f>('C2'!AJ11/'C3 '!AJ11)*100</f>
        <v>116.67937782985976</v>
      </c>
    </row>
    <row r="12" spans="1:36" ht="15.75" customHeight="1">
      <c r="A12" s="3069" t="s">
        <v>1061</v>
      </c>
      <c r="B12" s="2041">
        <v>100</v>
      </c>
      <c r="C12" s="1969">
        <v>100</v>
      </c>
      <c r="D12" s="1969">
        <v>100</v>
      </c>
      <c r="E12" s="2042">
        <v>100</v>
      </c>
      <c r="F12" s="1971">
        <v>100</v>
      </c>
      <c r="G12" s="2041">
        <v>100.25</v>
      </c>
      <c r="H12" s="1969">
        <v>100.25000000000001</v>
      </c>
      <c r="I12" s="1969">
        <v>100.25000000000001</v>
      </c>
      <c r="J12" s="2042">
        <v>100.24999999999993</v>
      </c>
      <c r="K12" s="1971">
        <v>100.24999999999994</v>
      </c>
      <c r="L12" s="2041">
        <v>100.50062500000001</v>
      </c>
      <c r="M12" s="1969">
        <v>100.50062500000001</v>
      </c>
      <c r="N12" s="1969">
        <v>100.50062500000001</v>
      </c>
      <c r="O12" s="2042">
        <v>100.50062500000001</v>
      </c>
      <c r="P12" s="1971">
        <v>100.50062500000001</v>
      </c>
      <c r="Q12" s="2041">
        <v>100.70162624999996</v>
      </c>
      <c r="R12" s="1969">
        <v>100.70162624999996</v>
      </c>
      <c r="S12" s="1969">
        <v>100.70162625</v>
      </c>
      <c r="T12" s="2042">
        <v>100.70162624999999</v>
      </c>
      <c r="U12" s="1971">
        <v>100.70162624999996</v>
      </c>
      <c r="V12" s="2041">
        <v>103.15049147916666</v>
      </c>
      <c r="W12" s="1969">
        <v>105.79964607890624</v>
      </c>
      <c r="X12" s="1969">
        <v>106.15231156583592</v>
      </c>
      <c r="Y12" s="2042">
        <v>106.22284466322189</v>
      </c>
      <c r="Z12" s="1971">
        <v>105.15593504310242</v>
      </c>
      <c r="AA12" s="2018">
        <v>106.60524690400945</v>
      </c>
      <c r="AB12" s="2043">
        <v>114.23434842674757</v>
      </c>
      <c r="AC12" s="2043">
        <v>107.79565649721521</v>
      </c>
      <c r="AD12" s="2005">
        <v>109.54508394265741</v>
      </c>
      <c r="AE12" s="2044">
        <v>109.78194114383702</v>
      </c>
      <c r="AF12" s="2018">
        <v>110.44878048161191</v>
      </c>
      <c r="AG12" s="2043">
        <v>112.43067532888983</v>
      </c>
      <c r="AH12" s="2043">
        <f>('C2'!AH12/'C3 '!AH12)*100</f>
        <v>118.10647965877354</v>
      </c>
      <c r="AI12" s="2005">
        <f>('C2'!AI12/'C3 '!AI12)*100</f>
        <v>124.50369102807821</v>
      </c>
      <c r="AJ12" s="2044">
        <f>('C2'!AJ12/'C3 '!AJ12)*100</f>
        <v>115.65324674508743</v>
      </c>
    </row>
    <row r="13" spans="1:36" ht="15.75" customHeight="1">
      <c r="A13" s="3069" t="s">
        <v>1062</v>
      </c>
      <c r="B13" s="2041">
        <v>100</v>
      </c>
      <c r="C13" s="1969">
        <v>100</v>
      </c>
      <c r="D13" s="1969">
        <v>100</v>
      </c>
      <c r="E13" s="2042">
        <v>100</v>
      </c>
      <c r="F13" s="1971">
        <v>100</v>
      </c>
      <c r="G13" s="2041">
        <v>100.38937962095467</v>
      </c>
      <c r="H13" s="1969">
        <v>100.32750971510829</v>
      </c>
      <c r="I13" s="1969">
        <v>100.0650154784696</v>
      </c>
      <c r="J13" s="2042">
        <v>100.05172993536522</v>
      </c>
      <c r="K13" s="1971">
        <v>100.25</v>
      </c>
      <c r="L13" s="2041">
        <v>100.50062499999999</v>
      </c>
      <c r="M13" s="1969">
        <v>100.50062499999997</v>
      </c>
      <c r="N13" s="1969">
        <v>100.50062499999999</v>
      </c>
      <c r="O13" s="2042">
        <v>100.50062499999999</v>
      </c>
      <c r="P13" s="1971">
        <v>100.50062499999999</v>
      </c>
      <c r="Q13" s="2041">
        <v>100.70162624999999</v>
      </c>
      <c r="R13" s="1969">
        <v>100.70162625</v>
      </c>
      <c r="S13" s="1969">
        <v>100.70162625</v>
      </c>
      <c r="T13" s="2042">
        <v>100.70162625</v>
      </c>
      <c r="U13" s="1971">
        <v>100.70162624999999</v>
      </c>
      <c r="V13" s="2041">
        <v>103.15049147916666</v>
      </c>
      <c r="W13" s="1969">
        <v>105.79964607890624</v>
      </c>
      <c r="X13" s="1969">
        <v>106.15231156583593</v>
      </c>
      <c r="Y13" s="2042">
        <v>106.22284466322189</v>
      </c>
      <c r="Z13" s="1971">
        <v>105.16852694879388</v>
      </c>
      <c r="AA13" s="2018">
        <v>106.60524690400943</v>
      </c>
      <c r="AB13" s="2043">
        <v>107.36422998293395</v>
      </c>
      <c r="AC13" s="2043">
        <v>107.79565649721521</v>
      </c>
      <c r="AD13" s="2005">
        <v>107.25504446138621</v>
      </c>
      <c r="AE13" s="2044">
        <v>107.22430984369953</v>
      </c>
      <c r="AF13" s="2018">
        <v>110.44878048161189</v>
      </c>
      <c r="AG13" s="2043">
        <v>112.43067532888983</v>
      </c>
      <c r="AH13" s="2043">
        <f>('C2'!AH13/'C3 '!AH13)*100</f>
        <v>118.10647965877354</v>
      </c>
      <c r="AI13" s="2005">
        <f>('C2'!AI13/'C3 '!AI13)*100</f>
        <v>124.50369102807821</v>
      </c>
      <c r="AJ13" s="2044">
        <f>('C2'!AJ13/'C3 '!AJ13)*100</f>
        <v>114.31075157622979</v>
      </c>
    </row>
    <row r="14" spans="1:36" ht="15.75" customHeight="1">
      <c r="A14" s="3069" t="s">
        <v>1063</v>
      </c>
      <c r="B14" s="2041">
        <v>100</v>
      </c>
      <c r="C14" s="1969">
        <v>100</v>
      </c>
      <c r="D14" s="1969">
        <v>100</v>
      </c>
      <c r="E14" s="2042">
        <v>100</v>
      </c>
      <c r="F14" s="1971">
        <v>100</v>
      </c>
      <c r="G14" s="2041">
        <v>100.25476055867144</v>
      </c>
      <c r="H14" s="1969">
        <v>100.25476055867146</v>
      </c>
      <c r="I14" s="1969">
        <v>100.25476055867146</v>
      </c>
      <c r="J14" s="2042">
        <v>100.25476055867142</v>
      </c>
      <c r="K14" s="1971">
        <v>100.25476055867142</v>
      </c>
      <c r="L14" s="2041">
        <v>100.50539746006812</v>
      </c>
      <c r="M14" s="1969">
        <v>100.50539746006815</v>
      </c>
      <c r="N14" s="1969">
        <v>100.50539746006812</v>
      </c>
      <c r="O14" s="2042">
        <v>100.50539746006812</v>
      </c>
      <c r="P14" s="1971">
        <v>100.50539746006812</v>
      </c>
      <c r="Q14" s="2041">
        <v>102.18474439679677</v>
      </c>
      <c r="R14" s="1969">
        <v>102.23721797688157</v>
      </c>
      <c r="S14" s="1969">
        <v>102.29825337689435</v>
      </c>
      <c r="T14" s="2042">
        <v>102.48839749628095</v>
      </c>
      <c r="U14" s="1971">
        <v>102.31536298841341</v>
      </c>
      <c r="V14" s="2041">
        <v>105.06417200213953</v>
      </c>
      <c r="W14" s="1969">
        <v>105.06417200213953</v>
      </c>
      <c r="X14" s="1969">
        <v>105.23927616880621</v>
      </c>
      <c r="Y14" s="2042">
        <v>105.81809218773468</v>
      </c>
      <c r="Z14" s="1971">
        <v>105.32906384955083</v>
      </c>
      <c r="AA14" s="2018">
        <v>106.42125531320465</v>
      </c>
      <c r="AB14" s="2043">
        <v>106.67063652514366</v>
      </c>
      <c r="AC14" s="2043">
        <v>106.78249149810408</v>
      </c>
      <c r="AD14" s="2005">
        <v>106.62479444548414</v>
      </c>
      <c r="AE14" s="2044">
        <v>106.62489745193626</v>
      </c>
      <c r="AF14" s="2018">
        <v>108.16059768257024</v>
      </c>
      <c r="AG14" s="2043">
        <v>110.92342231552361</v>
      </c>
      <c r="AH14" s="2043">
        <f>('C2'!AH14/'C3 '!AH14)*100</f>
        <v>116.14978124225273</v>
      </c>
      <c r="AI14" s="2005">
        <f>('C2'!AI14/'C3 '!AI14)*100</f>
        <v>122.86462643065035</v>
      </c>
      <c r="AJ14" s="2044">
        <f>('C2'!AJ14/'C3 '!AJ14)*100</f>
        <v>116.93769418919018</v>
      </c>
    </row>
    <row r="15" spans="1:36" ht="15.75" customHeight="1">
      <c r="A15" s="3069" t="s">
        <v>1064</v>
      </c>
      <c r="B15" s="2041">
        <v>100</v>
      </c>
      <c r="C15" s="1969">
        <v>100</v>
      </c>
      <c r="D15" s="1969">
        <v>100</v>
      </c>
      <c r="E15" s="2042">
        <v>100</v>
      </c>
      <c r="F15" s="1971">
        <v>100</v>
      </c>
      <c r="G15" s="2041">
        <v>106.46703019889191</v>
      </c>
      <c r="H15" s="1969">
        <v>106.92226673292464</v>
      </c>
      <c r="I15" s="1969">
        <v>107.80034712473392</v>
      </c>
      <c r="J15" s="2042">
        <v>108.17572504653941</v>
      </c>
      <c r="K15" s="1971">
        <v>107.38234429301303</v>
      </c>
      <c r="L15" s="2041">
        <v>116.09852827903624</v>
      </c>
      <c r="M15" s="1969">
        <v>116.44822163039395</v>
      </c>
      <c r="N15" s="1969">
        <v>117.21247274865618</v>
      </c>
      <c r="O15" s="2042">
        <v>117.5356915956167</v>
      </c>
      <c r="P15" s="1971">
        <v>116.83151314649982</v>
      </c>
      <c r="Q15" s="2041">
        <v>123.31115345635327</v>
      </c>
      <c r="R15" s="1969">
        <v>123.86581298074051</v>
      </c>
      <c r="S15" s="1969">
        <v>124.47755599269877</v>
      </c>
      <c r="T15" s="2042">
        <v>124.89896335434496</v>
      </c>
      <c r="U15" s="1971">
        <v>124.14825739802306</v>
      </c>
      <c r="V15" s="2041">
        <v>128.2639672942453</v>
      </c>
      <c r="W15" s="1969">
        <v>129.86417994238764</v>
      </c>
      <c r="X15" s="1969">
        <v>130.47058260377423</v>
      </c>
      <c r="Y15" s="2042">
        <v>131.11168592731434</v>
      </c>
      <c r="Z15" s="1971">
        <v>129.93936410605855</v>
      </c>
      <c r="AA15" s="2018">
        <v>130.77575426596081</v>
      </c>
      <c r="AB15" s="2043">
        <v>135.1178543869421</v>
      </c>
      <c r="AC15" s="2043">
        <v>139.1662344247932</v>
      </c>
      <c r="AD15" s="2005">
        <v>139.66589902951748</v>
      </c>
      <c r="AE15" s="2044">
        <v>136.24248874207248</v>
      </c>
      <c r="AF15" s="2018">
        <v>136.42432775445977</v>
      </c>
      <c r="AG15" s="2043">
        <v>138.39660615132962</v>
      </c>
      <c r="AH15" s="2043">
        <f>('C2'!AH15/'C3 '!AH15)*100</f>
        <v>141.27492350304541</v>
      </c>
      <c r="AI15" s="2005">
        <f>('C2'!AI15/'C3 '!AI15)*100</f>
        <v>148.40670716993253</v>
      </c>
      <c r="AJ15" s="2044">
        <f>('C2'!AJ15/'C3 '!AJ15)*100</f>
        <v>141.27115048615883</v>
      </c>
    </row>
    <row r="16" spans="1:36" ht="15.75" customHeight="1">
      <c r="A16" s="3069" t="s">
        <v>1065</v>
      </c>
      <c r="B16" s="2041">
        <v>100</v>
      </c>
      <c r="C16" s="1969">
        <v>100</v>
      </c>
      <c r="D16" s="1969">
        <v>100</v>
      </c>
      <c r="E16" s="2042">
        <v>100</v>
      </c>
      <c r="F16" s="1971">
        <v>100</v>
      </c>
      <c r="G16" s="2041">
        <v>107.13992687676625</v>
      </c>
      <c r="H16" s="1969">
        <v>107.26142108371161</v>
      </c>
      <c r="I16" s="1969">
        <v>107.51524415071152</v>
      </c>
      <c r="J16" s="2042">
        <v>108.71281403910325</v>
      </c>
      <c r="K16" s="1971">
        <v>107.6563279417775</v>
      </c>
      <c r="L16" s="2041">
        <v>113.13082088620952</v>
      </c>
      <c r="M16" s="1969">
        <v>113.5373755701557</v>
      </c>
      <c r="N16" s="1969">
        <v>114.14260236210903</v>
      </c>
      <c r="O16" s="2042">
        <v>114.98256474482223</v>
      </c>
      <c r="P16" s="1971">
        <v>113.94851120197411</v>
      </c>
      <c r="Q16" s="2041">
        <v>117.48419999452766</v>
      </c>
      <c r="R16" s="1969">
        <v>119.2378832700082</v>
      </c>
      <c r="S16" s="1969">
        <v>120.75329415320617</v>
      </c>
      <c r="T16" s="2042">
        <v>120.9975483309945</v>
      </c>
      <c r="U16" s="1971">
        <v>119.60755984810345</v>
      </c>
      <c r="V16" s="2041">
        <v>124.36479693997056</v>
      </c>
      <c r="W16" s="1969">
        <v>124.61635629854048</v>
      </c>
      <c r="X16" s="1969">
        <v>124.61635629854051</v>
      </c>
      <c r="Y16" s="2042">
        <v>121.45751039442105</v>
      </c>
      <c r="Z16" s="1971">
        <v>123.90338370974172</v>
      </c>
      <c r="AA16" s="2018">
        <v>121.6396966600127</v>
      </c>
      <c r="AB16" s="2043">
        <v>123.45504032200041</v>
      </c>
      <c r="AC16" s="2043">
        <v>124.42808440530064</v>
      </c>
      <c r="AD16" s="2005">
        <v>123.17427379577124</v>
      </c>
      <c r="AE16" s="2044">
        <v>123.46490214008368</v>
      </c>
      <c r="AF16" s="2018">
        <v>128.29977883806851</v>
      </c>
      <c r="AG16" s="2043">
        <v>132.12277197846066</v>
      </c>
      <c r="AH16" s="2043">
        <f>('C2'!AH16/'C3 '!AH16)*100</f>
        <v>133.61349544592258</v>
      </c>
      <c r="AI16" s="2005">
        <f>('C2'!AI16/'C3 '!AI16)*100</f>
        <v>139.7697328998936</v>
      </c>
      <c r="AJ16" s="2044">
        <f>('C2'!AJ16/'C3 '!AJ16)*100</f>
        <v>134.28984320604218</v>
      </c>
    </row>
    <row r="17" spans="1:36" ht="15.75" customHeight="1">
      <c r="A17" s="3069" t="s">
        <v>1066</v>
      </c>
      <c r="B17" s="2041">
        <v>100</v>
      </c>
      <c r="C17" s="1969">
        <v>100</v>
      </c>
      <c r="D17" s="1969">
        <v>100</v>
      </c>
      <c r="E17" s="2042">
        <v>100</v>
      </c>
      <c r="F17" s="1971">
        <v>100</v>
      </c>
      <c r="G17" s="2041">
        <v>103.65674903328801</v>
      </c>
      <c r="H17" s="1969">
        <v>103.656939610672</v>
      </c>
      <c r="I17" s="1969">
        <v>106.6193419426553</v>
      </c>
      <c r="J17" s="2042">
        <v>107.27809905087919</v>
      </c>
      <c r="K17" s="1971">
        <v>105.40632039319763</v>
      </c>
      <c r="L17" s="2041">
        <v>110.2497208153171</v>
      </c>
      <c r="M17" s="1969">
        <v>110.44869056261703</v>
      </c>
      <c r="N17" s="1969">
        <v>111.87170990084212</v>
      </c>
      <c r="O17" s="2042">
        <v>112.2633614295614</v>
      </c>
      <c r="P17" s="1971">
        <v>111.22077873845855</v>
      </c>
      <c r="Q17" s="2041">
        <v>118.18389235616387</v>
      </c>
      <c r="R17" s="1969">
        <v>119.52463687381567</v>
      </c>
      <c r="S17" s="1969">
        <v>119.88559726822953</v>
      </c>
      <c r="T17" s="2042">
        <v>121.23634862844976</v>
      </c>
      <c r="U17" s="1971">
        <v>119.73918425046652</v>
      </c>
      <c r="V17" s="2041">
        <v>122.96138396945253</v>
      </c>
      <c r="W17" s="1969">
        <v>123.57619088929981</v>
      </c>
      <c r="X17" s="1969">
        <v>124.19407184374631</v>
      </c>
      <c r="Y17" s="2042">
        <v>124.49084430919721</v>
      </c>
      <c r="Z17" s="1971">
        <v>123.8251807251294</v>
      </c>
      <c r="AA17" s="2018">
        <v>125.05105310858859</v>
      </c>
      <c r="AB17" s="2043">
        <v>126.09710792063822</v>
      </c>
      <c r="AC17" s="2043">
        <v>126.20999999999998</v>
      </c>
      <c r="AD17" s="2005">
        <v>125.78605367640894</v>
      </c>
      <c r="AE17" s="2044">
        <v>125.79058450809659</v>
      </c>
      <c r="AF17" s="2018">
        <v>108.61585449</v>
      </c>
      <c r="AG17" s="2043">
        <v>111.49795378640492</v>
      </c>
      <c r="AH17" s="2043">
        <f>('C2'!AH17/'C3 '!AH17)*100</f>
        <v>115.12386646357653</v>
      </c>
      <c r="AI17" s="2005">
        <f>('C2'!AI17/'C3 '!AI17)*100</f>
        <v>124.66543262378771</v>
      </c>
      <c r="AJ17" s="2044">
        <f>('C2'!AJ17/'C3 '!AJ17)*100</f>
        <v>115.13377514117732</v>
      </c>
    </row>
    <row r="18" spans="1:36" ht="15.75" customHeight="1">
      <c r="A18" s="3069" t="s">
        <v>1067</v>
      </c>
      <c r="B18" s="2041">
        <v>100</v>
      </c>
      <c r="C18" s="1969">
        <v>100</v>
      </c>
      <c r="D18" s="1969">
        <v>100</v>
      </c>
      <c r="E18" s="2042">
        <v>100</v>
      </c>
      <c r="F18" s="1971">
        <v>100</v>
      </c>
      <c r="G18" s="2041">
        <v>107.37937636168617</v>
      </c>
      <c r="H18" s="1969">
        <v>107.56372005975238</v>
      </c>
      <c r="I18" s="1969">
        <v>108.48397609780571</v>
      </c>
      <c r="J18" s="2042">
        <v>109.07532891769425</v>
      </c>
      <c r="K18" s="1971">
        <v>108.1503954354754</v>
      </c>
      <c r="L18" s="2041">
        <v>119.65338385570566</v>
      </c>
      <c r="M18" s="1969">
        <v>119.75674612917848</v>
      </c>
      <c r="N18" s="1969">
        <v>120.3017553412308</v>
      </c>
      <c r="O18" s="2042">
        <v>121.02386304921804</v>
      </c>
      <c r="P18" s="1971">
        <v>120.1910378042363</v>
      </c>
      <c r="Q18" s="2041">
        <v>129.22098510581102</v>
      </c>
      <c r="R18" s="1969">
        <v>129.33261232746179</v>
      </c>
      <c r="S18" s="1969">
        <v>129.92120100756199</v>
      </c>
      <c r="T18" s="2042">
        <v>130.70104915202518</v>
      </c>
      <c r="U18" s="1971">
        <v>129.80632082857514</v>
      </c>
      <c r="V18" s="2041">
        <v>135.04878750403441</v>
      </c>
      <c r="W18" s="1969">
        <v>136.39927537907474</v>
      </c>
      <c r="X18" s="1969">
        <v>137.03554012826308</v>
      </c>
      <c r="Y18" s="2042">
        <v>138.03879466913119</v>
      </c>
      <c r="Z18" s="1971">
        <v>136.65518446860148</v>
      </c>
      <c r="AA18" s="2018">
        <v>136.15382294559615</v>
      </c>
      <c r="AB18" s="2043">
        <v>141.25853520477415</v>
      </c>
      <c r="AC18" s="2043">
        <v>153.34030802720588</v>
      </c>
      <c r="AD18" s="2005">
        <v>153.58422205919197</v>
      </c>
      <c r="AE18" s="2044">
        <v>146.11616827069079</v>
      </c>
      <c r="AF18" s="2018">
        <v>146.05355599345003</v>
      </c>
      <c r="AG18" s="2043">
        <v>146.44656397168063</v>
      </c>
      <c r="AH18" s="2043">
        <f>('C2'!AH18/'C3 '!AH18)*100</f>
        <v>148.145782855314</v>
      </c>
      <c r="AI18" s="2005">
        <f>('C2'!AI18/'C3 '!AI18)*100</f>
        <v>154.87295100064625</v>
      </c>
      <c r="AJ18" s="2044">
        <f>('C2'!AJ18/'C3 '!AJ18)*100</f>
        <v>148.99470056341789</v>
      </c>
    </row>
    <row r="19" spans="1:36" ht="15.75" customHeight="1">
      <c r="A19" s="3069" t="s">
        <v>1068</v>
      </c>
      <c r="B19" s="2041">
        <v>100</v>
      </c>
      <c r="C19" s="1969">
        <v>100</v>
      </c>
      <c r="D19" s="1969">
        <v>100</v>
      </c>
      <c r="E19" s="2042">
        <v>100</v>
      </c>
      <c r="F19" s="1971">
        <v>100</v>
      </c>
      <c r="G19" s="2041">
        <v>106.34670769739986</v>
      </c>
      <c r="H19" s="1969">
        <v>106.3832532685951</v>
      </c>
      <c r="I19" s="1969">
        <v>107.0249379043664</v>
      </c>
      <c r="J19" s="2042">
        <v>106.57518109551853</v>
      </c>
      <c r="K19" s="1971">
        <v>106.61580965386594</v>
      </c>
      <c r="L19" s="2041">
        <v>113.92677851928576</v>
      </c>
      <c r="M19" s="1969">
        <v>113.81674299696492</v>
      </c>
      <c r="N19" s="1969">
        <v>113.91677528998385</v>
      </c>
      <c r="O19" s="2042">
        <v>113.85675591417248</v>
      </c>
      <c r="P19" s="1971">
        <v>113.87960109351481</v>
      </c>
      <c r="Q19" s="2041">
        <v>118.72076497261916</v>
      </c>
      <c r="R19" s="1969">
        <v>118.98078855018539</v>
      </c>
      <c r="S19" s="1969">
        <v>119.03079308433269</v>
      </c>
      <c r="T19" s="2042">
        <v>118.90078129554963</v>
      </c>
      <c r="U19" s="1971">
        <v>118.90666008524153</v>
      </c>
      <c r="V19" s="2041">
        <v>124.05365219055004</v>
      </c>
      <c r="W19" s="1969">
        <v>126.6671367186316</v>
      </c>
      <c r="X19" s="1969">
        <v>127.04713812878745</v>
      </c>
      <c r="Y19" s="2042">
        <v>127.30047240222471</v>
      </c>
      <c r="Z19" s="1971">
        <v>126.23770461360063</v>
      </c>
      <c r="AA19" s="2018">
        <v>128.44617665384473</v>
      </c>
      <c r="AB19" s="2043">
        <v>136.02363949496188</v>
      </c>
      <c r="AC19" s="2043">
        <v>130.29009649565387</v>
      </c>
      <c r="AD19" s="2005">
        <v>131.5866375481535</v>
      </c>
      <c r="AE19" s="2044">
        <v>131.52171413970339</v>
      </c>
      <c r="AF19" s="2018">
        <v>135.33921177110915</v>
      </c>
      <c r="AG19" s="2043">
        <v>140.90808233643588</v>
      </c>
      <c r="AH19" s="2043">
        <f>('C2'!AH19/'C3 '!AH19)*100</f>
        <v>146.35807020771125</v>
      </c>
      <c r="AI19" s="2005">
        <f>('C2'!AI19/'C3 '!AI19)*100</f>
        <v>152.47597163065413</v>
      </c>
      <c r="AJ19" s="2044">
        <f>('C2'!AJ19/'C3 '!AJ19)*100</f>
        <v>144.01470506210967</v>
      </c>
    </row>
    <row r="20" spans="1:36" ht="15.75" customHeight="1">
      <c r="A20" s="3069" t="s">
        <v>1069</v>
      </c>
      <c r="B20" s="2041">
        <v>100</v>
      </c>
      <c r="C20" s="1969">
        <v>100</v>
      </c>
      <c r="D20" s="1969">
        <v>100</v>
      </c>
      <c r="E20" s="2042">
        <v>100</v>
      </c>
      <c r="F20" s="1971">
        <v>100</v>
      </c>
      <c r="G20" s="2041">
        <v>106.17581374179321</v>
      </c>
      <c r="H20" s="1969">
        <v>106.25165073841971</v>
      </c>
      <c r="I20" s="1969">
        <v>107.43857676537516</v>
      </c>
      <c r="J20" s="2042">
        <v>108.08553512603069</v>
      </c>
      <c r="K20" s="1971">
        <v>107.02039371304568</v>
      </c>
      <c r="L20" s="2041">
        <v>112.91383588565034</v>
      </c>
      <c r="M20" s="1969">
        <v>113.27586435498583</v>
      </c>
      <c r="N20" s="1969">
        <v>113.83741754375069</v>
      </c>
      <c r="O20" s="2042">
        <v>113.81293336796301</v>
      </c>
      <c r="P20" s="1971">
        <v>113.45914563700717</v>
      </c>
      <c r="Q20" s="2041">
        <v>118.55288529469522</v>
      </c>
      <c r="R20" s="1969">
        <v>118.93299389043908</v>
      </c>
      <c r="S20" s="1969">
        <v>119.52259170413775</v>
      </c>
      <c r="T20" s="2042">
        <v>119.496884759892</v>
      </c>
      <c r="U20" s="1971">
        <v>119.13210291885747</v>
      </c>
      <c r="V20" s="2041">
        <v>122.78896431907167</v>
      </c>
      <c r="W20" s="1969">
        <v>123.05940689427308</v>
      </c>
      <c r="X20" s="1969">
        <v>124.04388214942725</v>
      </c>
      <c r="Y20" s="2042">
        <v>124.29000096321579</v>
      </c>
      <c r="Z20" s="1971">
        <v>123.55764001611229</v>
      </c>
      <c r="AA20" s="2018">
        <v>125.36720065629834</v>
      </c>
      <c r="AB20" s="2043">
        <v>126.76992050651448</v>
      </c>
      <c r="AC20" s="2043">
        <v>126.86629601378661</v>
      </c>
      <c r="AD20" s="2005">
        <v>126.33447239219979</v>
      </c>
      <c r="AE20" s="2044">
        <v>126.33677911515527</v>
      </c>
      <c r="AF20" s="2018">
        <v>131.56858091725766</v>
      </c>
      <c r="AG20" s="2043">
        <v>139.72098719590124</v>
      </c>
      <c r="AH20" s="2043">
        <f>('C2'!AH20/'C3 '!AH20)*100</f>
        <v>140.35369781695434</v>
      </c>
      <c r="AI20" s="2005">
        <f>('C2'!AI20/'C3 '!AI20)*100</f>
        <v>147.15298494437596</v>
      </c>
      <c r="AJ20" s="2044">
        <f>('C2'!AJ20/'C3 '!AJ20)*100</f>
        <v>139.69555312324744</v>
      </c>
    </row>
    <row r="21" spans="1:36" ht="15.75" customHeight="1">
      <c r="A21" s="3069" t="s">
        <v>1070</v>
      </c>
      <c r="B21" s="2041">
        <v>100</v>
      </c>
      <c r="C21" s="1969">
        <v>100</v>
      </c>
      <c r="D21" s="1969">
        <v>100</v>
      </c>
      <c r="E21" s="2042">
        <v>100</v>
      </c>
      <c r="F21" s="1971">
        <v>100</v>
      </c>
      <c r="G21" s="2041">
        <v>105.60568704030307</v>
      </c>
      <c r="H21" s="1969">
        <v>105.98958910536098</v>
      </c>
      <c r="I21" s="1969">
        <v>107.34538843459802</v>
      </c>
      <c r="J21" s="2042">
        <v>107.90677717167436</v>
      </c>
      <c r="K21" s="1971">
        <v>106.76888873562633</v>
      </c>
      <c r="L21" s="2041">
        <v>110.02740793084347</v>
      </c>
      <c r="M21" s="1969">
        <v>110.20874297646958</v>
      </c>
      <c r="N21" s="1969">
        <v>110.45472865385038</v>
      </c>
      <c r="O21" s="2042">
        <v>111.52519829889388</v>
      </c>
      <c r="P21" s="1971">
        <v>110.54405145263561</v>
      </c>
      <c r="Q21" s="2041">
        <v>112.98158005156817</v>
      </c>
      <c r="R21" s="1969">
        <v>114.85085407497158</v>
      </c>
      <c r="S21" s="1969">
        <v>115.76521461885424</v>
      </c>
      <c r="T21" s="2042">
        <v>116.57682850252391</v>
      </c>
      <c r="U21" s="1971">
        <v>115.05206944213708</v>
      </c>
      <c r="V21" s="2041">
        <v>118.33351102761299</v>
      </c>
      <c r="W21" s="1969">
        <v>118.33353525204365</v>
      </c>
      <c r="X21" s="1969">
        <v>119.59575860319983</v>
      </c>
      <c r="Y21" s="2042">
        <v>120.70004678214565</v>
      </c>
      <c r="Z21" s="1971">
        <v>119.27693880377215</v>
      </c>
      <c r="AA21" s="2018">
        <v>122.02774729674928</v>
      </c>
      <c r="AB21" s="2043">
        <v>123.0322653030242</v>
      </c>
      <c r="AC21" s="2043">
        <v>124.29106514572874</v>
      </c>
      <c r="AD21" s="2005">
        <v>123.1170259151674</v>
      </c>
      <c r="AE21" s="2044">
        <v>123.14034943494281</v>
      </c>
      <c r="AF21" s="2018">
        <v>128.92745500499703</v>
      </c>
      <c r="AG21" s="2043">
        <v>133.74272331645003</v>
      </c>
      <c r="AH21" s="2043">
        <f>('C2'!AH21/'C3 '!AH21)*100</f>
        <v>139.12984099373406</v>
      </c>
      <c r="AI21" s="2005">
        <f>('C2'!AI21/'C3 '!AI21)*100</f>
        <v>147.29881720828874</v>
      </c>
      <c r="AJ21" s="2044">
        <f>('C2'!AJ21/'C3 '!AJ21)*100</f>
        <v>137.49012810475162</v>
      </c>
    </row>
    <row r="22" spans="1:36" ht="15.75" customHeight="1">
      <c r="A22" s="3069" t="s">
        <v>1071</v>
      </c>
      <c r="B22" s="2041">
        <v>100</v>
      </c>
      <c r="C22" s="1969">
        <v>100</v>
      </c>
      <c r="D22" s="1969">
        <v>100</v>
      </c>
      <c r="E22" s="2042">
        <v>100</v>
      </c>
      <c r="F22" s="1971">
        <v>100</v>
      </c>
      <c r="G22" s="2041">
        <v>74.8219783432572</v>
      </c>
      <c r="H22" s="1969">
        <v>115.77599993868492</v>
      </c>
      <c r="I22" s="1969">
        <v>117.36054939045087</v>
      </c>
      <c r="J22" s="2042">
        <v>107.39761951706026</v>
      </c>
      <c r="K22" s="1971">
        <v>106.44352821263294</v>
      </c>
      <c r="L22" s="2041">
        <v>113.4790718205075</v>
      </c>
      <c r="M22" s="1969">
        <v>110.42990525000829</v>
      </c>
      <c r="N22" s="1969">
        <v>113.21291954716544</v>
      </c>
      <c r="O22" s="2042">
        <v>113.31211099690468</v>
      </c>
      <c r="P22" s="1971">
        <v>112.58120032328038</v>
      </c>
      <c r="Q22" s="2041">
        <v>117.46362910536992</v>
      </c>
      <c r="R22" s="1969">
        <v>118.11536925832331</v>
      </c>
      <c r="S22" s="1969">
        <v>117.6140306791284</v>
      </c>
      <c r="T22" s="2042">
        <v>117.5338165064572</v>
      </c>
      <c r="U22" s="1971">
        <v>117.69188493074256</v>
      </c>
      <c r="V22" s="2041">
        <v>118.88422007133377</v>
      </c>
      <c r="W22" s="1969">
        <v>120.67417060978269</v>
      </c>
      <c r="X22" s="1969">
        <v>121.57922688935609</v>
      </c>
      <c r="Y22" s="2042">
        <v>122.52349221819676</v>
      </c>
      <c r="Z22" s="1971">
        <v>121.0091975066312</v>
      </c>
      <c r="AA22" s="2018">
        <v>123.68746539426962</v>
      </c>
      <c r="AB22" s="2043">
        <v>124.68397636755483</v>
      </c>
      <c r="AC22" s="2043">
        <v>126.21555863965762</v>
      </c>
      <c r="AD22" s="2005">
        <v>128.85233346716097</v>
      </c>
      <c r="AE22" s="2044">
        <v>125.9190850219962</v>
      </c>
      <c r="AF22" s="2018">
        <v>127.46084859799363</v>
      </c>
      <c r="AG22" s="2043">
        <v>126.77853600681817</v>
      </c>
      <c r="AH22" s="2043">
        <f>('C2'!AH22/'C3 '!AH22)*100</f>
        <v>127.34341408245007</v>
      </c>
      <c r="AI22" s="2005">
        <f>('C2'!AI22/'C3 '!AI22)*100</f>
        <v>136.14583376394987</v>
      </c>
      <c r="AJ22" s="2044">
        <f>('C2'!AJ22/'C3 '!AJ22)*100</f>
        <v>129.40916836177308</v>
      </c>
    </row>
    <row r="23" spans="1:36" ht="15.75" customHeight="1">
      <c r="A23" s="3069" t="s">
        <v>1072</v>
      </c>
      <c r="B23" s="2041">
        <v>100</v>
      </c>
      <c r="C23" s="1969">
        <v>100</v>
      </c>
      <c r="D23" s="1969">
        <v>100</v>
      </c>
      <c r="E23" s="2042">
        <v>100</v>
      </c>
      <c r="F23" s="1971">
        <v>100</v>
      </c>
      <c r="G23" s="2041">
        <v>103.66550465290196</v>
      </c>
      <c r="H23" s="1969">
        <v>103.66550465290196</v>
      </c>
      <c r="I23" s="1969">
        <v>103.66550465290196</v>
      </c>
      <c r="J23" s="2042">
        <v>105.72781727428024</v>
      </c>
      <c r="K23" s="1971">
        <v>104.19664270688457</v>
      </c>
      <c r="L23" s="2041">
        <v>112.17332167705733</v>
      </c>
      <c r="M23" s="1969">
        <v>112.93966600212964</v>
      </c>
      <c r="N23" s="1969">
        <v>112.8778589385</v>
      </c>
      <c r="O23" s="2042">
        <v>115.0434873635925</v>
      </c>
      <c r="P23" s="1971">
        <v>113.22332713445556</v>
      </c>
      <c r="Q23" s="2041">
        <v>123.1274857148194</v>
      </c>
      <c r="R23" s="1969">
        <v>123.507463096566</v>
      </c>
      <c r="S23" s="1969">
        <v>123.49184416089849</v>
      </c>
      <c r="T23" s="2042">
        <v>122.18450315126124</v>
      </c>
      <c r="U23" s="1971">
        <v>123.07009991646885</v>
      </c>
      <c r="V23" s="2041">
        <v>128.15646118480157</v>
      </c>
      <c r="W23" s="1969">
        <v>129.5026092969396</v>
      </c>
      <c r="X23" s="1969">
        <v>130.06357970486778</v>
      </c>
      <c r="Y23" s="2042">
        <v>133.57529635689914</v>
      </c>
      <c r="Z23" s="1971">
        <v>130.31991161901669</v>
      </c>
      <c r="AA23" s="2018">
        <v>137.44897995124933</v>
      </c>
      <c r="AB23" s="2043">
        <v>138.28868066121859</v>
      </c>
      <c r="AC23" s="2043">
        <v>139.71026793957367</v>
      </c>
      <c r="AD23" s="2005">
        <v>140.148264285068</v>
      </c>
      <c r="AE23" s="2044">
        <v>138.88974431426479</v>
      </c>
      <c r="AF23" s="2018">
        <v>143.56414749407412</v>
      </c>
      <c r="AG23" s="2043">
        <v>142.557344829073</v>
      </c>
      <c r="AH23" s="2043">
        <f>('C2'!AH23/'C3 '!AH23)*100</f>
        <v>146.27590486613693</v>
      </c>
      <c r="AI23" s="2005">
        <f>('C2'!AI23/'C3 '!AI23)*100</f>
        <v>154.93416233208313</v>
      </c>
      <c r="AJ23" s="2044">
        <f>('C2'!AJ23/'C3 '!AJ23)*100</f>
        <v>146.73696485955438</v>
      </c>
    </row>
    <row r="24" spans="1:36" ht="15.75" customHeight="1">
      <c r="A24" s="3069" t="s">
        <v>1073</v>
      </c>
      <c r="B24" s="2041">
        <v>100</v>
      </c>
      <c r="C24" s="1969">
        <v>100</v>
      </c>
      <c r="D24" s="1969">
        <v>100</v>
      </c>
      <c r="E24" s="2042">
        <v>100</v>
      </c>
      <c r="F24" s="1971">
        <v>100</v>
      </c>
      <c r="G24" s="2041">
        <v>107.69606035186148</v>
      </c>
      <c r="H24" s="1969">
        <v>107.70685025888729</v>
      </c>
      <c r="I24" s="1969">
        <v>107.74933200278942</v>
      </c>
      <c r="J24" s="2042">
        <v>107.767875397984</v>
      </c>
      <c r="K24" s="1971">
        <v>107.7312685694592</v>
      </c>
      <c r="L24" s="2041">
        <v>112.60113420372615</v>
      </c>
      <c r="M24" s="1969">
        <v>112.66501941921663</v>
      </c>
      <c r="N24" s="1969">
        <v>112.74179533318349</v>
      </c>
      <c r="O24" s="2042">
        <v>114.00545400199933</v>
      </c>
      <c r="P24" s="1971">
        <v>113.00667794252735</v>
      </c>
      <c r="Q24" s="2041">
        <v>116.33856582935994</v>
      </c>
      <c r="R24" s="1969">
        <v>116.33856582935991</v>
      </c>
      <c r="S24" s="1969">
        <v>116.95067729602667</v>
      </c>
      <c r="T24" s="2042">
        <v>118.12386842548179</v>
      </c>
      <c r="U24" s="1971">
        <v>116.94758226960877</v>
      </c>
      <c r="V24" s="2041">
        <v>120.97929562194795</v>
      </c>
      <c r="W24" s="1969">
        <v>123.39888153438685</v>
      </c>
      <c r="X24" s="1969">
        <v>123.68684886728363</v>
      </c>
      <c r="Y24" s="2042">
        <v>124.06286069070474</v>
      </c>
      <c r="Z24" s="1971">
        <v>123.0523928349042</v>
      </c>
      <c r="AA24" s="2018">
        <v>124.49708070312215</v>
      </c>
      <c r="AB24" s="2043">
        <v>125.75590586816112</v>
      </c>
      <c r="AC24" s="2043">
        <v>126.69765619879662</v>
      </c>
      <c r="AD24" s="2005">
        <v>125.65021425669329</v>
      </c>
      <c r="AE24" s="2044">
        <v>125.6467095338603</v>
      </c>
      <c r="AF24" s="2018">
        <v>129.60116280498704</v>
      </c>
      <c r="AG24" s="2043">
        <v>128.69228131628049</v>
      </c>
      <c r="AH24" s="2043">
        <f>('C2'!AH24/'C3 '!AH24)*100</f>
        <v>132.04917586952214</v>
      </c>
      <c r="AI24" s="2005">
        <f>('C2'!AI24/'C3 '!AI24)*100</f>
        <v>138.88968343682177</v>
      </c>
      <c r="AJ24" s="2044">
        <f>('C2'!AJ24/'C3 '!AJ24)*100</f>
        <v>132.31268862608334</v>
      </c>
    </row>
    <row r="25" spans="1:36" ht="15.75" customHeight="1">
      <c r="A25" s="3069" t="s">
        <v>1074</v>
      </c>
      <c r="B25" s="2041">
        <v>100</v>
      </c>
      <c r="C25" s="1969">
        <v>100</v>
      </c>
      <c r="D25" s="1969">
        <v>100</v>
      </c>
      <c r="E25" s="2042">
        <v>100</v>
      </c>
      <c r="F25" s="1971">
        <v>100</v>
      </c>
      <c r="G25" s="2041">
        <v>102.91773634918557</v>
      </c>
      <c r="H25" s="1969">
        <v>103.77538415209544</v>
      </c>
      <c r="I25" s="1969">
        <v>105.49067975791522</v>
      </c>
      <c r="J25" s="2042">
        <v>105.49067975791519</v>
      </c>
      <c r="K25" s="1971">
        <v>104.5233266369588</v>
      </c>
      <c r="L25" s="2041">
        <v>105.58675553388994</v>
      </c>
      <c r="M25" s="1969">
        <v>106.46664516333904</v>
      </c>
      <c r="N25" s="1969">
        <v>108.22642442223713</v>
      </c>
      <c r="O25" s="2042">
        <v>108.22642442223709</v>
      </c>
      <c r="P25" s="1971">
        <v>107.13640980288277</v>
      </c>
      <c r="Q25" s="2041">
        <v>108.19720611154398</v>
      </c>
      <c r="R25" s="1969">
        <v>108.78571737625799</v>
      </c>
      <c r="S25" s="1969">
        <v>110.90213626433254</v>
      </c>
      <c r="T25" s="2042">
        <v>110.90213626433257</v>
      </c>
      <c r="U25" s="1971">
        <v>109.73650868001424</v>
      </c>
      <c r="V25" s="2041">
        <v>112.22533603907226</v>
      </c>
      <c r="W25" s="1969">
        <v>113.34758939946296</v>
      </c>
      <c r="X25" s="1969">
        <v>113.73248066509889</v>
      </c>
      <c r="Y25" s="2042">
        <v>114.86980547174991</v>
      </c>
      <c r="Z25" s="1971">
        <v>113.57915306246113</v>
      </c>
      <c r="AA25" s="2018">
        <v>116.36311294288262</v>
      </c>
      <c r="AB25" s="2043">
        <v>117.3365274136811</v>
      </c>
      <c r="AC25" s="2043">
        <v>118.03916941050372</v>
      </c>
      <c r="AD25" s="2005">
        <v>117.24626992235581</v>
      </c>
      <c r="AE25" s="2044">
        <v>117.26029879096833</v>
      </c>
      <c r="AF25" s="2018">
        <v>152.02265009204928</v>
      </c>
      <c r="AG25" s="2043">
        <v>121.7161004806123</v>
      </c>
      <c r="AH25" s="2043">
        <f>('C2'!AH25/'C3 '!AH25)*100</f>
        <v>124.63948420026914</v>
      </c>
      <c r="AI25" s="2005">
        <f>('C2'!AI25/'C3 '!AI25)*100</f>
        <v>131.60350318556621</v>
      </c>
      <c r="AJ25" s="2044">
        <f>('C2'!AJ25/'C3 '!AJ25)*100</f>
        <v>131.42910388775002</v>
      </c>
    </row>
    <row r="26" spans="1:36" ht="15.75" customHeight="1">
      <c r="A26" s="3069" t="s">
        <v>1075</v>
      </c>
      <c r="B26" s="2041">
        <v>100</v>
      </c>
      <c r="C26" s="1969">
        <v>100</v>
      </c>
      <c r="D26" s="1969">
        <v>100</v>
      </c>
      <c r="E26" s="2042">
        <v>100</v>
      </c>
      <c r="F26" s="1971">
        <v>100</v>
      </c>
      <c r="G26" s="2041">
        <v>102.18454457131938</v>
      </c>
      <c r="H26" s="1969">
        <v>102.8405484939474</v>
      </c>
      <c r="I26" s="1969">
        <v>103.21185822608983</v>
      </c>
      <c r="J26" s="2042">
        <v>103.32504753227173</v>
      </c>
      <c r="K26" s="1971">
        <v>102.92290726739186</v>
      </c>
      <c r="L26" s="2041">
        <v>107.98027919277919</v>
      </c>
      <c r="M26" s="1969">
        <v>110.01576120355764</v>
      </c>
      <c r="N26" s="1969">
        <v>110.02784492963882</v>
      </c>
      <c r="O26" s="2042">
        <v>110.08285406663512</v>
      </c>
      <c r="P26" s="1971">
        <v>109.52727689612425</v>
      </c>
      <c r="Q26" s="2041">
        <v>113.00412093325131</v>
      </c>
      <c r="R26" s="1969">
        <v>115.49997677210986</v>
      </c>
      <c r="S26" s="1969">
        <v>115.51266286423359</v>
      </c>
      <c r="T26" s="2042">
        <v>115.5704141716446</v>
      </c>
      <c r="U26" s="1971">
        <v>114.91390079461029</v>
      </c>
      <c r="V26" s="2041">
        <v>118.40063467596791</v>
      </c>
      <c r="W26" s="1969">
        <v>119.81499972290889</v>
      </c>
      <c r="X26" s="1969">
        <v>120.41407472152339</v>
      </c>
      <c r="Y26" s="2042">
        <v>121.25992959069112</v>
      </c>
      <c r="Z26" s="1971">
        <v>120.01727481831333</v>
      </c>
      <c r="AA26" s="2018">
        <v>122.16937906262137</v>
      </c>
      <c r="AB26" s="2043">
        <v>123.30761562591628</v>
      </c>
      <c r="AC26" s="2043">
        <v>124.25348345638128</v>
      </c>
      <c r="AD26" s="2005">
        <v>123.24349271497299</v>
      </c>
      <c r="AE26" s="2044">
        <v>123.25376963360029</v>
      </c>
      <c r="AF26" s="2018">
        <v>127.44995947594757</v>
      </c>
      <c r="AG26" s="2043">
        <v>126.04730465794664</v>
      </c>
      <c r="AH26" s="2043">
        <f>('C2'!AH26/'C3 '!AH26)*100</f>
        <v>128.79142499229602</v>
      </c>
      <c r="AI26" s="2005">
        <f>('C2'!AI26/'C3 '!AI26)*100</f>
        <v>135.56254651651227</v>
      </c>
      <c r="AJ26" s="2044">
        <f>('C2'!AJ26/'C3 '!AJ26)*100</f>
        <v>129.61720661557899</v>
      </c>
    </row>
    <row r="27" spans="1:36" ht="15.75" customHeight="1">
      <c r="A27" s="3069" t="s">
        <v>1076</v>
      </c>
      <c r="B27" s="2041">
        <v>100</v>
      </c>
      <c r="C27" s="1969">
        <v>100</v>
      </c>
      <c r="D27" s="1969">
        <v>100</v>
      </c>
      <c r="E27" s="2042">
        <v>100</v>
      </c>
      <c r="F27" s="1971">
        <v>100</v>
      </c>
      <c r="G27" s="2041">
        <v>105.74361003711851</v>
      </c>
      <c r="H27" s="1969">
        <v>105.75685137864855</v>
      </c>
      <c r="I27" s="1969">
        <v>106.13573917531471</v>
      </c>
      <c r="J27" s="2042">
        <v>106.51432440874618</v>
      </c>
      <c r="K27" s="1971">
        <v>106.04458414630196</v>
      </c>
      <c r="L27" s="2041">
        <v>111.04231446909138</v>
      </c>
      <c r="M27" s="1969">
        <v>111.07001312734191</v>
      </c>
      <c r="N27" s="1969">
        <v>111.31752603653014</v>
      </c>
      <c r="O27" s="2042">
        <v>111.41314611714765</v>
      </c>
      <c r="P27" s="1971">
        <v>111.20456866402431</v>
      </c>
      <c r="Q27" s="2041">
        <v>114.92215682297837</v>
      </c>
      <c r="R27" s="1969">
        <v>114.95082327830646</v>
      </c>
      <c r="S27" s="1969">
        <v>115.20698434178431</v>
      </c>
      <c r="T27" s="2042">
        <v>115.30594540858748</v>
      </c>
      <c r="U27" s="1971">
        <v>115.09672856726523</v>
      </c>
      <c r="V27" s="2041">
        <v>119.34191386387936</v>
      </c>
      <c r="W27" s="1969">
        <v>119.34191386387936</v>
      </c>
      <c r="X27" s="1969">
        <v>120.53533300251816</v>
      </c>
      <c r="Y27" s="2042">
        <v>122.37970261032748</v>
      </c>
      <c r="Z27" s="1971">
        <v>120.38495365727525</v>
      </c>
      <c r="AA27" s="2018">
        <v>124.30522846093328</v>
      </c>
      <c r="AB27" s="2043">
        <v>125.46419197390992</v>
      </c>
      <c r="AC27" s="2043">
        <v>142.97651409174648</v>
      </c>
      <c r="AD27" s="2005">
        <v>141.915311508863</v>
      </c>
      <c r="AE27" s="2044">
        <v>132.98745214336765</v>
      </c>
      <c r="AF27" s="2018">
        <v>126.95482534068549</v>
      </c>
      <c r="AG27" s="2043">
        <v>133.53951334388546</v>
      </c>
      <c r="AH27" s="2043">
        <f>('C2'!AH27/'C3 '!AH27)*100</f>
        <v>152.72403625597016</v>
      </c>
      <c r="AI27" s="2005">
        <f>('C2'!AI27/'C3 '!AI27)*100</f>
        <v>160.62334271203224</v>
      </c>
      <c r="AJ27" s="2044">
        <f>('C2'!AJ27/'C3 '!AJ27)*100</f>
        <v>141.18049565429294</v>
      </c>
    </row>
    <row r="28" spans="1:36" ht="15.75" customHeight="1">
      <c r="A28" s="3069" t="s">
        <v>1077</v>
      </c>
      <c r="B28" s="2041">
        <v>100</v>
      </c>
      <c r="C28" s="1969">
        <v>100</v>
      </c>
      <c r="D28" s="1969">
        <v>100</v>
      </c>
      <c r="E28" s="2042">
        <v>100</v>
      </c>
      <c r="F28" s="1971">
        <v>100</v>
      </c>
      <c r="G28" s="2041">
        <v>105.60871086289549</v>
      </c>
      <c r="H28" s="1969">
        <v>105.94909976406777</v>
      </c>
      <c r="I28" s="1969">
        <v>106.71941268060951</v>
      </c>
      <c r="J28" s="2042">
        <v>107.13456446969629</v>
      </c>
      <c r="K28" s="1971">
        <v>106.38286089834523</v>
      </c>
      <c r="L28" s="2041">
        <v>108.11293846378891</v>
      </c>
      <c r="M28" s="1969">
        <v>110.33434723355265</v>
      </c>
      <c r="N28" s="1969">
        <v>112.45506207887679</v>
      </c>
      <c r="O28" s="2042">
        <v>112.63301721929086</v>
      </c>
      <c r="P28" s="1971">
        <v>110.68466058305049</v>
      </c>
      <c r="Q28" s="2041">
        <v>112.57937245509729</v>
      </c>
      <c r="R28" s="1969">
        <v>113.42154890994705</v>
      </c>
      <c r="S28" s="1969">
        <v>114.96710193678541</v>
      </c>
      <c r="T28" s="2042">
        <v>115.48848814714839</v>
      </c>
      <c r="U28" s="1971">
        <v>114.09921442513678</v>
      </c>
      <c r="V28" s="2041">
        <v>117.20549602300854</v>
      </c>
      <c r="W28" s="1969">
        <v>117.79152350312363</v>
      </c>
      <c r="X28" s="1969">
        <v>118.38048112063923</v>
      </c>
      <c r="Y28" s="2042">
        <v>119.18952617645122</v>
      </c>
      <c r="Z28" s="1971">
        <v>118.12120846596042</v>
      </c>
      <c r="AA28" s="2018">
        <v>120.26223191203933</v>
      </c>
      <c r="AB28" s="2043">
        <v>121.38253816435602</v>
      </c>
      <c r="AC28" s="2043">
        <v>122.35103295449656</v>
      </c>
      <c r="AD28" s="2005">
        <v>123.52693434363098</v>
      </c>
      <c r="AE28" s="2044">
        <v>121.86990820752041</v>
      </c>
      <c r="AF28" s="2018">
        <v>126.08074977831237</v>
      </c>
      <c r="AG28" s="2043">
        <v>124.63675619704209</v>
      </c>
      <c r="AH28" s="2043">
        <f>('C2'!AH28/'C3 '!AH28)*100</f>
        <v>128.28270099476961</v>
      </c>
      <c r="AI28" s="2005">
        <f>('C2'!AI28/'C3 '!AI28)*100</f>
        <v>134.76031171452573</v>
      </c>
      <c r="AJ28" s="2044">
        <f>('C2'!AJ28/'C3 '!AJ28)*100</f>
        <v>128.43176771918729</v>
      </c>
    </row>
    <row r="29" spans="1:36" s="1967" customFormat="1" ht="15.75" customHeight="1">
      <c r="A29" s="3068" t="s">
        <v>1078</v>
      </c>
      <c r="B29" s="2035">
        <v>100</v>
      </c>
      <c r="C29" s="1960">
        <v>100</v>
      </c>
      <c r="D29" s="1960">
        <v>100</v>
      </c>
      <c r="E29" s="2036">
        <v>100</v>
      </c>
      <c r="F29" s="1962">
        <v>100</v>
      </c>
      <c r="G29" s="2035">
        <v>103.46199754898626</v>
      </c>
      <c r="H29" s="1960">
        <v>107.89131108603567</v>
      </c>
      <c r="I29" s="1960">
        <v>106.3267946238921</v>
      </c>
      <c r="J29" s="2036">
        <v>102.69498989505048</v>
      </c>
      <c r="K29" s="1962">
        <v>104.82691401137222</v>
      </c>
      <c r="L29" s="2035">
        <v>109.17375950574252</v>
      </c>
      <c r="M29" s="1960">
        <v>109.35038088318854</v>
      </c>
      <c r="N29" s="1960">
        <v>110.61356606113779</v>
      </c>
      <c r="O29" s="2036">
        <v>110.96122711725273</v>
      </c>
      <c r="P29" s="1962">
        <v>110.01547522346686</v>
      </c>
      <c r="Q29" s="2035">
        <v>116.37858811751565</v>
      </c>
      <c r="R29" s="1960">
        <v>117.57569922461846</v>
      </c>
      <c r="S29" s="1960">
        <v>117.90438973480848</v>
      </c>
      <c r="T29" s="2036">
        <v>119.1291645004919</v>
      </c>
      <c r="U29" s="1962">
        <v>117.77468415256895</v>
      </c>
      <c r="V29" s="2035">
        <v>122.05977582967564</v>
      </c>
      <c r="W29" s="1960">
        <v>123.57619088929982</v>
      </c>
      <c r="X29" s="1960">
        <v>125.36149276586836</v>
      </c>
      <c r="Y29" s="2036">
        <v>125.67489649778321</v>
      </c>
      <c r="Z29" s="1962">
        <v>124.15287762345137</v>
      </c>
      <c r="AA29" s="2037">
        <v>126.05192118727626</v>
      </c>
      <c r="AB29" s="2038">
        <v>129.17336625640496</v>
      </c>
      <c r="AC29" s="2038">
        <v>132.19757600407266</v>
      </c>
      <c r="AD29" s="2039">
        <v>131.340954482585</v>
      </c>
      <c r="AE29" s="2040">
        <v>129.55131733162497</v>
      </c>
      <c r="AF29" s="2037">
        <v>134.71616502028238</v>
      </c>
      <c r="AG29" s="2038">
        <v>143.01473127533444</v>
      </c>
      <c r="AH29" s="2038">
        <f>('C2'!AH29/'C3 '!AH29)*100</f>
        <v>144.78208340292323</v>
      </c>
      <c r="AI29" s="2039">
        <f>('C2'!AI29/'C3 '!AI29)*100</f>
        <v>150.47854221474094</v>
      </c>
      <c r="AJ29" s="2040">
        <f>('C2'!AJ29/'C3 '!AJ29)*100</f>
        <v>143.06908626534212</v>
      </c>
    </row>
    <row r="30" spans="1:36" s="1967" customFormat="1" ht="15.75" customHeight="1">
      <c r="A30" s="3068" t="s">
        <v>1079</v>
      </c>
      <c r="B30" s="2035">
        <v>100</v>
      </c>
      <c r="C30" s="1960">
        <v>100</v>
      </c>
      <c r="D30" s="1960">
        <v>100</v>
      </c>
      <c r="E30" s="2036">
        <v>100</v>
      </c>
      <c r="F30" s="1962">
        <v>100</v>
      </c>
      <c r="G30" s="2035">
        <v>107.75609180266493</v>
      </c>
      <c r="H30" s="1960">
        <v>106.38573247707643</v>
      </c>
      <c r="I30" s="1960">
        <v>104.11681149277126</v>
      </c>
      <c r="J30" s="2036">
        <v>110.00875054601262</v>
      </c>
      <c r="K30" s="1962">
        <v>107.10162345298508</v>
      </c>
      <c r="L30" s="2035">
        <v>122.80154507563896</v>
      </c>
      <c r="M30" s="1960">
        <v>131.20085048747012</v>
      </c>
      <c r="N30" s="1960">
        <v>112.98725084485766</v>
      </c>
      <c r="O30" s="2036">
        <v>114.32569611095052</v>
      </c>
      <c r="P30" s="1962">
        <v>120.1939843422998</v>
      </c>
      <c r="Q30" s="2035">
        <v>134.16056866135517</v>
      </c>
      <c r="R30" s="1960">
        <v>142.74214259012004</v>
      </c>
      <c r="S30" s="1960">
        <v>122.80268094662203</v>
      </c>
      <c r="T30" s="2036">
        <v>122.84051071699066</v>
      </c>
      <c r="U30" s="1962">
        <v>130.4050863769472</v>
      </c>
      <c r="V30" s="2035">
        <v>136.78268630016822</v>
      </c>
      <c r="W30" s="1960">
        <v>139.64937655035882</v>
      </c>
      <c r="X30" s="1960">
        <v>142.358993687381</v>
      </c>
      <c r="Y30" s="2036">
        <v>145.34</v>
      </c>
      <c r="Z30" s="1962">
        <v>141.15060174535239</v>
      </c>
      <c r="AA30" s="2037">
        <v>148.18656148492946</v>
      </c>
      <c r="AB30" s="2038">
        <v>152.13867676387102</v>
      </c>
      <c r="AC30" s="2038">
        <v>156.36263591384647</v>
      </c>
      <c r="AD30" s="2039">
        <v>159.31093232635899</v>
      </c>
      <c r="AE30" s="2040">
        <v>154.12489978296523</v>
      </c>
      <c r="AF30" s="2037">
        <v>164.8799747524514</v>
      </c>
      <c r="AG30" s="2038">
        <v>175.36850210621054</v>
      </c>
      <c r="AH30" s="2038">
        <f>('C2'!AH30/'C3 '!AH30)*100</f>
        <v>182.91786067818737</v>
      </c>
      <c r="AI30" s="2039">
        <f>('C2'!AI30/'C3 '!AI30)*100</f>
        <v>185.20748085964445</v>
      </c>
      <c r="AJ30" s="2040">
        <f>('C2'!AJ30/'C3 '!AJ30)*100</f>
        <v>177.18528772362953</v>
      </c>
    </row>
    <row r="31" spans="1:36" s="1967" customFormat="1" ht="15.75" customHeight="1">
      <c r="A31" s="3068" t="s">
        <v>1080</v>
      </c>
      <c r="B31" s="2035">
        <v>100</v>
      </c>
      <c r="C31" s="1960">
        <v>100</v>
      </c>
      <c r="D31" s="1960">
        <v>100</v>
      </c>
      <c r="E31" s="2036">
        <v>100</v>
      </c>
      <c r="F31" s="1962">
        <v>100</v>
      </c>
      <c r="G31" s="2035">
        <v>104.34302177638226</v>
      </c>
      <c r="H31" s="1960">
        <v>107.51677909136687</v>
      </c>
      <c r="I31" s="1960">
        <v>107.07081198433288</v>
      </c>
      <c r="J31" s="2036">
        <v>107.89154174598022</v>
      </c>
      <c r="K31" s="1962">
        <v>106.76665918968608</v>
      </c>
      <c r="L31" s="2035">
        <v>113.31861024859187</v>
      </c>
      <c r="M31" s="1960">
        <v>130.28648881258195</v>
      </c>
      <c r="N31" s="1960">
        <v>121.51546420523071</v>
      </c>
      <c r="O31" s="2036">
        <v>115.74352922250053</v>
      </c>
      <c r="P31" s="1962">
        <v>120.07500050343309</v>
      </c>
      <c r="Q31" s="2035">
        <v>124.34603260953278</v>
      </c>
      <c r="R31" s="1960">
        <v>141.95307038952814</v>
      </c>
      <c r="S31" s="1960">
        <v>128.8982345834736</v>
      </c>
      <c r="T31" s="2036">
        <v>122.18908284780407</v>
      </c>
      <c r="U31" s="1962">
        <v>129.14948971198464</v>
      </c>
      <c r="V31" s="2035">
        <v>134.08581671614647</v>
      </c>
      <c r="W31" s="1960">
        <v>144.43274219267494</v>
      </c>
      <c r="X31" s="1960">
        <v>139.1152573175971</v>
      </c>
      <c r="Y31" s="2036">
        <v>137.78641525567488</v>
      </c>
      <c r="Z31" s="1962">
        <v>138.880947325579</v>
      </c>
      <c r="AA31" s="2037">
        <v>144.35348606156884</v>
      </c>
      <c r="AB31" s="2038">
        <v>154.90469534666306</v>
      </c>
      <c r="AC31" s="2038">
        <v>149.2440043738163</v>
      </c>
      <c r="AD31" s="2039">
        <v>149.30575710214268</v>
      </c>
      <c r="AE31" s="2040">
        <v>149.49118426627368</v>
      </c>
      <c r="AF31" s="2037">
        <v>155.85211166238315</v>
      </c>
      <c r="AG31" s="2038">
        <v>162.12728609543942</v>
      </c>
      <c r="AH31" s="2038">
        <f>('C2'!AH31/'C3 '!AH31)*100</f>
        <v>168.4977851054947</v>
      </c>
      <c r="AI31" s="2039">
        <f>('C2'!AI31/'C3 '!AI31)*100</f>
        <v>171.48165527436643</v>
      </c>
      <c r="AJ31" s="2040">
        <f>('C2'!AJ31/'C3 '!AJ31)*100</f>
        <v>164.76900045682544</v>
      </c>
    </row>
    <row r="32" spans="1:36" ht="15.75" customHeight="1">
      <c r="A32" s="3069" t="s">
        <v>1081</v>
      </c>
      <c r="B32" s="2041">
        <v>100</v>
      </c>
      <c r="C32" s="1969">
        <v>100</v>
      </c>
      <c r="D32" s="1969">
        <v>100</v>
      </c>
      <c r="E32" s="2042">
        <v>100</v>
      </c>
      <c r="F32" s="1971">
        <v>100</v>
      </c>
      <c r="G32" s="2041">
        <v>75.539243201087686</v>
      </c>
      <c r="H32" s="1969">
        <v>82.343717262385624</v>
      </c>
      <c r="I32" s="1969">
        <v>101.24172032341264</v>
      </c>
      <c r="J32" s="2042">
        <v>153.1114043315784</v>
      </c>
      <c r="K32" s="1971">
        <v>105.85546270209289</v>
      </c>
      <c r="L32" s="2041">
        <v>101.8410977480179</v>
      </c>
      <c r="M32" s="1969">
        <v>151.531528381057</v>
      </c>
      <c r="N32" s="1969">
        <v>125.23491863952137</v>
      </c>
      <c r="O32" s="2042">
        <v>132.77060854667803</v>
      </c>
      <c r="P32" s="1971">
        <v>129.00385151219623</v>
      </c>
      <c r="Q32" s="2041">
        <v>111.39603905331271</v>
      </c>
      <c r="R32" s="1969">
        <v>164.64626230812704</v>
      </c>
      <c r="S32" s="1969">
        <v>138.36221461322029</v>
      </c>
      <c r="T32" s="2042">
        <v>149.80971697980448</v>
      </c>
      <c r="U32" s="1971">
        <v>142.42678553109909</v>
      </c>
      <c r="V32" s="2041">
        <v>148.69648524346192</v>
      </c>
      <c r="W32" s="1969">
        <v>163.73722109534862</v>
      </c>
      <c r="X32" s="1969">
        <v>153.7719732888217</v>
      </c>
      <c r="Y32" s="2042">
        <v>154.42803364940954</v>
      </c>
      <c r="Z32" s="1971">
        <v>155.37171386017988</v>
      </c>
      <c r="AA32" s="2018">
        <v>159.6024785972748</v>
      </c>
      <c r="AB32" s="2043">
        <v>174.4309383616374</v>
      </c>
      <c r="AC32" s="2043">
        <v>167.02818891198208</v>
      </c>
      <c r="AD32" s="2005">
        <v>172.81083703846446</v>
      </c>
      <c r="AE32" s="2044">
        <v>168.98076428179672</v>
      </c>
      <c r="AF32" s="2018">
        <v>181.09510880079566</v>
      </c>
      <c r="AG32" s="2043">
        <v>195.65896136569242</v>
      </c>
      <c r="AH32" s="2043">
        <f>('C2'!AH32/'C3 '!AH32)*100</f>
        <v>198.48148360219338</v>
      </c>
      <c r="AI32" s="2005">
        <f>('C2'!AI32/'C3 '!AI32)*100</f>
        <v>201.7683718976171</v>
      </c>
      <c r="AJ32" s="2044">
        <f>('C2'!AJ32/'C3 '!AJ32)*100</f>
        <v>194.59873766141899</v>
      </c>
    </row>
    <row r="33" spans="1:36" ht="15.75" customHeight="1">
      <c r="A33" s="3069" t="s">
        <v>1082</v>
      </c>
      <c r="B33" s="2041">
        <v>100</v>
      </c>
      <c r="C33" s="1969">
        <v>100</v>
      </c>
      <c r="D33" s="1969">
        <v>100</v>
      </c>
      <c r="E33" s="2042">
        <v>100</v>
      </c>
      <c r="F33" s="1971">
        <v>100</v>
      </c>
      <c r="G33" s="2041">
        <v>70.473712556282337</v>
      </c>
      <c r="H33" s="1969">
        <v>77.277024963446735</v>
      </c>
      <c r="I33" s="1969">
        <v>99.569829075191535</v>
      </c>
      <c r="J33" s="2042">
        <v>161.83395907347412</v>
      </c>
      <c r="K33" s="1971">
        <v>105.30614785021859</v>
      </c>
      <c r="L33" s="2041">
        <v>100.26212958440395</v>
      </c>
      <c r="M33" s="1969">
        <v>154.59942694472159</v>
      </c>
      <c r="N33" s="1969">
        <v>125.39906760502275</v>
      </c>
      <c r="O33" s="2042">
        <v>135.76523466393851</v>
      </c>
      <c r="P33" s="1971">
        <v>130.39867551648109</v>
      </c>
      <c r="Q33" s="2041">
        <v>109.62183138487072</v>
      </c>
      <c r="R33" s="1969">
        <v>169.09368054705976</v>
      </c>
      <c r="S33" s="1969">
        <v>139.18762144231093</v>
      </c>
      <c r="T33" s="2042">
        <v>155.64289582360652</v>
      </c>
      <c r="U33" s="1971">
        <v>144.95872121789694</v>
      </c>
      <c r="V33" s="2041">
        <v>151.65925000054384</v>
      </c>
      <c r="W33" s="1969">
        <v>167.32</v>
      </c>
      <c r="X33" s="1969">
        <v>156.86036298659712</v>
      </c>
      <c r="Y33" s="2042">
        <v>159.40914823364304</v>
      </c>
      <c r="Z33" s="1971">
        <v>159.10351733527071</v>
      </c>
      <c r="AA33" s="2018">
        <v>163.18950855574573</v>
      </c>
      <c r="AB33" s="2043">
        <v>178.21099748747596</v>
      </c>
      <c r="AC33" s="2043">
        <v>170.73728579304472</v>
      </c>
      <c r="AD33" s="2005">
        <v>178.21099748747596</v>
      </c>
      <c r="AE33" s="2044">
        <v>173.14689637380468</v>
      </c>
      <c r="AF33" s="2018">
        <v>186.25261456878627</v>
      </c>
      <c r="AG33" s="2043">
        <v>198.27568719604426</v>
      </c>
      <c r="AH33" s="2043">
        <f>('C2'!AH33/'C3 '!AH33)*100</f>
        <v>205.52247941691951</v>
      </c>
      <c r="AI33" s="2005">
        <f>('C2'!AI33/'C3 '!AI33)*100</f>
        <v>208.70025004784472</v>
      </c>
      <c r="AJ33" s="2044">
        <f>('C2'!AJ33/'C3 '!AJ33)*100</f>
        <v>200.01067509036457</v>
      </c>
    </row>
    <row r="34" spans="1:36" ht="15.75" customHeight="1">
      <c r="A34" s="3069" t="s">
        <v>1083</v>
      </c>
      <c r="B34" s="2041">
        <v>100</v>
      </c>
      <c r="C34" s="1969">
        <v>100</v>
      </c>
      <c r="D34" s="1969">
        <v>100</v>
      </c>
      <c r="E34" s="2042">
        <v>100</v>
      </c>
      <c r="F34" s="1971">
        <v>100</v>
      </c>
      <c r="G34" s="2041">
        <v>112.32754061057808</v>
      </c>
      <c r="H34" s="1969">
        <v>121.21189711417379</v>
      </c>
      <c r="I34" s="1969">
        <v>105.28932867054476</v>
      </c>
      <c r="J34" s="2042">
        <v>107.27360290275065</v>
      </c>
      <c r="K34" s="1971">
        <v>111.32424223186335</v>
      </c>
      <c r="L34" s="2041">
        <v>120.57326508345562</v>
      </c>
      <c r="M34" s="1969">
        <v>125.25166722493873</v>
      </c>
      <c r="N34" s="1969">
        <v>126.62589713199952</v>
      </c>
      <c r="O34" s="2042">
        <v>129.06525539072589</v>
      </c>
      <c r="P34" s="1971">
        <v>126.3091726265354</v>
      </c>
      <c r="Q34" s="2041">
        <v>131.64238194024793</v>
      </c>
      <c r="R34" s="1969">
        <v>134.05806400165594</v>
      </c>
      <c r="S34" s="1969">
        <v>135.64990135537874</v>
      </c>
      <c r="T34" s="2042">
        <v>138.16941353162761</v>
      </c>
      <c r="U34" s="1971">
        <v>135.56051751932947</v>
      </c>
      <c r="V34" s="2041">
        <v>141.18604544812661</v>
      </c>
      <c r="W34" s="1969">
        <v>143.60022464331965</v>
      </c>
      <c r="X34" s="1969">
        <v>145.91858670505826</v>
      </c>
      <c r="Y34" s="2042">
        <v>152.53</v>
      </c>
      <c r="Z34" s="1971">
        <v>146.97596892487067</v>
      </c>
      <c r="AA34" s="2018">
        <v>151.20044086986414</v>
      </c>
      <c r="AB34" s="2043">
        <v>155.48779622846644</v>
      </c>
      <c r="AC34" s="2043">
        <v>159.10411841152836</v>
      </c>
      <c r="AD34" s="2005">
        <v>167.31041184115202</v>
      </c>
      <c r="AE34" s="2044">
        <v>159.92582719810372</v>
      </c>
      <c r="AF34" s="2018">
        <v>169.00486532543093</v>
      </c>
      <c r="AG34" s="2043">
        <v>170.54507079637349</v>
      </c>
      <c r="AH34" s="2043">
        <f>('C2'!AH34/'C3 '!AH34)*100</f>
        <v>178.09450480593983</v>
      </c>
      <c r="AI34" s="2005">
        <f>('C2'!AI34/'C3 '!AI34)*100</f>
        <v>183.97533960373406</v>
      </c>
      <c r="AJ34" s="2044">
        <f>('C2'!AJ34/'C3 '!AJ34)*100</f>
        <v>176.73382182638724</v>
      </c>
    </row>
    <row r="35" spans="1:36" ht="15.75" customHeight="1">
      <c r="A35" s="3069" t="s">
        <v>1084</v>
      </c>
      <c r="B35" s="2041">
        <v>100</v>
      </c>
      <c r="C35" s="1969">
        <v>100</v>
      </c>
      <c r="D35" s="1969">
        <v>100</v>
      </c>
      <c r="E35" s="2042">
        <v>100</v>
      </c>
      <c r="F35" s="1971">
        <v>100</v>
      </c>
      <c r="G35" s="2041">
        <v>142.30551315632931</v>
      </c>
      <c r="H35" s="1969">
        <v>145.23988603100889</v>
      </c>
      <c r="I35" s="1969">
        <v>129.49258323660231</v>
      </c>
      <c r="J35" s="2042">
        <v>116.101225382371</v>
      </c>
      <c r="K35" s="1971">
        <v>132.17041015713235</v>
      </c>
      <c r="L35" s="2041">
        <v>151.39171262298055</v>
      </c>
      <c r="M35" s="1969">
        <v>141.70431637383624</v>
      </c>
      <c r="N35" s="1969">
        <v>150.03915603262755</v>
      </c>
      <c r="O35" s="2042">
        <v>153.60718036049039</v>
      </c>
      <c r="P35" s="1971">
        <v>148.52255424955132</v>
      </c>
      <c r="Q35" s="2041">
        <v>155.61357523476818</v>
      </c>
      <c r="R35" s="1969">
        <v>157.87111572908151</v>
      </c>
      <c r="S35" s="1969">
        <v>159.13327458459875</v>
      </c>
      <c r="T35" s="2042">
        <v>161.41957933958389</v>
      </c>
      <c r="U35" s="1971">
        <v>158.71778097512802</v>
      </c>
      <c r="V35" s="2041">
        <v>163.70076722615116</v>
      </c>
      <c r="W35" s="1969">
        <v>166.8043797250161</v>
      </c>
      <c r="X35" s="1969">
        <v>169.06729582887272</v>
      </c>
      <c r="Y35" s="2042">
        <v>169.84086560413095</v>
      </c>
      <c r="Z35" s="1971">
        <v>167.7438550358975</v>
      </c>
      <c r="AA35" s="2018">
        <v>171.45922142265889</v>
      </c>
      <c r="AB35" s="2043">
        <v>173.33982441428066</v>
      </c>
      <c r="AC35" s="2043">
        <v>175.84930018133375</v>
      </c>
      <c r="AD35" s="2005">
        <v>176.849300181334</v>
      </c>
      <c r="AE35" s="2044">
        <v>174.65245828923025</v>
      </c>
      <c r="AF35" s="2018">
        <v>181.96653979954715</v>
      </c>
      <c r="AG35" s="2043">
        <v>187.58450095920756</v>
      </c>
      <c r="AH35" s="2043">
        <f>('C2'!AH35/'C3 '!AH35)*100</f>
        <v>192.40749592532089</v>
      </c>
      <c r="AI35" s="2005">
        <f>('C2'!AI35/'C3 '!AI35)*100</f>
        <v>197.30531029773556</v>
      </c>
      <c r="AJ35" s="2044">
        <f>('C2'!AJ35/'C3 '!AJ35)*100</f>
        <v>190.43310322365636</v>
      </c>
    </row>
    <row r="36" spans="1:36" ht="15.75" customHeight="1">
      <c r="A36" s="3069" t="s">
        <v>1085</v>
      </c>
      <c r="B36" s="2041">
        <v>100</v>
      </c>
      <c r="C36" s="1969">
        <v>100</v>
      </c>
      <c r="D36" s="1969">
        <v>100</v>
      </c>
      <c r="E36" s="2042">
        <v>100</v>
      </c>
      <c r="F36" s="1971">
        <v>100</v>
      </c>
      <c r="G36" s="2041">
        <v>104.1598345037248</v>
      </c>
      <c r="H36" s="1969">
        <v>126.354761660158</v>
      </c>
      <c r="I36" s="1969">
        <v>111.32945613541885</v>
      </c>
      <c r="J36" s="2042">
        <v>97.692483198122034</v>
      </c>
      <c r="K36" s="1971">
        <v>108.87422964090293</v>
      </c>
      <c r="L36" s="2041">
        <v>106.86223656556892</v>
      </c>
      <c r="M36" s="1969">
        <v>147.75162738233774</v>
      </c>
      <c r="N36" s="1969">
        <v>125.59136059387257</v>
      </c>
      <c r="O36" s="2042">
        <v>110.06531256892424</v>
      </c>
      <c r="P36" s="1971">
        <v>121.27390815112781</v>
      </c>
      <c r="Q36" s="2041">
        <v>119.33345591066704</v>
      </c>
      <c r="R36" s="1969">
        <v>156.55450572912193</v>
      </c>
      <c r="S36" s="1969">
        <v>138.3805033979595</v>
      </c>
      <c r="T36" s="2042">
        <v>112.59323946540844</v>
      </c>
      <c r="U36" s="1971">
        <v>130.05489851778742</v>
      </c>
      <c r="V36" s="2041">
        <v>134.18051551034409</v>
      </c>
      <c r="W36" s="1969">
        <v>156.38999999999999</v>
      </c>
      <c r="X36" s="1969">
        <v>138.60452190225155</v>
      </c>
      <c r="Y36" s="2042">
        <v>130.02000000000001</v>
      </c>
      <c r="Z36" s="1971">
        <v>138.6752819177465</v>
      </c>
      <c r="AA36" s="2018">
        <v>142.88774849084695</v>
      </c>
      <c r="AB36" s="2043">
        <v>167.59</v>
      </c>
      <c r="AC36" s="2043">
        <v>147.83034074259194</v>
      </c>
      <c r="AD36" s="2005">
        <v>150.83034074259203</v>
      </c>
      <c r="AE36" s="2044">
        <v>151.67245458500901</v>
      </c>
      <c r="AF36" s="2018">
        <v>150.62945121711172</v>
      </c>
      <c r="AG36" s="2043">
        <v>153.92046816206221</v>
      </c>
      <c r="AH36" s="2043">
        <f>('C2'!AH36/'C3 '!AH36)*100</f>
        <v>160.02509759116987</v>
      </c>
      <c r="AI36" s="2005">
        <f>('C2'!AI36/'C3 '!AI36)*100</f>
        <v>163.38199340281196</v>
      </c>
      <c r="AJ36" s="2044">
        <f>('C2'!AJ36/'C3 '!AJ36)*100</f>
        <v>157.35912392785582</v>
      </c>
    </row>
    <row r="37" spans="1:36" ht="15.75" customHeight="1">
      <c r="A37" s="3069" t="s">
        <v>1086</v>
      </c>
      <c r="B37" s="2041">
        <v>100</v>
      </c>
      <c r="C37" s="1969">
        <v>100</v>
      </c>
      <c r="D37" s="1969">
        <v>100</v>
      </c>
      <c r="E37" s="2042">
        <v>100</v>
      </c>
      <c r="F37" s="1971">
        <v>100</v>
      </c>
      <c r="G37" s="2041">
        <v>121.31123993755153</v>
      </c>
      <c r="H37" s="1969">
        <v>115.0481559571454</v>
      </c>
      <c r="I37" s="1969">
        <v>112.90716849320188</v>
      </c>
      <c r="J37" s="2042">
        <v>102.83851089883393</v>
      </c>
      <c r="K37" s="1971">
        <v>111.32424223186332</v>
      </c>
      <c r="L37" s="2041">
        <v>120.79779238715641</v>
      </c>
      <c r="M37" s="1969">
        <v>125.48490648495687</v>
      </c>
      <c r="N37" s="1969">
        <v>126.86169543473322</v>
      </c>
      <c r="O37" s="2042">
        <v>129.30559618081955</v>
      </c>
      <c r="P37" s="1971">
        <v>126.30917262653536</v>
      </c>
      <c r="Q37" s="2041">
        <v>131.78054866307843</v>
      </c>
      <c r="R37" s="1969">
        <v>134.19876613040137</v>
      </c>
      <c r="S37" s="1969">
        <v>135.79227421468374</v>
      </c>
      <c r="T37" s="2042">
        <v>138.31443077289683</v>
      </c>
      <c r="U37" s="1971">
        <v>135.56051751932944</v>
      </c>
      <c r="V37" s="2041">
        <v>141.18604544812661</v>
      </c>
      <c r="W37" s="1969">
        <v>143.60022464331965</v>
      </c>
      <c r="X37" s="1969">
        <v>145.91858670505829</v>
      </c>
      <c r="Y37" s="2042">
        <v>138.15790090654454</v>
      </c>
      <c r="Z37" s="1971">
        <v>142.18358803954706</v>
      </c>
      <c r="AA37" s="2018">
        <v>151.20044086986414</v>
      </c>
      <c r="AB37" s="2043">
        <v>153.48779622846601</v>
      </c>
      <c r="AC37" s="2043">
        <v>159.10411841152836</v>
      </c>
      <c r="AD37" s="2005">
        <v>153.59745183662</v>
      </c>
      <c r="AE37" s="2044">
        <v>154.8510022361807</v>
      </c>
      <c r="AF37" s="2018">
        <v>169.00486532543093</v>
      </c>
      <c r="AG37" s="2043">
        <v>170.54507079637352</v>
      </c>
      <c r="AH37" s="2043">
        <f>('C2'!AH37/'C3 '!AH37)*100</f>
        <v>178.09450480593983</v>
      </c>
      <c r="AI37" s="2005">
        <f>('C2'!AI37/'C3 '!AI37)*100</f>
        <v>183.09268370870973</v>
      </c>
      <c r="AJ37" s="2044">
        <f>('C2'!AJ37/'C3 '!AJ37)*100</f>
        <v>176.55296343846967</v>
      </c>
    </row>
    <row r="38" spans="1:36" ht="15.75" customHeight="1">
      <c r="A38" s="3069" t="s">
        <v>1087</v>
      </c>
      <c r="B38" s="2041">
        <v>100</v>
      </c>
      <c r="C38" s="1969">
        <v>100</v>
      </c>
      <c r="D38" s="1969">
        <v>100</v>
      </c>
      <c r="E38" s="2042">
        <v>100</v>
      </c>
      <c r="F38" s="1971">
        <v>100</v>
      </c>
      <c r="G38" s="2041">
        <v>102.1508675529189</v>
      </c>
      <c r="H38" s="1969">
        <v>101.26726041335661</v>
      </c>
      <c r="I38" s="1969">
        <v>103.13805544501334</v>
      </c>
      <c r="J38" s="2042">
        <v>103.30962369031178</v>
      </c>
      <c r="K38" s="1971">
        <v>102.50022248708903</v>
      </c>
      <c r="L38" s="2041">
        <v>103.60722565564673</v>
      </c>
      <c r="M38" s="1969">
        <v>106.58241604192911</v>
      </c>
      <c r="N38" s="1969">
        <v>106.97905412598148</v>
      </c>
      <c r="O38" s="2042">
        <v>107.83339435063115</v>
      </c>
      <c r="P38" s="1971">
        <v>106.34115787381397</v>
      </c>
      <c r="Q38" s="2041">
        <v>108.37130854958521</v>
      </c>
      <c r="R38" s="1969">
        <v>109.58253861272786</v>
      </c>
      <c r="S38" s="1969">
        <v>110.46037971692691</v>
      </c>
      <c r="T38" s="2042">
        <v>113.71660853352206</v>
      </c>
      <c r="U38" s="1971">
        <v>110.67105662713379</v>
      </c>
      <c r="V38" s="2041">
        <v>114.3470188920013</v>
      </c>
      <c r="W38" s="1969">
        <v>115.91074271013066</v>
      </c>
      <c r="X38" s="1969">
        <v>116.98714017489334</v>
      </c>
      <c r="Y38" s="2042">
        <v>118.39565607967609</v>
      </c>
      <c r="Z38" s="1971">
        <v>116.50922238658205</v>
      </c>
      <c r="AA38" s="2018">
        <v>119.72244280638445</v>
      </c>
      <c r="AB38" s="2043">
        <v>121.84775514369268</v>
      </c>
      <c r="AC38" s="2043">
        <v>123.38783345225237</v>
      </c>
      <c r="AD38" s="2005">
        <v>125.099887833452</v>
      </c>
      <c r="AE38" s="2044">
        <v>122.61281190650244</v>
      </c>
      <c r="AF38" s="2018">
        <v>127.20469939114749</v>
      </c>
      <c r="AG38" s="2043">
        <v>411.54934498601693</v>
      </c>
      <c r="AH38" s="2043">
        <f>('C2'!AH38/'C3 '!AH38)*100</f>
        <v>135.33949928690672</v>
      </c>
      <c r="AI38" s="2005">
        <f>('C2'!AI38/'C3 '!AI38)*100</f>
        <v>137.65112895909877</v>
      </c>
      <c r="AJ38" s="2044">
        <f>('C2'!AJ38/'C3 '!AJ38)*100</f>
        <v>162.18703095647399</v>
      </c>
    </row>
    <row r="39" spans="1:36" ht="15.75" customHeight="1">
      <c r="A39" s="3069" t="s">
        <v>1088</v>
      </c>
      <c r="B39" s="2041">
        <v>100</v>
      </c>
      <c r="C39" s="1969">
        <v>100</v>
      </c>
      <c r="D39" s="1969">
        <v>100</v>
      </c>
      <c r="E39" s="2042">
        <v>100</v>
      </c>
      <c r="F39" s="1971">
        <v>100</v>
      </c>
      <c r="G39" s="2041">
        <v>105.24271704607364</v>
      </c>
      <c r="H39" s="1969">
        <v>105.62917598788223</v>
      </c>
      <c r="I39" s="1969">
        <v>104.66522758171963</v>
      </c>
      <c r="J39" s="2042">
        <v>104.07624563454252</v>
      </c>
      <c r="K39" s="1971">
        <v>104.87442326763301</v>
      </c>
      <c r="L39" s="2041">
        <v>113.38549845501163</v>
      </c>
      <c r="M39" s="1969">
        <v>131.23875991507595</v>
      </c>
      <c r="N39" s="1969">
        <v>114.69536239507958</v>
      </c>
      <c r="O39" s="2042">
        <v>104.88911825239127</v>
      </c>
      <c r="P39" s="1971">
        <v>115.92417845740984</v>
      </c>
      <c r="Q39" s="2041">
        <v>120.87051267367934</v>
      </c>
      <c r="R39" s="1969">
        <v>145.56141523724301</v>
      </c>
      <c r="S39" s="1969">
        <v>119.86265933934592</v>
      </c>
      <c r="T39" s="2042">
        <v>107.32444447411737</v>
      </c>
      <c r="U39" s="1971">
        <v>123.23927694629388</v>
      </c>
      <c r="V39" s="2041">
        <v>127.41394779367488</v>
      </c>
      <c r="W39" s="1969">
        <v>149.8247982214225</v>
      </c>
      <c r="X39" s="1969">
        <v>130.2176838254029</v>
      </c>
      <c r="Y39" s="2042">
        <v>120.91019564475778</v>
      </c>
      <c r="Z39" s="1971">
        <v>132.12751573629234</v>
      </c>
      <c r="AA39" s="2018">
        <v>136.3408006930938</v>
      </c>
      <c r="AB39" s="2043">
        <v>157.41222386029307</v>
      </c>
      <c r="AC39" s="2043">
        <v>136.578351861941</v>
      </c>
      <c r="AD39" s="2005">
        <v>128.79907693404152</v>
      </c>
      <c r="AE39" s="2044">
        <v>139.86660168569367</v>
      </c>
      <c r="AF39" s="2018">
        <v>142.40345820074327</v>
      </c>
      <c r="AG39" s="2043">
        <v>144.96968509683455</v>
      </c>
      <c r="AH39" s="2043">
        <f>('C2'!AH39/'C3 '!AH39)*100</f>
        <v>147.58528560275579</v>
      </c>
      <c r="AI39" s="2005">
        <f>('C2'!AI39/'C3 '!AI39)*100</f>
        <v>149.1895977552887</v>
      </c>
      <c r="AJ39" s="2044">
        <f>('C2'!AJ39/'C3 '!AJ39)*100</f>
        <v>146.07375396974501</v>
      </c>
    </row>
    <row r="40" spans="1:36" ht="15.75" customHeight="1">
      <c r="A40" s="3069" t="s">
        <v>1089</v>
      </c>
      <c r="B40" s="2041">
        <v>100</v>
      </c>
      <c r="C40" s="1969">
        <v>100</v>
      </c>
      <c r="D40" s="1969">
        <v>100</v>
      </c>
      <c r="E40" s="2042">
        <v>100</v>
      </c>
      <c r="F40" s="1971">
        <v>100</v>
      </c>
      <c r="G40" s="2041">
        <v>104.41972296065813</v>
      </c>
      <c r="H40" s="1969">
        <v>104.0366065814675</v>
      </c>
      <c r="I40" s="1969">
        <v>104.79637795602599</v>
      </c>
      <c r="J40" s="2042">
        <v>104.42465036279577</v>
      </c>
      <c r="K40" s="1971">
        <v>104.41199516786416</v>
      </c>
      <c r="L40" s="2041">
        <v>112.89365298716341</v>
      </c>
      <c r="M40" s="1969">
        <v>133.65184781068592</v>
      </c>
      <c r="N40" s="1969">
        <v>113.45652699238778</v>
      </c>
      <c r="O40" s="2042">
        <v>101.43014365404966</v>
      </c>
      <c r="P40" s="1971">
        <v>115.15180575550184</v>
      </c>
      <c r="Q40" s="2041">
        <v>119.89761638833161</v>
      </c>
      <c r="R40" s="1969">
        <v>150.31026620307827</v>
      </c>
      <c r="S40" s="1969">
        <v>117.85274142939612</v>
      </c>
      <c r="T40" s="2042">
        <v>101.96945594220878</v>
      </c>
      <c r="U40" s="1971">
        <v>122.15746889543011</v>
      </c>
      <c r="V40" s="2041">
        <v>125.69301104959622</v>
      </c>
      <c r="W40" s="1969">
        <v>153.88999999999999</v>
      </c>
      <c r="X40" s="1969">
        <v>128.31070974115798</v>
      </c>
      <c r="Y40" s="2042">
        <v>115.24000000000001</v>
      </c>
      <c r="Z40" s="1971">
        <v>130.76325986365623</v>
      </c>
      <c r="AA40" s="2018">
        <v>133.783430197689</v>
      </c>
      <c r="AB40" s="2043">
        <v>160.89079295821799</v>
      </c>
      <c r="AC40" s="2043">
        <v>132.90518477829403</v>
      </c>
      <c r="AD40" s="2005">
        <v>121.6464693114</v>
      </c>
      <c r="AE40" s="2044">
        <v>137.32489055453226</v>
      </c>
      <c r="AF40" s="2018">
        <v>137.13205245422299</v>
      </c>
      <c r="AG40" s="2043">
        <v>140.11927810540965</v>
      </c>
      <c r="AH40" s="2043">
        <f>('C2'!AH40/'C3 '!AH40)*100</f>
        <v>142.50630937793963</v>
      </c>
      <c r="AI40" s="2005">
        <f>('C2'!AI40/'C3 '!AI40)*100</f>
        <v>143.47632406170209</v>
      </c>
      <c r="AJ40" s="2044">
        <f>('C2'!AJ40/'C3 '!AJ40)*100</f>
        <v>140.89638165988296</v>
      </c>
    </row>
    <row r="41" spans="1:36" ht="15.75" customHeight="1">
      <c r="A41" s="3069" t="s">
        <v>1090</v>
      </c>
      <c r="B41" s="2041">
        <v>100</v>
      </c>
      <c r="C41" s="1969">
        <v>100</v>
      </c>
      <c r="D41" s="1969">
        <v>100</v>
      </c>
      <c r="E41" s="2042">
        <v>100</v>
      </c>
      <c r="F41" s="1971">
        <v>100</v>
      </c>
      <c r="G41" s="2041">
        <v>101.42041340726304</v>
      </c>
      <c r="H41" s="1969">
        <v>101.68507164035651</v>
      </c>
      <c r="I41" s="1969">
        <v>101.64507059697966</v>
      </c>
      <c r="J41" s="2042">
        <v>101.67105632399867</v>
      </c>
      <c r="K41" s="1971">
        <v>101.61268289181496</v>
      </c>
      <c r="L41" s="2041">
        <v>104.86995810015802</v>
      </c>
      <c r="M41" s="1969">
        <v>114.05522531903279</v>
      </c>
      <c r="N41" s="1969">
        <v>114.88272578050054</v>
      </c>
      <c r="O41" s="2042">
        <v>117.01601890091749</v>
      </c>
      <c r="P41" s="1971">
        <v>112.5349294332657</v>
      </c>
      <c r="Q41" s="2041">
        <v>118.18300112240863</v>
      </c>
      <c r="R41" s="1969">
        <v>120.61384780610676</v>
      </c>
      <c r="S41" s="1969">
        <v>121.78876771714459</v>
      </c>
      <c r="T41" s="2042">
        <v>124.43289290267343</v>
      </c>
      <c r="U41" s="1971">
        <v>121.20755202177511</v>
      </c>
      <c r="V41" s="2041">
        <v>126.03801822988142</v>
      </c>
      <c r="W41" s="1969">
        <v>129.53146946181528</v>
      </c>
      <c r="X41" s="1969">
        <v>135.02058363050818</v>
      </c>
      <c r="Y41" s="2042">
        <v>132.58836558463244</v>
      </c>
      <c r="Z41" s="1971">
        <v>130.69020761103286</v>
      </c>
      <c r="AA41" s="2018">
        <v>141.05312596529444</v>
      </c>
      <c r="AB41" s="2043">
        <v>142.97452053954322</v>
      </c>
      <c r="AC41" s="2043">
        <v>142.00321406020561</v>
      </c>
      <c r="AD41" s="2005">
        <v>142.01028685501441</v>
      </c>
      <c r="AE41" s="2044">
        <v>142.022407253126</v>
      </c>
      <c r="AF41" s="2018">
        <v>157.54497614779095</v>
      </c>
      <c r="AG41" s="2043">
        <v>159.85648699342892</v>
      </c>
      <c r="AH41" s="2043">
        <f>('C2'!AH41/'C3 '!AH41)*100</f>
        <v>168.28457590742033</v>
      </c>
      <c r="AI41" s="2005">
        <f>('C2'!AI41/'C3 '!AI41)*100</f>
        <v>173.39048424269293</v>
      </c>
      <c r="AJ41" s="2044">
        <f>('C2'!AJ41/'C3 '!AJ41)*100</f>
        <v>164.503161771137</v>
      </c>
    </row>
    <row r="42" spans="1:36" ht="15.75" customHeight="1">
      <c r="A42" s="3069" t="s">
        <v>1091</v>
      </c>
      <c r="B42" s="2041">
        <v>100</v>
      </c>
      <c r="C42" s="1969">
        <v>100</v>
      </c>
      <c r="D42" s="1969">
        <v>100</v>
      </c>
      <c r="E42" s="2042">
        <v>100</v>
      </c>
      <c r="F42" s="1971">
        <v>100</v>
      </c>
      <c r="G42" s="2041">
        <v>107.10433070074376</v>
      </c>
      <c r="H42" s="1969">
        <v>116.51652530376242</v>
      </c>
      <c r="I42" s="1969">
        <v>101.80400284470296</v>
      </c>
      <c r="J42" s="2042">
        <v>102.64451962551935</v>
      </c>
      <c r="K42" s="1971">
        <v>107.05164662591669</v>
      </c>
      <c r="L42" s="2041">
        <v>115.53450399403719</v>
      </c>
      <c r="M42" s="1969">
        <v>119.78945860687406</v>
      </c>
      <c r="N42" s="1969">
        <v>120.92878169382411</v>
      </c>
      <c r="O42" s="2042">
        <v>122.6448289093093</v>
      </c>
      <c r="P42" s="1971">
        <v>119.66823651646354</v>
      </c>
      <c r="Q42" s="2041">
        <v>124.31975234062773</v>
      </c>
      <c r="R42" s="1969">
        <v>127.01676235465041</v>
      </c>
      <c r="S42" s="1969">
        <v>128.30772709921052</v>
      </c>
      <c r="T42" s="2042">
        <v>131.0031421703757</v>
      </c>
      <c r="U42" s="1971">
        <v>127.61035241576421</v>
      </c>
      <c r="V42" s="2041">
        <v>132.90317822379916</v>
      </c>
      <c r="W42" s="1969">
        <v>135.15791554514223</v>
      </c>
      <c r="X42" s="1969">
        <v>137.44835855809853</v>
      </c>
      <c r="Y42" s="2042">
        <v>142.84144804916866</v>
      </c>
      <c r="Z42" s="1971">
        <v>137.02372357175159</v>
      </c>
      <c r="AA42" s="2018">
        <v>143.28893000264864</v>
      </c>
      <c r="AB42" s="2043">
        <v>146.90480885991801</v>
      </c>
      <c r="AC42" s="2043">
        <v>150.1860106129952</v>
      </c>
      <c r="AD42" s="2005">
        <v>154.82170902254103</v>
      </c>
      <c r="AE42" s="2044">
        <v>148.46281268934197</v>
      </c>
      <c r="AF42" s="2018">
        <v>157.16659014214341</v>
      </c>
      <c r="AG42" s="2043">
        <v>161.49272430169898</v>
      </c>
      <c r="AH42" s="2043">
        <f>('C2'!AH42/'C3 '!AH42)*100</f>
        <v>166.11744086810884</v>
      </c>
      <c r="AI42" s="2005">
        <f>('C2'!AI42/'C3 '!AI42)*100</f>
        <v>170.09121223094311</v>
      </c>
      <c r="AJ42" s="2044">
        <f>('C2'!AJ42/'C3 '!AJ42)*100</f>
        <v>163.38848205339912</v>
      </c>
    </row>
    <row r="43" spans="1:36" ht="15.75" customHeight="1">
      <c r="A43" s="3069" t="s">
        <v>1092</v>
      </c>
      <c r="B43" s="2041">
        <v>100</v>
      </c>
      <c r="C43" s="1969">
        <v>100</v>
      </c>
      <c r="D43" s="1969">
        <v>100</v>
      </c>
      <c r="E43" s="2042">
        <v>100</v>
      </c>
      <c r="F43" s="1971">
        <v>100</v>
      </c>
      <c r="G43" s="2041">
        <v>109.82079930538013</v>
      </c>
      <c r="H43" s="1969">
        <v>110.69400731063088</v>
      </c>
      <c r="I43" s="1969">
        <v>106.27366007581864</v>
      </c>
      <c r="J43" s="2042">
        <v>102.26110737358907</v>
      </c>
      <c r="K43" s="1971">
        <v>107.05164662591669</v>
      </c>
      <c r="L43" s="2041">
        <v>115.55395673777372</v>
      </c>
      <c r="M43" s="1969">
        <v>119.80962776465857</v>
      </c>
      <c r="N43" s="1969">
        <v>120.94914268140209</v>
      </c>
      <c r="O43" s="2042">
        <v>122.66547883071715</v>
      </c>
      <c r="P43" s="1971">
        <v>119.66823651646354</v>
      </c>
      <c r="Q43" s="2041">
        <v>124.27982338250834</v>
      </c>
      <c r="R43" s="1969">
        <v>126.97596717215501</v>
      </c>
      <c r="S43" s="1969">
        <v>128.26651728528086</v>
      </c>
      <c r="T43" s="2042">
        <v>130.96106664433302</v>
      </c>
      <c r="U43" s="1971">
        <v>127.6103524157642</v>
      </c>
      <c r="V43" s="2041">
        <v>132.90317822379916</v>
      </c>
      <c r="W43" s="1969">
        <v>135.15791554514223</v>
      </c>
      <c r="X43" s="1969">
        <v>137.44835855809853</v>
      </c>
      <c r="Y43" s="2042">
        <v>142.84144804916863</v>
      </c>
      <c r="Z43" s="1971">
        <v>137.16357819404485</v>
      </c>
      <c r="AA43" s="2018">
        <v>143.28893000264864</v>
      </c>
      <c r="AB43" s="2043">
        <v>144.74529106455913</v>
      </c>
      <c r="AC43" s="2043">
        <v>150.1860106129952</v>
      </c>
      <c r="AD43" s="2005">
        <v>156.09217090224999</v>
      </c>
      <c r="AE43" s="2044">
        <v>148.3979993798024</v>
      </c>
      <c r="AF43" s="2018">
        <v>157.16659014214341</v>
      </c>
      <c r="AG43" s="2043">
        <v>161.49272430169898</v>
      </c>
      <c r="AH43" s="2043">
        <f>('C2'!AH43/'C3 '!AH43)*100</f>
        <v>166.11744086810882</v>
      </c>
      <c r="AI43" s="2005">
        <f>('C2'!AI43/'C3 '!AI43)*100</f>
        <v>170.09121223094311</v>
      </c>
      <c r="AJ43" s="2044">
        <f>('C2'!AJ43/'C3 '!AJ43)*100</f>
        <v>163.45325472055262</v>
      </c>
    </row>
    <row r="44" spans="1:36" ht="15.75" customHeight="1">
      <c r="A44" s="3069" t="s">
        <v>1093</v>
      </c>
      <c r="B44" s="2041">
        <v>100</v>
      </c>
      <c r="C44" s="1969">
        <v>100</v>
      </c>
      <c r="D44" s="1969">
        <v>100</v>
      </c>
      <c r="E44" s="2042">
        <v>100</v>
      </c>
      <c r="F44" s="1971">
        <v>100</v>
      </c>
      <c r="G44" s="2041">
        <v>109.03942286577866</v>
      </c>
      <c r="H44" s="1969">
        <v>108.83389472991996</v>
      </c>
      <c r="I44" s="1969">
        <v>108.90858234262117</v>
      </c>
      <c r="J44" s="2042">
        <v>109.27719440162551</v>
      </c>
      <c r="K44" s="1971">
        <v>109.02078936645853</v>
      </c>
      <c r="L44" s="2041">
        <v>110.04613000820234</v>
      </c>
      <c r="M44" s="1969">
        <v>120.09415939038558</v>
      </c>
      <c r="N44" s="1969">
        <v>140.04011501018439</v>
      </c>
      <c r="O44" s="2042">
        <v>142.05705523683881</v>
      </c>
      <c r="P44" s="1971">
        <v>127.24684715912056</v>
      </c>
      <c r="Q44" s="2041">
        <v>139.33676787602641</v>
      </c>
      <c r="R44" s="1969">
        <v>139.93943363952482</v>
      </c>
      <c r="S44" s="1969">
        <v>143.72225420316792</v>
      </c>
      <c r="T44" s="2042">
        <v>146.33396159040427</v>
      </c>
      <c r="U44" s="1971">
        <v>142.39085409524168</v>
      </c>
      <c r="V44" s="2041">
        <v>144.21112472261737</v>
      </c>
      <c r="W44" s="1969">
        <v>151.80865372878947</v>
      </c>
      <c r="X44" s="1969">
        <v>171.844794280505</v>
      </c>
      <c r="Y44" s="2042">
        <v>181.02053396151115</v>
      </c>
      <c r="Z44" s="1971">
        <v>162.63723202193208</v>
      </c>
      <c r="AA44" s="2018">
        <v>174.32260541842805</v>
      </c>
      <c r="AB44" s="2043">
        <v>169.60083418870059</v>
      </c>
      <c r="AC44" s="2043">
        <v>172.16893541336646</v>
      </c>
      <c r="AD44" s="2005">
        <v>181.49103715503733</v>
      </c>
      <c r="AE44" s="2044">
        <v>174.92888121199638</v>
      </c>
      <c r="AF44" s="2018">
        <v>195.1107557815651</v>
      </c>
      <c r="AG44" s="2043">
        <v>183.26511045553616</v>
      </c>
      <c r="AH44" s="2043">
        <f>('C2'!AH44/'C3 '!AH44)*100</f>
        <v>192.71386043161559</v>
      </c>
      <c r="AI44" s="2005">
        <f>('C2'!AI44/'C3 '!AI44)*100</f>
        <v>212.62536432780306</v>
      </c>
      <c r="AJ44" s="2044">
        <f>('C2'!AJ44/'C3 '!AJ44)*100</f>
        <v>197.41499139561495</v>
      </c>
    </row>
    <row r="45" spans="1:36" ht="15.75" customHeight="1">
      <c r="A45" s="3069" t="s">
        <v>1094</v>
      </c>
      <c r="B45" s="2041">
        <v>100</v>
      </c>
      <c r="C45" s="1969">
        <v>100</v>
      </c>
      <c r="D45" s="1969">
        <v>100</v>
      </c>
      <c r="E45" s="2042">
        <v>100</v>
      </c>
      <c r="F45" s="1971">
        <v>100</v>
      </c>
      <c r="G45" s="2041">
        <v>110.17081070294896</v>
      </c>
      <c r="H45" s="1969">
        <v>110.17081070294896</v>
      </c>
      <c r="I45" s="1969">
        <v>110.17081070294898</v>
      </c>
      <c r="J45" s="2042">
        <v>110.17081070294898</v>
      </c>
      <c r="K45" s="1971">
        <v>110.17081070294896</v>
      </c>
      <c r="L45" s="2041">
        <v>111.07026972482687</v>
      </c>
      <c r="M45" s="1969">
        <v>123.05219525448574</v>
      </c>
      <c r="N45" s="1969">
        <v>147.01604631380337</v>
      </c>
      <c r="O45" s="2042">
        <v>147.0160463138034</v>
      </c>
      <c r="P45" s="1971">
        <v>130.96937626101183</v>
      </c>
      <c r="Q45" s="2041">
        <v>145.75562595734192</v>
      </c>
      <c r="R45" s="1969">
        <v>148.05803110157828</v>
      </c>
      <c r="S45" s="1969">
        <v>152.66284139005108</v>
      </c>
      <c r="T45" s="2042">
        <v>152.66284139005108</v>
      </c>
      <c r="U45" s="1971">
        <v>149.85663493710967</v>
      </c>
      <c r="V45" s="2041">
        <v>152.73602095163724</v>
      </c>
      <c r="W45" s="1969">
        <v>166.69807785079647</v>
      </c>
      <c r="X45" s="1969">
        <v>194.62219164911494</v>
      </c>
      <c r="Y45" s="2042">
        <v>194.62219164911494</v>
      </c>
      <c r="Z45" s="1971">
        <v>177.19629658574939</v>
      </c>
      <c r="AA45" s="2018">
        <v>197.30000000000004</v>
      </c>
      <c r="AB45" s="2043">
        <v>196.55021056655193</v>
      </c>
      <c r="AC45" s="2043">
        <v>197.13184587539476</v>
      </c>
      <c r="AD45" s="2005">
        <v>196.99401881398225</v>
      </c>
      <c r="AE45" s="2044">
        <v>196.99371119307875</v>
      </c>
      <c r="AF45" s="2018">
        <v>254.11094772593677</v>
      </c>
      <c r="AG45" s="2043">
        <v>210.16396412843559</v>
      </c>
      <c r="AH45" s="2043">
        <f>('C2'!AH45/'C3 '!AH45)*100</f>
        <v>219.61463961192456</v>
      </c>
      <c r="AI45" s="2005">
        <f>('C2'!AI45/'C3 '!AI45)*100</f>
        <v>230.93067103037993</v>
      </c>
      <c r="AJ45" s="2044">
        <f>('C2'!AJ45/'C3 '!AJ45)*100</f>
        <v>226.57404376875397</v>
      </c>
    </row>
    <row r="46" spans="1:36" ht="15.75" customHeight="1">
      <c r="A46" s="3069" t="s">
        <v>1095</v>
      </c>
      <c r="B46" s="2041">
        <v>100</v>
      </c>
      <c r="C46" s="1969">
        <v>100</v>
      </c>
      <c r="D46" s="1969">
        <v>100</v>
      </c>
      <c r="E46" s="2042">
        <v>100</v>
      </c>
      <c r="F46" s="1971">
        <v>100</v>
      </c>
      <c r="G46" s="2041">
        <v>102.49999999999997</v>
      </c>
      <c r="H46" s="1969">
        <v>102.49999999999997</v>
      </c>
      <c r="I46" s="1969">
        <v>102.49999999999999</v>
      </c>
      <c r="J46" s="2042">
        <v>102.49999999999997</v>
      </c>
      <c r="K46" s="1971">
        <v>102.49999999999999</v>
      </c>
      <c r="L46" s="2041">
        <v>102.53222376933344</v>
      </c>
      <c r="M46" s="1969">
        <v>103.38098958968453</v>
      </c>
      <c r="N46" s="1969">
        <v>105.10240624630811</v>
      </c>
      <c r="O46" s="2042">
        <v>105.10240624630811</v>
      </c>
      <c r="P46" s="1971">
        <v>104.00930221724953</v>
      </c>
      <c r="Q46" s="2041">
        <v>105.61979592144075</v>
      </c>
      <c r="R46" s="1969">
        <v>105.63974919910831</v>
      </c>
      <c r="S46" s="1969">
        <v>105.67965575444337</v>
      </c>
      <c r="T46" s="2042">
        <v>105.67965575444337</v>
      </c>
      <c r="U46" s="1971">
        <v>105.65454038221367</v>
      </c>
      <c r="V46" s="2041">
        <v>105.67948193827547</v>
      </c>
      <c r="W46" s="1969">
        <v>110.53625624999998</v>
      </c>
      <c r="X46" s="1969">
        <v>110.53625625000001</v>
      </c>
      <c r="Y46" s="2042">
        <v>110.53625624999998</v>
      </c>
      <c r="Z46" s="1971">
        <v>109.48798990217364</v>
      </c>
      <c r="AA46" s="2018">
        <v>111.268128125</v>
      </c>
      <c r="AB46" s="2043">
        <v>111.46089446680779</v>
      </c>
      <c r="AC46" s="2043">
        <v>111.9616218791935</v>
      </c>
      <c r="AD46" s="2005">
        <v>111.56354815700043</v>
      </c>
      <c r="AE46" s="2044">
        <v>111.57563457144745</v>
      </c>
      <c r="AF46" s="2018">
        <v>113.05513395903841</v>
      </c>
      <c r="AG46" s="2043">
        <v>135.35750537950219</v>
      </c>
      <c r="AH46" s="2043">
        <f>('C2'!AH46/'C3 '!AH46)*100</f>
        <v>136.99090914042938</v>
      </c>
      <c r="AI46" s="2005">
        <f>('C2'!AI46/'C3 '!AI46)*100</f>
        <v>141.92583788050999</v>
      </c>
      <c r="AJ46" s="2044">
        <f>('C2'!AJ46/'C3 '!AJ46)*100</f>
        <v>132.28524315046991</v>
      </c>
    </row>
    <row r="47" spans="1:36" ht="15.75" customHeight="1">
      <c r="A47" s="3069" t="s">
        <v>1096</v>
      </c>
      <c r="B47" s="2041">
        <v>100</v>
      </c>
      <c r="C47" s="1969">
        <v>100</v>
      </c>
      <c r="D47" s="1969">
        <v>100</v>
      </c>
      <c r="E47" s="2042">
        <v>100</v>
      </c>
      <c r="F47" s="1971">
        <v>100</v>
      </c>
      <c r="G47" s="2041">
        <v>104.6735500068132</v>
      </c>
      <c r="H47" s="1969">
        <v>106.90120971807981</v>
      </c>
      <c r="I47" s="1969">
        <v>106.42619927238759</v>
      </c>
      <c r="J47" s="2042">
        <v>104.66462703491699</v>
      </c>
      <c r="K47" s="1971">
        <v>105.57317208137364</v>
      </c>
      <c r="L47" s="2041">
        <v>111.28070357663178</v>
      </c>
      <c r="M47" s="1969">
        <v>113.85657330088419</v>
      </c>
      <c r="N47" s="1969">
        <v>114.43400634232286</v>
      </c>
      <c r="O47" s="2042">
        <v>114.59564043777119</v>
      </c>
      <c r="P47" s="1971">
        <v>113.59458787609886</v>
      </c>
      <c r="Q47" s="2041">
        <v>121.43411561214283</v>
      </c>
      <c r="R47" s="1969">
        <v>148.51160612718502</v>
      </c>
      <c r="S47" s="1969">
        <v>120.46526645334579</v>
      </c>
      <c r="T47" s="2042">
        <v>101.10452563396717</v>
      </c>
      <c r="U47" s="1971">
        <v>119.93329389000213</v>
      </c>
      <c r="V47" s="2041">
        <v>124.84521597623667</v>
      </c>
      <c r="W47" s="1969">
        <v>127.22997559453002</v>
      </c>
      <c r="X47" s="1969">
        <v>129.56996990504243</v>
      </c>
      <c r="Y47" s="2042">
        <v>130.22790098567958</v>
      </c>
      <c r="Z47" s="1971">
        <v>128.14849256666264</v>
      </c>
      <c r="AA47" s="2018">
        <v>135.39750678052897</v>
      </c>
      <c r="AB47" s="2043">
        <v>136.60039649432699</v>
      </c>
      <c r="AC47" s="2043">
        <v>138.33050472542905</v>
      </c>
      <c r="AD47" s="2005">
        <v>136.38411613599999</v>
      </c>
      <c r="AE47" s="2044">
        <v>136.60174760385686</v>
      </c>
      <c r="AF47" s="2018">
        <v>147.42415982329354</v>
      </c>
      <c r="AG47" s="2043">
        <v>146.01672297951868</v>
      </c>
      <c r="AH47" s="2043">
        <f>('C2'!AH47/'C3 '!AH47)*100</f>
        <v>149.3879962517361</v>
      </c>
      <c r="AI47" s="2005">
        <f>('C2'!AI47/'C3 '!AI47)*100</f>
        <v>153.33099064620203</v>
      </c>
      <c r="AJ47" s="2044">
        <f>('C2'!AJ47/'C3 '!AJ47)*100</f>
        <v>149.34380620995361</v>
      </c>
    </row>
    <row r="48" spans="1:36" ht="15.75" customHeight="1">
      <c r="A48" s="3069" t="s">
        <v>1097</v>
      </c>
      <c r="B48" s="2041">
        <v>100</v>
      </c>
      <c r="C48" s="1969">
        <v>100</v>
      </c>
      <c r="D48" s="1969">
        <v>100</v>
      </c>
      <c r="E48" s="2042">
        <v>100</v>
      </c>
      <c r="F48" s="1971">
        <v>100</v>
      </c>
      <c r="G48" s="2041">
        <v>106.56276382970734</v>
      </c>
      <c r="H48" s="1969">
        <v>108.44958759409347</v>
      </c>
      <c r="I48" s="1969">
        <v>104.9558587265401</v>
      </c>
      <c r="J48" s="2042">
        <v>108.22083357422107</v>
      </c>
      <c r="K48" s="1971">
        <v>107.101623452985</v>
      </c>
      <c r="L48" s="2041">
        <v>117.77473611283615</v>
      </c>
      <c r="M48" s="1969">
        <v>118.98415671975715</v>
      </c>
      <c r="N48" s="1969">
        <v>121.42491342283054</v>
      </c>
      <c r="O48" s="2042">
        <v>122.89543282883655</v>
      </c>
      <c r="P48" s="1971">
        <v>120.19398434229971</v>
      </c>
      <c r="Q48" s="2041">
        <v>126.94836017752343</v>
      </c>
      <c r="R48" s="1969">
        <v>129.39969649721621</v>
      </c>
      <c r="S48" s="1969">
        <v>131.44600846593298</v>
      </c>
      <c r="T48" s="2042">
        <v>134.18682422448484</v>
      </c>
      <c r="U48" s="1971">
        <v>130.40508637694731</v>
      </c>
      <c r="V48" s="2041">
        <v>136.78268630016822</v>
      </c>
      <c r="W48" s="1969">
        <v>139.64937655035885</v>
      </c>
      <c r="X48" s="1969">
        <v>142.35899368738097</v>
      </c>
      <c r="Y48" s="2042">
        <v>144.80622140489504</v>
      </c>
      <c r="Z48" s="1971">
        <v>140.78964215393128</v>
      </c>
      <c r="AA48" s="2018">
        <v>148.18656148492948</v>
      </c>
      <c r="AB48" s="2043">
        <v>152.13867676387105</v>
      </c>
      <c r="AC48" s="2043">
        <v>155.62140929596768</v>
      </c>
      <c r="AD48" s="2005">
        <v>158.82279822158401</v>
      </c>
      <c r="AE48" s="2044">
        <v>153.51480936154701</v>
      </c>
      <c r="AF48" s="2018">
        <v>164.8799747524514</v>
      </c>
      <c r="AG48" s="2043">
        <v>175.36850210621054</v>
      </c>
      <c r="AH48" s="2043">
        <f>('C2'!AH48/'C3 '!AH48)*100</f>
        <v>182.91786067818734</v>
      </c>
      <c r="AI48" s="2005">
        <f>('C2'!AI48/'C3 '!AI48)*100</f>
        <v>185.20748085964448</v>
      </c>
      <c r="AJ48" s="2044">
        <f>('C2'!AJ48/'C3 '!AJ48)*100</f>
        <v>177.22838941240892</v>
      </c>
    </row>
    <row r="49" spans="1:36" ht="15.75" customHeight="1">
      <c r="A49" s="3069" t="s">
        <v>1098</v>
      </c>
      <c r="B49" s="2041">
        <v>100</v>
      </c>
      <c r="C49" s="1969">
        <v>100</v>
      </c>
      <c r="D49" s="1969">
        <v>100</v>
      </c>
      <c r="E49" s="2042">
        <v>100</v>
      </c>
      <c r="F49" s="1971">
        <v>100</v>
      </c>
      <c r="G49" s="2041">
        <v>106.37334292758851</v>
      </c>
      <c r="H49" s="1969">
        <v>108.11057094532177</v>
      </c>
      <c r="I49" s="1969">
        <v>104.62347055680958</v>
      </c>
      <c r="J49" s="2042">
        <v>109.09862544211295</v>
      </c>
      <c r="K49" s="1971">
        <v>107.10162345298502</v>
      </c>
      <c r="L49" s="2041">
        <v>117.97402542522917</v>
      </c>
      <c r="M49" s="1969">
        <v>118.99935541445983</v>
      </c>
      <c r="N49" s="1969">
        <v>121.43926602355964</v>
      </c>
      <c r="O49" s="2042">
        <v>122.67334161876018</v>
      </c>
      <c r="P49" s="1971">
        <v>120.19398434229971</v>
      </c>
      <c r="Q49" s="2041">
        <v>126.9567432528725</v>
      </c>
      <c r="R49" s="1969">
        <v>129.40989824255263</v>
      </c>
      <c r="S49" s="1969">
        <v>131.4552226277597</v>
      </c>
      <c r="T49" s="2042">
        <v>134.19669147034611</v>
      </c>
      <c r="U49" s="1971">
        <v>130.40508637694728</v>
      </c>
      <c r="V49" s="2041">
        <v>136.78268630016822</v>
      </c>
      <c r="W49" s="1969">
        <v>139.64937655035882</v>
      </c>
      <c r="X49" s="1969">
        <v>142.35899368738097</v>
      </c>
      <c r="Y49" s="2042">
        <v>144.80622140489504</v>
      </c>
      <c r="Z49" s="1971">
        <v>140.77553054270456</v>
      </c>
      <c r="AA49" s="2018">
        <v>148.18656148492946</v>
      </c>
      <c r="AB49" s="2043">
        <v>152.13867676387105</v>
      </c>
      <c r="AC49" s="2043">
        <v>155.62140929596768</v>
      </c>
      <c r="AD49" s="2005">
        <v>158.82279822158401</v>
      </c>
      <c r="AE49" s="2044">
        <v>153.49103541885142</v>
      </c>
      <c r="AF49" s="2018">
        <v>164.8799747524514</v>
      </c>
      <c r="AG49" s="2043">
        <v>175.36850210621057</v>
      </c>
      <c r="AH49" s="2043">
        <f>('C2'!AH49/'C3 '!AH49)*100</f>
        <v>182.91786067818734</v>
      </c>
      <c r="AI49" s="2005">
        <f>('C2'!AI49/'C3 '!AI49)*100</f>
        <v>185.20748085964445</v>
      </c>
      <c r="AJ49" s="2044">
        <f>('C2'!AJ49/'C3 '!AJ49)*100</f>
        <v>177.26180684225503</v>
      </c>
    </row>
    <row r="50" spans="1:36" ht="15.75" customHeight="1">
      <c r="A50" s="3069" t="s">
        <v>1099</v>
      </c>
      <c r="B50" s="2041">
        <v>100</v>
      </c>
      <c r="C50" s="1969">
        <v>100</v>
      </c>
      <c r="D50" s="1969">
        <v>100</v>
      </c>
      <c r="E50" s="2042">
        <v>100</v>
      </c>
      <c r="F50" s="1971">
        <v>100</v>
      </c>
      <c r="G50" s="2041">
        <v>107.42953849563806</v>
      </c>
      <c r="H50" s="1969">
        <v>109.88587102657831</v>
      </c>
      <c r="I50" s="1969">
        <v>106.36573205356518</v>
      </c>
      <c r="J50" s="2042">
        <v>104.68733153409553</v>
      </c>
      <c r="K50" s="1971">
        <v>107.10162345298504</v>
      </c>
      <c r="L50" s="2041">
        <v>116.35546771497198</v>
      </c>
      <c r="M50" s="1969">
        <v>118.89364123340975</v>
      </c>
      <c r="N50" s="1969">
        <v>121.33138432529084</v>
      </c>
      <c r="O50" s="2042">
        <v>124.30653686895741</v>
      </c>
      <c r="P50" s="1971">
        <v>120.19398434229976</v>
      </c>
      <c r="Q50" s="2041">
        <v>126.88717185590394</v>
      </c>
      <c r="R50" s="1969">
        <v>129.33898253400798</v>
      </c>
      <c r="S50" s="1969">
        <v>131.3831860959246</v>
      </c>
      <c r="T50" s="2042">
        <v>134.12315263298365</v>
      </c>
      <c r="U50" s="1971">
        <v>130.40508637694725</v>
      </c>
      <c r="V50" s="2041">
        <v>136.78268630016822</v>
      </c>
      <c r="W50" s="1969">
        <v>139.64937655035882</v>
      </c>
      <c r="X50" s="1969">
        <v>142.358993687381</v>
      </c>
      <c r="Y50" s="2042">
        <v>144.80622140489501</v>
      </c>
      <c r="Z50" s="1971">
        <v>140.88360057115003</v>
      </c>
      <c r="AA50" s="2018">
        <v>148.18656148492948</v>
      </c>
      <c r="AB50" s="2043">
        <v>152.13867676387105</v>
      </c>
      <c r="AC50" s="2043">
        <v>155.62140929596765</v>
      </c>
      <c r="AD50" s="2005">
        <v>158.82279822158401</v>
      </c>
      <c r="AE50" s="2044">
        <v>153.6766261570024</v>
      </c>
      <c r="AF50" s="2018">
        <v>164.8799747524514</v>
      </c>
      <c r="AG50" s="2043">
        <v>175.36850210621057</v>
      </c>
      <c r="AH50" s="2043">
        <f>('C2'!AH50/'C3 '!AH50)*100</f>
        <v>182.91786067818737</v>
      </c>
      <c r="AI50" s="2005">
        <f>('C2'!AI50/'C3 '!AI50)*100</f>
        <v>185.20748085964448</v>
      </c>
      <c r="AJ50" s="2044">
        <f>('C2'!AJ50/'C3 '!AJ50)*100</f>
        <v>177.01874976908141</v>
      </c>
    </row>
    <row r="51" spans="1:36" ht="15.75" customHeight="1">
      <c r="A51" s="3069" t="s">
        <v>1100</v>
      </c>
      <c r="B51" s="2041">
        <v>100</v>
      </c>
      <c r="C51" s="1969">
        <v>100</v>
      </c>
      <c r="D51" s="1969">
        <v>100</v>
      </c>
      <c r="E51" s="2042">
        <v>100</v>
      </c>
      <c r="F51" s="1971">
        <v>100</v>
      </c>
      <c r="G51" s="2041">
        <v>108.13897180947313</v>
      </c>
      <c r="H51" s="1969">
        <v>116.28187479194787</v>
      </c>
      <c r="I51" s="1969">
        <v>111.97434808039202</v>
      </c>
      <c r="J51" s="2042">
        <v>106.61682421171608</v>
      </c>
      <c r="K51" s="1971">
        <v>110.59122316957894</v>
      </c>
      <c r="L51" s="2041">
        <v>112.21127426556225</v>
      </c>
      <c r="M51" s="1969">
        <v>140.36330520156321</v>
      </c>
      <c r="N51" s="1969">
        <v>129.18258120079955</v>
      </c>
      <c r="O51" s="2042">
        <v>123.89818983942469</v>
      </c>
      <c r="P51" s="1971">
        <v>126.59991166251694</v>
      </c>
      <c r="Q51" s="2041">
        <v>118.90039575643885</v>
      </c>
      <c r="R51" s="1969">
        <v>150.39639021808665</v>
      </c>
      <c r="S51" s="1969">
        <v>136.78749372313231</v>
      </c>
      <c r="T51" s="2042">
        <v>135.97686590918195</v>
      </c>
      <c r="U51" s="1971">
        <v>136.13845519406732</v>
      </c>
      <c r="V51" s="2041">
        <v>140.99962072415636</v>
      </c>
      <c r="W51" s="1969">
        <v>143.45084461665923</v>
      </c>
      <c r="X51" s="1969">
        <v>146.02503777504634</v>
      </c>
      <c r="Y51" s="2042">
        <v>148.13</v>
      </c>
      <c r="Z51" s="1971">
        <v>144.99475611834859</v>
      </c>
      <c r="AA51" s="2018">
        <v>151.11782918810798</v>
      </c>
      <c r="AB51" s="2043">
        <v>154.20363684179216</v>
      </c>
      <c r="AC51" s="2043">
        <v>156.21397439120418</v>
      </c>
      <c r="AD51" s="2005">
        <v>159.12279822158399</v>
      </c>
      <c r="AE51" s="2044">
        <v>155.51797171945111</v>
      </c>
      <c r="AF51" s="2018">
        <v>159.53519684879259</v>
      </c>
      <c r="AG51" s="2043">
        <v>166.24655519478551</v>
      </c>
      <c r="AH51" s="2043">
        <f>('C2'!AH51/'C3 '!AH51)*100</f>
        <v>172.96408994669045</v>
      </c>
      <c r="AI51" s="2005">
        <f>('C2'!AI51/'C3 '!AI51)*100</f>
        <v>178.70613695334018</v>
      </c>
      <c r="AJ51" s="2044">
        <f>('C2'!AJ51/'C3 '!AJ51)*100</f>
        <v>170.08763567138396</v>
      </c>
    </row>
    <row r="52" spans="1:36" ht="15.75" customHeight="1">
      <c r="A52" s="3069" t="s">
        <v>1101</v>
      </c>
      <c r="B52" s="2041">
        <v>100</v>
      </c>
      <c r="C52" s="1969">
        <v>100</v>
      </c>
      <c r="D52" s="1969">
        <v>100</v>
      </c>
      <c r="E52" s="2042">
        <v>100</v>
      </c>
      <c r="F52" s="1971">
        <v>100</v>
      </c>
      <c r="G52" s="2041">
        <v>102.48342623447222</v>
      </c>
      <c r="H52" s="1969">
        <v>109.10562983449017</v>
      </c>
      <c r="I52" s="1969">
        <v>108.26428074999768</v>
      </c>
      <c r="J52" s="2042">
        <v>108.11880544794812</v>
      </c>
      <c r="K52" s="1971">
        <v>107.10162345298507</v>
      </c>
      <c r="L52" s="2041">
        <v>116.23495100931471</v>
      </c>
      <c r="M52" s="1969">
        <v>132.91813001081752</v>
      </c>
      <c r="N52" s="1969">
        <v>121.20571374857548</v>
      </c>
      <c r="O52" s="2042">
        <v>112.06364231208794</v>
      </c>
      <c r="P52" s="1971">
        <v>120.19398434229973</v>
      </c>
      <c r="Q52" s="2041">
        <v>124.56899450371328</v>
      </c>
      <c r="R52" s="1969">
        <v>146.59220873711996</v>
      </c>
      <c r="S52" s="1969">
        <v>132.783967093337</v>
      </c>
      <c r="T52" s="2042">
        <v>119.82478679162799</v>
      </c>
      <c r="U52" s="1971">
        <v>130.40508637694725</v>
      </c>
      <c r="V52" s="2041">
        <v>136.78268630016822</v>
      </c>
      <c r="W52" s="1969">
        <v>148.65</v>
      </c>
      <c r="X52" s="1969">
        <v>142.35899368738097</v>
      </c>
      <c r="Y52" s="2042">
        <v>141.42000000000002</v>
      </c>
      <c r="Z52" s="1971">
        <v>142.29834389756491</v>
      </c>
      <c r="AA52" s="2018">
        <v>148.18656148492946</v>
      </c>
      <c r="AB52" s="2043">
        <v>161.32867676386999</v>
      </c>
      <c r="AC52" s="2043">
        <v>155.62140929596765</v>
      </c>
      <c r="AD52" s="2005">
        <v>158.672798221584</v>
      </c>
      <c r="AE52" s="2044">
        <v>156.08832863673831</v>
      </c>
      <c r="AF52" s="2018">
        <v>164.8799747524514</v>
      </c>
      <c r="AG52" s="2043">
        <v>175.36850210621057</v>
      </c>
      <c r="AH52" s="2043">
        <f>('C2'!AH52/'C3 '!AH52)*100</f>
        <v>182.91786067818731</v>
      </c>
      <c r="AI52" s="2005">
        <f>('C2'!AI52/'C3 '!AI52)*100</f>
        <v>185.20748085964448</v>
      </c>
      <c r="AJ52" s="2044">
        <f>('C2'!AJ52/'C3 '!AJ52)*100</f>
        <v>177.73047281331736</v>
      </c>
    </row>
    <row r="53" spans="1:36" ht="15.75" customHeight="1">
      <c r="A53" s="3069" t="s">
        <v>1102</v>
      </c>
      <c r="B53" s="2041">
        <v>100</v>
      </c>
      <c r="C53" s="1969">
        <v>100</v>
      </c>
      <c r="D53" s="1969">
        <v>100</v>
      </c>
      <c r="E53" s="2042">
        <v>100</v>
      </c>
      <c r="F53" s="1971">
        <v>100</v>
      </c>
      <c r="G53" s="2041">
        <v>103.66251900109866</v>
      </c>
      <c r="H53" s="1969">
        <v>105.34514356407439</v>
      </c>
      <c r="I53" s="1969">
        <v>108.37960014349694</v>
      </c>
      <c r="J53" s="2042">
        <v>110.9449150002027</v>
      </c>
      <c r="K53" s="1971">
        <v>107.10162345298507</v>
      </c>
      <c r="L53" s="2041">
        <v>116.23495100931468</v>
      </c>
      <c r="M53" s="1969">
        <v>118.77049558115603</v>
      </c>
      <c r="N53" s="1969">
        <v>121.20571374857549</v>
      </c>
      <c r="O53" s="2042">
        <v>124.17778473887434</v>
      </c>
      <c r="P53" s="1971">
        <v>120.19398434229971</v>
      </c>
      <c r="Q53" s="2041">
        <v>120.14564546931952</v>
      </c>
      <c r="R53" s="1969">
        <v>130.28024122821404</v>
      </c>
      <c r="S53" s="1969">
        <v>136.35416928641257</v>
      </c>
      <c r="T53" s="2042">
        <v>133.96420312962798</v>
      </c>
      <c r="U53" s="1971">
        <v>130.40508637694722</v>
      </c>
      <c r="V53" s="2041">
        <v>136.78268630016822</v>
      </c>
      <c r="W53" s="1969">
        <v>139.64937655035882</v>
      </c>
      <c r="X53" s="1969">
        <v>142.358993687381</v>
      </c>
      <c r="Y53" s="2042">
        <v>144.80622140489504</v>
      </c>
      <c r="Z53" s="1971">
        <v>141.0554372595758</v>
      </c>
      <c r="AA53" s="2018">
        <v>148.18656148492946</v>
      </c>
      <c r="AB53" s="2043">
        <v>152.13867676387105</v>
      </c>
      <c r="AC53" s="2043">
        <v>155.62140929596768</v>
      </c>
      <c r="AD53" s="2005">
        <v>158.302727982215</v>
      </c>
      <c r="AE53" s="2044">
        <v>153.73537788964501</v>
      </c>
      <c r="AF53" s="2018">
        <v>164.8799747524514</v>
      </c>
      <c r="AG53" s="2043">
        <v>175.36850210621057</v>
      </c>
      <c r="AH53" s="2043">
        <f>('C2'!AH53/'C3 '!AH53)*100</f>
        <v>182.91786067818734</v>
      </c>
      <c r="AI53" s="2005">
        <f>('C2'!AI53/'C3 '!AI53)*100</f>
        <v>185.20748085964448</v>
      </c>
      <c r="AJ53" s="2044">
        <f>('C2'!AJ53/'C3 '!AJ53)*100</f>
        <v>177.56697594110011</v>
      </c>
    </row>
    <row r="54" spans="1:36" ht="15.75" customHeight="1">
      <c r="A54" s="3069" t="s">
        <v>1103</v>
      </c>
      <c r="B54" s="2041">
        <v>100</v>
      </c>
      <c r="C54" s="1969">
        <v>100</v>
      </c>
      <c r="D54" s="1969">
        <v>100</v>
      </c>
      <c r="E54" s="2042">
        <v>100</v>
      </c>
      <c r="F54" s="1971">
        <v>100</v>
      </c>
      <c r="G54" s="2041">
        <v>103.65650042284391</v>
      </c>
      <c r="H54" s="1969">
        <v>105.33902729373472</v>
      </c>
      <c r="I54" s="1969">
        <v>108.37330769458708</v>
      </c>
      <c r="J54" s="2042">
        <v>110.93847361078511</v>
      </c>
      <c r="K54" s="1971">
        <v>107.10162345298504</v>
      </c>
      <c r="L54" s="2041">
        <v>116.18713229117455</v>
      </c>
      <c r="M54" s="1969">
        <v>118.72163374741112</v>
      </c>
      <c r="N54" s="1969">
        <v>121.15585007321459</v>
      </c>
      <c r="O54" s="2042">
        <v>124.12669836221968</v>
      </c>
      <c r="P54" s="1971">
        <v>120.19398434229973</v>
      </c>
      <c r="Q54" s="2041">
        <v>126.6923139496165</v>
      </c>
      <c r="R54" s="1969">
        <v>129.14035943468832</v>
      </c>
      <c r="S54" s="1969">
        <v>131.18142375707211</v>
      </c>
      <c r="T54" s="2042">
        <v>133.91718258633139</v>
      </c>
      <c r="U54" s="1971">
        <v>130.40508637694725</v>
      </c>
      <c r="V54" s="2041">
        <v>136.78268630016822</v>
      </c>
      <c r="W54" s="1969">
        <v>139.64937655035882</v>
      </c>
      <c r="X54" s="1969">
        <v>142.358993687381</v>
      </c>
      <c r="Y54" s="2042">
        <v>144.80622140489504</v>
      </c>
      <c r="Z54" s="1971">
        <v>141.02999709811706</v>
      </c>
      <c r="AA54" s="2018">
        <v>148.18656148492946</v>
      </c>
      <c r="AB54" s="2043">
        <v>152.13867676387105</v>
      </c>
      <c r="AC54" s="2043">
        <v>155.62140929596768</v>
      </c>
      <c r="AD54" s="2005">
        <v>163.72279822158399</v>
      </c>
      <c r="AE54" s="2044">
        <v>155.18460852447836</v>
      </c>
      <c r="AF54" s="2018">
        <v>164.8799747524514</v>
      </c>
      <c r="AG54" s="2043">
        <v>175.36850210621054</v>
      </c>
      <c r="AH54" s="2043">
        <f>('C2'!AH54/'C3 '!AH54)*100</f>
        <v>182.91786067818734</v>
      </c>
      <c r="AI54" s="2005">
        <f>('C2'!AI54/'C3 '!AI54)*100</f>
        <v>185.20748085964448</v>
      </c>
      <c r="AJ54" s="2044">
        <f>('C2'!AJ54/'C3 '!AJ54)*100</f>
        <v>177.36841316890249</v>
      </c>
    </row>
    <row r="55" spans="1:36" ht="15.75" customHeight="1">
      <c r="A55" s="3069" t="s">
        <v>1104</v>
      </c>
      <c r="B55" s="2041">
        <v>100</v>
      </c>
      <c r="C55" s="1969">
        <v>100</v>
      </c>
      <c r="D55" s="1969">
        <v>100</v>
      </c>
      <c r="E55" s="2042">
        <v>100</v>
      </c>
      <c r="F55" s="1971">
        <v>100</v>
      </c>
      <c r="G55" s="2041">
        <v>102.13075855591178</v>
      </c>
      <c r="H55" s="1969">
        <v>102.11873783068353</v>
      </c>
      <c r="I55" s="1969">
        <v>102.14606890766511</v>
      </c>
      <c r="J55" s="2042">
        <v>102.09154212918723</v>
      </c>
      <c r="K55" s="1971">
        <v>102.1192906130342</v>
      </c>
      <c r="L55" s="2041">
        <v>113.32096557772455</v>
      </c>
      <c r="M55" s="1969">
        <v>113.43779864207706</v>
      </c>
      <c r="N55" s="1969">
        <v>113.32763218090133</v>
      </c>
      <c r="O55" s="2042">
        <v>113.10303724018735</v>
      </c>
      <c r="P55" s="1971">
        <v>113.2765821824111</v>
      </c>
      <c r="Q55" s="2041">
        <v>115.13686405527204</v>
      </c>
      <c r="R55" s="1969">
        <v>122.34266322302763</v>
      </c>
      <c r="S55" s="1969">
        <v>121.36088972490049</v>
      </c>
      <c r="T55" s="2042">
        <v>124.7997940977551</v>
      </c>
      <c r="U55" s="1971">
        <v>121.23881151269642</v>
      </c>
      <c r="V55" s="2041">
        <v>126.03801822988143</v>
      </c>
      <c r="W55" s="1969">
        <v>127.760190291402</v>
      </c>
      <c r="X55" s="1969">
        <v>129.6528941170823</v>
      </c>
      <c r="Y55" s="2042">
        <v>133.24406493819995</v>
      </c>
      <c r="Z55" s="1971">
        <v>129.63113697012216</v>
      </c>
      <c r="AA55" s="2018">
        <v>135.4456151345623</v>
      </c>
      <c r="AB55" s="2043">
        <v>138.55300828766642</v>
      </c>
      <c r="AC55" s="2043">
        <v>142.00321406020564</v>
      </c>
      <c r="AD55" s="2005">
        <v>146.12279822158399</v>
      </c>
      <c r="AE55" s="2044">
        <v>141.21161495033178</v>
      </c>
      <c r="AF55" s="2018">
        <v>151.28183838299202</v>
      </c>
      <c r="AG55" s="2043">
        <v>156.16592362028132</v>
      </c>
      <c r="AH55" s="2043">
        <f>('C2'!AH55/'C3 '!AH55)*100</f>
        <v>164.39629242074651</v>
      </c>
      <c r="AI55" s="2005">
        <f>('C2'!AI55/'C3 '!AI55)*100</f>
        <v>168.25522043800291</v>
      </c>
      <c r="AJ55" s="2044">
        <f>('C2'!AJ55/'C3 '!AJ55)*100</f>
        <v>161.03089041264889</v>
      </c>
    </row>
    <row r="56" spans="1:36" ht="15.75" customHeight="1">
      <c r="A56" s="3069" t="s">
        <v>1105</v>
      </c>
      <c r="B56" s="2041">
        <v>100</v>
      </c>
      <c r="C56" s="1969">
        <v>100</v>
      </c>
      <c r="D56" s="1969">
        <v>100</v>
      </c>
      <c r="E56" s="2042">
        <v>100</v>
      </c>
      <c r="F56" s="1971">
        <v>100</v>
      </c>
      <c r="G56" s="2041">
        <v>101.36278926606657</v>
      </c>
      <c r="H56" s="1969">
        <v>102.30716623062801</v>
      </c>
      <c r="I56" s="1969">
        <v>104.44549606118134</v>
      </c>
      <c r="J56" s="2042">
        <v>106.23671115423102</v>
      </c>
      <c r="K56" s="1971">
        <v>103.49599330536621</v>
      </c>
      <c r="L56" s="2041">
        <v>101.48024611185301</v>
      </c>
      <c r="M56" s="1969">
        <v>118.29511603807738</v>
      </c>
      <c r="N56" s="1969">
        <v>117.43051530862722</v>
      </c>
      <c r="O56" s="2042">
        <v>117.50823958783695</v>
      </c>
      <c r="P56" s="1971">
        <v>113.48667285943765</v>
      </c>
      <c r="Q56" s="2041">
        <v>110.19245241310873</v>
      </c>
      <c r="R56" s="1969">
        <v>128.09495935885792</v>
      </c>
      <c r="S56" s="1969">
        <v>122.2004536315594</v>
      </c>
      <c r="T56" s="2042">
        <v>124.31973948505697</v>
      </c>
      <c r="U56" s="1971">
        <v>121.2800404320417</v>
      </c>
      <c r="V56" s="2041">
        <v>126.37471429662803</v>
      </c>
      <c r="W56" s="1969">
        <v>128.39663010440381</v>
      </c>
      <c r="X56" s="1969">
        <v>130.56324744497667</v>
      </c>
      <c r="Y56" s="2042">
        <v>134.65577370559882</v>
      </c>
      <c r="Z56" s="1971">
        <v>130.12736460749949</v>
      </c>
      <c r="AA56" s="2018">
        <v>135.89995608277766</v>
      </c>
      <c r="AB56" s="2043">
        <v>139.24489607512695</v>
      </c>
      <c r="AC56" s="2043">
        <v>141.85441396151114</v>
      </c>
      <c r="AD56" s="2005">
        <v>146.12279822158399</v>
      </c>
      <c r="AE56" s="2044">
        <v>140.95510961602437</v>
      </c>
      <c r="AF56" s="2018">
        <v>147.49078204745686</v>
      </c>
      <c r="AG56" s="2043">
        <v>156.07110445040863</v>
      </c>
      <c r="AH56" s="2043">
        <f>('C2'!AH56/'C3 '!AH56)*100</f>
        <v>160.26198738739151</v>
      </c>
      <c r="AI56" s="2005">
        <f>('C2'!AI56/'C3 '!AI56)*100</f>
        <v>162.28561369482691</v>
      </c>
      <c r="AJ56" s="2044">
        <f>('C2'!AJ56/'C3 '!AJ56)*100</f>
        <v>156.7369852550122</v>
      </c>
    </row>
    <row r="57" spans="1:36" ht="15.75" customHeight="1">
      <c r="A57" s="3069" t="s">
        <v>1106</v>
      </c>
      <c r="B57" s="2041">
        <v>100</v>
      </c>
      <c r="C57" s="1969">
        <v>100</v>
      </c>
      <c r="D57" s="1969">
        <v>100</v>
      </c>
      <c r="E57" s="2042">
        <v>100</v>
      </c>
      <c r="F57" s="1971">
        <v>100</v>
      </c>
      <c r="G57" s="2041">
        <v>109.07167493524845</v>
      </c>
      <c r="H57" s="1969">
        <v>111.47887722598706</v>
      </c>
      <c r="I57" s="1969">
        <v>105.08810306203441</v>
      </c>
      <c r="J57" s="2042">
        <v>102.32437826884279</v>
      </c>
      <c r="K57" s="1971">
        <v>107.05164662591666</v>
      </c>
      <c r="L57" s="2041">
        <v>115.53450399403724</v>
      </c>
      <c r="M57" s="1969">
        <v>119.78945860687409</v>
      </c>
      <c r="N57" s="1969">
        <v>120.92878169382408</v>
      </c>
      <c r="O57" s="2042">
        <v>122.64482890930928</v>
      </c>
      <c r="P57" s="1971">
        <v>119.66823651646359</v>
      </c>
      <c r="Q57" s="2041">
        <v>124.31975234062776</v>
      </c>
      <c r="R57" s="1969">
        <v>127.01676235465042</v>
      </c>
      <c r="S57" s="1969">
        <v>128.30772709921055</v>
      </c>
      <c r="T57" s="2042">
        <v>131.00314217037578</v>
      </c>
      <c r="U57" s="1971">
        <v>127.6103524157642</v>
      </c>
      <c r="V57" s="2041">
        <v>132.90317822379916</v>
      </c>
      <c r="W57" s="1969">
        <v>135.15791554514226</v>
      </c>
      <c r="X57" s="1969">
        <v>137.44835855809853</v>
      </c>
      <c r="Y57" s="2042">
        <v>142.84144804916863</v>
      </c>
      <c r="Z57" s="1971">
        <v>137.01057623729548</v>
      </c>
      <c r="AA57" s="2018">
        <v>143.28893000264864</v>
      </c>
      <c r="AB57" s="2043">
        <v>148.17633006060021</v>
      </c>
      <c r="AC57" s="2043">
        <v>150.1860106129952</v>
      </c>
      <c r="AD57" s="2005">
        <v>154.82170902254103</v>
      </c>
      <c r="AE57" s="2044">
        <v>148.88302662365788</v>
      </c>
      <c r="AF57" s="2018">
        <v>157.16659014214343</v>
      </c>
      <c r="AG57" s="2043">
        <v>161.49272430169898</v>
      </c>
      <c r="AH57" s="2043">
        <f>('C2'!AH57/'C3 '!AH57)*100</f>
        <v>166.11744086810882</v>
      </c>
      <c r="AI57" s="2005">
        <f>('C2'!AI57/'C3 '!AI57)*100</f>
        <v>170.09121223094311</v>
      </c>
      <c r="AJ57" s="2044">
        <f>('C2'!AJ57/'C3 '!AJ57)*100</f>
        <v>163.30895679475495</v>
      </c>
    </row>
    <row r="58" spans="1:36" ht="15.75" customHeight="1" thickBot="1">
      <c r="A58" s="3069" t="s">
        <v>1107</v>
      </c>
      <c r="B58" s="2041">
        <v>100</v>
      </c>
      <c r="C58" s="1969">
        <v>100</v>
      </c>
      <c r="D58" s="1969">
        <v>100</v>
      </c>
      <c r="E58" s="2042">
        <v>100</v>
      </c>
      <c r="F58" s="1971">
        <v>100</v>
      </c>
      <c r="G58" s="2041">
        <v>106.44443379719885</v>
      </c>
      <c r="H58" s="1969">
        <v>110.26923701224899</v>
      </c>
      <c r="I58" s="1969">
        <v>108.59528691736679</v>
      </c>
      <c r="J58" s="2042">
        <v>104.1593899876089</v>
      </c>
      <c r="K58" s="1971">
        <v>107.10162345298507</v>
      </c>
      <c r="L58" s="2041">
        <v>112.2635158581506</v>
      </c>
      <c r="M58" s="1969">
        <v>132.69636553568691</v>
      </c>
      <c r="N58" s="1969">
        <v>132.59446385734589</v>
      </c>
      <c r="O58" s="2042">
        <v>112.34281981388294</v>
      </c>
      <c r="P58" s="1971">
        <v>120.19398434229976</v>
      </c>
      <c r="Q58" s="2041">
        <v>158.22169072851349</v>
      </c>
      <c r="R58" s="1969">
        <v>129.61927549091803</v>
      </c>
      <c r="S58" s="1969">
        <v>131.66790908506215</v>
      </c>
      <c r="T58" s="2042">
        <v>106.71403020128302</v>
      </c>
      <c r="U58" s="2026">
        <v>130.40508637694722</v>
      </c>
      <c r="V58" s="2041">
        <v>136.78268630016822</v>
      </c>
      <c r="W58" s="1969">
        <v>139.6493765503588</v>
      </c>
      <c r="X58" s="1969">
        <v>142.358993687381</v>
      </c>
      <c r="Y58" s="2042">
        <v>144.80622140489504</v>
      </c>
      <c r="Z58" s="2026">
        <v>140.96317679029181</v>
      </c>
      <c r="AA58" s="2018">
        <v>148.18656148492948</v>
      </c>
      <c r="AB58" s="2043">
        <v>152.13867676387105</v>
      </c>
      <c r="AC58" s="2043">
        <v>155.62140929596765</v>
      </c>
      <c r="AD58" s="2005">
        <v>156.982215848256</v>
      </c>
      <c r="AE58" s="2044">
        <v>153.16667612167805</v>
      </c>
      <c r="AF58" s="2018">
        <v>164.8799747524514</v>
      </c>
      <c r="AG58" s="2043">
        <v>175.36850210621057</v>
      </c>
      <c r="AH58" s="2043">
        <f>('C2'!AH58/'C3 '!AH58)*100</f>
        <v>182.91786067818734</v>
      </c>
      <c r="AI58" s="2005">
        <f>('C2'!AI58/'C3 '!AI58)*100</f>
        <v>185.20748085964445</v>
      </c>
      <c r="AJ58" s="2044">
        <f>('C2'!AJ58/'C3 '!AJ58)*100</f>
        <v>176.70621183887448</v>
      </c>
    </row>
    <row r="59" spans="1:36" s="3077" customFormat="1" ht="16.5" customHeight="1" thickBot="1">
      <c r="A59" s="3070" t="s">
        <v>1108</v>
      </c>
      <c r="B59" s="3083">
        <v>100</v>
      </c>
      <c r="C59" s="3084">
        <v>100</v>
      </c>
      <c r="D59" s="3084">
        <v>100</v>
      </c>
      <c r="E59" s="3085">
        <v>100</v>
      </c>
      <c r="F59" s="3070">
        <v>100</v>
      </c>
      <c r="G59" s="3083">
        <v>107.81171360947252</v>
      </c>
      <c r="H59" s="3084">
        <v>109.42909182292368</v>
      </c>
      <c r="I59" s="3084">
        <v>109.06921353328556</v>
      </c>
      <c r="J59" s="3085">
        <v>111.47952529149433</v>
      </c>
      <c r="K59" s="3070">
        <v>109.510096308621</v>
      </c>
      <c r="L59" s="3083">
        <v>118.21603570886896</v>
      </c>
      <c r="M59" s="3084">
        <v>123.88168221634712</v>
      </c>
      <c r="N59" s="3084">
        <v>118.38341909091039</v>
      </c>
      <c r="O59" s="3085">
        <v>118.39994673484806</v>
      </c>
      <c r="P59" s="3070">
        <v>119.66304530102714</v>
      </c>
      <c r="Q59" s="3083">
        <v>125.8692952268774</v>
      </c>
      <c r="R59" s="3084">
        <v>132.02177833582499</v>
      </c>
      <c r="S59" s="3084">
        <v>124.37056491130019</v>
      </c>
      <c r="T59" s="3085">
        <v>124.92011411528514</v>
      </c>
      <c r="U59" s="3070">
        <v>126.69120980042656</v>
      </c>
      <c r="V59" s="3083">
        <v>130.64445079895503</v>
      </c>
      <c r="W59" s="3084">
        <v>135.12800890260411</v>
      </c>
      <c r="X59" s="3084">
        <v>131.2030243732215</v>
      </c>
      <c r="Y59" s="3085">
        <v>133.36301906639977</v>
      </c>
      <c r="Z59" s="3070">
        <v>132.59854248578796</v>
      </c>
      <c r="AA59" s="3086">
        <v>131.09602938216628</v>
      </c>
      <c r="AB59" s="3087">
        <v>138.84880202362558</v>
      </c>
      <c r="AC59" s="3087">
        <v>135.25433710966729</v>
      </c>
      <c r="AD59" s="3088">
        <v>139.90944367595614</v>
      </c>
      <c r="AE59" s="3089">
        <v>136.39466852972396</v>
      </c>
      <c r="AF59" s="3086">
        <v>139.2039683911332</v>
      </c>
      <c r="AG59" s="3087">
        <v>145.64458920674471</v>
      </c>
      <c r="AH59" s="3087">
        <f>('C2'!AH59/'C3 '!AH59)*100</f>
        <v>151.12365643611324</v>
      </c>
      <c r="AI59" s="3088">
        <f>('C2'!AI59/'C3 '!AI59)*100</f>
        <v>160.13269548543343</v>
      </c>
      <c r="AJ59" s="3089">
        <f>('C2'!AJ59/'C3 '!AJ59)*100</f>
        <v>149.44426230919424</v>
      </c>
    </row>
    <row r="60" spans="1:36" ht="13.5" customHeight="1" thickTop="1">
      <c r="G60" s="2016"/>
      <c r="H60" s="2016"/>
      <c r="I60" s="2016"/>
      <c r="J60" s="2016"/>
      <c r="K60" s="2016"/>
      <c r="L60" s="2016"/>
      <c r="M60" s="2016"/>
      <c r="N60" s="2016"/>
    </row>
    <row r="61" spans="1:36" ht="13.5" customHeight="1">
      <c r="A61" s="1951" t="s">
        <v>1122</v>
      </c>
    </row>
    <row r="62" spans="1:36" ht="13.5" customHeight="1">
      <c r="A62" s="1951" t="s">
        <v>1123</v>
      </c>
    </row>
    <row r="63" spans="1:36" ht="13.5" customHeight="1">
      <c r="A63" s="1951" t="s">
        <v>1015</v>
      </c>
      <c r="L63" s="2018"/>
      <c r="M63" s="2018"/>
      <c r="N63" s="2018"/>
      <c r="O63" s="2018"/>
      <c r="P63" s="2018"/>
      <c r="Q63" s="2018"/>
      <c r="R63" s="2018"/>
      <c r="S63" s="2018"/>
      <c r="T63" s="2018"/>
      <c r="U63" s="2018"/>
    </row>
  </sheetData>
  <hyperlinks>
    <hyperlink ref="A1" location="Menu!A1" display="Return to Menu"/>
  </hyperlinks>
  <pageMargins left="0.70866141732283472" right="0.11811023622047245" top="0.39370078740157483" bottom="0.19685039370078741" header="0.23622047244094491" footer="0.51181102362204722"/>
  <pageSetup paperSize="9" scale="44" firstPageNumber="217" fitToWidth="5" fitToHeight="5" orientation="landscape" useFirstPageNumber="1" r:id="rId1"/>
  <headerFooter alignWithMargins="0"/>
  <colBreaks count="1" manualBreakCount="1">
    <brk id="16" max="62"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21"/>
  <sheetViews>
    <sheetView view="pageBreakPreview" zoomScaleSheetLayoutView="100" workbookViewId="0">
      <pane xSplit="1" ySplit="3" topLeftCell="Y11" activePane="bottomRight" state="frozen"/>
      <selection activeCell="CJ27" sqref="CJ27"/>
      <selection pane="topRight" activeCell="CJ27" sqref="CJ27"/>
      <selection pane="bottomLeft" activeCell="CJ27" sqref="CJ27"/>
      <selection pane="bottomRight"/>
    </sheetView>
  </sheetViews>
  <sheetFormatPr defaultRowHeight="14.25"/>
  <cols>
    <col min="1" max="1" width="50.42578125" style="2070" customWidth="1"/>
    <col min="2" max="19" width="16.7109375" style="2057" customWidth="1"/>
    <col min="20" max="20" width="16.7109375" style="2084" customWidth="1"/>
    <col min="21" max="21" width="16.7109375" style="2057" customWidth="1"/>
    <col min="22" max="24" width="16.7109375" style="2084" customWidth="1"/>
    <col min="25" max="25" width="18.42578125" style="2057" customWidth="1"/>
    <col min="26" max="26" width="17.42578125" style="2057" customWidth="1"/>
    <col min="27" max="27" width="16.85546875" style="2057" customWidth="1"/>
    <col min="28" max="28" width="14.42578125" style="2057" customWidth="1"/>
    <col min="29" max="35" width="9.140625" style="2057" customWidth="1"/>
    <col min="36" max="36" width="12.140625" style="2057" customWidth="1"/>
    <col min="37" max="37" width="15.140625" style="2057" customWidth="1"/>
    <col min="38" max="38" width="14.85546875" style="2057" customWidth="1"/>
    <col min="39" max="146" width="9.140625" style="2057" customWidth="1"/>
    <col min="147" max="147" width="37.5703125" style="2057" customWidth="1"/>
    <col min="148" max="155" width="17.7109375" style="2057" customWidth="1"/>
    <col min="156" max="156" width="37.5703125" style="2057" customWidth="1"/>
    <col min="157" max="174" width="17.7109375" style="2057" customWidth="1"/>
    <col min="175" max="175" width="36.28515625" style="2057" customWidth="1"/>
    <col min="176" max="185" width="16.7109375" style="2057" customWidth="1"/>
    <col min="186" max="186" width="36.28515625" style="2057" customWidth="1"/>
    <col min="187" max="197" width="16.7109375" style="2057" customWidth="1"/>
    <col min="198" max="214" width="15.7109375" style="2057" bestFit="1" customWidth="1"/>
    <col min="215" max="216" width="17" style="2057" bestFit="1" customWidth="1"/>
    <col min="217" max="256" width="9.140625" style="2057"/>
    <col min="257" max="257" width="50.42578125" style="2057" customWidth="1"/>
    <col min="258" max="280" width="16.7109375" style="2057" customWidth="1"/>
    <col min="281" max="281" width="18.42578125" style="2057" customWidth="1"/>
    <col min="282" max="282" width="17.42578125" style="2057" customWidth="1"/>
    <col min="283" max="283" width="16.85546875" style="2057" customWidth="1"/>
    <col min="284" max="284" width="14.42578125" style="2057" customWidth="1"/>
    <col min="285" max="291" width="9.140625" style="2057" customWidth="1"/>
    <col min="292" max="292" width="12.140625" style="2057" customWidth="1"/>
    <col min="293" max="293" width="15.140625" style="2057" customWidth="1"/>
    <col min="294" max="294" width="14.85546875" style="2057" customWidth="1"/>
    <col min="295" max="402" width="9.140625" style="2057" customWidth="1"/>
    <col min="403" max="403" width="37.5703125" style="2057" customWidth="1"/>
    <col min="404" max="411" width="17.7109375" style="2057" customWidth="1"/>
    <col min="412" max="412" width="37.5703125" style="2057" customWidth="1"/>
    <col min="413" max="430" width="17.7109375" style="2057" customWidth="1"/>
    <col min="431" max="431" width="36.28515625" style="2057" customWidth="1"/>
    <col min="432" max="441" width="16.7109375" style="2057" customWidth="1"/>
    <col min="442" max="442" width="36.28515625" style="2057" customWidth="1"/>
    <col min="443" max="453" width="16.7109375" style="2057" customWidth="1"/>
    <col min="454" max="470" width="15.7109375" style="2057" bestFit="1" customWidth="1"/>
    <col min="471" max="472" width="17" style="2057" bestFit="1" customWidth="1"/>
    <col min="473" max="512" width="9.140625" style="2057"/>
    <col min="513" max="513" width="50.42578125" style="2057" customWidth="1"/>
    <col min="514" max="536" width="16.7109375" style="2057" customWidth="1"/>
    <col min="537" max="537" width="18.42578125" style="2057" customWidth="1"/>
    <col min="538" max="538" width="17.42578125" style="2057" customWidth="1"/>
    <col min="539" max="539" width="16.85546875" style="2057" customWidth="1"/>
    <col min="540" max="540" width="14.42578125" style="2057" customWidth="1"/>
    <col min="541" max="547" width="9.140625" style="2057" customWidth="1"/>
    <col min="548" max="548" width="12.140625" style="2057" customWidth="1"/>
    <col min="549" max="549" width="15.140625" style="2057" customWidth="1"/>
    <col min="550" max="550" width="14.85546875" style="2057" customWidth="1"/>
    <col min="551" max="658" width="9.140625" style="2057" customWidth="1"/>
    <col min="659" max="659" width="37.5703125" style="2057" customWidth="1"/>
    <col min="660" max="667" width="17.7109375" style="2057" customWidth="1"/>
    <col min="668" max="668" width="37.5703125" style="2057" customWidth="1"/>
    <col min="669" max="686" width="17.7109375" style="2057" customWidth="1"/>
    <col min="687" max="687" width="36.28515625" style="2057" customWidth="1"/>
    <col min="688" max="697" width="16.7109375" style="2057" customWidth="1"/>
    <col min="698" max="698" width="36.28515625" style="2057" customWidth="1"/>
    <col min="699" max="709" width="16.7109375" style="2057" customWidth="1"/>
    <col min="710" max="726" width="15.7109375" style="2057" bestFit="1" customWidth="1"/>
    <col min="727" max="728" width="17" style="2057" bestFit="1" customWidth="1"/>
    <col min="729" max="768" width="9.140625" style="2057"/>
    <col min="769" max="769" width="50.42578125" style="2057" customWidth="1"/>
    <col min="770" max="792" width="16.7109375" style="2057" customWidth="1"/>
    <col min="793" max="793" width="18.42578125" style="2057" customWidth="1"/>
    <col min="794" max="794" width="17.42578125" style="2057" customWidth="1"/>
    <col min="795" max="795" width="16.85546875" style="2057" customWidth="1"/>
    <col min="796" max="796" width="14.42578125" style="2057" customWidth="1"/>
    <col min="797" max="803" width="9.140625" style="2057" customWidth="1"/>
    <col min="804" max="804" width="12.140625" style="2057" customWidth="1"/>
    <col min="805" max="805" width="15.140625" style="2057" customWidth="1"/>
    <col min="806" max="806" width="14.85546875" style="2057" customWidth="1"/>
    <col min="807" max="914" width="9.140625" style="2057" customWidth="1"/>
    <col min="915" max="915" width="37.5703125" style="2057" customWidth="1"/>
    <col min="916" max="923" width="17.7109375" style="2057" customWidth="1"/>
    <col min="924" max="924" width="37.5703125" style="2057" customWidth="1"/>
    <col min="925" max="942" width="17.7109375" style="2057" customWidth="1"/>
    <col min="943" max="943" width="36.28515625" style="2057" customWidth="1"/>
    <col min="944" max="953" width="16.7109375" style="2057" customWidth="1"/>
    <col min="954" max="954" width="36.28515625" style="2057" customWidth="1"/>
    <col min="955" max="965" width="16.7109375" style="2057" customWidth="1"/>
    <col min="966" max="982" width="15.7109375" style="2057" bestFit="1" customWidth="1"/>
    <col min="983" max="984" width="17" style="2057" bestFit="1" customWidth="1"/>
    <col min="985" max="1024" width="9.140625" style="2057"/>
    <col min="1025" max="1025" width="50.42578125" style="2057" customWidth="1"/>
    <col min="1026" max="1048" width="16.7109375" style="2057" customWidth="1"/>
    <col min="1049" max="1049" width="18.42578125" style="2057" customWidth="1"/>
    <col min="1050" max="1050" width="17.42578125" style="2057" customWidth="1"/>
    <col min="1051" max="1051" width="16.85546875" style="2057" customWidth="1"/>
    <col min="1052" max="1052" width="14.42578125" style="2057" customWidth="1"/>
    <col min="1053" max="1059" width="9.140625" style="2057" customWidth="1"/>
    <col min="1060" max="1060" width="12.140625" style="2057" customWidth="1"/>
    <col min="1061" max="1061" width="15.140625" style="2057" customWidth="1"/>
    <col min="1062" max="1062" width="14.85546875" style="2057" customWidth="1"/>
    <col min="1063" max="1170" width="9.140625" style="2057" customWidth="1"/>
    <col min="1171" max="1171" width="37.5703125" style="2057" customWidth="1"/>
    <col min="1172" max="1179" width="17.7109375" style="2057" customWidth="1"/>
    <col min="1180" max="1180" width="37.5703125" style="2057" customWidth="1"/>
    <col min="1181" max="1198" width="17.7109375" style="2057" customWidth="1"/>
    <col min="1199" max="1199" width="36.28515625" style="2057" customWidth="1"/>
    <col min="1200" max="1209" width="16.7109375" style="2057" customWidth="1"/>
    <col min="1210" max="1210" width="36.28515625" style="2057" customWidth="1"/>
    <col min="1211" max="1221" width="16.7109375" style="2057" customWidth="1"/>
    <col min="1222" max="1238" width="15.7109375" style="2057" bestFit="1" customWidth="1"/>
    <col min="1239" max="1240" width="17" style="2057" bestFit="1" customWidth="1"/>
    <col min="1241" max="1280" width="9.140625" style="2057"/>
    <col min="1281" max="1281" width="50.42578125" style="2057" customWidth="1"/>
    <col min="1282" max="1304" width="16.7109375" style="2057" customWidth="1"/>
    <col min="1305" max="1305" width="18.42578125" style="2057" customWidth="1"/>
    <col min="1306" max="1306" width="17.42578125" style="2057" customWidth="1"/>
    <col min="1307" max="1307" width="16.85546875" style="2057" customWidth="1"/>
    <col min="1308" max="1308" width="14.42578125" style="2057" customWidth="1"/>
    <col min="1309" max="1315" width="9.140625" style="2057" customWidth="1"/>
    <col min="1316" max="1316" width="12.140625" style="2057" customWidth="1"/>
    <col min="1317" max="1317" width="15.140625" style="2057" customWidth="1"/>
    <col min="1318" max="1318" width="14.85546875" style="2057" customWidth="1"/>
    <col min="1319" max="1426" width="9.140625" style="2057" customWidth="1"/>
    <col min="1427" max="1427" width="37.5703125" style="2057" customWidth="1"/>
    <col min="1428" max="1435" width="17.7109375" style="2057" customWidth="1"/>
    <col min="1436" max="1436" width="37.5703125" style="2057" customWidth="1"/>
    <col min="1437" max="1454" width="17.7109375" style="2057" customWidth="1"/>
    <col min="1455" max="1455" width="36.28515625" style="2057" customWidth="1"/>
    <col min="1456" max="1465" width="16.7109375" style="2057" customWidth="1"/>
    <col min="1466" max="1466" width="36.28515625" style="2057" customWidth="1"/>
    <col min="1467" max="1477" width="16.7109375" style="2057" customWidth="1"/>
    <col min="1478" max="1494" width="15.7109375" style="2057" bestFit="1" customWidth="1"/>
    <col min="1495" max="1496" width="17" style="2057" bestFit="1" customWidth="1"/>
    <col min="1497" max="1536" width="9.140625" style="2057"/>
    <col min="1537" max="1537" width="50.42578125" style="2057" customWidth="1"/>
    <col min="1538" max="1560" width="16.7109375" style="2057" customWidth="1"/>
    <col min="1561" max="1561" width="18.42578125" style="2057" customWidth="1"/>
    <col min="1562" max="1562" width="17.42578125" style="2057" customWidth="1"/>
    <col min="1563" max="1563" width="16.85546875" style="2057" customWidth="1"/>
    <col min="1564" max="1564" width="14.42578125" style="2057" customWidth="1"/>
    <col min="1565" max="1571" width="9.140625" style="2057" customWidth="1"/>
    <col min="1572" max="1572" width="12.140625" style="2057" customWidth="1"/>
    <col min="1573" max="1573" width="15.140625" style="2057" customWidth="1"/>
    <col min="1574" max="1574" width="14.85546875" style="2057" customWidth="1"/>
    <col min="1575" max="1682" width="9.140625" style="2057" customWidth="1"/>
    <col min="1683" max="1683" width="37.5703125" style="2057" customWidth="1"/>
    <col min="1684" max="1691" width="17.7109375" style="2057" customWidth="1"/>
    <col min="1692" max="1692" width="37.5703125" style="2057" customWidth="1"/>
    <col min="1693" max="1710" width="17.7109375" style="2057" customWidth="1"/>
    <col min="1711" max="1711" width="36.28515625" style="2057" customWidth="1"/>
    <col min="1712" max="1721" width="16.7109375" style="2057" customWidth="1"/>
    <col min="1722" max="1722" width="36.28515625" style="2057" customWidth="1"/>
    <col min="1723" max="1733" width="16.7109375" style="2057" customWidth="1"/>
    <col min="1734" max="1750" width="15.7109375" style="2057" bestFit="1" customWidth="1"/>
    <col min="1751" max="1752" width="17" style="2057" bestFit="1" customWidth="1"/>
    <col min="1753" max="1792" width="9.140625" style="2057"/>
    <col min="1793" max="1793" width="50.42578125" style="2057" customWidth="1"/>
    <col min="1794" max="1816" width="16.7109375" style="2057" customWidth="1"/>
    <col min="1817" max="1817" width="18.42578125" style="2057" customWidth="1"/>
    <col min="1818" max="1818" width="17.42578125" style="2057" customWidth="1"/>
    <col min="1819" max="1819" width="16.85546875" style="2057" customWidth="1"/>
    <col min="1820" max="1820" width="14.42578125" style="2057" customWidth="1"/>
    <col min="1821" max="1827" width="9.140625" style="2057" customWidth="1"/>
    <col min="1828" max="1828" width="12.140625" style="2057" customWidth="1"/>
    <col min="1829" max="1829" width="15.140625" style="2057" customWidth="1"/>
    <col min="1830" max="1830" width="14.85546875" style="2057" customWidth="1"/>
    <col min="1831" max="1938" width="9.140625" style="2057" customWidth="1"/>
    <col min="1939" max="1939" width="37.5703125" style="2057" customWidth="1"/>
    <col min="1940" max="1947" width="17.7109375" style="2057" customWidth="1"/>
    <col min="1948" max="1948" width="37.5703125" style="2057" customWidth="1"/>
    <col min="1949" max="1966" width="17.7109375" style="2057" customWidth="1"/>
    <col min="1967" max="1967" width="36.28515625" style="2057" customWidth="1"/>
    <col min="1968" max="1977" width="16.7109375" style="2057" customWidth="1"/>
    <col min="1978" max="1978" width="36.28515625" style="2057" customWidth="1"/>
    <col min="1979" max="1989" width="16.7109375" style="2057" customWidth="1"/>
    <col min="1990" max="2006" width="15.7109375" style="2057" bestFit="1" customWidth="1"/>
    <col min="2007" max="2008" width="17" style="2057" bestFit="1" customWidth="1"/>
    <col min="2009" max="2048" width="9.140625" style="2057"/>
    <col min="2049" max="2049" width="50.42578125" style="2057" customWidth="1"/>
    <col min="2050" max="2072" width="16.7109375" style="2057" customWidth="1"/>
    <col min="2073" max="2073" width="18.42578125" style="2057" customWidth="1"/>
    <col min="2074" max="2074" width="17.42578125" style="2057" customWidth="1"/>
    <col min="2075" max="2075" width="16.85546875" style="2057" customWidth="1"/>
    <col min="2076" max="2076" width="14.42578125" style="2057" customWidth="1"/>
    <col min="2077" max="2083" width="9.140625" style="2057" customWidth="1"/>
    <col min="2084" max="2084" width="12.140625" style="2057" customWidth="1"/>
    <col min="2085" max="2085" width="15.140625" style="2057" customWidth="1"/>
    <col min="2086" max="2086" width="14.85546875" style="2057" customWidth="1"/>
    <col min="2087" max="2194" width="9.140625" style="2057" customWidth="1"/>
    <col min="2195" max="2195" width="37.5703125" style="2057" customWidth="1"/>
    <col min="2196" max="2203" width="17.7109375" style="2057" customWidth="1"/>
    <col min="2204" max="2204" width="37.5703125" style="2057" customWidth="1"/>
    <col min="2205" max="2222" width="17.7109375" style="2057" customWidth="1"/>
    <col min="2223" max="2223" width="36.28515625" style="2057" customWidth="1"/>
    <col min="2224" max="2233" width="16.7109375" style="2057" customWidth="1"/>
    <col min="2234" max="2234" width="36.28515625" style="2057" customWidth="1"/>
    <col min="2235" max="2245" width="16.7109375" style="2057" customWidth="1"/>
    <col min="2246" max="2262" width="15.7109375" style="2057" bestFit="1" customWidth="1"/>
    <col min="2263" max="2264" width="17" style="2057" bestFit="1" customWidth="1"/>
    <col min="2265" max="2304" width="9.140625" style="2057"/>
    <col min="2305" max="2305" width="50.42578125" style="2057" customWidth="1"/>
    <col min="2306" max="2328" width="16.7109375" style="2057" customWidth="1"/>
    <col min="2329" max="2329" width="18.42578125" style="2057" customWidth="1"/>
    <col min="2330" max="2330" width="17.42578125" style="2057" customWidth="1"/>
    <col min="2331" max="2331" width="16.85546875" style="2057" customWidth="1"/>
    <col min="2332" max="2332" width="14.42578125" style="2057" customWidth="1"/>
    <col min="2333" max="2339" width="9.140625" style="2057" customWidth="1"/>
    <col min="2340" max="2340" width="12.140625" style="2057" customWidth="1"/>
    <col min="2341" max="2341" width="15.140625" style="2057" customWidth="1"/>
    <col min="2342" max="2342" width="14.85546875" style="2057" customWidth="1"/>
    <col min="2343" max="2450" width="9.140625" style="2057" customWidth="1"/>
    <col min="2451" max="2451" width="37.5703125" style="2057" customWidth="1"/>
    <col min="2452" max="2459" width="17.7109375" style="2057" customWidth="1"/>
    <col min="2460" max="2460" width="37.5703125" style="2057" customWidth="1"/>
    <col min="2461" max="2478" width="17.7109375" style="2057" customWidth="1"/>
    <col min="2479" max="2479" width="36.28515625" style="2057" customWidth="1"/>
    <col min="2480" max="2489" width="16.7109375" style="2057" customWidth="1"/>
    <col min="2490" max="2490" width="36.28515625" style="2057" customWidth="1"/>
    <col min="2491" max="2501" width="16.7109375" style="2057" customWidth="1"/>
    <col min="2502" max="2518" width="15.7109375" style="2057" bestFit="1" customWidth="1"/>
    <col min="2519" max="2520" width="17" style="2057" bestFit="1" customWidth="1"/>
    <col min="2521" max="2560" width="9.140625" style="2057"/>
    <col min="2561" max="2561" width="50.42578125" style="2057" customWidth="1"/>
    <col min="2562" max="2584" width="16.7109375" style="2057" customWidth="1"/>
    <col min="2585" max="2585" width="18.42578125" style="2057" customWidth="1"/>
    <col min="2586" max="2586" width="17.42578125" style="2057" customWidth="1"/>
    <col min="2587" max="2587" width="16.85546875" style="2057" customWidth="1"/>
    <col min="2588" max="2588" width="14.42578125" style="2057" customWidth="1"/>
    <col min="2589" max="2595" width="9.140625" style="2057" customWidth="1"/>
    <col min="2596" max="2596" width="12.140625" style="2057" customWidth="1"/>
    <col min="2597" max="2597" width="15.140625" style="2057" customWidth="1"/>
    <col min="2598" max="2598" width="14.85546875" style="2057" customWidth="1"/>
    <col min="2599" max="2706" width="9.140625" style="2057" customWidth="1"/>
    <col min="2707" max="2707" width="37.5703125" style="2057" customWidth="1"/>
    <col min="2708" max="2715" width="17.7109375" style="2057" customWidth="1"/>
    <col min="2716" max="2716" width="37.5703125" style="2057" customWidth="1"/>
    <col min="2717" max="2734" width="17.7109375" style="2057" customWidth="1"/>
    <col min="2735" max="2735" width="36.28515625" style="2057" customWidth="1"/>
    <col min="2736" max="2745" width="16.7109375" style="2057" customWidth="1"/>
    <col min="2746" max="2746" width="36.28515625" style="2057" customWidth="1"/>
    <col min="2747" max="2757" width="16.7109375" style="2057" customWidth="1"/>
    <col min="2758" max="2774" width="15.7109375" style="2057" bestFit="1" customWidth="1"/>
    <col min="2775" max="2776" width="17" style="2057" bestFit="1" customWidth="1"/>
    <col min="2777" max="2816" width="9.140625" style="2057"/>
    <col min="2817" max="2817" width="50.42578125" style="2057" customWidth="1"/>
    <col min="2818" max="2840" width="16.7109375" style="2057" customWidth="1"/>
    <col min="2841" max="2841" width="18.42578125" style="2057" customWidth="1"/>
    <col min="2842" max="2842" width="17.42578125" style="2057" customWidth="1"/>
    <col min="2843" max="2843" width="16.85546875" style="2057" customWidth="1"/>
    <col min="2844" max="2844" width="14.42578125" style="2057" customWidth="1"/>
    <col min="2845" max="2851" width="9.140625" style="2057" customWidth="1"/>
    <col min="2852" max="2852" width="12.140625" style="2057" customWidth="1"/>
    <col min="2853" max="2853" width="15.140625" style="2057" customWidth="1"/>
    <col min="2854" max="2854" width="14.85546875" style="2057" customWidth="1"/>
    <col min="2855" max="2962" width="9.140625" style="2057" customWidth="1"/>
    <col min="2963" max="2963" width="37.5703125" style="2057" customWidth="1"/>
    <col min="2964" max="2971" width="17.7109375" style="2057" customWidth="1"/>
    <col min="2972" max="2972" width="37.5703125" style="2057" customWidth="1"/>
    <col min="2973" max="2990" width="17.7109375" style="2057" customWidth="1"/>
    <col min="2991" max="2991" width="36.28515625" style="2057" customWidth="1"/>
    <col min="2992" max="3001" width="16.7109375" style="2057" customWidth="1"/>
    <col min="3002" max="3002" width="36.28515625" style="2057" customWidth="1"/>
    <col min="3003" max="3013" width="16.7109375" style="2057" customWidth="1"/>
    <col min="3014" max="3030" width="15.7109375" style="2057" bestFit="1" customWidth="1"/>
    <col min="3031" max="3032" width="17" style="2057" bestFit="1" customWidth="1"/>
    <col min="3033" max="3072" width="9.140625" style="2057"/>
    <col min="3073" max="3073" width="50.42578125" style="2057" customWidth="1"/>
    <col min="3074" max="3096" width="16.7109375" style="2057" customWidth="1"/>
    <col min="3097" max="3097" width="18.42578125" style="2057" customWidth="1"/>
    <col min="3098" max="3098" width="17.42578125" style="2057" customWidth="1"/>
    <col min="3099" max="3099" width="16.85546875" style="2057" customWidth="1"/>
    <col min="3100" max="3100" width="14.42578125" style="2057" customWidth="1"/>
    <col min="3101" max="3107" width="9.140625" style="2057" customWidth="1"/>
    <col min="3108" max="3108" width="12.140625" style="2057" customWidth="1"/>
    <col min="3109" max="3109" width="15.140625" style="2057" customWidth="1"/>
    <col min="3110" max="3110" width="14.85546875" style="2057" customWidth="1"/>
    <col min="3111" max="3218" width="9.140625" style="2057" customWidth="1"/>
    <col min="3219" max="3219" width="37.5703125" style="2057" customWidth="1"/>
    <col min="3220" max="3227" width="17.7109375" style="2057" customWidth="1"/>
    <col min="3228" max="3228" width="37.5703125" style="2057" customWidth="1"/>
    <col min="3229" max="3246" width="17.7109375" style="2057" customWidth="1"/>
    <col min="3247" max="3247" width="36.28515625" style="2057" customWidth="1"/>
    <col min="3248" max="3257" width="16.7109375" style="2057" customWidth="1"/>
    <col min="3258" max="3258" width="36.28515625" style="2057" customWidth="1"/>
    <col min="3259" max="3269" width="16.7109375" style="2057" customWidth="1"/>
    <col min="3270" max="3286" width="15.7109375" style="2057" bestFit="1" customWidth="1"/>
    <col min="3287" max="3288" width="17" style="2057" bestFit="1" customWidth="1"/>
    <col min="3289" max="3328" width="9.140625" style="2057"/>
    <col min="3329" max="3329" width="50.42578125" style="2057" customWidth="1"/>
    <col min="3330" max="3352" width="16.7109375" style="2057" customWidth="1"/>
    <col min="3353" max="3353" width="18.42578125" style="2057" customWidth="1"/>
    <col min="3354" max="3354" width="17.42578125" style="2057" customWidth="1"/>
    <col min="3355" max="3355" width="16.85546875" style="2057" customWidth="1"/>
    <col min="3356" max="3356" width="14.42578125" style="2057" customWidth="1"/>
    <col min="3357" max="3363" width="9.140625" style="2057" customWidth="1"/>
    <col min="3364" max="3364" width="12.140625" style="2057" customWidth="1"/>
    <col min="3365" max="3365" width="15.140625" style="2057" customWidth="1"/>
    <col min="3366" max="3366" width="14.85546875" style="2057" customWidth="1"/>
    <col min="3367" max="3474" width="9.140625" style="2057" customWidth="1"/>
    <col min="3475" max="3475" width="37.5703125" style="2057" customWidth="1"/>
    <col min="3476" max="3483" width="17.7109375" style="2057" customWidth="1"/>
    <col min="3484" max="3484" width="37.5703125" style="2057" customWidth="1"/>
    <col min="3485" max="3502" width="17.7109375" style="2057" customWidth="1"/>
    <col min="3503" max="3503" width="36.28515625" style="2057" customWidth="1"/>
    <col min="3504" max="3513" width="16.7109375" style="2057" customWidth="1"/>
    <col min="3514" max="3514" width="36.28515625" style="2057" customWidth="1"/>
    <col min="3515" max="3525" width="16.7109375" style="2057" customWidth="1"/>
    <col min="3526" max="3542" width="15.7109375" style="2057" bestFit="1" customWidth="1"/>
    <col min="3543" max="3544" width="17" style="2057" bestFit="1" customWidth="1"/>
    <col min="3545" max="3584" width="9.140625" style="2057"/>
    <col min="3585" max="3585" width="50.42578125" style="2057" customWidth="1"/>
    <col min="3586" max="3608" width="16.7109375" style="2057" customWidth="1"/>
    <col min="3609" max="3609" width="18.42578125" style="2057" customWidth="1"/>
    <col min="3610" max="3610" width="17.42578125" style="2057" customWidth="1"/>
    <col min="3611" max="3611" width="16.85546875" style="2057" customWidth="1"/>
    <col min="3612" max="3612" width="14.42578125" style="2057" customWidth="1"/>
    <col min="3613" max="3619" width="9.140625" style="2057" customWidth="1"/>
    <col min="3620" max="3620" width="12.140625" style="2057" customWidth="1"/>
    <col min="3621" max="3621" width="15.140625" style="2057" customWidth="1"/>
    <col min="3622" max="3622" width="14.85546875" style="2057" customWidth="1"/>
    <col min="3623" max="3730" width="9.140625" style="2057" customWidth="1"/>
    <col min="3731" max="3731" width="37.5703125" style="2057" customWidth="1"/>
    <col min="3732" max="3739" width="17.7109375" style="2057" customWidth="1"/>
    <col min="3740" max="3740" width="37.5703125" style="2057" customWidth="1"/>
    <col min="3741" max="3758" width="17.7109375" style="2057" customWidth="1"/>
    <col min="3759" max="3759" width="36.28515625" style="2057" customWidth="1"/>
    <col min="3760" max="3769" width="16.7109375" style="2057" customWidth="1"/>
    <col min="3770" max="3770" width="36.28515625" style="2057" customWidth="1"/>
    <col min="3771" max="3781" width="16.7109375" style="2057" customWidth="1"/>
    <col min="3782" max="3798" width="15.7109375" style="2057" bestFit="1" customWidth="1"/>
    <col min="3799" max="3800" width="17" style="2057" bestFit="1" customWidth="1"/>
    <col min="3801" max="3840" width="9.140625" style="2057"/>
    <col min="3841" max="3841" width="50.42578125" style="2057" customWidth="1"/>
    <col min="3842" max="3864" width="16.7109375" style="2057" customWidth="1"/>
    <col min="3865" max="3865" width="18.42578125" style="2057" customWidth="1"/>
    <col min="3866" max="3866" width="17.42578125" style="2057" customWidth="1"/>
    <col min="3867" max="3867" width="16.85546875" style="2057" customWidth="1"/>
    <col min="3868" max="3868" width="14.42578125" style="2057" customWidth="1"/>
    <col min="3869" max="3875" width="9.140625" style="2057" customWidth="1"/>
    <col min="3876" max="3876" width="12.140625" style="2057" customWidth="1"/>
    <col min="3877" max="3877" width="15.140625" style="2057" customWidth="1"/>
    <col min="3878" max="3878" width="14.85546875" style="2057" customWidth="1"/>
    <col min="3879" max="3986" width="9.140625" style="2057" customWidth="1"/>
    <col min="3987" max="3987" width="37.5703125" style="2057" customWidth="1"/>
    <col min="3988" max="3995" width="17.7109375" style="2057" customWidth="1"/>
    <col min="3996" max="3996" width="37.5703125" style="2057" customWidth="1"/>
    <col min="3997" max="4014" width="17.7109375" style="2057" customWidth="1"/>
    <col min="4015" max="4015" width="36.28515625" style="2057" customWidth="1"/>
    <col min="4016" max="4025" width="16.7109375" style="2057" customWidth="1"/>
    <col min="4026" max="4026" width="36.28515625" style="2057" customWidth="1"/>
    <col min="4027" max="4037" width="16.7109375" style="2057" customWidth="1"/>
    <col min="4038" max="4054" width="15.7109375" style="2057" bestFit="1" customWidth="1"/>
    <col min="4055" max="4056" width="17" style="2057" bestFit="1" customWidth="1"/>
    <col min="4057" max="4096" width="9.140625" style="2057"/>
    <col min="4097" max="4097" width="50.42578125" style="2057" customWidth="1"/>
    <col min="4098" max="4120" width="16.7109375" style="2057" customWidth="1"/>
    <col min="4121" max="4121" width="18.42578125" style="2057" customWidth="1"/>
    <col min="4122" max="4122" width="17.42578125" style="2057" customWidth="1"/>
    <col min="4123" max="4123" width="16.85546875" style="2057" customWidth="1"/>
    <col min="4124" max="4124" width="14.42578125" style="2057" customWidth="1"/>
    <col min="4125" max="4131" width="9.140625" style="2057" customWidth="1"/>
    <col min="4132" max="4132" width="12.140625" style="2057" customWidth="1"/>
    <col min="4133" max="4133" width="15.140625" style="2057" customWidth="1"/>
    <col min="4134" max="4134" width="14.85546875" style="2057" customWidth="1"/>
    <col min="4135" max="4242" width="9.140625" style="2057" customWidth="1"/>
    <col min="4243" max="4243" width="37.5703125" style="2057" customWidth="1"/>
    <col min="4244" max="4251" width="17.7109375" style="2057" customWidth="1"/>
    <col min="4252" max="4252" width="37.5703125" style="2057" customWidth="1"/>
    <col min="4253" max="4270" width="17.7109375" style="2057" customWidth="1"/>
    <col min="4271" max="4271" width="36.28515625" style="2057" customWidth="1"/>
    <col min="4272" max="4281" width="16.7109375" style="2057" customWidth="1"/>
    <col min="4282" max="4282" width="36.28515625" style="2057" customWidth="1"/>
    <col min="4283" max="4293" width="16.7109375" style="2057" customWidth="1"/>
    <col min="4294" max="4310" width="15.7109375" style="2057" bestFit="1" customWidth="1"/>
    <col min="4311" max="4312" width="17" style="2057" bestFit="1" customWidth="1"/>
    <col min="4313" max="4352" width="9.140625" style="2057"/>
    <col min="4353" max="4353" width="50.42578125" style="2057" customWidth="1"/>
    <col min="4354" max="4376" width="16.7109375" style="2057" customWidth="1"/>
    <col min="4377" max="4377" width="18.42578125" style="2057" customWidth="1"/>
    <col min="4378" max="4378" width="17.42578125" style="2057" customWidth="1"/>
    <col min="4379" max="4379" width="16.85546875" style="2057" customWidth="1"/>
    <col min="4380" max="4380" width="14.42578125" style="2057" customWidth="1"/>
    <col min="4381" max="4387" width="9.140625" style="2057" customWidth="1"/>
    <col min="4388" max="4388" width="12.140625" style="2057" customWidth="1"/>
    <col min="4389" max="4389" width="15.140625" style="2057" customWidth="1"/>
    <col min="4390" max="4390" width="14.85546875" style="2057" customWidth="1"/>
    <col min="4391" max="4498" width="9.140625" style="2057" customWidth="1"/>
    <col min="4499" max="4499" width="37.5703125" style="2057" customWidth="1"/>
    <col min="4500" max="4507" width="17.7109375" style="2057" customWidth="1"/>
    <col min="4508" max="4508" width="37.5703125" style="2057" customWidth="1"/>
    <col min="4509" max="4526" width="17.7109375" style="2057" customWidth="1"/>
    <col min="4527" max="4527" width="36.28515625" style="2057" customWidth="1"/>
    <col min="4528" max="4537" width="16.7109375" style="2057" customWidth="1"/>
    <col min="4538" max="4538" width="36.28515625" style="2057" customWidth="1"/>
    <col min="4539" max="4549" width="16.7109375" style="2057" customWidth="1"/>
    <col min="4550" max="4566" width="15.7109375" style="2057" bestFit="1" customWidth="1"/>
    <col min="4567" max="4568" width="17" style="2057" bestFit="1" customWidth="1"/>
    <col min="4569" max="4608" width="9.140625" style="2057"/>
    <col min="4609" max="4609" width="50.42578125" style="2057" customWidth="1"/>
    <col min="4610" max="4632" width="16.7109375" style="2057" customWidth="1"/>
    <col min="4633" max="4633" width="18.42578125" style="2057" customWidth="1"/>
    <col min="4634" max="4634" width="17.42578125" style="2057" customWidth="1"/>
    <col min="4635" max="4635" width="16.85546875" style="2057" customWidth="1"/>
    <col min="4636" max="4636" width="14.42578125" style="2057" customWidth="1"/>
    <col min="4637" max="4643" width="9.140625" style="2057" customWidth="1"/>
    <col min="4644" max="4644" width="12.140625" style="2057" customWidth="1"/>
    <col min="4645" max="4645" width="15.140625" style="2057" customWidth="1"/>
    <col min="4646" max="4646" width="14.85546875" style="2057" customWidth="1"/>
    <col min="4647" max="4754" width="9.140625" style="2057" customWidth="1"/>
    <col min="4755" max="4755" width="37.5703125" style="2057" customWidth="1"/>
    <col min="4756" max="4763" width="17.7109375" style="2057" customWidth="1"/>
    <col min="4764" max="4764" width="37.5703125" style="2057" customWidth="1"/>
    <col min="4765" max="4782" width="17.7109375" style="2057" customWidth="1"/>
    <col min="4783" max="4783" width="36.28515625" style="2057" customWidth="1"/>
    <col min="4784" max="4793" width="16.7109375" style="2057" customWidth="1"/>
    <col min="4794" max="4794" width="36.28515625" style="2057" customWidth="1"/>
    <col min="4795" max="4805" width="16.7109375" style="2057" customWidth="1"/>
    <col min="4806" max="4822" width="15.7109375" style="2057" bestFit="1" customWidth="1"/>
    <col min="4823" max="4824" width="17" style="2057" bestFit="1" customWidth="1"/>
    <col min="4825" max="4864" width="9.140625" style="2057"/>
    <col min="4865" max="4865" width="50.42578125" style="2057" customWidth="1"/>
    <col min="4866" max="4888" width="16.7109375" style="2057" customWidth="1"/>
    <col min="4889" max="4889" width="18.42578125" style="2057" customWidth="1"/>
    <col min="4890" max="4890" width="17.42578125" style="2057" customWidth="1"/>
    <col min="4891" max="4891" width="16.85546875" style="2057" customWidth="1"/>
    <col min="4892" max="4892" width="14.42578125" style="2057" customWidth="1"/>
    <col min="4893" max="4899" width="9.140625" style="2057" customWidth="1"/>
    <col min="4900" max="4900" width="12.140625" style="2057" customWidth="1"/>
    <col min="4901" max="4901" width="15.140625" style="2057" customWidth="1"/>
    <col min="4902" max="4902" width="14.85546875" style="2057" customWidth="1"/>
    <col min="4903" max="5010" width="9.140625" style="2057" customWidth="1"/>
    <col min="5011" max="5011" width="37.5703125" style="2057" customWidth="1"/>
    <col min="5012" max="5019" width="17.7109375" style="2057" customWidth="1"/>
    <col min="5020" max="5020" width="37.5703125" style="2057" customWidth="1"/>
    <col min="5021" max="5038" width="17.7109375" style="2057" customWidth="1"/>
    <col min="5039" max="5039" width="36.28515625" style="2057" customWidth="1"/>
    <col min="5040" max="5049" width="16.7109375" style="2057" customWidth="1"/>
    <col min="5050" max="5050" width="36.28515625" style="2057" customWidth="1"/>
    <col min="5051" max="5061" width="16.7109375" style="2057" customWidth="1"/>
    <col min="5062" max="5078" width="15.7109375" style="2057" bestFit="1" customWidth="1"/>
    <col min="5079" max="5080" width="17" style="2057" bestFit="1" customWidth="1"/>
    <col min="5081" max="5120" width="9.140625" style="2057"/>
    <col min="5121" max="5121" width="50.42578125" style="2057" customWidth="1"/>
    <col min="5122" max="5144" width="16.7109375" style="2057" customWidth="1"/>
    <col min="5145" max="5145" width="18.42578125" style="2057" customWidth="1"/>
    <col min="5146" max="5146" width="17.42578125" style="2057" customWidth="1"/>
    <col min="5147" max="5147" width="16.85546875" style="2057" customWidth="1"/>
    <col min="5148" max="5148" width="14.42578125" style="2057" customWidth="1"/>
    <col min="5149" max="5155" width="9.140625" style="2057" customWidth="1"/>
    <col min="5156" max="5156" width="12.140625" style="2057" customWidth="1"/>
    <col min="5157" max="5157" width="15.140625" style="2057" customWidth="1"/>
    <col min="5158" max="5158" width="14.85546875" style="2057" customWidth="1"/>
    <col min="5159" max="5266" width="9.140625" style="2057" customWidth="1"/>
    <col min="5267" max="5267" width="37.5703125" style="2057" customWidth="1"/>
    <col min="5268" max="5275" width="17.7109375" style="2057" customWidth="1"/>
    <col min="5276" max="5276" width="37.5703125" style="2057" customWidth="1"/>
    <col min="5277" max="5294" width="17.7109375" style="2057" customWidth="1"/>
    <col min="5295" max="5295" width="36.28515625" style="2057" customWidth="1"/>
    <col min="5296" max="5305" width="16.7109375" style="2057" customWidth="1"/>
    <col min="5306" max="5306" width="36.28515625" style="2057" customWidth="1"/>
    <col min="5307" max="5317" width="16.7109375" style="2057" customWidth="1"/>
    <col min="5318" max="5334" width="15.7109375" style="2057" bestFit="1" customWidth="1"/>
    <col min="5335" max="5336" width="17" style="2057" bestFit="1" customWidth="1"/>
    <col min="5337" max="5376" width="9.140625" style="2057"/>
    <col min="5377" max="5377" width="50.42578125" style="2057" customWidth="1"/>
    <col min="5378" max="5400" width="16.7109375" style="2057" customWidth="1"/>
    <col min="5401" max="5401" width="18.42578125" style="2057" customWidth="1"/>
    <col min="5402" max="5402" width="17.42578125" style="2057" customWidth="1"/>
    <col min="5403" max="5403" width="16.85546875" style="2057" customWidth="1"/>
    <col min="5404" max="5404" width="14.42578125" style="2057" customWidth="1"/>
    <col min="5405" max="5411" width="9.140625" style="2057" customWidth="1"/>
    <col min="5412" max="5412" width="12.140625" style="2057" customWidth="1"/>
    <col min="5413" max="5413" width="15.140625" style="2057" customWidth="1"/>
    <col min="5414" max="5414" width="14.85546875" style="2057" customWidth="1"/>
    <col min="5415" max="5522" width="9.140625" style="2057" customWidth="1"/>
    <col min="5523" max="5523" width="37.5703125" style="2057" customWidth="1"/>
    <col min="5524" max="5531" width="17.7109375" style="2057" customWidth="1"/>
    <col min="5532" max="5532" width="37.5703125" style="2057" customWidth="1"/>
    <col min="5533" max="5550" width="17.7109375" style="2057" customWidth="1"/>
    <col min="5551" max="5551" width="36.28515625" style="2057" customWidth="1"/>
    <col min="5552" max="5561" width="16.7109375" style="2057" customWidth="1"/>
    <col min="5562" max="5562" width="36.28515625" style="2057" customWidth="1"/>
    <col min="5563" max="5573" width="16.7109375" style="2057" customWidth="1"/>
    <col min="5574" max="5590" width="15.7109375" style="2057" bestFit="1" customWidth="1"/>
    <col min="5591" max="5592" width="17" style="2057" bestFit="1" customWidth="1"/>
    <col min="5593" max="5632" width="9.140625" style="2057"/>
    <col min="5633" max="5633" width="50.42578125" style="2057" customWidth="1"/>
    <col min="5634" max="5656" width="16.7109375" style="2057" customWidth="1"/>
    <col min="5657" max="5657" width="18.42578125" style="2057" customWidth="1"/>
    <col min="5658" max="5658" width="17.42578125" style="2057" customWidth="1"/>
    <col min="5659" max="5659" width="16.85546875" style="2057" customWidth="1"/>
    <col min="5660" max="5660" width="14.42578125" style="2057" customWidth="1"/>
    <col min="5661" max="5667" width="9.140625" style="2057" customWidth="1"/>
    <col min="5668" max="5668" width="12.140625" style="2057" customWidth="1"/>
    <col min="5669" max="5669" width="15.140625" style="2057" customWidth="1"/>
    <col min="5670" max="5670" width="14.85546875" style="2057" customWidth="1"/>
    <col min="5671" max="5778" width="9.140625" style="2057" customWidth="1"/>
    <col min="5779" max="5779" width="37.5703125" style="2057" customWidth="1"/>
    <col min="5780" max="5787" width="17.7109375" style="2057" customWidth="1"/>
    <col min="5788" max="5788" width="37.5703125" style="2057" customWidth="1"/>
    <col min="5789" max="5806" width="17.7109375" style="2057" customWidth="1"/>
    <col min="5807" max="5807" width="36.28515625" style="2057" customWidth="1"/>
    <col min="5808" max="5817" width="16.7109375" style="2057" customWidth="1"/>
    <col min="5818" max="5818" width="36.28515625" style="2057" customWidth="1"/>
    <col min="5819" max="5829" width="16.7109375" style="2057" customWidth="1"/>
    <col min="5830" max="5846" width="15.7109375" style="2057" bestFit="1" customWidth="1"/>
    <col min="5847" max="5848" width="17" style="2057" bestFit="1" customWidth="1"/>
    <col min="5849" max="5888" width="9.140625" style="2057"/>
    <col min="5889" max="5889" width="50.42578125" style="2057" customWidth="1"/>
    <col min="5890" max="5912" width="16.7109375" style="2057" customWidth="1"/>
    <col min="5913" max="5913" width="18.42578125" style="2057" customWidth="1"/>
    <col min="5914" max="5914" width="17.42578125" style="2057" customWidth="1"/>
    <col min="5915" max="5915" width="16.85546875" style="2057" customWidth="1"/>
    <col min="5916" max="5916" width="14.42578125" style="2057" customWidth="1"/>
    <col min="5917" max="5923" width="9.140625" style="2057" customWidth="1"/>
    <col min="5924" max="5924" width="12.140625" style="2057" customWidth="1"/>
    <col min="5925" max="5925" width="15.140625" style="2057" customWidth="1"/>
    <col min="5926" max="5926" width="14.85546875" style="2057" customWidth="1"/>
    <col min="5927" max="6034" width="9.140625" style="2057" customWidth="1"/>
    <col min="6035" max="6035" width="37.5703125" style="2057" customWidth="1"/>
    <col min="6036" max="6043" width="17.7109375" style="2057" customWidth="1"/>
    <col min="6044" max="6044" width="37.5703125" style="2057" customWidth="1"/>
    <col min="6045" max="6062" width="17.7109375" style="2057" customWidth="1"/>
    <col min="6063" max="6063" width="36.28515625" style="2057" customWidth="1"/>
    <col min="6064" max="6073" width="16.7109375" style="2057" customWidth="1"/>
    <col min="6074" max="6074" width="36.28515625" style="2057" customWidth="1"/>
    <col min="6075" max="6085" width="16.7109375" style="2057" customWidth="1"/>
    <col min="6086" max="6102" width="15.7109375" style="2057" bestFit="1" customWidth="1"/>
    <col min="6103" max="6104" width="17" style="2057" bestFit="1" customWidth="1"/>
    <col min="6105" max="6144" width="9.140625" style="2057"/>
    <col min="6145" max="6145" width="50.42578125" style="2057" customWidth="1"/>
    <col min="6146" max="6168" width="16.7109375" style="2057" customWidth="1"/>
    <col min="6169" max="6169" width="18.42578125" style="2057" customWidth="1"/>
    <col min="6170" max="6170" width="17.42578125" style="2057" customWidth="1"/>
    <col min="6171" max="6171" width="16.85546875" style="2057" customWidth="1"/>
    <col min="6172" max="6172" width="14.42578125" style="2057" customWidth="1"/>
    <col min="6173" max="6179" width="9.140625" style="2057" customWidth="1"/>
    <col min="6180" max="6180" width="12.140625" style="2057" customWidth="1"/>
    <col min="6181" max="6181" width="15.140625" style="2057" customWidth="1"/>
    <col min="6182" max="6182" width="14.85546875" style="2057" customWidth="1"/>
    <col min="6183" max="6290" width="9.140625" style="2057" customWidth="1"/>
    <col min="6291" max="6291" width="37.5703125" style="2057" customWidth="1"/>
    <col min="6292" max="6299" width="17.7109375" style="2057" customWidth="1"/>
    <col min="6300" max="6300" width="37.5703125" style="2057" customWidth="1"/>
    <col min="6301" max="6318" width="17.7109375" style="2057" customWidth="1"/>
    <col min="6319" max="6319" width="36.28515625" style="2057" customWidth="1"/>
    <col min="6320" max="6329" width="16.7109375" style="2057" customWidth="1"/>
    <col min="6330" max="6330" width="36.28515625" style="2057" customWidth="1"/>
    <col min="6331" max="6341" width="16.7109375" style="2057" customWidth="1"/>
    <col min="6342" max="6358" width="15.7109375" style="2057" bestFit="1" customWidth="1"/>
    <col min="6359" max="6360" width="17" style="2057" bestFit="1" customWidth="1"/>
    <col min="6361" max="6400" width="9.140625" style="2057"/>
    <col min="6401" max="6401" width="50.42578125" style="2057" customWidth="1"/>
    <col min="6402" max="6424" width="16.7109375" style="2057" customWidth="1"/>
    <col min="6425" max="6425" width="18.42578125" style="2057" customWidth="1"/>
    <col min="6426" max="6426" width="17.42578125" style="2057" customWidth="1"/>
    <col min="6427" max="6427" width="16.85546875" style="2057" customWidth="1"/>
    <col min="6428" max="6428" width="14.42578125" style="2057" customWidth="1"/>
    <col min="6429" max="6435" width="9.140625" style="2057" customWidth="1"/>
    <col min="6436" max="6436" width="12.140625" style="2057" customWidth="1"/>
    <col min="6437" max="6437" width="15.140625" style="2057" customWidth="1"/>
    <col min="6438" max="6438" width="14.85546875" style="2057" customWidth="1"/>
    <col min="6439" max="6546" width="9.140625" style="2057" customWidth="1"/>
    <col min="6547" max="6547" width="37.5703125" style="2057" customWidth="1"/>
    <col min="6548" max="6555" width="17.7109375" style="2057" customWidth="1"/>
    <col min="6556" max="6556" width="37.5703125" style="2057" customWidth="1"/>
    <col min="6557" max="6574" width="17.7109375" style="2057" customWidth="1"/>
    <col min="6575" max="6575" width="36.28515625" style="2057" customWidth="1"/>
    <col min="6576" max="6585" width="16.7109375" style="2057" customWidth="1"/>
    <col min="6586" max="6586" width="36.28515625" style="2057" customWidth="1"/>
    <col min="6587" max="6597" width="16.7109375" style="2057" customWidth="1"/>
    <col min="6598" max="6614" width="15.7109375" style="2057" bestFit="1" customWidth="1"/>
    <col min="6615" max="6616" width="17" style="2057" bestFit="1" customWidth="1"/>
    <col min="6617" max="6656" width="9.140625" style="2057"/>
    <col min="6657" max="6657" width="50.42578125" style="2057" customWidth="1"/>
    <col min="6658" max="6680" width="16.7109375" style="2057" customWidth="1"/>
    <col min="6681" max="6681" width="18.42578125" style="2057" customWidth="1"/>
    <col min="6682" max="6682" width="17.42578125" style="2057" customWidth="1"/>
    <col min="6683" max="6683" width="16.85546875" style="2057" customWidth="1"/>
    <col min="6684" max="6684" width="14.42578125" style="2057" customWidth="1"/>
    <col min="6685" max="6691" width="9.140625" style="2057" customWidth="1"/>
    <col min="6692" max="6692" width="12.140625" style="2057" customWidth="1"/>
    <col min="6693" max="6693" width="15.140625" style="2057" customWidth="1"/>
    <col min="6694" max="6694" width="14.85546875" style="2057" customWidth="1"/>
    <col min="6695" max="6802" width="9.140625" style="2057" customWidth="1"/>
    <col min="6803" max="6803" width="37.5703125" style="2057" customWidth="1"/>
    <col min="6804" max="6811" width="17.7109375" style="2057" customWidth="1"/>
    <col min="6812" max="6812" width="37.5703125" style="2057" customWidth="1"/>
    <col min="6813" max="6830" width="17.7109375" style="2057" customWidth="1"/>
    <col min="6831" max="6831" width="36.28515625" style="2057" customWidth="1"/>
    <col min="6832" max="6841" width="16.7109375" style="2057" customWidth="1"/>
    <col min="6842" max="6842" width="36.28515625" style="2057" customWidth="1"/>
    <col min="6843" max="6853" width="16.7109375" style="2057" customWidth="1"/>
    <col min="6854" max="6870" width="15.7109375" style="2057" bestFit="1" customWidth="1"/>
    <col min="6871" max="6872" width="17" style="2057" bestFit="1" customWidth="1"/>
    <col min="6873" max="6912" width="9.140625" style="2057"/>
    <col min="6913" max="6913" width="50.42578125" style="2057" customWidth="1"/>
    <col min="6914" max="6936" width="16.7109375" style="2057" customWidth="1"/>
    <col min="6937" max="6937" width="18.42578125" style="2057" customWidth="1"/>
    <col min="6938" max="6938" width="17.42578125" style="2057" customWidth="1"/>
    <col min="6939" max="6939" width="16.85546875" style="2057" customWidth="1"/>
    <col min="6940" max="6940" width="14.42578125" style="2057" customWidth="1"/>
    <col min="6941" max="6947" width="9.140625" style="2057" customWidth="1"/>
    <col min="6948" max="6948" width="12.140625" style="2057" customWidth="1"/>
    <col min="6949" max="6949" width="15.140625" style="2057" customWidth="1"/>
    <col min="6950" max="6950" width="14.85546875" style="2057" customWidth="1"/>
    <col min="6951" max="7058" width="9.140625" style="2057" customWidth="1"/>
    <col min="7059" max="7059" width="37.5703125" style="2057" customWidth="1"/>
    <col min="7060" max="7067" width="17.7109375" style="2057" customWidth="1"/>
    <col min="7068" max="7068" width="37.5703125" style="2057" customWidth="1"/>
    <col min="7069" max="7086" width="17.7109375" style="2057" customWidth="1"/>
    <col min="7087" max="7087" width="36.28515625" style="2057" customWidth="1"/>
    <col min="7088" max="7097" width="16.7109375" style="2057" customWidth="1"/>
    <col min="7098" max="7098" width="36.28515625" style="2057" customWidth="1"/>
    <col min="7099" max="7109" width="16.7109375" style="2057" customWidth="1"/>
    <col min="7110" max="7126" width="15.7109375" style="2057" bestFit="1" customWidth="1"/>
    <col min="7127" max="7128" width="17" style="2057" bestFit="1" customWidth="1"/>
    <col min="7129" max="7168" width="9.140625" style="2057"/>
    <col min="7169" max="7169" width="50.42578125" style="2057" customWidth="1"/>
    <col min="7170" max="7192" width="16.7109375" style="2057" customWidth="1"/>
    <col min="7193" max="7193" width="18.42578125" style="2057" customWidth="1"/>
    <col min="7194" max="7194" width="17.42578125" style="2057" customWidth="1"/>
    <col min="7195" max="7195" width="16.85546875" style="2057" customWidth="1"/>
    <col min="7196" max="7196" width="14.42578125" style="2057" customWidth="1"/>
    <col min="7197" max="7203" width="9.140625" style="2057" customWidth="1"/>
    <col min="7204" max="7204" width="12.140625" style="2057" customWidth="1"/>
    <col min="7205" max="7205" width="15.140625" style="2057" customWidth="1"/>
    <col min="7206" max="7206" width="14.85546875" style="2057" customWidth="1"/>
    <col min="7207" max="7314" width="9.140625" style="2057" customWidth="1"/>
    <col min="7315" max="7315" width="37.5703125" style="2057" customWidth="1"/>
    <col min="7316" max="7323" width="17.7109375" style="2057" customWidth="1"/>
    <col min="7324" max="7324" width="37.5703125" style="2057" customWidth="1"/>
    <col min="7325" max="7342" width="17.7109375" style="2057" customWidth="1"/>
    <col min="7343" max="7343" width="36.28515625" style="2057" customWidth="1"/>
    <col min="7344" max="7353" width="16.7109375" style="2057" customWidth="1"/>
    <col min="7354" max="7354" width="36.28515625" style="2057" customWidth="1"/>
    <col min="7355" max="7365" width="16.7109375" style="2057" customWidth="1"/>
    <col min="7366" max="7382" width="15.7109375" style="2057" bestFit="1" customWidth="1"/>
    <col min="7383" max="7384" width="17" style="2057" bestFit="1" customWidth="1"/>
    <col min="7385" max="7424" width="9.140625" style="2057"/>
    <col min="7425" max="7425" width="50.42578125" style="2057" customWidth="1"/>
    <col min="7426" max="7448" width="16.7109375" style="2057" customWidth="1"/>
    <col min="7449" max="7449" width="18.42578125" style="2057" customWidth="1"/>
    <col min="7450" max="7450" width="17.42578125" style="2057" customWidth="1"/>
    <col min="7451" max="7451" width="16.85546875" style="2057" customWidth="1"/>
    <col min="7452" max="7452" width="14.42578125" style="2057" customWidth="1"/>
    <col min="7453" max="7459" width="9.140625" style="2057" customWidth="1"/>
    <col min="7460" max="7460" width="12.140625" style="2057" customWidth="1"/>
    <col min="7461" max="7461" width="15.140625" style="2057" customWidth="1"/>
    <col min="7462" max="7462" width="14.85546875" style="2057" customWidth="1"/>
    <col min="7463" max="7570" width="9.140625" style="2057" customWidth="1"/>
    <col min="7571" max="7571" width="37.5703125" style="2057" customWidth="1"/>
    <col min="7572" max="7579" width="17.7109375" style="2057" customWidth="1"/>
    <col min="7580" max="7580" width="37.5703125" style="2057" customWidth="1"/>
    <col min="7581" max="7598" width="17.7109375" style="2057" customWidth="1"/>
    <col min="7599" max="7599" width="36.28515625" style="2057" customWidth="1"/>
    <col min="7600" max="7609" width="16.7109375" style="2057" customWidth="1"/>
    <col min="7610" max="7610" width="36.28515625" style="2057" customWidth="1"/>
    <col min="7611" max="7621" width="16.7109375" style="2057" customWidth="1"/>
    <col min="7622" max="7638" width="15.7109375" style="2057" bestFit="1" customWidth="1"/>
    <col min="7639" max="7640" width="17" style="2057" bestFit="1" customWidth="1"/>
    <col min="7641" max="7680" width="9.140625" style="2057"/>
    <col min="7681" max="7681" width="50.42578125" style="2057" customWidth="1"/>
    <col min="7682" max="7704" width="16.7109375" style="2057" customWidth="1"/>
    <col min="7705" max="7705" width="18.42578125" style="2057" customWidth="1"/>
    <col min="7706" max="7706" width="17.42578125" style="2057" customWidth="1"/>
    <col min="7707" max="7707" width="16.85546875" style="2057" customWidth="1"/>
    <col min="7708" max="7708" width="14.42578125" style="2057" customWidth="1"/>
    <col min="7709" max="7715" width="9.140625" style="2057" customWidth="1"/>
    <col min="7716" max="7716" width="12.140625" style="2057" customWidth="1"/>
    <col min="7717" max="7717" width="15.140625" style="2057" customWidth="1"/>
    <col min="7718" max="7718" width="14.85546875" style="2057" customWidth="1"/>
    <col min="7719" max="7826" width="9.140625" style="2057" customWidth="1"/>
    <col min="7827" max="7827" width="37.5703125" style="2057" customWidth="1"/>
    <col min="7828" max="7835" width="17.7109375" style="2057" customWidth="1"/>
    <col min="7836" max="7836" width="37.5703125" style="2057" customWidth="1"/>
    <col min="7837" max="7854" width="17.7109375" style="2057" customWidth="1"/>
    <col min="7855" max="7855" width="36.28515625" style="2057" customWidth="1"/>
    <col min="7856" max="7865" width="16.7109375" style="2057" customWidth="1"/>
    <col min="7866" max="7866" width="36.28515625" style="2057" customWidth="1"/>
    <col min="7867" max="7877" width="16.7109375" style="2057" customWidth="1"/>
    <col min="7878" max="7894" width="15.7109375" style="2057" bestFit="1" customWidth="1"/>
    <col min="7895" max="7896" width="17" style="2057" bestFit="1" customWidth="1"/>
    <col min="7897" max="7936" width="9.140625" style="2057"/>
    <col min="7937" max="7937" width="50.42578125" style="2057" customWidth="1"/>
    <col min="7938" max="7960" width="16.7109375" style="2057" customWidth="1"/>
    <col min="7961" max="7961" width="18.42578125" style="2057" customWidth="1"/>
    <col min="7962" max="7962" width="17.42578125" style="2057" customWidth="1"/>
    <col min="7963" max="7963" width="16.85546875" style="2057" customWidth="1"/>
    <col min="7964" max="7964" width="14.42578125" style="2057" customWidth="1"/>
    <col min="7965" max="7971" width="9.140625" style="2057" customWidth="1"/>
    <col min="7972" max="7972" width="12.140625" style="2057" customWidth="1"/>
    <col min="7973" max="7973" width="15.140625" style="2057" customWidth="1"/>
    <col min="7974" max="7974" width="14.85546875" style="2057" customWidth="1"/>
    <col min="7975" max="8082" width="9.140625" style="2057" customWidth="1"/>
    <col min="8083" max="8083" width="37.5703125" style="2057" customWidth="1"/>
    <col min="8084" max="8091" width="17.7109375" style="2057" customWidth="1"/>
    <col min="8092" max="8092" width="37.5703125" style="2057" customWidth="1"/>
    <col min="8093" max="8110" width="17.7109375" style="2057" customWidth="1"/>
    <col min="8111" max="8111" width="36.28515625" style="2057" customWidth="1"/>
    <col min="8112" max="8121" width="16.7109375" style="2057" customWidth="1"/>
    <col min="8122" max="8122" width="36.28515625" style="2057" customWidth="1"/>
    <col min="8123" max="8133" width="16.7109375" style="2057" customWidth="1"/>
    <col min="8134" max="8150" width="15.7109375" style="2057" bestFit="1" customWidth="1"/>
    <col min="8151" max="8152" width="17" style="2057" bestFit="1" customWidth="1"/>
    <col min="8153" max="8192" width="9.140625" style="2057"/>
    <col min="8193" max="8193" width="50.42578125" style="2057" customWidth="1"/>
    <col min="8194" max="8216" width="16.7109375" style="2057" customWidth="1"/>
    <col min="8217" max="8217" width="18.42578125" style="2057" customWidth="1"/>
    <col min="8218" max="8218" width="17.42578125" style="2057" customWidth="1"/>
    <col min="8219" max="8219" width="16.85546875" style="2057" customWidth="1"/>
    <col min="8220" max="8220" width="14.42578125" style="2057" customWidth="1"/>
    <col min="8221" max="8227" width="9.140625" style="2057" customWidth="1"/>
    <col min="8228" max="8228" width="12.140625" style="2057" customWidth="1"/>
    <col min="8229" max="8229" width="15.140625" style="2057" customWidth="1"/>
    <col min="8230" max="8230" width="14.85546875" style="2057" customWidth="1"/>
    <col min="8231" max="8338" width="9.140625" style="2057" customWidth="1"/>
    <col min="8339" max="8339" width="37.5703125" style="2057" customWidth="1"/>
    <col min="8340" max="8347" width="17.7109375" style="2057" customWidth="1"/>
    <col min="8348" max="8348" width="37.5703125" style="2057" customWidth="1"/>
    <col min="8349" max="8366" width="17.7109375" style="2057" customWidth="1"/>
    <col min="8367" max="8367" width="36.28515625" style="2057" customWidth="1"/>
    <col min="8368" max="8377" width="16.7109375" style="2057" customWidth="1"/>
    <col min="8378" max="8378" width="36.28515625" style="2057" customWidth="1"/>
    <col min="8379" max="8389" width="16.7109375" style="2057" customWidth="1"/>
    <col min="8390" max="8406" width="15.7109375" style="2057" bestFit="1" customWidth="1"/>
    <col min="8407" max="8408" width="17" style="2057" bestFit="1" customWidth="1"/>
    <col min="8409" max="8448" width="9.140625" style="2057"/>
    <col min="8449" max="8449" width="50.42578125" style="2057" customWidth="1"/>
    <col min="8450" max="8472" width="16.7109375" style="2057" customWidth="1"/>
    <col min="8473" max="8473" width="18.42578125" style="2057" customWidth="1"/>
    <col min="8474" max="8474" width="17.42578125" style="2057" customWidth="1"/>
    <col min="8475" max="8475" width="16.85546875" style="2057" customWidth="1"/>
    <col min="8476" max="8476" width="14.42578125" style="2057" customWidth="1"/>
    <col min="8477" max="8483" width="9.140625" style="2057" customWidth="1"/>
    <col min="8484" max="8484" width="12.140625" style="2057" customWidth="1"/>
    <col min="8485" max="8485" width="15.140625" style="2057" customWidth="1"/>
    <col min="8486" max="8486" width="14.85546875" style="2057" customWidth="1"/>
    <col min="8487" max="8594" width="9.140625" style="2057" customWidth="1"/>
    <col min="8595" max="8595" width="37.5703125" style="2057" customWidth="1"/>
    <col min="8596" max="8603" width="17.7109375" style="2057" customWidth="1"/>
    <col min="8604" max="8604" width="37.5703125" style="2057" customWidth="1"/>
    <col min="8605" max="8622" width="17.7109375" style="2057" customWidth="1"/>
    <col min="8623" max="8623" width="36.28515625" style="2057" customWidth="1"/>
    <col min="8624" max="8633" width="16.7109375" style="2057" customWidth="1"/>
    <col min="8634" max="8634" width="36.28515625" style="2057" customWidth="1"/>
    <col min="8635" max="8645" width="16.7109375" style="2057" customWidth="1"/>
    <col min="8646" max="8662" width="15.7109375" style="2057" bestFit="1" customWidth="1"/>
    <col min="8663" max="8664" width="17" style="2057" bestFit="1" customWidth="1"/>
    <col min="8665" max="8704" width="9.140625" style="2057"/>
    <col min="8705" max="8705" width="50.42578125" style="2057" customWidth="1"/>
    <col min="8706" max="8728" width="16.7109375" style="2057" customWidth="1"/>
    <col min="8729" max="8729" width="18.42578125" style="2057" customWidth="1"/>
    <col min="8730" max="8730" width="17.42578125" style="2057" customWidth="1"/>
    <col min="8731" max="8731" width="16.85546875" style="2057" customWidth="1"/>
    <col min="8732" max="8732" width="14.42578125" style="2057" customWidth="1"/>
    <col min="8733" max="8739" width="9.140625" style="2057" customWidth="1"/>
    <col min="8740" max="8740" width="12.140625" style="2057" customWidth="1"/>
    <col min="8741" max="8741" width="15.140625" style="2057" customWidth="1"/>
    <col min="8742" max="8742" width="14.85546875" style="2057" customWidth="1"/>
    <col min="8743" max="8850" width="9.140625" style="2057" customWidth="1"/>
    <col min="8851" max="8851" width="37.5703125" style="2057" customWidth="1"/>
    <col min="8852" max="8859" width="17.7109375" style="2057" customWidth="1"/>
    <col min="8860" max="8860" width="37.5703125" style="2057" customWidth="1"/>
    <col min="8861" max="8878" width="17.7109375" style="2057" customWidth="1"/>
    <col min="8879" max="8879" width="36.28515625" style="2057" customWidth="1"/>
    <col min="8880" max="8889" width="16.7109375" style="2057" customWidth="1"/>
    <col min="8890" max="8890" width="36.28515625" style="2057" customWidth="1"/>
    <col min="8891" max="8901" width="16.7109375" style="2057" customWidth="1"/>
    <col min="8902" max="8918" width="15.7109375" style="2057" bestFit="1" customWidth="1"/>
    <col min="8919" max="8920" width="17" style="2057" bestFit="1" customWidth="1"/>
    <col min="8921" max="8960" width="9.140625" style="2057"/>
    <col min="8961" max="8961" width="50.42578125" style="2057" customWidth="1"/>
    <col min="8962" max="8984" width="16.7109375" style="2057" customWidth="1"/>
    <col min="8985" max="8985" width="18.42578125" style="2057" customWidth="1"/>
    <col min="8986" max="8986" width="17.42578125" style="2057" customWidth="1"/>
    <col min="8987" max="8987" width="16.85546875" style="2057" customWidth="1"/>
    <col min="8988" max="8988" width="14.42578125" style="2057" customWidth="1"/>
    <col min="8989" max="8995" width="9.140625" style="2057" customWidth="1"/>
    <col min="8996" max="8996" width="12.140625" style="2057" customWidth="1"/>
    <col min="8997" max="8997" width="15.140625" style="2057" customWidth="1"/>
    <col min="8998" max="8998" width="14.85546875" style="2057" customWidth="1"/>
    <col min="8999" max="9106" width="9.140625" style="2057" customWidth="1"/>
    <col min="9107" max="9107" width="37.5703125" style="2057" customWidth="1"/>
    <col min="9108" max="9115" width="17.7109375" style="2057" customWidth="1"/>
    <col min="9116" max="9116" width="37.5703125" style="2057" customWidth="1"/>
    <col min="9117" max="9134" width="17.7109375" style="2057" customWidth="1"/>
    <col min="9135" max="9135" width="36.28515625" style="2057" customWidth="1"/>
    <col min="9136" max="9145" width="16.7109375" style="2057" customWidth="1"/>
    <col min="9146" max="9146" width="36.28515625" style="2057" customWidth="1"/>
    <col min="9147" max="9157" width="16.7109375" style="2057" customWidth="1"/>
    <col min="9158" max="9174" width="15.7109375" style="2057" bestFit="1" customWidth="1"/>
    <col min="9175" max="9176" width="17" style="2057" bestFit="1" customWidth="1"/>
    <col min="9177" max="9216" width="9.140625" style="2057"/>
    <col min="9217" max="9217" width="50.42578125" style="2057" customWidth="1"/>
    <col min="9218" max="9240" width="16.7109375" style="2057" customWidth="1"/>
    <col min="9241" max="9241" width="18.42578125" style="2057" customWidth="1"/>
    <col min="9242" max="9242" width="17.42578125" style="2057" customWidth="1"/>
    <col min="9243" max="9243" width="16.85546875" style="2057" customWidth="1"/>
    <col min="9244" max="9244" width="14.42578125" style="2057" customWidth="1"/>
    <col min="9245" max="9251" width="9.140625" style="2057" customWidth="1"/>
    <col min="9252" max="9252" width="12.140625" style="2057" customWidth="1"/>
    <col min="9253" max="9253" width="15.140625" style="2057" customWidth="1"/>
    <col min="9254" max="9254" width="14.85546875" style="2057" customWidth="1"/>
    <col min="9255" max="9362" width="9.140625" style="2057" customWidth="1"/>
    <col min="9363" max="9363" width="37.5703125" style="2057" customWidth="1"/>
    <col min="9364" max="9371" width="17.7109375" style="2057" customWidth="1"/>
    <col min="9372" max="9372" width="37.5703125" style="2057" customWidth="1"/>
    <col min="9373" max="9390" width="17.7109375" style="2057" customWidth="1"/>
    <col min="9391" max="9391" width="36.28515625" style="2057" customWidth="1"/>
    <col min="9392" max="9401" width="16.7109375" style="2057" customWidth="1"/>
    <col min="9402" max="9402" width="36.28515625" style="2057" customWidth="1"/>
    <col min="9403" max="9413" width="16.7109375" style="2057" customWidth="1"/>
    <col min="9414" max="9430" width="15.7109375" style="2057" bestFit="1" customWidth="1"/>
    <col min="9431" max="9432" width="17" style="2057" bestFit="1" customWidth="1"/>
    <col min="9433" max="9472" width="9.140625" style="2057"/>
    <col min="9473" max="9473" width="50.42578125" style="2057" customWidth="1"/>
    <col min="9474" max="9496" width="16.7109375" style="2057" customWidth="1"/>
    <col min="9497" max="9497" width="18.42578125" style="2057" customWidth="1"/>
    <col min="9498" max="9498" width="17.42578125" style="2057" customWidth="1"/>
    <col min="9499" max="9499" width="16.85546875" style="2057" customWidth="1"/>
    <col min="9500" max="9500" width="14.42578125" style="2057" customWidth="1"/>
    <col min="9501" max="9507" width="9.140625" style="2057" customWidth="1"/>
    <col min="9508" max="9508" width="12.140625" style="2057" customWidth="1"/>
    <col min="9509" max="9509" width="15.140625" style="2057" customWidth="1"/>
    <col min="9510" max="9510" width="14.85546875" style="2057" customWidth="1"/>
    <col min="9511" max="9618" width="9.140625" style="2057" customWidth="1"/>
    <col min="9619" max="9619" width="37.5703125" style="2057" customWidth="1"/>
    <col min="9620" max="9627" width="17.7109375" style="2057" customWidth="1"/>
    <col min="9628" max="9628" width="37.5703125" style="2057" customWidth="1"/>
    <col min="9629" max="9646" width="17.7109375" style="2057" customWidth="1"/>
    <col min="9647" max="9647" width="36.28515625" style="2057" customWidth="1"/>
    <col min="9648" max="9657" width="16.7109375" style="2057" customWidth="1"/>
    <col min="9658" max="9658" width="36.28515625" style="2057" customWidth="1"/>
    <col min="9659" max="9669" width="16.7109375" style="2057" customWidth="1"/>
    <col min="9670" max="9686" width="15.7109375" style="2057" bestFit="1" customWidth="1"/>
    <col min="9687" max="9688" width="17" style="2057" bestFit="1" customWidth="1"/>
    <col min="9689" max="9728" width="9.140625" style="2057"/>
    <col min="9729" max="9729" width="50.42578125" style="2057" customWidth="1"/>
    <col min="9730" max="9752" width="16.7109375" style="2057" customWidth="1"/>
    <col min="9753" max="9753" width="18.42578125" style="2057" customWidth="1"/>
    <col min="9754" max="9754" width="17.42578125" style="2057" customWidth="1"/>
    <col min="9755" max="9755" width="16.85546875" style="2057" customWidth="1"/>
    <col min="9756" max="9756" width="14.42578125" style="2057" customWidth="1"/>
    <col min="9757" max="9763" width="9.140625" style="2057" customWidth="1"/>
    <col min="9764" max="9764" width="12.140625" style="2057" customWidth="1"/>
    <col min="9765" max="9765" width="15.140625" style="2057" customWidth="1"/>
    <col min="9766" max="9766" width="14.85546875" style="2057" customWidth="1"/>
    <col min="9767" max="9874" width="9.140625" style="2057" customWidth="1"/>
    <col min="9875" max="9875" width="37.5703125" style="2057" customWidth="1"/>
    <col min="9876" max="9883" width="17.7109375" style="2057" customWidth="1"/>
    <col min="9884" max="9884" width="37.5703125" style="2057" customWidth="1"/>
    <col min="9885" max="9902" width="17.7109375" style="2057" customWidth="1"/>
    <col min="9903" max="9903" width="36.28515625" style="2057" customWidth="1"/>
    <col min="9904" max="9913" width="16.7109375" style="2057" customWidth="1"/>
    <col min="9914" max="9914" width="36.28515625" style="2057" customWidth="1"/>
    <col min="9915" max="9925" width="16.7109375" style="2057" customWidth="1"/>
    <col min="9926" max="9942" width="15.7109375" style="2057" bestFit="1" customWidth="1"/>
    <col min="9943" max="9944" width="17" style="2057" bestFit="1" customWidth="1"/>
    <col min="9945" max="9984" width="9.140625" style="2057"/>
    <col min="9985" max="9985" width="50.42578125" style="2057" customWidth="1"/>
    <col min="9986" max="10008" width="16.7109375" style="2057" customWidth="1"/>
    <col min="10009" max="10009" width="18.42578125" style="2057" customWidth="1"/>
    <col min="10010" max="10010" width="17.42578125" style="2057" customWidth="1"/>
    <col min="10011" max="10011" width="16.85546875" style="2057" customWidth="1"/>
    <col min="10012" max="10012" width="14.42578125" style="2057" customWidth="1"/>
    <col min="10013" max="10019" width="9.140625" style="2057" customWidth="1"/>
    <col min="10020" max="10020" width="12.140625" style="2057" customWidth="1"/>
    <col min="10021" max="10021" width="15.140625" style="2057" customWidth="1"/>
    <col min="10022" max="10022" width="14.85546875" style="2057" customWidth="1"/>
    <col min="10023" max="10130" width="9.140625" style="2057" customWidth="1"/>
    <col min="10131" max="10131" width="37.5703125" style="2057" customWidth="1"/>
    <col min="10132" max="10139" width="17.7109375" style="2057" customWidth="1"/>
    <col min="10140" max="10140" width="37.5703125" style="2057" customWidth="1"/>
    <col min="10141" max="10158" width="17.7109375" style="2057" customWidth="1"/>
    <col min="10159" max="10159" width="36.28515625" style="2057" customWidth="1"/>
    <col min="10160" max="10169" width="16.7109375" style="2057" customWidth="1"/>
    <col min="10170" max="10170" width="36.28515625" style="2057" customWidth="1"/>
    <col min="10171" max="10181" width="16.7109375" style="2057" customWidth="1"/>
    <col min="10182" max="10198" width="15.7109375" style="2057" bestFit="1" customWidth="1"/>
    <col min="10199" max="10200" width="17" style="2057" bestFit="1" customWidth="1"/>
    <col min="10201" max="10240" width="9.140625" style="2057"/>
    <col min="10241" max="10241" width="50.42578125" style="2057" customWidth="1"/>
    <col min="10242" max="10264" width="16.7109375" style="2057" customWidth="1"/>
    <col min="10265" max="10265" width="18.42578125" style="2057" customWidth="1"/>
    <col min="10266" max="10266" width="17.42578125" style="2057" customWidth="1"/>
    <col min="10267" max="10267" width="16.85546875" style="2057" customWidth="1"/>
    <col min="10268" max="10268" width="14.42578125" style="2057" customWidth="1"/>
    <col min="10269" max="10275" width="9.140625" style="2057" customWidth="1"/>
    <col min="10276" max="10276" width="12.140625" style="2057" customWidth="1"/>
    <col min="10277" max="10277" width="15.140625" style="2057" customWidth="1"/>
    <col min="10278" max="10278" width="14.85546875" style="2057" customWidth="1"/>
    <col min="10279" max="10386" width="9.140625" style="2057" customWidth="1"/>
    <col min="10387" max="10387" width="37.5703125" style="2057" customWidth="1"/>
    <col min="10388" max="10395" width="17.7109375" style="2057" customWidth="1"/>
    <col min="10396" max="10396" width="37.5703125" style="2057" customWidth="1"/>
    <col min="10397" max="10414" width="17.7109375" style="2057" customWidth="1"/>
    <col min="10415" max="10415" width="36.28515625" style="2057" customWidth="1"/>
    <col min="10416" max="10425" width="16.7109375" style="2057" customWidth="1"/>
    <col min="10426" max="10426" width="36.28515625" style="2057" customWidth="1"/>
    <col min="10427" max="10437" width="16.7109375" style="2057" customWidth="1"/>
    <col min="10438" max="10454" width="15.7109375" style="2057" bestFit="1" customWidth="1"/>
    <col min="10455" max="10456" width="17" style="2057" bestFit="1" customWidth="1"/>
    <col min="10457" max="10496" width="9.140625" style="2057"/>
    <col min="10497" max="10497" width="50.42578125" style="2057" customWidth="1"/>
    <col min="10498" max="10520" width="16.7109375" style="2057" customWidth="1"/>
    <col min="10521" max="10521" width="18.42578125" style="2057" customWidth="1"/>
    <col min="10522" max="10522" width="17.42578125" style="2057" customWidth="1"/>
    <col min="10523" max="10523" width="16.85546875" style="2057" customWidth="1"/>
    <col min="10524" max="10524" width="14.42578125" style="2057" customWidth="1"/>
    <col min="10525" max="10531" width="9.140625" style="2057" customWidth="1"/>
    <col min="10532" max="10532" width="12.140625" style="2057" customWidth="1"/>
    <col min="10533" max="10533" width="15.140625" style="2057" customWidth="1"/>
    <col min="10534" max="10534" width="14.85546875" style="2057" customWidth="1"/>
    <col min="10535" max="10642" width="9.140625" style="2057" customWidth="1"/>
    <col min="10643" max="10643" width="37.5703125" style="2057" customWidth="1"/>
    <col min="10644" max="10651" width="17.7109375" style="2057" customWidth="1"/>
    <col min="10652" max="10652" width="37.5703125" style="2057" customWidth="1"/>
    <col min="10653" max="10670" width="17.7109375" style="2057" customWidth="1"/>
    <col min="10671" max="10671" width="36.28515625" style="2057" customWidth="1"/>
    <col min="10672" max="10681" width="16.7109375" style="2057" customWidth="1"/>
    <col min="10682" max="10682" width="36.28515625" style="2057" customWidth="1"/>
    <col min="10683" max="10693" width="16.7109375" style="2057" customWidth="1"/>
    <col min="10694" max="10710" width="15.7109375" style="2057" bestFit="1" customWidth="1"/>
    <col min="10711" max="10712" width="17" style="2057" bestFit="1" customWidth="1"/>
    <col min="10713" max="10752" width="9.140625" style="2057"/>
    <col min="10753" max="10753" width="50.42578125" style="2057" customWidth="1"/>
    <col min="10754" max="10776" width="16.7109375" style="2057" customWidth="1"/>
    <col min="10777" max="10777" width="18.42578125" style="2057" customWidth="1"/>
    <col min="10778" max="10778" width="17.42578125" style="2057" customWidth="1"/>
    <col min="10779" max="10779" width="16.85546875" style="2057" customWidth="1"/>
    <col min="10780" max="10780" width="14.42578125" style="2057" customWidth="1"/>
    <col min="10781" max="10787" width="9.140625" style="2057" customWidth="1"/>
    <col min="10788" max="10788" width="12.140625" style="2057" customWidth="1"/>
    <col min="10789" max="10789" width="15.140625" style="2057" customWidth="1"/>
    <col min="10790" max="10790" width="14.85546875" style="2057" customWidth="1"/>
    <col min="10791" max="10898" width="9.140625" style="2057" customWidth="1"/>
    <col min="10899" max="10899" width="37.5703125" style="2057" customWidth="1"/>
    <col min="10900" max="10907" width="17.7109375" style="2057" customWidth="1"/>
    <col min="10908" max="10908" width="37.5703125" style="2057" customWidth="1"/>
    <col min="10909" max="10926" width="17.7109375" style="2057" customWidth="1"/>
    <col min="10927" max="10927" width="36.28515625" style="2057" customWidth="1"/>
    <col min="10928" max="10937" width="16.7109375" style="2057" customWidth="1"/>
    <col min="10938" max="10938" width="36.28515625" style="2057" customWidth="1"/>
    <col min="10939" max="10949" width="16.7109375" style="2057" customWidth="1"/>
    <col min="10950" max="10966" width="15.7109375" style="2057" bestFit="1" customWidth="1"/>
    <col min="10967" max="10968" width="17" style="2057" bestFit="1" customWidth="1"/>
    <col min="10969" max="11008" width="9.140625" style="2057"/>
    <col min="11009" max="11009" width="50.42578125" style="2057" customWidth="1"/>
    <col min="11010" max="11032" width="16.7109375" style="2057" customWidth="1"/>
    <col min="11033" max="11033" width="18.42578125" style="2057" customWidth="1"/>
    <col min="11034" max="11034" width="17.42578125" style="2057" customWidth="1"/>
    <col min="11035" max="11035" width="16.85546875" style="2057" customWidth="1"/>
    <col min="11036" max="11036" width="14.42578125" style="2057" customWidth="1"/>
    <col min="11037" max="11043" width="9.140625" style="2057" customWidth="1"/>
    <col min="11044" max="11044" width="12.140625" style="2057" customWidth="1"/>
    <col min="11045" max="11045" width="15.140625" style="2057" customWidth="1"/>
    <col min="11046" max="11046" width="14.85546875" style="2057" customWidth="1"/>
    <col min="11047" max="11154" width="9.140625" style="2057" customWidth="1"/>
    <col min="11155" max="11155" width="37.5703125" style="2057" customWidth="1"/>
    <col min="11156" max="11163" width="17.7109375" style="2057" customWidth="1"/>
    <col min="11164" max="11164" width="37.5703125" style="2057" customWidth="1"/>
    <col min="11165" max="11182" width="17.7109375" style="2057" customWidth="1"/>
    <col min="11183" max="11183" width="36.28515625" style="2057" customWidth="1"/>
    <col min="11184" max="11193" width="16.7109375" style="2057" customWidth="1"/>
    <col min="11194" max="11194" width="36.28515625" style="2057" customWidth="1"/>
    <col min="11195" max="11205" width="16.7109375" style="2057" customWidth="1"/>
    <col min="11206" max="11222" width="15.7109375" style="2057" bestFit="1" customWidth="1"/>
    <col min="11223" max="11224" width="17" style="2057" bestFit="1" customWidth="1"/>
    <col min="11225" max="11264" width="9.140625" style="2057"/>
    <col min="11265" max="11265" width="50.42578125" style="2057" customWidth="1"/>
    <col min="11266" max="11288" width="16.7109375" style="2057" customWidth="1"/>
    <col min="11289" max="11289" width="18.42578125" style="2057" customWidth="1"/>
    <col min="11290" max="11290" width="17.42578125" style="2057" customWidth="1"/>
    <col min="11291" max="11291" width="16.85546875" style="2057" customWidth="1"/>
    <col min="11292" max="11292" width="14.42578125" style="2057" customWidth="1"/>
    <col min="11293" max="11299" width="9.140625" style="2057" customWidth="1"/>
    <col min="11300" max="11300" width="12.140625" style="2057" customWidth="1"/>
    <col min="11301" max="11301" width="15.140625" style="2057" customWidth="1"/>
    <col min="11302" max="11302" width="14.85546875" style="2057" customWidth="1"/>
    <col min="11303" max="11410" width="9.140625" style="2057" customWidth="1"/>
    <col min="11411" max="11411" width="37.5703125" style="2057" customWidth="1"/>
    <col min="11412" max="11419" width="17.7109375" style="2057" customWidth="1"/>
    <col min="11420" max="11420" width="37.5703125" style="2057" customWidth="1"/>
    <col min="11421" max="11438" width="17.7109375" style="2057" customWidth="1"/>
    <col min="11439" max="11439" width="36.28515625" style="2057" customWidth="1"/>
    <col min="11440" max="11449" width="16.7109375" style="2057" customWidth="1"/>
    <col min="11450" max="11450" width="36.28515625" style="2057" customWidth="1"/>
    <col min="11451" max="11461" width="16.7109375" style="2057" customWidth="1"/>
    <col min="11462" max="11478" width="15.7109375" style="2057" bestFit="1" customWidth="1"/>
    <col min="11479" max="11480" width="17" style="2057" bestFit="1" customWidth="1"/>
    <col min="11481" max="11520" width="9.140625" style="2057"/>
    <col min="11521" max="11521" width="50.42578125" style="2057" customWidth="1"/>
    <col min="11522" max="11544" width="16.7109375" style="2057" customWidth="1"/>
    <col min="11545" max="11545" width="18.42578125" style="2057" customWidth="1"/>
    <col min="11546" max="11546" width="17.42578125" style="2057" customWidth="1"/>
    <col min="11547" max="11547" width="16.85546875" style="2057" customWidth="1"/>
    <col min="11548" max="11548" width="14.42578125" style="2057" customWidth="1"/>
    <col min="11549" max="11555" width="9.140625" style="2057" customWidth="1"/>
    <col min="11556" max="11556" width="12.140625" style="2057" customWidth="1"/>
    <col min="11557" max="11557" width="15.140625" style="2057" customWidth="1"/>
    <col min="11558" max="11558" width="14.85546875" style="2057" customWidth="1"/>
    <col min="11559" max="11666" width="9.140625" style="2057" customWidth="1"/>
    <col min="11667" max="11667" width="37.5703125" style="2057" customWidth="1"/>
    <col min="11668" max="11675" width="17.7109375" style="2057" customWidth="1"/>
    <col min="11676" max="11676" width="37.5703125" style="2057" customWidth="1"/>
    <col min="11677" max="11694" width="17.7109375" style="2057" customWidth="1"/>
    <col min="11695" max="11695" width="36.28515625" style="2057" customWidth="1"/>
    <col min="11696" max="11705" width="16.7109375" style="2057" customWidth="1"/>
    <col min="11706" max="11706" width="36.28515625" style="2057" customWidth="1"/>
    <col min="11707" max="11717" width="16.7109375" style="2057" customWidth="1"/>
    <col min="11718" max="11734" width="15.7109375" style="2057" bestFit="1" customWidth="1"/>
    <col min="11735" max="11736" width="17" style="2057" bestFit="1" customWidth="1"/>
    <col min="11737" max="11776" width="9.140625" style="2057"/>
    <col min="11777" max="11777" width="50.42578125" style="2057" customWidth="1"/>
    <col min="11778" max="11800" width="16.7109375" style="2057" customWidth="1"/>
    <col min="11801" max="11801" width="18.42578125" style="2057" customWidth="1"/>
    <col min="11802" max="11802" width="17.42578125" style="2057" customWidth="1"/>
    <col min="11803" max="11803" width="16.85546875" style="2057" customWidth="1"/>
    <col min="11804" max="11804" width="14.42578125" style="2057" customWidth="1"/>
    <col min="11805" max="11811" width="9.140625" style="2057" customWidth="1"/>
    <col min="11812" max="11812" width="12.140625" style="2057" customWidth="1"/>
    <col min="11813" max="11813" width="15.140625" style="2057" customWidth="1"/>
    <col min="11814" max="11814" width="14.85546875" style="2057" customWidth="1"/>
    <col min="11815" max="11922" width="9.140625" style="2057" customWidth="1"/>
    <col min="11923" max="11923" width="37.5703125" style="2057" customWidth="1"/>
    <col min="11924" max="11931" width="17.7109375" style="2057" customWidth="1"/>
    <col min="11932" max="11932" width="37.5703125" style="2057" customWidth="1"/>
    <col min="11933" max="11950" width="17.7109375" style="2057" customWidth="1"/>
    <col min="11951" max="11951" width="36.28515625" style="2057" customWidth="1"/>
    <col min="11952" max="11961" width="16.7109375" style="2057" customWidth="1"/>
    <col min="11962" max="11962" width="36.28515625" style="2057" customWidth="1"/>
    <col min="11963" max="11973" width="16.7109375" style="2057" customWidth="1"/>
    <col min="11974" max="11990" width="15.7109375" style="2057" bestFit="1" customWidth="1"/>
    <col min="11991" max="11992" width="17" style="2057" bestFit="1" customWidth="1"/>
    <col min="11993" max="12032" width="9.140625" style="2057"/>
    <col min="12033" max="12033" width="50.42578125" style="2057" customWidth="1"/>
    <col min="12034" max="12056" width="16.7109375" style="2057" customWidth="1"/>
    <col min="12057" max="12057" width="18.42578125" style="2057" customWidth="1"/>
    <col min="12058" max="12058" width="17.42578125" style="2057" customWidth="1"/>
    <col min="12059" max="12059" width="16.85546875" style="2057" customWidth="1"/>
    <col min="12060" max="12060" width="14.42578125" style="2057" customWidth="1"/>
    <col min="12061" max="12067" width="9.140625" style="2057" customWidth="1"/>
    <col min="12068" max="12068" width="12.140625" style="2057" customWidth="1"/>
    <col min="12069" max="12069" width="15.140625" style="2057" customWidth="1"/>
    <col min="12070" max="12070" width="14.85546875" style="2057" customWidth="1"/>
    <col min="12071" max="12178" width="9.140625" style="2057" customWidth="1"/>
    <col min="12179" max="12179" width="37.5703125" style="2057" customWidth="1"/>
    <col min="12180" max="12187" width="17.7109375" style="2057" customWidth="1"/>
    <col min="12188" max="12188" width="37.5703125" style="2057" customWidth="1"/>
    <col min="12189" max="12206" width="17.7109375" style="2057" customWidth="1"/>
    <col min="12207" max="12207" width="36.28515625" style="2057" customWidth="1"/>
    <col min="12208" max="12217" width="16.7109375" style="2057" customWidth="1"/>
    <col min="12218" max="12218" width="36.28515625" style="2057" customWidth="1"/>
    <col min="12219" max="12229" width="16.7109375" style="2057" customWidth="1"/>
    <col min="12230" max="12246" width="15.7109375" style="2057" bestFit="1" customWidth="1"/>
    <col min="12247" max="12248" width="17" style="2057" bestFit="1" customWidth="1"/>
    <col min="12249" max="12288" width="9.140625" style="2057"/>
    <col min="12289" max="12289" width="50.42578125" style="2057" customWidth="1"/>
    <col min="12290" max="12312" width="16.7109375" style="2057" customWidth="1"/>
    <col min="12313" max="12313" width="18.42578125" style="2057" customWidth="1"/>
    <col min="12314" max="12314" width="17.42578125" style="2057" customWidth="1"/>
    <col min="12315" max="12315" width="16.85546875" style="2057" customWidth="1"/>
    <col min="12316" max="12316" width="14.42578125" style="2057" customWidth="1"/>
    <col min="12317" max="12323" width="9.140625" style="2057" customWidth="1"/>
    <col min="12324" max="12324" width="12.140625" style="2057" customWidth="1"/>
    <col min="12325" max="12325" width="15.140625" style="2057" customWidth="1"/>
    <col min="12326" max="12326" width="14.85546875" style="2057" customWidth="1"/>
    <col min="12327" max="12434" width="9.140625" style="2057" customWidth="1"/>
    <col min="12435" max="12435" width="37.5703125" style="2057" customWidth="1"/>
    <col min="12436" max="12443" width="17.7109375" style="2057" customWidth="1"/>
    <col min="12444" max="12444" width="37.5703125" style="2057" customWidth="1"/>
    <col min="12445" max="12462" width="17.7109375" style="2057" customWidth="1"/>
    <col min="12463" max="12463" width="36.28515625" style="2057" customWidth="1"/>
    <col min="12464" max="12473" width="16.7109375" style="2057" customWidth="1"/>
    <col min="12474" max="12474" width="36.28515625" style="2057" customWidth="1"/>
    <col min="12475" max="12485" width="16.7109375" style="2057" customWidth="1"/>
    <col min="12486" max="12502" width="15.7109375" style="2057" bestFit="1" customWidth="1"/>
    <col min="12503" max="12504" width="17" style="2057" bestFit="1" customWidth="1"/>
    <col min="12505" max="12544" width="9.140625" style="2057"/>
    <col min="12545" max="12545" width="50.42578125" style="2057" customWidth="1"/>
    <col min="12546" max="12568" width="16.7109375" style="2057" customWidth="1"/>
    <col min="12569" max="12569" width="18.42578125" style="2057" customWidth="1"/>
    <col min="12570" max="12570" width="17.42578125" style="2057" customWidth="1"/>
    <col min="12571" max="12571" width="16.85546875" style="2057" customWidth="1"/>
    <col min="12572" max="12572" width="14.42578125" style="2057" customWidth="1"/>
    <col min="12573" max="12579" width="9.140625" style="2057" customWidth="1"/>
    <col min="12580" max="12580" width="12.140625" style="2057" customWidth="1"/>
    <col min="12581" max="12581" width="15.140625" style="2057" customWidth="1"/>
    <col min="12582" max="12582" width="14.85546875" style="2057" customWidth="1"/>
    <col min="12583" max="12690" width="9.140625" style="2057" customWidth="1"/>
    <col min="12691" max="12691" width="37.5703125" style="2057" customWidth="1"/>
    <col min="12692" max="12699" width="17.7109375" style="2057" customWidth="1"/>
    <col min="12700" max="12700" width="37.5703125" style="2057" customWidth="1"/>
    <col min="12701" max="12718" width="17.7109375" style="2057" customWidth="1"/>
    <col min="12719" max="12719" width="36.28515625" style="2057" customWidth="1"/>
    <col min="12720" max="12729" width="16.7109375" style="2057" customWidth="1"/>
    <col min="12730" max="12730" width="36.28515625" style="2057" customWidth="1"/>
    <col min="12731" max="12741" width="16.7109375" style="2057" customWidth="1"/>
    <col min="12742" max="12758" width="15.7109375" style="2057" bestFit="1" customWidth="1"/>
    <col min="12759" max="12760" width="17" style="2057" bestFit="1" customWidth="1"/>
    <col min="12761" max="12800" width="9.140625" style="2057"/>
    <col min="12801" max="12801" width="50.42578125" style="2057" customWidth="1"/>
    <col min="12802" max="12824" width="16.7109375" style="2057" customWidth="1"/>
    <col min="12825" max="12825" width="18.42578125" style="2057" customWidth="1"/>
    <col min="12826" max="12826" width="17.42578125" style="2057" customWidth="1"/>
    <col min="12827" max="12827" width="16.85546875" style="2057" customWidth="1"/>
    <col min="12828" max="12828" width="14.42578125" style="2057" customWidth="1"/>
    <col min="12829" max="12835" width="9.140625" style="2057" customWidth="1"/>
    <col min="12836" max="12836" width="12.140625" style="2057" customWidth="1"/>
    <col min="12837" max="12837" width="15.140625" style="2057" customWidth="1"/>
    <col min="12838" max="12838" width="14.85546875" style="2057" customWidth="1"/>
    <col min="12839" max="12946" width="9.140625" style="2057" customWidth="1"/>
    <col min="12947" max="12947" width="37.5703125" style="2057" customWidth="1"/>
    <col min="12948" max="12955" width="17.7109375" style="2057" customWidth="1"/>
    <col min="12956" max="12956" width="37.5703125" style="2057" customWidth="1"/>
    <col min="12957" max="12974" width="17.7109375" style="2057" customWidth="1"/>
    <col min="12975" max="12975" width="36.28515625" style="2057" customWidth="1"/>
    <col min="12976" max="12985" width="16.7109375" style="2057" customWidth="1"/>
    <col min="12986" max="12986" width="36.28515625" style="2057" customWidth="1"/>
    <col min="12987" max="12997" width="16.7109375" style="2057" customWidth="1"/>
    <col min="12998" max="13014" width="15.7109375" style="2057" bestFit="1" customWidth="1"/>
    <col min="13015" max="13016" width="17" style="2057" bestFit="1" customWidth="1"/>
    <col min="13017" max="13056" width="9.140625" style="2057"/>
    <col min="13057" max="13057" width="50.42578125" style="2057" customWidth="1"/>
    <col min="13058" max="13080" width="16.7109375" style="2057" customWidth="1"/>
    <col min="13081" max="13081" width="18.42578125" style="2057" customWidth="1"/>
    <col min="13082" max="13082" width="17.42578125" style="2057" customWidth="1"/>
    <col min="13083" max="13083" width="16.85546875" style="2057" customWidth="1"/>
    <col min="13084" max="13084" width="14.42578125" style="2057" customWidth="1"/>
    <col min="13085" max="13091" width="9.140625" style="2057" customWidth="1"/>
    <col min="13092" max="13092" width="12.140625" style="2057" customWidth="1"/>
    <col min="13093" max="13093" width="15.140625" style="2057" customWidth="1"/>
    <col min="13094" max="13094" width="14.85546875" style="2057" customWidth="1"/>
    <col min="13095" max="13202" width="9.140625" style="2057" customWidth="1"/>
    <col min="13203" max="13203" width="37.5703125" style="2057" customWidth="1"/>
    <col min="13204" max="13211" width="17.7109375" style="2057" customWidth="1"/>
    <col min="13212" max="13212" width="37.5703125" style="2057" customWidth="1"/>
    <col min="13213" max="13230" width="17.7109375" style="2057" customWidth="1"/>
    <col min="13231" max="13231" width="36.28515625" style="2057" customWidth="1"/>
    <col min="13232" max="13241" width="16.7109375" style="2057" customWidth="1"/>
    <col min="13242" max="13242" width="36.28515625" style="2057" customWidth="1"/>
    <col min="13243" max="13253" width="16.7109375" style="2057" customWidth="1"/>
    <col min="13254" max="13270" width="15.7109375" style="2057" bestFit="1" customWidth="1"/>
    <col min="13271" max="13272" width="17" style="2057" bestFit="1" customWidth="1"/>
    <col min="13273" max="13312" width="9.140625" style="2057"/>
    <col min="13313" max="13313" width="50.42578125" style="2057" customWidth="1"/>
    <col min="13314" max="13336" width="16.7109375" style="2057" customWidth="1"/>
    <col min="13337" max="13337" width="18.42578125" style="2057" customWidth="1"/>
    <col min="13338" max="13338" width="17.42578125" style="2057" customWidth="1"/>
    <col min="13339" max="13339" width="16.85546875" style="2057" customWidth="1"/>
    <col min="13340" max="13340" width="14.42578125" style="2057" customWidth="1"/>
    <col min="13341" max="13347" width="9.140625" style="2057" customWidth="1"/>
    <col min="13348" max="13348" width="12.140625" style="2057" customWidth="1"/>
    <col min="13349" max="13349" width="15.140625" style="2057" customWidth="1"/>
    <col min="13350" max="13350" width="14.85546875" style="2057" customWidth="1"/>
    <col min="13351" max="13458" width="9.140625" style="2057" customWidth="1"/>
    <col min="13459" max="13459" width="37.5703125" style="2057" customWidth="1"/>
    <col min="13460" max="13467" width="17.7109375" style="2057" customWidth="1"/>
    <col min="13468" max="13468" width="37.5703125" style="2057" customWidth="1"/>
    <col min="13469" max="13486" width="17.7109375" style="2057" customWidth="1"/>
    <col min="13487" max="13487" width="36.28515625" style="2057" customWidth="1"/>
    <col min="13488" max="13497" width="16.7109375" style="2057" customWidth="1"/>
    <col min="13498" max="13498" width="36.28515625" style="2057" customWidth="1"/>
    <col min="13499" max="13509" width="16.7109375" style="2057" customWidth="1"/>
    <col min="13510" max="13526" width="15.7109375" style="2057" bestFit="1" customWidth="1"/>
    <col min="13527" max="13528" width="17" style="2057" bestFit="1" customWidth="1"/>
    <col min="13529" max="13568" width="9.140625" style="2057"/>
    <col min="13569" max="13569" width="50.42578125" style="2057" customWidth="1"/>
    <col min="13570" max="13592" width="16.7109375" style="2057" customWidth="1"/>
    <col min="13593" max="13593" width="18.42578125" style="2057" customWidth="1"/>
    <col min="13594" max="13594" width="17.42578125" style="2057" customWidth="1"/>
    <col min="13595" max="13595" width="16.85546875" style="2057" customWidth="1"/>
    <col min="13596" max="13596" width="14.42578125" style="2057" customWidth="1"/>
    <col min="13597" max="13603" width="9.140625" style="2057" customWidth="1"/>
    <col min="13604" max="13604" width="12.140625" style="2057" customWidth="1"/>
    <col min="13605" max="13605" width="15.140625" style="2057" customWidth="1"/>
    <col min="13606" max="13606" width="14.85546875" style="2057" customWidth="1"/>
    <col min="13607" max="13714" width="9.140625" style="2057" customWidth="1"/>
    <col min="13715" max="13715" width="37.5703125" style="2057" customWidth="1"/>
    <col min="13716" max="13723" width="17.7109375" style="2057" customWidth="1"/>
    <col min="13724" max="13724" width="37.5703125" style="2057" customWidth="1"/>
    <col min="13725" max="13742" width="17.7109375" style="2057" customWidth="1"/>
    <col min="13743" max="13743" width="36.28515625" style="2057" customWidth="1"/>
    <col min="13744" max="13753" width="16.7109375" style="2057" customWidth="1"/>
    <col min="13754" max="13754" width="36.28515625" style="2057" customWidth="1"/>
    <col min="13755" max="13765" width="16.7109375" style="2057" customWidth="1"/>
    <col min="13766" max="13782" width="15.7109375" style="2057" bestFit="1" customWidth="1"/>
    <col min="13783" max="13784" width="17" style="2057" bestFit="1" customWidth="1"/>
    <col min="13785" max="13824" width="9.140625" style="2057"/>
    <col min="13825" max="13825" width="50.42578125" style="2057" customWidth="1"/>
    <col min="13826" max="13848" width="16.7109375" style="2057" customWidth="1"/>
    <col min="13849" max="13849" width="18.42578125" style="2057" customWidth="1"/>
    <col min="13850" max="13850" width="17.42578125" style="2057" customWidth="1"/>
    <col min="13851" max="13851" width="16.85546875" style="2057" customWidth="1"/>
    <col min="13852" max="13852" width="14.42578125" style="2057" customWidth="1"/>
    <col min="13853" max="13859" width="9.140625" style="2057" customWidth="1"/>
    <col min="13860" max="13860" width="12.140625" style="2057" customWidth="1"/>
    <col min="13861" max="13861" width="15.140625" style="2057" customWidth="1"/>
    <col min="13862" max="13862" width="14.85546875" style="2057" customWidth="1"/>
    <col min="13863" max="13970" width="9.140625" style="2057" customWidth="1"/>
    <col min="13971" max="13971" width="37.5703125" style="2057" customWidth="1"/>
    <col min="13972" max="13979" width="17.7109375" style="2057" customWidth="1"/>
    <col min="13980" max="13980" width="37.5703125" style="2057" customWidth="1"/>
    <col min="13981" max="13998" width="17.7109375" style="2057" customWidth="1"/>
    <col min="13999" max="13999" width="36.28515625" style="2057" customWidth="1"/>
    <col min="14000" max="14009" width="16.7109375" style="2057" customWidth="1"/>
    <col min="14010" max="14010" width="36.28515625" style="2057" customWidth="1"/>
    <col min="14011" max="14021" width="16.7109375" style="2057" customWidth="1"/>
    <col min="14022" max="14038" width="15.7109375" style="2057" bestFit="1" customWidth="1"/>
    <col min="14039" max="14040" width="17" style="2057" bestFit="1" customWidth="1"/>
    <col min="14041" max="14080" width="9.140625" style="2057"/>
    <col min="14081" max="14081" width="50.42578125" style="2057" customWidth="1"/>
    <col min="14082" max="14104" width="16.7109375" style="2057" customWidth="1"/>
    <col min="14105" max="14105" width="18.42578125" style="2057" customWidth="1"/>
    <col min="14106" max="14106" width="17.42578125" style="2057" customWidth="1"/>
    <col min="14107" max="14107" width="16.85546875" style="2057" customWidth="1"/>
    <col min="14108" max="14108" width="14.42578125" style="2057" customWidth="1"/>
    <col min="14109" max="14115" width="9.140625" style="2057" customWidth="1"/>
    <col min="14116" max="14116" width="12.140625" style="2057" customWidth="1"/>
    <col min="14117" max="14117" width="15.140625" style="2057" customWidth="1"/>
    <col min="14118" max="14118" width="14.85546875" style="2057" customWidth="1"/>
    <col min="14119" max="14226" width="9.140625" style="2057" customWidth="1"/>
    <col min="14227" max="14227" width="37.5703125" style="2057" customWidth="1"/>
    <col min="14228" max="14235" width="17.7109375" style="2057" customWidth="1"/>
    <col min="14236" max="14236" width="37.5703125" style="2057" customWidth="1"/>
    <col min="14237" max="14254" width="17.7109375" style="2057" customWidth="1"/>
    <col min="14255" max="14255" width="36.28515625" style="2057" customWidth="1"/>
    <col min="14256" max="14265" width="16.7109375" style="2057" customWidth="1"/>
    <col min="14266" max="14266" width="36.28515625" style="2057" customWidth="1"/>
    <col min="14267" max="14277" width="16.7109375" style="2057" customWidth="1"/>
    <col min="14278" max="14294" width="15.7109375" style="2057" bestFit="1" customWidth="1"/>
    <col min="14295" max="14296" width="17" style="2057" bestFit="1" customWidth="1"/>
    <col min="14297" max="14336" width="9.140625" style="2057"/>
    <col min="14337" max="14337" width="50.42578125" style="2057" customWidth="1"/>
    <col min="14338" max="14360" width="16.7109375" style="2057" customWidth="1"/>
    <col min="14361" max="14361" width="18.42578125" style="2057" customWidth="1"/>
    <col min="14362" max="14362" width="17.42578125" style="2057" customWidth="1"/>
    <col min="14363" max="14363" width="16.85546875" style="2057" customWidth="1"/>
    <col min="14364" max="14364" width="14.42578125" style="2057" customWidth="1"/>
    <col min="14365" max="14371" width="9.140625" style="2057" customWidth="1"/>
    <col min="14372" max="14372" width="12.140625" style="2057" customWidth="1"/>
    <col min="14373" max="14373" width="15.140625" style="2057" customWidth="1"/>
    <col min="14374" max="14374" width="14.85546875" style="2057" customWidth="1"/>
    <col min="14375" max="14482" width="9.140625" style="2057" customWidth="1"/>
    <col min="14483" max="14483" width="37.5703125" style="2057" customWidth="1"/>
    <col min="14484" max="14491" width="17.7109375" style="2057" customWidth="1"/>
    <col min="14492" max="14492" width="37.5703125" style="2057" customWidth="1"/>
    <col min="14493" max="14510" width="17.7109375" style="2057" customWidth="1"/>
    <col min="14511" max="14511" width="36.28515625" style="2057" customWidth="1"/>
    <col min="14512" max="14521" width="16.7109375" style="2057" customWidth="1"/>
    <col min="14522" max="14522" width="36.28515625" style="2057" customWidth="1"/>
    <col min="14523" max="14533" width="16.7109375" style="2057" customWidth="1"/>
    <col min="14534" max="14550" width="15.7109375" style="2057" bestFit="1" customWidth="1"/>
    <col min="14551" max="14552" width="17" style="2057" bestFit="1" customWidth="1"/>
    <col min="14553" max="14592" width="9.140625" style="2057"/>
    <col min="14593" max="14593" width="50.42578125" style="2057" customWidth="1"/>
    <col min="14594" max="14616" width="16.7109375" style="2057" customWidth="1"/>
    <col min="14617" max="14617" width="18.42578125" style="2057" customWidth="1"/>
    <col min="14618" max="14618" width="17.42578125" style="2057" customWidth="1"/>
    <col min="14619" max="14619" width="16.85546875" style="2057" customWidth="1"/>
    <col min="14620" max="14620" width="14.42578125" style="2057" customWidth="1"/>
    <col min="14621" max="14627" width="9.140625" style="2057" customWidth="1"/>
    <col min="14628" max="14628" width="12.140625" style="2057" customWidth="1"/>
    <col min="14629" max="14629" width="15.140625" style="2057" customWidth="1"/>
    <col min="14630" max="14630" width="14.85546875" style="2057" customWidth="1"/>
    <col min="14631" max="14738" width="9.140625" style="2057" customWidth="1"/>
    <col min="14739" max="14739" width="37.5703125" style="2057" customWidth="1"/>
    <col min="14740" max="14747" width="17.7109375" style="2057" customWidth="1"/>
    <col min="14748" max="14748" width="37.5703125" style="2057" customWidth="1"/>
    <col min="14749" max="14766" width="17.7109375" style="2057" customWidth="1"/>
    <col min="14767" max="14767" width="36.28515625" style="2057" customWidth="1"/>
    <col min="14768" max="14777" width="16.7109375" style="2057" customWidth="1"/>
    <col min="14778" max="14778" width="36.28515625" style="2057" customWidth="1"/>
    <col min="14779" max="14789" width="16.7109375" style="2057" customWidth="1"/>
    <col min="14790" max="14806" width="15.7109375" style="2057" bestFit="1" customWidth="1"/>
    <col min="14807" max="14808" width="17" style="2057" bestFit="1" customWidth="1"/>
    <col min="14809" max="14848" width="9.140625" style="2057"/>
    <col min="14849" max="14849" width="50.42578125" style="2057" customWidth="1"/>
    <col min="14850" max="14872" width="16.7109375" style="2057" customWidth="1"/>
    <col min="14873" max="14873" width="18.42578125" style="2057" customWidth="1"/>
    <col min="14874" max="14874" width="17.42578125" style="2057" customWidth="1"/>
    <col min="14875" max="14875" width="16.85546875" style="2057" customWidth="1"/>
    <col min="14876" max="14876" width="14.42578125" style="2057" customWidth="1"/>
    <col min="14877" max="14883" width="9.140625" style="2057" customWidth="1"/>
    <col min="14884" max="14884" width="12.140625" style="2057" customWidth="1"/>
    <col min="14885" max="14885" width="15.140625" style="2057" customWidth="1"/>
    <col min="14886" max="14886" width="14.85546875" style="2057" customWidth="1"/>
    <col min="14887" max="14994" width="9.140625" style="2057" customWidth="1"/>
    <col min="14995" max="14995" width="37.5703125" style="2057" customWidth="1"/>
    <col min="14996" max="15003" width="17.7109375" style="2057" customWidth="1"/>
    <col min="15004" max="15004" width="37.5703125" style="2057" customWidth="1"/>
    <col min="15005" max="15022" width="17.7109375" style="2057" customWidth="1"/>
    <col min="15023" max="15023" width="36.28515625" style="2057" customWidth="1"/>
    <col min="15024" max="15033" width="16.7109375" style="2057" customWidth="1"/>
    <col min="15034" max="15034" width="36.28515625" style="2057" customWidth="1"/>
    <col min="15035" max="15045" width="16.7109375" style="2057" customWidth="1"/>
    <col min="15046" max="15062" width="15.7109375" style="2057" bestFit="1" customWidth="1"/>
    <col min="15063" max="15064" width="17" style="2057" bestFit="1" customWidth="1"/>
    <col min="15065" max="15104" width="9.140625" style="2057"/>
    <col min="15105" max="15105" width="50.42578125" style="2057" customWidth="1"/>
    <col min="15106" max="15128" width="16.7109375" style="2057" customWidth="1"/>
    <col min="15129" max="15129" width="18.42578125" style="2057" customWidth="1"/>
    <col min="15130" max="15130" width="17.42578125" style="2057" customWidth="1"/>
    <col min="15131" max="15131" width="16.85546875" style="2057" customWidth="1"/>
    <col min="15132" max="15132" width="14.42578125" style="2057" customWidth="1"/>
    <col min="15133" max="15139" width="9.140625" style="2057" customWidth="1"/>
    <col min="15140" max="15140" width="12.140625" style="2057" customWidth="1"/>
    <col min="15141" max="15141" width="15.140625" style="2057" customWidth="1"/>
    <col min="15142" max="15142" width="14.85546875" style="2057" customWidth="1"/>
    <col min="15143" max="15250" width="9.140625" style="2057" customWidth="1"/>
    <col min="15251" max="15251" width="37.5703125" style="2057" customWidth="1"/>
    <col min="15252" max="15259" width="17.7109375" style="2057" customWidth="1"/>
    <col min="15260" max="15260" width="37.5703125" style="2057" customWidth="1"/>
    <col min="15261" max="15278" width="17.7109375" style="2057" customWidth="1"/>
    <col min="15279" max="15279" width="36.28515625" style="2057" customWidth="1"/>
    <col min="15280" max="15289" width="16.7109375" style="2057" customWidth="1"/>
    <col min="15290" max="15290" width="36.28515625" style="2057" customWidth="1"/>
    <col min="15291" max="15301" width="16.7109375" style="2057" customWidth="1"/>
    <col min="15302" max="15318" width="15.7109375" style="2057" bestFit="1" customWidth="1"/>
    <col min="15319" max="15320" width="17" style="2057" bestFit="1" customWidth="1"/>
    <col min="15321" max="15360" width="9.140625" style="2057"/>
    <col min="15361" max="15361" width="50.42578125" style="2057" customWidth="1"/>
    <col min="15362" max="15384" width="16.7109375" style="2057" customWidth="1"/>
    <col min="15385" max="15385" width="18.42578125" style="2057" customWidth="1"/>
    <col min="15386" max="15386" width="17.42578125" style="2057" customWidth="1"/>
    <col min="15387" max="15387" width="16.85546875" style="2057" customWidth="1"/>
    <col min="15388" max="15388" width="14.42578125" style="2057" customWidth="1"/>
    <col min="15389" max="15395" width="9.140625" style="2057" customWidth="1"/>
    <col min="15396" max="15396" width="12.140625" style="2057" customWidth="1"/>
    <col min="15397" max="15397" width="15.140625" style="2057" customWidth="1"/>
    <col min="15398" max="15398" width="14.85546875" style="2057" customWidth="1"/>
    <col min="15399" max="15506" width="9.140625" style="2057" customWidth="1"/>
    <col min="15507" max="15507" width="37.5703125" style="2057" customWidth="1"/>
    <col min="15508" max="15515" width="17.7109375" style="2057" customWidth="1"/>
    <col min="15516" max="15516" width="37.5703125" style="2057" customWidth="1"/>
    <col min="15517" max="15534" width="17.7109375" style="2057" customWidth="1"/>
    <col min="15535" max="15535" width="36.28515625" style="2057" customWidth="1"/>
    <col min="15536" max="15545" width="16.7109375" style="2057" customWidth="1"/>
    <col min="15546" max="15546" width="36.28515625" style="2057" customWidth="1"/>
    <col min="15547" max="15557" width="16.7109375" style="2057" customWidth="1"/>
    <col min="15558" max="15574" width="15.7109375" style="2057" bestFit="1" customWidth="1"/>
    <col min="15575" max="15576" width="17" style="2057" bestFit="1" customWidth="1"/>
    <col min="15577" max="15616" width="9.140625" style="2057"/>
    <col min="15617" max="15617" width="50.42578125" style="2057" customWidth="1"/>
    <col min="15618" max="15640" width="16.7109375" style="2057" customWidth="1"/>
    <col min="15641" max="15641" width="18.42578125" style="2057" customWidth="1"/>
    <col min="15642" max="15642" width="17.42578125" style="2057" customWidth="1"/>
    <col min="15643" max="15643" width="16.85546875" style="2057" customWidth="1"/>
    <col min="15644" max="15644" width="14.42578125" style="2057" customWidth="1"/>
    <col min="15645" max="15651" width="9.140625" style="2057" customWidth="1"/>
    <col min="15652" max="15652" width="12.140625" style="2057" customWidth="1"/>
    <col min="15653" max="15653" width="15.140625" style="2057" customWidth="1"/>
    <col min="15654" max="15654" width="14.85546875" style="2057" customWidth="1"/>
    <col min="15655" max="15762" width="9.140625" style="2057" customWidth="1"/>
    <col min="15763" max="15763" width="37.5703125" style="2057" customWidth="1"/>
    <col min="15764" max="15771" width="17.7109375" style="2057" customWidth="1"/>
    <col min="15772" max="15772" width="37.5703125" style="2057" customWidth="1"/>
    <col min="15773" max="15790" width="17.7109375" style="2057" customWidth="1"/>
    <col min="15791" max="15791" width="36.28515625" style="2057" customWidth="1"/>
    <col min="15792" max="15801" width="16.7109375" style="2057" customWidth="1"/>
    <col min="15802" max="15802" width="36.28515625" style="2057" customWidth="1"/>
    <col min="15803" max="15813" width="16.7109375" style="2057" customWidth="1"/>
    <col min="15814" max="15830" width="15.7109375" style="2057" bestFit="1" customWidth="1"/>
    <col min="15831" max="15832" width="17" style="2057" bestFit="1" customWidth="1"/>
    <col min="15833" max="15872" width="9.140625" style="2057"/>
    <col min="15873" max="15873" width="50.42578125" style="2057" customWidth="1"/>
    <col min="15874" max="15896" width="16.7109375" style="2057" customWidth="1"/>
    <col min="15897" max="15897" width="18.42578125" style="2057" customWidth="1"/>
    <col min="15898" max="15898" width="17.42578125" style="2057" customWidth="1"/>
    <col min="15899" max="15899" width="16.85546875" style="2057" customWidth="1"/>
    <col min="15900" max="15900" width="14.42578125" style="2057" customWidth="1"/>
    <col min="15901" max="15907" width="9.140625" style="2057" customWidth="1"/>
    <col min="15908" max="15908" width="12.140625" style="2057" customWidth="1"/>
    <col min="15909" max="15909" width="15.140625" style="2057" customWidth="1"/>
    <col min="15910" max="15910" width="14.85546875" style="2057" customWidth="1"/>
    <col min="15911" max="16018" width="9.140625" style="2057" customWidth="1"/>
    <col min="16019" max="16019" width="37.5703125" style="2057" customWidth="1"/>
    <col min="16020" max="16027" width="17.7109375" style="2057" customWidth="1"/>
    <col min="16028" max="16028" width="37.5703125" style="2057" customWidth="1"/>
    <col min="16029" max="16046" width="17.7109375" style="2057" customWidth="1"/>
    <col min="16047" max="16047" width="36.28515625" style="2057" customWidth="1"/>
    <col min="16048" max="16057" width="16.7109375" style="2057" customWidth="1"/>
    <col min="16058" max="16058" width="36.28515625" style="2057" customWidth="1"/>
    <col min="16059" max="16069" width="16.7109375" style="2057" customWidth="1"/>
    <col min="16070" max="16086" width="15.7109375" style="2057" bestFit="1" customWidth="1"/>
    <col min="16087" max="16088" width="17" style="2057" bestFit="1" customWidth="1"/>
    <col min="16089" max="16128" width="9.140625" style="2057"/>
    <col min="16129" max="16129" width="50.42578125" style="2057" customWidth="1"/>
    <col min="16130" max="16152" width="16.7109375" style="2057" customWidth="1"/>
    <col min="16153" max="16153" width="18.42578125" style="2057" customWidth="1"/>
    <col min="16154" max="16154" width="17.42578125" style="2057" customWidth="1"/>
    <col min="16155" max="16155" width="16.85546875" style="2057" customWidth="1"/>
    <col min="16156" max="16156" width="14.42578125" style="2057" customWidth="1"/>
    <col min="16157" max="16163" width="9.140625" style="2057" customWidth="1"/>
    <col min="16164" max="16164" width="12.140625" style="2057" customWidth="1"/>
    <col min="16165" max="16165" width="15.140625" style="2057" customWidth="1"/>
    <col min="16166" max="16166" width="14.85546875" style="2057" customWidth="1"/>
    <col min="16167" max="16274" width="9.140625" style="2057" customWidth="1"/>
    <col min="16275" max="16275" width="37.5703125" style="2057" customWidth="1"/>
    <col min="16276" max="16283" width="17.7109375" style="2057" customWidth="1"/>
    <col min="16284" max="16284" width="37.5703125" style="2057" customWidth="1"/>
    <col min="16285" max="16302" width="17.7109375" style="2057" customWidth="1"/>
    <col min="16303" max="16303" width="36.28515625" style="2057" customWidth="1"/>
    <col min="16304" max="16313" width="16.7109375" style="2057" customWidth="1"/>
    <col min="16314" max="16314" width="36.28515625" style="2057" customWidth="1"/>
    <col min="16315" max="16325" width="16.7109375" style="2057" customWidth="1"/>
    <col min="16326" max="16342" width="15.7109375" style="2057" bestFit="1" customWidth="1"/>
    <col min="16343" max="16344" width="17" style="2057" bestFit="1" customWidth="1"/>
    <col min="16345" max="16384" width="9.140625" style="2057"/>
  </cols>
  <sheetData>
    <row r="1" spans="1:38" ht="25.5">
      <c r="A1" s="1172" t="s">
        <v>322</v>
      </c>
    </row>
    <row r="2" spans="1:38" s="2049" customFormat="1" ht="30" customHeight="1" thickBot="1">
      <c r="A2" s="2045" t="s">
        <v>1139</v>
      </c>
      <c r="B2" s="2046"/>
      <c r="C2" s="2046"/>
      <c r="D2" s="2046"/>
      <c r="E2" s="2046"/>
      <c r="F2" s="2046"/>
      <c r="G2" s="2046"/>
      <c r="H2" s="2046"/>
      <c r="I2" s="2046"/>
      <c r="J2" s="2046"/>
      <c r="K2" s="2046"/>
      <c r="L2" s="2046"/>
      <c r="M2" s="2046"/>
      <c r="N2" s="2046"/>
      <c r="O2" s="2046"/>
      <c r="P2" s="2046"/>
      <c r="Q2" s="2046"/>
      <c r="R2" s="2046"/>
      <c r="S2" s="2046"/>
      <c r="T2" s="2046"/>
      <c r="U2" s="2046"/>
      <c r="V2" s="2047"/>
      <c r="W2" s="2047"/>
      <c r="X2" s="2047"/>
      <c r="Y2" s="2048"/>
    </row>
    <row r="3" spans="1:38" s="3094" customFormat="1" ht="30" customHeight="1" thickBot="1">
      <c r="A3" s="3090" t="s">
        <v>1140</v>
      </c>
      <c r="B3" s="3081" t="s">
        <v>1141</v>
      </c>
      <c r="C3" s="3062" t="s">
        <v>1142</v>
      </c>
      <c r="D3" s="3062" t="s">
        <v>1143</v>
      </c>
      <c r="E3" s="3063" t="s">
        <v>1144</v>
      </c>
      <c r="F3" s="3064" t="s">
        <v>1145</v>
      </c>
      <c r="G3" s="3061" t="s">
        <v>1146</v>
      </c>
      <c r="H3" s="3062" t="s">
        <v>1147</v>
      </c>
      <c r="I3" s="3062" t="s">
        <v>1148</v>
      </c>
      <c r="J3" s="3063" t="s">
        <v>1149</v>
      </c>
      <c r="K3" s="3064" t="s">
        <v>1150</v>
      </c>
      <c r="L3" s="3061" t="s">
        <v>1018</v>
      </c>
      <c r="M3" s="3062" t="s">
        <v>1019</v>
      </c>
      <c r="N3" s="3062" t="s">
        <v>1020</v>
      </c>
      <c r="O3" s="3063" t="s">
        <v>1021</v>
      </c>
      <c r="P3" s="3091" t="s">
        <v>1022</v>
      </c>
      <c r="Q3" s="3061" t="s">
        <v>1023</v>
      </c>
      <c r="R3" s="3062" t="s">
        <v>1024</v>
      </c>
      <c r="S3" s="3062" t="s">
        <v>1025</v>
      </c>
      <c r="T3" s="3063" t="s">
        <v>1026</v>
      </c>
      <c r="U3" s="3091" t="s">
        <v>1151</v>
      </c>
      <c r="V3" s="3061" t="s">
        <v>1152</v>
      </c>
      <c r="W3" s="3062" t="s">
        <v>1153</v>
      </c>
      <c r="X3" s="3062" t="s">
        <v>1154</v>
      </c>
      <c r="Y3" s="3092" t="s">
        <v>1155</v>
      </c>
      <c r="Z3" s="3065" t="s">
        <v>1156</v>
      </c>
      <c r="AA3" s="3093" t="s">
        <v>1157</v>
      </c>
    </row>
    <row r="4" spans="1:38" ht="39.950000000000003" customHeight="1">
      <c r="A4" s="3095" t="s">
        <v>1158</v>
      </c>
      <c r="B4" s="2050">
        <v>554000</v>
      </c>
      <c r="C4" s="2051">
        <v>769637.80000000016</v>
      </c>
      <c r="D4" s="2051">
        <v>791821.79999999993</v>
      </c>
      <c r="E4" s="2052">
        <v>755916.49999999977</v>
      </c>
      <c r="F4" s="2053">
        <v>2871376.0999999996</v>
      </c>
      <c r="G4" s="2054">
        <v>754636</v>
      </c>
      <c r="H4" s="2051">
        <v>834152.4</v>
      </c>
      <c r="I4" s="2051">
        <v>775767.20000000007</v>
      </c>
      <c r="J4" s="2052">
        <v>905372.70000000007</v>
      </c>
      <c r="K4" s="2053">
        <v>3269928.3000000003</v>
      </c>
      <c r="L4" s="2054">
        <v>784591.8</v>
      </c>
      <c r="M4" s="2051">
        <v>1022229.2</v>
      </c>
      <c r="N4" s="2051">
        <v>992655.69999999984</v>
      </c>
      <c r="O4" s="2052">
        <v>1356657.8</v>
      </c>
      <c r="P4" s="2053">
        <v>4156134.5</v>
      </c>
      <c r="Q4" s="2054">
        <v>1100613.9697304054</v>
      </c>
      <c r="R4" s="2051">
        <v>1251103.1039655465</v>
      </c>
      <c r="S4" s="2051">
        <v>1222878.8332845829</v>
      </c>
      <c r="T4" s="2052">
        <v>1405308.3302996932</v>
      </c>
      <c r="U4" s="2053">
        <v>4979904.2372802282</v>
      </c>
      <c r="V4" s="2054">
        <v>1198729.0153806952</v>
      </c>
      <c r="W4" s="2051">
        <v>1196393.7155591699</v>
      </c>
      <c r="X4" s="2051">
        <v>1201647.3482134992</v>
      </c>
      <c r="Y4" s="2052">
        <v>1256044.6468275653</v>
      </c>
      <c r="Z4" s="2053">
        <v>4852814.72598093</v>
      </c>
      <c r="AA4" s="2055">
        <v>1180392.5654699325</v>
      </c>
      <c r="AB4" s="2056"/>
      <c r="AC4" s="2056"/>
      <c r="AD4" s="2056"/>
      <c r="AE4" s="2056"/>
      <c r="AF4" s="2056"/>
      <c r="AG4" s="2056"/>
      <c r="AH4" s="2056"/>
      <c r="AI4" s="2056"/>
      <c r="AJ4" s="2056"/>
      <c r="AK4" s="2056"/>
      <c r="AL4" s="2056"/>
    </row>
    <row r="5" spans="1:38" ht="30" customHeight="1">
      <c r="A5" s="3095" t="s">
        <v>1159</v>
      </c>
      <c r="B5" s="2058">
        <v>3520607.8151481212</v>
      </c>
      <c r="C5" s="2059">
        <v>3308736.7849605158</v>
      </c>
      <c r="D5" s="2059">
        <v>4071784.3444779147</v>
      </c>
      <c r="E5" s="2060">
        <v>5189369.7675913563</v>
      </c>
      <c r="F5" s="2061">
        <v>16090498.712177906</v>
      </c>
      <c r="G5" s="2062">
        <v>4640026.633410451</v>
      </c>
      <c r="H5" s="2059">
        <v>4853826.8684758628</v>
      </c>
      <c r="I5" s="2059">
        <v>4936733.9098406443</v>
      </c>
      <c r="J5" s="2060">
        <v>4550371.3754594205</v>
      </c>
      <c r="K5" s="2061">
        <v>18980958.78718638</v>
      </c>
      <c r="L5" s="2062">
        <v>5776818.3670271374</v>
      </c>
      <c r="M5" s="2059">
        <v>4683340.6442912631</v>
      </c>
      <c r="N5" s="2059">
        <v>6858121.2990874425</v>
      </c>
      <c r="O5" s="2060">
        <v>5526851.2720366009</v>
      </c>
      <c r="P5" s="2061">
        <v>22845131.582442444</v>
      </c>
      <c r="Q5" s="2062">
        <v>7154240.6808558125</v>
      </c>
      <c r="R5" s="2059">
        <v>7423549.110034938</v>
      </c>
      <c r="S5" s="2059">
        <v>5497281.273823387</v>
      </c>
      <c r="T5" s="2060">
        <v>2765761.6213231524</v>
      </c>
      <c r="U5" s="2061">
        <v>22840832.686037291</v>
      </c>
      <c r="V5" s="2062">
        <v>4577935.9334403854</v>
      </c>
      <c r="W5" s="2059">
        <v>4591333.7306236262</v>
      </c>
      <c r="X5" s="2059">
        <v>5270375.2843256211</v>
      </c>
      <c r="Y5" s="2060">
        <v>5096406.0933527583</v>
      </c>
      <c r="Z5" s="2061">
        <v>19536051.041742392</v>
      </c>
      <c r="AA5" s="2063">
        <v>6809282.7988487575</v>
      </c>
      <c r="AB5" s="2056"/>
      <c r="AC5" s="2056"/>
      <c r="AD5" s="2056"/>
      <c r="AE5" s="2056"/>
      <c r="AF5" s="2056"/>
      <c r="AG5" s="2056"/>
      <c r="AH5" s="2056"/>
      <c r="AI5" s="2056"/>
      <c r="AJ5" s="2056"/>
      <c r="AK5" s="2056"/>
      <c r="AL5" s="2056"/>
    </row>
    <row r="6" spans="1:38" ht="30" customHeight="1">
      <c r="A6" s="3095" t="s">
        <v>1160</v>
      </c>
      <c r="B6" s="2058">
        <v>357.53844109673526</v>
      </c>
      <c r="C6" s="2059">
        <v>372.34663848912527</v>
      </c>
      <c r="D6" s="2059">
        <v>417.63386432846556</v>
      </c>
      <c r="E6" s="2060">
        <v>416.12922304128529</v>
      </c>
      <c r="F6" s="2061">
        <v>1563.6481669556113</v>
      </c>
      <c r="G6" s="2062">
        <v>371.9829941170434</v>
      </c>
      <c r="H6" s="2059">
        <v>385.93729079397838</v>
      </c>
      <c r="I6" s="2059">
        <v>434.79861615236553</v>
      </c>
      <c r="J6" s="2060">
        <v>433.14890826367389</v>
      </c>
      <c r="K6" s="2061">
        <v>1625.8678093270614</v>
      </c>
      <c r="L6" s="2062">
        <v>469.55413347394386</v>
      </c>
      <c r="M6" s="2059">
        <v>487.16864216923898</v>
      </c>
      <c r="N6" s="2059">
        <v>546.80273967321489</v>
      </c>
      <c r="O6" s="2060">
        <v>544.33823301495897</v>
      </c>
      <c r="P6" s="2061">
        <v>2047.8637483313564</v>
      </c>
      <c r="Q6" s="2062">
        <v>535.00997968021159</v>
      </c>
      <c r="R6" s="2059">
        <v>554.44663165281088</v>
      </c>
      <c r="S6" s="2059">
        <v>612.41906843400068</v>
      </c>
      <c r="T6" s="2060">
        <v>606.93712981167926</v>
      </c>
      <c r="U6" s="2061">
        <v>2308.8128095787024</v>
      </c>
      <c r="V6" s="2062">
        <v>591.34653054053786</v>
      </c>
      <c r="W6" s="2059">
        <v>592.98067255268131</v>
      </c>
      <c r="X6" s="2059">
        <v>681.19372981913898</v>
      </c>
      <c r="Y6" s="2060">
        <v>673.82160151692631</v>
      </c>
      <c r="Z6" s="2061">
        <v>2539.3425344292846</v>
      </c>
      <c r="AA6" s="2063">
        <v>638.12204110629432</v>
      </c>
      <c r="AB6" s="2056"/>
      <c r="AC6" s="2056"/>
      <c r="AD6" s="2056"/>
      <c r="AE6" s="2056"/>
      <c r="AF6" s="2056"/>
      <c r="AG6" s="2056"/>
      <c r="AH6" s="2056"/>
      <c r="AI6" s="2056"/>
      <c r="AJ6" s="2056"/>
      <c r="AK6" s="2056"/>
      <c r="AL6" s="2056"/>
    </row>
    <row r="7" spans="1:38" ht="30" customHeight="1">
      <c r="A7" s="3095" t="s">
        <v>1161</v>
      </c>
      <c r="B7" s="2058">
        <v>510765.30892256479</v>
      </c>
      <c r="C7" s="2059">
        <v>458484.19198433642</v>
      </c>
      <c r="D7" s="2059">
        <v>565247.79130215431</v>
      </c>
      <c r="E7" s="2060">
        <v>518508.65384007618</v>
      </c>
      <c r="F7" s="2061">
        <v>2053005.9460491317</v>
      </c>
      <c r="G7" s="2062">
        <v>663219.57267179526</v>
      </c>
      <c r="H7" s="2059">
        <v>652734.4813736151</v>
      </c>
      <c r="I7" s="2059">
        <v>749012.76673477632</v>
      </c>
      <c r="J7" s="2060">
        <v>985609.09634766181</v>
      </c>
      <c r="K7" s="2061">
        <v>3050575.9171278486</v>
      </c>
      <c r="L7" s="2062">
        <v>903915.52167900885</v>
      </c>
      <c r="M7" s="2059">
        <v>752435.55233278335</v>
      </c>
      <c r="N7" s="2059">
        <v>1335387.1144146638</v>
      </c>
      <c r="O7" s="2060">
        <v>1021180.46240643</v>
      </c>
      <c r="P7" s="2061">
        <v>4012918.6508328859</v>
      </c>
      <c r="Q7" s="2062">
        <v>1019464.7808815268</v>
      </c>
      <c r="R7" s="2059">
        <v>786131.42498560261</v>
      </c>
      <c r="S7" s="2059">
        <v>1322383.3837698391</v>
      </c>
      <c r="T7" s="2060">
        <v>780300.73347001977</v>
      </c>
      <c r="U7" s="2061">
        <v>3908280.3231069883</v>
      </c>
      <c r="V7" s="2062">
        <v>1103154.8340244382</v>
      </c>
      <c r="W7" s="2059">
        <v>741544.35780538653</v>
      </c>
      <c r="X7" s="2059">
        <v>737711.18676644145</v>
      </c>
      <c r="Y7" s="2060">
        <v>774987.39476393233</v>
      </c>
      <c r="Z7" s="2061">
        <v>3357397.7733601984</v>
      </c>
      <c r="AA7" s="2063">
        <v>633220.55243416363</v>
      </c>
      <c r="AB7" s="2056"/>
      <c r="AC7" s="2056"/>
      <c r="AD7" s="2056"/>
      <c r="AE7" s="2056"/>
      <c r="AF7" s="2056"/>
      <c r="AG7" s="2056"/>
      <c r="AH7" s="2056"/>
      <c r="AI7" s="2056"/>
      <c r="AJ7" s="2056"/>
      <c r="AK7" s="2056"/>
      <c r="AL7" s="2056"/>
    </row>
    <row r="8" spans="1:38" ht="30" customHeight="1">
      <c r="A8" s="3095" t="s">
        <v>1162</v>
      </c>
      <c r="B8" s="2058">
        <v>2575178.0574761732</v>
      </c>
      <c r="C8" s="2059">
        <v>2744845.0359519664</v>
      </c>
      <c r="D8" s="2059">
        <v>2676155.1230655857</v>
      </c>
      <c r="E8" s="2060">
        <v>1841093.0175232692</v>
      </c>
      <c r="F8" s="2061">
        <v>9837271.2340169996</v>
      </c>
      <c r="G8" s="2062">
        <v>1091279.4785395442</v>
      </c>
      <c r="H8" s="2059">
        <v>1306941.306894192</v>
      </c>
      <c r="I8" s="2059">
        <v>2297589.6753797489</v>
      </c>
      <c r="J8" s="2060">
        <v>3068974.8271265142</v>
      </c>
      <c r="K8" s="2061">
        <v>7764785.2879399993</v>
      </c>
      <c r="L8" s="2062">
        <v>2411904.2575729345</v>
      </c>
      <c r="M8" s="2059">
        <v>3713639.5565425726</v>
      </c>
      <c r="N8" s="2059">
        <v>3079554.478496742</v>
      </c>
      <c r="O8" s="2060">
        <v>4267186.3687622724</v>
      </c>
      <c r="P8" s="2061">
        <v>13472284.661374521</v>
      </c>
      <c r="Q8" s="2062">
        <v>3346725.970986397</v>
      </c>
      <c r="R8" s="2059">
        <v>4115566.9984288896</v>
      </c>
      <c r="S8" s="2059">
        <v>5247169.3681109631</v>
      </c>
      <c r="T8" s="2060">
        <v>7251809.0446491595</v>
      </c>
      <c r="U8" s="2061">
        <v>19961271.382175408</v>
      </c>
      <c r="V8" s="2062">
        <v>5076208.9571139608</v>
      </c>
      <c r="W8" s="2059">
        <v>5758299.2798157642</v>
      </c>
      <c r="X8" s="2059">
        <v>6015035.3703077985</v>
      </c>
      <c r="Y8" s="2060">
        <v>5974870.7386193797</v>
      </c>
      <c r="Z8" s="2061">
        <v>22824414.345856905</v>
      </c>
      <c r="AA8" s="2063">
        <v>3531618.9914634302</v>
      </c>
      <c r="AB8" s="2056"/>
      <c r="AC8" s="2056"/>
      <c r="AD8" s="2056"/>
      <c r="AE8" s="2056"/>
      <c r="AF8" s="2056"/>
      <c r="AG8" s="2056"/>
      <c r="AH8" s="2056"/>
      <c r="AI8" s="2056"/>
      <c r="AJ8" s="2056"/>
      <c r="AK8" s="2056"/>
      <c r="AL8" s="2056"/>
    </row>
    <row r="9" spans="1:38" ht="30" customHeight="1">
      <c r="A9" s="3095" t="s">
        <v>1163</v>
      </c>
      <c r="B9" s="2058">
        <v>1536094.151642323</v>
      </c>
      <c r="C9" s="2059">
        <v>1472587.9958402989</v>
      </c>
      <c r="D9" s="2059">
        <v>1552658.7060093479</v>
      </c>
      <c r="E9" s="2060">
        <v>1627130.6181577621</v>
      </c>
      <c r="F9" s="2061">
        <v>6188471.4716497315</v>
      </c>
      <c r="G9" s="2062">
        <v>1578115.077626467</v>
      </c>
      <c r="H9" s="2059">
        <v>1670748.381076301</v>
      </c>
      <c r="I9" s="2059">
        <v>2041309.61303967</v>
      </c>
      <c r="J9" s="2060">
        <v>2541644.7205796391</v>
      </c>
      <c r="K9" s="2061">
        <v>7831817.7923220769</v>
      </c>
      <c r="L9" s="2062">
        <v>2315182.984371359</v>
      </c>
      <c r="M9" s="2059">
        <v>1991420.169416049</v>
      </c>
      <c r="N9" s="2059">
        <v>3082926.762569733</v>
      </c>
      <c r="O9" s="2060">
        <v>2604404.627870237</v>
      </c>
      <c r="P9" s="2061">
        <v>9993934.5442273784</v>
      </c>
      <c r="Q9" s="2062">
        <v>3913149.4673299994</v>
      </c>
      <c r="R9" s="2059">
        <v>3981435.7006400004</v>
      </c>
      <c r="S9" s="2059">
        <v>3267888.6109600002</v>
      </c>
      <c r="T9" s="2060">
        <v>2513152.5853599999</v>
      </c>
      <c r="U9" s="2061">
        <v>13675626.364290001</v>
      </c>
      <c r="V9" s="2062">
        <v>2656976.1231278796</v>
      </c>
      <c r="W9" s="2059">
        <v>2280849.9363970291</v>
      </c>
      <c r="X9" s="2059">
        <v>2107712.8131361827</v>
      </c>
      <c r="Y9" s="2060">
        <v>2349861.7688904097</v>
      </c>
      <c r="Z9" s="2061">
        <v>9395400.641551502</v>
      </c>
      <c r="AA9" s="2063">
        <v>2489157.0341626517</v>
      </c>
      <c r="AB9" s="2056"/>
      <c r="AC9" s="2056"/>
      <c r="AD9" s="2056"/>
      <c r="AE9" s="2056"/>
      <c r="AF9" s="2056"/>
      <c r="AG9" s="2056"/>
      <c r="AH9" s="2056"/>
      <c r="AI9" s="2056"/>
      <c r="AJ9" s="2056"/>
      <c r="AK9" s="2056"/>
      <c r="AL9" s="2056"/>
    </row>
    <row r="10" spans="1:38" s="2070" customFormat="1" ht="30" customHeight="1">
      <c r="A10" s="3096" t="s">
        <v>1164</v>
      </c>
      <c r="B10" s="2064">
        <v>5624814.5683456324</v>
      </c>
      <c r="C10" s="2065">
        <v>5809488.1636950094</v>
      </c>
      <c r="D10" s="2065">
        <v>6552767.9867006345</v>
      </c>
      <c r="E10" s="2066">
        <v>6678173.4500199808</v>
      </c>
      <c r="F10" s="2067">
        <v>24665244.168761257</v>
      </c>
      <c r="G10" s="2068">
        <v>5571418.5899894405</v>
      </c>
      <c r="H10" s="2065">
        <v>5977292.612958164</v>
      </c>
      <c r="I10" s="2065">
        <v>6718228.7375316517</v>
      </c>
      <c r="J10" s="2066">
        <v>6969116.4272622215</v>
      </c>
      <c r="K10" s="2067">
        <v>25236056.367741477</v>
      </c>
      <c r="L10" s="2068">
        <v>7562516.516041195</v>
      </c>
      <c r="M10" s="2065">
        <v>8180711.9523927383</v>
      </c>
      <c r="N10" s="2065">
        <v>9183338.6321687885</v>
      </c>
      <c r="O10" s="2066">
        <v>9568015.6135680806</v>
      </c>
      <c r="P10" s="2067">
        <v>34494582.714170806</v>
      </c>
      <c r="Q10" s="2068">
        <v>8708430.9451038223</v>
      </c>
      <c r="R10" s="2065">
        <v>9595469.3834066298</v>
      </c>
      <c r="S10" s="2065">
        <v>10022436.667097205</v>
      </c>
      <c r="T10" s="2066">
        <v>9690634.0815118365</v>
      </c>
      <c r="U10" s="2067">
        <v>38016971.077119499</v>
      </c>
      <c r="V10" s="2068">
        <v>9299643.9633621406</v>
      </c>
      <c r="W10" s="2065">
        <v>10007314.12807947</v>
      </c>
      <c r="X10" s="2065">
        <v>11117737.570206998</v>
      </c>
      <c r="Y10" s="2066">
        <v>10753120.926274743</v>
      </c>
      <c r="Z10" s="2067">
        <v>41177816.587923348</v>
      </c>
      <c r="AA10" s="2069">
        <v>9665995.9960947372</v>
      </c>
      <c r="AB10" s="2056"/>
      <c r="AC10" s="2056"/>
      <c r="AD10" s="2056"/>
      <c r="AE10" s="2056"/>
      <c r="AF10" s="2056"/>
      <c r="AG10" s="2056"/>
      <c r="AH10" s="2056"/>
      <c r="AI10" s="2056"/>
      <c r="AJ10" s="2056"/>
      <c r="AK10" s="2056"/>
      <c r="AL10" s="2056"/>
    </row>
    <row r="11" spans="1:38" ht="30" customHeight="1">
      <c r="A11" s="3095" t="s">
        <v>1165</v>
      </c>
      <c r="B11" s="2058">
        <v>1488380.6397748773</v>
      </c>
      <c r="C11" s="2059">
        <v>1312062.8620233629</v>
      </c>
      <c r="D11" s="2059">
        <v>1358878.2628366752</v>
      </c>
      <c r="E11" s="2060">
        <v>1494950.2622526733</v>
      </c>
      <c r="F11" s="2061">
        <v>5654272.0268875891</v>
      </c>
      <c r="G11" s="2062">
        <v>1334783.3544733122</v>
      </c>
      <c r="H11" s="2059">
        <v>1193401.5289974778</v>
      </c>
      <c r="I11" s="2059">
        <v>1236232.777233413</v>
      </c>
      <c r="J11" s="2060">
        <v>1353993.3134345848</v>
      </c>
      <c r="K11" s="2061">
        <v>5118410.9741387879</v>
      </c>
      <c r="L11" s="2062">
        <v>2135559.971787605</v>
      </c>
      <c r="M11" s="2059">
        <v>2047679.0980962138</v>
      </c>
      <c r="N11" s="2059">
        <v>2174114.2304801168</v>
      </c>
      <c r="O11" s="2060">
        <v>2348932.7198126363</v>
      </c>
      <c r="P11" s="2061">
        <v>8706286.0201765709</v>
      </c>
      <c r="Q11" s="2062">
        <v>2263557.4987098984</v>
      </c>
      <c r="R11" s="2059">
        <v>2248958.3481614026</v>
      </c>
      <c r="S11" s="2059">
        <v>2401275.2186733941</v>
      </c>
      <c r="T11" s="2060">
        <v>2447194.5903641377</v>
      </c>
      <c r="U11" s="2061">
        <v>9360985.6559088342</v>
      </c>
      <c r="V11" s="2062">
        <v>2347930.2895432152</v>
      </c>
      <c r="W11" s="2059">
        <v>2216585.7006397159</v>
      </c>
      <c r="X11" s="2059">
        <v>2637837.5409043282</v>
      </c>
      <c r="Y11" s="2060">
        <v>2383599.3264030511</v>
      </c>
      <c r="Z11" s="2061">
        <v>9585952.8574903104</v>
      </c>
      <c r="AA11" s="2063">
        <v>2414164.8925194521</v>
      </c>
      <c r="AB11" s="2056"/>
      <c r="AC11" s="2056"/>
      <c r="AD11" s="2056"/>
      <c r="AE11" s="2056"/>
      <c r="AF11" s="2056"/>
      <c r="AG11" s="2056"/>
      <c r="AH11" s="2056"/>
      <c r="AI11" s="2056"/>
      <c r="AJ11" s="2056"/>
      <c r="AK11" s="2056"/>
      <c r="AL11" s="2056"/>
    </row>
    <row r="12" spans="1:38" ht="30" customHeight="1">
      <c r="A12" s="3095" t="s">
        <v>1166</v>
      </c>
      <c r="B12" s="2071">
        <v>3933499.077877746</v>
      </c>
      <c r="C12" s="2072">
        <v>4300557.2924526818</v>
      </c>
      <c r="D12" s="2072">
        <v>4992791.7742265314</v>
      </c>
      <c r="E12" s="2073">
        <v>4961492.1617977414</v>
      </c>
      <c r="F12" s="2074">
        <v>18188340.306354702</v>
      </c>
      <c r="G12" s="2062">
        <v>4016794.7478660168</v>
      </c>
      <c r="H12" s="2059">
        <v>4577808.734079943</v>
      </c>
      <c r="I12" s="2059">
        <v>5266918.5581096886</v>
      </c>
      <c r="J12" s="2060">
        <v>5369219.1300607044</v>
      </c>
      <c r="K12" s="2074">
        <v>19230741.17011635</v>
      </c>
      <c r="L12" s="2062">
        <v>5147939.8787716823</v>
      </c>
      <c r="M12" s="2059">
        <v>5859059.2815955039</v>
      </c>
      <c r="N12" s="2059">
        <v>6739171.785824771</v>
      </c>
      <c r="O12" s="2060">
        <v>6944632.4937695358</v>
      </c>
      <c r="P12" s="2074">
        <v>24690803.439961493</v>
      </c>
      <c r="Q12" s="2062">
        <v>6130293.348403397</v>
      </c>
      <c r="R12" s="2059">
        <v>7032929.8631476024</v>
      </c>
      <c r="S12" s="2059">
        <v>7297090.0474840906</v>
      </c>
      <c r="T12" s="2060">
        <v>6934124.6082010502</v>
      </c>
      <c r="U12" s="2074">
        <v>27394437.867236137</v>
      </c>
      <c r="V12" s="2062">
        <v>6625062.1534057539</v>
      </c>
      <c r="W12" s="2059">
        <v>7447301.8603606913</v>
      </c>
      <c r="X12" s="2059">
        <v>8152969.3194620842</v>
      </c>
      <c r="Y12" s="2060">
        <v>8023722.9382803552</v>
      </c>
      <c r="Z12" s="2074">
        <v>30249056.271508884</v>
      </c>
      <c r="AA12" s="2075">
        <v>6901377.3690482909</v>
      </c>
      <c r="AB12" s="2056"/>
      <c r="AC12" s="2056"/>
      <c r="AD12" s="2056"/>
      <c r="AE12" s="2056"/>
      <c r="AF12" s="2056"/>
      <c r="AG12" s="2056"/>
      <c r="AH12" s="2056"/>
      <c r="AI12" s="2056"/>
      <c r="AJ12" s="2056"/>
      <c r="AK12" s="2056"/>
      <c r="AL12" s="2056"/>
    </row>
    <row r="13" spans="1:38" ht="30" customHeight="1">
      <c r="A13" s="3095" t="s">
        <v>1167</v>
      </c>
      <c r="B13" s="2071">
        <v>114084.01802391186</v>
      </c>
      <c r="C13" s="2072">
        <v>107629.29866719757</v>
      </c>
      <c r="D13" s="2072">
        <v>110224.63609364875</v>
      </c>
      <c r="E13" s="2073">
        <v>121779.0003360104</v>
      </c>
      <c r="F13" s="2074">
        <v>453716.95312076859</v>
      </c>
      <c r="G13" s="2062">
        <v>109186.315526961</v>
      </c>
      <c r="H13" s="2059">
        <v>101484.31272921032</v>
      </c>
      <c r="I13" s="2059">
        <v>105285.06950526689</v>
      </c>
      <c r="J13" s="2060">
        <v>129130.81433989496</v>
      </c>
      <c r="K13" s="2074">
        <v>445086.51210133318</v>
      </c>
      <c r="L13" s="2062">
        <v>143023.99692394465</v>
      </c>
      <c r="M13" s="2059">
        <v>136459.72186305426</v>
      </c>
      <c r="N13" s="2059">
        <v>142346.84725179739</v>
      </c>
      <c r="O13" s="2060">
        <v>165834.10338954182</v>
      </c>
      <c r="P13" s="2074">
        <v>587664.66942833806</v>
      </c>
      <c r="Q13" s="2062">
        <v>160137.40522286587</v>
      </c>
      <c r="R13" s="2059">
        <v>162953.12461558275</v>
      </c>
      <c r="S13" s="2059">
        <v>157811.06775804973</v>
      </c>
      <c r="T13" s="2060">
        <v>173535.48984489354</v>
      </c>
      <c r="U13" s="2074">
        <v>654437.08744139189</v>
      </c>
      <c r="V13" s="2062">
        <v>169866.06499684899</v>
      </c>
      <c r="W13" s="2059">
        <v>176339.3455058609</v>
      </c>
      <c r="X13" s="2059">
        <v>176466.02771705537</v>
      </c>
      <c r="Y13" s="2060">
        <v>186419.37159133711</v>
      </c>
      <c r="Z13" s="2074">
        <v>709090.80981110246</v>
      </c>
      <c r="AA13" s="2075">
        <v>178237.17626008051</v>
      </c>
      <c r="AB13" s="2056"/>
      <c r="AC13" s="2056"/>
      <c r="AD13" s="2056"/>
      <c r="AE13" s="2056"/>
      <c r="AF13" s="2056"/>
      <c r="AG13" s="2056"/>
      <c r="AH13" s="2056"/>
      <c r="AI13" s="2056"/>
      <c r="AJ13" s="2056"/>
      <c r="AK13" s="2056"/>
      <c r="AL13" s="2056"/>
    </row>
    <row r="14" spans="1:38" ht="30" customHeight="1">
      <c r="A14" s="3095" t="s">
        <v>1168</v>
      </c>
      <c r="B14" s="2076">
        <v>5535963.7356765354</v>
      </c>
      <c r="C14" s="2077">
        <v>5720249.4531432418</v>
      </c>
      <c r="D14" s="2077">
        <v>6461894.6731568556</v>
      </c>
      <c r="E14" s="2078">
        <v>6578221.4243864249</v>
      </c>
      <c r="F14" s="2079">
        <v>24296329.286363058</v>
      </c>
      <c r="G14" s="2080">
        <v>5460764.4178662905</v>
      </c>
      <c r="H14" s="2077">
        <v>5872694.5758066317</v>
      </c>
      <c r="I14" s="2077">
        <v>6608436.4048483688</v>
      </c>
      <c r="J14" s="2078">
        <v>6852343.2578351842</v>
      </c>
      <c r="K14" s="2079">
        <v>24794238.656356473</v>
      </c>
      <c r="L14" s="2080">
        <v>7426523.8474832317</v>
      </c>
      <c r="M14" s="2077">
        <v>8043198.1015547728</v>
      </c>
      <c r="N14" s="2077">
        <v>9055632.8635566849</v>
      </c>
      <c r="O14" s="2078">
        <v>9459399.3169717155</v>
      </c>
      <c r="P14" s="2079">
        <v>33984754.129566401</v>
      </c>
      <c r="Q14" s="2080">
        <v>8553988.2523361631</v>
      </c>
      <c r="R14" s="2077">
        <v>9444841.3359245881</v>
      </c>
      <c r="S14" s="2077">
        <v>9856176.3339155354</v>
      </c>
      <c r="T14" s="2078">
        <v>9554854.6884100828</v>
      </c>
      <c r="U14" s="2079">
        <v>37409860.610586368</v>
      </c>
      <c r="V14" s="2080">
        <v>9142858.5079458188</v>
      </c>
      <c r="W14" s="2077">
        <v>9840226.9065062683</v>
      </c>
      <c r="X14" s="2077">
        <v>10967272.888083467</v>
      </c>
      <c r="Y14" s="2078">
        <v>10593741.636274744</v>
      </c>
      <c r="Z14" s="2079">
        <v>40544099.938810304</v>
      </c>
      <c r="AA14" s="2081">
        <v>9493779.4378278237</v>
      </c>
      <c r="AB14" s="2056"/>
      <c r="AC14" s="2056"/>
      <c r="AD14" s="2056"/>
      <c r="AE14" s="2056"/>
      <c r="AF14" s="2056"/>
      <c r="AG14" s="2056"/>
      <c r="AH14" s="2056"/>
      <c r="AI14" s="2056"/>
      <c r="AJ14" s="2056"/>
      <c r="AK14" s="2056"/>
      <c r="AL14" s="2056"/>
    </row>
    <row r="15" spans="1:38" ht="30" customHeight="1">
      <c r="A15" s="3095" t="s">
        <v>1169</v>
      </c>
      <c r="B15" s="2071">
        <v>91662.432428936416</v>
      </c>
      <c r="C15" s="2072">
        <v>96741.384952337248</v>
      </c>
      <c r="D15" s="2072">
        <v>100868.3228636217</v>
      </c>
      <c r="E15" s="2073">
        <v>115257.85975510461</v>
      </c>
      <c r="F15" s="2074">
        <v>404530</v>
      </c>
      <c r="G15" s="2062">
        <v>114417.76231000001</v>
      </c>
      <c r="H15" s="2059">
        <v>114748.02487175395</v>
      </c>
      <c r="I15" s="2059">
        <v>123359.78418133131</v>
      </c>
      <c r="J15" s="2060">
        <v>126782.8274668458</v>
      </c>
      <c r="K15" s="2074">
        <v>479308.3988299311</v>
      </c>
      <c r="L15" s="2062">
        <v>139372.28646395222</v>
      </c>
      <c r="M15" s="2059">
        <v>145797.07957438441</v>
      </c>
      <c r="N15" s="2059">
        <v>138799.50773239631</v>
      </c>
      <c r="O15" s="2060">
        <v>125289.46226437854</v>
      </c>
      <c r="P15" s="2074">
        <v>549258.33603511145</v>
      </c>
      <c r="Q15" s="2062">
        <v>158033.82095699999</v>
      </c>
      <c r="R15" s="2059">
        <v>160210.59621300001</v>
      </c>
      <c r="S15" s="2059">
        <v>178233.05678200003</v>
      </c>
      <c r="T15" s="2060">
        <v>153144.16109300003</v>
      </c>
      <c r="U15" s="2074">
        <v>649621.63504500012</v>
      </c>
      <c r="V15" s="2062">
        <v>160585.96328900004</v>
      </c>
      <c r="W15" s="2059">
        <v>177928.05488285</v>
      </c>
      <c r="X15" s="2059">
        <v>163522.07212353108</v>
      </c>
      <c r="Y15" s="2060">
        <v>170114.74684816948</v>
      </c>
      <c r="Z15" s="2074">
        <v>672150.83714355063</v>
      </c>
      <c r="AA15" s="2075">
        <v>176291.07043123446</v>
      </c>
      <c r="AB15" s="2056"/>
      <c r="AC15" s="2056"/>
      <c r="AD15" s="2056"/>
      <c r="AE15" s="2056"/>
      <c r="AF15" s="2056"/>
      <c r="AG15" s="2056"/>
      <c r="AH15" s="2056"/>
      <c r="AI15" s="2056"/>
      <c r="AJ15" s="2056"/>
      <c r="AK15" s="2056"/>
      <c r="AL15" s="2056"/>
    </row>
    <row r="16" spans="1:38" ht="30" customHeight="1" thickBot="1">
      <c r="A16" s="3095" t="s">
        <v>1170</v>
      </c>
      <c r="B16" s="2058">
        <v>2811.5997598395988</v>
      </c>
      <c r="C16" s="2059">
        <v>7502.6744005714418</v>
      </c>
      <c r="D16" s="2059">
        <v>9995.0093198462582</v>
      </c>
      <c r="E16" s="2060">
        <v>15305.834121548607</v>
      </c>
      <c r="F16" s="2061">
        <v>35615.117601805905</v>
      </c>
      <c r="G16" s="2062">
        <v>3763.5901868505898</v>
      </c>
      <c r="H16" s="2059">
        <v>10149.987720221319</v>
      </c>
      <c r="I16" s="2059">
        <v>13567.451498048329</v>
      </c>
      <c r="J16" s="2060">
        <v>10009.658039807822</v>
      </c>
      <c r="K16" s="2061">
        <v>37490.687444928059</v>
      </c>
      <c r="L16" s="2062">
        <v>3379.6179059889751</v>
      </c>
      <c r="M16" s="2059">
        <v>8283.2287364191034</v>
      </c>
      <c r="N16" s="2059">
        <v>11093.739120292734</v>
      </c>
      <c r="O16" s="2060">
        <v>16673.165668012756</v>
      </c>
      <c r="P16" s="2061">
        <v>39429.751430713572</v>
      </c>
      <c r="Q16" s="2062">
        <v>3591.1281893397286</v>
      </c>
      <c r="R16" s="2059">
        <v>9582.5487309590262</v>
      </c>
      <c r="S16" s="2059">
        <v>11972.723600329924</v>
      </c>
      <c r="T16" s="2060">
        <v>17364.767991246768</v>
      </c>
      <c r="U16" s="2061">
        <v>42511.168511875447</v>
      </c>
      <c r="V16" s="2062">
        <v>3800.5078726784132</v>
      </c>
      <c r="W16" s="2059">
        <v>10840.833309648207</v>
      </c>
      <c r="X16" s="2059">
        <v>13057.39</v>
      </c>
      <c r="Y16" s="2060">
        <v>10735.456848170877</v>
      </c>
      <c r="Z16" s="2061">
        <v>38434.188030497498</v>
      </c>
      <c r="AA16" s="2063">
        <v>4074.5121643204288</v>
      </c>
      <c r="AB16" s="2056"/>
      <c r="AC16" s="2056"/>
      <c r="AD16" s="2056"/>
      <c r="AE16" s="2056"/>
      <c r="AF16" s="2056"/>
      <c r="AG16" s="2056"/>
      <c r="AH16" s="2056"/>
      <c r="AI16" s="2056"/>
      <c r="AJ16" s="2056"/>
      <c r="AK16" s="2056"/>
      <c r="AL16" s="2056"/>
    </row>
    <row r="17" spans="1:38" s="3104" customFormat="1" ht="30" customHeight="1" thickBot="1">
      <c r="A17" s="3090" t="s">
        <v>1171</v>
      </c>
      <c r="B17" s="3097">
        <v>5624814.5683456324</v>
      </c>
      <c r="C17" s="3098">
        <v>5809488.1636950094</v>
      </c>
      <c r="D17" s="3098">
        <v>6552767.9867006345</v>
      </c>
      <c r="E17" s="3099">
        <v>6678173.4500199808</v>
      </c>
      <c r="F17" s="3100">
        <v>24665244.168761257</v>
      </c>
      <c r="G17" s="3101">
        <v>5571418.5899894405</v>
      </c>
      <c r="H17" s="3098">
        <v>5977292.612958164</v>
      </c>
      <c r="I17" s="3098">
        <v>6718228.7375316517</v>
      </c>
      <c r="J17" s="3099">
        <v>6969116.4272622215</v>
      </c>
      <c r="K17" s="3100">
        <v>25236056.367741477</v>
      </c>
      <c r="L17" s="3101">
        <v>7562516.516041195</v>
      </c>
      <c r="M17" s="3098">
        <v>8180711.9523927383</v>
      </c>
      <c r="N17" s="3098">
        <v>9183338.6321687885</v>
      </c>
      <c r="O17" s="3099">
        <v>9568015.6135680806</v>
      </c>
      <c r="P17" s="3100">
        <v>34494582.714170806</v>
      </c>
      <c r="Q17" s="3101">
        <v>8708430.9451038223</v>
      </c>
      <c r="R17" s="3098">
        <v>9595469.3834066298</v>
      </c>
      <c r="S17" s="3098">
        <v>10022436.667097205</v>
      </c>
      <c r="T17" s="3099">
        <v>9690634.0815118365</v>
      </c>
      <c r="U17" s="3100">
        <v>38016971.077119499</v>
      </c>
      <c r="V17" s="3101">
        <v>9299643.9633621406</v>
      </c>
      <c r="W17" s="3098">
        <v>10007314.12807947</v>
      </c>
      <c r="X17" s="3098">
        <v>11117737.570206998</v>
      </c>
      <c r="Y17" s="3099">
        <v>10753120.926274743</v>
      </c>
      <c r="Z17" s="3100">
        <v>41177816.587923355</v>
      </c>
      <c r="AA17" s="3102">
        <v>9665995.9960947372</v>
      </c>
      <c r="AB17" s="3103"/>
      <c r="AC17" s="3103"/>
      <c r="AD17" s="3103"/>
      <c r="AE17" s="3103"/>
      <c r="AF17" s="3103"/>
      <c r="AG17" s="3103"/>
      <c r="AH17" s="3103"/>
      <c r="AI17" s="3103"/>
      <c r="AJ17" s="3103"/>
      <c r="AK17" s="3103"/>
      <c r="AL17" s="3103"/>
    </row>
    <row r="18" spans="1:38" s="1976" customFormat="1" ht="13.5" customHeight="1"/>
    <row r="19" spans="1:38" s="1976" customFormat="1" ht="13.5" customHeight="1">
      <c r="A19" s="1951" t="s">
        <v>1172</v>
      </c>
      <c r="B19" s="2082"/>
      <c r="C19" s="2082"/>
      <c r="D19" s="2082"/>
      <c r="E19" s="2082"/>
      <c r="F19" s="2082"/>
      <c r="G19" s="2082"/>
      <c r="H19" s="2082"/>
    </row>
    <row r="20" spans="1:38" s="1976" customFormat="1" ht="13.5" customHeight="1">
      <c r="A20" s="2083" t="s">
        <v>1173</v>
      </c>
    </row>
    <row r="21" spans="1:38" s="1976" customFormat="1" ht="13.5" customHeight="1">
      <c r="A21" s="1951" t="s">
        <v>1015</v>
      </c>
      <c r="Y21" s="2057"/>
    </row>
  </sheetData>
  <hyperlinks>
    <hyperlink ref="A1" location="Menu!A1" display="Return to Menu"/>
  </hyperlinks>
  <pageMargins left="0.25" right="0.23" top="1" bottom="1" header="0.5" footer="0.5"/>
  <pageSetup scale="50" fitToWidth="4"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
  <sheetViews>
    <sheetView view="pageBreakPreview" zoomScaleNormal="100" zoomScaleSheetLayoutView="100" workbookViewId="0">
      <pane xSplit="1" ySplit="3" topLeftCell="T4" activePane="bottomRight" state="frozen"/>
      <selection pane="topRight" activeCell="B1" sqref="B1"/>
      <selection pane="bottomLeft" activeCell="A4" sqref="A4"/>
      <selection pane="bottomRight"/>
    </sheetView>
  </sheetViews>
  <sheetFormatPr defaultColWidth="15" defaultRowHeight="12.75"/>
  <cols>
    <col min="1" max="1" width="71.42578125" style="1951" customWidth="1"/>
    <col min="2" max="2" width="16" style="2095" customWidth="1"/>
    <col min="3" max="3" width="15" style="2095" bestFit="1" customWidth="1"/>
    <col min="4" max="4" width="15" style="1951" bestFit="1" customWidth="1"/>
    <col min="5" max="5" width="15" style="2095" bestFit="1" customWidth="1"/>
    <col min="6" max="6" width="15" style="1951" bestFit="1" customWidth="1"/>
    <col min="7" max="10" width="15" style="2095" bestFit="1" customWidth="1"/>
    <col min="11" max="15" width="15" style="1951" bestFit="1" customWidth="1"/>
    <col min="16" max="16" width="14.85546875" style="1951" customWidth="1"/>
    <col min="17" max="20" width="15" style="1951" bestFit="1" customWidth="1"/>
    <col min="21" max="21" width="16.42578125" style="1951" customWidth="1"/>
    <col min="22" max="27" width="15" style="1951" bestFit="1" customWidth="1"/>
    <col min="28" max="31" width="15.140625" style="2095" customWidth="1"/>
    <col min="32" max="32" width="16" style="2095" customWidth="1"/>
    <col min="33" max="33" width="15.42578125" style="2095" customWidth="1"/>
    <col min="34" max="235" width="9.140625" style="2095" customWidth="1"/>
    <col min="236" max="236" width="71.42578125" style="2095" customWidth="1"/>
    <col min="237" max="237" width="16" style="2095" customWidth="1"/>
    <col min="238" max="250" width="15" style="2095" bestFit="1" customWidth="1"/>
    <col min="251" max="251" width="14.85546875" style="2095" customWidth="1"/>
    <col min="252" max="256" width="15" style="2095"/>
    <col min="257" max="257" width="71.42578125" style="2095" customWidth="1"/>
    <col min="258" max="258" width="16" style="2095" customWidth="1"/>
    <col min="259" max="271" width="15" style="2095" bestFit="1" customWidth="1"/>
    <col min="272" max="272" width="14.85546875" style="2095" customWidth="1"/>
    <col min="273" max="276" width="15" style="2095" bestFit="1" customWidth="1"/>
    <col min="277" max="277" width="16.42578125" style="2095" customWidth="1"/>
    <col min="278" max="283" width="15" style="2095" bestFit="1" customWidth="1"/>
    <col min="284" max="287" width="15.140625" style="2095" customWidth="1"/>
    <col min="288" max="288" width="16" style="2095" customWidth="1"/>
    <col min="289" max="289" width="15.42578125" style="2095" customWidth="1"/>
    <col min="290" max="491" width="9.140625" style="2095" customWidth="1"/>
    <col min="492" max="492" width="71.42578125" style="2095" customWidth="1"/>
    <col min="493" max="493" width="16" style="2095" customWidth="1"/>
    <col min="494" max="506" width="15" style="2095" bestFit="1" customWidth="1"/>
    <col min="507" max="507" width="14.85546875" style="2095" customWidth="1"/>
    <col min="508" max="512" width="15" style="2095"/>
    <col min="513" max="513" width="71.42578125" style="2095" customWidth="1"/>
    <col min="514" max="514" width="16" style="2095" customWidth="1"/>
    <col min="515" max="527" width="15" style="2095" bestFit="1" customWidth="1"/>
    <col min="528" max="528" width="14.85546875" style="2095" customWidth="1"/>
    <col min="529" max="532" width="15" style="2095" bestFit="1" customWidth="1"/>
    <col min="533" max="533" width="16.42578125" style="2095" customWidth="1"/>
    <col min="534" max="539" width="15" style="2095" bestFit="1" customWidth="1"/>
    <col min="540" max="543" width="15.140625" style="2095" customWidth="1"/>
    <col min="544" max="544" width="16" style="2095" customWidth="1"/>
    <col min="545" max="545" width="15.42578125" style="2095" customWidth="1"/>
    <col min="546" max="747" width="9.140625" style="2095" customWidth="1"/>
    <col min="748" max="748" width="71.42578125" style="2095" customWidth="1"/>
    <col min="749" max="749" width="16" style="2095" customWidth="1"/>
    <col min="750" max="762" width="15" style="2095" bestFit="1" customWidth="1"/>
    <col min="763" max="763" width="14.85546875" style="2095" customWidth="1"/>
    <col min="764" max="768" width="15" style="2095"/>
    <col min="769" max="769" width="71.42578125" style="2095" customWidth="1"/>
    <col min="770" max="770" width="16" style="2095" customWidth="1"/>
    <col min="771" max="783" width="15" style="2095" bestFit="1" customWidth="1"/>
    <col min="784" max="784" width="14.85546875" style="2095" customWidth="1"/>
    <col min="785" max="788" width="15" style="2095" bestFit="1" customWidth="1"/>
    <col min="789" max="789" width="16.42578125" style="2095" customWidth="1"/>
    <col min="790" max="795" width="15" style="2095" bestFit="1" customWidth="1"/>
    <col min="796" max="799" width="15.140625" style="2095" customWidth="1"/>
    <col min="800" max="800" width="16" style="2095" customWidth="1"/>
    <col min="801" max="801" width="15.42578125" style="2095" customWidth="1"/>
    <col min="802" max="1003" width="9.140625" style="2095" customWidth="1"/>
    <col min="1004" max="1004" width="71.42578125" style="2095" customWidth="1"/>
    <col min="1005" max="1005" width="16" style="2095" customWidth="1"/>
    <col min="1006" max="1018" width="15" style="2095" bestFit="1" customWidth="1"/>
    <col min="1019" max="1019" width="14.85546875" style="2095" customWidth="1"/>
    <col min="1020" max="1024" width="15" style="2095"/>
    <col min="1025" max="1025" width="71.42578125" style="2095" customWidth="1"/>
    <col min="1026" max="1026" width="16" style="2095" customWidth="1"/>
    <col min="1027" max="1039" width="15" style="2095" bestFit="1" customWidth="1"/>
    <col min="1040" max="1040" width="14.85546875" style="2095" customWidth="1"/>
    <col min="1041" max="1044" width="15" style="2095" bestFit="1" customWidth="1"/>
    <col min="1045" max="1045" width="16.42578125" style="2095" customWidth="1"/>
    <col min="1046" max="1051" width="15" style="2095" bestFit="1" customWidth="1"/>
    <col min="1052" max="1055" width="15.140625" style="2095" customWidth="1"/>
    <col min="1056" max="1056" width="16" style="2095" customWidth="1"/>
    <col min="1057" max="1057" width="15.42578125" style="2095" customWidth="1"/>
    <col min="1058" max="1259" width="9.140625" style="2095" customWidth="1"/>
    <col min="1260" max="1260" width="71.42578125" style="2095" customWidth="1"/>
    <col min="1261" max="1261" width="16" style="2095" customWidth="1"/>
    <col min="1262" max="1274" width="15" style="2095" bestFit="1" customWidth="1"/>
    <col min="1275" max="1275" width="14.85546875" style="2095" customWidth="1"/>
    <col min="1276" max="1280" width="15" style="2095"/>
    <col min="1281" max="1281" width="71.42578125" style="2095" customWidth="1"/>
    <col min="1282" max="1282" width="16" style="2095" customWidth="1"/>
    <col min="1283" max="1295" width="15" style="2095" bestFit="1" customWidth="1"/>
    <col min="1296" max="1296" width="14.85546875" style="2095" customWidth="1"/>
    <col min="1297" max="1300" width="15" style="2095" bestFit="1" customWidth="1"/>
    <col min="1301" max="1301" width="16.42578125" style="2095" customWidth="1"/>
    <col min="1302" max="1307" width="15" style="2095" bestFit="1" customWidth="1"/>
    <col min="1308" max="1311" width="15.140625" style="2095" customWidth="1"/>
    <col min="1312" max="1312" width="16" style="2095" customWidth="1"/>
    <col min="1313" max="1313" width="15.42578125" style="2095" customWidth="1"/>
    <col min="1314" max="1515" width="9.140625" style="2095" customWidth="1"/>
    <col min="1516" max="1516" width="71.42578125" style="2095" customWidth="1"/>
    <col min="1517" max="1517" width="16" style="2095" customWidth="1"/>
    <col min="1518" max="1530" width="15" style="2095" bestFit="1" customWidth="1"/>
    <col min="1531" max="1531" width="14.85546875" style="2095" customWidth="1"/>
    <col min="1532" max="1536" width="15" style="2095"/>
    <col min="1537" max="1537" width="71.42578125" style="2095" customWidth="1"/>
    <col min="1538" max="1538" width="16" style="2095" customWidth="1"/>
    <col min="1539" max="1551" width="15" style="2095" bestFit="1" customWidth="1"/>
    <col min="1552" max="1552" width="14.85546875" style="2095" customWidth="1"/>
    <col min="1553" max="1556" width="15" style="2095" bestFit="1" customWidth="1"/>
    <col min="1557" max="1557" width="16.42578125" style="2095" customWidth="1"/>
    <col min="1558" max="1563" width="15" style="2095" bestFit="1" customWidth="1"/>
    <col min="1564" max="1567" width="15.140625" style="2095" customWidth="1"/>
    <col min="1568" max="1568" width="16" style="2095" customWidth="1"/>
    <col min="1569" max="1569" width="15.42578125" style="2095" customWidth="1"/>
    <col min="1570" max="1771" width="9.140625" style="2095" customWidth="1"/>
    <col min="1772" max="1772" width="71.42578125" style="2095" customWidth="1"/>
    <col min="1773" max="1773" width="16" style="2095" customWidth="1"/>
    <col min="1774" max="1786" width="15" style="2095" bestFit="1" customWidth="1"/>
    <col min="1787" max="1787" width="14.85546875" style="2095" customWidth="1"/>
    <col min="1788" max="1792" width="15" style="2095"/>
    <col min="1793" max="1793" width="71.42578125" style="2095" customWidth="1"/>
    <col min="1794" max="1794" width="16" style="2095" customWidth="1"/>
    <col min="1795" max="1807" width="15" style="2095" bestFit="1" customWidth="1"/>
    <col min="1808" max="1808" width="14.85546875" style="2095" customWidth="1"/>
    <col min="1809" max="1812" width="15" style="2095" bestFit="1" customWidth="1"/>
    <col min="1813" max="1813" width="16.42578125" style="2095" customWidth="1"/>
    <col min="1814" max="1819" width="15" style="2095" bestFit="1" customWidth="1"/>
    <col min="1820" max="1823" width="15.140625" style="2095" customWidth="1"/>
    <col min="1824" max="1824" width="16" style="2095" customWidth="1"/>
    <col min="1825" max="1825" width="15.42578125" style="2095" customWidth="1"/>
    <col min="1826" max="2027" width="9.140625" style="2095" customWidth="1"/>
    <col min="2028" max="2028" width="71.42578125" style="2095" customWidth="1"/>
    <col min="2029" max="2029" width="16" style="2095" customWidth="1"/>
    <col min="2030" max="2042" width="15" style="2095" bestFit="1" customWidth="1"/>
    <col min="2043" max="2043" width="14.85546875" style="2095" customWidth="1"/>
    <col min="2044" max="2048" width="15" style="2095"/>
    <col min="2049" max="2049" width="71.42578125" style="2095" customWidth="1"/>
    <col min="2050" max="2050" width="16" style="2095" customWidth="1"/>
    <col min="2051" max="2063" width="15" style="2095" bestFit="1" customWidth="1"/>
    <col min="2064" max="2064" width="14.85546875" style="2095" customWidth="1"/>
    <col min="2065" max="2068" width="15" style="2095" bestFit="1" customWidth="1"/>
    <col min="2069" max="2069" width="16.42578125" style="2095" customWidth="1"/>
    <col min="2070" max="2075" width="15" style="2095" bestFit="1" customWidth="1"/>
    <col min="2076" max="2079" width="15.140625" style="2095" customWidth="1"/>
    <col min="2080" max="2080" width="16" style="2095" customWidth="1"/>
    <col min="2081" max="2081" width="15.42578125" style="2095" customWidth="1"/>
    <col min="2082" max="2283" width="9.140625" style="2095" customWidth="1"/>
    <col min="2284" max="2284" width="71.42578125" style="2095" customWidth="1"/>
    <col min="2285" max="2285" width="16" style="2095" customWidth="1"/>
    <col min="2286" max="2298" width="15" style="2095" bestFit="1" customWidth="1"/>
    <col min="2299" max="2299" width="14.85546875" style="2095" customWidth="1"/>
    <col min="2300" max="2304" width="15" style="2095"/>
    <col min="2305" max="2305" width="71.42578125" style="2095" customWidth="1"/>
    <col min="2306" max="2306" width="16" style="2095" customWidth="1"/>
    <col min="2307" max="2319" width="15" style="2095" bestFit="1" customWidth="1"/>
    <col min="2320" max="2320" width="14.85546875" style="2095" customWidth="1"/>
    <col min="2321" max="2324" width="15" style="2095" bestFit="1" customWidth="1"/>
    <col min="2325" max="2325" width="16.42578125" style="2095" customWidth="1"/>
    <col min="2326" max="2331" width="15" style="2095" bestFit="1" customWidth="1"/>
    <col min="2332" max="2335" width="15.140625" style="2095" customWidth="1"/>
    <col min="2336" max="2336" width="16" style="2095" customWidth="1"/>
    <col min="2337" max="2337" width="15.42578125" style="2095" customWidth="1"/>
    <col min="2338" max="2539" width="9.140625" style="2095" customWidth="1"/>
    <col min="2540" max="2540" width="71.42578125" style="2095" customWidth="1"/>
    <col min="2541" max="2541" width="16" style="2095" customWidth="1"/>
    <col min="2542" max="2554" width="15" style="2095" bestFit="1" customWidth="1"/>
    <col min="2555" max="2555" width="14.85546875" style="2095" customWidth="1"/>
    <col min="2556" max="2560" width="15" style="2095"/>
    <col min="2561" max="2561" width="71.42578125" style="2095" customWidth="1"/>
    <col min="2562" max="2562" width="16" style="2095" customWidth="1"/>
    <col min="2563" max="2575" width="15" style="2095" bestFit="1" customWidth="1"/>
    <col min="2576" max="2576" width="14.85546875" style="2095" customWidth="1"/>
    <col min="2577" max="2580" width="15" style="2095" bestFit="1" customWidth="1"/>
    <col min="2581" max="2581" width="16.42578125" style="2095" customWidth="1"/>
    <col min="2582" max="2587" width="15" style="2095" bestFit="1" customWidth="1"/>
    <col min="2588" max="2591" width="15.140625" style="2095" customWidth="1"/>
    <col min="2592" max="2592" width="16" style="2095" customWidth="1"/>
    <col min="2593" max="2593" width="15.42578125" style="2095" customWidth="1"/>
    <col min="2594" max="2795" width="9.140625" style="2095" customWidth="1"/>
    <col min="2796" max="2796" width="71.42578125" style="2095" customWidth="1"/>
    <col min="2797" max="2797" width="16" style="2095" customWidth="1"/>
    <col min="2798" max="2810" width="15" style="2095" bestFit="1" customWidth="1"/>
    <col min="2811" max="2811" width="14.85546875" style="2095" customWidth="1"/>
    <col min="2812" max="2816" width="15" style="2095"/>
    <col min="2817" max="2817" width="71.42578125" style="2095" customWidth="1"/>
    <col min="2818" max="2818" width="16" style="2095" customWidth="1"/>
    <col min="2819" max="2831" width="15" style="2095" bestFit="1" customWidth="1"/>
    <col min="2832" max="2832" width="14.85546875" style="2095" customWidth="1"/>
    <col min="2833" max="2836" width="15" style="2095" bestFit="1" customWidth="1"/>
    <col min="2837" max="2837" width="16.42578125" style="2095" customWidth="1"/>
    <col min="2838" max="2843" width="15" style="2095" bestFit="1" customWidth="1"/>
    <col min="2844" max="2847" width="15.140625" style="2095" customWidth="1"/>
    <col min="2848" max="2848" width="16" style="2095" customWidth="1"/>
    <col min="2849" max="2849" width="15.42578125" style="2095" customWidth="1"/>
    <col min="2850" max="3051" width="9.140625" style="2095" customWidth="1"/>
    <col min="3052" max="3052" width="71.42578125" style="2095" customWidth="1"/>
    <col min="3053" max="3053" width="16" style="2095" customWidth="1"/>
    <col min="3054" max="3066" width="15" style="2095" bestFit="1" customWidth="1"/>
    <col min="3067" max="3067" width="14.85546875" style="2095" customWidth="1"/>
    <col min="3068" max="3072" width="15" style="2095"/>
    <col min="3073" max="3073" width="71.42578125" style="2095" customWidth="1"/>
    <col min="3074" max="3074" width="16" style="2095" customWidth="1"/>
    <col min="3075" max="3087" width="15" style="2095" bestFit="1" customWidth="1"/>
    <col min="3088" max="3088" width="14.85546875" style="2095" customWidth="1"/>
    <col min="3089" max="3092" width="15" style="2095" bestFit="1" customWidth="1"/>
    <col min="3093" max="3093" width="16.42578125" style="2095" customWidth="1"/>
    <col min="3094" max="3099" width="15" style="2095" bestFit="1" customWidth="1"/>
    <col min="3100" max="3103" width="15.140625" style="2095" customWidth="1"/>
    <col min="3104" max="3104" width="16" style="2095" customWidth="1"/>
    <col min="3105" max="3105" width="15.42578125" style="2095" customWidth="1"/>
    <col min="3106" max="3307" width="9.140625" style="2095" customWidth="1"/>
    <col min="3308" max="3308" width="71.42578125" style="2095" customWidth="1"/>
    <col min="3309" max="3309" width="16" style="2095" customWidth="1"/>
    <col min="3310" max="3322" width="15" style="2095" bestFit="1" customWidth="1"/>
    <col min="3323" max="3323" width="14.85546875" style="2095" customWidth="1"/>
    <col min="3324" max="3328" width="15" style="2095"/>
    <col min="3329" max="3329" width="71.42578125" style="2095" customWidth="1"/>
    <col min="3330" max="3330" width="16" style="2095" customWidth="1"/>
    <col min="3331" max="3343" width="15" style="2095" bestFit="1" customWidth="1"/>
    <col min="3344" max="3344" width="14.85546875" style="2095" customWidth="1"/>
    <col min="3345" max="3348" width="15" style="2095" bestFit="1" customWidth="1"/>
    <col min="3349" max="3349" width="16.42578125" style="2095" customWidth="1"/>
    <col min="3350" max="3355" width="15" style="2095" bestFit="1" customWidth="1"/>
    <col min="3356" max="3359" width="15.140625" style="2095" customWidth="1"/>
    <col min="3360" max="3360" width="16" style="2095" customWidth="1"/>
    <col min="3361" max="3361" width="15.42578125" style="2095" customWidth="1"/>
    <col min="3362" max="3563" width="9.140625" style="2095" customWidth="1"/>
    <col min="3564" max="3564" width="71.42578125" style="2095" customWidth="1"/>
    <col min="3565" max="3565" width="16" style="2095" customWidth="1"/>
    <col min="3566" max="3578" width="15" style="2095" bestFit="1" customWidth="1"/>
    <col min="3579" max="3579" width="14.85546875" style="2095" customWidth="1"/>
    <col min="3580" max="3584" width="15" style="2095"/>
    <col min="3585" max="3585" width="71.42578125" style="2095" customWidth="1"/>
    <col min="3586" max="3586" width="16" style="2095" customWidth="1"/>
    <col min="3587" max="3599" width="15" style="2095" bestFit="1" customWidth="1"/>
    <col min="3600" max="3600" width="14.85546875" style="2095" customWidth="1"/>
    <col min="3601" max="3604" width="15" style="2095" bestFit="1" customWidth="1"/>
    <col min="3605" max="3605" width="16.42578125" style="2095" customWidth="1"/>
    <col min="3606" max="3611" width="15" style="2095" bestFit="1" customWidth="1"/>
    <col min="3612" max="3615" width="15.140625" style="2095" customWidth="1"/>
    <col min="3616" max="3616" width="16" style="2095" customWidth="1"/>
    <col min="3617" max="3617" width="15.42578125" style="2095" customWidth="1"/>
    <col min="3618" max="3819" width="9.140625" style="2095" customWidth="1"/>
    <col min="3820" max="3820" width="71.42578125" style="2095" customWidth="1"/>
    <col min="3821" max="3821" width="16" style="2095" customWidth="1"/>
    <col min="3822" max="3834" width="15" style="2095" bestFit="1" customWidth="1"/>
    <col min="3835" max="3835" width="14.85546875" style="2095" customWidth="1"/>
    <col min="3836" max="3840" width="15" style="2095"/>
    <col min="3841" max="3841" width="71.42578125" style="2095" customWidth="1"/>
    <col min="3842" max="3842" width="16" style="2095" customWidth="1"/>
    <col min="3843" max="3855" width="15" style="2095" bestFit="1" customWidth="1"/>
    <col min="3856" max="3856" width="14.85546875" style="2095" customWidth="1"/>
    <col min="3857" max="3860" width="15" style="2095" bestFit="1" customWidth="1"/>
    <col min="3861" max="3861" width="16.42578125" style="2095" customWidth="1"/>
    <col min="3862" max="3867" width="15" style="2095" bestFit="1" customWidth="1"/>
    <col min="3868" max="3871" width="15.140625" style="2095" customWidth="1"/>
    <col min="3872" max="3872" width="16" style="2095" customWidth="1"/>
    <col min="3873" max="3873" width="15.42578125" style="2095" customWidth="1"/>
    <col min="3874" max="4075" width="9.140625" style="2095" customWidth="1"/>
    <col min="4076" max="4076" width="71.42578125" style="2095" customWidth="1"/>
    <col min="4077" max="4077" width="16" style="2095" customWidth="1"/>
    <col min="4078" max="4090" width="15" style="2095" bestFit="1" customWidth="1"/>
    <col min="4091" max="4091" width="14.85546875" style="2095" customWidth="1"/>
    <col min="4092" max="4096" width="15" style="2095"/>
    <col min="4097" max="4097" width="71.42578125" style="2095" customWidth="1"/>
    <col min="4098" max="4098" width="16" style="2095" customWidth="1"/>
    <col min="4099" max="4111" width="15" style="2095" bestFit="1" customWidth="1"/>
    <col min="4112" max="4112" width="14.85546875" style="2095" customWidth="1"/>
    <col min="4113" max="4116" width="15" style="2095" bestFit="1" customWidth="1"/>
    <col min="4117" max="4117" width="16.42578125" style="2095" customWidth="1"/>
    <col min="4118" max="4123" width="15" style="2095" bestFit="1" customWidth="1"/>
    <col min="4124" max="4127" width="15.140625" style="2095" customWidth="1"/>
    <col min="4128" max="4128" width="16" style="2095" customWidth="1"/>
    <col min="4129" max="4129" width="15.42578125" style="2095" customWidth="1"/>
    <col min="4130" max="4331" width="9.140625" style="2095" customWidth="1"/>
    <col min="4332" max="4332" width="71.42578125" style="2095" customWidth="1"/>
    <col min="4333" max="4333" width="16" style="2095" customWidth="1"/>
    <col min="4334" max="4346" width="15" style="2095" bestFit="1" customWidth="1"/>
    <col min="4347" max="4347" width="14.85546875" style="2095" customWidth="1"/>
    <col min="4348" max="4352" width="15" style="2095"/>
    <col min="4353" max="4353" width="71.42578125" style="2095" customWidth="1"/>
    <col min="4354" max="4354" width="16" style="2095" customWidth="1"/>
    <col min="4355" max="4367" width="15" style="2095" bestFit="1" customWidth="1"/>
    <col min="4368" max="4368" width="14.85546875" style="2095" customWidth="1"/>
    <col min="4369" max="4372" width="15" style="2095" bestFit="1" customWidth="1"/>
    <col min="4373" max="4373" width="16.42578125" style="2095" customWidth="1"/>
    <col min="4374" max="4379" width="15" style="2095" bestFit="1" customWidth="1"/>
    <col min="4380" max="4383" width="15.140625" style="2095" customWidth="1"/>
    <col min="4384" max="4384" width="16" style="2095" customWidth="1"/>
    <col min="4385" max="4385" width="15.42578125" style="2095" customWidth="1"/>
    <col min="4386" max="4587" width="9.140625" style="2095" customWidth="1"/>
    <col min="4588" max="4588" width="71.42578125" style="2095" customWidth="1"/>
    <col min="4589" max="4589" width="16" style="2095" customWidth="1"/>
    <col min="4590" max="4602" width="15" style="2095" bestFit="1" customWidth="1"/>
    <col min="4603" max="4603" width="14.85546875" style="2095" customWidth="1"/>
    <col min="4604" max="4608" width="15" style="2095"/>
    <col min="4609" max="4609" width="71.42578125" style="2095" customWidth="1"/>
    <col min="4610" max="4610" width="16" style="2095" customWidth="1"/>
    <col min="4611" max="4623" width="15" style="2095" bestFit="1" customWidth="1"/>
    <col min="4624" max="4624" width="14.85546875" style="2095" customWidth="1"/>
    <col min="4625" max="4628" width="15" style="2095" bestFit="1" customWidth="1"/>
    <col min="4629" max="4629" width="16.42578125" style="2095" customWidth="1"/>
    <col min="4630" max="4635" width="15" style="2095" bestFit="1" customWidth="1"/>
    <col min="4636" max="4639" width="15.140625" style="2095" customWidth="1"/>
    <col min="4640" max="4640" width="16" style="2095" customWidth="1"/>
    <col min="4641" max="4641" width="15.42578125" style="2095" customWidth="1"/>
    <col min="4642" max="4843" width="9.140625" style="2095" customWidth="1"/>
    <col min="4844" max="4844" width="71.42578125" style="2095" customWidth="1"/>
    <col min="4845" max="4845" width="16" style="2095" customWidth="1"/>
    <col min="4846" max="4858" width="15" style="2095" bestFit="1" customWidth="1"/>
    <col min="4859" max="4859" width="14.85546875" style="2095" customWidth="1"/>
    <col min="4860" max="4864" width="15" style="2095"/>
    <col min="4865" max="4865" width="71.42578125" style="2095" customWidth="1"/>
    <col min="4866" max="4866" width="16" style="2095" customWidth="1"/>
    <col min="4867" max="4879" width="15" style="2095" bestFit="1" customWidth="1"/>
    <col min="4880" max="4880" width="14.85546875" style="2095" customWidth="1"/>
    <col min="4881" max="4884" width="15" style="2095" bestFit="1" customWidth="1"/>
    <col min="4885" max="4885" width="16.42578125" style="2095" customWidth="1"/>
    <col min="4886" max="4891" width="15" style="2095" bestFit="1" customWidth="1"/>
    <col min="4892" max="4895" width="15.140625" style="2095" customWidth="1"/>
    <col min="4896" max="4896" width="16" style="2095" customWidth="1"/>
    <col min="4897" max="4897" width="15.42578125" style="2095" customWidth="1"/>
    <col min="4898" max="5099" width="9.140625" style="2095" customWidth="1"/>
    <col min="5100" max="5100" width="71.42578125" style="2095" customWidth="1"/>
    <col min="5101" max="5101" width="16" style="2095" customWidth="1"/>
    <col min="5102" max="5114" width="15" style="2095" bestFit="1" customWidth="1"/>
    <col min="5115" max="5115" width="14.85546875" style="2095" customWidth="1"/>
    <col min="5116" max="5120" width="15" style="2095"/>
    <col min="5121" max="5121" width="71.42578125" style="2095" customWidth="1"/>
    <col min="5122" max="5122" width="16" style="2095" customWidth="1"/>
    <col min="5123" max="5135" width="15" style="2095" bestFit="1" customWidth="1"/>
    <col min="5136" max="5136" width="14.85546875" style="2095" customWidth="1"/>
    <col min="5137" max="5140" width="15" style="2095" bestFit="1" customWidth="1"/>
    <col min="5141" max="5141" width="16.42578125" style="2095" customWidth="1"/>
    <col min="5142" max="5147" width="15" style="2095" bestFit="1" customWidth="1"/>
    <col min="5148" max="5151" width="15.140625" style="2095" customWidth="1"/>
    <col min="5152" max="5152" width="16" style="2095" customWidth="1"/>
    <col min="5153" max="5153" width="15.42578125" style="2095" customWidth="1"/>
    <col min="5154" max="5355" width="9.140625" style="2095" customWidth="1"/>
    <col min="5356" max="5356" width="71.42578125" style="2095" customWidth="1"/>
    <col min="5357" max="5357" width="16" style="2095" customWidth="1"/>
    <col min="5358" max="5370" width="15" style="2095" bestFit="1" customWidth="1"/>
    <col min="5371" max="5371" width="14.85546875" style="2095" customWidth="1"/>
    <col min="5372" max="5376" width="15" style="2095"/>
    <col min="5377" max="5377" width="71.42578125" style="2095" customWidth="1"/>
    <col min="5378" max="5378" width="16" style="2095" customWidth="1"/>
    <col min="5379" max="5391" width="15" style="2095" bestFit="1" customWidth="1"/>
    <col min="5392" max="5392" width="14.85546875" style="2095" customWidth="1"/>
    <col min="5393" max="5396" width="15" style="2095" bestFit="1" customWidth="1"/>
    <col min="5397" max="5397" width="16.42578125" style="2095" customWidth="1"/>
    <col min="5398" max="5403" width="15" style="2095" bestFit="1" customWidth="1"/>
    <col min="5404" max="5407" width="15.140625" style="2095" customWidth="1"/>
    <col min="5408" max="5408" width="16" style="2095" customWidth="1"/>
    <col min="5409" max="5409" width="15.42578125" style="2095" customWidth="1"/>
    <col min="5410" max="5611" width="9.140625" style="2095" customWidth="1"/>
    <col min="5612" max="5612" width="71.42578125" style="2095" customWidth="1"/>
    <col min="5613" max="5613" width="16" style="2095" customWidth="1"/>
    <col min="5614" max="5626" width="15" style="2095" bestFit="1" customWidth="1"/>
    <col min="5627" max="5627" width="14.85546875" style="2095" customWidth="1"/>
    <col min="5628" max="5632" width="15" style="2095"/>
    <col min="5633" max="5633" width="71.42578125" style="2095" customWidth="1"/>
    <col min="5634" max="5634" width="16" style="2095" customWidth="1"/>
    <col min="5635" max="5647" width="15" style="2095" bestFit="1" customWidth="1"/>
    <col min="5648" max="5648" width="14.85546875" style="2095" customWidth="1"/>
    <col min="5649" max="5652" width="15" style="2095" bestFit="1" customWidth="1"/>
    <col min="5653" max="5653" width="16.42578125" style="2095" customWidth="1"/>
    <col min="5654" max="5659" width="15" style="2095" bestFit="1" customWidth="1"/>
    <col min="5660" max="5663" width="15.140625" style="2095" customWidth="1"/>
    <col min="5664" max="5664" width="16" style="2095" customWidth="1"/>
    <col min="5665" max="5665" width="15.42578125" style="2095" customWidth="1"/>
    <col min="5666" max="5867" width="9.140625" style="2095" customWidth="1"/>
    <col min="5868" max="5868" width="71.42578125" style="2095" customWidth="1"/>
    <col min="5869" max="5869" width="16" style="2095" customWidth="1"/>
    <col min="5870" max="5882" width="15" style="2095" bestFit="1" customWidth="1"/>
    <col min="5883" max="5883" width="14.85546875" style="2095" customWidth="1"/>
    <col min="5884" max="5888" width="15" style="2095"/>
    <col min="5889" max="5889" width="71.42578125" style="2095" customWidth="1"/>
    <col min="5890" max="5890" width="16" style="2095" customWidth="1"/>
    <col min="5891" max="5903" width="15" style="2095" bestFit="1" customWidth="1"/>
    <col min="5904" max="5904" width="14.85546875" style="2095" customWidth="1"/>
    <col min="5905" max="5908" width="15" style="2095" bestFit="1" customWidth="1"/>
    <col min="5909" max="5909" width="16.42578125" style="2095" customWidth="1"/>
    <col min="5910" max="5915" width="15" style="2095" bestFit="1" customWidth="1"/>
    <col min="5916" max="5919" width="15.140625" style="2095" customWidth="1"/>
    <col min="5920" max="5920" width="16" style="2095" customWidth="1"/>
    <col min="5921" max="5921" width="15.42578125" style="2095" customWidth="1"/>
    <col min="5922" max="6123" width="9.140625" style="2095" customWidth="1"/>
    <col min="6124" max="6124" width="71.42578125" style="2095" customWidth="1"/>
    <col min="6125" max="6125" width="16" style="2095" customWidth="1"/>
    <col min="6126" max="6138" width="15" style="2095" bestFit="1" customWidth="1"/>
    <col min="6139" max="6139" width="14.85546875" style="2095" customWidth="1"/>
    <col min="6140" max="6144" width="15" style="2095"/>
    <col min="6145" max="6145" width="71.42578125" style="2095" customWidth="1"/>
    <col min="6146" max="6146" width="16" style="2095" customWidth="1"/>
    <col min="6147" max="6159" width="15" style="2095" bestFit="1" customWidth="1"/>
    <col min="6160" max="6160" width="14.85546875" style="2095" customWidth="1"/>
    <col min="6161" max="6164" width="15" style="2095" bestFit="1" customWidth="1"/>
    <col min="6165" max="6165" width="16.42578125" style="2095" customWidth="1"/>
    <col min="6166" max="6171" width="15" style="2095" bestFit="1" customWidth="1"/>
    <col min="6172" max="6175" width="15.140625" style="2095" customWidth="1"/>
    <col min="6176" max="6176" width="16" style="2095" customWidth="1"/>
    <col min="6177" max="6177" width="15.42578125" style="2095" customWidth="1"/>
    <col min="6178" max="6379" width="9.140625" style="2095" customWidth="1"/>
    <col min="6380" max="6380" width="71.42578125" style="2095" customWidth="1"/>
    <col min="6381" max="6381" width="16" style="2095" customWidth="1"/>
    <col min="6382" max="6394" width="15" style="2095" bestFit="1" customWidth="1"/>
    <col min="6395" max="6395" width="14.85546875" style="2095" customWidth="1"/>
    <col min="6396" max="6400" width="15" style="2095"/>
    <col min="6401" max="6401" width="71.42578125" style="2095" customWidth="1"/>
    <col min="6402" max="6402" width="16" style="2095" customWidth="1"/>
    <col min="6403" max="6415" width="15" style="2095" bestFit="1" customWidth="1"/>
    <col min="6416" max="6416" width="14.85546875" style="2095" customWidth="1"/>
    <col min="6417" max="6420" width="15" style="2095" bestFit="1" customWidth="1"/>
    <col min="6421" max="6421" width="16.42578125" style="2095" customWidth="1"/>
    <col min="6422" max="6427" width="15" style="2095" bestFit="1" customWidth="1"/>
    <col min="6428" max="6431" width="15.140625" style="2095" customWidth="1"/>
    <col min="6432" max="6432" width="16" style="2095" customWidth="1"/>
    <col min="6433" max="6433" width="15.42578125" style="2095" customWidth="1"/>
    <col min="6434" max="6635" width="9.140625" style="2095" customWidth="1"/>
    <col min="6636" max="6636" width="71.42578125" style="2095" customWidth="1"/>
    <col min="6637" max="6637" width="16" style="2095" customWidth="1"/>
    <col min="6638" max="6650" width="15" style="2095" bestFit="1" customWidth="1"/>
    <col min="6651" max="6651" width="14.85546875" style="2095" customWidth="1"/>
    <col min="6652" max="6656" width="15" style="2095"/>
    <col min="6657" max="6657" width="71.42578125" style="2095" customWidth="1"/>
    <col min="6658" max="6658" width="16" style="2095" customWidth="1"/>
    <col min="6659" max="6671" width="15" style="2095" bestFit="1" customWidth="1"/>
    <col min="6672" max="6672" width="14.85546875" style="2095" customWidth="1"/>
    <col min="6673" max="6676" width="15" style="2095" bestFit="1" customWidth="1"/>
    <col min="6677" max="6677" width="16.42578125" style="2095" customWidth="1"/>
    <col min="6678" max="6683" width="15" style="2095" bestFit="1" customWidth="1"/>
    <col min="6684" max="6687" width="15.140625" style="2095" customWidth="1"/>
    <col min="6688" max="6688" width="16" style="2095" customWidth="1"/>
    <col min="6689" max="6689" width="15.42578125" style="2095" customWidth="1"/>
    <col min="6690" max="6891" width="9.140625" style="2095" customWidth="1"/>
    <col min="6892" max="6892" width="71.42578125" style="2095" customWidth="1"/>
    <col min="6893" max="6893" width="16" style="2095" customWidth="1"/>
    <col min="6894" max="6906" width="15" style="2095" bestFit="1" customWidth="1"/>
    <col min="6907" max="6907" width="14.85546875" style="2095" customWidth="1"/>
    <col min="6908" max="6912" width="15" style="2095"/>
    <col min="6913" max="6913" width="71.42578125" style="2095" customWidth="1"/>
    <col min="6914" max="6914" width="16" style="2095" customWidth="1"/>
    <col min="6915" max="6927" width="15" style="2095" bestFit="1" customWidth="1"/>
    <col min="6928" max="6928" width="14.85546875" style="2095" customWidth="1"/>
    <col min="6929" max="6932" width="15" style="2095" bestFit="1" customWidth="1"/>
    <col min="6933" max="6933" width="16.42578125" style="2095" customWidth="1"/>
    <col min="6934" max="6939" width="15" style="2095" bestFit="1" customWidth="1"/>
    <col min="6940" max="6943" width="15.140625" style="2095" customWidth="1"/>
    <col min="6944" max="6944" width="16" style="2095" customWidth="1"/>
    <col min="6945" max="6945" width="15.42578125" style="2095" customWidth="1"/>
    <col min="6946" max="7147" width="9.140625" style="2095" customWidth="1"/>
    <col min="7148" max="7148" width="71.42578125" style="2095" customWidth="1"/>
    <col min="7149" max="7149" width="16" style="2095" customWidth="1"/>
    <col min="7150" max="7162" width="15" style="2095" bestFit="1" customWidth="1"/>
    <col min="7163" max="7163" width="14.85546875" style="2095" customWidth="1"/>
    <col min="7164" max="7168" width="15" style="2095"/>
    <col min="7169" max="7169" width="71.42578125" style="2095" customWidth="1"/>
    <col min="7170" max="7170" width="16" style="2095" customWidth="1"/>
    <col min="7171" max="7183" width="15" style="2095" bestFit="1" customWidth="1"/>
    <col min="7184" max="7184" width="14.85546875" style="2095" customWidth="1"/>
    <col min="7185" max="7188" width="15" style="2095" bestFit="1" customWidth="1"/>
    <col min="7189" max="7189" width="16.42578125" style="2095" customWidth="1"/>
    <col min="7190" max="7195" width="15" style="2095" bestFit="1" customWidth="1"/>
    <col min="7196" max="7199" width="15.140625" style="2095" customWidth="1"/>
    <col min="7200" max="7200" width="16" style="2095" customWidth="1"/>
    <col min="7201" max="7201" width="15.42578125" style="2095" customWidth="1"/>
    <col min="7202" max="7403" width="9.140625" style="2095" customWidth="1"/>
    <col min="7404" max="7404" width="71.42578125" style="2095" customWidth="1"/>
    <col min="7405" max="7405" width="16" style="2095" customWidth="1"/>
    <col min="7406" max="7418" width="15" style="2095" bestFit="1" customWidth="1"/>
    <col min="7419" max="7419" width="14.85546875" style="2095" customWidth="1"/>
    <col min="7420" max="7424" width="15" style="2095"/>
    <col min="7425" max="7425" width="71.42578125" style="2095" customWidth="1"/>
    <col min="7426" max="7426" width="16" style="2095" customWidth="1"/>
    <col min="7427" max="7439" width="15" style="2095" bestFit="1" customWidth="1"/>
    <col min="7440" max="7440" width="14.85546875" style="2095" customWidth="1"/>
    <col min="7441" max="7444" width="15" style="2095" bestFit="1" customWidth="1"/>
    <col min="7445" max="7445" width="16.42578125" style="2095" customWidth="1"/>
    <col min="7446" max="7451" width="15" style="2095" bestFit="1" customWidth="1"/>
    <col min="7452" max="7455" width="15.140625" style="2095" customWidth="1"/>
    <col min="7456" max="7456" width="16" style="2095" customWidth="1"/>
    <col min="7457" max="7457" width="15.42578125" style="2095" customWidth="1"/>
    <col min="7458" max="7659" width="9.140625" style="2095" customWidth="1"/>
    <col min="7660" max="7660" width="71.42578125" style="2095" customWidth="1"/>
    <col min="7661" max="7661" width="16" style="2095" customWidth="1"/>
    <col min="7662" max="7674" width="15" style="2095" bestFit="1" customWidth="1"/>
    <col min="7675" max="7675" width="14.85546875" style="2095" customWidth="1"/>
    <col min="7676" max="7680" width="15" style="2095"/>
    <col min="7681" max="7681" width="71.42578125" style="2095" customWidth="1"/>
    <col min="7682" max="7682" width="16" style="2095" customWidth="1"/>
    <col min="7683" max="7695" width="15" style="2095" bestFit="1" customWidth="1"/>
    <col min="7696" max="7696" width="14.85546875" style="2095" customWidth="1"/>
    <col min="7697" max="7700" width="15" style="2095" bestFit="1" customWidth="1"/>
    <col min="7701" max="7701" width="16.42578125" style="2095" customWidth="1"/>
    <col min="7702" max="7707" width="15" style="2095" bestFit="1" customWidth="1"/>
    <col min="7708" max="7711" width="15.140625" style="2095" customWidth="1"/>
    <col min="7712" max="7712" width="16" style="2095" customWidth="1"/>
    <col min="7713" max="7713" width="15.42578125" style="2095" customWidth="1"/>
    <col min="7714" max="7915" width="9.140625" style="2095" customWidth="1"/>
    <col min="7916" max="7916" width="71.42578125" style="2095" customWidth="1"/>
    <col min="7917" max="7917" width="16" style="2095" customWidth="1"/>
    <col min="7918" max="7930" width="15" style="2095" bestFit="1" customWidth="1"/>
    <col min="7931" max="7931" width="14.85546875" style="2095" customWidth="1"/>
    <col min="7932" max="7936" width="15" style="2095"/>
    <col min="7937" max="7937" width="71.42578125" style="2095" customWidth="1"/>
    <col min="7938" max="7938" width="16" style="2095" customWidth="1"/>
    <col min="7939" max="7951" width="15" style="2095" bestFit="1" customWidth="1"/>
    <col min="7952" max="7952" width="14.85546875" style="2095" customWidth="1"/>
    <col min="7953" max="7956" width="15" style="2095" bestFit="1" customWidth="1"/>
    <col min="7957" max="7957" width="16.42578125" style="2095" customWidth="1"/>
    <col min="7958" max="7963" width="15" style="2095" bestFit="1" customWidth="1"/>
    <col min="7964" max="7967" width="15.140625" style="2095" customWidth="1"/>
    <col min="7968" max="7968" width="16" style="2095" customWidth="1"/>
    <col min="7969" max="7969" width="15.42578125" style="2095" customWidth="1"/>
    <col min="7970" max="8171" width="9.140625" style="2095" customWidth="1"/>
    <col min="8172" max="8172" width="71.42578125" style="2095" customWidth="1"/>
    <col min="8173" max="8173" width="16" style="2095" customWidth="1"/>
    <col min="8174" max="8186" width="15" style="2095" bestFit="1" customWidth="1"/>
    <col min="8187" max="8187" width="14.85546875" style="2095" customWidth="1"/>
    <col min="8188" max="8192" width="15" style="2095"/>
    <col min="8193" max="8193" width="71.42578125" style="2095" customWidth="1"/>
    <col min="8194" max="8194" width="16" style="2095" customWidth="1"/>
    <col min="8195" max="8207" width="15" style="2095" bestFit="1" customWidth="1"/>
    <col min="8208" max="8208" width="14.85546875" style="2095" customWidth="1"/>
    <col min="8209" max="8212" width="15" style="2095" bestFit="1" customWidth="1"/>
    <col min="8213" max="8213" width="16.42578125" style="2095" customWidth="1"/>
    <col min="8214" max="8219" width="15" style="2095" bestFit="1" customWidth="1"/>
    <col min="8220" max="8223" width="15.140625" style="2095" customWidth="1"/>
    <col min="8224" max="8224" width="16" style="2095" customWidth="1"/>
    <col min="8225" max="8225" width="15.42578125" style="2095" customWidth="1"/>
    <col min="8226" max="8427" width="9.140625" style="2095" customWidth="1"/>
    <col min="8428" max="8428" width="71.42578125" style="2095" customWidth="1"/>
    <col min="8429" max="8429" width="16" style="2095" customWidth="1"/>
    <col min="8430" max="8442" width="15" style="2095" bestFit="1" customWidth="1"/>
    <col min="8443" max="8443" width="14.85546875" style="2095" customWidth="1"/>
    <col min="8444" max="8448" width="15" style="2095"/>
    <col min="8449" max="8449" width="71.42578125" style="2095" customWidth="1"/>
    <col min="8450" max="8450" width="16" style="2095" customWidth="1"/>
    <col min="8451" max="8463" width="15" style="2095" bestFit="1" customWidth="1"/>
    <col min="8464" max="8464" width="14.85546875" style="2095" customWidth="1"/>
    <col min="8465" max="8468" width="15" style="2095" bestFit="1" customWidth="1"/>
    <col min="8469" max="8469" width="16.42578125" style="2095" customWidth="1"/>
    <col min="8470" max="8475" width="15" style="2095" bestFit="1" customWidth="1"/>
    <col min="8476" max="8479" width="15.140625" style="2095" customWidth="1"/>
    <col min="8480" max="8480" width="16" style="2095" customWidth="1"/>
    <col min="8481" max="8481" width="15.42578125" style="2095" customWidth="1"/>
    <col min="8482" max="8683" width="9.140625" style="2095" customWidth="1"/>
    <col min="8684" max="8684" width="71.42578125" style="2095" customWidth="1"/>
    <col min="8685" max="8685" width="16" style="2095" customWidth="1"/>
    <col min="8686" max="8698" width="15" style="2095" bestFit="1" customWidth="1"/>
    <col min="8699" max="8699" width="14.85546875" style="2095" customWidth="1"/>
    <col min="8700" max="8704" width="15" style="2095"/>
    <col min="8705" max="8705" width="71.42578125" style="2095" customWidth="1"/>
    <col min="8706" max="8706" width="16" style="2095" customWidth="1"/>
    <col min="8707" max="8719" width="15" style="2095" bestFit="1" customWidth="1"/>
    <col min="8720" max="8720" width="14.85546875" style="2095" customWidth="1"/>
    <col min="8721" max="8724" width="15" style="2095" bestFit="1" customWidth="1"/>
    <col min="8725" max="8725" width="16.42578125" style="2095" customWidth="1"/>
    <col min="8726" max="8731" width="15" style="2095" bestFit="1" customWidth="1"/>
    <col min="8732" max="8735" width="15.140625" style="2095" customWidth="1"/>
    <col min="8736" max="8736" width="16" style="2095" customWidth="1"/>
    <col min="8737" max="8737" width="15.42578125" style="2095" customWidth="1"/>
    <col min="8738" max="8939" width="9.140625" style="2095" customWidth="1"/>
    <col min="8940" max="8940" width="71.42578125" style="2095" customWidth="1"/>
    <col min="8941" max="8941" width="16" style="2095" customWidth="1"/>
    <col min="8942" max="8954" width="15" style="2095" bestFit="1" customWidth="1"/>
    <col min="8955" max="8955" width="14.85546875" style="2095" customWidth="1"/>
    <col min="8956" max="8960" width="15" style="2095"/>
    <col min="8961" max="8961" width="71.42578125" style="2095" customWidth="1"/>
    <col min="8962" max="8962" width="16" style="2095" customWidth="1"/>
    <col min="8963" max="8975" width="15" style="2095" bestFit="1" customWidth="1"/>
    <col min="8976" max="8976" width="14.85546875" style="2095" customWidth="1"/>
    <col min="8977" max="8980" width="15" style="2095" bestFit="1" customWidth="1"/>
    <col min="8981" max="8981" width="16.42578125" style="2095" customWidth="1"/>
    <col min="8982" max="8987" width="15" style="2095" bestFit="1" customWidth="1"/>
    <col min="8988" max="8991" width="15.140625" style="2095" customWidth="1"/>
    <col min="8992" max="8992" width="16" style="2095" customWidth="1"/>
    <col min="8993" max="8993" width="15.42578125" style="2095" customWidth="1"/>
    <col min="8994" max="9195" width="9.140625" style="2095" customWidth="1"/>
    <col min="9196" max="9196" width="71.42578125" style="2095" customWidth="1"/>
    <col min="9197" max="9197" width="16" style="2095" customWidth="1"/>
    <col min="9198" max="9210" width="15" style="2095" bestFit="1" customWidth="1"/>
    <col min="9211" max="9211" width="14.85546875" style="2095" customWidth="1"/>
    <col min="9212" max="9216" width="15" style="2095"/>
    <col min="9217" max="9217" width="71.42578125" style="2095" customWidth="1"/>
    <col min="9218" max="9218" width="16" style="2095" customWidth="1"/>
    <col min="9219" max="9231" width="15" style="2095" bestFit="1" customWidth="1"/>
    <col min="9232" max="9232" width="14.85546875" style="2095" customWidth="1"/>
    <col min="9233" max="9236" width="15" style="2095" bestFit="1" customWidth="1"/>
    <col min="9237" max="9237" width="16.42578125" style="2095" customWidth="1"/>
    <col min="9238" max="9243" width="15" style="2095" bestFit="1" customWidth="1"/>
    <col min="9244" max="9247" width="15.140625" style="2095" customWidth="1"/>
    <col min="9248" max="9248" width="16" style="2095" customWidth="1"/>
    <col min="9249" max="9249" width="15.42578125" style="2095" customWidth="1"/>
    <col min="9250" max="9451" width="9.140625" style="2095" customWidth="1"/>
    <col min="9452" max="9452" width="71.42578125" style="2095" customWidth="1"/>
    <col min="9453" max="9453" width="16" style="2095" customWidth="1"/>
    <col min="9454" max="9466" width="15" style="2095" bestFit="1" customWidth="1"/>
    <col min="9467" max="9467" width="14.85546875" style="2095" customWidth="1"/>
    <col min="9468" max="9472" width="15" style="2095"/>
    <col min="9473" max="9473" width="71.42578125" style="2095" customWidth="1"/>
    <col min="9474" max="9474" width="16" style="2095" customWidth="1"/>
    <col min="9475" max="9487" width="15" style="2095" bestFit="1" customWidth="1"/>
    <col min="9488" max="9488" width="14.85546875" style="2095" customWidth="1"/>
    <col min="9489" max="9492" width="15" style="2095" bestFit="1" customWidth="1"/>
    <col min="9493" max="9493" width="16.42578125" style="2095" customWidth="1"/>
    <col min="9494" max="9499" width="15" style="2095" bestFit="1" customWidth="1"/>
    <col min="9500" max="9503" width="15.140625" style="2095" customWidth="1"/>
    <col min="9504" max="9504" width="16" style="2095" customWidth="1"/>
    <col min="9505" max="9505" width="15.42578125" style="2095" customWidth="1"/>
    <col min="9506" max="9707" width="9.140625" style="2095" customWidth="1"/>
    <col min="9708" max="9708" width="71.42578125" style="2095" customWidth="1"/>
    <col min="9709" max="9709" width="16" style="2095" customWidth="1"/>
    <col min="9710" max="9722" width="15" style="2095" bestFit="1" customWidth="1"/>
    <col min="9723" max="9723" width="14.85546875" style="2095" customWidth="1"/>
    <col min="9724" max="9728" width="15" style="2095"/>
    <col min="9729" max="9729" width="71.42578125" style="2095" customWidth="1"/>
    <col min="9730" max="9730" width="16" style="2095" customWidth="1"/>
    <col min="9731" max="9743" width="15" style="2095" bestFit="1" customWidth="1"/>
    <col min="9744" max="9744" width="14.85546875" style="2095" customWidth="1"/>
    <col min="9745" max="9748" width="15" style="2095" bestFit="1" customWidth="1"/>
    <col min="9749" max="9749" width="16.42578125" style="2095" customWidth="1"/>
    <col min="9750" max="9755" width="15" style="2095" bestFit="1" customWidth="1"/>
    <col min="9756" max="9759" width="15.140625" style="2095" customWidth="1"/>
    <col min="9760" max="9760" width="16" style="2095" customWidth="1"/>
    <col min="9761" max="9761" width="15.42578125" style="2095" customWidth="1"/>
    <col min="9762" max="9963" width="9.140625" style="2095" customWidth="1"/>
    <col min="9964" max="9964" width="71.42578125" style="2095" customWidth="1"/>
    <col min="9965" max="9965" width="16" style="2095" customWidth="1"/>
    <col min="9966" max="9978" width="15" style="2095" bestFit="1" customWidth="1"/>
    <col min="9979" max="9979" width="14.85546875" style="2095" customWidth="1"/>
    <col min="9980" max="9984" width="15" style="2095"/>
    <col min="9985" max="9985" width="71.42578125" style="2095" customWidth="1"/>
    <col min="9986" max="9986" width="16" style="2095" customWidth="1"/>
    <col min="9987" max="9999" width="15" style="2095" bestFit="1" customWidth="1"/>
    <col min="10000" max="10000" width="14.85546875" style="2095" customWidth="1"/>
    <col min="10001" max="10004" width="15" style="2095" bestFit="1" customWidth="1"/>
    <col min="10005" max="10005" width="16.42578125" style="2095" customWidth="1"/>
    <col min="10006" max="10011" width="15" style="2095" bestFit="1" customWidth="1"/>
    <col min="10012" max="10015" width="15.140625" style="2095" customWidth="1"/>
    <col min="10016" max="10016" width="16" style="2095" customWidth="1"/>
    <col min="10017" max="10017" width="15.42578125" style="2095" customWidth="1"/>
    <col min="10018" max="10219" width="9.140625" style="2095" customWidth="1"/>
    <col min="10220" max="10220" width="71.42578125" style="2095" customWidth="1"/>
    <col min="10221" max="10221" width="16" style="2095" customWidth="1"/>
    <col min="10222" max="10234" width="15" style="2095" bestFit="1" customWidth="1"/>
    <col min="10235" max="10235" width="14.85546875" style="2095" customWidth="1"/>
    <col min="10236" max="10240" width="15" style="2095"/>
    <col min="10241" max="10241" width="71.42578125" style="2095" customWidth="1"/>
    <col min="10242" max="10242" width="16" style="2095" customWidth="1"/>
    <col min="10243" max="10255" width="15" style="2095" bestFit="1" customWidth="1"/>
    <col min="10256" max="10256" width="14.85546875" style="2095" customWidth="1"/>
    <col min="10257" max="10260" width="15" style="2095" bestFit="1" customWidth="1"/>
    <col min="10261" max="10261" width="16.42578125" style="2095" customWidth="1"/>
    <col min="10262" max="10267" width="15" style="2095" bestFit="1" customWidth="1"/>
    <col min="10268" max="10271" width="15.140625" style="2095" customWidth="1"/>
    <col min="10272" max="10272" width="16" style="2095" customWidth="1"/>
    <col min="10273" max="10273" width="15.42578125" style="2095" customWidth="1"/>
    <col min="10274" max="10475" width="9.140625" style="2095" customWidth="1"/>
    <col min="10476" max="10476" width="71.42578125" style="2095" customWidth="1"/>
    <col min="10477" max="10477" width="16" style="2095" customWidth="1"/>
    <col min="10478" max="10490" width="15" style="2095" bestFit="1" customWidth="1"/>
    <col min="10491" max="10491" width="14.85546875" style="2095" customWidth="1"/>
    <col min="10492" max="10496" width="15" style="2095"/>
    <col min="10497" max="10497" width="71.42578125" style="2095" customWidth="1"/>
    <col min="10498" max="10498" width="16" style="2095" customWidth="1"/>
    <col min="10499" max="10511" width="15" style="2095" bestFit="1" customWidth="1"/>
    <col min="10512" max="10512" width="14.85546875" style="2095" customWidth="1"/>
    <col min="10513" max="10516" width="15" style="2095" bestFit="1" customWidth="1"/>
    <col min="10517" max="10517" width="16.42578125" style="2095" customWidth="1"/>
    <col min="10518" max="10523" width="15" style="2095" bestFit="1" customWidth="1"/>
    <col min="10524" max="10527" width="15.140625" style="2095" customWidth="1"/>
    <col min="10528" max="10528" width="16" style="2095" customWidth="1"/>
    <col min="10529" max="10529" width="15.42578125" style="2095" customWidth="1"/>
    <col min="10530" max="10731" width="9.140625" style="2095" customWidth="1"/>
    <col min="10732" max="10732" width="71.42578125" style="2095" customWidth="1"/>
    <col min="10733" max="10733" width="16" style="2095" customWidth="1"/>
    <col min="10734" max="10746" width="15" style="2095" bestFit="1" customWidth="1"/>
    <col min="10747" max="10747" width="14.85546875" style="2095" customWidth="1"/>
    <col min="10748" max="10752" width="15" style="2095"/>
    <col min="10753" max="10753" width="71.42578125" style="2095" customWidth="1"/>
    <col min="10754" max="10754" width="16" style="2095" customWidth="1"/>
    <col min="10755" max="10767" width="15" style="2095" bestFit="1" customWidth="1"/>
    <col min="10768" max="10768" width="14.85546875" style="2095" customWidth="1"/>
    <col min="10769" max="10772" width="15" style="2095" bestFit="1" customWidth="1"/>
    <col min="10773" max="10773" width="16.42578125" style="2095" customWidth="1"/>
    <col min="10774" max="10779" width="15" style="2095" bestFit="1" customWidth="1"/>
    <col min="10780" max="10783" width="15.140625" style="2095" customWidth="1"/>
    <col min="10784" max="10784" width="16" style="2095" customWidth="1"/>
    <col min="10785" max="10785" width="15.42578125" style="2095" customWidth="1"/>
    <col min="10786" max="10987" width="9.140625" style="2095" customWidth="1"/>
    <col min="10988" max="10988" width="71.42578125" style="2095" customWidth="1"/>
    <col min="10989" max="10989" width="16" style="2095" customWidth="1"/>
    <col min="10990" max="11002" width="15" style="2095" bestFit="1" customWidth="1"/>
    <col min="11003" max="11003" width="14.85546875" style="2095" customWidth="1"/>
    <col min="11004" max="11008" width="15" style="2095"/>
    <col min="11009" max="11009" width="71.42578125" style="2095" customWidth="1"/>
    <col min="11010" max="11010" width="16" style="2095" customWidth="1"/>
    <col min="11011" max="11023" width="15" style="2095" bestFit="1" customWidth="1"/>
    <col min="11024" max="11024" width="14.85546875" style="2095" customWidth="1"/>
    <col min="11025" max="11028" width="15" style="2095" bestFit="1" customWidth="1"/>
    <col min="11029" max="11029" width="16.42578125" style="2095" customWidth="1"/>
    <col min="11030" max="11035" width="15" style="2095" bestFit="1" customWidth="1"/>
    <col min="11036" max="11039" width="15.140625" style="2095" customWidth="1"/>
    <col min="11040" max="11040" width="16" style="2095" customWidth="1"/>
    <col min="11041" max="11041" width="15.42578125" style="2095" customWidth="1"/>
    <col min="11042" max="11243" width="9.140625" style="2095" customWidth="1"/>
    <col min="11244" max="11244" width="71.42578125" style="2095" customWidth="1"/>
    <col min="11245" max="11245" width="16" style="2095" customWidth="1"/>
    <col min="11246" max="11258" width="15" style="2095" bestFit="1" customWidth="1"/>
    <col min="11259" max="11259" width="14.85546875" style="2095" customWidth="1"/>
    <col min="11260" max="11264" width="15" style="2095"/>
    <col min="11265" max="11265" width="71.42578125" style="2095" customWidth="1"/>
    <col min="11266" max="11266" width="16" style="2095" customWidth="1"/>
    <col min="11267" max="11279" width="15" style="2095" bestFit="1" customWidth="1"/>
    <col min="11280" max="11280" width="14.85546875" style="2095" customWidth="1"/>
    <col min="11281" max="11284" width="15" style="2095" bestFit="1" customWidth="1"/>
    <col min="11285" max="11285" width="16.42578125" style="2095" customWidth="1"/>
    <col min="11286" max="11291" width="15" style="2095" bestFit="1" customWidth="1"/>
    <col min="11292" max="11295" width="15.140625" style="2095" customWidth="1"/>
    <col min="11296" max="11296" width="16" style="2095" customWidth="1"/>
    <col min="11297" max="11297" width="15.42578125" style="2095" customWidth="1"/>
    <col min="11298" max="11499" width="9.140625" style="2095" customWidth="1"/>
    <col min="11500" max="11500" width="71.42578125" style="2095" customWidth="1"/>
    <col min="11501" max="11501" width="16" style="2095" customWidth="1"/>
    <col min="11502" max="11514" width="15" style="2095" bestFit="1" customWidth="1"/>
    <col min="11515" max="11515" width="14.85546875" style="2095" customWidth="1"/>
    <col min="11516" max="11520" width="15" style="2095"/>
    <col min="11521" max="11521" width="71.42578125" style="2095" customWidth="1"/>
    <col min="11522" max="11522" width="16" style="2095" customWidth="1"/>
    <col min="11523" max="11535" width="15" style="2095" bestFit="1" customWidth="1"/>
    <col min="11536" max="11536" width="14.85546875" style="2095" customWidth="1"/>
    <col min="11537" max="11540" width="15" style="2095" bestFit="1" customWidth="1"/>
    <col min="11541" max="11541" width="16.42578125" style="2095" customWidth="1"/>
    <col min="11542" max="11547" width="15" style="2095" bestFit="1" customWidth="1"/>
    <col min="11548" max="11551" width="15.140625" style="2095" customWidth="1"/>
    <col min="11552" max="11552" width="16" style="2095" customWidth="1"/>
    <col min="11553" max="11553" width="15.42578125" style="2095" customWidth="1"/>
    <col min="11554" max="11755" width="9.140625" style="2095" customWidth="1"/>
    <col min="11756" max="11756" width="71.42578125" style="2095" customWidth="1"/>
    <col min="11757" max="11757" width="16" style="2095" customWidth="1"/>
    <col min="11758" max="11770" width="15" style="2095" bestFit="1" customWidth="1"/>
    <col min="11771" max="11771" width="14.85546875" style="2095" customWidth="1"/>
    <col min="11772" max="11776" width="15" style="2095"/>
    <col min="11777" max="11777" width="71.42578125" style="2095" customWidth="1"/>
    <col min="11778" max="11778" width="16" style="2095" customWidth="1"/>
    <col min="11779" max="11791" width="15" style="2095" bestFit="1" customWidth="1"/>
    <col min="11792" max="11792" width="14.85546875" style="2095" customWidth="1"/>
    <col min="11793" max="11796" width="15" style="2095" bestFit="1" customWidth="1"/>
    <col min="11797" max="11797" width="16.42578125" style="2095" customWidth="1"/>
    <col min="11798" max="11803" width="15" style="2095" bestFit="1" customWidth="1"/>
    <col min="11804" max="11807" width="15.140625" style="2095" customWidth="1"/>
    <col min="11808" max="11808" width="16" style="2095" customWidth="1"/>
    <col min="11809" max="11809" width="15.42578125" style="2095" customWidth="1"/>
    <col min="11810" max="12011" width="9.140625" style="2095" customWidth="1"/>
    <col min="12012" max="12012" width="71.42578125" style="2095" customWidth="1"/>
    <col min="12013" max="12013" width="16" style="2095" customWidth="1"/>
    <col min="12014" max="12026" width="15" style="2095" bestFit="1" customWidth="1"/>
    <col min="12027" max="12027" width="14.85546875" style="2095" customWidth="1"/>
    <col min="12028" max="12032" width="15" style="2095"/>
    <col min="12033" max="12033" width="71.42578125" style="2095" customWidth="1"/>
    <col min="12034" max="12034" width="16" style="2095" customWidth="1"/>
    <col min="12035" max="12047" width="15" style="2095" bestFit="1" customWidth="1"/>
    <col min="12048" max="12048" width="14.85546875" style="2095" customWidth="1"/>
    <col min="12049" max="12052" width="15" style="2095" bestFit="1" customWidth="1"/>
    <col min="12053" max="12053" width="16.42578125" style="2095" customWidth="1"/>
    <col min="12054" max="12059" width="15" style="2095" bestFit="1" customWidth="1"/>
    <col min="12060" max="12063" width="15.140625" style="2095" customWidth="1"/>
    <col min="12064" max="12064" width="16" style="2095" customWidth="1"/>
    <col min="12065" max="12065" width="15.42578125" style="2095" customWidth="1"/>
    <col min="12066" max="12267" width="9.140625" style="2095" customWidth="1"/>
    <col min="12268" max="12268" width="71.42578125" style="2095" customWidth="1"/>
    <col min="12269" max="12269" width="16" style="2095" customWidth="1"/>
    <col min="12270" max="12282" width="15" style="2095" bestFit="1" customWidth="1"/>
    <col min="12283" max="12283" width="14.85546875" style="2095" customWidth="1"/>
    <col min="12284" max="12288" width="15" style="2095"/>
    <col min="12289" max="12289" width="71.42578125" style="2095" customWidth="1"/>
    <col min="12290" max="12290" width="16" style="2095" customWidth="1"/>
    <col min="12291" max="12303" width="15" style="2095" bestFit="1" customWidth="1"/>
    <col min="12304" max="12304" width="14.85546875" style="2095" customWidth="1"/>
    <col min="12305" max="12308" width="15" style="2095" bestFit="1" customWidth="1"/>
    <col min="12309" max="12309" width="16.42578125" style="2095" customWidth="1"/>
    <col min="12310" max="12315" width="15" style="2095" bestFit="1" customWidth="1"/>
    <col min="12316" max="12319" width="15.140625" style="2095" customWidth="1"/>
    <col min="12320" max="12320" width="16" style="2095" customWidth="1"/>
    <col min="12321" max="12321" width="15.42578125" style="2095" customWidth="1"/>
    <col min="12322" max="12523" width="9.140625" style="2095" customWidth="1"/>
    <col min="12524" max="12524" width="71.42578125" style="2095" customWidth="1"/>
    <col min="12525" max="12525" width="16" style="2095" customWidth="1"/>
    <col min="12526" max="12538" width="15" style="2095" bestFit="1" customWidth="1"/>
    <col min="12539" max="12539" width="14.85546875" style="2095" customWidth="1"/>
    <col min="12540" max="12544" width="15" style="2095"/>
    <col min="12545" max="12545" width="71.42578125" style="2095" customWidth="1"/>
    <col min="12546" max="12546" width="16" style="2095" customWidth="1"/>
    <col min="12547" max="12559" width="15" style="2095" bestFit="1" customWidth="1"/>
    <col min="12560" max="12560" width="14.85546875" style="2095" customWidth="1"/>
    <col min="12561" max="12564" width="15" style="2095" bestFit="1" customWidth="1"/>
    <col min="12565" max="12565" width="16.42578125" style="2095" customWidth="1"/>
    <col min="12566" max="12571" width="15" style="2095" bestFit="1" customWidth="1"/>
    <col min="12572" max="12575" width="15.140625" style="2095" customWidth="1"/>
    <col min="12576" max="12576" width="16" style="2095" customWidth="1"/>
    <col min="12577" max="12577" width="15.42578125" style="2095" customWidth="1"/>
    <col min="12578" max="12779" width="9.140625" style="2095" customWidth="1"/>
    <col min="12780" max="12780" width="71.42578125" style="2095" customWidth="1"/>
    <col min="12781" max="12781" width="16" style="2095" customWidth="1"/>
    <col min="12782" max="12794" width="15" style="2095" bestFit="1" customWidth="1"/>
    <col min="12795" max="12795" width="14.85546875" style="2095" customWidth="1"/>
    <col min="12796" max="12800" width="15" style="2095"/>
    <col min="12801" max="12801" width="71.42578125" style="2095" customWidth="1"/>
    <col min="12802" max="12802" width="16" style="2095" customWidth="1"/>
    <col min="12803" max="12815" width="15" style="2095" bestFit="1" customWidth="1"/>
    <col min="12816" max="12816" width="14.85546875" style="2095" customWidth="1"/>
    <col min="12817" max="12820" width="15" style="2095" bestFit="1" customWidth="1"/>
    <col min="12821" max="12821" width="16.42578125" style="2095" customWidth="1"/>
    <col min="12822" max="12827" width="15" style="2095" bestFit="1" customWidth="1"/>
    <col min="12828" max="12831" width="15.140625" style="2095" customWidth="1"/>
    <col min="12832" max="12832" width="16" style="2095" customWidth="1"/>
    <col min="12833" max="12833" width="15.42578125" style="2095" customWidth="1"/>
    <col min="12834" max="13035" width="9.140625" style="2095" customWidth="1"/>
    <col min="13036" max="13036" width="71.42578125" style="2095" customWidth="1"/>
    <col min="13037" max="13037" width="16" style="2095" customWidth="1"/>
    <col min="13038" max="13050" width="15" style="2095" bestFit="1" customWidth="1"/>
    <col min="13051" max="13051" width="14.85546875" style="2095" customWidth="1"/>
    <col min="13052" max="13056" width="15" style="2095"/>
    <col min="13057" max="13057" width="71.42578125" style="2095" customWidth="1"/>
    <col min="13058" max="13058" width="16" style="2095" customWidth="1"/>
    <col min="13059" max="13071" width="15" style="2095" bestFit="1" customWidth="1"/>
    <col min="13072" max="13072" width="14.85546875" style="2095" customWidth="1"/>
    <col min="13073" max="13076" width="15" style="2095" bestFit="1" customWidth="1"/>
    <col min="13077" max="13077" width="16.42578125" style="2095" customWidth="1"/>
    <col min="13078" max="13083" width="15" style="2095" bestFit="1" customWidth="1"/>
    <col min="13084" max="13087" width="15.140625" style="2095" customWidth="1"/>
    <col min="13088" max="13088" width="16" style="2095" customWidth="1"/>
    <col min="13089" max="13089" width="15.42578125" style="2095" customWidth="1"/>
    <col min="13090" max="13291" width="9.140625" style="2095" customWidth="1"/>
    <col min="13292" max="13292" width="71.42578125" style="2095" customWidth="1"/>
    <col min="13293" max="13293" width="16" style="2095" customWidth="1"/>
    <col min="13294" max="13306" width="15" style="2095" bestFit="1" customWidth="1"/>
    <col min="13307" max="13307" width="14.85546875" style="2095" customWidth="1"/>
    <col min="13308" max="13312" width="15" style="2095"/>
    <col min="13313" max="13313" width="71.42578125" style="2095" customWidth="1"/>
    <col min="13314" max="13314" width="16" style="2095" customWidth="1"/>
    <col min="13315" max="13327" width="15" style="2095" bestFit="1" customWidth="1"/>
    <col min="13328" max="13328" width="14.85546875" style="2095" customWidth="1"/>
    <col min="13329" max="13332" width="15" style="2095" bestFit="1" customWidth="1"/>
    <col min="13333" max="13333" width="16.42578125" style="2095" customWidth="1"/>
    <col min="13334" max="13339" width="15" style="2095" bestFit="1" customWidth="1"/>
    <col min="13340" max="13343" width="15.140625" style="2095" customWidth="1"/>
    <col min="13344" max="13344" width="16" style="2095" customWidth="1"/>
    <col min="13345" max="13345" width="15.42578125" style="2095" customWidth="1"/>
    <col min="13346" max="13547" width="9.140625" style="2095" customWidth="1"/>
    <col min="13548" max="13548" width="71.42578125" style="2095" customWidth="1"/>
    <col min="13549" max="13549" width="16" style="2095" customWidth="1"/>
    <col min="13550" max="13562" width="15" style="2095" bestFit="1" customWidth="1"/>
    <col min="13563" max="13563" width="14.85546875" style="2095" customWidth="1"/>
    <col min="13564" max="13568" width="15" style="2095"/>
    <col min="13569" max="13569" width="71.42578125" style="2095" customWidth="1"/>
    <col min="13570" max="13570" width="16" style="2095" customWidth="1"/>
    <col min="13571" max="13583" width="15" style="2095" bestFit="1" customWidth="1"/>
    <col min="13584" max="13584" width="14.85546875" style="2095" customWidth="1"/>
    <col min="13585" max="13588" width="15" style="2095" bestFit="1" customWidth="1"/>
    <col min="13589" max="13589" width="16.42578125" style="2095" customWidth="1"/>
    <col min="13590" max="13595" width="15" style="2095" bestFit="1" customWidth="1"/>
    <col min="13596" max="13599" width="15.140625" style="2095" customWidth="1"/>
    <col min="13600" max="13600" width="16" style="2095" customWidth="1"/>
    <col min="13601" max="13601" width="15.42578125" style="2095" customWidth="1"/>
    <col min="13602" max="13803" width="9.140625" style="2095" customWidth="1"/>
    <col min="13804" max="13804" width="71.42578125" style="2095" customWidth="1"/>
    <col min="13805" max="13805" width="16" style="2095" customWidth="1"/>
    <col min="13806" max="13818" width="15" style="2095" bestFit="1" customWidth="1"/>
    <col min="13819" max="13819" width="14.85546875" style="2095" customWidth="1"/>
    <col min="13820" max="13824" width="15" style="2095"/>
    <col min="13825" max="13825" width="71.42578125" style="2095" customWidth="1"/>
    <col min="13826" max="13826" width="16" style="2095" customWidth="1"/>
    <col min="13827" max="13839" width="15" style="2095" bestFit="1" customWidth="1"/>
    <col min="13840" max="13840" width="14.85546875" style="2095" customWidth="1"/>
    <col min="13841" max="13844" width="15" style="2095" bestFit="1" customWidth="1"/>
    <col min="13845" max="13845" width="16.42578125" style="2095" customWidth="1"/>
    <col min="13846" max="13851" width="15" style="2095" bestFit="1" customWidth="1"/>
    <col min="13852" max="13855" width="15.140625" style="2095" customWidth="1"/>
    <col min="13856" max="13856" width="16" style="2095" customWidth="1"/>
    <col min="13857" max="13857" width="15.42578125" style="2095" customWidth="1"/>
    <col min="13858" max="14059" width="9.140625" style="2095" customWidth="1"/>
    <col min="14060" max="14060" width="71.42578125" style="2095" customWidth="1"/>
    <col min="14061" max="14061" width="16" style="2095" customWidth="1"/>
    <col min="14062" max="14074" width="15" style="2095" bestFit="1" customWidth="1"/>
    <col min="14075" max="14075" width="14.85546875" style="2095" customWidth="1"/>
    <col min="14076" max="14080" width="15" style="2095"/>
    <col min="14081" max="14081" width="71.42578125" style="2095" customWidth="1"/>
    <col min="14082" max="14082" width="16" style="2095" customWidth="1"/>
    <col min="14083" max="14095" width="15" style="2095" bestFit="1" customWidth="1"/>
    <col min="14096" max="14096" width="14.85546875" style="2095" customWidth="1"/>
    <col min="14097" max="14100" width="15" style="2095" bestFit="1" customWidth="1"/>
    <col min="14101" max="14101" width="16.42578125" style="2095" customWidth="1"/>
    <col min="14102" max="14107" width="15" style="2095" bestFit="1" customWidth="1"/>
    <col min="14108" max="14111" width="15.140625" style="2095" customWidth="1"/>
    <col min="14112" max="14112" width="16" style="2095" customWidth="1"/>
    <col min="14113" max="14113" width="15.42578125" style="2095" customWidth="1"/>
    <col min="14114" max="14315" width="9.140625" style="2095" customWidth="1"/>
    <col min="14316" max="14316" width="71.42578125" style="2095" customWidth="1"/>
    <col min="14317" max="14317" width="16" style="2095" customWidth="1"/>
    <col min="14318" max="14330" width="15" style="2095" bestFit="1" customWidth="1"/>
    <col min="14331" max="14331" width="14.85546875" style="2095" customWidth="1"/>
    <col min="14332" max="14336" width="15" style="2095"/>
    <col min="14337" max="14337" width="71.42578125" style="2095" customWidth="1"/>
    <col min="14338" max="14338" width="16" style="2095" customWidth="1"/>
    <col min="14339" max="14351" width="15" style="2095" bestFit="1" customWidth="1"/>
    <col min="14352" max="14352" width="14.85546875" style="2095" customWidth="1"/>
    <col min="14353" max="14356" width="15" style="2095" bestFit="1" customWidth="1"/>
    <col min="14357" max="14357" width="16.42578125" style="2095" customWidth="1"/>
    <col min="14358" max="14363" width="15" style="2095" bestFit="1" customWidth="1"/>
    <col min="14364" max="14367" width="15.140625" style="2095" customWidth="1"/>
    <col min="14368" max="14368" width="16" style="2095" customWidth="1"/>
    <col min="14369" max="14369" width="15.42578125" style="2095" customWidth="1"/>
    <col min="14370" max="14571" width="9.140625" style="2095" customWidth="1"/>
    <col min="14572" max="14572" width="71.42578125" style="2095" customWidth="1"/>
    <col min="14573" max="14573" width="16" style="2095" customWidth="1"/>
    <col min="14574" max="14586" width="15" style="2095" bestFit="1" customWidth="1"/>
    <col min="14587" max="14587" width="14.85546875" style="2095" customWidth="1"/>
    <col min="14588" max="14592" width="15" style="2095"/>
    <col min="14593" max="14593" width="71.42578125" style="2095" customWidth="1"/>
    <col min="14594" max="14594" width="16" style="2095" customWidth="1"/>
    <col min="14595" max="14607" width="15" style="2095" bestFit="1" customWidth="1"/>
    <col min="14608" max="14608" width="14.85546875" style="2095" customWidth="1"/>
    <col min="14609" max="14612" width="15" style="2095" bestFit="1" customWidth="1"/>
    <col min="14613" max="14613" width="16.42578125" style="2095" customWidth="1"/>
    <col min="14614" max="14619" width="15" style="2095" bestFit="1" customWidth="1"/>
    <col min="14620" max="14623" width="15.140625" style="2095" customWidth="1"/>
    <col min="14624" max="14624" width="16" style="2095" customWidth="1"/>
    <col min="14625" max="14625" width="15.42578125" style="2095" customWidth="1"/>
    <col min="14626" max="14827" width="9.140625" style="2095" customWidth="1"/>
    <col min="14828" max="14828" width="71.42578125" style="2095" customWidth="1"/>
    <col min="14829" max="14829" width="16" style="2095" customWidth="1"/>
    <col min="14830" max="14842" width="15" style="2095" bestFit="1" customWidth="1"/>
    <col min="14843" max="14843" width="14.85546875" style="2095" customWidth="1"/>
    <col min="14844" max="14848" width="15" style="2095"/>
    <col min="14849" max="14849" width="71.42578125" style="2095" customWidth="1"/>
    <col min="14850" max="14850" width="16" style="2095" customWidth="1"/>
    <col min="14851" max="14863" width="15" style="2095" bestFit="1" customWidth="1"/>
    <col min="14864" max="14864" width="14.85546875" style="2095" customWidth="1"/>
    <col min="14865" max="14868" width="15" style="2095" bestFit="1" customWidth="1"/>
    <col min="14869" max="14869" width="16.42578125" style="2095" customWidth="1"/>
    <col min="14870" max="14875" width="15" style="2095" bestFit="1" customWidth="1"/>
    <col min="14876" max="14879" width="15.140625" style="2095" customWidth="1"/>
    <col min="14880" max="14880" width="16" style="2095" customWidth="1"/>
    <col min="14881" max="14881" width="15.42578125" style="2095" customWidth="1"/>
    <col min="14882" max="15083" width="9.140625" style="2095" customWidth="1"/>
    <col min="15084" max="15084" width="71.42578125" style="2095" customWidth="1"/>
    <col min="15085" max="15085" width="16" style="2095" customWidth="1"/>
    <col min="15086" max="15098" width="15" style="2095" bestFit="1" customWidth="1"/>
    <col min="15099" max="15099" width="14.85546875" style="2095" customWidth="1"/>
    <col min="15100" max="15104" width="15" style="2095"/>
    <col min="15105" max="15105" width="71.42578125" style="2095" customWidth="1"/>
    <col min="15106" max="15106" width="16" style="2095" customWidth="1"/>
    <col min="15107" max="15119" width="15" style="2095" bestFit="1" customWidth="1"/>
    <col min="15120" max="15120" width="14.85546875" style="2095" customWidth="1"/>
    <col min="15121" max="15124" width="15" style="2095" bestFit="1" customWidth="1"/>
    <col min="15125" max="15125" width="16.42578125" style="2095" customWidth="1"/>
    <col min="15126" max="15131" width="15" style="2095" bestFit="1" customWidth="1"/>
    <col min="15132" max="15135" width="15.140625" style="2095" customWidth="1"/>
    <col min="15136" max="15136" width="16" style="2095" customWidth="1"/>
    <col min="15137" max="15137" width="15.42578125" style="2095" customWidth="1"/>
    <col min="15138" max="15339" width="9.140625" style="2095" customWidth="1"/>
    <col min="15340" max="15340" width="71.42578125" style="2095" customWidth="1"/>
    <col min="15341" max="15341" width="16" style="2095" customWidth="1"/>
    <col min="15342" max="15354" width="15" style="2095" bestFit="1" customWidth="1"/>
    <col min="15355" max="15355" width="14.85546875" style="2095" customWidth="1"/>
    <col min="15356" max="15360" width="15" style="2095"/>
    <col min="15361" max="15361" width="71.42578125" style="2095" customWidth="1"/>
    <col min="15362" max="15362" width="16" style="2095" customWidth="1"/>
    <col min="15363" max="15375" width="15" style="2095" bestFit="1" customWidth="1"/>
    <col min="15376" max="15376" width="14.85546875" style="2095" customWidth="1"/>
    <col min="15377" max="15380" width="15" style="2095" bestFit="1" customWidth="1"/>
    <col min="15381" max="15381" width="16.42578125" style="2095" customWidth="1"/>
    <col min="15382" max="15387" width="15" style="2095" bestFit="1" customWidth="1"/>
    <col min="15388" max="15391" width="15.140625" style="2095" customWidth="1"/>
    <col min="15392" max="15392" width="16" style="2095" customWidth="1"/>
    <col min="15393" max="15393" width="15.42578125" style="2095" customWidth="1"/>
    <col min="15394" max="15595" width="9.140625" style="2095" customWidth="1"/>
    <col min="15596" max="15596" width="71.42578125" style="2095" customWidth="1"/>
    <col min="15597" max="15597" width="16" style="2095" customWidth="1"/>
    <col min="15598" max="15610" width="15" style="2095" bestFit="1" customWidth="1"/>
    <col min="15611" max="15611" width="14.85546875" style="2095" customWidth="1"/>
    <col min="15612" max="15616" width="15" style="2095"/>
    <col min="15617" max="15617" width="71.42578125" style="2095" customWidth="1"/>
    <col min="15618" max="15618" width="16" style="2095" customWidth="1"/>
    <col min="15619" max="15631" width="15" style="2095" bestFit="1" customWidth="1"/>
    <col min="15632" max="15632" width="14.85546875" style="2095" customWidth="1"/>
    <col min="15633" max="15636" width="15" style="2095" bestFit="1" customWidth="1"/>
    <col min="15637" max="15637" width="16.42578125" style="2095" customWidth="1"/>
    <col min="15638" max="15643" width="15" style="2095" bestFit="1" customWidth="1"/>
    <col min="15644" max="15647" width="15.140625" style="2095" customWidth="1"/>
    <col min="15648" max="15648" width="16" style="2095" customWidth="1"/>
    <col min="15649" max="15649" width="15.42578125" style="2095" customWidth="1"/>
    <col min="15650" max="15851" width="9.140625" style="2095" customWidth="1"/>
    <col min="15852" max="15852" width="71.42578125" style="2095" customWidth="1"/>
    <col min="15853" max="15853" width="16" style="2095" customWidth="1"/>
    <col min="15854" max="15866" width="15" style="2095" bestFit="1" customWidth="1"/>
    <col min="15867" max="15867" width="14.85546875" style="2095" customWidth="1"/>
    <col min="15868" max="15872" width="15" style="2095"/>
    <col min="15873" max="15873" width="71.42578125" style="2095" customWidth="1"/>
    <col min="15874" max="15874" width="16" style="2095" customWidth="1"/>
    <col min="15875" max="15887" width="15" style="2095" bestFit="1" customWidth="1"/>
    <col min="15888" max="15888" width="14.85546875" style="2095" customWidth="1"/>
    <col min="15889" max="15892" width="15" style="2095" bestFit="1" customWidth="1"/>
    <col min="15893" max="15893" width="16.42578125" style="2095" customWidth="1"/>
    <col min="15894" max="15899" width="15" style="2095" bestFit="1" customWidth="1"/>
    <col min="15900" max="15903" width="15.140625" style="2095" customWidth="1"/>
    <col min="15904" max="15904" width="16" style="2095" customWidth="1"/>
    <col min="15905" max="15905" width="15.42578125" style="2095" customWidth="1"/>
    <col min="15906" max="16107" width="9.140625" style="2095" customWidth="1"/>
    <col min="16108" max="16108" width="71.42578125" style="2095" customWidth="1"/>
    <col min="16109" max="16109" width="16" style="2095" customWidth="1"/>
    <col min="16110" max="16122" width="15" style="2095" bestFit="1" customWidth="1"/>
    <col min="16123" max="16123" width="14.85546875" style="2095" customWidth="1"/>
    <col min="16124" max="16128" width="15" style="2095"/>
    <col min="16129" max="16129" width="71.42578125" style="2095" customWidth="1"/>
    <col min="16130" max="16130" width="16" style="2095" customWidth="1"/>
    <col min="16131" max="16143" width="15" style="2095" bestFit="1" customWidth="1"/>
    <col min="16144" max="16144" width="14.85546875" style="2095" customWidth="1"/>
    <col min="16145" max="16148" width="15" style="2095" bestFit="1" customWidth="1"/>
    <col min="16149" max="16149" width="16.42578125" style="2095" customWidth="1"/>
    <col min="16150" max="16155" width="15" style="2095" bestFit="1" customWidth="1"/>
    <col min="16156" max="16159" width="15.140625" style="2095" customWidth="1"/>
    <col min="16160" max="16160" width="16" style="2095" customWidth="1"/>
    <col min="16161" max="16161" width="15.42578125" style="2095" customWidth="1"/>
    <col min="16162" max="16363" width="9.140625" style="2095" customWidth="1"/>
    <col min="16364" max="16364" width="71.42578125" style="2095" customWidth="1"/>
    <col min="16365" max="16365" width="16" style="2095" customWidth="1"/>
    <col min="16366" max="16378" width="15" style="2095" bestFit="1" customWidth="1"/>
    <col min="16379" max="16379" width="14.85546875" style="2095" customWidth="1"/>
    <col min="16380" max="16384" width="15" style="2095"/>
  </cols>
  <sheetData>
    <row r="1" spans="1:33" ht="29.25" customHeight="1">
      <c r="A1" s="1172" t="s">
        <v>322</v>
      </c>
    </row>
    <row r="2" spans="1:33" s="2087" customFormat="1" ht="21" customHeight="1" thickBot="1">
      <c r="A2" s="3218" t="s">
        <v>810</v>
      </c>
      <c r="B2" s="3219"/>
      <c r="C2" s="3219"/>
      <c r="D2" s="3219"/>
      <c r="E2" s="3219"/>
      <c r="F2" s="3219"/>
      <c r="G2" s="3219"/>
      <c r="H2" s="2085"/>
      <c r="I2" s="2085"/>
      <c r="J2" s="2086"/>
      <c r="K2" s="2086"/>
      <c r="L2" s="2086"/>
    </row>
    <row r="3" spans="1:33" s="3106" customFormat="1" ht="24" customHeight="1" thickBot="1">
      <c r="A3" s="3105" t="s">
        <v>1140</v>
      </c>
      <c r="B3" s="3081" t="s">
        <v>1018</v>
      </c>
      <c r="C3" s="3062" t="s">
        <v>1019</v>
      </c>
      <c r="D3" s="3062" t="s">
        <v>1020</v>
      </c>
      <c r="E3" s="3063" t="s">
        <v>1021</v>
      </c>
      <c r="F3" s="3091" t="s">
        <v>1022</v>
      </c>
      <c r="G3" s="3061" t="s">
        <v>1023</v>
      </c>
      <c r="H3" s="3061" t="s">
        <v>1024</v>
      </c>
      <c r="I3" s="3061" t="s">
        <v>1025</v>
      </c>
      <c r="J3" s="3063" t="s">
        <v>1026</v>
      </c>
      <c r="K3" s="3091" t="s">
        <v>1151</v>
      </c>
      <c r="L3" s="3064" t="s">
        <v>1028</v>
      </c>
      <c r="M3" s="3064" t="s">
        <v>1029</v>
      </c>
      <c r="N3" s="3064" t="s">
        <v>1030</v>
      </c>
      <c r="O3" s="3065" t="s">
        <v>1031</v>
      </c>
      <c r="P3" s="3065" t="s">
        <v>1174</v>
      </c>
      <c r="Q3" s="3065" t="s">
        <v>1175</v>
      </c>
      <c r="R3" s="3064" t="s">
        <v>1176</v>
      </c>
      <c r="S3" s="3064" t="s">
        <v>1110</v>
      </c>
      <c r="T3" s="3065" t="s">
        <v>1177</v>
      </c>
      <c r="U3" s="3065" t="s">
        <v>1178</v>
      </c>
      <c r="V3" s="3065" t="s">
        <v>1179</v>
      </c>
      <c r="W3" s="3064" t="s">
        <v>1180</v>
      </c>
      <c r="X3" s="3064" t="s">
        <v>1181</v>
      </c>
      <c r="Y3" s="3065" t="s">
        <v>1182</v>
      </c>
      <c r="Z3" s="3065" t="s">
        <v>1183</v>
      </c>
      <c r="AA3" s="3065" t="s">
        <v>1184</v>
      </c>
      <c r="AB3" s="3064" t="s">
        <v>1185</v>
      </c>
      <c r="AC3" s="3064" t="s">
        <v>1186</v>
      </c>
      <c r="AD3" s="3065" t="s">
        <v>1187</v>
      </c>
      <c r="AE3" s="3065" t="s">
        <v>1188</v>
      </c>
      <c r="AF3" s="3065" t="s">
        <v>1189</v>
      </c>
      <c r="AG3" s="3064" t="s">
        <v>1190</v>
      </c>
    </row>
    <row r="4" spans="1:33" ht="26.25" customHeight="1">
      <c r="A4" s="3107" t="s">
        <v>1191</v>
      </c>
      <c r="B4" s="2088">
        <v>9236031.0319270603</v>
      </c>
      <c r="C4" s="2089">
        <v>7850894.6345826434</v>
      </c>
      <c r="D4" s="2089">
        <v>10446931.119660961</v>
      </c>
      <c r="E4" s="2090">
        <v>8918568.5273890998</v>
      </c>
      <c r="F4" s="2091">
        <v>36452425.310000002</v>
      </c>
      <c r="G4" s="2090">
        <v>11345888.805055462</v>
      </c>
      <c r="H4" s="2089">
        <v>11335560.965636518</v>
      </c>
      <c r="I4" s="2089">
        <v>10159142.094087116</v>
      </c>
      <c r="J4" s="2090">
        <v>8597128.7085008845</v>
      </c>
      <c r="K4" s="2091">
        <v>41437720.573279984</v>
      </c>
      <c r="L4" s="2092">
        <v>9876633.2504621726</v>
      </c>
      <c r="M4" s="2093">
        <v>10218324.898081858</v>
      </c>
      <c r="N4" s="2093">
        <v>10737507.057343816</v>
      </c>
      <c r="O4" s="2092">
        <v>11283446.968994096</v>
      </c>
      <c r="P4" s="2091">
        <v>42115912.17488192</v>
      </c>
      <c r="Q4" s="2092">
        <v>13332626.380000001</v>
      </c>
      <c r="R4" s="2093">
        <v>14234710.08</v>
      </c>
      <c r="S4" s="2093">
        <v>15563781.16</v>
      </c>
      <c r="T4" s="2092">
        <v>15614734.050000001</v>
      </c>
      <c r="U4" s="2091">
        <v>58745851.670000002</v>
      </c>
      <c r="V4" s="2092">
        <v>14046127.593100976</v>
      </c>
      <c r="W4" s="2093">
        <v>14899244.353299357</v>
      </c>
      <c r="X4" s="2093">
        <v>16292526.414071523</v>
      </c>
      <c r="Y4" s="2092">
        <v>19097017.836282555</v>
      </c>
      <c r="Z4" s="2091">
        <v>64334916.196754411</v>
      </c>
      <c r="AA4" s="2092">
        <v>15954427.345720895</v>
      </c>
      <c r="AB4" s="2093">
        <v>17517966.48621117</v>
      </c>
      <c r="AC4" s="2093">
        <v>19825364.707050197</v>
      </c>
      <c r="AD4" s="2092">
        <v>20980371.76654337</v>
      </c>
      <c r="AE4" s="2091">
        <v>74278130.305525631</v>
      </c>
      <c r="AF4" s="2092">
        <v>17893563.87549179</v>
      </c>
      <c r="AG4" s="2094">
        <v>18082843.600369226</v>
      </c>
    </row>
    <row r="5" spans="1:33" ht="29.25" customHeight="1">
      <c r="A5" s="3108" t="s">
        <v>1192</v>
      </c>
      <c r="B5" s="2096">
        <v>56645.387582632291</v>
      </c>
      <c r="C5" s="2097">
        <v>46004.171485240709</v>
      </c>
      <c r="D5" s="2097">
        <v>54256.261448720303</v>
      </c>
      <c r="E5" s="2090">
        <v>67573.739483406694</v>
      </c>
      <c r="F5" s="2098">
        <v>224479.56</v>
      </c>
      <c r="G5" s="2090">
        <v>62780.083057831362</v>
      </c>
      <c r="H5" s="2097">
        <v>45986.423257092298</v>
      </c>
      <c r="I5" s="2097">
        <v>62132.214563616697</v>
      </c>
      <c r="J5" s="2090">
        <v>77891.975469459605</v>
      </c>
      <c r="K5" s="2098">
        <v>248790.69634799997</v>
      </c>
      <c r="L5" s="2092">
        <v>72303.384578562938</v>
      </c>
      <c r="M5" s="2099">
        <v>65394.647375050721</v>
      </c>
      <c r="N5" s="2099">
        <v>65586.024327923427</v>
      </c>
      <c r="O5" s="2092">
        <v>75286.093718462944</v>
      </c>
      <c r="P5" s="2098">
        <v>278570.15000000002</v>
      </c>
      <c r="Q5" s="2092">
        <v>86449.12</v>
      </c>
      <c r="R5" s="2099">
        <v>53945.58</v>
      </c>
      <c r="S5" s="2099">
        <v>72044.63</v>
      </c>
      <c r="T5" s="2092">
        <v>89809.29</v>
      </c>
      <c r="U5" s="2098">
        <v>302248.61</v>
      </c>
      <c r="V5" s="2092">
        <v>99580.735675321353</v>
      </c>
      <c r="W5" s="2099">
        <v>58379.54708988042</v>
      </c>
      <c r="X5" s="2099">
        <v>79230.488179937136</v>
      </c>
      <c r="Y5" s="2092">
        <v>99153.880927799561</v>
      </c>
      <c r="Z5" s="2098">
        <v>336344.65187293844</v>
      </c>
      <c r="AA5" s="2092">
        <v>116152.20279189266</v>
      </c>
      <c r="AB5" s="2099">
        <v>64784.937434356681</v>
      </c>
      <c r="AC5" s="2099">
        <v>85933.523812203712</v>
      </c>
      <c r="AD5" s="2092">
        <v>107862.92842908332</v>
      </c>
      <c r="AE5" s="2098">
        <v>374733.59246753639</v>
      </c>
      <c r="AF5" s="2092">
        <v>136051.26179897497</v>
      </c>
      <c r="AG5" s="2100">
        <v>65148.523260483882</v>
      </c>
    </row>
    <row r="6" spans="1:33" ht="26.25" customHeight="1">
      <c r="A6" s="3109" t="s">
        <v>1193</v>
      </c>
      <c r="B6" s="2096">
        <v>899812.11250608985</v>
      </c>
      <c r="C6" s="2097">
        <v>1179359.582156661</v>
      </c>
      <c r="D6" s="2097">
        <v>1137301.1360106806</v>
      </c>
      <c r="E6" s="2090">
        <v>1615675.0293265684</v>
      </c>
      <c r="F6" s="2098">
        <v>4832147.8599999994</v>
      </c>
      <c r="G6" s="2090">
        <v>1203322.7689206917</v>
      </c>
      <c r="H6" s="2097">
        <v>1358731.3416974975</v>
      </c>
      <c r="I6" s="2097">
        <v>1313494.6929532725</v>
      </c>
      <c r="J6" s="2090">
        <v>1536456.7964285384</v>
      </c>
      <c r="K6" s="2098">
        <v>5412005.5999999996</v>
      </c>
      <c r="L6" s="2092">
        <v>1469068.5824026901</v>
      </c>
      <c r="M6" s="2099">
        <v>1436843.8550396331</v>
      </c>
      <c r="N6" s="2099">
        <v>1534182.0743468802</v>
      </c>
      <c r="O6" s="2092">
        <v>1513111.6482107968</v>
      </c>
      <c r="P6" s="2098">
        <v>5953206.1600000001</v>
      </c>
      <c r="Q6" s="2092">
        <v>1364250</v>
      </c>
      <c r="R6" s="2099">
        <v>1378740</v>
      </c>
      <c r="S6" s="2099">
        <v>1367020</v>
      </c>
      <c r="T6" s="2092">
        <v>1686430</v>
      </c>
      <c r="U6" s="2098">
        <v>5796440</v>
      </c>
      <c r="V6" s="2092">
        <v>1294833</v>
      </c>
      <c r="W6" s="2099">
        <v>1535743</v>
      </c>
      <c r="X6" s="2099">
        <v>1484013.1853878864</v>
      </c>
      <c r="Y6" s="2092">
        <v>1512303.6772343812</v>
      </c>
      <c r="Z6" s="2098">
        <v>5826892.8626222676</v>
      </c>
      <c r="AA6" s="2092">
        <v>1391360</v>
      </c>
      <c r="AB6" s="2099">
        <v>1195120</v>
      </c>
      <c r="AC6" s="2099">
        <v>1460230</v>
      </c>
      <c r="AD6" s="2092">
        <v>1602240</v>
      </c>
      <c r="AE6" s="2098">
        <v>5648950</v>
      </c>
      <c r="AF6" s="2092">
        <v>1198435</v>
      </c>
      <c r="AG6" s="2100">
        <v>1463415</v>
      </c>
    </row>
    <row r="7" spans="1:33" ht="26.25" customHeight="1">
      <c r="A7" s="3107" t="s">
        <v>1194</v>
      </c>
      <c r="B7" s="2096">
        <v>285292.55321897008</v>
      </c>
      <c r="C7" s="2097">
        <v>283616.04998733493</v>
      </c>
      <c r="D7" s="2097">
        <v>273296.73047448997</v>
      </c>
      <c r="E7" s="2090">
        <v>282235.47334120487</v>
      </c>
      <c r="F7" s="2098">
        <v>1124440.8070219997</v>
      </c>
      <c r="G7" s="2090">
        <v>317295.1893945164</v>
      </c>
      <c r="H7" s="2097">
        <v>315435.58941381279</v>
      </c>
      <c r="I7" s="2097">
        <v>322021.76072554104</v>
      </c>
      <c r="J7" s="2090">
        <v>381471.64310612937</v>
      </c>
      <c r="K7" s="2098">
        <v>1336224.1826399998</v>
      </c>
      <c r="L7" s="2092">
        <v>285103.70827980753</v>
      </c>
      <c r="M7" s="2099">
        <v>302323.48554865469</v>
      </c>
      <c r="N7" s="2099">
        <v>306094.36250803189</v>
      </c>
      <c r="O7" s="2092">
        <v>361414.30219150614</v>
      </c>
      <c r="P7" s="2098">
        <v>1254935.8585280001</v>
      </c>
      <c r="Q7" s="2092">
        <v>308713.65999999997</v>
      </c>
      <c r="R7" s="2099">
        <v>350006.34</v>
      </c>
      <c r="S7" s="2099">
        <v>319781.36</v>
      </c>
      <c r="T7" s="2092">
        <v>359793.78</v>
      </c>
      <c r="U7" s="2098">
        <v>1338295.1299999999</v>
      </c>
      <c r="V7" s="2092">
        <v>334417.17127165321</v>
      </c>
      <c r="W7" s="2099">
        <v>349660.84704239329</v>
      </c>
      <c r="X7" s="2099">
        <v>338841.41934126435</v>
      </c>
      <c r="Y7" s="2092">
        <v>333624.7284484324</v>
      </c>
      <c r="Z7" s="2098">
        <v>1356544.1661037432</v>
      </c>
      <c r="AA7" s="2092">
        <v>317249.45687261468</v>
      </c>
      <c r="AB7" s="2099">
        <v>286828.79999999999</v>
      </c>
      <c r="AC7" s="2099">
        <v>379659.8</v>
      </c>
      <c r="AD7" s="2092">
        <v>388817.67790257448</v>
      </c>
      <c r="AE7" s="2098">
        <v>1398437.6967220367</v>
      </c>
      <c r="AF7" s="2092">
        <v>299699.99556875147</v>
      </c>
      <c r="AG7" s="2100">
        <v>361124.26056328398</v>
      </c>
    </row>
    <row r="8" spans="1:33" ht="26.25" customHeight="1">
      <c r="A8" s="3107" t="s">
        <v>1195</v>
      </c>
      <c r="B8" s="2096">
        <v>614519.55928711977</v>
      </c>
      <c r="C8" s="2097">
        <v>895743.53216932598</v>
      </c>
      <c r="D8" s="2097">
        <v>864004.40553619061</v>
      </c>
      <c r="E8" s="2090">
        <v>1333439.5559853634</v>
      </c>
      <c r="F8" s="2098">
        <v>3707707.0529779997</v>
      </c>
      <c r="G8" s="2090">
        <v>886027.57952617528</v>
      </c>
      <c r="H8" s="2097">
        <v>1043295.7522836846</v>
      </c>
      <c r="I8" s="2097">
        <v>991472.93222773145</v>
      </c>
      <c r="J8" s="2090">
        <v>1154985.1533224089</v>
      </c>
      <c r="K8" s="2098">
        <v>4075781.4173599998</v>
      </c>
      <c r="L8" s="2092">
        <v>1183964.8741228825</v>
      </c>
      <c r="M8" s="2099">
        <v>1134520.3694909783</v>
      </c>
      <c r="N8" s="2099">
        <v>1228087.7118388484</v>
      </c>
      <c r="O8" s="2092">
        <v>1151697.3460192906</v>
      </c>
      <c r="P8" s="2098">
        <v>4698270.3014719998</v>
      </c>
      <c r="Q8" s="2092">
        <v>1055536.3400000001</v>
      </c>
      <c r="R8" s="2099">
        <v>1028733.6600000001</v>
      </c>
      <c r="S8" s="2099">
        <v>1047238.64</v>
      </c>
      <c r="T8" s="2092">
        <v>1326636.22</v>
      </c>
      <c r="U8" s="2098">
        <v>4458144.87</v>
      </c>
      <c r="V8" s="2092">
        <v>960415.82872834685</v>
      </c>
      <c r="W8" s="2099">
        <v>1186082.1529576066</v>
      </c>
      <c r="X8" s="2099">
        <v>1145171.7660466221</v>
      </c>
      <c r="Y8" s="2092">
        <v>1178678.9487859488</v>
      </c>
      <c r="Z8" s="2098">
        <v>4470348.6965185236</v>
      </c>
      <c r="AA8" s="2092">
        <v>1074110.5431273854</v>
      </c>
      <c r="AB8" s="2099">
        <v>908291.2</v>
      </c>
      <c r="AC8" s="2099">
        <v>1080570.2</v>
      </c>
      <c r="AD8" s="2092">
        <v>1213422.3220974256</v>
      </c>
      <c r="AE8" s="2098">
        <v>4250512.3032779638</v>
      </c>
      <c r="AF8" s="2092">
        <v>898735.00443124853</v>
      </c>
      <c r="AG8" s="2100">
        <v>1102290.7394367161</v>
      </c>
    </row>
    <row r="9" spans="1:33" ht="26.25" customHeight="1">
      <c r="A9" s="3107" t="s">
        <v>1196</v>
      </c>
      <c r="B9" s="2096">
        <v>41162.377846031915</v>
      </c>
      <c r="C9" s="2097">
        <v>41492.05364113742</v>
      </c>
      <c r="D9" s="2097">
        <v>41621.569132071745</v>
      </c>
      <c r="E9" s="2090">
        <v>42094.889380758941</v>
      </c>
      <c r="F9" s="2098">
        <v>166370.89000000001</v>
      </c>
      <c r="G9" s="2090">
        <v>34311.296832514963</v>
      </c>
      <c r="H9" s="2097">
        <v>35591.413884917536</v>
      </c>
      <c r="I9" s="2097">
        <v>40853.822436560455</v>
      </c>
      <c r="J9" s="2090">
        <v>37582.416846007058</v>
      </c>
      <c r="K9" s="2098">
        <v>148338.95000000001</v>
      </c>
      <c r="L9" s="2092">
        <v>50536.958033481504</v>
      </c>
      <c r="M9" s="2099">
        <v>50259.051646192725</v>
      </c>
      <c r="N9" s="2099">
        <v>51070.941019811653</v>
      </c>
      <c r="O9" s="2092">
        <v>52380.599300514121</v>
      </c>
      <c r="P9" s="2098">
        <v>204247.55</v>
      </c>
      <c r="Q9" s="2092">
        <v>141211.16</v>
      </c>
      <c r="R9" s="2099">
        <v>155955.78</v>
      </c>
      <c r="S9" s="2099">
        <v>140374.25</v>
      </c>
      <c r="T9" s="2092">
        <v>158027.64000000001</v>
      </c>
      <c r="U9" s="2098">
        <v>595568.82999999996</v>
      </c>
      <c r="V9" s="2092">
        <v>151261.40610701579</v>
      </c>
      <c r="W9" s="2099">
        <v>172228.32781272035</v>
      </c>
      <c r="X9" s="2099">
        <v>154141.82032765911</v>
      </c>
      <c r="Y9" s="2092">
        <v>170606.07305903864</v>
      </c>
      <c r="Z9" s="2098">
        <v>648237.62730643386</v>
      </c>
      <c r="AA9" s="2092">
        <v>142554.60387468571</v>
      </c>
      <c r="AB9" s="2099">
        <v>167699.12893338694</v>
      </c>
      <c r="AC9" s="2099">
        <v>152100.79308066086</v>
      </c>
      <c r="AD9" s="2092">
        <v>168605.95998857991</v>
      </c>
      <c r="AE9" s="2098">
        <v>630960.48587731342</v>
      </c>
      <c r="AF9" s="2092">
        <v>139174.63811132777</v>
      </c>
      <c r="AG9" s="2100">
        <v>158817.34951458735</v>
      </c>
    </row>
    <row r="10" spans="1:33" ht="26.25" customHeight="1">
      <c r="A10" s="3107" t="s">
        <v>1161</v>
      </c>
      <c r="B10" s="2096">
        <v>2268503.6587267388</v>
      </c>
      <c r="C10" s="2097">
        <v>2079135.7057963782</v>
      </c>
      <c r="D10" s="2097">
        <v>2626374.2843361939</v>
      </c>
      <c r="E10" s="2090">
        <v>2450677.5441588718</v>
      </c>
      <c r="F10" s="2098">
        <v>9424691.1930181831</v>
      </c>
      <c r="G10" s="2090">
        <v>2606234.6868223813</v>
      </c>
      <c r="H10" s="2097">
        <v>2319797.5942898034</v>
      </c>
      <c r="I10" s="2097">
        <v>2814010.5246096617</v>
      </c>
      <c r="J10" s="2090">
        <v>2440815.7517492133</v>
      </c>
      <c r="K10" s="2098">
        <v>10180858.557471061</v>
      </c>
      <c r="L10" s="2092">
        <v>2787324.4824912557</v>
      </c>
      <c r="M10" s="2099">
        <v>2720030.0233742725</v>
      </c>
      <c r="N10" s="2099">
        <v>2439635.4256090284</v>
      </c>
      <c r="O10" s="2092">
        <v>2671690.3015096886</v>
      </c>
      <c r="P10" s="2098">
        <v>10618680.232984247</v>
      </c>
      <c r="Q10" s="2092">
        <v>2552399.13</v>
      </c>
      <c r="R10" s="2099">
        <v>2950955.26</v>
      </c>
      <c r="S10" s="2099">
        <v>2843699.45</v>
      </c>
      <c r="T10" s="2092">
        <v>3131026.25</v>
      </c>
      <c r="U10" s="2098">
        <v>11478080.09</v>
      </c>
      <c r="V10" s="2092">
        <v>3201603.8115919605</v>
      </c>
      <c r="W10" s="2099">
        <v>3586810.8827205361</v>
      </c>
      <c r="X10" s="2099">
        <v>3153620.1970962225</v>
      </c>
      <c r="Y10" s="2092">
        <v>3653807.2554022414</v>
      </c>
      <c r="Z10" s="2098">
        <v>13595842.14681096</v>
      </c>
      <c r="AA10" s="2092">
        <v>3605595.2224248284</v>
      </c>
      <c r="AB10" s="2099">
        <v>3747166.5207713405</v>
      </c>
      <c r="AC10" s="2099">
        <v>3223897.8072883831</v>
      </c>
      <c r="AD10" s="2092">
        <v>3535510.291030345</v>
      </c>
      <c r="AE10" s="2098">
        <v>14112169.841514898</v>
      </c>
      <c r="AF10" s="2092">
        <v>3537051.8397712102</v>
      </c>
      <c r="AG10" s="2100">
        <v>4379687.3776136991</v>
      </c>
    </row>
    <row r="11" spans="1:33" ht="26.25" customHeight="1">
      <c r="A11" s="3107" t="s">
        <v>1162</v>
      </c>
      <c r="B11" s="2096">
        <v>2507917.1600415497</v>
      </c>
      <c r="C11" s="2097">
        <v>3865706.0157198217</v>
      </c>
      <c r="D11" s="2097">
        <v>3199910.013783996</v>
      </c>
      <c r="E11" s="2090">
        <v>4440307.6404546332</v>
      </c>
      <c r="F11" s="2098">
        <v>14013840.83</v>
      </c>
      <c r="G11" s="2090">
        <v>3346725.970986397</v>
      </c>
      <c r="H11" s="2097">
        <v>4115566.9984288896</v>
      </c>
      <c r="I11" s="2097">
        <v>5247169.3681109631</v>
      </c>
      <c r="J11" s="2090">
        <v>7251809.0446491595</v>
      </c>
      <c r="K11" s="2098">
        <v>19961271.382175408</v>
      </c>
      <c r="L11" s="2092">
        <v>5076208.9571139608</v>
      </c>
      <c r="M11" s="2099">
        <v>5758299.2798157642</v>
      </c>
      <c r="N11" s="2099">
        <v>6015035.3703077985</v>
      </c>
      <c r="O11" s="2092">
        <v>5974870.7386193797</v>
      </c>
      <c r="P11" s="2098">
        <v>22824414.345856905</v>
      </c>
      <c r="Q11" s="2092">
        <v>3531619.2</v>
      </c>
      <c r="R11" s="2099">
        <v>3826229.16</v>
      </c>
      <c r="S11" s="2099">
        <v>3700307.37</v>
      </c>
      <c r="T11" s="2092">
        <v>3564067.21</v>
      </c>
      <c r="U11" s="2098">
        <v>14622222.939999999</v>
      </c>
      <c r="V11" s="2092">
        <v>4047374.4006481809</v>
      </c>
      <c r="W11" s="2099">
        <v>4761529.01043835</v>
      </c>
      <c r="X11" s="2099">
        <v>4773923.9566728342</v>
      </c>
      <c r="Y11" s="2092">
        <v>3034039.3765626941</v>
      </c>
      <c r="Z11" s="2098">
        <v>16616866.744322058</v>
      </c>
      <c r="AA11" s="2092">
        <v>2817022.8702996899</v>
      </c>
      <c r="AB11" s="2099">
        <v>2770369.1170343109</v>
      </c>
      <c r="AC11" s="2099">
        <v>2459661.7772671538</v>
      </c>
      <c r="AD11" s="2092">
        <v>2072181.2724039091</v>
      </c>
      <c r="AE11" s="2098">
        <v>10119235.037005063</v>
      </c>
      <c r="AF11" s="2092">
        <v>1783785.5124569044</v>
      </c>
      <c r="AG11" s="2100">
        <v>2463928.5238608904</v>
      </c>
    </row>
    <row r="12" spans="1:33" ht="26.25" customHeight="1" thickBot="1">
      <c r="A12" s="3107" t="s">
        <v>1163</v>
      </c>
      <c r="B12" s="2096">
        <v>2219693.3578891233</v>
      </c>
      <c r="C12" s="2097">
        <v>1921087.2169375408</v>
      </c>
      <c r="D12" s="2097">
        <v>2989805.3009322155</v>
      </c>
      <c r="E12" s="2090">
        <v>2514019.4642411191</v>
      </c>
      <c r="F12" s="2098">
        <v>9644605.3399999999</v>
      </c>
      <c r="G12" s="2090">
        <v>3913149.4673299994</v>
      </c>
      <c r="H12" s="2097">
        <v>3981435.7006400004</v>
      </c>
      <c r="I12" s="2097">
        <v>3267888.6109600002</v>
      </c>
      <c r="J12" s="2090">
        <v>2513152.5853599999</v>
      </c>
      <c r="K12" s="2098">
        <v>13675626.364290001</v>
      </c>
      <c r="L12" s="2092">
        <v>2656976.1231278796</v>
      </c>
      <c r="M12" s="2099">
        <v>2280849.9363970291</v>
      </c>
      <c r="N12" s="2099">
        <v>2107712.8131361827</v>
      </c>
      <c r="O12" s="2092">
        <v>2349861.7688904097</v>
      </c>
      <c r="P12" s="2098">
        <v>9395400.641551502</v>
      </c>
      <c r="Q12" s="2092">
        <v>2486369.92</v>
      </c>
      <c r="R12" s="2099">
        <v>2450861.67</v>
      </c>
      <c r="S12" s="2099">
        <v>2983402.25</v>
      </c>
      <c r="T12" s="2092">
        <v>2609813.69</v>
      </c>
      <c r="U12" s="2098">
        <v>10530447.52</v>
      </c>
      <c r="V12" s="2092">
        <v>2458877.403696049</v>
      </c>
      <c r="W12" s="2099">
        <v>3056489.0682331892</v>
      </c>
      <c r="X12" s="2099">
        <v>2704636.6728875721</v>
      </c>
      <c r="Y12" s="2092">
        <v>3002112.4330515182</v>
      </c>
      <c r="Z12" s="2098">
        <v>11222115.577868327</v>
      </c>
      <c r="AA12" s="2092">
        <v>2784569.1715117102</v>
      </c>
      <c r="AB12" s="2099">
        <v>2382195.0199447828</v>
      </c>
      <c r="AC12" s="2099">
        <v>2579436.3291749428</v>
      </c>
      <c r="AD12" s="2092">
        <v>2240243.0580338729</v>
      </c>
      <c r="AE12" s="2098">
        <v>9986443.5786653087</v>
      </c>
      <c r="AF12" s="2092">
        <v>2225337.1480764821</v>
      </c>
      <c r="AG12" s="2100">
        <v>2940055.0084467172</v>
      </c>
    </row>
    <row r="13" spans="1:33" ht="26.25" customHeight="1" thickBot="1">
      <c r="A13" s="3110" t="s">
        <v>1164</v>
      </c>
      <c r="B13" s="2101">
        <v>12790378.37074098</v>
      </c>
      <c r="C13" s="2102">
        <v>13141504.946444342</v>
      </c>
      <c r="D13" s="2102">
        <v>14516589.083440406</v>
      </c>
      <c r="E13" s="2103">
        <v>15020877.905952221</v>
      </c>
      <c r="F13" s="2104">
        <v>55469350.303018183</v>
      </c>
      <c r="G13" s="2103">
        <v>14686114.144345278</v>
      </c>
      <c r="H13" s="2102">
        <v>15229799.036554717</v>
      </c>
      <c r="I13" s="2102">
        <v>16368914.105801191</v>
      </c>
      <c r="J13" s="2103">
        <v>17428532.108283266</v>
      </c>
      <c r="K13" s="2104">
        <v>63713359.394984454</v>
      </c>
      <c r="L13" s="2105">
        <v>16675099.491954243</v>
      </c>
      <c r="M13" s="2106">
        <v>17968301.818935744</v>
      </c>
      <c r="N13" s="2106">
        <v>18735304.079819072</v>
      </c>
      <c r="O13" s="2105">
        <v>19220924.581462529</v>
      </c>
      <c r="P13" s="2104">
        <v>72599629.972171575</v>
      </c>
      <c r="Q13" s="2105">
        <v>18522185.059999999</v>
      </c>
      <c r="R13" s="2106">
        <v>20149674.18</v>
      </c>
      <c r="S13" s="2106">
        <v>20703824.609999999</v>
      </c>
      <c r="T13" s="2105">
        <v>21634280.760000002</v>
      </c>
      <c r="U13" s="2104">
        <v>81009964.620000005</v>
      </c>
      <c r="V13" s="2105">
        <v>20381903.543427404</v>
      </c>
      <c r="W13" s="2106">
        <v>21957446.053127658</v>
      </c>
      <c r="X13" s="2106">
        <v>23232819.388848487</v>
      </c>
      <c r="Y13" s="2105">
        <v>24564815.666417193</v>
      </c>
      <c r="Z13" s="2104">
        <v>90136984.651820749</v>
      </c>
      <c r="AA13" s="2105">
        <v>21242543.073600281</v>
      </c>
      <c r="AB13" s="2106">
        <v>23080911.170439783</v>
      </c>
      <c r="AC13" s="2106">
        <v>24627752.279323656</v>
      </c>
      <c r="AD13" s="2105">
        <v>26226529.160361413</v>
      </c>
      <c r="AE13" s="2104">
        <v>95177735.683725134</v>
      </c>
      <c r="AF13" s="2105">
        <v>22462724.979553726</v>
      </c>
      <c r="AG13" s="2107">
        <v>23673785.366172172</v>
      </c>
    </row>
    <row r="14" spans="1:33" ht="26.25" customHeight="1">
      <c r="A14" s="3107" t="s">
        <v>1165</v>
      </c>
      <c r="B14" s="2096">
        <v>3508225.8508269223</v>
      </c>
      <c r="C14" s="2097">
        <v>3504014.0854593376</v>
      </c>
      <c r="D14" s="2097">
        <v>3618214.4234735421</v>
      </c>
      <c r="E14" s="2090">
        <v>3996161.764008265</v>
      </c>
      <c r="F14" s="2098">
        <v>14626616.123768065</v>
      </c>
      <c r="G14" s="2090">
        <v>4145601.3127790792</v>
      </c>
      <c r="H14" s="2097">
        <v>4245756.3533462062</v>
      </c>
      <c r="I14" s="2097">
        <v>4172604.2345782253</v>
      </c>
      <c r="J14" s="2090">
        <v>4645454.61685526</v>
      </c>
      <c r="K14" s="2098">
        <v>17209416.517558772</v>
      </c>
      <c r="L14" s="2092">
        <v>4763699.3799899854</v>
      </c>
      <c r="M14" s="2099">
        <v>5095597.8084652908</v>
      </c>
      <c r="N14" s="2099">
        <v>5003595.7351109814</v>
      </c>
      <c r="O14" s="2092">
        <v>5125723.8300211011</v>
      </c>
      <c r="P14" s="2098">
        <v>19988616.753587358</v>
      </c>
      <c r="Q14" s="2092">
        <v>5272739.29</v>
      </c>
      <c r="R14" s="2099">
        <v>5730569.3600000003</v>
      </c>
      <c r="S14" s="2099">
        <v>5496502.4800000004</v>
      </c>
      <c r="T14" s="2092">
        <v>5830820.2999999998</v>
      </c>
      <c r="U14" s="2098">
        <v>22330631.43</v>
      </c>
      <c r="V14" s="2092">
        <v>5835771.8843129277</v>
      </c>
      <c r="W14" s="2099">
        <v>6315502.7622439042</v>
      </c>
      <c r="X14" s="2099">
        <v>5985219.6623686813</v>
      </c>
      <c r="Y14" s="2092">
        <v>6534566.7307877298</v>
      </c>
      <c r="Z14" s="2098">
        <v>24671061.039713241</v>
      </c>
      <c r="AA14" s="2092">
        <v>5690429.4723506877</v>
      </c>
      <c r="AB14" s="2099">
        <v>6322565.9868126474</v>
      </c>
      <c r="AC14" s="2099">
        <v>6025900.5523687601</v>
      </c>
      <c r="AD14" s="2092">
        <v>6707136.7996600047</v>
      </c>
      <c r="AE14" s="2098">
        <v>24746032.811192099</v>
      </c>
      <c r="AF14" s="2092">
        <v>5655131.9988913694</v>
      </c>
      <c r="AG14" s="2100">
        <v>6006833.0945160016</v>
      </c>
    </row>
    <row r="15" spans="1:33" ht="26.25" customHeight="1">
      <c r="A15" s="3107" t="s">
        <v>1166</v>
      </c>
      <c r="B15" s="2096">
        <v>8414131.1217940021</v>
      </c>
      <c r="C15" s="2097">
        <v>8766955.7650584914</v>
      </c>
      <c r="D15" s="2097">
        <v>10005405.499164572</v>
      </c>
      <c r="E15" s="2090">
        <v>10052168.699608149</v>
      </c>
      <c r="F15" s="2098">
        <v>37238661.085625239</v>
      </c>
      <c r="G15" s="2090">
        <v>9531736.2732615247</v>
      </c>
      <c r="H15" s="2097">
        <v>9968100.6691045631</v>
      </c>
      <c r="I15" s="2097">
        <v>11165066.714993915</v>
      </c>
      <c r="J15" s="2090">
        <v>11681855.8563917</v>
      </c>
      <c r="K15" s="2098">
        <v>42346759.513751701</v>
      </c>
      <c r="L15" s="2092">
        <v>10698795.885763763</v>
      </c>
      <c r="M15" s="2099">
        <v>11543095.965823736</v>
      </c>
      <c r="N15" s="2099">
        <v>12478416.180084027</v>
      </c>
      <c r="O15" s="2092">
        <v>12775667.44553843</v>
      </c>
      <c r="P15" s="2098">
        <v>47495975.477209955</v>
      </c>
      <c r="Q15" s="2092">
        <v>12036251.140000001</v>
      </c>
      <c r="R15" s="2099">
        <v>13063418.09</v>
      </c>
      <c r="S15" s="2099">
        <v>13944363.4</v>
      </c>
      <c r="T15" s="2092">
        <v>14466958.24</v>
      </c>
      <c r="U15" s="2098">
        <v>53510990.869999997</v>
      </c>
      <c r="V15" s="2092">
        <v>13222654.409451613</v>
      </c>
      <c r="W15" s="2099">
        <v>14173258.35866121</v>
      </c>
      <c r="X15" s="2099">
        <v>15774553.362294259</v>
      </c>
      <c r="Y15" s="2092">
        <v>16381031.395632369</v>
      </c>
      <c r="Z15" s="2098">
        <v>59551497.526039459</v>
      </c>
      <c r="AA15" s="2092">
        <v>14168001.857843271</v>
      </c>
      <c r="AB15" s="2099">
        <v>15217075.024793334</v>
      </c>
      <c r="AC15" s="2099">
        <v>17043341.695246074</v>
      </c>
      <c r="AD15" s="2092">
        <v>17838572.266848706</v>
      </c>
      <c r="AE15" s="2098">
        <v>64266990.844731383</v>
      </c>
      <c r="AF15" s="2092">
        <v>15367688.25849387</v>
      </c>
      <c r="AG15" s="2100">
        <v>16160777.936506739</v>
      </c>
    </row>
    <row r="16" spans="1:33" ht="26.25" customHeight="1">
      <c r="A16" s="3107" t="s">
        <v>1167</v>
      </c>
      <c r="B16" s="2096">
        <v>586712.04141525156</v>
      </c>
      <c r="C16" s="2097">
        <v>592490.00053807371</v>
      </c>
      <c r="D16" s="2097">
        <v>608320.23946799163</v>
      </c>
      <c r="E16" s="2090">
        <v>663197.84995122743</v>
      </c>
      <c r="F16" s="2098">
        <v>2450720.131372544</v>
      </c>
      <c r="G16" s="2090">
        <v>733800.25409119437</v>
      </c>
      <c r="H16" s="2097">
        <v>754051.35969645274</v>
      </c>
      <c r="I16" s="2097">
        <v>735642.62002740277</v>
      </c>
      <c r="J16" s="2090">
        <v>830129.36652070621</v>
      </c>
      <c r="K16" s="2098">
        <v>3053623.6003357559</v>
      </c>
      <c r="L16" s="2092">
        <v>877881.11771512148</v>
      </c>
      <c r="M16" s="2099">
        <v>997832.46235755028</v>
      </c>
      <c r="N16" s="2099">
        <v>928137.43014855159</v>
      </c>
      <c r="O16" s="2092">
        <v>975099.18545196543</v>
      </c>
      <c r="P16" s="2098">
        <v>3778950.1956731887</v>
      </c>
      <c r="Q16" s="2092">
        <v>851945.36</v>
      </c>
      <c r="R16" s="2099">
        <v>1009696.64</v>
      </c>
      <c r="S16" s="2099">
        <v>891359.43</v>
      </c>
      <c r="T16" s="2092">
        <v>961499.28</v>
      </c>
      <c r="U16" s="2098">
        <v>3714500.71</v>
      </c>
      <c r="V16" s="2092">
        <v>959812.85065501521</v>
      </c>
      <c r="W16" s="2099">
        <v>1100175.2365474054</v>
      </c>
      <c r="X16" s="2099">
        <v>1019986.898476237</v>
      </c>
      <c r="Y16" s="2092">
        <v>1115174.0257774794</v>
      </c>
      <c r="Z16" s="2098">
        <v>4195149.0114561366</v>
      </c>
      <c r="AA16" s="2092">
        <v>1015627.1478436347</v>
      </c>
      <c r="AB16" s="2099">
        <v>1164190.5882197835</v>
      </c>
      <c r="AC16" s="2099">
        <v>1078402.1512927208</v>
      </c>
      <c r="AD16" s="2092">
        <v>1190884.0755038068</v>
      </c>
      <c r="AE16" s="2098">
        <v>4449103.9628599454</v>
      </c>
      <c r="AF16" s="2092">
        <v>1059293.0257174268</v>
      </c>
      <c r="AG16" s="2100">
        <v>1154152.023706543</v>
      </c>
    </row>
    <row r="17" spans="1:33" ht="26.25" customHeight="1">
      <c r="A17" s="3034" t="s">
        <v>1197</v>
      </c>
      <c r="B17" s="2096">
        <v>74409.313327189215</v>
      </c>
      <c r="C17" s="2097">
        <v>71070.818914668314</v>
      </c>
      <c r="D17" s="2097">
        <v>72498.275978532969</v>
      </c>
      <c r="E17" s="2090">
        <v>78288.427591730258</v>
      </c>
      <c r="F17" s="2098">
        <v>296266.83581212064</v>
      </c>
      <c r="G17" s="2090">
        <v>90310.299978075011</v>
      </c>
      <c r="H17" s="2097">
        <v>87052.81857917759</v>
      </c>
      <c r="I17" s="2097">
        <v>90328.607227278349</v>
      </c>
      <c r="J17" s="2090">
        <v>102905.86755368908</v>
      </c>
      <c r="K17" s="2098">
        <v>370597.59333822026</v>
      </c>
      <c r="L17" s="2092">
        <v>109983.1992960972</v>
      </c>
      <c r="M17" s="2099">
        <v>107106.28039104545</v>
      </c>
      <c r="N17" s="2099">
        <v>111451.21911920652</v>
      </c>
      <c r="O17" s="2092">
        <v>121851.93689473986</v>
      </c>
      <c r="P17" s="2098">
        <v>450392.63570108911</v>
      </c>
      <c r="Q17" s="2092">
        <v>134696.13</v>
      </c>
      <c r="R17" s="2099">
        <v>127331.62</v>
      </c>
      <c r="S17" s="2099">
        <v>132170.67000000001</v>
      </c>
      <c r="T17" s="2092">
        <v>142241.96</v>
      </c>
      <c r="U17" s="2098">
        <v>536440.37</v>
      </c>
      <c r="V17" s="2092">
        <v>151538.89900784291</v>
      </c>
      <c r="W17" s="2099">
        <v>145893.50498352191</v>
      </c>
      <c r="X17" s="2099">
        <v>153384.08983441236</v>
      </c>
      <c r="Y17" s="2092">
        <v>175091.18515563049</v>
      </c>
      <c r="Z17" s="2098">
        <v>625907.67898140766</v>
      </c>
      <c r="AA17" s="2092">
        <v>167642.61886223865</v>
      </c>
      <c r="AB17" s="2099">
        <v>155321.41047036063</v>
      </c>
      <c r="AC17" s="2099">
        <v>165992.53966103948</v>
      </c>
      <c r="AD17" s="2092">
        <v>193876.2646924232</v>
      </c>
      <c r="AE17" s="2098">
        <v>682832.8336860619</v>
      </c>
      <c r="AF17" s="2092">
        <v>180462.69070373639</v>
      </c>
      <c r="AG17" s="2100">
        <v>162191.72900386335</v>
      </c>
    </row>
    <row r="18" spans="1:33" ht="26.25" customHeight="1" thickBot="1">
      <c r="A18" s="3107" t="s">
        <v>1198</v>
      </c>
      <c r="B18" s="2108">
        <v>206900.04337761368</v>
      </c>
      <c r="C18" s="2099">
        <v>206974.27647377021</v>
      </c>
      <c r="D18" s="2099">
        <v>212150.64535576542</v>
      </c>
      <c r="E18" s="2109">
        <v>231061.16479285079</v>
      </c>
      <c r="F18" s="2098">
        <v>857086.13000000012</v>
      </c>
      <c r="G18" s="2109">
        <v>184666.00423540774</v>
      </c>
      <c r="H18" s="2099">
        <v>174837.83582831596</v>
      </c>
      <c r="I18" s="2099">
        <v>205271.92897436905</v>
      </c>
      <c r="J18" s="2109">
        <v>168186.40096190735</v>
      </c>
      <c r="K18" s="2098">
        <v>732962.17000000016</v>
      </c>
      <c r="L18" s="2109">
        <v>224739.90918927922</v>
      </c>
      <c r="M18" s="2099">
        <v>224669.30189812311</v>
      </c>
      <c r="N18" s="2099">
        <v>213703.51535631079</v>
      </c>
      <c r="O18" s="2109">
        <v>222582.18355628703</v>
      </c>
      <c r="P18" s="2098">
        <v>885694.91000000015</v>
      </c>
      <c r="Q18" s="2109">
        <v>226553.16</v>
      </c>
      <c r="R18" s="2099">
        <v>218658.47</v>
      </c>
      <c r="S18" s="2099">
        <v>239428.62</v>
      </c>
      <c r="T18" s="2109">
        <v>232760.98</v>
      </c>
      <c r="U18" s="2098">
        <v>917401.24</v>
      </c>
      <c r="V18" s="2109">
        <v>212125.5</v>
      </c>
      <c r="W18" s="2099">
        <v>222616.19069161493</v>
      </c>
      <c r="X18" s="2099">
        <v>299675.37587489991</v>
      </c>
      <c r="Y18" s="2109">
        <v>358952.32906398631</v>
      </c>
      <c r="Z18" s="2098">
        <v>1093369.3956305012</v>
      </c>
      <c r="AA18" s="2109">
        <v>200841.97670044753</v>
      </c>
      <c r="AB18" s="2099">
        <v>221758.16014365706</v>
      </c>
      <c r="AC18" s="2099">
        <v>314115.34075506125</v>
      </c>
      <c r="AD18" s="2109">
        <v>296059.75365647936</v>
      </c>
      <c r="AE18" s="2098">
        <v>1032775.2312556452</v>
      </c>
      <c r="AF18" s="2109">
        <v>200149.00574732508</v>
      </c>
      <c r="AG18" s="2100">
        <v>189830.58243902386</v>
      </c>
    </row>
    <row r="19" spans="1:33" s="3118" customFormat="1" ht="26.25" customHeight="1" thickBot="1">
      <c r="A19" s="3110" t="s">
        <v>1171</v>
      </c>
      <c r="B19" s="3111">
        <v>12790378.37074098</v>
      </c>
      <c r="C19" s="3112">
        <v>13141504.94644434</v>
      </c>
      <c r="D19" s="3112">
        <v>14516589.083440404</v>
      </c>
      <c r="E19" s="3113">
        <v>15020877.905952223</v>
      </c>
      <c r="F19" s="3114">
        <v>55469350.306577973</v>
      </c>
      <c r="G19" s="3113">
        <v>14686114.144345282</v>
      </c>
      <c r="H19" s="3112">
        <v>15229799.036554717</v>
      </c>
      <c r="I19" s="3112">
        <v>16368914.105801189</v>
      </c>
      <c r="J19" s="3113">
        <v>17428532.108283259</v>
      </c>
      <c r="K19" s="3114">
        <v>63713359.394984446</v>
      </c>
      <c r="L19" s="3115">
        <v>16675099.491954247</v>
      </c>
      <c r="M19" s="3116">
        <v>17968301.818935744</v>
      </c>
      <c r="N19" s="3116">
        <v>18735304.079819079</v>
      </c>
      <c r="O19" s="3115">
        <v>19220924.581462525</v>
      </c>
      <c r="P19" s="3114">
        <v>72599629.97217159</v>
      </c>
      <c r="Q19" s="3115">
        <v>18522185.059999999</v>
      </c>
      <c r="R19" s="3116">
        <v>20149674.18</v>
      </c>
      <c r="S19" s="3116">
        <v>20703824.609999999</v>
      </c>
      <c r="T19" s="3115">
        <v>21634280.760000002</v>
      </c>
      <c r="U19" s="3114">
        <v>81009964.620000005</v>
      </c>
      <c r="V19" s="3115">
        <v>20381903.543427397</v>
      </c>
      <c r="W19" s="3116">
        <v>21957446.053127661</v>
      </c>
      <c r="X19" s="3116">
        <v>23232819.388848487</v>
      </c>
      <c r="Y19" s="3115">
        <v>24564815.666417193</v>
      </c>
      <c r="Z19" s="3114">
        <v>90136984.651820749</v>
      </c>
      <c r="AA19" s="3115">
        <v>21242543.073600281</v>
      </c>
      <c r="AB19" s="3116">
        <v>23080911.170439783</v>
      </c>
      <c r="AC19" s="3116">
        <v>24627752.279323656</v>
      </c>
      <c r="AD19" s="3115">
        <v>26226529.16036142</v>
      </c>
      <c r="AE19" s="3114">
        <v>95177735.683725148</v>
      </c>
      <c r="AF19" s="3115">
        <v>22462724.979553726</v>
      </c>
      <c r="AG19" s="3117">
        <v>23673785.366172172</v>
      </c>
    </row>
    <row r="20" spans="1:33">
      <c r="A20" s="2110"/>
      <c r="B20" s="2111"/>
      <c r="C20" s="2111"/>
      <c r="D20" s="2111"/>
      <c r="E20" s="2111"/>
      <c r="F20" s="2111"/>
      <c r="G20" s="2111"/>
      <c r="H20" s="2111"/>
      <c r="I20" s="2111"/>
      <c r="J20" s="2111"/>
    </row>
    <row r="21" spans="1:33" ht="15.75">
      <c r="A21" s="1951" t="s">
        <v>1172</v>
      </c>
      <c r="B21" s="2112"/>
      <c r="C21" s="2113"/>
      <c r="D21" s="2114"/>
      <c r="E21" s="2113"/>
      <c r="F21" s="2114"/>
      <c r="G21" s="2112"/>
      <c r="H21" s="2115"/>
      <c r="I21" s="2116"/>
      <c r="J21" s="2115"/>
    </row>
    <row r="22" spans="1:33" ht="15">
      <c r="A22" s="2083" t="s">
        <v>1173</v>
      </c>
      <c r="B22" s="2117"/>
      <c r="C22" s="2117"/>
      <c r="D22" s="2117"/>
      <c r="E22" s="2117"/>
      <c r="F22" s="2117"/>
      <c r="G22" s="2117"/>
      <c r="H22" s="2117"/>
      <c r="I22" s="2117"/>
      <c r="J22" s="2117"/>
      <c r="K22" s="2117"/>
      <c r="L22" s="2117"/>
      <c r="M22" s="2117"/>
      <c r="N22" s="2117"/>
      <c r="O22" s="2117"/>
      <c r="P22" s="2117"/>
      <c r="Q22" s="2117"/>
      <c r="R22" s="2117"/>
      <c r="S22" s="2117"/>
      <c r="T22" s="2117"/>
      <c r="U22" s="2117"/>
      <c r="V22" s="2117"/>
      <c r="W22" s="2117"/>
      <c r="X22" s="2117"/>
      <c r="Y22" s="2117"/>
      <c r="Z22" s="2117"/>
      <c r="AA22" s="2117"/>
    </row>
    <row r="23" spans="1:33">
      <c r="A23" s="1951" t="s">
        <v>1015</v>
      </c>
      <c r="B23" s="2117"/>
      <c r="C23" s="2117"/>
      <c r="D23" s="2117"/>
      <c r="E23" s="2117"/>
      <c r="F23" s="2117"/>
      <c r="G23" s="2117"/>
      <c r="H23" s="2117"/>
      <c r="I23" s="2117"/>
      <c r="J23" s="2117"/>
      <c r="K23" s="2117"/>
      <c r="L23" s="2117"/>
      <c r="M23" s="2117"/>
      <c r="N23" s="2117"/>
      <c r="O23" s="2117"/>
      <c r="P23" s="2117"/>
      <c r="Q23" s="2117"/>
      <c r="R23" s="2117"/>
      <c r="S23" s="2117"/>
      <c r="T23" s="2117"/>
      <c r="U23" s="2117"/>
      <c r="V23" s="2117"/>
      <c r="W23" s="2117"/>
      <c r="X23" s="2117"/>
      <c r="Y23" s="2117"/>
      <c r="Z23" s="2117"/>
      <c r="AA23" s="2117"/>
    </row>
    <row r="24" spans="1:33">
      <c r="A24" s="2118"/>
      <c r="B24" s="2117"/>
      <c r="C24" s="2117"/>
      <c r="D24" s="2117"/>
      <c r="E24" s="2117"/>
      <c r="F24" s="2117"/>
      <c r="G24" s="2117"/>
      <c r="H24" s="2117"/>
      <c r="I24" s="2117"/>
      <c r="J24" s="2117"/>
      <c r="K24" s="2117"/>
      <c r="L24" s="2117"/>
      <c r="M24" s="2117"/>
      <c r="N24" s="2117"/>
      <c r="O24" s="2117"/>
      <c r="P24" s="2117"/>
      <c r="Q24" s="2117"/>
      <c r="R24" s="2117"/>
      <c r="S24" s="2117"/>
      <c r="T24" s="2117"/>
      <c r="U24" s="2117"/>
      <c r="V24" s="2117"/>
      <c r="W24" s="2117"/>
      <c r="X24" s="2117"/>
      <c r="Y24" s="2117"/>
      <c r="Z24" s="2117"/>
      <c r="AA24" s="2117"/>
    </row>
    <row r="25" spans="1:33">
      <c r="A25" s="2118"/>
      <c r="B25" s="2117"/>
      <c r="C25" s="2117"/>
      <c r="D25" s="2117"/>
      <c r="E25" s="2117"/>
      <c r="F25" s="2117"/>
      <c r="G25" s="2117"/>
      <c r="H25" s="2117"/>
      <c r="I25" s="2117"/>
      <c r="J25" s="2117"/>
      <c r="K25" s="2117"/>
      <c r="L25" s="2117"/>
      <c r="M25" s="2117"/>
      <c r="N25" s="2117"/>
      <c r="O25" s="2117"/>
      <c r="P25" s="2117"/>
      <c r="Q25" s="2117"/>
      <c r="R25" s="2117"/>
      <c r="S25" s="2117"/>
      <c r="T25" s="2117"/>
      <c r="U25" s="2117"/>
      <c r="V25" s="2117"/>
      <c r="W25" s="2117"/>
      <c r="X25" s="2117"/>
      <c r="Y25" s="2117"/>
      <c r="Z25" s="2117"/>
      <c r="AA25" s="2117"/>
    </row>
    <row r="26" spans="1:33">
      <c r="A26" s="2118"/>
      <c r="B26" s="2117"/>
      <c r="C26" s="2117"/>
      <c r="D26" s="2117"/>
      <c r="E26" s="2117"/>
      <c r="F26" s="2117"/>
      <c r="G26" s="2117"/>
      <c r="H26" s="2117"/>
      <c r="I26" s="2117"/>
      <c r="J26" s="2117"/>
      <c r="K26" s="2117"/>
      <c r="L26" s="2117"/>
      <c r="M26" s="2117"/>
      <c r="N26" s="2117"/>
      <c r="O26" s="2117"/>
      <c r="P26" s="2117"/>
      <c r="Q26" s="2117"/>
      <c r="R26" s="2117"/>
      <c r="S26" s="2117"/>
      <c r="T26" s="2117"/>
      <c r="U26" s="2117"/>
      <c r="V26" s="2117"/>
      <c r="W26" s="2117"/>
      <c r="X26" s="2117"/>
      <c r="Y26" s="2117"/>
      <c r="Z26" s="2117"/>
      <c r="AA26" s="2117"/>
    </row>
    <row r="27" spans="1:33">
      <c r="A27" s="2118"/>
      <c r="B27" s="2117"/>
      <c r="C27" s="2117"/>
      <c r="D27" s="2117"/>
      <c r="E27" s="2117"/>
      <c r="F27" s="2117"/>
      <c r="G27" s="2117"/>
      <c r="H27" s="2117"/>
      <c r="I27" s="2117"/>
      <c r="J27" s="2117"/>
      <c r="K27" s="2117"/>
      <c r="L27" s="2117"/>
      <c r="M27" s="2117"/>
      <c r="N27" s="2117"/>
      <c r="O27" s="2117"/>
      <c r="P27" s="2117"/>
      <c r="Q27" s="2117"/>
      <c r="R27" s="2117"/>
      <c r="S27" s="2117"/>
      <c r="T27" s="2117"/>
      <c r="U27" s="2117"/>
      <c r="V27" s="2117"/>
      <c r="W27" s="2117"/>
      <c r="X27" s="2117"/>
      <c r="Y27" s="2117"/>
      <c r="Z27" s="2117"/>
      <c r="AA27" s="2117"/>
    </row>
    <row r="28" spans="1:33">
      <c r="A28" s="2118"/>
      <c r="B28" s="2117"/>
      <c r="C28" s="2117"/>
      <c r="D28" s="2117"/>
      <c r="E28" s="2117"/>
      <c r="F28" s="2117"/>
      <c r="G28" s="2117"/>
      <c r="H28" s="2117"/>
      <c r="I28" s="2117"/>
      <c r="J28" s="2117"/>
      <c r="K28" s="2117"/>
      <c r="L28" s="2117"/>
      <c r="M28" s="2117"/>
      <c r="N28" s="2117"/>
      <c r="O28" s="2117"/>
      <c r="P28" s="2117"/>
      <c r="Q28" s="2117"/>
      <c r="R28" s="2117"/>
      <c r="S28" s="2117"/>
      <c r="T28" s="2117"/>
      <c r="U28" s="2117"/>
      <c r="V28" s="2117"/>
      <c r="W28" s="2117"/>
      <c r="X28" s="2117"/>
      <c r="Y28" s="2117"/>
      <c r="Z28" s="2117"/>
      <c r="AA28" s="2117"/>
    </row>
    <row r="29" spans="1:33">
      <c r="A29" s="2118"/>
      <c r="B29" s="2117"/>
      <c r="C29" s="2117"/>
      <c r="D29" s="2117"/>
      <c r="E29" s="2117"/>
      <c r="F29" s="2117"/>
      <c r="G29" s="2117"/>
      <c r="H29" s="2117"/>
      <c r="I29" s="2117"/>
      <c r="J29" s="2117"/>
      <c r="K29" s="2117"/>
      <c r="L29" s="2117"/>
      <c r="M29" s="2117"/>
      <c r="N29" s="2117"/>
      <c r="O29" s="2117"/>
      <c r="P29" s="2117"/>
      <c r="Q29" s="2117"/>
      <c r="R29" s="2117"/>
      <c r="S29" s="2117"/>
      <c r="T29" s="2117"/>
      <c r="U29" s="2117"/>
      <c r="V29" s="2117"/>
      <c r="W29" s="2117"/>
      <c r="X29" s="2117"/>
      <c r="Y29" s="2117"/>
      <c r="Z29" s="2117"/>
      <c r="AA29" s="2117"/>
    </row>
    <row r="30" spans="1:33">
      <c r="A30" s="2118"/>
      <c r="B30" s="2117"/>
      <c r="C30" s="2117"/>
      <c r="D30" s="2117"/>
      <c r="E30" s="2117"/>
      <c r="F30" s="2117"/>
      <c r="G30" s="2117"/>
      <c r="H30" s="2117"/>
      <c r="I30" s="2117"/>
      <c r="J30" s="2117"/>
      <c r="K30" s="2117"/>
      <c r="L30" s="2117"/>
      <c r="M30" s="2117"/>
      <c r="N30" s="2117"/>
      <c r="O30" s="2117"/>
      <c r="P30" s="2117"/>
      <c r="Q30" s="2117"/>
      <c r="R30" s="2117"/>
      <c r="S30" s="2117"/>
      <c r="T30" s="2117"/>
      <c r="U30" s="2117"/>
      <c r="V30" s="2117"/>
      <c r="W30" s="2117"/>
      <c r="X30" s="2117"/>
      <c r="Y30" s="2117"/>
      <c r="Z30" s="2117"/>
      <c r="AA30" s="2117"/>
    </row>
    <row r="31" spans="1:33">
      <c r="A31" s="2118"/>
      <c r="B31" s="2117"/>
      <c r="C31" s="2117"/>
      <c r="D31" s="2117"/>
      <c r="E31" s="2117"/>
      <c r="F31" s="2117"/>
      <c r="G31" s="2117"/>
      <c r="H31" s="2117"/>
      <c r="I31" s="2117"/>
      <c r="J31" s="2117"/>
      <c r="K31" s="2117"/>
      <c r="L31" s="2117"/>
      <c r="M31" s="2117"/>
      <c r="N31" s="2117"/>
      <c r="O31" s="2117"/>
      <c r="P31" s="2117"/>
      <c r="Q31" s="2117"/>
      <c r="R31" s="2117"/>
      <c r="S31" s="2117"/>
      <c r="T31" s="2117"/>
      <c r="U31" s="2117"/>
      <c r="V31" s="2117"/>
      <c r="W31" s="2117"/>
      <c r="X31" s="2117"/>
      <c r="Y31" s="2117"/>
      <c r="Z31" s="2117"/>
      <c r="AA31" s="2117"/>
    </row>
    <row r="32" spans="1:33">
      <c r="A32" s="2118"/>
      <c r="B32" s="2117"/>
      <c r="C32" s="2117"/>
      <c r="D32" s="2117"/>
      <c r="E32" s="2117"/>
      <c r="F32" s="2117"/>
      <c r="G32" s="2117"/>
      <c r="H32" s="2117"/>
      <c r="I32" s="2117"/>
      <c r="J32" s="2117"/>
      <c r="K32" s="2117"/>
      <c r="L32" s="2117"/>
      <c r="M32" s="2117"/>
      <c r="N32" s="2117"/>
      <c r="O32" s="2117"/>
      <c r="P32" s="2117"/>
      <c r="Q32" s="2117"/>
      <c r="R32" s="2117"/>
      <c r="S32" s="2117"/>
      <c r="T32" s="2117"/>
      <c r="U32" s="2117"/>
      <c r="V32" s="2117"/>
      <c r="W32" s="2117"/>
      <c r="X32" s="2117"/>
      <c r="Y32" s="2117"/>
      <c r="Z32" s="2117"/>
      <c r="AA32" s="2117"/>
    </row>
    <row r="33" spans="1:27">
      <c r="A33" s="2118"/>
      <c r="B33" s="2117"/>
      <c r="C33" s="2117"/>
      <c r="D33" s="2117"/>
      <c r="E33" s="2117"/>
      <c r="F33" s="2117"/>
      <c r="G33" s="2117"/>
      <c r="H33" s="2117"/>
      <c r="I33" s="2117"/>
      <c r="J33" s="2117"/>
      <c r="K33" s="2117"/>
      <c r="L33" s="2117"/>
      <c r="M33" s="2117"/>
      <c r="N33" s="2117"/>
      <c r="O33" s="2117"/>
      <c r="P33" s="2117"/>
      <c r="Q33" s="2117"/>
      <c r="R33" s="2117"/>
      <c r="S33" s="2117"/>
      <c r="T33" s="2117"/>
      <c r="U33" s="2117"/>
      <c r="V33" s="2117"/>
      <c r="W33" s="2117"/>
      <c r="X33" s="2117"/>
      <c r="Y33" s="2117"/>
      <c r="Z33" s="2117"/>
      <c r="AA33" s="2117"/>
    </row>
    <row r="34" spans="1:27">
      <c r="A34" s="2118"/>
      <c r="B34" s="2117"/>
      <c r="C34" s="2117"/>
      <c r="D34" s="2117"/>
      <c r="E34" s="2117"/>
      <c r="F34" s="2117"/>
      <c r="G34" s="2117"/>
      <c r="H34" s="2117"/>
      <c r="I34" s="2117"/>
      <c r="J34" s="2117"/>
      <c r="K34" s="2117"/>
      <c r="L34" s="2117"/>
      <c r="M34" s="2117"/>
      <c r="N34" s="2117"/>
      <c r="O34" s="2117"/>
      <c r="P34" s="2117"/>
      <c r="Q34" s="2117"/>
      <c r="R34" s="2117"/>
      <c r="S34" s="2117"/>
      <c r="T34" s="2117"/>
      <c r="U34" s="2117"/>
      <c r="V34" s="2117"/>
      <c r="W34" s="2117"/>
      <c r="X34" s="2117"/>
      <c r="Y34" s="2117"/>
      <c r="Z34" s="2117"/>
      <c r="AA34" s="2117"/>
    </row>
    <row r="35" spans="1:27">
      <c r="A35" s="2118"/>
      <c r="B35" s="2117"/>
      <c r="C35" s="2117"/>
      <c r="D35" s="2117"/>
      <c r="E35" s="2117"/>
      <c r="F35" s="2117"/>
      <c r="G35" s="2117"/>
      <c r="H35" s="2117"/>
      <c r="I35" s="2117"/>
      <c r="J35" s="2117"/>
      <c r="K35" s="2117"/>
      <c r="L35" s="2117"/>
      <c r="M35" s="2117"/>
      <c r="N35" s="2117"/>
      <c r="O35" s="2117"/>
      <c r="P35" s="2117"/>
      <c r="Q35" s="2117"/>
      <c r="R35" s="2117"/>
      <c r="S35" s="2117"/>
      <c r="T35" s="2117"/>
      <c r="U35" s="2117"/>
      <c r="V35" s="2117"/>
      <c r="W35" s="2117"/>
      <c r="X35" s="2117"/>
      <c r="Y35" s="2117"/>
      <c r="Z35" s="2117"/>
      <c r="AA35" s="2117"/>
    </row>
    <row r="36" spans="1:27">
      <c r="A36" s="2118"/>
      <c r="B36" s="2117"/>
      <c r="C36" s="2117"/>
      <c r="D36" s="2117"/>
      <c r="E36" s="2117"/>
      <c r="F36" s="2117"/>
      <c r="G36" s="2117"/>
      <c r="H36" s="2117"/>
      <c r="I36" s="2117"/>
      <c r="J36" s="2117"/>
      <c r="K36" s="2117"/>
      <c r="L36" s="2117"/>
      <c r="M36" s="2117"/>
      <c r="N36" s="2117"/>
      <c r="O36" s="2117"/>
      <c r="P36" s="2117"/>
      <c r="Q36" s="2117"/>
      <c r="R36" s="2117"/>
      <c r="S36" s="2117"/>
      <c r="T36" s="2117"/>
      <c r="U36" s="2117"/>
      <c r="V36" s="2117"/>
      <c r="W36" s="2117"/>
      <c r="X36" s="2117"/>
      <c r="Y36" s="2117"/>
      <c r="Z36" s="2117"/>
      <c r="AA36" s="2117"/>
    </row>
    <row r="37" spans="1:27">
      <c r="B37" s="2117"/>
      <c r="C37" s="2117"/>
      <c r="D37" s="2117"/>
      <c r="E37" s="2117"/>
      <c r="F37" s="2117"/>
      <c r="G37" s="2117"/>
      <c r="H37" s="2117"/>
      <c r="I37" s="2117"/>
      <c r="J37" s="2117"/>
      <c r="K37" s="2117"/>
      <c r="L37" s="2117"/>
      <c r="M37" s="2117"/>
      <c r="N37" s="2117"/>
      <c r="O37" s="2117"/>
      <c r="P37" s="2117"/>
      <c r="Q37" s="2117"/>
      <c r="R37" s="2117"/>
      <c r="S37" s="2117"/>
      <c r="T37" s="2117"/>
      <c r="U37" s="2117"/>
      <c r="V37" s="2117"/>
      <c r="W37" s="2117"/>
      <c r="X37" s="2117"/>
      <c r="Y37" s="2117"/>
      <c r="Z37" s="2117"/>
      <c r="AA37" s="2117"/>
    </row>
  </sheetData>
  <mergeCells count="1">
    <mergeCell ref="A2:G2"/>
  </mergeCells>
  <hyperlinks>
    <hyperlink ref="A1" location="Menu!A1" display="Return to Menu"/>
  </hyperlinks>
  <pageMargins left="0.35433070866141736" right="0.35433070866141736" top="0.31496062992125984" bottom="0.39370078740157483" header="0.19685039370078741" footer="0.31496062992125984"/>
  <pageSetup paperSize="9" scale="7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
  <sheetViews>
    <sheetView view="pageBreakPreview" zoomScaleSheetLayoutView="100" workbookViewId="0">
      <pane xSplit="1" ySplit="3" topLeftCell="T4" activePane="bottomRight" state="frozen"/>
      <selection activeCell="CJ27" sqref="CJ27"/>
      <selection pane="topRight" activeCell="CJ27" sqref="CJ27"/>
      <selection pane="bottomLeft" activeCell="CJ27" sqref="CJ27"/>
      <selection pane="bottomRight"/>
    </sheetView>
  </sheetViews>
  <sheetFormatPr defaultRowHeight="14.25"/>
  <cols>
    <col min="1" max="1" width="45.42578125" style="2057" customWidth="1"/>
    <col min="2" max="5" width="14" style="2057" bestFit="1" customWidth="1"/>
    <col min="6" max="6" width="14" style="2057" customWidth="1"/>
    <col min="7" max="10" width="14" style="2057" bestFit="1" customWidth="1"/>
    <col min="11" max="11" width="14" style="2057" customWidth="1"/>
    <col min="12" max="15" width="14" style="2057" bestFit="1" customWidth="1"/>
    <col min="16" max="16" width="14" style="2057" customWidth="1"/>
    <col min="17" max="20" width="14" style="2057" bestFit="1" customWidth="1"/>
    <col min="21" max="24" width="14" style="2057" customWidth="1"/>
    <col min="25" max="25" width="14.5703125" style="2057" customWidth="1"/>
    <col min="26" max="26" width="13.85546875" style="2057" customWidth="1"/>
    <col min="27" max="27" width="15.5703125" style="2057" customWidth="1"/>
    <col min="28" max="132" width="9.140625" style="2057" customWidth="1"/>
    <col min="133" max="133" width="37.5703125" style="2057" customWidth="1"/>
    <col min="134" max="151" width="17.7109375" style="2057" customWidth="1"/>
    <col min="152" max="152" width="32.5703125" style="2057" customWidth="1"/>
    <col min="153" max="162" width="14" style="2057" bestFit="1" customWidth="1"/>
    <col min="163" max="163" width="36.28515625" style="2057" customWidth="1"/>
    <col min="164" max="173" width="14" style="2057" bestFit="1" customWidth="1"/>
    <col min="174" max="188" width="12.42578125" style="2057" customWidth="1"/>
    <col min="189" max="193" width="12.42578125" style="2057" bestFit="1" customWidth="1"/>
    <col min="194" max="256" width="9.140625" style="2057"/>
    <col min="257" max="257" width="29.42578125" style="2057" customWidth="1"/>
    <col min="258" max="261" width="14" style="2057" bestFit="1" customWidth="1"/>
    <col min="262" max="262" width="14" style="2057" customWidth="1"/>
    <col min="263" max="266" width="14" style="2057" bestFit="1" customWidth="1"/>
    <col min="267" max="267" width="14" style="2057" customWidth="1"/>
    <col min="268" max="271" width="14" style="2057" bestFit="1" customWidth="1"/>
    <col min="272" max="272" width="14" style="2057" customWidth="1"/>
    <col min="273" max="276" width="14" style="2057" bestFit="1" customWidth="1"/>
    <col min="277" max="280" width="14" style="2057" customWidth="1"/>
    <col min="281" max="281" width="14.5703125" style="2057" customWidth="1"/>
    <col min="282" max="282" width="13.85546875" style="2057" customWidth="1"/>
    <col min="283" max="283" width="15.5703125" style="2057" customWidth="1"/>
    <col min="284" max="388" width="9.140625" style="2057" customWidth="1"/>
    <col min="389" max="389" width="37.5703125" style="2057" customWidth="1"/>
    <col min="390" max="407" width="17.7109375" style="2057" customWidth="1"/>
    <col min="408" max="408" width="32.5703125" style="2057" customWidth="1"/>
    <col min="409" max="418" width="14" style="2057" bestFit="1" customWidth="1"/>
    <col min="419" max="419" width="36.28515625" style="2057" customWidth="1"/>
    <col min="420" max="429" width="14" style="2057" bestFit="1" customWidth="1"/>
    <col min="430" max="444" width="12.42578125" style="2057" customWidth="1"/>
    <col min="445" max="449" width="12.42578125" style="2057" bestFit="1" customWidth="1"/>
    <col min="450" max="512" width="9.140625" style="2057"/>
    <col min="513" max="513" width="29.42578125" style="2057" customWidth="1"/>
    <col min="514" max="517" width="14" style="2057" bestFit="1" customWidth="1"/>
    <col min="518" max="518" width="14" style="2057" customWidth="1"/>
    <col min="519" max="522" width="14" style="2057" bestFit="1" customWidth="1"/>
    <col min="523" max="523" width="14" style="2057" customWidth="1"/>
    <col min="524" max="527" width="14" style="2057" bestFit="1" customWidth="1"/>
    <col min="528" max="528" width="14" style="2057" customWidth="1"/>
    <col min="529" max="532" width="14" style="2057" bestFit="1" customWidth="1"/>
    <col min="533" max="536" width="14" style="2057" customWidth="1"/>
    <col min="537" max="537" width="14.5703125" style="2057" customWidth="1"/>
    <col min="538" max="538" width="13.85546875" style="2057" customWidth="1"/>
    <col min="539" max="539" width="15.5703125" style="2057" customWidth="1"/>
    <col min="540" max="644" width="9.140625" style="2057" customWidth="1"/>
    <col min="645" max="645" width="37.5703125" style="2057" customWidth="1"/>
    <col min="646" max="663" width="17.7109375" style="2057" customWidth="1"/>
    <col min="664" max="664" width="32.5703125" style="2057" customWidth="1"/>
    <col min="665" max="674" width="14" style="2057" bestFit="1" customWidth="1"/>
    <col min="675" max="675" width="36.28515625" style="2057" customWidth="1"/>
    <col min="676" max="685" width="14" style="2057" bestFit="1" customWidth="1"/>
    <col min="686" max="700" width="12.42578125" style="2057" customWidth="1"/>
    <col min="701" max="705" width="12.42578125" style="2057" bestFit="1" customWidth="1"/>
    <col min="706" max="768" width="9.140625" style="2057"/>
    <col min="769" max="769" width="29.42578125" style="2057" customWidth="1"/>
    <col min="770" max="773" width="14" style="2057" bestFit="1" customWidth="1"/>
    <col min="774" max="774" width="14" style="2057" customWidth="1"/>
    <col min="775" max="778" width="14" style="2057" bestFit="1" customWidth="1"/>
    <col min="779" max="779" width="14" style="2057" customWidth="1"/>
    <col min="780" max="783" width="14" style="2057" bestFit="1" customWidth="1"/>
    <col min="784" max="784" width="14" style="2057" customWidth="1"/>
    <col min="785" max="788" width="14" style="2057" bestFit="1" customWidth="1"/>
    <col min="789" max="792" width="14" style="2057" customWidth="1"/>
    <col min="793" max="793" width="14.5703125" style="2057" customWidth="1"/>
    <col min="794" max="794" width="13.85546875" style="2057" customWidth="1"/>
    <col min="795" max="795" width="15.5703125" style="2057" customWidth="1"/>
    <col min="796" max="900" width="9.140625" style="2057" customWidth="1"/>
    <col min="901" max="901" width="37.5703125" style="2057" customWidth="1"/>
    <col min="902" max="919" width="17.7109375" style="2057" customWidth="1"/>
    <col min="920" max="920" width="32.5703125" style="2057" customWidth="1"/>
    <col min="921" max="930" width="14" style="2057" bestFit="1" customWidth="1"/>
    <col min="931" max="931" width="36.28515625" style="2057" customWidth="1"/>
    <col min="932" max="941" width="14" style="2057" bestFit="1" customWidth="1"/>
    <col min="942" max="956" width="12.42578125" style="2057" customWidth="1"/>
    <col min="957" max="961" width="12.42578125" style="2057" bestFit="1" customWidth="1"/>
    <col min="962" max="1024" width="9.140625" style="2057"/>
    <col min="1025" max="1025" width="29.42578125" style="2057" customWidth="1"/>
    <col min="1026" max="1029" width="14" style="2057" bestFit="1" customWidth="1"/>
    <col min="1030" max="1030" width="14" style="2057" customWidth="1"/>
    <col min="1031" max="1034" width="14" style="2057" bestFit="1" customWidth="1"/>
    <col min="1035" max="1035" width="14" style="2057" customWidth="1"/>
    <col min="1036" max="1039" width="14" style="2057" bestFit="1" customWidth="1"/>
    <col min="1040" max="1040" width="14" style="2057" customWidth="1"/>
    <col min="1041" max="1044" width="14" style="2057" bestFit="1" customWidth="1"/>
    <col min="1045" max="1048" width="14" style="2057" customWidth="1"/>
    <col min="1049" max="1049" width="14.5703125" style="2057" customWidth="1"/>
    <col min="1050" max="1050" width="13.85546875" style="2057" customWidth="1"/>
    <col min="1051" max="1051" width="15.5703125" style="2057" customWidth="1"/>
    <col min="1052" max="1156" width="9.140625" style="2057" customWidth="1"/>
    <col min="1157" max="1157" width="37.5703125" style="2057" customWidth="1"/>
    <col min="1158" max="1175" width="17.7109375" style="2057" customWidth="1"/>
    <col min="1176" max="1176" width="32.5703125" style="2057" customWidth="1"/>
    <col min="1177" max="1186" width="14" style="2057" bestFit="1" customWidth="1"/>
    <col min="1187" max="1187" width="36.28515625" style="2057" customWidth="1"/>
    <col min="1188" max="1197" width="14" style="2057" bestFit="1" customWidth="1"/>
    <col min="1198" max="1212" width="12.42578125" style="2057" customWidth="1"/>
    <col min="1213" max="1217" width="12.42578125" style="2057" bestFit="1" customWidth="1"/>
    <col min="1218" max="1280" width="9.140625" style="2057"/>
    <col min="1281" max="1281" width="29.42578125" style="2057" customWidth="1"/>
    <col min="1282" max="1285" width="14" style="2057" bestFit="1" customWidth="1"/>
    <col min="1286" max="1286" width="14" style="2057" customWidth="1"/>
    <col min="1287" max="1290" width="14" style="2057" bestFit="1" customWidth="1"/>
    <col min="1291" max="1291" width="14" style="2057" customWidth="1"/>
    <col min="1292" max="1295" width="14" style="2057" bestFit="1" customWidth="1"/>
    <col min="1296" max="1296" width="14" style="2057" customWidth="1"/>
    <col min="1297" max="1300" width="14" style="2057" bestFit="1" customWidth="1"/>
    <col min="1301" max="1304" width="14" style="2057" customWidth="1"/>
    <col min="1305" max="1305" width="14.5703125" style="2057" customWidth="1"/>
    <col min="1306" max="1306" width="13.85546875" style="2057" customWidth="1"/>
    <col min="1307" max="1307" width="15.5703125" style="2057" customWidth="1"/>
    <col min="1308" max="1412" width="9.140625" style="2057" customWidth="1"/>
    <col min="1413" max="1413" width="37.5703125" style="2057" customWidth="1"/>
    <col min="1414" max="1431" width="17.7109375" style="2057" customWidth="1"/>
    <col min="1432" max="1432" width="32.5703125" style="2057" customWidth="1"/>
    <col min="1433" max="1442" width="14" style="2057" bestFit="1" customWidth="1"/>
    <col min="1443" max="1443" width="36.28515625" style="2057" customWidth="1"/>
    <col min="1444" max="1453" width="14" style="2057" bestFit="1" customWidth="1"/>
    <col min="1454" max="1468" width="12.42578125" style="2057" customWidth="1"/>
    <col min="1469" max="1473" width="12.42578125" style="2057" bestFit="1" customWidth="1"/>
    <col min="1474" max="1536" width="9.140625" style="2057"/>
    <col min="1537" max="1537" width="29.42578125" style="2057" customWidth="1"/>
    <col min="1538" max="1541" width="14" style="2057" bestFit="1" customWidth="1"/>
    <col min="1542" max="1542" width="14" style="2057" customWidth="1"/>
    <col min="1543" max="1546" width="14" style="2057" bestFit="1" customWidth="1"/>
    <col min="1547" max="1547" width="14" style="2057" customWidth="1"/>
    <col min="1548" max="1551" width="14" style="2057" bestFit="1" customWidth="1"/>
    <col min="1552" max="1552" width="14" style="2057" customWidth="1"/>
    <col min="1553" max="1556" width="14" style="2057" bestFit="1" customWidth="1"/>
    <col min="1557" max="1560" width="14" style="2057" customWidth="1"/>
    <col min="1561" max="1561" width="14.5703125" style="2057" customWidth="1"/>
    <col min="1562" max="1562" width="13.85546875" style="2057" customWidth="1"/>
    <col min="1563" max="1563" width="15.5703125" style="2057" customWidth="1"/>
    <col min="1564" max="1668" width="9.140625" style="2057" customWidth="1"/>
    <col min="1669" max="1669" width="37.5703125" style="2057" customWidth="1"/>
    <col min="1670" max="1687" width="17.7109375" style="2057" customWidth="1"/>
    <col min="1688" max="1688" width="32.5703125" style="2057" customWidth="1"/>
    <col min="1689" max="1698" width="14" style="2057" bestFit="1" customWidth="1"/>
    <col min="1699" max="1699" width="36.28515625" style="2057" customWidth="1"/>
    <col min="1700" max="1709" width="14" style="2057" bestFit="1" customWidth="1"/>
    <col min="1710" max="1724" width="12.42578125" style="2057" customWidth="1"/>
    <col min="1725" max="1729" width="12.42578125" style="2057" bestFit="1" customWidth="1"/>
    <col min="1730" max="1792" width="9.140625" style="2057"/>
    <col min="1793" max="1793" width="29.42578125" style="2057" customWidth="1"/>
    <col min="1794" max="1797" width="14" style="2057" bestFit="1" customWidth="1"/>
    <col min="1798" max="1798" width="14" style="2057" customWidth="1"/>
    <col min="1799" max="1802" width="14" style="2057" bestFit="1" customWidth="1"/>
    <col min="1803" max="1803" width="14" style="2057" customWidth="1"/>
    <col min="1804" max="1807" width="14" style="2057" bestFit="1" customWidth="1"/>
    <col min="1808" max="1808" width="14" style="2057" customWidth="1"/>
    <col min="1809" max="1812" width="14" style="2057" bestFit="1" customWidth="1"/>
    <col min="1813" max="1816" width="14" style="2057" customWidth="1"/>
    <col min="1817" max="1817" width="14.5703125" style="2057" customWidth="1"/>
    <col min="1818" max="1818" width="13.85546875" style="2057" customWidth="1"/>
    <col min="1819" max="1819" width="15.5703125" style="2057" customWidth="1"/>
    <col min="1820" max="1924" width="9.140625" style="2057" customWidth="1"/>
    <col min="1925" max="1925" width="37.5703125" style="2057" customWidth="1"/>
    <col min="1926" max="1943" width="17.7109375" style="2057" customWidth="1"/>
    <col min="1944" max="1944" width="32.5703125" style="2057" customWidth="1"/>
    <col min="1945" max="1954" width="14" style="2057" bestFit="1" customWidth="1"/>
    <col min="1955" max="1955" width="36.28515625" style="2057" customWidth="1"/>
    <col min="1956" max="1965" width="14" style="2057" bestFit="1" customWidth="1"/>
    <col min="1966" max="1980" width="12.42578125" style="2057" customWidth="1"/>
    <col min="1981" max="1985" width="12.42578125" style="2057" bestFit="1" customWidth="1"/>
    <col min="1986" max="2048" width="9.140625" style="2057"/>
    <col min="2049" max="2049" width="29.42578125" style="2057" customWidth="1"/>
    <col min="2050" max="2053" width="14" style="2057" bestFit="1" customWidth="1"/>
    <col min="2054" max="2054" width="14" style="2057" customWidth="1"/>
    <col min="2055" max="2058" width="14" style="2057" bestFit="1" customWidth="1"/>
    <col min="2059" max="2059" width="14" style="2057" customWidth="1"/>
    <col min="2060" max="2063" width="14" style="2057" bestFit="1" customWidth="1"/>
    <col min="2064" max="2064" width="14" style="2057" customWidth="1"/>
    <col min="2065" max="2068" width="14" style="2057" bestFit="1" customWidth="1"/>
    <col min="2069" max="2072" width="14" style="2057" customWidth="1"/>
    <col min="2073" max="2073" width="14.5703125" style="2057" customWidth="1"/>
    <col min="2074" max="2074" width="13.85546875" style="2057" customWidth="1"/>
    <col min="2075" max="2075" width="15.5703125" style="2057" customWidth="1"/>
    <col min="2076" max="2180" width="9.140625" style="2057" customWidth="1"/>
    <col min="2181" max="2181" width="37.5703125" style="2057" customWidth="1"/>
    <col min="2182" max="2199" width="17.7109375" style="2057" customWidth="1"/>
    <col min="2200" max="2200" width="32.5703125" style="2057" customWidth="1"/>
    <col min="2201" max="2210" width="14" style="2057" bestFit="1" customWidth="1"/>
    <col min="2211" max="2211" width="36.28515625" style="2057" customWidth="1"/>
    <col min="2212" max="2221" width="14" style="2057" bestFit="1" customWidth="1"/>
    <col min="2222" max="2236" width="12.42578125" style="2057" customWidth="1"/>
    <col min="2237" max="2241" width="12.42578125" style="2057" bestFit="1" customWidth="1"/>
    <col min="2242" max="2304" width="9.140625" style="2057"/>
    <col min="2305" max="2305" width="29.42578125" style="2057" customWidth="1"/>
    <col min="2306" max="2309" width="14" style="2057" bestFit="1" customWidth="1"/>
    <col min="2310" max="2310" width="14" style="2057" customWidth="1"/>
    <col min="2311" max="2314" width="14" style="2057" bestFit="1" customWidth="1"/>
    <col min="2315" max="2315" width="14" style="2057" customWidth="1"/>
    <col min="2316" max="2319" width="14" style="2057" bestFit="1" customWidth="1"/>
    <col min="2320" max="2320" width="14" style="2057" customWidth="1"/>
    <col min="2321" max="2324" width="14" style="2057" bestFit="1" customWidth="1"/>
    <col min="2325" max="2328" width="14" style="2057" customWidth="1"/>
    <col min="2329" max="2329" width="14.5703125" style="2057" customWidth="1"/>
    <col min="2330" max="2330" width="13.85546875" style="2057" customWidth="1"/>
    <col min="2331" max="2331" width="15.5703125" style="2057" customWidth="1"/>
    <col min="2332" max="2436" width="9.140625" style="2057" customWidth="1"/>
    <col min="2437" max="2437" width="37.5703125" style="2057" customWidth="1"/>
    <col min="2438" max="2455" width="17.7109375" style="2057" customWidth="1"/>
    <col min="2456" max="2456" width="32.5703125" style="2057" customWidth="1"/>
    <col min="2457" max="2466" width="14" style="2057" bestFit="1" customWidth="1"/>
    <col min="2467" max="2467" width="36.28515625" style="2057" customWidth="1"/>
    <col min="2468" max="2477" width="14" style="2057" bestFit="1" customWidth="1"/>
    <col min="2478" max="2492" width="12.42578125" style="2057" customWidth="1"/>
    <col min="2493" max="2497" width="12.42578125" style="2057" bestFit="1" customWidth="1"/>
    <col min="2498" max="2560" width="9.140625" style="2057"/>
    <col min="2561" max="2561" width="29.42578125" style="2057" customWidth="1"/>
    <col min="2562" max="2565" width="14" style="2057" bestFit="1" customWidth="1"/>
    <col min="2566" max="2566" width="14" style="2057" customWidth="1"/>
    <col min="2567" max="2570" width="14" style="2057" bestFit="1" customWidth="1"/>
    <col min="2571" max="2571" width="14" style="2057" customWidth="1"/>
    <col min="2572" max="2575" width="14" style="2057" bestFit="1" customWidth="1"/>
    <col min="2576" max="2576" width="14" style="2057" customWidth="1"/>
    <col min="2577" max="2580" width="14" style="2057" bestFit="1" customWidth="1"/>
    <col min="2581" max="2584" width="14" style="2057" customWidth="1"/>
    <col min="2585" max="2585" width="14.5703125" style="2057" customWidth="1"/>
    <col min="2586" max="2586" width="13.85546875" style="2057" customWidth="1"/>
    <col min="2587" max="2587" width="15.5703125" style="2057" customWidth="1"/>
    <col min="2588" max="2692" width="9.140625" style="2057" customWidth="1"/>
    <col min="2693" max="2693" width="37.5703125" style="2057" customWidth="1"/>
    <col min="2694" max="2711" width="17.7109375" style="2057" customWidth="1"/>
    <col min="2712" max="2712" width="32.5703125" style="2057" customWidth="1"/>
    <col min="2713" max="2722" width="14" style="2057" bestFit="1" customWidth="1"/>
    <col min="2723" max="2723" width="36.28515625" style="2057" customWidth="1"/>
    <col min="2724" max="2733" width="14" style="2057" bestFit="1" customWidth="1"/>
    <col min="2734" max="2748" width="12.42578125" style="2057" customWidth="1"/>
    <col min="2749" max="2753" width="12.42578125" style="2057" bestFit="1" customWidth="1"/>
    <col min="2754" max="2816" width="9.140625" style="2057"/>
    <col min="2817" max="2817" width="29.42578125" style="2057" customWidth="1"/>
    <col min="2818" max="2821" width="14" style="2057" bestFit="1" customWidth="1"/>
    <col min="2822" max="2822" width="14" style="2057" customWidth="1"/>
    <col min="2823" max="2826" width="14" style="2057" bestFit="1" customWidth="1"/>
    <col min="2827" max="2827" width="14" style="2057" customWidth="1"/>
    <col min="2828" max="2831" width="14" style="2057" bestFit="1" customWidth="1"/>
    <col min="2832" max="2832" width="14" style="2057" customWidth="1"/>
    <col min="2833" max="2836" width="14" style="2057" bestFit="1" customWidth="1"/>
    <col min="2837" max="2840" width="14" style="2057" customWidth="1"/>
    <col min="2841" max="2841" width="14.5703125" style="2057" customWidth="1"/>
    <col min="2842" max="2842" width="13.85546875" style="2057" customWidth="1"/>
    <col min="2843" max="2843" width="15.5703125" style="2057" customWidth="1"/>
    <col min="2844" max="2948" width="9.140625" style="2057" customWidth="1"/>
    <col min="2949" max="2949" width="37.5703125" style="2057" customWidth="1"/>
    <col min="2950" max="2967" width="17.7109375" style="2057" customWidth="1"/>
    <col min="2968" max="2968" width="32.5703125" style="2057" customWidth="1"/>
    <col min="2969" max="2978" width="14" style="2057" bestFit="1" customWidth="1"/>
    <col min="2979" max="2979" width="36.28515625" style="2057" customWidth="1"/>
    <col min="2980" max="2989" width="14" style="2057" bestFit="1" customWidth="1"/>
    <col min="2990" max="3004" width="12.42578125" style="2057" customWidth="1"/>
    <col min="3005" max="3009" width="12.42578125" style="2057" bestFit="1" customWidth="1"/>
    <col min="3010" max="3072" width="9.140625" style="2057"/>
    <col min="3073" max="3073" width="29.42578125" style="2057" customWidth="1"/>
    <col min="3074" max="3077" width="14" style="2057" bestFit="1" customWidth="1"/>
    <col min="3078" max="3078" width="14" style="2057" customWidth="1"/>
    <col min="3079" max="3082" width="14" style="2057" bestFit="1" customWidth="1"/>
    <col min="3083" max="3083" width="14" style="2057" customWidth="1"/>
    <col min="3084" max="3087" width="14" style="2057" bestFit="1" customWidth="1"/>
    <col min="3088" max="3088" width="14" style="2057" customWidth="1"/>
    <col min="3089" max="3092" width="14" style="2057" bestFit="1" customWidth="1"/>
    <col min="3093" max="3096" width="14" style="2057" customWidth="1"/>
    <col min="3097" max="3097" width="14.5703125" style="2057" customWidth="1"/>
    <col min="3098" max="3098" width="13.85546875" style="2057" customWidth="1"/>
    <col min="3099" max="3099" width="15.5703125" style="2057" customWidth="1"/>
    <col min="3100" max="3204" width="9.140625" style="2057" customWidth="1"/>
    <col min="3205" max="3205" width="37.5703125" style="2057" customWidth="1"/>
    <col min="3206" max="3223" width="17.7109375" style="2057" customWidth="1"/>
    <col min="3224" max="3224" width="32.5703125" style="2057" customWidth="1"/>
    <col min="3225" max="3234" width="14" style="2057" bestFit="1" customWidth="1"/>
    <col min="3235" max="3235" width="36.28515625" style="2057" customWidth="1"/>
    <col min="3236" max="3245" width="14" style="2057" bestFit="1" customWidth="1"/>
    <col min="3246" max="3260" width="12.42578125" style="2057" customWidth="1"/>
    <col min="3261" max="3265" width="12.42578125" style="2057" bestFit="1" customWidth="1"/>
    <col min="3266" max="3328" width="9.140625" style="2057"/>
    <col min="3329" max="3329" width="29.42578125" style="2057" customWidth="1"/>
    <col min="3330" max="3333" width="14" style="2057" bestFit="1" customWidth="1"/>
    <col min="3334" max="3334" width="14" style="2057" customWidth="1"/>
    <col min="3335" max="3338" width="14" style="2057" bestFit="1" customWidth="1"/>
    <col min="3339" max="3339" width="14" style="2057" customWidth="1"/>
    <col min="3340" max="3343" width="14" style="2057" bestFit="1" customWidth="1"/>
    <col min="3344" max="3344" width="14" style="2057" customWidth="1"/>
    <col min="3345" max="3348" width="14" style="2057" bestFit="1" customWidth="1"/>
    <col min="3349" max="3352" width="14" style="2057" customWidth="1"/>
    <col min="3353" max="3353" width="14.5703125" style="2057" customWidth="1"/>
    <col min="3354" max="3354" width="13.85546875" style="2057" customWidth="1"/>
    <col min="3355" max="3355" width="15.5703125" style="2057" customWidth="1"/>
    <col min="3356" max="3460" width="9.140625" style="2057" customWidth="1"/>
    <col min="3461" max="3461" width="37.5703125" style="2057" customWidth="1"/>
    <col min="3462" max="3479" width="17.7109375" style="2057" customWidth="1"/>
    <col min="3480" max="3480" width="32.5703125" style="2057" customWidth="1"/>
    <col min="3481" max="3490" width="14" style="2057" bestFit="1" customWidth="1"/>
    <col min="3491" max="3491" width="36.28515625" style="2057" customWidth="1"/>
    <col min="3492" max="3501" width="14" style="2057" bestFit="1" customWidth="1"/>
    <col min="3502" max="3516" width="12.42578125" style="2057" customWidth="1"/>
    <col min="3517" max="3521" width="12.42578125" style="2057" bestFit="1" customWidth="1"/>
    <col min="3522" max="3584" width="9.140625" style="2057"/>
    <col min="3585" max="3585" width="29.42578125" style="2057" customWidth="1"/>
    <col min="3586" max="3589" width="14" style="2057" bestFit="1" customWidth="1"/>
    <col min="3590" max="3590" width="14" style="2057" customWidth="1"/>
    <col min="3591" max="3594" width="14" style="2057" bestFit="1" customWidth="1"/>
    <col min="3595" max="3595" width="14" style="2057" customWidth="1"/>
    <col min="3596" max="3599" width="14" style="2057" bestFit="1" customWidth="1"/>
    <col min="3600" max="3600" width="14" style="2057" customWidth="1"/>
    <col min="3601" max="3604" width="14" style="2057" bestFit="1" customWidth="1"/>
    <col min="3605" max="3608" width="14" style="2057" customWidth="1"/>
    <col min="3609" max="3609" width="14.5703125" style="2057" customWidth="1"/>
    <col min="3610" max="3610" width="13.85546875" style="2057" customWidth="1"/>
    <col min="3611" max="3611" width="15.5703125" style="2057" customWidth="1"/>
    <col min="3612" max="3716" width="9.140625" style="2057" customWidth="1"/>
    <col min="3717" max="3717" width="37.5703125" style="2057" customWidth="1"/>
    <col min="3718" max="3735" width="17.7109375" style="2057" customWidth="1"/>
    <col min="3736" max="3736" width="32.5703125" style="2057" customWidth="1"/>
    <col min="3737" max="3746" width="14" style="2057" bestFit="1" customWidth="1"/>
    <col min="3747" max="3747" width="36.28515625" style="2057" customWidth="1"/>
    <col min="3748" max="3757" width="14" style="2057" bestFit="1" customWidth="1"/>
    <col min="3758" max="3772" width="12.42578125" style="2057" customWidth="1"/>
    <col min="3773" max="3777" width="12.42578125" style="2057" bestFit="1" customWidth="1"/>
    <col min="3778" max="3840" width="9.140625" style="2057"/>
    <col min="3841" max="3841" width="29.42578125" style="2057" customWidth="1"/>
    <col min="3842" max="3845" width="14" style="2057" bestFit="1" customWidth="1"/>
    <col min="3846" max="3846" width="14" style="2057" customWidth="1"/>
    <col min="3847" max="3850" width="14" style="2057" bestFit="1" customWidth="1"/>
    <col min="3851" max="3851" width="14" style="2057" customWidth="1"/>
    <col min="3852" max="3855" width="14" style="2057" bestFit="1" customWidth="1"/>
    <col min="3856" max="3856" width="14" style="2057" customWidth="1"/>
    <col min="3857" max="3860" width="14" style="2057" bestFit="1" customWidth="1"/>
    <col min="3861" max="3864" width="14" style="2057" customWidth="1"/>
    <col min="3865" max="3865" width="14.5703125" style="2057" customWidth="1"/>
    <col min="3866" max="3866" width="13.85546875" style="2057" customWidth="1"/>
    <col min="3867" max="3867" width="15.5703125" style="2057" customWidth="1"/>
    <col min="3868" max="3972" width="9.140625" style="2057" customWidth="1"/>
    <col min="3973" max="3973" width="37.5703125" style="2057" customWidth="1"/>
    <col min="3974" max="3991" width="17.7109375" style="2057" customWidth="1"/>
    <col min="3992" max="3992" width="32.5703125" style="2057" customWidth="1"/>
    <col min="3993" max="4002" width="14" style="2057" bestFit="1" customWidth="1"/>
    <col min="4003" max="4003" width="36.28515625" style="2057" customWidth="1"/>
    <col min="4004" max="4013" width="14" style="2057" bestFit="1" customWidth="1"/>
    <col min="4014" max="4028" width="12.42578125" style="2057" customWidth="1"/>
    <col min="4029" max="4033" width="12.42578125" style="2057" bestFit="1" customWidth="1"/>
    <col min="4034" max="4096" width="9.140625" style="2057"/>
    <col min="4097" max="4097" width="29.42578125" style="2057" customWidth="1"/>
    <col min="4098" max="4101" width="14" style="2057" bestFit="1" customWidth="1"/>
    <col min="4102" max="4102" width="14" style="2057" customWidth="1"/>
    <col min="4103" max="4106" width="14" style="2057" bestFit="1" customWidth="1"/>
    <col min="4107" max="4107" width="14" style="2057" customWidth="1"/>
    <col min="4108" max="4111" width="14" style="2057" bestFit="1" customWidth="1"/>
    <col min="4112" max="4112" width="14" style="2057" customWidth="1"/>
    <col min="4113" max="4116" width="14" style="2057" bestFit="1" customWidth="1"/>
    <col min="4117" max="4120" width="14" style="2057" customWidth="1"/>
    <col min="4121" max="4121" width="14.5703125" style="2057" customWidth="1"/>
    <col min="4122" max="4122" width="13.85546875" style="2057" customWidth="1"/>
    <col min="4123" max="4123" width="15.5703125" style="2057" customWidth="1"/>
    <col min="4124" max="4228" width="9.140625" style="2057" customWidth="1"/>
    <col min="4229" max="4229" width="37.5703125" style="2057" customWidth="1"/>
    <col min="4230" max="4247" width="17.7109375" style="2057" customWidth="1"/>
    <col min="4248" max="4248" width="32.5703125" style="2057" customWidth="1"/>
    <col min="4249" max="4258" width="14" style="2057" bestFit="1" customWidth="1"/>
    <col min="4259" max="4259" width="36.28515625" style="2057" customWidth="1"/>
    <col min="4260" max="4269" width="14" style="2057" bestFit="1" customWidth="1"/>
    <col min="4270" max="4284" width="12.42578125" style="2057" customWidth="1"/>
    <col min="4285" max="4289" width="12.42578125" style="2057" bestFit="1" customWidth="1"/>
    <col min="4290" max="4352" width="9.140625" style="2057"/>
    <col min="4353" max="4353" width="29.42578125" style="2057" customWidth="1"/>
    <col min="4354" max="4357" width="14" style="2057" bestFit="1" customWidth="1"/>
    <col min="4358" max="4358" width="14" style="2057" customWidth="1"/>
    <col min="4359" max="4362" width="14" style="2057" bestFit="1" customWidth="1"/>
    <col min="4363" max="4363" width="14" style="2057" customWidth="1"/>
    <col min="4364" max="4367" width="14" style="2057" bestFit="1" customWidth="1"/>
    <col min="4368" max="4368" width="14" style="2057" customWidth="1"/>
    <col min="4369" max="4372" width="14" style="2057" bestFit="1" customWidth="1"/>
    <col min="4373" max="4376" width="14" style="2057" customWidth="1"/>
    <col min="4377" max="4377" width="14.5703125" style="2057" customWidth="1"/>
    <col min="4378" max="4378" width="13.85546875" style="2057" customWidth="1"/>
    <col min="4379" max="4379" width="15.5703125" style="2057" customWidth="1"/>
    <col min="4380" max="4484" width="9.140625" style="2057" customWidth="1"/>
    <col min="4485" max="4485" width="37.5703125" style="2057" customWidth="1"/>
    <col min="4486" max="4503" width="17.7109375" style="2057" customWidth="1"/>
    <col min="4504" max="4504" width="32.5703125" style="2057" customWidth="1"/>
    <col min="4505" max="4514" width="14" style="2057" bestFit="1" customWidth="1"/>
    <col min="4515" max="4515" width="36.28515625" style="2057" customWidth="1"/>
    <col min="4516" max="4525" width="14" style="2057" bestFit="1" customWidth="1"/>
    <col min="4526" max="4540" width="12.42578125" style="2057" customWidth="1"/>
    <col min="4541" max="4545" width="12.42578125" style="2057" bestFit="1" customWidth="1"/>
    <col min="4546" max="4608" width="9.140625" style="2057"/>
    <col min="4609" max="4609" width="29.42578125" style="2057" customWidth="1"/>
    <col min="4610" max="4613" width="14" style="2057" bestFit="1" customWidth="1"/>
    <col min="4614" max="4614" width="14" style="2057" customWidth="1"/>
    <col min="4615" max="4618" width="14" style="2057" bestFit="1" customWidth="1"/>
    <col min="4619" max="4619" width="14" style="2057" customWidth="1"/>
    <col min="4620" max="4623" width="14" style="2057" bestFit="1" customWidth="1"/>
    <col min="4624" max="4624" width="14" style="2057" customWidth="1"/>
    <col min="4625" max="4628" width="14" style="2057" bestFit="1" customWidth="1"/>
    <col min="4629" max="4632" width="14" style="2057" customWidth="1"/>
    <col min="4633" max="4633" width="14.5703125" style="2057" customWidth="1"/>
    <col min="4634" max="4634" width="13.85546875" style="2057" customWidth="1"/>
    <col min="4635" max="4635" width="15.5703125" style="2057" customWidth="1"/>
    <col min="4636" max="4740" width="9.140625" style="2057" customWidth="1"/>
    <col min="4741" max="4741" width="37.5703125" style="2057" customWidth="1"/>
    <col min="4742" max="4759" width="17.7109375" style="2057" customWidth="1"/>
    <col min="4760" max="4760" width="32.5703125" style="2057" customWidth="1"/>
    <col min="4761" max="4770" width="14" style="2057" bestFit="1" customWidth="1"/>
    <col min="4771" max="4771" width="36.28515625" style="2057" customWidth="1"/>
    <col min="4772" max="4781" width="14" style="2057" bestFit="1" customWidth="1"/>
    <col min="4782" max="4796" width="12.42578125" style="2057" customWidth="1"/>
    <col min="4797" max="4801" width="12.42578125" style="2057" bestFit="1" customWidth="1"/>
    <col min="4802" max="4864" width="9.140625" style="2057"/>
    <col min="4865" max="4865" width="29.42578125" style="2057" customWidth="1"/>
    <col min="4866" max="4869" width="14" style="2057" bestFit="1" customWidth="1"/>
    <col min="4870" max="4870" width="14" style="2057" customWidth="1"/>
    <col min="4871" max="4874" width="14" style="2057" bestFit="1" customWidth="1"/>
    <col min="4875" max="4875" width="14" style="2057" customWidth="1"/>
    <col min="4876" max="4879" width="14" style="2057" bestFit="1" customWidth="1"/>
    <col min="4880" max="4880" width="14" style="2057" customWidth="1"/>
    <col min="4881" max="4884" width="14" style="2057" bestFit="1" customWidth="1"/>
    <col min="4885" max="4888" width="14" style="2057" customWidth="1"/>
    <col min="4889" max="4889" width="14.5703125" style="2057" customWidth="1"/>
    <col min="4890" max="4890" width="13.85546875" style="2057" customWidth="1"/>
    <col min="4891" max="4891" width="15.5703125" style="2057" customWidth="1"/>
    <col min="4892" max="4996" width="9.140625" style="2057" customWidth="1"/>
    <col min="4997" max="4997" width="37.5703125" style="2057" customWidth="1"/>
    <col min="4998" max="5015" width="17.7109375" style="2057" customWidth="1"/>
    <col min="5016" max="5016" width="32.5703125" style="2057" customWidth="1"/>
    <col min="5017" max="5026" width="14" style="2057" bestFit="1" customWidth="1"/>
    <col min="5027" max="5027" width="36.28515625" style="2057" customWidth="1"/>
    <col min="5028" max="5037" width="14" style="2057" bestFit="1" customWidth="1"/>
    <col min="5038" max="5052" width="12.42578125" style="2057" customWidth="1"/>
    <col min="5053" max="5057" width="12.42578125" style="2057" bestFit="1" customWidth="1"/>
    <col min="5058" max="5120" width="9.140625" style="2057"/>
    <col min="5121" max="5121" width="29.42578125" style="2057" customWidth="1"/>
    <col min="5122" max="5125" width="14" style="2057" bestFit="1" customWidth="1"/>
    <col min="5126" max="5126" width="14" style="2057" customWidth="1"/>
    <col min="5127" max="5130" width="14" style="2057" bestFit="1" customWidth="1"/>
    <col min="5131" max="5131" width="14" style="2057" customWidth="1"/>
    <col min="5132" max="5135" width="14" style="2057" bestFit="1" customWidth="1"/>
    <col min="5136" max="5136" width="14" style="2057" customWidth="1"/>
    <col min="5137" max="5140" width="14" style="2057" bestFit="1" customWidth="1"/>
    <col min="5141" max="5144" width="14" style="2057" customWidth="1"/>
    <col min="5145" max="5145" width="14.5703125" style="2057" customWidth="1"/>
    <col min="5146" max="5146" width="13.85546875" style="2057" customWidth="1"/>
    <col min="5147" max="5147" width="15.5703125" style="2057" customWidth="1"/>
    <col min="5148" max="5252" width="9.140625" style="2057" customWidth="1"/>
    <col min="5253" max="5253" width="37.5703125" style="2057" customWidth="1"/>
    <col min="5254" max="5271" width="17.7109375" style="2057" customWidth="1"/>
    <col min="5272" max="5272" width="32.5703125" style="2057" customWidth="1"/>
    <col min="5273" max="5282" width="14" style="2057" bestFit="1" customWidth="1"/>
    <col min="5283" max="5283" width="36.28515625" style="2057" customWidth="1"/>
    <col min="5284" max="5293" width="14" style="2057" bestFit="1" customWidth="1"/>
    <col min="5294" max="5308" width="12.42578125" style="2057" customWidth="1"/>
    <col min="5309" max="5313" width="12.42578125" style="2057" bestFit="1" customWidth="1"/>
    <col min="5314" max="5376" width="9.140625" style="2057"/>
    <col min="5377" max="5377" width="29.42578125" style="2057" customWidth="1"/>
    <col min="5378" max="5381" width="14" style="2057" bestFit="1" customWidth="1"/>
    <col min="5382" max="5382" width="14" style="2057" customWidth="1"/>
    <col min="5383" max="5386" width="14" style="2057" bestFit="1" customWidth="1"/>
    <col min="5387" max="5387" width="14" style="2057" customWidth="1"/>
    <col min="5388" max="5391" width="14" style="2057" bestFit="1" customWidth="1"/>
    <col min="5392" max="5392" width="14" style="2057" customWidth="1"/>
    <col min="5393" max="5396" width="14" style="2057" bestFit="1" customWidth="1"/>
    <col min="5397" max="5400" width="14" style="2057" customWidth="1"/>
    <col min="5401" max="5401" width="14.5703125" style="2057" customWidth="1"/>
    <col min="5402" max="5402" width="13.85546875" style="2057" customWidth="1"/>
    <col min="5403" max="5403" width="15.5703125" style="2057" customWidth="1"/>
    <col min="5404" max="5508" width="9.140625" style="2057" customWidth="1"/>
    <col min="5509" max="5509" width="37.5703125" style="2057" customWidth="1"/>
    <col min="5510" max="5527" width="17.7109375" style="2057" customWidth="1"/>
    <col min="5528" max="5528" width="32.5703125" style="2057" customWidth="1"/>
    <col min="5529" max="5538" width="14" style="2057" bestFit="1" customWidth="1"/>
    <col min="5539" max="5539" width="36.28515625" style="2057" customWidth="1"/>
    <col min="5540" max="5549" width="14" style="2057" bestFit="1" customWidth="1"/>
    <col min="5550" max="5564" width="12.42578125" style="2057" customWidth="1"/>
    <col min="5565" max="5569" width="12.42578125" style="2057" bestFit="1" customWidth="1"/>
    <col min="5570" max="5632" width="9.140625" style="2057"/>
    <col min="5633" max="5633" width="29.42578125" style="2057" customWidth="1"/>
    <col min="5634" max="5637" width="14" style="2057" bestFit="1" customWidth="1"/>
    <col min="5638" max="5638" width="14" style="2057" customWidth="1"/>
    <col min="5639" max="5642" width="14" style="2057" bestFit="1" customWidth="1"/>
    <col min="5643" max="5643" width="14" style="2057" customWidth="1"/>
    <col min="5644" max="5647" width="14" style="2057" bestFit="1" customWidth="1"/>
    <col min="5648" max="5648" width="14" style="2057" customWidth="1"/>
    <col min="5649" max="5652" width="14" style="2057" bestFit="1" customWidth="1"/>
    <col min="5653" max="5656" width="14" style="2057" customWidth="1"/>
    <col min="5657" max="5657" width="14.5703125" style="2057" customWidth="1"/>
    <col min="5658" max="5658" width="13.85546875" style="2057" customWidth="1"/>
    <col min="5659" max="5659" width="15.5703125" style="2057" customWidth="1"/>
    <col min="5660" max="5764" width="9.140625" style="2057" customWidth="1"/>
    <col min="5765" max="5765" width="37.5703125" style="2057" customWidth="1"/>
    <col min="5766" max="5783" width="17.7109375" style="2057" customWidth="1"/>
    <col min="5784" max="5784" width="32.5703125" style="2057" customWidth="1"/>
    <col min="5785" max="5794" width="14" style="2057" bestFit="1" customWidth="1"/>
    <col min="5795" max="5795" width="36.28515625" style="2057" customWidth="1"/>
    <col min="5796" max="5805" width="14" style="2057" bestFit="1" customWidth="1"/>
    <col min="5806" max="5820" width="12.42578125" style="2057" customWidth="1"/>
    <col min="5821" max="5825" width="12.42578125" style="2057" bestFit="1" customWidth="1"/>
    <col min="5826" max="5888" width="9.140625" style="2057"/>
    <col min="5889" max="5889" width="29.42578125" style="2057" customWidth="1"/>
    <col min="5890" max="5893" width="14" style="2057" bestFit="1" customWidth="1"/>
    <col min="5894" max="5894" width="14" style="2057" customWidth="1"/>
    <col min="5895" max="5898" width="14" style="2057" bestFit="1" customWidth="1"/>
    <col min="5899" max="5899" width="14" style="2057" customWidth="1"/>
    <col min="5900" max="5903" width="14" style="2057" bestFit="1" customWidth="1"/>
    <col min="5904" max="5904" width="14" style="2057" customWidth="1"/>
    <col min="5905" max="5908" width="14" style="2057" bestFit="1" customWidth="1"/>
    <col min="5909" max="5912" width="14" style="2057" customWidth="1"/>
    <col min="5913" max="5913" width="14.5703125" style="2057" customWidth="1"/>
    <col min="5914" max="5914" width="13.85546875" style="2057" customWidth="1"/>
    <col min="5915" max="5915" width="15.5703125" style="2057" customWidth="1"/>
    <col min="5916" max="6020" width="9.140625" style="2057" customWidth="1"/>
    <col min="6021" max="6021" width="37.5703125" style="2057" customWidth="1"/>
    <col min="6022" max="6039" width="17.7109375" style="2057" customWidth="1"/>
    <col min="6040" max="6040" width="32.5703125" style="2057" customWidth="1"/>
    <col min="6041" max="6050" width="14" style="2057" bestFit="1" customWidth="1"/>
    <col min="6051" max="6051" width="36.28515625" style="2057" customWidth="1"/>
    <col min="6052" max="6061" width="14" style="2057" bestFit="1" customWidth="1"/>
    <col min="6062" max="6076" width="12.42578125" style="2057" customWidth="1"/>
    <col min="6077" max="6081" width="12.42578125" style="2057" bestFit="1" customWidth="1"/>
    <col min="6082" max="6144" width="9.140625" style="2057"/>
    <col min="6145" max="6145" width="29.42578125" style="2057" customWidth="1"/>
    <col min="6146" max="6149" width="14" style="2057" bestFit="1" customWidth="1"/>
    <col min="6150" max="6150" width="14" style="2057" customWidth="1"/>
    <col min="6151" max="6154" width="14" style="2057" bestFit="1" customWidth="1"/>
    <col min="6155" max="6155" width="14" style="2057" customWidth="1"/>
    <col min="6156" max="6159" width="14" style="2057" bestFit="1" customWidth="1"/>
    <col min="6160" max="6160" width="14" style="2057" customWidth="1"/>
    <col min="6161" max="6164" width="14" style="2057" bestFit="1" customWidth="1"/>
    <col min="6165" max="6168" width="14" style="2057" customWidth="1"/>
    <col min="6169" max="6169" width="14.5703125" style="2057" customWidth="1"/>
    <col min="6170" max="6170" width="13.85546875" style="2057" customWidth="1"/>
    <col min="6171" max="6171" width="15.5703125" style="2057" customWidth="1"/>
    <col min="6172" max="6276" width="9.140625" style="2057" customWidth="1"/>
    <col min="6277" max="6277" width="37.5703125" style="2057" customWidth="1"/>
    <col min="6278" max="6295" width="17.7109375" style="2057" customWidth="1"/>
    <col min="6296" max="6296" width="32.5703125" style="2057" customWidth="1"/>
    <col min="6297" max="6306" width="14" style="2057" bestFit="1" customWidth="1"/>
    <col min="6307" max="6307" width="36.28515625" style="2057" customWidth="1"/>
    <col min="6308" max="6317" width="14" style="2057" bestFit="1" customWidth="1"/>
    <col min="6318" max="6332" width="12.42578125" style="2057" customWidth="1"/>
    <col min="6333" max="6337" width="12.42578125" style="2057" bestFit="1" customWidth="1"/>
    <col min="6338" max="6400" width="9.140625" style="2057"/>
    <col min="6401" max="6401" width="29.42578125" style="2057" customWidth="1"/>
    <col min="6402" max="6405" width="14" style="2057" bestFit="1" customWidth="1"/>
    <col min="6406" max="6406" width="14" style="2057" customWidth="1"/>
    <col min="6407" max="6410" width="14" style="2057" bestFit="1" customWidth="1"/>
    <col min="6411" max="6411" width="14" style="2057" customWidth="1"/>
    <col min="6412" max="6415" width="14" style="2057" bestFit="1" customWidth="1"/>
    <col min="6416" max="6416" width="14" style="2057" customWidth="1"/>
    <col min="6417" max="6420" width="14" style="2057" bestFit="1" customWidth="1"/>
    <col min="6421" max="6424" width="14" style="2057" customWidth="1"/>
    <col min="6425" max="6425" width="14.5703125" style="2057" customWidth="1"/>
    <col min="6426" max="6426" width="13.85546875" style="2057" customWidth="1"/>
    <col min="6427" max="6427" width="15.5703125" style="2057" customWidth="1"/>
    <col min="6428" max="6532" width="9.140625" style="2057" customWidth="1"/>
    <col min="6533" max="6533" width="37.5703125" style="2057" customWidth="1"/>
    <col min="6534" max="6551" width="17.7109375" style="2057" customWidth="1"/>
    <col min="6552" max="6552" width="32.5703125" style="2057" customWidth="1"/>
    <col min="6553" max="6562" width="14" style="2057" bestFit="1" customWidth="1"/>
    <col min="6563" max="6563" width="36.28515625" style="2057" customWidth="1"/>
    <col min="6564" max="6573" width="14" style="2057" bestFit="1" customWidth="1"/>
    <col min="6574" max="6588" width="12.42578125" style="2057" customWidth="1"/>
    <col min="6589" max="6593" width="12.42578125" style="2057" bestFit="1" customWidth="1"/>
    <col min="6594" max="6656" width="9.140625" style="2057"/>
    <col min="6657" max="6657" width="29.42578125" style="2057" customWidth="1"/>
    <col min="6658" max="6661" width="14" style="2057" bestFit="1" customWidth="1"/>
    <col min="6662" max="6662" width="14" style="2057" customWidth="1"/>
    <col min="6663" max="6666" width="14" style="2057" bestFit="1" customWidth="1"/>
    <col min="6667" max="6667" width="14" style="2057" customWidth="1"/>
    <col min="6668" max="6671" width="14" style="2057" bestFit="1" customWidth="1"/>
    <col min="6672" max="6672" width="14" style="2057" customWidth="1"/>
    <col min="6673" max="6676" width="14" style="2057" bestFit="1" customWidth="1"/>
    <col min="6677" max="6680" width="14" style="2057" customWidth="1"/>
    <col min="6681" max="6681" width="14.5703125" style="2057" customWidth="1"/>
    <col min="6682" max="6682" width="13.85546875" style="2057" customWidth="1"/>
    <col min="6683" max="6683" width="15.5703125" style="2057" customWidth="1"/>
    <col min="6684" max="6788" width="9.140625" style="2057" customWidth="1"/>
    <col min="6789" max="6789" width="37.5703125" style="2057" customWidth="1"/>
    <col min="6790" max="6807" width="17.7109375" style="2057" customWidth="1"/>
    <col min="6808" max="6808" width="32.5703125" style="2057" customWidth="1"/>
    <col min="6809" max="6818" width="14" style="2057" bestFit="1" customWidth="1"/>
    <col min="6819" max="6819" width="36.28515625" style="2057" customWidth="1"/>
    <col min="6820" max="6829" width="14" style="2057" bestFit="1" customWidth="1"/>
    <col min="6830" max="6844" width="12.42578125" style="2057" customWidth="1"/>
    <col min="6845" max="6849" width="12.42578125" style="2057" bestFit="1" customWidth="1"/>
    <col min="6850" max="6912" width="9.140625" style="2057"/>
    <col min="6913" max="6913" width="29.42578125" style="2057" customWidth="1"/>
    <col min="6914" max="6917" width="14" style="2057" bestFit="1" customWidth="1"/>
    <col min="6918" max="6918" width="14" style="2057" customWidth="1"/>
    <col min="6919" max="6922" width="14" style="2057" bestFit="1" customWidth="1"/>
    <col min="6923" max="6923" width="14" style="2057" customWidth="1"/>
    <col min="6924" max="6927" width="14" style="2057" bestFit="1" customWidth="1"/>
    <col min="6928" max="6928" width="14" style="2057" customWidth="1"/>
    <col min="6929" max="6932" width="14" style="2057" bestFit="1" customWidth="1"/>
    <col min="6933" max="6936" width="14" style="2057" customWidth="1"/>
    <col min="6937" max="6937" width="14.5703125" style="2057" customWidth="1"/>
    <col min="6938" max="6938" width="13.85546875" style="2057" customWidth="1"/>
    <col min="6939" max="6939" width="15.5703125" style="2057" customWidth="1"/>
    <col min="6940" max="7044" width="9.140625" style="2057" customWidth="1"/>
    <col min="7045" max="7045" width="37.5703125" style="2057" customWidth="1"/>
    <col min="7046" max="7063" width="17.7109375" style="2057" customWidth="1"/>
    <col min="7064" max="7064" width="32.5703125" style="2057" customWidth="1"/>
    <col min="7065" max="7074" width="14" style="2057" bestFit="1" customWidth="1"/>
    <col min="7075" max="7075" width="36.28515625" style="2057" customWidth="1"/>
    <col min="7076" max="7085" width="14" style="2057" bestFit="1" customWidth="1"/>
    <col min="7086" max="7100" width="12.42578125" style="2057" customWidth="1"/>
    <col min="7101" max="7105" width="12.42578125" style="2057" bestFit="1" customWidth="1"/>
    <col min="7106" max="7168" width="9.140625" style="2057"/>
    <col min="7169" max="7169" width="29.42578125" style="2057" customWidth="1"/>
    <col min="7170" max="7173" width="14" style="2057" bestFit="1" customWidth="1"/>
    <col min="7174" max="7174" width="14" style="2057" customWidth="1"/>
    <col min="7175" max="7178" width="14" style="2057" bestFit="1" customWidth="1"/>
    <col min="7179" max="7179" width="14" style="2057" customWidth="1"/>
    <col min="7180" max="7183" width="14" style="2057" bestFit="1" customWidth="1"/>
    <col min="7184" max="7184" width="14" style="2057" customWidth="1"/>
    <col min="7185" max="7188" width="14" style="2057" bestFit="1" customWidth="1"/>
    <col min="7189" max="7192" width="14" style="2057" customWidth="1"/>
    <col min="7193" max="7193" width="14.5703125" style="2057" customWidth="1"/>
    <col min="7194" max="7194" width="13.85546875" style="2057" customWidth="1"/>
    <col min="7195" max="7195" width="15.5703125" style="2057" customWidth="1"/>
    <col min="7196" max="7300" width="9.140625" style="2057" customWidth="1"/>
    <col min="7301" max="7301" width="37.5703125" style="2057" customWidth="1"/>
    <col min="7302" max="7319" width="17.7109375" style="2057" customWidth="1"/>
    <col min="7320" max="7320" width="32.5703125" style="2057" customWidth="1"/>
    <col min="7321" max="7330" width="14" style="2057" bestFit="1" customWidth="1"/>
    <col min="7331" max="7331" width="36.28515625" style="2057" customWidth="1"/>
    <col min="7332" max="7341" width="14" style="2057" bestFit="1" customWidth="1"/>
    <col min="7342" max="7356" width="12.42578125" style="2057" customWidth="1"/>
    <col min="7357" max="7361" width="12.42578125" style="2057" bestFit="1" customWidth="1"/>
    <col min="7362" max="7424" width="9.140625" style="2057"/>
    <col min="7425" max="7425" width="29.42578125" style="2057" customWidth="1"/>
    <col min="7426" max="7429" width="14" style="2057" bestFit="1" customWidth="1"/>
    <col min="7430" max="7430" width="14" style="2057" customWidth="1"/>
    <col min="7431" max="7434" width="14" style="2057" bestFit="1" customWidth="1"/>
    <col min="7435" max="7435" width="14" style="2057" customWidth="1"/>
    <col min="7436" max="7439" width="14" style="2057" bestFit="1" customWidth="1"/>
    <col min="7440" max="7440" width="14" style="2057" customWidth="1"/>
    <col min="7441" max="7444" width="14" style="2057" bestFit="1" customWidth="1"/>
    <col min="7445" max="7448" width="14" style="2057" customWidth="1"/>
    <col min="7449" max="7449" width="14.5703125" style="2057" customWidth="1"/>
    <col min="7450" max="7450" width="13.85546875" style="2057" customWidth="1"/>
    <col min="7451" max="7451" width="15.5703125" style="2057" customWidth="1"/>
    <col min="7452" max="7556" width="9.140625" style="2057" customWidth="1"/>
    <col min="7557" max="7557" width="37.5703125" style="2057" customWidth="1"/>
    <col min="7558" max="7575" width="17.7109375" style="2057" customWidth="1"/>
    <col min="7576" max="7576" width="32.5703125" style="2057" customWidth="1"/>
    <col min="7577" max="7586" width="14" style="2057" bestFit="1" customWidth="1"/>
    <col min="7587" max="7587" width="36.28515625" style="2057" customWidth="1"/>
    <col min="7588" max="7597" width="14" style="2057" bestFit="1" customWidth="1"/>
    <col min="7598" max="7612" width="12.42578125" style="2057" customWidth="1"/>
    <col min="7613" max="7617" width="12.42578125" style="2057" bestFit="1" customWidth="1"/>
    <col min="7618" max="7680" width="9.140625" style="2057"/>
    <col min="7681" max="7681" width="29.42578125" style="2057" customWidth="1"/>
    <col min="7682" max="7685" width="14" style="2057" bestFit="1" customWidth="1"/>
    <col min="7686" max="7686" width="14" style="2057" customWidth="1"/>
    <col min="7687" max="7690" width="14" style="2057" bestFit="1" customWidth="1"/>
    <col min="7691" max="7691" width="14" style="2057" customWidth="1"/>
    <col min="7692" max="7695" width="14" style="2057" bestFit="1" customWidth="1"/>
    <col min="7696" max="7696" width="14" style="2057" customWidth="1"/>
    <col min="7697" max="7700" width="14" style="2057" bestFit="1" customWidth="1"/>
    <col min="7701" max="7704" width="14" style="2057" customWidth="1"/>
    <col min="7705" max="7705" width="14.5703125" style="2057" customWidth="1"/>
    <col min="7706" max="7706" width="13.85546875" style="2057" customWidth="1"/>
    <col min="7707" max="7707" width="15.5703125" style="2057" customWidth="1"/>
    <col min="7708" max="7812" width="9.140625" style="2057" customWidth="1"/>
    <col min="7813" max="7813" width="37.5703125" style="2057" customWidth="1"/>
    <col min="7814" max="7831" width="17.7109375" style="2057" customWidth="1"/>
    <col min="7832" max="7832" width="32.5703125" style="2057" customWidth="1"/>
    <col min="7833" max="7842" width="14" style="2057" bestFit="1" customWidth="1"/>
    <col min="7843" max="7843" width="36.28515625" style="2057" customWidth="1"/>
    <col min="7844" max="7853" width="14" style="2057" bestFit="1" customWidth="1"/>
    <col min="7854" max="7868" width="12.42578125" style="2057" customWidth="1"/>
    <col min="7869" max="7873" width="12.42578125" style="2057" bestFit="1" customWidth="1"/>
    <col min="7874" max="7936" width="9.140625" style="2057"/>
    <col min="7937" max="7937" width="29.42578125" style="2057" customWidth="1"/>
    <col min="7938" max="7941" width="14" style="2057" bestFit="1" customWidth="1"/>
    <col min="7942" max="7942" width="14" style="2057" customWidth="1"/>
    <col min="7943" max="7946" width="14" style="2057" bestFit="1" customWidth="1"/>
    <col min="7947" max="7947" width="14" style="2057" customWidth="1"/>
    <col min="7948" max="7951" width="14" style="2057" bestFit="1" customWidth="1"/>
    <col min="7952" max="7952" width="14" style="2057" customWidth="1"/>
    <col min="7953" max="7956" width="14" style="2057" bestFit="1" customWidth="1"/>
    <col min="7957" max="7960" width="14" style="2057" customWidth="1"/>
    <col min="7961" max="7961" width="14.5703125" style="2057" customWidth="1"/>
    <col min="7962" max="7962" width="13.85546875" style="2057" customWidth="1"/>
    <col min="7963" max="7963" width="15.5703125" style="2057" customWidth="1"/>
    <col min="7964" max="8068" width="9.140625" style="2057" customWidth="1"/>
    <col min="8069" max="8069" width="37.5703125" style="2057" customWidth="1"/>
    <col min="8070" max="8087" width="17.7109375" style="2057" customWidth="1"/>
    <col min="8088" max="8088" width="32.5703125" style="2057" customWidth="1"/>
    <col min="8089" max="8098" width="14" style="2057" bestFit="1" customWidth="1"/>
    <col min="8099" max="8099" width="36.28515625" style="2057" customWidth="1"/>
    <col min="8100" max="8109" width="14" style="2057" bestFit="1" customWidth="1"/>
    <col min="8110" max="8124" width="12.42578125" style="2057" customWidth="1"/>
    <col min="8125" max="8129" width="12.42578125" style="2057" bestFit="1" customWidth="1"/>
    <col min="8130" max="8192" width="9.140625" style="2057"/>
    <col min="8193" max="8193" width="29.42578125" style="2057" customWidth="1"/>
    <col min="8194" max="8197" width="14" style="2057" bestFit="1" customWidth="1"/>
    <col min="8198" max="8198" width="14" style="2057" customWidth="1"/>
    <col min="8199" max="8202" width="14" style="2057" bestFit="1" customWidth="1"/>
    <col min="8203" max="8203" width="14" style="2057" customWidth="1"/>
    <col min="8204" max="8207" width="14" style="2057" bestFit="1" customWidth="1"/>
    <col min="8208" max="8208" width="14" style="2057" customWidth="1"/>
    <col min="8209" max="8212" width="14" style="2057" bestFit="1" customWidth="1"/>
    <col min="8213" max="8216" width="14" style="2057" customWidth="1"/>
    <col min="8217" max="8217" width="14.5703125" style="2057" customWidth="1"/>
    <col min="8218" max="8218" width="13.85546875" style="2057" customWidth="1"/>
    <col min="8219" max="8219" width="15.5703125" style="2057" customWidth="1"/>
    <col min="8220" max="8324" width="9.140625" style="2057" customWidth="1"/>
    <col min="8325" max="8325" width="37.5703125" style="2057" customWidth="1"/>
    <col min="8326" max="8343" width="17.7109375" style="2057" customWidth="1"/>
    <col min="8344" max="8344" width="32.5703125" style="2057" customWidth="1"/>
    <col min="8345" max="8354" width="14" style="2057" bestFit="1" customWidth="1"/>
    <col min="8355" max="8355" width="36.28515625" style="2057" customWidth="1"/>
    <col min="8356" max="8365" width="14" style="2057" bestFit="1" customWidth="1"/>
    <col min="8366" max="8380" width="12.42578125" style="2057" customWidth="1"/>
    <col min="8381" max="8385" width="12.42578125" style="2057" bestFit="1" customWidth="1"/>
    <col min="8386" max="8448" width="9.140625" style="2057"/>
    <col min="8449" max="8449" width="29.42578125" style="2057" customWidth="1"/>
    <col min="8450" max="8453" width="14" style="2057" bestFit="1" customWidth="1"/>
    <col min="8454" max="8454" width="14" style="2057" customWidth="1"/>
    <col min="8455" max="8458" width="14" style="2057" bestFit="1" customWidth="1"/>
    <col min="8459" max="8459" width="14" style="2057" customWidth="1"/>
    <col min="8460" max="8463" width="14" style="2057" bestFit="1" customWidth="1"/>
    <col min="8464" max="8464" width="14" style="2057" customWidth="1"/>
    <col min="8465" max="8468" width="14" style="2057" bestFit="1" customWidth="1"/>
    <col min="8469" max="8472" width="14" style="2057" customWidth="1"/>
    <col min="8473" max="8473" width="14.5703125" style="2057" customWidth="1"/>
    <col min="8474" max="8474" width="13.85546875" style="2057" customWidth="1"/>
    <col min="8475" max="8475" width="15.5703125" style="2057" customWidth="1"/>
    <col min="8476" max="8580" width="9.140625" style="2057" customWidth="1"/>
    <col min="8581" max="8581" width="37.5703125" style="2057" customWidth="1"/>
    <col min="8582" max="8599" width="17.7109375" style="2057" customWidth="1"/>
    <col min="8600" max="8600" width="32.5703125" style="2057" customWidth="1"/>
    <col min="8601" max="8610" width="14" style="2057" bestFit="1" customWidth="1"/>
    <col min="8611" max="8611" width="36.28515625" style="2057" customWidth="1"/>
    <col min="8612" max="8621" width="14" style="2057" bestFit="1" customWidth="1"/>
    <col min="8622" max="8636" width="12.42578125" style="2057" customWidth="1"/>
    <col min="8637" max="8641" width="12.42578125" style="2057" bestFit="1" customWidth="1"/>
    <col min="8642" max="8704" width="9.140625" style="2057"/>
    <col min="8705" max="8705" width="29.42578125" style="2057" customWidth="1"/>
    <col min="8706" max="8709" width="14" style="2057" bestFit="1" customWidth="1"/>
    <col min="8710" max="8710" width="14" style="2057" customWidth="1"/>
    <col min="8711" max="8714" width="14" style="2057" bestFit="1" customWidth="1"/>
    <col min="8715" max="8715" width="14" style="2057" customWidth="1"/>
    <col min="8716" max="8719" width="14" style="2057" bestFit="1" customWidth="1"/>
    <col min="8720" max="8720" width="14" style="2057" customWidth="1"/>
    <col min="8721" max="8724" width="14" style="2057" bestFit="1" customWidth="1"/>
    <col min="8725" max="8728" width="14" style="2057" customWidth="1"/>
    <col min="8729" max="8729" width="14.5703125" style="2057" customWidth="1"/>
    <col min="8730" max="8730" width="13.85546875" style="2057" customWidth="1"/>
    <col min="8731" max="8731" width="15.5703125" style="2057" customWidth="1"/>
    <col min="8732" max="8836" width="9.140625" style="2057" customWidth="1"/>
    <col min="8837" max="8837" width="37.5703125" style="2057" customWidth="1"/>
    <col min="8838" max="8855" width="17.7109375" style="2057" customWidth="1"/>
    <col min="8856" max="8856" width="32.5703125" style="2057" customWidth="1"/>
    <col min="8857" max="8866" width="14" style="2057" bestFit="1" customWidth="1"/>
    <col min="8867" max="8867" width="36.28515625" style="2057" customWidth="1"/>
    <col min="8868" max="8877" width="14" style="2057" bestFit="1" customWidth="1"/>
    <col min="8878" max="8892" width="12.42578125" style="2057" customWidth="1"/>
    <col min="8893" max="8897" width="12.42578125" style="2057" bestFit="1" customWidth="1"/>
    <col min="8898" max="8960" width="9.140625" style="2057"/>
    <col min="8961" max="8961" width="29.42578125" style="2057" customWidth="1"/>
    <col min="8962" max="8965" width="14" style="2057" bestFit="1" customWidth="1"/>
    <col min="8966" max="8966" width="14" style="2057" customWidth="1"/>
    <col min="8967" max="8970" width="14" style="2057" bestFit="1" customWidth="1"/>
    <col min="8971" max="8971" width="14" style="2057" customWidth="1"/>
    <col min="8972" max="8975" width="14" style="2057" bestFit="1" customWidth="1"/>
    <col min="8976" max="8976" width="14" style="2057" customWidth="1"/>
    <col min="8977" max="8980" width="14" style="2057" bestFit="1" customWidth="1"/>
    <col min="8981" max="8984" width="14" style="2057" customWidth="1"/>
    <col min="8985" max="8985" width="14.5703125" style="2057" customWidth="1"/>
    <col min="8986" max="8986" width="13.85546875" style="2057" customWidth="1"/>
    <col min="8987" max="8987" width="15.5703125" style="2057" customWidth="1"/>
    <col min="8988" max="9092" width="9.140625" style="2057" customWidth="1"/>
    <col min="9093" max="9093" width="37.5703125" style="2057" customWidth="1"/>
    <col min="9094" max="9111" width="17.7109375" style="2057" customWidth="1"/>
    <col min="9112" max="9112" width="32.5703125" style="2057" customWidth="1"/>
    <col min="9113" max="9122" width="14" style="2057" bestFit="1" customWidth="1"/>
    <col min="9123" max="9123" width="36.28515625" style="2057" customWidth="1"/>
    <col min="9124" max="9133" width="14" style="2057" bestFit="1" customWidth="1"/>
    <col min="9134" max="9148" width="12.42578125" style="2057" customWidth="1"/>
    <col min="9149" max="9153" width="12.42578125" style="2057" bestFit="1" customWidth="1"/>
    <col min="9154" max="9216" width="9.140625" style="2057"/>
    <col min="9217" max="9217" width="29.42578125" style="2057" customWidth="1"/>
    <col min="9218" max="9221" width="14" style="2057" bestFit="1" customWidth="1"/>
    <col min="9222" max="9222" width="14" style="2057" customWidth="1"/>
    <col min="9223" max="9226" width="14" style="2057" bestFit="1" customWidth="1"/>
    <col min="9227" max="9227" width="14" style="2057" customWidth="1"/>
    <col min="9228" max="9231" width="14" style="2057" bestFit="1" customWidth="1"/>
    <col min="9232" max="9232" width="14" style="2057" customWidth="1"/>
    <col min="9233" max="9236" width="14" style="2057" bestFit="1" customWidth="1"/>
    <col min="9237" max="9240" width="14" style="2057" customWidth="1"/>
    <col min="9241" max="9241" width="14.5703125" style="2057" customWidth="1"/>
    <col min="9242" max="9242" width="13.85546875" style="2057" customWidth="1"/>
    <col min="9243" max="9243" width="15.5703125" style="2057" customWidth="1"/>
    <col min="9244" max="9348" width="9.140625" style="2057" customWidth="1"/>
    <col min="9349" max="9349" width="37.5703125" style="2057" customWidth="1"/>
    <col min="9350" max="9367" width="17.7109375" style="2057" customWidth="1"/>
    <col min="9368" max="9368" width="32.5703125" style="2057" customWidth="1"/>
    <col min="9369" max="9378" width="14" style="2057" bestFit="1" customWidth="1"/>
    <col min="9379" max="9379" width="36.28515625" style="2057" customWidth="1"/>
    <col min="9380" max="9389" width="14" style="2057" bestFit="1" customWidth="1"/>
    <col min="9390" max="9404" width="12.42578125" style="2057" customWidth="1"/>
    <col min="9405" max="9409" width="12.42578125" style="2057" bestFit="1" customWidth="1"/>
    <col min="9410" max="9472" width="9.140625" style="2057"/>
    <col min="9473" max="9473" width="29.42578125" style="2057" customWidth="1"/>
    <col min="9474" max="9477" width="14" style="2057" bestFit="1" customWidth="1"/>
    <col min="9478" max="9478" width="14" style="2057" customWidth="1"/>
    <col min="9479" max="9482" width="14" style="2057" bestFit="1" customWidth="1"/>
    <col min="9483" max="9483" width="14" style="2057" customWidth="1"/>
    <col min="9484" max="9487" width="14" style="2057" bestFit="1" customWidth="1"/>
    <col min="9488" max="9488" width="14" style="2057" customWidth="1"/>
    <col min="9489" max="9492" width="14" style="2057" bestFit="1" customWidth="1"/>
    <col min="9493" max="9496" width="14" style="2057" customWidth="1"/>
    <col min="9497" max="9497" width="14.5703125" style="2057" customWidth="1"/>
    <col min="9498" max="9498" width="13.85546875" style="2057" customWidth="1"/>
    <col min="9499" max="9499" width="15.5703125" style="2057" customWidth="1"/>
    <col min="9500" max="9604" width="9.140625" style="2057" customWidth="1"/>
    <col min="9605" max="9605" width="37.5703125" style="2057" customWidth="1"/>
    <col min="9606" max="9623" width="17.7109375" style="2057" customWidth="1"/>
    <col min="9624" max="9624" width="32.5703125" style="2057" customWidth="1"/>
    <col min="9625" max="9634" width="14" style="2057" bestFit="1" customWidth="1"/>
    <col min="9635" max="9635" width="36.28515625" style="2057" customWidth="1"/>
    <col min="9636" max="9645" width="14" style="2057" bestFit="1" customWidth="1"/>
    <col min="9646" max="9660" width="12.42578125" style="2057" customWidth="1"/>
    <col min="9661" max="9665" width="12.42578125" style="2057" bestFit="1" customWidth="1"/>
    <col min="9666" max="9728" width="9.140625" style="2057"/>
    <col min="9729" max="9729" width="29.42578125" style="2057" customWidth="1"/>
    <col min="9730" max="9733" width="14" style="2057" bestFit="1" customWidth="1"/>
    <col min="9734" max="9734" width="14" style="2057" customWidth="1"/>
    <col min="9735" max="9738" width="14" style="2057" bestFit="1" customWidth="1"/>
    <col min="9739" max="9739" width="14" style="2057" customWidth="1"/>
    <col min="9740" max="9743" width="14" style="2057" bestFit="1" customWidth="1"/>
    <col min="9744" max="9744" width="14" style="2057" customWidth="1"/>
    <col min="9745" max="9748" width="14" style="2057" bestFit="1" customWidth="1"/>
    <col min="9749" max="9752" width="14" style="2057" customWidth="1"/>
    <col min="9753" max="9753" width="14.5703125" style="2057" customWidth="1"/>
    <col min="9754" max="9754" width="13.85546875" style="2057" customWidth="1"/>
    <col min="9755" max="9755" width="15.5703125" style="2057" customWidth="1"/>
    <col min="9756" max="9860" width="9.140625" style="2057" customWidth="1"/>
    <col min="9861" max="9861" width="37.5703125" style="2057" customWidth="1"/>
    <col min="9862" max="9879" width="17.7109375" style="2057" customWidth="1"/>
    <col min="9880" max="9880" width="32.5703125" style="2057" customWidth="1"/>
    <col min="9881" max="9890" width="14" style="2057" bestFit="1" customWidth="1"/>
    <col min="9891" max="9891" width="36.28515625" style="2057" customWidth="1"/>
    <col min="9892" max="9901" width="14" style="2057" bestFit="1" customWidth="1"/>
    <col min="9902" max="9916" width="12.42578125" style="2057" customWidth="1"/>
    <col min="9917" max="9921" width="12.42578125" style="2057" bestFit="1" customWidth="1"/>
    <col min="9922" max="9984" width="9.140625" style="2057"/>
    <col min="9985" max="9985" width="29.42578125" style="2057" customWidth="1"/>
    <col min="9986" max="9989" width="14" style="2057" bestFit="1" customWidth="1"/>
    <col min="9990" max="9990" width="14" style="2057" customWidth="1"/>
    <col min="9991" max="9994" width="14" style="2057" bestFit="1" customWidth="1"/>
    <col min="9995" max="9995" width="14" style="2057" customWidth="1"/>
    <col min="9996" max="9999" width="14" style="2057" bestFit="1" customWidth="1"/>
    <col min="10000" max="10000" width="14" style="2057" customWidth="1"/>
    <col min="10001" max="10004" width="14" style="2057" bestFit="1" customWidth="1"/>
    <col min="10005" max="10008" width="14" style="2057" customWidth="1"/>
    <col min="10009" max="10009" width="14.5703125" style="2057" customWidth="1"/>
    <col min="10010" max="10010" width="13.85546875" style="2057" customWidth="1"/>
    <col min="10011" max="10011" width="15.5703125" style="2057" customWidth="1"/>
    <col min="10012" max="10116" width="9.140625" style="2057" customWidth="1"/>
    <col min="10117" max="10117" width="37.5703125" style="2057" customWidth="1"/>
    <col min="10118" max="10135" width="17.7109375" style="2057" customWidth="1"/>
    <col min="10136" max="10136" width="32.5703125" style="2057" customWidth="1"/>
    <col min="10137" max="10146" width="14" style="2057" bestFit="1" customWidth="1"/>
    <col min="10147" max="10147" width="36.28515625" style="2057" customWidth="1"/>
    <col min="10148" max="10157" width="14" style="2057" bestFit="1" customWidth="1"/>
    <col min="10158" max="10172" width="12.42578125" style="2057" customWidth="1"/>
    <col min="10173" max="10177" width="12.42578125" style="2057" bestFit="1" customWidth="1"/>
    <col min="10178" max="10240" width="9.140625" style="2057"/>
    <col min="10241" max="10241" width="29.42578125" style="2057" customWidth="1"/>
    <col min="10242" max="10245" width="14" style="2057" bestFit="1" customWidth="1"/>
    <col min="10246" max="10246" width="14" style="2057" customWidth="1"/>
    <col min="10247" max="10250" width="14" style="2057" bestFit="1" customWidth="1"/>
    <col min="10251" max="10251" width="14" style="2057" customWidth="1"/>
    <col min="10252" max="10255" width="14" style="2057" bestFit="1" customWidth="1"/>
    <col min="10256" max="10256" width="14" style="2057" customWidth="1"/>
    <col min="10257" max="10260" width="14" style="2057" bestFit="1" customWidth="1"/>
    <col min="10261" max="10264" width="14" style="2057" customWidth="1"/>
    <col min="10265" max="10265" width="14.5703125" style="2057" customWidth="1"/>
    <col min="10266" max="10266" width="13.85546875" style="2057" customWidth="1"/>
    <col min="10267" max="10267" width="15.5703125" style="2057" customWidth="1"/>
    <col min="10268" max="10372" width="9.140625" style="2057" customWidth="1"/>
    <col min="10373" max="10373" width="37.5703125" style="2057" customWidth="1"/>
    <col min="10374" max="10391" width="17.7109375" style="2057" customWidth="1"/>
    <col min="10392" max="10392" width="32.5703125" style="2057" customWidth="1"/>
    <col min="10393" max="10402" width="14" style="2057" bestFit="1" customWidth="1"/>
    <col min="10403" max="10403" width="36.28515625" style="2057" customWidth="1"/>
    <col min="10404" max="10413" width="14" style="2057" bestFit="1" customWidth="1"/>
    <col min="10414" max="10428" width="12.42578125" style="2057" customWidth="1"/>
    <col min="10429" max="10433" width="12.42578125" style="2057" bestFit="1" customWidth="1"/>
    <col min="10434" max="10496" width="9.140625" style="2057"/>
    <col min="10497" max="10497" width="29.42578125" style="2057" customWidth="1"/>
    <col min="10498" max="10501" width="14" style="2057" bestFit="1" customWidth="1"/>
    <col min="10502" max="10502" width="14" style="2057" customWidth="1"/>
    <col min="10503" max="10506" width="14" style="2057" bestFit="1" customWidth="1"/>
    <col min="10507" max="10507" width="14" style="2057" customWidth="1"/>
    <col min="10508" max="10511" width="14" style="2057" bestFit="1" customWidth="1"/>
    <col min="10512" max="10512" width="14" style="2057" customWidth="1"/>
    <col min="10513" max="10516" width="14" style="2057" bestFit="1" customWidth="1"/>
    <col min="10517" max="10520" width="14" style="2057" customWidth="1"/>
    <col min="10521" max="10521" width="14.5703125" style="2057" customWidth="1"/>
    <col min="10522" max="10522" width="13.85546875" style="2057" customWidth="1"/>
    <col min="10523" max="10523" width="15.5703125" style="2057" customWidth="1"/>
    <col min="10524" max="10628" width="9.140625" style="2057" customWidth="1"/>
    <col min="10629" max="10629" width="37.5703125" style="2057" customWidth="1"/>
    <col min="10630" max="10647" width="17.7109375" style="2057" customWidth="1"/>
    <col min="10648" max="10648" width="32.5703125" style="2057" customWidth="1"/>
    <col min="10649" max="10658" width="14" style="2057" bestFit="1" customWidth="1"/>
    <col min="10659" max="10659" width="36.28515625" style="2057" customWidth="1"/>
    <col min="10660" max="10669" width="14" style="2057" bestFit="1" customWidth="1"/>
    <col min="10670" max="10684" width="12.42578125" style="2057" customWidth="1"/>
    <col min="10685" max="10689" width="12.42578125" style="2057" bestFit="1" customWidth="1"/>
    <col min="10690" max="10752" width="9.140625" style="2057"/>
    <col min="10753" max="10753" width="29.42578125" style="2057" customWidth="1"/>
    <col min="10754" max="10757" width="14" style="2057" bestFit="1" customWidth="1"/>
    <col min="10758" max="10758" width="14" style="2057" customWidth="1"/>
    <col min="10759" max="10762" width="14" style="2057" bestFit="1" customWidth="1"/>
    <col min="10763" max="10763" width="14" style="2057" customWidth="1"/>
    <col min="10764" max="10767" width="14" style="2057" bestFit="1" customWidth="1"/>
    <col min="10768" max="10768" width="14" style="2057" customWidth="1"/>
    <col min="10769" max="10772" width="14" style="2057" bestFit="1" customWidth="1"/>
    <col min="10773" max="10776" width="14" style="2057" customWidth="1"/>
    <col min="10777" max="10777" width="14.5703125" style="2057" customWidth="1"/>
    <col min="10778" max="10778" width="13.85546875" style="2057" customWidth="1"/>
    <col min="10779" max="10779" width="15.5703125" style="2057" customWidth="1"/>
    <col min="10780" max="10884" width="9.140625" style="2057" customWidth="1"/>
    <col min="10885" max="10885" width="37.5703125" style="2057" customWidth="1"/>
    <col min="10886" max="10903" width="17.7109375" style="2057" customWidth="1"/>
    <col min="10904" max="10904" width="32.5703125" style="2057" customWidth="1"/>
    <col min="10905" max="10914" width="14" style="2057" bestFit="1" customWidth="1"/>
    <col min="10915" max="10915" width="36.28515625" style="2057" customWidth="1"/>
    <col min="10916" max="10925" width="14" style="2057" bestFit="1" customWidth="1"/>
    <col min="10926" max="10940" width="12.42578125" style="2057" customWidth="1"/>
    <col min="10941" max="10945" width="12.42578125" style="2057" bestFit="1" customWidth="1"/>
    <col min="10946" max="11008" width="9.140625" style="2057"/>
    <col min="11009" max="11009" width="29.42578125" style="2057" customWidth="1"/>
    <col min="11010" max="11013" width="14" style="2057" bestFit="1" customWidth="1"/>
    <col min="11014" max="11014" width="14" style="2057" customWidth="1"/>
    <col min="11015" max="11018" width="14" style="2057" bestFit="1" customWidth="1"/>
    <col min="11019" max="11019" width="14" style="2057" customWidth="1"/>
    <col min="11020" max="11023" width="14" style="2057" bestFit="1" customWidth="1"/>
    <col min="11024" max="11024" width="14" style="2057" customWidth="1"/>
    <col min="11025" max="11028" width="14" style="2057" bestFit="1" customWidth="1"/>
    <col min="11029" max="11032" width="14" style="2057" customWidth="1"/>
    <col min="11033" max="11033" width="14.5703125" style="2057" customWidth="1"/>
    <col min="11034" max="11034" width="13.85546875" style="2057" customWidth="1"/>
    <col min="11035" max="11035" width="15.5703125" style="2057" customWidth="1"/>
    <col min="11036" max="11140" width="9.140625" style="2057" customWidth="1"/>
    <col min="11141" max="11141" width="37.5703125" style="2057" customWidth="1"/>
    <col min="11142" max="11159" width="17.7109375" style="2057" customWidth="1"/>
    <col min="11160" max="11160" width="32.5703125" style="2057" customWidth="1"/>
    <col min="11161" max="11170" width="14" style="2057" bestFit="1" customWidth="1"/>
    <col min="11171" max="11171" width="36.28515625" style="2057" customWidth="1"/>
    <col min="11172" max="11181" width="14" style="2057" bestFit="1" customWidth="1"/>
    <col min="11182" max="11196" width="12.42578125" style="2057" customWidth="1"/>
    <col min="11197" max="11201" width="12.42578125" style="2057" bestFit="1" customWidth="1"/>
    <col min="11202" max="11264" width="9.140625" style="2057"/>
    <col min="11265" max="11265" width="29.42578125" style="2057" customWidth="1"/>
    <col min="11266" max="11269" width="14" style="2057" bestFit="1" customWidth="1"/>
    <col min="11270" max="11270" width="14" style="2057" customWidth="1"/>
    <col min="11271" max="11274" width="14" style="2057" bestFit="1" customWidth="1"/>
    <col min="11275" max="11275" width="14" style="2057" customWidth="1"/>
    <col min="11276" max="11279" width="14" style="2057" bestFit="1" customWidth="1"/>
    <col min="11280" max="11280" width="14" style="2057" customWidth="1"/>
    <col min="11281" max="11284" width="14" style="2057" bestFit="1" customWidth="1"/>
    <col min="11285" max="11288" width="14" style="2057" customWidth="1"/>
    <col min="11289" max="11289" width="14.5703125" style="2057" customWidth="1"/>
    <col min="11290" max="11290" width="13.85546875" style="2057" customWidth="1"/>
    <col min="11291" max="11291" width="15.5703125" style="2057" customWidth="1"/>
    <col min="11292" max="11396" width="9.140625" style="2057" customWidth="1"/>
    <col min="11397" max="11397" width="37.5703125" style="2057" customWidth="1"/>
    <col min="11398" max="11415" width="17.7109375" style="2057" customWidth="1"/>
    <col min="11416" max="11416" width="32.5703125" style="2057" customWidth="1"/>
    <col min="11417" max="11426" width="14" style="2057" bestFit="1" customWidth="1"/>
    <col min="11427" max="11427" width="36.28515625" style="2057" customWidth="1"/>
    <col min="11428" max="11437" width="14" style="2057" bestFit="1" customWidth="1"/>
    <col min="11438" max="11452" width="12.42578125" style="2057" customWidth="1"/>
    <col min="11453" max="11457" width="12.42578125" style="2057" bestFit="1" customWidth="1"/>
    <col min="11458" max="11520" width="9.140625" style="2057"/>
    <col min="11521" max="11521" width="29.42578125" style="2057" customWidth="1"/>
    <col min="11522" max="11525" width="14" style="2057" bestFit="1" customWidth="1"/>
    <col min="11526" max="11526" width="14" style="2057" customWidth="1"/>
    <col min="11527" max="11530" width="14" style="2057" bestFit="1" customWidth="1"/>
    <col min="11531" max="11531" width="14" style="2057" customWidth="1"/>
    <col min="11532" max="11535" width="14" style="2057" bestFit="1" customWidth="1"/>
    <col min="11536" max="11536" width="14" style="2057" customWidth="1"/>
    <col min="11537" max="11540" width="14" style="2057" bestFit="1" customWidth="1"/>
    <col min="11541" max="11544" width="14" style="2057" customWidth="1"/>
    <col min="11545" max="11545" width="14.5703125" style="2057" customWidth="1"/>
    <col min="11546" max="11546" width="13.85546875" style="2057" customWidth="1"/>
    <col min="11547" max="11547" width="15.5703125" style="2057" customWidth="1"/>
    <col min="11548" max="11652" width="9.140625" style="2057" customWidth="1"/>
    <col min="11653" max="11653" width="37.5703125" style="2057" customWidth="1"/>
    <col min="11654" max="11671" width="17.7109375" style="2057" customWidth="1"/>
    <col min="11672" max="11672" width="32.5703125" style="2057" customWidth="1"/>
    <col min="11673" max="11682" width="14" style="2057" bestFit="1" customWidth="1"/>
    <col min="11683" max="11683" width="36.28515625" style="2057" customWidth="1"/>
    <col min="11684" max="11693" width="14" style="2057" bestFit="1" customWidth="1"/>
    <col min="11694" max="11708" width="12.42578125" style="2057" customWidth="1"/>
    <col min="11709" max="11713" width="12.42578125" style="2057" bestFit="1" customWidth="1"/>
    <col min="11714" max="11776" width="9.140625" style="2057"/>
    <col min="11777" max="11777" width="29.42578125" style="2057" customWidth="1"/>
    <col min="11778" max="11781" width="14" style="2057" bestFit="1" customWidth="1"/>
    <col min="11782" max="11782" width="14" style="2057" customWidth="1"/>
    <col min="11783" max="11786" width="14" style="2057" bestFit="1" customWidth="1"/>
    <col min="11787" max="11787" width="14" style="2057" customWidth="1"/>
    <col min="11788" max="11791" width="14" style="2057" bestFit="1" customWidth="1"/>
    <col min="11792" max="11792" width="14" style="2057" customWidth="1"/>
    <col min="11793" max="11796" width="14" style="2057" bestFit="1" customWidth="1"/>
    <col min="11797" max="11800" width="14" style="2057" customWidth="1"/>
    <col min="11801" max="11801" width="14.5703125" style="2057" customWidth="1"/>
    <col min="11802" max="11802" width="13.85546875" style="2057" customWidth="1"/>
    <col min="11803" max="11803" width="15.5703125" style="2057" customWidth="1"/>
    <col min="11804" max="11908" width="9.140625" style="2057" customWidth="1"/>
    <col min="11909" max="11909" width="37.5703125" style="2057" customWidth="1"/>
    <col min="11910" max="11927" width="17.7109375" style="2057" customWidth="1"/>
    <col min="11928" max="11928" width="32.5703125" style="2057" customWidth="1"/>
    <col min="11929" max="11938" width="14" style="2057" bestFit="1" customWidth="1"/>
    <col min="11939" max="11939" width="36.28515625" style="2057" customWidth="1"/>
    <col min="11940" max="11949" width="14" style="2057" bestFit="1" customWidth="1"/>
    <col min="11950" max="11964" width="12.42578125" style="2057" customWidth="1"/>
    <col min="11965" max="11969" width="12.42578125" style="2057" bestFit="1" customWidth="1"/>
    <col min="11970" max="12032" width="9.140625" style="2057"/>
    <col min="12033" max="12033" width="29.42578125" style="2057" customWidth="1"/>
    <col min="12034" max="12037" width="14" style="2057" bestFit="1" customWidth="1"/>
    <col min="12038" max="12038" width="14" style="2057" customWidth="1"/>
    <col min="12039" max="12042" width="14" style="2057" bestFit="1" customWidth="1"/>
    <col min="12043" max="12043" width="14" style="2057" customWidth="1"/>
    <col min="12044" max="12047" width="14" style="2057" bestFit="1" customWidth="1"/>
    <col min="12048" max="12048" width="14" style="2057" customWidth="1"/>
    <col min="12049" max="12052" width="14" style="2057" bestFit="1" customWidth="1"/>
    <col min="12053" max="12056" width="14" style="2057" customWidth="1"/>
    <col min="12057" max="12057" width="14.5703125" style="2057" customWidth="1"/>
    <col min="12058" max="12058" width="13.85546875" style="2057" customWidth="1"/>
    <col min="12059" max="12059" width="15.5703125" style="2057" customWidth="1"/>
    <col min="12060" max="12164" width="9.140625" style="2057" customWidth="1"/>
    <col min="12165" max="12165" width="37.5703125" style="2057" customWidth="1"/>
    <col min="12166" max="12183" width="17.7109375" style="2057" customWidth="1"/>
    <col min="12184" max="12184" width="32.5703125" style="2057" customWidth="1"/>
    <col min="12185" max="12194" width="14" style="2057" bestFit="1" customWidth="1"/>
    <col min="12195" max="12195" width="36.28515625" style="2057" customWidth="1"/>
    <col min="12196" max="12205" width="14" style="2057" bestFit="1" customWidth="1"/>
    <col min="12206" max="12220" width="12.42578125" style="2057" customWidth="1"/>
    <col min="12221" max="12225" width="12.42578125" style="2057" bestFit="1" customWidth="1"/>
    <col min="12226" max="12288" width="9.140625" style="2057"/>
    <col min="12289" max="12289" width="29.42578125" style="2057" customWidth="1"/>
    <col min="12290" max="12293" width="14" style="2057" bestFit="1" customWidth="1"/>
    <col min="12294" max="12294" width="14" style="2057" customWidth="1"/>
    <col min="12295" max="12298" width="14" style="2057" bestFit="1" customWidth="1"/>
    <col min="12299" max="12299" width="14" style="2057" customWidth="1"/>
    <col min="12300" max="12303" width="14" style="2057" bestFit="1" customWidth="1"/>
    <col min="12304" max="12304" width="14" style="2057" customWidth="1"/>
    <col min="12305" max="12308" width="14" style="2057" bestFit="1" customWidth="1"/>
    <col min="12309" max="12312" width="14" style="2057" customWidth="1"/>
    <col min="12313" max="12313" width="14.5703125" style="2057" customWidth="1"/>
    <col min="12314" max="12314" width="13.85546875" style="2057" customWidth="1"/>
    <col min="12315" max="12315" width="15.5703125" style="2057" customWidth="1"/>
    <col min="12316" max="12420" width="9.140625" style="2057" customWidth="1"/>
    <col min="12421" max="12421" width="37.5703125" style="2057" customWidth="1"/>
    <col min="12422" max="12439" width="17.7109375" style="2057" customWidth="1"/>
    <col min="12440" max="12440" width="32.5703125" style="2057" customWidth="1"/>
    <col min="12441" max="12450" width="14" style="2057" bestFit="1" customWidth="1"/>
    <col min="12451" max="12451" width="36.28515625" style="2057" customWidth="1"/>
    <col min="12452" max="12461" width="14" style="2057" bestFit="1" customWidth="1"/>
    <col min="12462" max="12476" width="12.42578125" style="2057" customWidth="1"/>
    <col min="12477" max="12481" width="12.42578125" style="2057" bestFit="1" customWidth="1"/>
    <col min="12482" max="12544" width="9.140625" style="2057"/>
    <col min="12545" max="12545" width="29.42578125" style="2057" customWidth="1"/>
    <col min="12546" max="12549" width="14" style="2057" bestFit="1" customWidth="1"/>
    <col min="12550" max="12550" width="14" style="2057" customWidth="1"/>
    <col min="12551" max="12554" width="14" style="2057" bestFit="1" customWidth="1"/>
    <col min="12555" max="12555" width="14" style="2057" customWidth="1"/>
    <col min="12556" max="12559" width="14" style="2057" bestFit="1" customWidth="1"/>
    <col min="12560" max="12560" width="14" style="2057" customWidth="1"/>
    <col min="12561" max="12564" width="14" style="2057" bestFit="1" customWidth="1"/>
    <col min="12565" max="12568" width="14" style="2057" customWidth="1"/>
    <col min="12569" max="12569" width="14.5703125" style="2057" customWidth="1"/>
    <col min="12570" max="12570" width="13.85546875" style="2057" customWidth="1"/>
    <col min="12571" max="12571" width="15.5703125" style="2057" customWidth="1"/>
    <col min="12572" max="12676" width="9.140625" style="2057" customWidth="1"/>
    <col min="12677" max="12677" width="37.5703125" style="2057" customWidth="1"/>
    <col min="12678" max="12695" width="17.7109375" style="2057" customWidth="1"/>
    <col min="12696" max="12696" width="32.5703125" style="2057" customWidth="1"/>
    <col min="12697" max="12706" width="14" style="2057" bestFit="1" customWidth="1"/>
    <col min="12707" max="12707" width="36.28515625" style="2057" customWidth="1"/>
    <col min="12708" max="12717" width="14" style="2057" bestFit="1" customWidth="1"/>
    <col min="12718" max="12732" width="12.42578125" style="2057" customWidth="1"/>
    <col min="12733" max="12737" width="12.42578125" style="2057" bestFit="1" customWidth="1"/>
    <col min="12738" max="12800" width="9.140625" style="2057"/>
    <col min="12801" max="12801" width="29.42578125" style="2057" customWidth="1"/>
    <col min="12802" max="12805" width="14" style="2057" bestFit="1" customWidth="1"/>
    <col min="12806" max="12806" width="14" style="2057" customWidth="1"/>
    <col min="12807" max="12810" width="14" style="2057" bestFit="1" customWidth="1"/>
    <col min="12811" max="12811" width="14" style="2057" customWidth="1"/>
    <col min="12812" max="12815" width="14" style="2057" bestFit="1" customWidth="1"/>
    <col min="12816" max="12816" width="14" style="2057" customWidth="1"/>
    <col min="12817" max="12820" width="14" style="2057" bestFit="1" customWidth="1"/>
    <col min="12821" max="12824" width="14" style="2057" customWidth="1"/>
    <col min="12825" max="12825" width="14.5703125" style="2057" customWidth="1"/>
    <col min="12826" max="12826" width="13.85546875" style="2057" customWidth="1"/>
    <col min="12827" max="12827" width="15.5703125" style="2057" customWidth="1"/>
    <col min="12828" max="12932" width="9.140625" style="2057" customWidth="1"/>
    <col min="12933" max="12933" width="37.5703125" style="2057" customWidth="1"/>
    <col min="12934" max="12951" width="17.7109375" style="2057" customWidth="1"/>
    <col min="12952" max="12952" width="32.5703125" style="2057" customWidth="1"/>
    <col min="12953" max="12962" width="14" style="2057" bestFit="1" customWidth="1"/>
    <col min="12963" max="12963" width="36.28515625" style="2057" customWidth="1"/>
    <col min="12964" max="12973" width="14" style="2057" bestFit="1" customWidth="1"/>
    <col min="12974" max="12988" width="12.42578125" style="2057" customWidth="1"/>
    <col min="12989" max="12993" width="12.42578125" style="2057" bestFit="1" customWidth="1"/>
    <col min="12994" max="13056" width="9.140625" style="2057"/>
    <col min="13057" max="13057" width="29.42578125" style="2057" customWidth="1"/>
    <col min="13058" max="13061" width="14" style="2057" bestFit="1" customWidth="1"/>
    <col min="13062" max="13062" width="14" style="2057" customWidth="1"/>
    <col min="13063" max="13066" width="14" style="2057" bestFit="1" customWidth="1"/>
    <col min="13067" max="13067" width="14" style="2057" customWidth="1"/>
    <col min="13068" max="13071" width="14" style="2057" bestFit="1" customWidth="1"/>
    <col min="13072" max="13072" width="14" style="2057" customWidth="1"/>
    <col min="13073" max="13076" width="14" style="2057" bestFit="1" customWidth="1"/>
    <col min="13077" max="13080" width="14" style="2057" customWidth="1"/>
    <col min="13081" max="13081" width="14.5703125" style="2057" customWidth="1"/>
    <col min="13082" max="13082" width="13.85546875" style="2057" customWidth="1"/>
    <col min="13083" max="13083" width="15.5703125" style="2057" customWidth="1"/>
    <col min="13084" max="13188" width="9.140625" style="2057" customWidth="1"/>
    <col min="13189" max="13189" width="37.5703125" style="2057" customWidth="1"/>
    <col min="13190" max="13207" width="17.7109375" style="2057" customWidth="1"/>
    <col min="13208" max="13208" width="32.5703125" style="2057" customWidth="1"/>
    <col min="13209" max="13218" width="14" style="2057" bestFit="1" customWidth="1"/>
    <col min="13219" max="13219" width="36.28515625" style="2057" customWidth="1"/>
    <col min="13220" max="13229" width="14" style="2057" bestFit="1" customWidth="1"/>
    <col min="13230" max="13244" width="12.42578125" style="2057" customWidth="1"/>
    <col min="13245" max="13249" width="12.42578125" style="2057" bestFit="1" customWidth="1"/>
    <col min="13250" max="13312" width="9.140625" style="2057"/>
    <col min="13313" max="13313" width="29.42578125" style="2057" customWidth="1"/>
    <col min="13314" max="13317" width="14" style="2057" bestFit="1" customWidth="1"/>
    <col min="13318" max="13318" width="14" style="2057" customWidth="1"/>
    <col min="13319" max="13322" width="14" style="2057" bestFit="1" customWidth="1"/>
    <col min="13323" max="13323" width="14" style="2057" customWidth="1"/>
    <col min="13324" max="13327" width="14" style="2057" bestFit="1" customWidth="1"/>
    <col min="13328" max="13328" width="14" style="2057" customWidth="1"/>
    <col min="13329" max="13332" width="14" style="2057" bestFit="1" customWidth="1"/>
    <col min="13333" max="13336" width="14" style="2057" customWidth="1"/>
    <col min="13337" max="13337" width="14.5703125" style="2057" customWidth="1"/>
    <col min="13338" max="13338" width="13.85546875" style="2057" customWidth="1"/>
    <col min="13339" max="13339" width="15.5703125" style="2057" customWidth="1"/>
    <col min="13340" max="13444" width="9.140625" style="2057" customWidth="1"/>
    <col min="13445" max="13445" width="37.5703125" style="2057" customWidth="1"/>
    <col min="13446" max="13463" width="17.7109375" style="2057" customWidth="1"/>
    <col min="13464" max="13464" width="32.5703125" style="2057" customWidth="1"/>
    <col min="13465" max="13474" width="14" style="2057" bestFit="1" customWidth="1"/>
    <col min="13475" max="13475" width="36.28515625" style="2057" customWidth="1"/>
    <col min="13476" max="13485" width="14" style="2057" bestFit="1" customWidth="1"/>
    <col min="13486" max="13500" width="12.42578125" style="2057" customWidth="1"/>
    <col min="13501" max="13505" width="12.42578125" style="2057" bestFit="1" customWidth="1"/>
    <col min="13506" max="13568" width="9.140625" style="2057"/>
    <col min="13569" max="13569" width="29.42578125" style="2057" customWidth="1"/>
    <col min="13570" max="13573" width="14" style="2057" bestFit="1" customWidth="1"/>
    <col min="13574" max="13574" width="14" style="2057" customWidth="1"/>
    <col min="13575" max="13578" width="14" style="2057" bestFit="1" customWidth="1"/>
    <col min="13579" max="13579" width="14" style="2057" customWidth="1"/>
    <col min="13580" max="13583" width="14" style="2057" bestFit="1" customWidth="1"/>
    <col min="13584" max="13584" width="14" style="2057" customWidth="1"/>
    <col min="13585" max="13588" width="14" style="2057" bestFit="1" customWidth="1"/>
    <col min="13589" max="13592" width="14" style="2057" customWidth="1"/>
    <col min="13593" max="13593" width="14.5703125" style="2057" customWidth="1"/>
    <col min="13594" max="13594" width="13.85546875" style="2057" customWidth="1"/>
    <col min="13595" max="13595" width="15.5703125" style="2057" customWidth="1"/>
    <col min="13596" max="13700" width="9.140625" style="2057" customWidth="1"/>
    <col min="13701" max="13701" width="37.5703125" style="2057" customWidth="1"/>
    <col min="13702" max="13719" width="17.7109375" style="2057" customWidth="1"/>
    <col min="13720" max="13720" width="32.5703125" style="2057" customWidth="1"/>
    <col min="13721" max="13730" width="14" style="2057" bestFit="1" customWidth="1"/>
    <col min="13731" max="13731" width="36.28515625" style="2057" customWidth="1"/>
    <col min="13732" max="13741" width="14" style="2057" bestFit="1" customWidth="1"/>
    <col min="13742" max="13756" width="12.42578125" style="2057" customWidth="1"/>
    <col min="13757" max="13761" width="12.42578125" style="2057" bestFit="1" customWidth="1"/>
    <col min="13762" max="13824" width="9.140625" style="2057"/>
    <col min="13825" max="13825" width="29.42578125" style="2057" customWidth="1"/>
    <col min="13826" max="13829" width="14" style="2057" bestFit="1" customWidth="1"/>
    <col min="13830" max="13830" width="14" style="2057" customWidth="1"/>
    <col min="13831" max="13834" width="14" style="2057" bestFit="1" customWidth="1"/>
    <col min="13835" max="13835" width="14" style="2057" customWidth="1"/>
    <col min="13836" max="13839" width="14" style="2057" bestFit="1" customWidth="1"/>
    <col min="13840" max="13840" width="14" style="2057" customWidth="1"/>
    <col min="13841" max="13844" width="14" style="2057" bestFit="1" customWidth="1"/>
    <col min="13845" max="13848" width="14" style="2057" customWidth="1"/>
    <col min="13849" max="13849" width="14.5703125" style="2057" customWidth="1"/>
    <col min="13850" max="13850" width="13.85546875" style="2057" customWidth="1"/>
    <col min="13851" max="13851" width="15.5703125" style="2057" customWidth="1"/>
    <col min="13852" max="13956" width="9.140625" style="2057" customWidth="1"/>
    <col min="13957" max="13957" width="37.5703125" style="2057" customWidth="1"/>
    <col min="13958" max="13975" width="17.7109375" style="2057" customWidth="1"/>
    <col min="13976" max="13976" width="32.5703125" style="2057" customWidth="1"/>
    <col min="13977" max="13986" width="14" style="2057" bestFit="1" customWidth="1"/>
    <col min="13987" max="13987" width="36.28515625" style="2057" customWidth="1"/>
    <col min="13988" max="13997" width="14" style="2057" bestFit="1" customWidth="1"/>
    <col min="13998" max="14012" width="12.42578125" style="2057" customWidth="1"/>
    <col min="14013" max="14017" width="12.42578125" style="2057" bestFit="1" customWidth="1"/>
    <col min="14018" max="14080" width="9.140625" style="2057"/>
    <col min="14081" max="14081" width="29.42578125" style="2057" customWidth="1"/>
    <col min="14082" max="14085" width="14" style="2057" bestFit="1" customWidth="1"/>
    <col min="14086" max="14086" width="14" style="2057" customWidth="1"/>
    <col min="14087" max="14090" width="14" style="2057" bestFit="1" customWidth="1"/>
    <col min="14091" max="14091" width="14" style="2057" customWidth="1"/>
    <col min="14092" max="14095" width="14" style="2057" bestFit="1" customWidth="1"/>
    <col min="14096" max="14096" width="14" style="2057" customWidth="1"/>
    <col min="14097" max="14100" width="14" style="2057" bestFit="1" customWidth="1"/>
    <col min="14101" max="14104" width="14" style="2057" customWidth="1"/>
    <col min="14105" max="14105" width="14.5703125" style="2057" customWidth="1"/>
    <col min="14106" max="14106" width="13.85546875" style="2057" customWidth="1"/>
    <col min="14107" max="14107" width="15.5703125" style="2057" customWidth="1"/>
    <col min="14108" max="14212" width="9.140625" style="2057" customWidth="1"/>
    <col min="14213" max="14213" width="37.5703125" style="2057" customWidth="1"/>
    <col min="14214" max="14231" width="17.7109375" style="2057" customWidth="1"/>
    <col min="14232" max="14232" width="32.5703125" style="2057" customWidth="1"/>
    <col min="14233" max="14242" width="14" style="2057" bestFit="1" customWidth="1"/>
    <col min="14243" max="14243" width="36.28515625" style="2057" customWidth="1"/>
    <col min="14244" max="14253" width="14" style="2057" bestFit="1" customWidth="1"/>
    <col min="14254" max="14268" width="12.42578125" style="2057" customWidth="1"/>
    <col min="14269" max="14273" width="12.42578125" style="2057" bestFit="1" customWidth="1"/>
    <col min="14274" max="14336" width="9.140625" style="2057"/>
    <col min="14337" max="14337" width="29.42578125" style="2057" customWidth="1"/>
    <col min="14338" max="14341" width="14" style="2057" bestFit="1" customWidth="1"/>
    <col min="14342" max="14342" width="14" style="2057" customWidth="1"/>
    <col min="14343" max="14346" width="14" style="2057" bestFit="1" customWidth="1"/>
    <col min="14347" max="14347" width="14" style="2057" customWidth="1"/>
    <col min="14348" max="14351" width="14" style="2057" bestFit="1" customWidth="1"/>
    <col min="14352" max="14352" width="14" style="2057" customWidth="1"/>
    <col min="14353" max="14356" width="14" style="2057" bestFit="1" customWidth="1"/>
    <col min="14357" max="14360" width="14" style="2057" customWidth="1"/>
    <col min="14361" max="14361" width="14.5703125" style="2057" customWidth="1"/>
    <col min="14362" max="14362" width="13.85546875" style="2057" customWidth="1"/>
    <col min="14363" max="14363" width="15.5703125" style="2057" customWidth="1"/>
    <col min="14364" max="14468" width="9.140625" style="2057" customWidth="1"/>
    <col min="14469" max="14469" width="37.5703125" style="2057" customWidth="1"/>
    <col min="14470" max="14487" width="17.7109375" style="2057" customWidth="1"/>
    <col min="14488" max="14488" width="32.5703125" style="2057" customWidth="1"/>
    <col min="14489" max="14498" width="14" style="2057" bestFit="1" customWidth="1"/>
    <col min="14499" max="14499" width="36.28515625" style="2057" customWidth="1"/>
    <col min="14500" max="14509" width="14" style="2057" bestFit="1" customWidth="1"/>
    <col min="14510" max="14524" width="12.42578125" style="2057" customWidth="1"/>
    <col min="14525" max="14529" width="12.42578125" style="2057" bestFit="1" customWidth="1"/>
    <col min="14530" max="14592" width="9.140625" style="2057"/>
    <col min="14593" max="14593" width="29.42578125" style="2057" customWidth="1"/>
    <col min="14594" max="14597" width="14" style="2057" bestFit="1" customWidth="1"/>
    <col min="14598" max="14598" width="14" style="2057" customWidth="1"/>
    <col min="14599" max="14602" width="14" style="2057" bestFit="1" customWidth="1"/>
    <col min="14603" max="14603" width="14" style="2057" customWidth="1"/>
    <col min="14604" max="14607" width="14" style="2057" bestFit="1" customWidth="1"/>
    <col min="14608" max="14608" width="14" style="2057" customWidth="1"/>
    <col min="14609" max="14612" width="14" style="2057" bestFit="1" customWidth="1"/>
    <col min="14613" max="14616" width="14" style="2057" customWidth="1"/>
    <col min="14617" max="14617" width="14.5703125" style="2057" customWidth="1"/>
    <col min="14618" max="14618" width="13.85546875" style="2057" customWidth="1"/>
    <col min="14619" max="14619" width="15.5703125" style="2057" customWidth="1"/>
    <col min="14620" max="14724" width="9.140625" style="2057" customWidth="1"/>
    <col min="14725" max="14725" width="37.5703125" style="2057" customWidth="1"/>
    <col min="14726" max="14743" width="17.7109375" style="2057" customWidth="1"/>
    <col min="14744" max="14744" width="32.5703125" style="2057" customWidth="1"/>
    <col min="14745" max="14754" width="14" style="2057" bestFit="1" customWidth="1"/>
    <col min="14755" max="14755" width="36.28515625" style="2057" customWidth="1"/>
    <col min="14756" max="14765" width="14" style="2057" bestFit="1" customWidth="1"/>
    <col min="14766" max="14780" width="12.42578125" style="2057" customWidth="1"/>
    <col min="14781" max="14785" width="12.42578125" style="2057" bestFit="1" customWidth="1"/>
    <col min="14786" max="14848" width="9.140625" style="2057"/>
    <col min="14849" max="14849" width="29.42578125" style="2057" customWidth="1"/>
    <col min="14850" max="14853" width="14" style="2057" bestFit="1" customWidth="1"/>
    <col min="14854" max="14854" width="14" style="2057" customWidth="1"/>
    <col min="14855" max="14858" width="14" style="2057" bestFit="1" customWidth="1"/>
    <col min="14859" max="14859" width="14" style="2057" customWidth="1"/>
    <col min="14860" max="14863" width="14" style="2057" bestFit="1" customWidth="1"/>
    <col min="14864" max="14864" width="14" style="2057" customWidth="1"/>
    <col min="14865" max="14868" width="14" style="2057" bestFit="1" customWidth="1"/>
    <col min="14869" max="14872" width="14" style="2057" customWidth="1"/>
    <col min="14873" max="14873" width="14.5703125" style="2057" customWidth="1"/>
    <col min="14874" max="14874" width="13.85546875" style="2057" customWidth="1"/>
    <col min="14875" max="14875" width="15.5703125" style="2057" customWidth="1"/>
    <col min="14876" max="14980" width="9.140625" style="2057" customWidth="1"/>
    <col min="14981" max="14981" width="37.5703125" style="2057" customWidth="1"/>
    <col min="14982" max="14999" width="17.7109375" style="2057" customWidth="1"/>
    <col min="15000" max="15000" width="32.5703125" style="2057" customWidth="1"/>
    <col min="15001" max="15010" width="14" style="2057" bestFit="1" customWidth="1"/>
    <col min="15011" max="15011" width="36.28515625" style="2057" customWidth="1"/>
    <col min="15012" max="15021" width="14" style="2057" bestFit="1" customWidth="1"/>
    <col min="15022" max="15036" width="12.42578125" style="2057" customWidth="1"/>
    <col min="15037" max="15041" width="12.42578125" style="2057" bestFit="1" customWidth="1"/>
    <col min="15042" max="15104" width="9.140625" style="2057"/>
    <col min="15105" max="15105" width="29.42578125" style="2057" customWidth="1"/>
    <col min="15106" max="15109" width="14" style="2057" bestFit="1" customWidth="1"/>
    <col min="15110" max="15110" width="14" style="2057" customWidth="1"/>
    <col min="15111" max="15114" width="14" style="2057" bestFit="1" customWidth="1"/>
    <col min="15115" max="15115" width="14" style="2057" customWidth="1"/>
    <col min="15116" max="15119" width="14" style="2057" bestFit="1" customWidth="1"/>
    <col min="15120" max="15120" width="14" style="2057" customWidth="1"/>
    <col min="15121" max="15124" width="14" style="2057" bestFit="1" customWidth="1"/>
    <col min="15125" max="15128" width="14" style="2057" customWidth="1"/>
    <col min="15129" max="15129" width="14.5703125" style="2057" customWidth="1"/>
    <col min="15130" max="15130" width="13.85546875" style="2057" customWidth="1"/>
    <col min="15131" max="15131" width="15.5703125" style="2057" customWidth="1"/>
    <col min="15132" max="15236" width="9.140625" style="2057" customWidth="1"/>
    <col min="15237" max="15237" width="37.5703125" style="2057" customWidth="1"/>
    <col min="15238" max="15255" width="17.7109375" style="2057" customWidth="1"/>
    <col min="15256" max="15256" width="32.5703125" style="2057" customWidth="1"/>
    <col min="15257" max="15266" width="14" style="2057" bestFit="1" customWidth="1"/>
    <col min="15267" max="15267" width="36.28515625" style="2057" customWidth="1"/>
    <col min="15268" max="15277" width="14" style="2057" bestFit="1" customWidth="1"/>
    <col min="15278" max="15292" width="12.42578125" style="2057" customWidth="1"/>
    <col min="15293" max="15297" width="12.42578125" style="2057" bestFit="1" customWidth="1"/>
    <col min="15298" max="15360" width="9.140625" style="2057"/>
    <col min="15361" max="15361" width="29.42578125" style="2057" customWidth="1"/>
    <col min="15362" max="15365" width="14" style="2057" bestFit="1" customWidth="1"/>
    <col min="15366" max="15366" width="14" style="2057" customWidth="1"/>
    <col min="15367" max="15370" width="14" style="2057" bestFit="1" customWidth="1"/>
    <col min="15371" max="15371" width="14" style="2057" customWidth="1"/>
    <col min="15372" max="15375" width="14" style="2057" bestFit="1" customWidth="1"/>
    <col min="15376" max="15376" width="14" style="2057" customWidth="1"/>
    <col min="15377" max="15380" width="14" style="2057" bestFit="1" customWidth="1"/>
    <col min="15381" max="15384" width="14" style="2057" customWidth="1"/>
    <col min="15385" max="15385" width="14.5703125" style="2057" customWidth="1"/>
    <col min="15386" max="15386" width="13.85546875" style="2057" customWidth="1"/>
    <col min="15387" max="15387" width="15.5703125" style="2057" customWidth="1"/>
    <col min="15388" max="15492" width="9.140625" style="2057" customWidth="1"/>
    <col min="15493" max="15493" width="37.5703125" style="2057" customWidth="1"/>
    <col min="15494" max="15511" width="17.7109375" style="2057" customWidth="1"/>
    <col min="15512" max="15512" width="32.5703125" style="2057" customWidth="1"/>
    <col min="15513" max="15522" width="14" style="2057" bestFit="1" customWidth="1"/>
    <col min="15523" max="15523" width="36.28515625" style="2057" customWidth="1"/>
    <col min="15524" max="15533" width="14" style="2057" bestFit="1" customWidth="1"/>
    <col min="15534" max="15548" width="12.42578125" style="2057" customWidth="1"/>
    <col min="15549" max="15553" width="12.42578125" style="2057" bestFit="1" customWidth="1"/>
    <col min="15554" max="15616" width="9.140625" style="2057"/>
    <col min="15617" max="15617" width="29.42578125" style="2057" customWidth="1"/>
    <col min="15618" max="15621" width="14" style="2057" bestFit="1" customWidth="1"/>
    <col min="15622" max="15622" width="14" style="2057" customWidth="1"/>
    <col min="15623" max="15626" width="14" style="2057" bestFit="1" customWidth="1"/>
    <col min="15627" max="15627" width="14" style="2057" customWidth="1"/>
    <col min="15628" max="15631" width="14" style="2057" bestFit="1" customWidth="1"/>
    <col min="15632" max="15632" width="14" style="2057" customWidth="1"/>
    <col min="15633" max="15636" width="14" style="2057" bestFit="1" customWidth="1"/>
    <col min="15637" max="15640" width="14" style="2057" customWidth="1"/>
    <col min="15641" max="15641" width="14.5703125" style="2057" customWidth="1"/>
    <col min="15642" max="15642" width="13.85546875" style="2057" customWidth="1"/>
    <col min="15643" max="15643" width="15.5703125" style="2057" customWidth="1"/>
    <col min="15644" max="15748" width="9.140625" style="2057" customWidth="1"/>
    <col min="15749" max="15749" width="37.5703125" style="2057" customWidth="1"/>
    <col min="15750" max="15767" width="17.7109375" style="2057" customWidth="1"/>
    <col min="15768" max="15768" width="32.5703125" style="2057" customWidth="1"/>
    <col min="15769" max="15778" width="14" style="2057" bestFit="1" customWidth="1"/>
    <col min="15779" max="15779" width="36.28515625" style="2057" customWidth="1"/>
    <col min="15780" max="15789" width="14" style="2057" bestFit="1" customWidth="1"/>
    <col min="15790" max="15804" width="12.42578125" style="2057" customWidth="1"/>
    <col min="15805" max="15809" width="12.42578125" style="2057" bestFit="1" customWidth="1"/>
    <col min="15810" max="15872" width="9.140625" style="2057"/>
    <col min="15873" max="15873" width="29.42578125" style="2057" customWidth="1"/>
    <col min="15874" max="15877" width="14" style="2057" bestFit="1" customWidth="1"/>
    <col min="15878" max="15878" width="14" style="2057" customWidth="1"/>
    <col min="15879" max="15882" width="14" style="2057" bestFit="1" customWidth="1"/>
    <col min="15883" max="15883" width="14" style="2057" customWidth="1"/>
    <col min="15884" max="15887" width="14" style="2057" bestFit="1" customWidth="1"/>
    <col min="15888" max="15888" width="14" style="2057" customWidth="1"/>
    <col min="15889" max="15892" width="14" style="2057" bestFit="1" customWidth="1"/>
    <col min="15893" max="15896" width="14" style="2057" customWidth="1"/>
    <col min="15897" max="15897" width="14.5703125" style="2057" customWidth="1"/>
    <col min="15898" max="15898" width="13.85546875" style="2057" customWidth="1"/>
    <col min="15899" max="15899" width="15.5703125" style="2057" customWidth="1"/>
    <col min="15900" max="16004" width="9.140625" style="2057" customWidth="1"/>
    <col min="16005" max="16005" width="37.5703125" style="2057" customWidth="1"/>
    <col min="16006" max="16023" width="17.7109375" style="2057" customWidth="1"/>
    <col min="16024" max="16024" width="32.5703125" style="2057" customWidth="1"/>
    <col min="16025" max="16034" width="14" style="2057" bestFit="1" customWidth="1"/>
    <col min="16035" max="16035" width="36.28515625" style="2057" customWidth="1"/>
    <col min="16036" max="16045" width="14" style="2057" bestFit="1" customWidth="1"/>
    <col min="16046" max="16060" width="12.42578125" style="2057" customWidth="1"/>
    <col min="16061" max="16065" width="12.42578125" style="2057" bestFit="1" customWidth="1"/>
    <col min="16066" max="16128" width="9.140625" style="2057"/>
    <col min="16129" max="16129" width="29.42578125" style="2057" customWidth="1"/>
    <col min="16130" max="16133" width="14" style="2057" bestFit="1" customWidth="1"/>
    <col min="16134" max="16134" width="14" style="2057" customWidth="1"/>
    <col min="16135" max="16138" width="14" style="2057" bestFit="1" customWidth="1"/>
    <col min="16139" max="16139" width="14" style="2057" customWidth="1"/>
    <col min="16140" max="16143" width="14" style="2057" bestFit="1" customWidth="1"/>
    <col min="16144" max="16144" width="14" style="2057" customWidth="1"/>
    <col min="16145" max="16148" width="14" style="2057" bestFit="1" customWidth="1"/>
    <col min="16149" max="16152" width="14" style="2057" customWidth="1"/>
    <col min="16153" max="16153" width="14.5703125" style="2057" customWidth="1"/>
    <col min="16154" max="16154" width="13.85546875" style="2057" customWidth="1"/>
    <col min="16155" max="16155" width="15.5703125" style="2057" customWidth="1"/>
    <col min="16156" max="16260" width="9.140625" style="2057" customWidth="1"/>
    <col min="16261" max="16261" width="37.5703125" style="2057" customWidth="1"/>
    <col min="16262" max="16279" width="17.7109375" style="2057" customWidth="1"/>
    <col min="16280" max="16280" width="32.5703125" style="2057" customWidth="1"/>
    <col min="16281" max="16290" width="14" style="2057" bestFit="1" customWidth="1"/>
    <col min="16291" max="16291" width="36.28515625" style="2057" customWidth="1"/>
    <col min="16292" max="16301" width="14" style="2057" bestFit="1" customWidth="1"/>
    <col min="16302" max="16316" width="12.42578125" style="2057" customWidth="1"/>
    <col min="16317" max="16321" width="12.42578125" style="2057" bestFit="1" customWidth="1"/>
    <col min="16322" max="16384" width="9.140625" style="2057"/>
  </cols>
  <sheetData>
    <row r="1" spans="1:27" ht="25.5">
      <c r="A1" s="1172" t="s">
        <v>322</v>
      </c>
    </row>
    <row r="2" spans="1:27" s="2119" customFormat="1" ht="48" customHeight="1" thickBot="1">
      <c r="A2" s="3125" t="s">
        <v>851</v>
      </c>
      <c r="B2" s="2046" t="s">
        <v>1199</v>
      </c>
      <c r="C2" s="2046"/>
      <c r="D2" s="2046"/>
      <c r="E2" s="2046"/>
      <c r="F2" s="2046"/>
      <c r="G2" s="2046"/>
      <c r="H2" s="2046"/>
      <c r="I2" s="2046"/>
      <c r="J2" s="2046"/>
      <c r="K2" s="2046"/>
      <c r="M2" s="2046"/>
      <c r="N2" s="2046"/>
      <c r="O2" s="2046"/>
      <c r="P2" s="2046"/>
      <c r="Q2" s="2046"/>
      <c r="R2" s="2046"/>
      <c r="S2" s="2046"/>
      <c r="T2" s="2046"/>
      <c r="U2" s="2046"/>
      <c r="V2" s="2047"/>
      <c r="W2" s="2047"/>
      <c r="X2" s="2047"/>
    </row>
    <row r="3" spans="1:27" s="3094" customFormat="1" ht="30" customHeight="1" thickBot="1">
      <c r="A3" s="3090" t="s">
        <v>1140</v>
      </c>
      <c r="B3" s="3061" t="s">
        <v>1141</v>
      </c>
      <c r="C3" s="3062" t="s">
        <v>1142</v>
      </c>
      <c r="D3" s="3062" t="s">
        <v>1143</v>
      </c>
      <c r="E3" s="3063" t="s">
        <v>1144</v>
      </c>
      <c r="F3" s="3064" t="s">
        <v>1145</v>
      </c>
      <c r="G3" s="3061" t="s">
        <v>1146</v>
      </c>
      <c r="H3" s="3062" t="s">
        <v>1147</v>
      </c>
      <c r="I3" s="3062" t="s">
        <v>1148</v>
      </c>
      <c r="J3" s="3063" t="s">
        <v>1149</v>
      </c>
      <c r="K3" s="3064" t="s">
        <v>1150</v>
      </c>
      <c r="L3" s="3061" t="s">
        <v>1018</v>
      </c>
      <c r="M3" s="3062" t="s">
        <v>1019</v>
      </c>
      <c r="N3" s="3062" t="s">
        <v>1020</v>
      </c>
      <c r="O3" s="3063" t="s">
        <v>1021</v>
      </c>
      <c r="P3" s="3064" t="s">
        <v>1022</v>
      </c>
      <c r="Q3" s="3061" t="s">
        <v>1023</v>
      </c>
      <c r="R3" s="3062" t="s">
        <v>1024</v>
      </c>
      <c r="S3" s="3062" t="s">
        <v>1025</v>
      </c>
      <c r="T3" s="3063" t="s">
        <v>1026</v>
      </c>
      <c r="U3" s="3064" t="s">
        <v>1151</v>
      </c>
      <c r="V3" s="3061" t="s">
        <v>1152</v>
      </c>
      <c r="W3" s="3062" t="s">
        <v>1153</v>
      </c>
      <c r="X3" s="3062" t="s">
        <v>1154</v>
      </c>
      <c r="Y3" s="3063" t="s">
        <v>1155</v>
      </c>
      <c r="Z3" s="3064" t="s">
        <v>1200</v>
      </c>
      <c r="AA3" s="3119" t="s">
        <v>1157</v>
      </c>
    </row>
    <row r="4" spans="1:27" ht="30" customHeight="1">
      <c r="A4" s="3095" t="s">
        <v>1158</v>
      </c>
      <c r="B4" s="2120">
        <v>44838.246460920345</v>
      </c>
      <c r="C4" s="2121">
        <v>62336.636505451985</v>
      </c>
      <c r="D4" s="2121">
        <v>62812.356961745558</v>
      </c>
      <c r="E4" s="2122">
        <v>58974.133099123479</v>
      </c>
      <c r="F4" s="2053">
        <v>228961.37302724138</v>
      </c>
      <c r="G4" s="2120">
        <v>54002.488064112273</v>
      </c>
      <c r="H4" s="2121">
        <v>59426.494578807127</v>
      </c>
      <c r="I4" s="2121">
        <v>54425.403433408188</v>
      </c>
      <c r="J4" s="2122">
        <v>62763.654723158332</v>
      </c>
      <c r="K4" s="2053">
        <v>230618.04079948593</v>
      </c>
      <c r="L4" s="2120">
        <v>49792.616463583712</v>
      </c>
      <c r="M4" s="2121">
        <v>64373.215740054795</v>
      </c>
      <c r="N4" s="2121">
        <v>61218.023104376494</v>
      </c>
      <c r="O4" s="2122">
        <v>82687.130694943087</v>
      </c>
      <c r="P4" s="2053">
        <v>258070.98600295809</v>
      </c>
      <c r="Q4" s="2120">
        <v>61812.706577036661</v>
      </c>
      <c r="R4" s="2121">
        <v>70144.387778877324</v>
      </c>
      <c r="S4" s="2121">
        <v>67722.793782578359</v>
      </c>
      <c r="T4" s="2122">
        <v>77282.630009029919</v>
      </c>
      <c r="U4" s="2053">
        <v>276962.51814752229</v>
      </c>
      <c r="V4" s="2120">
        <v>60700.609487393602</v>
      </c>
      <c r="W4" s="2121">
        <v>60266.890753778316</v>
      </c>
      <c r="X4" s="2121">
        <v>59470.060980186972</v>
      </c>
      <c r="Y4" s="2122">
        <v>61563.385205645442</v>
      </c>
      <c r="Z4" s="2053">
        <v>242000.94642700432</v>
      </c>
      <c r="AA4" s="2055">
        <v>53655.384182831236</v>
      </c>
    </row>
    <row r="5" spans="1:27" ht="30" customHeight="1">
      <c r="A5" s="3095" t="s">
        <v>1159</v>
      </c>
      <c r="B5" s="2123">
        <v>80864.896920050523</v>
      </c>
      <c r="C5" s="2124">
        <v>68127.725094912341</v>
      </c>
      <c r="D5" s="2124">
        <v>101454.16103251908</v>
      </c>
      <c r="E5" s="2125">
        <v>142993.97631390538</v>
      </c>
      <c r="F5" s="2061">
        <v>393440.75936138735</v>
      </c>
      <c r="G5" s="2123">
        <v>110615.9919975723</v>
      </c>
      <c r="H5" s="2124">
        <v>117890.21057456188</v>
      </c>
      <c r="I5" s="2124">
        <v>146196.65074926056</v>
      </c>
      <c r="J5" s="2125">
        <v>143520.53808542696</v>
      </c>
      <c r="K5" s="2061">
        <v>518223.39140682173</v>
      </c>
      <c r="L5" s="2123">
        <v>114822.9134759132</v>
      </c>
      <c r="M5" s="2124">
        <v>83488.600789200267</v>
      </c>
      <c r="N5" s="2124">
        <v>154909.5156162871</v>
      </c>
      <c r="O5" s="2125">
        <v>118571.98192609774</v>
      </c>
      <c r="P5" s="2061">
        <v>471793.01180749829</v>
      </c>
      <c r="Q5" s="2123">
        <v>141008.5702902271</v>
      </c>
      <c r="R5" s="2124">
        <v>146589.50836674043</v>
      </c>
      <c r="S5" s="2124">
        <v>130752.66451664505</v>
      </c>
      <c r="T5" s="2125">
        <v>95602.902026802025</v>
      </c>
      <c r="U5" s="2061">
        <v>513953.64520041447</v>
      </c>
      <c r="V5" s="2123">
        <v>82678.110011464116</v>
      </c>
      <c r="W5" s="2124">
        <v>92826.098180112022</v>
      </c>
      <c r="X5" s="2124">
        <v>128313.07109432422</v>
      </c>
      <c r="Y5" s="2125">
        <v>152220.03602561075</v>
      </c>
      <c r="Z5" s="2061">
        <v>456037.31531151105</v>
      </c>
      <c r="AA5" s="2063">
        <v>134773.03823381354</v>
      </c>
    </row>
    <row r="6" spans="1:27" ht="30" customHeight="1">
      <c r="A6" s="3095" t="s">
        <v>1160</v>
      </c>
      <c r="B6" s="2123">
        <v>17.420729113566015</v>
      </c>
      <c r="C6" s="2124">
        <v>19.295450612592425</v>
      </c>
      <c r="D6" s="2124">
        <v>17.184590043652499</v>
      </c>
      <c r="E6" s="2125">
        <v>23.231880766124174</v>
      </c>
      <c r="F6" s="2061">
        <v>77.132650535935113</v>
      </c>
      <c r="G6" s="2123">
        <v>18.588808787345659</v>
      </c>
      <c r="H6" s="2124">
        <v>20.888869371740778</v>
      </c>
      <c r="I6" s="2124">
        <v>18.692941118236302</v>
      </c>
      <c r="J6" s="2125">
        <v>25.194619955925688</v>
      </c>
      <c r="K6" s="2061">
        <v>83.365239233248431</v>
      </c>
      <c r="L6" s="2123">
        <v>23.937309529546248</v>
      </c>
      <c r="M6" s="2124">
        <v>27.166589776172955</v>
      </c>
      <c r="N6" s="2124">
        <v>24.312655925972578</v>
      </c>
      <c r="O6" s="2125">
        <v>32.924892861443944</v>
      </c>
      <c r="P6" s="2061">
        <v>108.34144809313571</v>
      </c>
      <c r="Q6" s="2123">
        <v>27.823722687537472</v>
      </c>
      <c r="R6" s="2124">
        <v>28.653443160352154</v>
      </c>
      <c r="S6" s="2124">
        <v>27.423422678215331</v>
      </c>
      <c r="T6" s="2125">
        <v>38.205689748840562</v>
      </c>
      <c r="U6" s="2061">
        <v>122.10627827494551</v>
      </c>
      <c r="V6" s="2123">
        <v>31.12307923502733</v>
      </c>
      <c r="W6" s="2124">
        <v>29.047998989740403</v>
      </c>
      <c r="X6" s="2124">
        <v>30.331359547771125</v>
      </c>
      <c r="Y6" s="2125">
        <v>42.506749407414155</v>
      </c>
      <c r="Z6" s="2061">
        <v>133.00918717995302</v>
      </c>
      <c r="AA6" s="2063">
        <v>34.996209634459582</v>
      </c>
    </row>
    <row r="7" spans="1:27" ht="30" customHeight="1">
      <c r="A7" s="3095" t="s">
        <v>1161</v>
      </c>
      <c r="B7" s="2123">
        <v>22870.475240993768</v>
      </c>
      <c r="C7" s="2124">
        <v>19633.382184849579</v>
      </c>
      <c r="D7" s="2124">
        <v>24035.953902158046</v>
      </c>
      <c r="E7" s="2125">
        <v>22704.687678147166</v>
      </c>
      <c r="F7" s="2061">
        <v>89244.499006148559</v>
      </c>
      <c r="G7" s="2123">
        <v>26926.530471019181</v>
      </c>
      <c r="H7" s="2124">
        <v>25471.981970229695</v>
      </c>
      <c r="I7" s="2124">
        <v>28960.065509703065</v>
      </c>
      <c r="J7" s="2125">
        <v>38915.059902485715</v>
      </c>
      <c r="K7" s="2061">
        <v>120273.63785343766</v>
      </c>
      <c r="L7" s="2123">
        <v>33182.552511775102</v>
      </c>
      <c r="M7" s="2124">
        <v>26601.169725621981</v>
      </c>
      <c r="N7" s="2124">
        <v>46242.95791609303</v>
      </c>
      <c r="O7" s="2125">
        <v>36289.766883989549</v>
      </c>
      <c r="P7" s="2061">
        <v>142316.44703747967</v>
      </c>
      <c r="Q7" s="2123">
        <v>34069.995545878824</v>
      </c>
      <c r="R7" s="2124">
        <v>24826.323802940798</v>
      </c>
      <c r="S7" s="2124">
        <v>41735.75898940875</v>
      </c>
      <c r="T7" s="2125">
        <v>26310.766607776422</v>
      </c>
      <c r="U7" s="2061">
        <v>126942.8449460048</v>
      </c>
      <c r="V7" s="2123">
        <v>34640.488526874156</v>
      </c>
      <c r="W7" s="2124">
        <v>21250.849132461084</v>
      </c>
      <c r="X7" s="2124">
        <v>21572.062166863565</v>
      </c>
      <c r="Y7" s="2125">
        <v>24236.337591840551</v>
      </c>
      <c r="Z7" s="2061">
        <v>101699.73741803937</v>
      </c>
      <c r="AA7" s="2063">
        <v>20700.057327250011</v>
      </c>
    </row>
    <row r="8" spans="1:27" ht="30" customHeight="1">
      <c r="A8" s="3095" t="s">
        <v>1162</v>
      </c>
      <c r="B8" s="2123">
        <v>66892.600497664054</v>
      </c>
      <c r="C8" s="2124">
        <v>71352.10141324962</v>
      </c>
      <c r="D8" s="2124">
        <v>68133.528531659642</v>
      </c>
      <c r="E8" s="2125">
        <v>46099.416982619208</v>
      </c>
      <c r="F8" s="2061">
        <v>252477.64742519252</v>
      </c>
      <c r="G8" s="2123">
        <v>25063.64323948709</v>
      </c>
      <c r="H8" s="2124">
        <v>29882.900950613639</v>
      </c>
      <c r="I8" s="2124">
        <v>51733.835300374878</v>
      </c>
      <c r="J8" s="2125">
        <v>68281.981785009979</v>
      </c>
      <c r="K8" s="2061">
        <v>174962.3612754856</v>
      </c>
      <c r="L8" s="2123">
        <v>49126.204148598634</v>
      </c>
      <c r="M8" s="2124">
        <v>75056.556024868143</v>
      </c>
      <c r="N8" s="2124">
        <v>60953.761736000481</v>
      </c>
      <c r="O8" s="2125">
        <v>83472.068984528189</v>
      </c>
      <c r="P8" s="2061">
        <v>268608.59089399548</v>
      </c>
      <c r="Q8" s="2123">
        <v>60324.656122357359</v>
      </c>
      <c r="R8" s="2124">
        <v>74056.207074591774</v>
      </c>
      <c r="S8" s="2124">
        <v>93262.806886043662</v>
      </c>
      <c r="T8" s="2125">
        <v>127993.70001065476</v>
      </c>
      <c r="U8" s="2061">
        <v>355637.37009364757</v>
      </c>
      <c r="V8" s="2123">
        <v>82498.01267855581</v>
      </c>
      <c r="W8" s="2124">
        <v>93095.964921931489</v>
      </c>
      <c r="X8" s="2124">
        <v>95541.377467538958</v>
      </c>
      <c r="Y8" s="2125">
        <v>93989.186618559354</v>
      </c>
      <c r="Z8" s="2061">
        <v>365124.54168658558</v>
      </c>
      <c r="AA8" s="2063">
        <v>51521.992312127142</v>
      </c>
    </row>
    <row r="9" spans="1:27" ht="30" customHeight="1">
      <c r="A9" s="3095" t="s">
        <v>1163</v>
      </c>
      <c r="B9" s="2123">
        <v>69516.66203662628</v>
      </c>
      <c r="C9" s="2124">
        <v>66691.494782951544</v>
      </c>
      <c r="D9" s="2124">
        <v>68869.330065861868</v>
      </c>
      <c r="E9" s="2125">
        <v>70981.043168207674</v>
      </c>
      <c r="F9" s="2061">
        <v>276058.53005364735</v>
      </c>
      <c r="G9" s="2123">
        <v>63146.188126505898</v>
      </c>
      <c r="H9" s="2124">
        <v>66554.584753118572</v>
      </c>
      <c r="I9" s="2124">
        <v>80077.654522505502</v>
      </c>
      <c r="J9" s="2125">
        <v>98520.791625343263</v>
      </c>
      <c r="K9" s="2061">
        <v>308299.21902747324</v>
      </c>
      <c r="L9" s="2123">
        <v>82155.893763054875</v>
      </c>
      <c r="M9" s="2124">
        <v>70121.636554976387</v>
      </c>
      <c r="N9" s="2124">
        <v>106310.48215363646</v>
      </c>
      <c r="O9" s="2125">
        <v>88758.158648432247</v>
      </c>
      <c r="P9" s="2061">
        <v>347346.17112009996</v>
      </c>
      <c r="Q9" s="2123">
        <v>122885.71362235695</v>
      </c>
      <c r="R9" s="2124">
        <v>124816.42910130577</v>
      </c>
      <c r="S9" s="2124">
        <v>101193.10046615759</v>
      </c>
      <c r="T9" s="2125">
        <v>77278.974397972488</v>
      </c>
      <c r="U9" s="2061">
        <v>426174.21758779278</v>
      </c>
      <c r="V9" s="2123">
        <v>75230.146164529608</v>
      </c>
      <c r="W9" s="2124">
        <v>64244.151216843464</v>
      </c>
      <c r="X9" s="2124">
        <v>58326.377838372115</v>
      </c>
      <c r="Y9" s="2125">
        <v>64400.902115620156</v>
      </c>
      <c r="Z9" s="2061">
        <v>262201.57733536535</v>
      </c>
      <c r="AA9" s="2063">
        <v>63266.143060422335</v>
      </c>
    </row>
    <row r="10" spans="1:27" ht="30" customHeight="1">
      <c r="A10" s="3096" t="s">
        <v>1164</v>
      </c>
      <c r="B10" s="2126">
        <v>145966.97781211598</v>
      </c>
      <c r="C10" s="2127">
        <v>154777.64586612457</v>
      </c>
      <c r="D10" s="2127">
        <v>187583.85495226411</v>
      </c>
      <c r="E10" s="2128">
        <v>199814.40278635372</v>
      </c>
      <c r="F10" s="2067">
        <v>688142.88141685841</v>
      </c>
      <c r="G10" s="2126">
        <v>153481.05445447229</v>
      </c>
      <c r="H10" s="2127">
        <v>166137.8921904655</v>
      </c>
      <c r="I10" s="2127">
        <v>201256.99341135944</v>
      </c>
      <c r="J10" s="2128">
        <v>214985.63749069365</v>
      </c>
      <c r="K10" s="2067">
        <v>735861.57754699094</v>
      </c>
      <c r="L10" s="2126">
        <v>164792.33014634534</v>
      </c>
      <c r="M10" s="2127">
        <v>179425.07231454496</v>
      </c>
      <c r="N10" s="2127">
        <v>217038.08887504661</v>
      </c>
      <c r="O10" s="2128">
        <v>232295.71473398776</v>
      </c>
      <c r="P10" s="2067">
        <v>793551.20606992464</v>
      </c>
      <c r="Q10" s="2126">
        <v>174358.03863583054</v>
      </c>
      <c r="R10" s="2127">
        <v>190828.65136500492</v>
      </c>
      <c r="S10" s="2127">
        <v>232308.34713119644</v>
      </c>
      <c r="T10" s="2128">
        <v>249949.2299460395</v>
      </c>
      <c r="U10" s="2067">
        <v>847444.26707807137</v>
      </c>
      <c r="V10" s="2126">
        <v>185318.19761899312</v>
      </c>
      <c r="W10" s="2127">
        <v>203224.69977042917</v>
      </c>
      <c r="X10" s="2127">
        <v>246600.52523008935</v>
      </c>
      <c r="Y10" s="2128">
        <v>267650.55007544335</v>
      </c>
      <c r="Z10" s="2067">
        <v>902793.97269495495</v>
      </c>
      <c r="AA10" s="2069">
        <v>197419.32520523408</v>
      </c>
    </row>
    <row r="11" spans="1:27" ht="30" customHeight="1">
      <c r="A11" s="3095" t="s">
        <v>1165</v>
      </c>
      <c r="B11" s="2123">
        <v>35431.279918765962</v>
      </c>
      <c r="C11" s="2124">
        <v>31256.87763160151</v>
      </c>
      <c r="D11" s="2124">
        <v>31705.321472659438</v>
      </c>
      <c r="E11" s="2125">
        <v>34304.29179862787</v>
      </c>
      <c r="F11" s="2061">
        <v>132697.77082165479</v>
      </c>
      <c r="G11" s="2123">
        <v>28094.480505800613</v>
      </c>
      <c r="H11" s="2124">
        <v>25006.636029885631</v>
      </c>
      <c r="I11" s="2124">
        <v>25509.648326928989</v>
      </c>
      <c r="J11" s="2125">
        <v>27607.769669121801</v>
      </c>
      <c r="K11" s="2061">
        <v>106218.53453173704</v>
      </c>
      <c r="L11" s="2123">
        <v>39862.719959476963</v>
      </c>
      <c r="M11" s="2124">
        <v>37927.375653037874</v>
      </c>
      <c r="N11" s="2124">
        <v>39436.375449216459</v>
      </c>
      <c r="O11" s="2125">
        <v>42108.731325067558</v>
      </c>
      <c r="P11" s="2061">
        <v>159335.20238679886</v>
      </c>
      <c r="Q11" s="2123">
        <v>37391.100199817156</v>
      </c>
      <c r="R11" s="2124">
        <v>37086.445703169724</v>
      </c>
      <c r="S11" s="2124">
        <v>39113.560419249225</v>
      </c>
      <c r="T11" s="2125">
        <v>39583.368567789112</v>
      </c>
      <c r="U11" s="2061">
        <v>153174.47489002522</v>
      </c>
      <c r="V11" s="2123">
        <v>34969.643619845541</v>
      </c>
      <c r="W11" s="2124">
        <v>32841.513555344281</v>
      </c>
      <c r="X11" s="2124">
        <v>38397.537202247062</v>
      </c>
      <c r="Y11" s="2125">
        <v>34362.491332783051</v>
      </c>
      <c r="Z11" s="2061">
        <v>140571.18571021993</v>
      </c>
      <c r="AA11" s="2063">
        <v>32276.59754325886</v>
      </c>
    </row>
    <row r="12" spans="1:27" ht="30" customHeight="1">
      <c r="A12" s="3095" t="s">
        <v>1166</v>
      </c>
      <c r="B12" s="2123">
        <v>101531.79506158581</v>
      </c>
      <c r="C12" s="2124">
        <v>114996.37603572677</v>
      </c>
      <c r="D12" s="2124">
        <v>147286.42710706289</v>
      </c>
      <c r="E12" s="2125">
        <v>155953.33679770297</v>
      </c>
      <c r="F12" s="2074">
        <v>519767.93500207842</v>
      </c>
      <c r="G12" s="2123">
        <v>116664.0530620288</v>
      </c>
      <c r="H12" s="2124">
        <v>133134.25378936951</v>
      </c>
      <c r="I12" s="2124">
        <v>167503.90352367715</v>
      </c>
      <c r="J12" s="2125">
        <v>177894.1026833943</v>
      </c>
      <c r="K12" s="2074">
        <v>595196.31305846979</v>
      </c>
      <c r="L12" s="2123">
        <v>115003.94367816647</v>
      </c>
      <c r="M12" s="2124">
        <v>131982.27787807953</v>
      </c>
      <c r="N12" s="2124">
        <v>168405.99173713344</v>
      </c>
      <c r="O12" s="2125">
        <v>180707.52847727775</v>
      </c>
      <c r="P12" s="2074">
        <v>596099.74177065713</v>
      </c>
      <c r="Q12" s="2123">
        <v>128523.04571631084</v>
      </c>
      <c r="R12" s="2124">
        <v>145600.48943386879</v>
      </c>
      <c r="S12" s="2124">
        <v>184360.58716135571</v>
      </c>
      <c r="T12" s="2125">
        <v>201012.32643463611</v>
      </c>
      <c r="U12" s="2074">
        <v>659496.44874617143</v>
      </c>
      <c r="V12" s="2123">
        <v>141815.77833243791</v>
      </c>
      <c r="W12" s="2124">
        <v>161936.58833310477</v>
      </c>
      <c r="X12" s="2124">
        <v>199705.35971218257</v>
      </c>
      <c r="Y12" s="2125">
        <v>223486.48869922242</v>
      </c>
      <c r="Z12" s="2074">
        <v>726944.2150769477</v>
      </c>
      <c r="AA12" s="2075">
        <v>155960.25467046702</v>
      </c>
    </row>
    <row r="13" spans="1:27" ht="30" customHeight="1">
      <c r="A13" s="3095" t="s">
        <v>1167</v>
      </c>
      <c r="B13" s="2123">
        <v>5108.3260041933027</v>
      </c>
      <c r="C13" s="2124">
        <v>4608.9422317369754</v>
      </c>
      <c r="D13" s="2124">
        <v>4687.0670045889119</v>
      </c>
      <c r="E13" s="2125">
        <v>5332.5130601173933</v>
      </c>
      <c r="F13" s="2074">
        <v>19736.848300636586</v>
      </c>
      <c r="G13" s="2123">
        <v>4432.9340887982808</v>
      </c>
      <c r="H13" s="2124">
        <v>3960.2727569404742</v>
      </c>
      <c r="I13" s="2124">
        <v>4070.77508619534</v>
      </c>
      <c r="J13" s="2125">
        <v>5098.5054763752078</v>
      </c>
      <c r="K13" s="2074">
        <v>17562.487408309302</v>
      </c>
      <c r="L13" s="2123">
        <v>5250.3814510866196</v>
      </c>
      <c r="M13" s="2124">
        <v>4824.3177913858362</v>
      </c>
      <c r="N13" s="2124">
        <v>4929.3116549493543</v>
      </c>
      <c r="O13" s="2125">
        <v>5893.2590026646012</v>
      </c>
      <c r="P13" s="2074">
        <v>20897.269900086409</v>
      </c>
      <c r="Q13" s="2123">
        <v>5351.710804520344</v>
      </c>
      <c r="R13" s="2124">
        <v>5146.1204931243028</v>
      </c>
      <c r="S13" s="2124">
        <v>4980.6771399644067</v>
      </c>
      <c r="T13" s="2125">
        <v>5851.4000764431885</v>
      </c>
      <c r="U13" s="2074">
        <v>21329.90851405224</v>
      </c>
      <c r="V13" s="2123">
        <v>5334.0141330498436</v>
      </c>
      <c r="W13" s="2124">
        <v>5053.4547097794111</v>
      </c>
      <c r="X13" s="2124">
        <v>5160.1984469526496</v>
      </c>
      <c r="Y13" s="2125">
        <v>5829.930724128325</v>
      </c>
      <c r="Z13" s="2074">
        <v>21377.598013910228</v>
      </c>
      <c r="AA13" s="2075">
        <v>5826.5950974710868</v>
      </c>
    </row>
    <row r="14" spans="1:27" ht="30" customHeight="1">
      <c r="A14" s="3095" t="s">
        <v>1168</v>
      </c>
      <c r="B14" s="2129">
        <v>142071.40098454509</v>
      </c>
      <c r="C14" s="2130">
        <v>150862.19589906526</v>
      </c>
      <c r="D14" s="2130">
        <v>183678.81558431123</v>
      </c>
      <c r="E14" s="2131">
        <v>195590.14165644825</v>
      </c>
      <c r="F14" s="2079">
        <v>672202.55412436987</v>
      </c>
      <c r="G14" s="2129">
        <v>149191.4676566277</v>
      </c>
      <c r="H14" s="2130">
        <v>162101.16257619564</v>
      </c>
      <c r="I14" s="2130">
        <v>197084.32693680149</v>
      </c>
      <c r="J14" s="2131">
        <v>210600.3778288913</v>
      </c>
      <c r="K14" s="2079">
        <v>718977.33499851613</v>
      </c>
      <c r="L14" s="2129">
        <v>160117.04508873005</v>
      </c>
      <c r="M14" s="2130">
        <v>174733.97132250326</v>
      </c>
      <c r="N14" s="2130">
        <v>212771.67884129926</v>
      </c>
      <c r="O14" s="2131">
        <v>228709.5188050099</v>
      </c>
      <c r="P14" s="2079">
        <v>776332.2140575425</v>
      </c>
      <c r="Q14" s="2129">
        <v>171265.85672064833</v>
      </c>
      <c r="R14" s="2130">
        <v>187833.05563016279</v>
      </c>
      <c r="S14" s="2130">
        <v>228454.82472056936</v>
      </c>
      <c r="T14" s="2131">
        <v>246447.09507886841</v>
      </c>
      <c r="U14" s="2079">
        <v>834000.83215024893</v>
      </c>
      <c r="V14" s="2129">
        <v>182119.43608533329</v>
      </c>
      <c r="W14" s="2130">
        <v>199831.55659822846</v>
      </c>
      <c r="X14" s="2130">
        <v>243263.09536138229</v>
      </c>
      <c r="Y14" s="2131">
        <v>263678.91075613379</v>
      </c>
      <c r="Z14" s="2079">
        <v>888892.99880107772</v>
      </c>
      <c r="AA14" s="2081">
        <v>194063.44731119697</v>
      </c>
    </row>
    <row r="15" spans="1:27" ht="30" customHeight="1">
      <c r="A15" s="3095" t="s">
        <v>1169</v>
      </c>
      <c r="B15" s="2123">
        <v>4018.8486365546801</v>
      </c>
      <c r="C15" s="2124">
        <v>4244.6383434145873</v>
      </c>
      <c r="D15" s="2124">
        <v>4334.5483552998776</v>
      </c>
      <c r="E15" s="2125">
        <v>4871.1298624860383</v>
      </c>
      <c r="F15" s="2074">
        <v>17469.165197755185</v>
      </c>
      <c r="G15" s="2123">
        <v>4435.4850181127249</v>
      </c>
      <c r="H15" s="2124">
        <v>4428.4459134518065</v>
      </c>
      <c r="I15" s="2124">
        <v>4688.2985649554303</v>
      </c>
      <c r="J15" s="2125">
        <v>4761.1589359745076</v>
      </c>
      <c r="K15" s="2074">
        <v>18313.38843249447</v>
      </c>
      <c r="L15" s="2123">
        <v>4791.4727702608743</v>
      </c>
      <c r="M15" s="2124">
        <v>4973.6722552703941</v>
      </c>
      <c r="N15" s="2124">
        <v>4637.0310355155043</v>
      </c>
      <c r="O15" s="2125">
        <v>4136.6956303624638</v>
      </c>
      <c r="P15" s="2074">
        <v>18538.871691409237</v>
      </c>
      <c r="Q15" s="2123">
        <v>4807.9970959909979</v>
      </c>
      <c r="R15" s="2124">
        <v>4865.8921709072283</v>
      </c>
      <c r="S15" s="2124">
        <v>5347.0113999695886</v>
      </c>
      <c r="T15" s="2125">
        <v>4562.2820652266937</v>
      </c>
      <c r="U15" s="2074">
        <v>19583.182732094509</v>
      </c>
      <c r="V15" s="2123">
        <v>4405.0519238749093</v>
      </c>
      <c r="W15" s="2124">
        <v>4855.3496542396151</v>
      </c>
      <c r="X15" s="2124">
        <v>4383.9859110873203</v>
      </c>
      <c r="Y15" s="2125">
        <v>4516.799319309519</v>
      </c>
      <c r="Z15" s="2074">
        <v>18161.186808511364</v>
      </c>
      <c r="AA15" s="2075">
        <v>4340.9878940370991</v>
      </c>
    </row>
    <row r="16" spans="1:27" ht="30" customHeight="1" thickBot="1">
      <c r="A16" s="3095" t="s">
        <v>1170</v>
      </c>
      <c r="B16" s="2123">
        <v>123.27180898378379</v>
      </c>
      <c r="C16" s="2124">
        <v>329.18837635527564</v>
      </c>
      <c r="D16" s="2124">
        <v>429.50898734702128</v>
      </c>
      <c r="E16" s="2125">
        <v>646.8687325805663</v>
      </c>
      <c r="F16" s="2061">
        <v>1528.8379052666469</v>
      </c>
      <c r="G16" s="2123">
        <v>145.8982202681382</v>
      </c>
      <c r="H16" s="2124">
        <v>391.71629918193526</v>
      </c>
      <c r="I16" s="2124">
        <v>515.63209039748438</v>
      </c>
      <c r="J16" s="2125">
        <v>375.89927417214864</v>
      </c>
      <c r="K16" s="2061">
        <v>1429.1458840197065</v>
      </c>
      <c r="L16" s="2123">
        <v>116.18771264558796</v>
      </c>
      <c r="M16" s="2124">
        <v>282.5712632286797</v>
      </c>
      <c r="N16" s="2124">
        <v>370.62100176817216</v>
      </c>
      <c r="O16" s="2125">
        <v>550.49970138460264</v>
      </c>
      <c r="P16" s="2061">
        <v>1319.8796790270426</v>
      </c>
      <c r="Q16" s="2123">
        <v>1715.8151808087714</v>
      </c>
      <c r="R16" s="2124">
        <v>1870.2964360651094</v>
      </c>
      <c r="S16" s="2124">
        <v>1493.4889893424988</v>
      </c>
      <c r="T16" s="2125">
        <v>1060.1471980556089</v>
      </c>
      <c r="U16" s="2061">
        <v>6048.73</v>
      </c>
      <c r="V16" s="2123">
        <v>1206.2903902150865</v>
      </c>
      <c r="W16" s="2124">
        <v>1462.2064820388914</v>
      </c>
      <c r="X16" s="2124">
        <v>1046.5560423802526</v>
      </c>
      <c r="Y16" s="2125">
        <v>545.16</v>
      </c>
      <c r="Z16" s="2061">
        <v>4260.2129146342304</v>
      </c>
      <c r="AA16" s="2063">
        <v>985.11</v>
      </c>
    </row>
    <row r="17" spans="1:27" s="3123" customFormat="1" ht="30" customHeight="1" thickBot="1">
      <c r="A17" s="3090" t="s">
        <v>1171</v>
      </c>
      <c r="B17" s="3120">
        <v>145966.97781211598</v>
      </c>
      <c r="C17" s="3121">
        <v>154777.64586612457</v>
      </c>
      <c r="D17" s="3121">
        <v>187583.85495226411</v>
      </c>
      <c r="E17" s="3122">
        <v>199814.40278635372</v>
      </c>
      <c r="F17" s="3100">
        <v>688142.88141685841</v>
      </c>
      <c r="G17" s="3120">
        <v>153481.05445447229</v>
      </c>
      <c r="H17" s="3121">
        <v>166137.8921904655</v>
      </c>
      <c r="I17" s="3121">
        <v>201256.99341135944</v>
      </c>
      <c r="J17" s="3122">
        <v>214985.63749069365</v>
      </c>
      <c r="K17" s="3100">
        <v>735861.57754699094</v>
      </c>
      <c r="L17" s="3120">
        <v>164792.33014634534</v>
      </c>
      <c r="M17" s="3121">
        <v>179425.07231454496</v>
      </c>
      <c r="N17" s="3121">
        <v>217038.08887504661</v>
      </c>
      <c r="O17" s="3122">
        <v>232295.71473398776</v>
      </c>
      <c r="P17" s="3100">
        <v>793551.20606992464</v>
      </c>
      <c r="Q17" s="3120">
        <v>174358.03863583054</v>
      </c>
      <c r="R17" s="3121">
        <v>190828.65136500492</v>
      </c>
      <c r="S17" s="3121">
        <v>232308.34713119644</v>
      </c>
      <c r="T17" s="3122">
        <v>249949.2299460395</v>
      </c>
      <c r="U17" s="3100">
        <v>847535.28488234349</v>
      </c>
      <c r="V17" s="3120">
        <v>185318.19761899312</v>
      </c>
      <c r="W17" s="3121">
        <v>203224.69977042917</v>
      </c>
      <c r="X17" s="3121">
        <v>246600.52523008935</v>
      </c>
      <c r="Y17" s="3122">
        <v>267650.55007544335</v>
      </c>
      <c r="Z17" s="3100">
        <v>902793.97269495495</v>
      </c>
      <c r="AA17" s="3102">
        <v>197419.32520523408</v>
      </c>
    </row>
    <row r="18" spans="1:27" s="1976" customFormat="1" ht="13.5" customHeight="1"/>
    <row r="19" spans="1:27" s="1976" customFormat="1" ht="13.5" customHeight="1">
      <c r="A19" s="1951" t="s">
        <v>1172</v>
      </c>
      <c r="B19" s="2082"/>
      <c r="C19" s="2082"/>
      <c r="D19" s="2082"/>
      <c r="E19" s="2082"/>
      <c r="F19" s="2082"/>
      <c r="G19" s="2082"/>
      <c r="H19" s="2082"/>
    </row>
    <row r="20" spans="1:27" s="1976" customFormat="1" ht="13.5" customHeight="1">
      <c r="A20" s="2083" t="s">
        <v>1173</v>
      </c>
    </row>
    <row r="21" spans="1:27" s="1976" customFormat="1" ht="13.5" customHeight="1">
      <c r="A21" s="1951" t="s">
        <v>1015</v>
      </c>
    </row>
  </sheetData>
  <hyperlinks>
    <hyperlink ref="A1" location="Menu!A1" display="Return to Menu"/>
  </hyperlinks>
  <pageMargins left="0.74803149606299202" right="0.59055118110236204" top="0.98425196850393704" bottom="0.98425196850393704" header="0.511811023622047" footer="0.511811023622047"/>
  <pageSetup scale="54" fitToWidth="4" orientation="landscape" r:id="rId1"/>
  <headerFooter alignWithMargins="0"/>
  <colBreaks count="1" manualBreakCount="1">
    <brk id="14" max="20"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
  <sheetViews>
    <sheetView view="pageBreakPreview" zoomScaleNormal="100" zoomScaleSheetLayoutView="100" workbookViewId="0"/>
  </sheetViews>
  <sheetFormatPr defaultColWidth="14" defaultRowHeight="12.75"/>
  <cols>
    <col min="1" max="1" width="72" style="2158" customWidth="1"/>
    <col min="2" max="2" width="14.5703125" style="2142" customWidth="1"/>
    <col min="3" max="3" width="14" style="2142" bestFit="1" customWidth="1"/>
    <col min="4" max="4" width="14" style="2158" bestFit="1" customWidth="1"/>
    <col min="5" max="5" width="14" style="2142" bestFit="1" customWidth="1"/>
    <col min="6" max="6" width="14" style="2158" bestFit="1" customWidth="1"/>
    <col min="7" max="10" width="14" style="2142" bestFit="1" customWidth="1"/>
    <col min="11" max="21" width="14" style="2158" bestFit="1" customWidth="1"/>
    <col min="22" max="22" width="14" style="2158" customWidth="1"/>
    <col min="23" max="27" width="14" style="2158" bestFit="1" customWidth="1"/>
    <col min="28" max="31" width="14.42578125" style="2158" customWidth="1"/>
    <col min="32" max="32" width="19.7109375" style="2158" customWidth="1"/>
    <col min="33" max="33" width="17.85546875" style="2158" customWidth="1"/>
    <col min="34" max="238" width="9.140625" style="2158" customWidth="1"/>
    <col min="239" max="239" width="72" style="2158" customWidth="1"/>
    <col min="240" max="240" width="14.5703125" style="2158" customWidth="1"/>
    <col min="241" max="256" width="14" style="2158"/>
    <col min="257" max="257" width="72" style="2158" customWidth="1"/>
    <col min="258" max="258" width="14.5703125" style="2158" customWidth="1"/>
    <col min="259" max="277" width="14" style="2158" bestFit="1" customWidth="1"/>
    <col min="278" max="278" width="14" style="2158" customWidth="1"/>
    <col min="279" max="283" width="14" style="2158" bestFit="1" customWidth="1"/>
    <col min="284" max="287" width="14.42578125" style="2158" customWidth="1"/>
    <col min="288" max="288" width="19.7109375" style="2158" customWidth="1"/>
    <col min="289" max="289" width="17.85546875" style="2158" customWidth="1"/>
    <col min="290" max="494" width="9.140625" style="2158" customWidth="1"/>
    <col min="495" max="495" width="72" style="2158" customWidth="1"/>
    <col min="496" max="496" width="14.5703125" style="2158" customWidth="1"/>
    <col min="497" max="512" width="14" style="2158"/>
    <col min="513" max="513" width="72" style="2158" customWidth="1"/>
    <col min="514" max="514" width="14.5703125" style="2158" customWidth="1"/>
    <col min="515" max="533" width="14" style="2158" bestFit="1" customWidth="1"/>
    <col min="534" max="534" width="14" style="2158" customWidth="1"/>
    <col min="535" max="539" width="14" style="2158" bestFit="1" customWidth="1"/>
    <col min="540" max="543" width="14.42578125" style="2158" customWidth="1"/>
    <col min="544" max="544" width="19.7109375" style="2158" customWidth="1"/>
    <col min="545" max="545" width="17.85546875" style="2158" customWidth="1"/>
    <col min="546" max="750" width="9.140625" style="2158" customWidth="1"/>
    <col min="751" max="751" width="72" style="2158" customWidth="1"/>
    <col min="752" max="752" width="14.5703125" style="2158" customWidth="1"/>
    <col min="753" max="768" width="14" style="2158"/>
    <col min="769" max="769" width="72" style="2158" customWidth="1"/>
    <col min="770" max="770" width="14.5703125" style="2158" customWidth="1"/>
    <col min="771" max="789" width="14" style="2158" bestFit="1" customWidth="1"/>
    <col min="790" max="790" width="14" style="2158" customWidth="1"/>
    <col min="791" max="795" width="14" style="2158" bestFit="1" customWidth="1"/>
    <col min="796" max="799" width="14.42578125" style="2158" customWidth="1"/>
    <col min="800" max="800" width="19.7109375" style="2158" customWidth="1"/>
    <col min="801" max="801" width="17.85546875" style="2158" customWidth="1"/>
    <col min="802" max="1006" width="9.140625" style="2158" customWidth="1"/>
    <col min="1007" max="1007" width="72" style="2158" customWidth="1"/>
    <col min="1008" max="1008" width="14.5703125" style="2158" customWidth="1"/>
    <col min="1009" max="1024" width="14" style="2158"/>
    <col min="1025" max="1025" width="72" style="2158" customWidth="1"/>
    <col min="1026" max="1026" width="14.5703125" style="2158" customWidth="1"/>
    <col min="1027" max="1045" width="14" style="2158" bestFit="1" customWidth="1"/>
    <col min="1046" max="1046" width="14" style="2158" customWidth="1"/>
    <col min="1047" max="1051" width="14" style="2158" bestFit="1" customWidth="1"/>
    <col min="1052" max="1055" width="14.42578125" style="2158" customWidth="1"/>
    <col min="1056" max="1056" width="19.7109375" style="2158" customWidth="1"/>
    <col min="1057" max="1057" width="17.85546875" style="2158" customWidth="1"/>
    <col min="1058" max="1262" width="9.140625" style="2158" customWidth="1"/>
    <col min="1263" max="1263" width="72" style="2158" customWidth="1"/>
    <col min="1264" max="1264" width="14.5703125" style="2158" customWidth="1"/>
    <col min="1265" max="1280" width="14" style="2158"/>
    <col min="1281" max="1281" width="72" style="2158" customWidth="1"/>
    <col min="1282" max="1282" width="14.5703125" style="2158" customWidth="1"/>
    <col min="1283" max="1301" width="14" style="2158" bestFit="1" customWidth="1"/>
    <col min="1302" max="1302" width="14" style="2158" customWidth="1"/>
    <col min="1303" max="1307" width="14" style="2158" bestFit="1" customWidth="1"/>
    <col min="1308" max="1311" width="14.42578125" style="2158" customWidth="1"/>
    <col min="1312" max="1312" width="19.7109375" style="2158" customWidth="1"/>
    <col min="1313" max="1313" width="17.85546875" style="2158" customWidth="1"/>
    <col min="1314" max="1518" width="9.140625" style="2158" customWidth="1"/>
    <col min="1519" max="1519" width="72" style="2158" customWidth="1"/>
    <col min="1520" max="1520" width="14.5703125" style="2158" customWidth="1"/>
    <col min="1521" max="1536" width="14" style="2158"/>
    <col min="1537" max="1537" width="72" style="2158" customWidth="1"/>
    <col min="1538" max="1538" width="14.5703125" style="2158" customWidth="1"/>
    <col min="1539" max="1557" width="14" style="2158" bestFit="1" customWidth="1"/>
    <col min="1558" max="1558" width="14" style="2158" customWidth="1"/>
    <col min="1559" max="1563" width="14" style="2158" bestFit="1" customWidth="1"/>
    <col min="1564" max="1567" width="14.42578125" style="2158" customWidth="1"/>
    <col min="1568" max="1568" width="19.7109375" style="2158" customWidth="1"/>
    <col min="1569" max="1569" width="17.85546875" style="2158" customWidth="1"/>
    <col min="1570" max="1774" width="9.140625" style="2158" customWidth="1"/>
    <col min="1775" max="1775" width="72" style="2158" customWidth="1"/>
    <col min="1776" max="1776" width="14.5703125" style="2158" customWidth="1"/>
    <col min="1777" max="1792" width="14" style="2158"/>
    <col min="1793" max="1793" width="72" style="2158" customWidth="1"/>
    <col min="1794" max="1794" width="14.5703125" style="2158" customWidth="1"/>
    <col min="1795" max="1813" width="14" style="2158" bestFit="1" customWidth="1"/>
    <col min="1814" max="1814" width="14" style="2158" customWidth="1"/>
    <col min="1815" max="1819" width="14" style="2158" bestFit="1" customWidth="1"/>
    <col min="1820" max="1823" width="14.42578125" style="2158" customWidth="1"/>
    <col min="1824" max="1824" width="19.7109375" style="2158" customWidth="1"/>
    <col min="1825" max="1825" width="17.85546875" style="2158" customWidth="1"/>
    <col min="1826" max="2030" width="9.140625" style="2158" customWidth="1"/>
    <col min="2031" max="2031" width="72" style="2158" customWidth="1"/>
    <col min="2032" max="2032" width="14.5703125" style="2158" customWidth="1"/>
    <col min="2033" max="2048" width="14" style="2158"/>
    <col min="2049" max="2049" width="72" style="2158" customWidth="1"/>
    <col min="2050" max="2050" width="14.5703125" style="2158" customWidth="1"/>
    <col min="2051" max="2069" width="14" style="2158" bestFit="1" customWidth="1"/>
    <col min="2070" max="2070" width="14" style="2158" customWidth="1"/>
    <col min="2071" max="2075" width="14" style="2158" bestFit="1" customWidth="1"/>
    <col min="2076" max="2079" width="14.42578125" style="2158" customWidth="1"/>
    <col min="2080" max="2080" width="19.7109375" style="2158" customWidth="1"/>
    <col min="2081" max="2081" width="17.85546875" style="2158" customWidth="1"/>
    <col min="2082" max="2286" width="9.140625" style="2158" customWidth="1"/>
    <col min="2287" max="2287" width="72" style="2158" customWidth="1"/>
    <col min="2288" max="2288" width="14.5703125" style="2158" customWidth="1"/>
    <col min="2289" max="2304" width="14" style="2158"/>
    <col min="2305" max="2305" width="72" style="2158" customWidth="1"/>
    <col min="2306" max="2306" width="14.5703125" style="2158" customWidth="1"/>
    <col min="2307" max="2325" width="14" style="2158" bestFit="1" customWidth="1"/>
    <col min="2326" max="2326" width="14" style="2158" customWidth="1"/>
    <col min="2327" max="2331" width="14" style="2158" bestFit="1" customWidth="1"/>
    <col min="2332" max="2335" width="14.42578125" style="2158" customWidth="1"/>
    <col min="2336" max="2336" width="19.7109375" style="2158" customWidth="1"/>
    <col min="2337" max="2337" width="17.85546875" style="2158" customWidth="1"/>
    <col min="2338" max="2542" width="9.140625" style="2158" customWidth="1"/>
    <col min="2543" max="2543" width="72" style="2158" customWidth="1"/>
    <col min="2544" max="2544" width="14.5703125" style="2158" customWidth="1"/>
    <col min="2545" max="2560" width="14" style="2158"/>
    <col min="2561" max="2561" width="72" style="2158" customWidth="1"/>
    <col min="2562" max="2562" width="14.5703125" style="2158" customWidth="1"/>
    <col min="2563" max="2581" width="14" style="2158" bestFit="1" customWidth="1"/>
    <col min="2582" max="2582" width="14" style="2158" customWidth="1"/>
    <col min="2583" max="2587" width="14" style="2158" bestFit="1" customWidth="1"/>
    <col min="2588" max="2591" width="14.42578125" style="2158" customWidth="1"/>
    <col min="2592" max="2592" width="19.7109375" style="2158" customWidth="1"/>
    <col min="2593" max="2593" width="17.85546875" style="2158" customWidth="1"/>
    <col min="2594" max="2798" width="9.140625" style="2158" customWidth="1"/>
    <col min="2799" max="2799" width="72" style="2158" customWidth="1"/>
    <col min="2800" max="2800" width="14.5703125" style="2158" customWidth="1"/>
    <col min="2801" max="2816" width="14" style="2158"/>
    <col min="2817" max="2817" width="72" style="2158" customWidth="1"/>
    <col min="2818" max="2818" width="14.5703125" style="2158" customWidth="1"/>
    <col min="2819" max="2837" width="14" style="2158" bestFit="1" customWidth="1"/>
    <col min="2838" max="2838" width="14" style="2158" customWidth="1"/>
    <col min="2839" max="2843" width="14" style="2158" bestFit="1" customWidth="1"/>
    <col min="2844" max="2847" width="14.42578125" style="2158" customWidth="1"/>
    <col min="2848" max="2848" width="19.7109375" style="2158" customWidth="1"/>
    <col min="2849" max="2849" width="17.85546875" style="2158" customWidth="1"/>
    <col min="2850" max="3054" width="9.140625" style="2158" customWidth="1"/>
    <col min="3055" max="3055" width="72" style="2158" customWidth="1"/>
    <col min="3056" max="3056" width="14.5703125" style="2158" customWidth="1"/>
    <col min="3057" max="3072" width="14" style="2158"/>
    <col min="3073" max="3073" width="72" style="2158" customWidth="1"/>
    <col min="3074" max="3074" width="14.5703125" style="2158" customWidth="1"/>
    <col min="3075" max="3093" width="14" style="2158" bestFit="1" customWidth="1"/>
    <col min="3094" max="3094" width="14" style="2158" customWidth="1"/>
    <col min="3095" max="3099" width="14" style="2158" bestFit="1" customWidth="1"/>
    <col min="3100" max="3103" width="14.42578125" style="2158" customWidth="1"/>
    <col min="3104" max="3104" width="19.7109375" style="2158" customWidth="1"/>
    <col min="3105" max="3105" width="17.85546875" style="2158" customWidth="1"/>
    <col min="3106" max="3310" width="9.140625" style="2158" customWidth="1"/>
    <col min="3311" max="3311" width="72" style="2158" customWidth="1"/>
    <col min="3312" max="3312" width="14.5703125" style="2158" customWidth="1"/>
    <col min="3313" max="3328" width="14" style="2158"/>
    <col min="3329" max="3329" width="72" style="2158" customWidth="1"/>
    <col min="3330" max="3330" width="14.5703125" style="2158" customWidth="1"/>
    <col min="3331" max="3349" width="14" style="2158" bestFit="1" customWidth="1"/>
    <col min="3350" max="3350" width="14" style="2158" customWidth="1"/>
    <col min="3351" max="3355" width="14" style="2158" bestFit="1" customWidth="1"/>
    <col min="3356" max="3359" width="14.42578125" style="2158" customWidth="1"/>
    <col min="3360" max="3360" width="19.7109375" style="2158" customWidth="1"/>
    <col min="3361" max="3361" width="17.85546875" style="2158" customWidth="1"/>
    <col min="3362" max="3566" width="9.140625" style="2158" customWidth="1"/>
    <col min="3567" max="3567" width="72" style="2158" customWidth="1"/>
    <col min="3568" max="3568" width="14.5703125" style="2158" customWidth="1"/>
    <col min="3569" max="3584" width="14" style="2158"/>
    <col min="3585" max="3585" width="72" style="2158" customWidth="1"/>
    <col min="3586" max="3586" width="14.5703125" style="2158" customWidth="1"/>
    <col min="3587" max="3605" width="14" style="2158" bestFit="1" customWidth="1"/>
    <col min="3606" max="3606" width="14" style="2158" customWidth="1"/>
    <col min="3607" max="3611" width="14" style="2158" bestFit="1" customWidth="1"/>
    <col min="3612" max="3615" width="14.42578125" style="2158" customWidth="1"/>
    <col min="3616" max="3616" width="19.7109375" style="2158" customWidth="1"/>
    <col min="3617" max="3617" width="17.85546875" style="2158" customWidth="1"/>
    <col min="3618" max="3822" width="9.140625" style="2158" customWidth="1"/>
    <col min="3823" max="3823" width="72" style="2158" customWidth="1"/>
    <col min="3824" max="3824" width="14.5703125" style="2158" customWidth="1"/>
    <col min="3825" max="3840" width="14" style="2158"/>
    <col min="3841" max="3841" width="72" style="2158" customWidth="1"/>
    <col min="3842" max="3842" width="14.5703125" style="2158" customWidth="1"/>
    <col min="3843" max="3861" width="14" style="2158" bestFit="1" customWidth="1"/>
    <col min="3862" max="3862" width="14" style="2158" customWidth="1"/>
    <col min="3863" max="3867" width="14" style="2158" bestFit="1" customWidth="1"/>
    <col min="3868" max="3871" width="14.42578125" style="2158" customWidth="1"/>
    <col min="3872" max="3872" width="19.7109375" style="2158" customWidth="1"/>
    <col min="3873" max="3873" width="17.85546875" style="2158" customWidth="1"/>
    <col min="3874" max="4078" width="9.140625" style="2158" customWidth="1"/>
    <col min="4079" max="4079" width="72" style="2158" customWidth="1"/>
    <col min="4080" max="4080" width="14.5703125" style="2158" customWidth="1"/>
    <col min="4081" max="4096" width="14" style="2158"/>
    <col min="4097" max="4097" width="72" style="2158" customWidth="1"/>
    <col min="4098" max="4098" width="14.5703125" style="2158" customWidth="1"/>
    <col min="4099" max="4117" width="14" style="2158" bestFit="1" customWidth="1"/>
    <col min="4118" max="4118" width="14" style="2158" customWidth="1"/>
    <col min="4119" max="4123" width="14" style="2158" bestFit="1" customWidth="1"/>
    <col min="4124" max="4127" width="14.42578125" style="2158" customWidth="1"/>
    <col min="4128" max="4128" width="19.7109375" style="2158" customWidth="1"/>
    <col min="4129" max="4129" width="17.85546875" style="2158" customWidth="1"/>
    <col min="4130" max="4334" width="9.140625" style="2158" customWidth="1"/>
    <col min="4335" max="4335" width="72" style="2158" customWidth="1"/>
    <col min="4336" max="4336" width="14.5703125" style="2158" customWidth="1"/>
    <col min="4337" max="4352" width="14" style="2158"/>
    <col min="4353" max="4353" width="72" style="2158" customWidth="1"/>
    <col min="4354" max="4354" width="14.5703125" style="2158" customWidth="1"/>
    <col min="4355" max="4373" width="14" style="2158" bestFit="1" customWidth="1"/>
    <col min="4374" max="4374" width="14" style="2158" customWidth="1"/>
    <col min="4375" max="4379" width="14" style="2158" bestFit="1" customWidth="1"/>
    <col min="4380" max="4383" width="14.42578125" style="2158" customWidth="1"/>
    <col min="4384" max="4384" width="19.7109375" style="2158" customWidth="1"/>
    <col min="4385" max="4385" width="17.85546875" style="2158" customWidth="1"/>
    <col min="4386" max="4590" width="9.140625" style="2158" customWidth="1"/>
    <col min="4591" max="4591" width="72" style="2158" customWidth="1"/>
    <col min="4592" max="4592" width="14.5703125" style="2158" customWidth="1"/>
    <col min="4593" max="4608" width="14" style="2158"/>
    <col min="4609" max="4609" width="72" style="2158" customWidth="1"/>
    <col min="4610" max="4610" width="14.5703125" style="2158" customWidth="1"/>
    <col min="4611" max="4629" width="14" style="2158" bestFit="1" customWidth="1"/>
    <col min="4630" max="4630" width="14" style="2158" customWidth="1"/>
    <col min="4631" max="4635" width="14" style="2158" bestFit="1" customWidth="1"/>
    <col min="4636" max="4639" width="14.42578125" style="2158" customWidth="1"/>
    <col min="4640" max="4640" width="19.7109375" style="2158" customWidth="1"/>
    <col min="4641" max="4641" width="17.85546875" style="2158" customWidth="1"/>
    <col min="4642" max="4846" width="9.140625" style="2158" customWidth="1"/>
    <col min="4847" max="4847" width="72" style="2158" customWidth="1"/>
    <col min="4848" max="4848" width="14.5703125" style="2158" customWidth="1"/>
    <col min="4849" max="4864" width="14" style="2158"/>
    <col min="4865" max="4865" width="72" style="2158" customWidth="1"/>
    <col min="4866" max="4866" width="14.5703125" style="2158" customWidth="1"/>
    <col min="4867" max="4885" width="14" style="2158" bestFit="1" customWidth="1"/>
    <col min="4886" max="4886" width="14" style="2158" customWidth="1"/>
    <col min="4887" max="4891" width="14" style="2158" bestFit="1" customWidth="1"/>
    <col min="4892" max="4895" width="14.42578125" style="2158" customWidth="1"/>
    <col min="4896" max="4896" width="19.7109375" style="2158" customWidth="1"/>
    <col min="4897" max="4897" width="17.85546875" style="2158" customWidth="1"/>
    <col min="4898" max="5102" width="9.140625" style="2158" customWidth="1"/>
    <col min="5103" max="5103" width="72" style="2158" customWidth="1"/>
    <col min="5104" max="5104" width="14.5703125" style="2158" customWidth="1"/>
    <col min="5105" max="5120" width="14" style="2158"/>
    <col min="5121" max="5121" width="72" style="2158" customWidth="1"/>
    <col min="5122" max="5122" width="14.5703125" style="2158" customWidth="1"/>
    <col min="5123" max="5141" width="14" style="2158" bestFit="1" customWidth="1"/>
    <col min="5142" max="5142" width="14" style="2158" customWidth="1"/>
    <col min="5143" max="5147" width="14" style="2158" bestFit="1" customWidth="1"/>
    <col min="5148" max="5151" width="14.42578125" style="2158" customWidth="1"/>
    <col min="5152" max="5152" width="19.7109375" style="2158" customWidth="1"/>
    <col min="5153" max="5153" width="17.85546875" style="2158" customWidth="1"/>
    <col min="5154" max="5358" width="9.140625" style="2158" customWidth="1"/>
    <col min="5359" max="5359" width="72" style="2158" customWidth="1"/>
    <col min="5360" max="5360" width="14.5703125" style="2158" customWidth="1"/>
    <col min="5361" max="5376" width="14" style="2158"/>
    <col min="5377" max="5377" width="72" style="2158" customWidth="1"/>
    <col min="5378" max="5378" width="14.5703125" style="2158" customWidth="1"/>
    <col min="5379" max="5397" width="14" style="2158" bestFit="1" customWidth="1"/>
    <col min="5398" max="5398" width="14" style="2158" customWidth="1"/>
    <col min="5399" max="5403" width="14" style="2158" bestFit="1" customWidth="1"/>
    <col min="5404" max="5407" width="14.42578125" style="2158" customWidth="1"/>
    <col min="5408" max="5408" width="19.7109375" style="2158" customWidth="1"/>
    <col min="5409" max="5409" width="17.85546875" style="2158" customWidth="1"/>
    <col min="5410" max="5614" width="9.140625" style="2158" customWidth="1"/>
    <col min="5615" max="5615" width="72" style="2158" customWidth="1"/>
    <col min="5616" max="5616" width="14.5703125" style="2158" customWidth="1"/>
    <col min="5617" max="5632" width="14" style="2158"/>
    <col min="5633" max="5633" width="72" style="2158" customWidth="1"/>
    <col min="5634" max="5634" width="14.5703125" style="2158" customWidth="1"/>
    <col min="5635" max="5653" width="14" style="2158" bestFit="1" customWidth="1"/>
    <col min="5654" max="5654" width="14" style="2158" customWidth="1"/>
    <col min="5655" max="5659" width="14" style="2158" bestFit="1" customWidth="1"/>
    <col min="5660" max="5663" width="14.42578125" style="2158" customWidth="1"/>
    <col min="5664" max="5664" width="19.7109375" style="2158" customWidth="1"/>
    <col min="5665" max="5665" width="17.85546875" style="2158" customWidth="1"/>
    <col min="5666" max="5870" width="9.140625" style="2158" customWidth="1"/>
    <col min="5871" max="5871" width="72" style="2158" customWidth="1"/>
    <col min="5872" max="5872" width="14.5703125" style="2158" customWidth="1"/>
    <col min="5873" max="5888" width="14" style="2158"/>
    <col min="5889" max="5889" width="72" style="2158" customWidth="1"/>
    <col min="5890" max="5890" width="14.5703125" style="2158" customWidth="1"/>
    <col min="5891" max="5909" width="14" style="2158" bestFit="1" customWidth="1"/>
    <col min="5910" max="5910" width="14" style="2158" customWidth="1"/>
    <col min="5911" max="5915" width="14" style="2158" bestFit="1" customWidth="1"/>
    <col min="5916" max="5919" width="14.42578125" style="2158" customWidth="1"/>
    <col min="5920" max="5920" width="19.7109375" style="2158" customWidth="1"/>
    <col min="5921" max="5921" width="17.85546875" style="2158" customWidth="1"/>
    <col min="5922" max="6126" width="9.140625" style="2158" customWidth="1"/>
    <col min="6127" max="6127" width="72" style="2158" customWidth="1"/>
    <col min="6128" max="6128" width="14.5703125" style="2158" customWidth="1"/>
    <col min="6129" max="6144" width="14" style="2158"/>
    <col min="6145" max="6145" width="72" style="2158" customWidth="1"/>
    <col min="6146" max="6146" width="14.5703125" style="2158" customWidth="1"/>
    <col min="6147" max="6165" width="14" style="2158" bestFit="1" customWidth="1"/>
    <col min="6166" max="6166" width="14" style="2158" customWidth="1"/>
    <col min="6167" max="6171" width="14" style="2158" bestFit="1" customWidth="1"/>
    <col min="6172" max="6175" width="14.42578125" style="2158" customWidth="1"/>
    <col min="6176" max="6176" width="19.7109375" style="2158" customWidth="1"/>
    <col min="6177" max="6177" width="17.85546875" style="2158" customWidth="1"/>
    <col min="6178" max="6382" width="9.140625" style="2158" customWidth="1"/>
    <col min="6383" max="6383" width="72" style="2158" customWidth="1"/>
    <col min="6384" max="6384" width="14.5703125" style="2158" customWidth="1"/>
    <col min="6385" max="6400" width="14" style="2158"/>
    <col min="6401" max="6401" width="72" style="2158" customWidth="1"/>
    <col min="6402" max="6402" width="14.5703125" style="2158" customWidth="1"/>
    <col min="6403" max="6421" width="14" style="2158" bestFit="1" customWidth="1"/>
    <col min="6422" max="6422" width="14" style="2158" customWidth="1"/>
    <col min="6423" max="6427" width="14" style="2158" bestFit="1" customWidth="1"/>
    <col min="6428" max="6431" width="14.42578125" style="2158" customWidth="1"/>
    <col min="6432" max="6432" width="19.7109375" style="2158" customWidth="1"/>
    <col min="6433" max="6433" width="17.85546875" style="2158" customWidth="1"/>
    <col min="6434" max="6638" width="9.140625" style="2158" customWidth="1"/>
    <col min="6639" max="6639" width="72" style="2158" customWidth="1"/>
    <col min="6640" max="6640" width="14.5703125" style="2158" customWidth="1"/>
    <col min="6641" max="6656" width="14" style="2158"/>
    <col min="6657" max="6657" width="72" style="2158" customWidth="1"/>
    <col min="6658" max="6658" width="14.5703125" style="2158" customWidth="1"/>
    <col min="6659" max="6677" width="14" style="2158" bestFit="1" customWidth="1"/>
    <col min="6678" max="6678" width="14" style="2158" customWidth="1"/>
    <col min="6679" max="6683" width="14" style="2158" bestFit="1" customWidth="1"/>
    <col min="6684" max="6687" width="14.42578125" style="2158" customWidth="1"/>
    <col min="6688" max="6688" width="19.7109375" style="2158" customWidth="1"/>
    <col min="6689" max="6689" width="17.85546875" style="2158" customWidth="1"/>
    <col min="6690" max="6894" width="9.140625" style="2158" customWidth="1"/>
    <col min="6895" max="6895" width="72" style="2158" customWidth="1"/>
    <col min="6896" max="6896" width="14.5703125" style="2158" customWidth="1"/>
    <col min="6897" max="6912" width="14" style="2158"/>
    <col min="6913" max="6913" width="72" style="2158" customWidth="1"/>
    <col min="6914" max="6914" width="14.5703125" style="2158" customWidth="1"/>
    <col min="6915" max="6933" width="14" style="2158" bestFit="1" customWidth="1"/>
    <col min="6934" max="6934" width="14" style="2158" customWidth="1"/>
    <col min="6935" max="6939" width="14" style="2158" bestFit="1" customWidth="1"/>
    <col min="6940" max="6943" width="14.42578125" style="2158" customWidth="1"/>
    <col min="6944" max="6944" width="19.7109375" style="2158" customWidth="1"/>
    <col min="6945" max="6945" width="17.85546875" style="2158" customWidth="1"/>
    <col min="6946" max="7150" width="9.140625" style="2158" customWidth="1"/>
    <col min="7151" max="7151" width="72" style="2158" customWidth="1"/>
    <col min="7152" max="7152" width="14.5703125" style="2158" customWidth="1"/>
    <col min="7153" max="7168" width="14" style="2158"/>
    <col min="7169" max="7169" width="72" style="2158" customWidth="1"/>
    <col min="7170" max="7170" width="14.5703125" style="2158" customWidth="1"/>
    <col min="7171" max="7189" width="14" style="2158" bestFit="1" customWidth="1"/>
    <col min="7190" max="7190" width="14" style="2158" customWidth="1"/>
    <col min="7191" max="7195" width="14" style="2158" bestFit="1" customWidth="1"/>
    <col min="7196" max="7199" width="14.42578125" style="2158" customWidth="1"/>
    <col min="7200" max="7200" width="19.7109375" style="2158" customWidth="1"/>
    <col min="7201" max="7201" width="17.85546875" style="2158" customWidth="1"/>
    <col min="7202" max="7406" width="9.140625" style="2158" customWidth="1"/>
    <col min="7407" max="7407" width="72" style="2158" customWidth="1"/>
    <col min="7408" max="7408" width="14.5703125" style="2158" customWidth="1"/>
    <col min="7409" max="7424" width="14" style="2158"/>
    <col min="7425" max="7425" width="72" style="2158" customWidth="1"/>
    <col min="7426" max="7426" width="14.5703125" style="2158" customWidth="1"/>
    <col min="7427" max="7445" width="14" style="2158" bestFit="1" customWidth="1"/>
    <col min="7446" max="7446" width="14" style="2158" customWidth="1"/>
    <col min="7447" max="7451" width="14" style="2158" bestFit="1" customWidth="1"/>
    <col min="7452" max="7455" width="14.42578125" style="2158" customWidth="1"/>
    <col min="7456" max="7456" width="19.7109375" style="2158" customWidth="1"/>
    <col min="7457" max="7457" width="17.85546875" style="2158" customWidth="1"/>
    <col min="7458" max="7662" width="9.140625" style="2158" customWidth="1"/>
    <col min="7663" max="7663" width="72" style="2158" customWidth="1"/>
    <col min="7664" max="7664" width="14.5703125" style="2158" customWidth="1"/>
    <col min="7665" max="7680" width="14" style="2158"/>
    <col min="7681" max="7681" width="72" style="2158" customWidth="1"/>
    <col min="7682" max="7682" width="14.5703125" style="2158" customWidth="1"/>
    <col min="7683" max="7701" width="14" style="2158" bestFit="1" customWidth="1"/>
    <col min="7702" max="7702" width="14" style="2158" customWidth="1"/>
    <col min="7703" max="7707" width="14" style="2158" bestFit="1" customWidth="1"/>
    <col min="7708" max="7711" width="14.42578125" style="2158" customWidth="1"/>
    <col min="7712" max="7712" width="19.7109375" style="2158" customWidth="1"/>
    <col min="7713" max="7713" width="17.85546875" style="2158" customWidth="1"/>
    <col min="7714" max="7918" width="9.140625" style="2158" customWidth="1"/>
    <col min="7919" max="7919" width="72" style="2158" customWidth="1"/>
    <col min="7920" max="7920" width="14.5703125" style="2158" customWidth="1"/>
    <col min="7921" max="7936" width="14" style="2158"/>
    <col min="7937" max="7937" width="72" style="2158" customWidth="1"/>
    <col min="7938" max="7938" width="14.5703125" style="2158" customWidth="1"/>
    <col min="7939" max="7957" width="14" style="2158" bestFit="1" customWidth="1"/>
    <col min="7958" max="7958" width="14" style="2158" customWidth="1"/>
    <col min="7959" max="7963" width="14" style="2158" bestFit="1" customWidth="1"/>
    <col min="7964" max="7967" width="14.42578125" style="2158" customWidth="1"/>
    <col min="7968" max="7968" width="19.7109375" style="2158" customWidth="1"/>
    <col min="7969" max="7969" width="17.85546875" style="2158" customWidth="1"/>
    <col min="7970" max="8174" width="9.140625" style="2158" customWidth="1"/>
    <col min="8175" max="8175" width="72" style="2158" customWidth="1"/>
    <col min="8176" max="8176" width="14.5703125" style="2158" customWidth="1"/>
    <col min="8177" max="8192" width="14" style="2158"/>
    <col min="8193" max="8193" width="72" style="2158" customWidth="1"/>
    <col min="8194" max="8194" width="14.5703125" style="2158" customWidth="1"/>
    <col min="8195" max="8213" width="14" style="2158" bestFit="1" customWidth="1"/>
    <col min="8214" max="8214" width="14" style="2158" customWidth="1"/>
    <col min="8215" max="8219" width="14" style="2158" bestFit="1" customWidth="1"/>
    <col min="8220" max="8223" width="14.42578125" style="2158" customWidth="1"/>
    <col min="8224" max="8224" width="19.7109375" style="2158" customWidth="1"/>
    <col min="8225" max="8225" width="17.85546875" style="2158" customWidth="1"/>
    <col min="8226" max="8430" width="9.140625" style="2158" customWidth="1"/>
    <col min="8431" max="8431" width="72" style="2158" customWidth="1"/>
    <col min="8432" max="8432" width="14.5703125" style="2158" customWidth="1"/>
    <col min="8433" max="8448" width="14" style="2158"/>
    <col min="8449" max="8449" width="72" style="2158" customWidth="1"/>
    <col min="8450" max="8450" width="14.5703125" style="2158" customWidth="1"/>
    <col min="8451" max="8469" width="14" style="2158" bestFit="1" customWidth="1"/>
    <col min="8470" max="8470" width="14" style="2158" customWidth="1"/>
    <col min="8471" max="8475" width="14" style="2158" bestFit="1" customWidth="1"/>
    <col min="8476" max="8479" width="14.42578125" style="2158" customWidth="1"/>
    <col min="8480" max="8480" width="19.7109375" style="2158" customWidth="1"/>
    <col min="8481" max="8481" width="17.85546875" style="2158" customWidth="1"/>
    <col min="8482" max="8686" width="9.140625" style="2158" customWidth="1"/>
    <col min="8687" max="8687" width="72" style="2158" customWidth="1"/>
    <col min="8688" max="8688" width="14.5703125" style="2158" customWidth="1"/>
    <col min="8689" max="8704" width="14" style="2158"/>
    <col min="8705" max="8705" width="72" style="2158" customWidth="1"/>
    <col min="8706" max="8706" width="14.5703125" style="2158" customWidth="1"/>
    <col min="8707" max="8725" width="14" style="2158" bestFit="1" customWidth="1"/>
    <col min="8726" max="8726" width="14" style="2158" customWidth="1"/>
    <col min="8727" max="8731" width="14" style="2158" bestFit="1" customWidth="1"/>
    <col min="8732" max="8735" width="14.42578125" style="2158" customWidth="1"/>
    <col min="8736" max="8736" width="19.7109375" style="2158" customWidth="1"/>
    <col min="8737" max="8737" width="17.85546875" style="2158" customWidth="1"/>
    <col min="8738" max="8942" width="9.140625" style="2158" customWidth="1"/>
    <col min="8943" max="8943" width="72" style="2158" customWidth="1"/>
    <col min="8944" max="8944" width="14.5703125" style="2158" customWidth="1"/>
    <col min="8945" max="8960" width="14" style="2158"/>
    <col min="8961" max="8961" width="72" style="2158" customWidth="1"/>
    <col min="8962" max="8962" width="14.5703125" style="2158" customWidth="1"/>
    <col min="8963" max="8981" width="14" style="2158" bestFit="1" customWidth="1"/>
    <col min="8982" max="8982" width="14" style="2158" customWidth="1"/>
    <col min="8983" max="8987" width="14" style="2158" bestFit="1" customWidth="1"/>
    <col min="8988" max="8991" width="14.42578125" style="2158" customWidth="1"/>
    <col min="8992" max="8992" width="19.7109375" style="2158" customWidth="1"/>
    <col min="8993" max="8993" width="17.85546875" style="2158" customWidth="1"/>
    <col min="8994" max="9198" width="9.140625" style="2158" customWidth="1"/>
    <col min="9199" max="9199" width="72" style="2158" customWidth="1"/>
    <col min="9200" max="9200" width="14.5703125" style="2158" customWidth="1"/>
    <col min="9201" max="9216" width="14" style="2158"/>
    <col min="9217" max="9217" width="72" style="2158" customWidth="1"/>
    <col min="9218" max="9218" width="14.5703125" style="2158" customWidth="1"/>
    <col min="9219" max="9237" width="14" style="2158" bestFit="1" customWidth="1"/>
    <col min="9238" max="9238" width="14" style="2158" customWidth="1"/>
    <col min="9239" max="9243" width="14" style="2158" bestFit="1" customWidth="1"/>
    <col min="9244" max="9247" width="14.42578125" style="2158" customWidth="1"/>
    <col min="9248" max="9248" width="19.7109375" style="2158" customWidth="1"/>
    <col min="9249" max="9249" width="17.85546875" style="2158" customWidth="1"/>
    <col min="9250" max="9454" width="9.140625" style="2158" customWidth="1"/>
    <col min="9455" max="9455" width="72" style="2158" customWidth="1"/>
    <col min="9456" max="9456" width="14.5703125" style="2158" customWidth="1"/>
    <col min="9457" max="9472" width="14" style="2158"/>
    <col min="9473" max="9473" width="72" style="2158" customWidth="1"/>
    <col min="9474" max="9474" width="14.5703125" style="2158" customWidth="1"/>
    <col min="9475" max="9493" width="14" style="2158" bestFit="1" customWidth="1"/>
    <col min="9494" max="9494" width="14" style="2158" customWidth="1"/>
    <col min="9495" max="9499" width="14" style="2158" bestFit="1" customWidth="1"/>
    <col min="9500" max="9503" width="14.42578125" style="2158" customWidth="1"/>
    <col min="9504" max="9504" width="19.7109375" style="2158" customWidth="1"/>
    <col min="9505" max="9505" width="17.85546875" style="2158" customWidth="1"/>
    <col min="9506" max="9710" width="9.140625" style="2158" customWidth="1"/>
    <col min="9711" max="9711" width="72" style="2158" customWidth="1"/>
    <col min="9712" max="9712" width="14.5703125" style="2158" customWidth="1"/>
    <col min="9713" max="9728" width="14" style="2158"/>
    <col min="9729" max="9729" width="72" style="2158" customWidth="1"/>
    <col min="9730" max="9730" width="14.5703125" style="2158" customWidth="1"/>
    <col min="9731" max="9749" width="14" style="2158" bestFit="1" customWidth="1"/>
    <col min="9750" max="9750" width="14" style="2158" customWidth="1"/>
    <col min="9751" max="9755" width="14" style="2158" bestFit="1" customWidth="1"/>
    <col min="9756" max="9759" width="14.42578125" style="2158" customWidth="1"/>
    <col min="9760" max="9760" width="19.7109375" style="2158" customWidth="1"/>
    <col min="9761" max="9761" width="17.85546875" style="2158" customWidth="1"/>
    <col min="9762" max="9966" width="9.140625" style="2158" customWidth="1"/>
    <col min="9967" max="9967" width="72" style="2158" customWidth="1"/>
    <col min="9968" max="9968" width="14.5703125" style="2158" customWidth="1"/>
    <col min="9969" max="9984" width="14" style="2158"/>
    <col min="9985" max="9985" width="72" style="2158" customWidth="1"/>
    <col min="9986" max="9986" width="14.5703125" style="2158" customWidth="1"/>
    <col min="9987" max="10005" width="14" style="2158" bestFit="1" customWidth="1"/>
    <col min="10006" max="10006" width="14" style="2158" customWidth="1"/>
    <col min="10007" max="10011" width="14" style="2158" bestFit="1" customWidth="1"/>
    <col min="10012" max="10015" width="14.42578125" style="2158" customWidth="1"/>
    <col min="10016" max="10016" width="19.7109375" style="2158" customWidth="1"/>
    <col min="10017" max="10017" width="17.85546875" style="2158" customWidth="1"/>
    <col min="10018" max="10222" width="9.140625" style="2158" customWidth="1"/>
    <col min="10223" max="10223" width="72" style="2158" customWidth="1"/>
    <col min="10224" max="10224" width="14.5703125" style="2158" customWidth="1"/>
    <col min="10225" max="10240" width="14" style="2158"/>
    <col min="10241" max="10241" width="72" style="2158" customWidth="1"/>
    <col min="10242" max="10242" width="14.5703125" style="2158" customWidth="1"/>
    <col min="10243" max="10261" width="14" style="2158" bestFit="1" customWidth="1"/>
    <col min="10262" max="10262" width="14" style="2158" customWidth="1"/>
    <col min="10263" max="10267" width="14" style="2158" bestFit="1" customWidth="1"/>
    <col min="10268" max="10271" width="14.42578125" style="2158" customWidth="1"/>
    <col min="10272" max="10272" width="19.7109375" style="2158" customWidth="1"/>
    <col min="10273" max="10273" width="17.85546875" style="2158" customWidth="1"/>
    <col min="10274" max="10478" width="9.140625" style="2158" customWidth="1"/>
    <col min="10479" max="10479" width="72" style="2158" customWidth="1"/>
    <col min="10480" max="10480" width="14.5703125" style="2158" customWidth="1"/>
    <col min="10481" max="10496" width="14" style="2158"/>
    <col min="10497" max="10497" width="72" style="2158" customWidth="1"/>
    <col min="10498" max="10498" width="14.5703125" style="2158" customWidth="1"/>
    <col min="10499" max="10517" width="14" style="2158" bestFit="1" customWidth="1"/>
    <col min="10518" max="10518" width="14" style="2158" customWidth="1"/>
    <col min="10519" max="10523" width="14" style="2158" bestFit="1" customWidth="1"/>
    <col min="10524" max="10527" width="14.42578125" style="2158" customWidth="1"/>
    <col min="10528" max="10528" width="19.7109375" style="2158" customWidth="1"/>
    <col min="10529" max="10529" width="17.85546875" style="2158" customWidth="1"/>
    <col min="10530" max="10734" width="9.140625" style="2158" customWidth="1"/>
    <col min="10735" max="10735" width="72" style="2158" customWidth="1"/>
    <col min="10736" max="10736" width="14.5703125" style="2158" customWidth="1"/>
    <col min="10737" max="10752" width="14" style="2158"/>
    <col min="10753" max="10753" width="72" style="2158" customWidth="1"/>
    <col min="10754" max="10754" width="14.5703125" style="2158" customWidth="1"/>
    <col min="10755" max="10773" width="14" style="2158" bestFit="1" customWidth="1"/>
    <col min="10774" max="10774" width="14" style="2158" customWidth="1"/>
    <col min="10775" max="10779" width="14" style="2158" bestFit="1" customWidth="1"/>
    <col min="10780" max="10783" width="14.42578125" style="2158" customWidth="1"/>
    <col min="10784" max="10784" width="19.7109375" style="2158" customWidth="1"/>
    <col min="10785" max="10785" width="17.85546875" style="2158" customWidth="1"/>
    <col min="10786" max="10990" width="9.140625" style="2158" customWidth="1"/>
    <col min="10991" max="10991" width="72" style="2158" customWidth="1"/>
    <col min="10992" max="10992" width="14.5703125" style="2158" customWidth="1"/>
    <col min="10993" max="11008" width="14" style="2158"/>
    <col min="11009" max="11009" width="72" style="2158" customWidth="1"/>
    <col min="11010" max="11010" width="14.5703125" style="2158" customWidth="1"/>
    <col min="11011" max="11029" width="14" style="2158" bestFit="1" customWidth="1"/>
    <col min="11030" max="11030" width="14" style="2158" customWidth="1"/>
    <col min="11031" max="11035" width="14" style="2158" bestFit="1" customWidth="1"/>
    <col min="11036" max="11039" width="14.42578125" style="2158" customWidth="1"/>
    <col min="11040" max="11040" width="19.7109375" style="2158" customWidth="1"/>
    <col min="11041" max="11041" width="17.85546875" style="2158" customWidth="1"/>
    <col min="11042" max="11246" width="9.140625" style="2158" customWidth="1"/>
    <col min="11247" max="11247" width="72" style="2158" customWidth="1"/>
    <col min="11248" max="11248" width="14.5703125" style="2158" customWidth="1"/>
    <col min="11249" max="11264" width="14" style="2158"/>
    <col min="11265" max="11265" width="72" style="2158" customWidth="1"/>
    <col min="11266" max="11266" width="14.5703125" style="2158" customWidth="1"/>
    <col min="11267" max="11285" width="14" style="2158" bestFit="1" customWidth="1"/>
    <col min="11286" max="11286" width="14" style="2158" customWidth="1"/>
    <col min="11287" max="11291" width="14" style="2158" bestFit="1" customWidth="1"/>
    <col min="11292" max="11295" width="14.42578125" style="2158" customWidth="1"/>
    <col min="11296" max="11296" width="19.7109375" style="2158" customWidth="1"/>
    <col min="11297" max="11297" width="17.85546875" style="2158" customWidth="1"/>
    <col min="11298" max="11502" width="9.140625" style="2158" customWidth="1"/>
    <col min="11503" max="11503" width="72" style="2158" customWidth="1"/>
    <col min="11504" max="11504" width="14.5703125" style="2158" customWidth="1"/>
    <col min="11505" max="11520" width="14" style="2158"/>
    <col min="11521" max="11521" width="72" style="2158" customWidth="1"/>
    <col min="11522" max="11522" width="14.5703125" style="2158" customWidth="1"/>
    <col min="11523" max="11541" width="14" style="2158" bestFit="1" customWidth="1"/>
    <col min="11542" max="11542" width="14" style="2158" customWidth="1"/>
    <col min="11543" max="11547" width="14" style="2158" bestFit="1" customWidth="1"/>
    <col min="11548" max="11551" width="14.42578125" style="2158" customWidth="1"/>
    <col min="11552" max="11552" width="19.7109375" style="2158" customWidth="1"/>
    <col min="11553" max="11553" width="17.85546875" style="2158" customWidth="1"/>
    <col min="11554" max="11758" width="9.140625" style="2158" customWidth="1"/>
    <col min="11759" max="11759" width="72" style="2158" customWidth="1"/>
    <col min="11760" max="11760" width="14.5703125" style="2158" customWidth="1"/>
    <col min="11761" max="11776" width="14" style="2158"/>
    <col min="11777" max="11777" width="72" style="2158" customWidth="1"/>
    <col min="11778" max="11778" width="14.5703125" style="2158" customWidth="1"/>
    <col min="11779" max="11797" width="14" style="2158" bestFit="1" customWidth="1"/>
    <col min="11798" max="11798" width="14" style="2158" customWidth="1"/>
    <col min="11799" max="11803" width="14" style="2158" bestFit="1" customWidth="1"/>
    <col min="11804" max="11807" width="14.42578125" style="2158" customWidth="1"/>
    <col min="11808" max="11808" width="19.7109375" style="2158" customWidth="1"/>
    <col min="11809" max="11809" width="17.85546875" style="2158" customWidth="1"/>
    <col min="11810" max="12014" width="9.140625" style="2158" customWidth="1"/>
    <col min="12015" max="12015" width="72" style="2158" customWidth="1"/>
    <col min="12016" max="12016" width="14.5703125" style="2158" customWidth="1"/>
    <col min="12017" max="12032" width="14" style="2158"/>
    <col min="12033" max="12033" width="72" style="2158" customWidth="1"/>
    <col min="12034" max="12034" width="14.5703125" style="2158" customWidth="1"/>
    <col min="12035" max="12053" width="14" style="2158" bestFit="1" customWidth="1"/>
    <col min="12054" max="12054" width="14" style="2158" customWidth="1"/>
    <col min="12055" max="12059" width="14" style="2158" bestFit="1" customWidth="1"/>
    <col min="12060" max="12063" width="14.42578125" style="2158" customWidth="1"/>
    <col min="12064" max="12064" width="19.7109375" style="2158" customWidth="1"/>
    <col min="12065" max="12065" width="17.85546875" style="2158" customWidth="1"/>
    <col min="12066" max="12270" width="9.140625" style="2158" customWidth="1"/>
    <col min="12271" max="12271" width="72" style="2158" customWidth="1"/>
    <col min="12272" max="12272" width="14.5703125" style="2158" customWidth="1"/>
    <col min="12273" max="12288" width="14" style="2158"/>
    <col min="12289" max="12289" width="72" style="2158" customWidth="1"/>
    <col min="12290" max="12290" width="14.5703125" style="2158" customWidth="1"/>
    <col min="12291" max="12309" width="14" style="2158" bestFit="1" customWidth="1"/>
    <col min="12310" max="12310" width="14" style="2158" customWidth="1"/>
    <col min="12311" max="12315" width="14" style="2158" bestFit="1" customWidth="1"/>
    <col min="12316" max="12319" width="14.42578125" style="2158" customWidth="1"/>
    <col min="12320" max="12320" width="19.7109375" style="2158" customWidth="1"/>
    <col min="12321" max="12321" width="17.85546875" style="2158" customWidth="1"/>
    <col min="12322" max="12526" width="9.140625" style="2158" customWidth="1"/>
    <col min="12527" max="12527" width="72" style="2158" customWidth="1"/>
    <col min="12528" max="12528" width="14.5703125" style="2158" customWidth="1"/>
    <col min="12529" max="12544" width="14" style="2158"/>
    <col min="12545" max="12545" width="72" style="2158" customWidth="1"/>
    <col min="12546" max="12546" width="14.5703125" style="2158" customWidth="1"/>
    <col min="12547" max="12565" width="14" style="2158" bestFit="1" customWidth="1"/>
    <col min="12566" max="12566" width="14" style="2158" customWidth="1"/>
    <col min="12567" max="12571" width="14" style="2158" bestFit="1" customWidth="1"/>
    <col min="12572" max="12575" width="14.42578125" style="2158" customWidth="1"/>
    <col min="12576" max="12576" width="19.7109375" style="2158" customWidth="1"/>
    <col min="12577" max="12577" width="17.85546875" style="2158" customWidth="1"/>
    <col min="12578" max="12782" width="9.140625" style="2158" customWidth="1"/>
    <col min="12783" max="12783" width="72" style="2158" customWidth="1"/>
    <col min="12784" max="12784" width="14.5703125" style="2158" customWidth="1"/>
    <col min="12785" max="12800" width="14" style="2158"/>
    <col min="12801" max="12801" width="72" style="2158" customWidth="1"/>
    <col min="12802" max="12802" width="14.5703125" style="2158" customWidth="1"/>
    <col min="12803" max="12821" width="14" style="2158" bestFit="1" customWidth="1"/>
    <col min="12822" max="12822" width="14" style="2158" customWidth="1"/>
    <col min="12823" max="12827" width="14" style="2158" bestFit="1" customWidth="1"/>
    <col min="12828" max="12831" width="14.42578125" style="2158" customWidth="1"/>
    <col min="12832" max="12832" width="19.7109375" style="2158" customWidth="1"/>
    <col min="12833" max="12833" width="17.85546875" style="2158" customWidth="1"/>
    <col min="12834" max="13038" width="9.140625" style="2158" customWidth="1"/>
    <col min="13039" max="13039" width="72" style="2158" customWidth="1"/>
    <col min="13040" max="13040" width="14.5703125" style="2158" customWidth="1"/>
    <col min="13041" max="13056" width="14" style="2158"/>
    <col min="13057" max="13057" width="72" style="2158" customWidth="1"/>
    <col min="13058" max="13058" width="14.5703125" style="2158" customWidth="1"/>
    <col min="13059" max="13077" width="14" style="2158" bestFit="1" customWidth="1"/>
    <col min="13078" max="13078" width="14" style="2158" customWidth="1"/>
    <col min="13079" max="13083" width="14" style="2158" bestFit="1" customWidth="1"/>
    <col min="13084" max="13087" width="14.42578125" style="2158" customWidth="1"/>
    <col min="13088" max="13088" width="19.7109375" style="2158" customWidth="1"/>
    <col min="13089" max="13089" width="17.85546875" style="2158" customWidth="1"/>
    <col min="13090" max="13294" width="9.140625" style="2158" customWidth="1"/>
    <col min="13295" max="13295" width="72" style="2158" customWidth="1"/>
    <col min="13296" max="13296" width="14.5703125" style="2158" customWidth="1"/>
    <col min="13297" max="13312" width="14" style="2158"/>
    <col min="13313" max="13313" width="72" style="2158" customWidth="1"/>
    <col min="13314" max="13314" width="14.5703125" style="2158" customWidth="1"/>
    <col min="13315" max="13333" width="14" style="2158" bestFit="1" customWidth="1"/>
    <col min="13334" max="13334" width="14" style="2158" customWidth="1"/>
    <col min="13335" max="13339" width="14" style="2158" bestFit="1" customWidth="1"/>
    <col min="13340" max="13343" width="14.42578125" style="2158" customWidth="1"/>
    <col min="13344" max="13344" width="19.7109375" style="2158" customWidth="1"/>
    <col min="13345" max="13345" width="17.85546875" style="2158" customWidth="1"/>
    <col min="13346" max="13550" width="9.140625" style="2158" customWidth="1"/>
    <col min="13551" max="13551" width="72" style="2158" customWidth="1"/>
    <col min="13552" max="13552" width="14.5703125" style="2158" customWidth="1"/>
    <col min="13553" max="13568" width="14" style="2158"/>
    <col min="13569" max="13569" width="72" style="2158" customWidth="1"/>
    <col min="13570" max="13570" width="14.5703125" style="2158" customWidth="1"/>
    <col min="13571" max="13589" width="14" style="2158" bestFit="1" customWidth="1"/>
    <col min="13590" max="13590" width="14" style="2158" customWidth="1"/>
    <col min="13591" max="13595" width="14" style="2158" bestFit="1" customWidth="1"/>
    <col min="13596" max="13599" width="14.42578125" style="2158" customWidth="1"/>
    <col min="13600" max="13600" width="19.7109375" style="2158" customWidth="1"/>
    <col min="13601" max="13601" width="17.85546875" style="2158" customWidth="1"/>
    <col min="13602" max="13806" width="9.140625" style="2158" customWidth="1"/>
    <col min="13807" max="13807" width="72" style="2158" customWidth="1"/>
    <col min="13808" max="13808" width="14.5703125" style="2158" customWidth="1"/>
    <col min="13809" max="13824" width="14" style="2158"/>
    <col min="13825" max="13825" width="72" style="2158" customWidth="1"/>
    <col min="13826" max="13826" width="14.5703125" style="2158" customWidth="1"/>
    <col min="13827" max="13845" width="14" style="2158" bestFit="1" customWidth="1"/>
    <col min="13846" max="13846" width="14" style="2158" customWidth="1"/>
    <col min="13847" max="13851" width="14" style="2158" bestFit="1" customWidth="1"/>
    <col min="13852" max="13855" width="14.42578125" style="2158" customWidth="1"/>
    <col min="13856" max="13856" width="19.7109375" style="2158" customWidth="1"/>
    <col min="13857" max="13857" width="17.85546875" style="2158" customWidth="1"/>
    <col min="13858" max="14062" width="9.140625" style="2158" customWidth="1"/>
    <col min="14063" max="14063" width="72" style="2158" customWidth="1"/>
    <col min="14064" max="14064" width="14.5703125" style="2158" customWidth="1"/>
    <col min="14065" max="14080" width="14" style="2158"/>
    <col min="14081" max="14081" width="72" style="2158" customWidth="1"/>
    <col min="14082" max="14082" width="14.5703125" style="2158" customWidth="1"/>
    <col min="14083" max="14101" width="14" style="2158" bestFit="1" customWidth="1"/>
    <col min="14102" max="14102" width="14" style="2158" customWidth="1"/>
    <col min="14103" max="14107" width="14" style="2158" bestFit="1" customWidth="1"/>
    <col min="14108" max="14111" width="14.42578125" style="2158" customWidth="1"/>
    <col min="14112" max="14112" width="19.7109375" style="2158" customWidth="1"/>
    <col min="14113" max="14113" width="17.85546875" style="2158" customWidth="1"/>
    <col min="14114" max="14318" width="9.140625" style="2158" customWidth="1"/>
    <col min="14319" max="14319" width="72" style="2158" customWidth="1"/>
    <col min="14320" max="14320" width="14.5703125" style="2158" customWidth="1"/>
    <col min="14321" max="14336" width="14" style="2158"/>
    <col min="14337" max="14337" width="72" style="2158" customWidth="1"/>
    <col min="14338" max="14338" width="14.5703125" style="2158" customWidth="1"/>
    <col min="14339" max="14357" width="14" style="2158" bestFit="1" customWidth="1"/>
    <col min="14358" max="14358" width="14" style="2158" customWidth="1"/>
    <col min="14359" max="14363" width="14" style="2158" bestFit="1" customWidth="1"/>
    <col min="14364" max="14367" width="14.42578125" style="2158" customWidth="1"/>
    <col min="14368" max="14368" width="19.7109375" style="2158" customWidth="1"/>
    <col min="14369" max="14369" width="17.85546875" style="2158" customWidth="1"/>
    <col min="14370" max="14574" width="9.140625" style="2158" customWidth="1"/>
    <col min="14575" max="14575" width="72" style="2158" customWidth="1"/>
    <col min="14576" max="14576" width="14.5703125" style="2158" customWidth="1"/>
    <col min="14577" max="14592" width="14" style="2158"/>
    <col min="14593" max="14593" width="72" style="2158" customWidth="1"/>
    <col min="14594" max="14594" width="14.5703125" style="2158" customWidth="1"/>
    <col min="14595" max="14613" width="14" style="2158" bestFit="1" customWidth="1"/>
    <col min="14614" max="14614" width="14" style="2158" customWidth="1"/>
    <col min="14615" max="14619" width="14" style="2158" bestFit="1" customWidth="1"/>
    <col min="14620" max="14623" width="14.42578125" style="2158" customWidth="1"/>
    <col min="14624" max="14624" width="19.7109375" style="2158" customWidth="1"/>
    <col min="14625" max="14625" width="17.85546875" style="2158" customWidth="1"/>
    <col min="14626" max="14830" width="9.140625" style="2158" customWidth="1"/>
    <col min="14831" max="14831" width="72" style="2158" customWidth="1"/>
    <col min="14832" max="14832" width="14.5703125" style="2158" customWidth="1"/>
    <col min="14833" max="14848" width="14" style="2158"/>
    <col min="14849" max="14849" width="72" style="2158" customWidth="1"/>
    <col min="14850" max="14850" width="14.5703125" style="2158" customWidth="1"/>
    <col min="14851" max="14869" width="14" style="2158" bestFit="1" customWidth="1"/>
    <col min="14870" max="14870" width="14" style="2158" customWidth="1"/>
    <col min="14871" max="14875" width="14" style="2158" bestFit="1" customWidth="1"/>
    <col min="14876" max="14879" width="14.42578125" style="2158" customWidth="1"/>
    <col min="14880" max="14880" width="19.7109375" style="2158" customWidth="1"/>
    <col min="14881" max="14881" width="17.85546875" style="2158" customWidth="1"/>
    <col min="14882" max="15086" width="9.140625" style="2158" customWidth="1"/>
    <col min="15087" max="15087" width="72" style="2158" customWidth="1"/>
    <col min="15088" max="15088" width="14.5703125" style="2158" customWidth="1"/>
    <col min="15089" max="15104" width="14" style="2158"/>
    <col min="15105" max="15105" width="72" style="2158" customWidth="1"/>
    <col min="15106" max="15106" width="14.5703125" style="2158" customWidth="1"/>
    <col min="15107" max="15125" width="14" style="2158" bestFit="1" customWidth="1"/>
    <col min="15126" max="15126" width="14" style="2158" customWidth="1"/>
    <col min="15127" max="15131" width="14" style="2158" bestFit="1" customWidth="1"/>
    <col min="15132" max="15135" width="14.42578125" style="2158" customWidth="1"/>
    <col min="15136" max="15136" width="19.7109375" style="2158" customWidth="1"/>
    <col min="15137" max="15137" width="17.85546875" style="2158" customWidth="1"/>
    <col min="15138" max="15342" width="9.140625" style="2158" customWidth="1"/>
    <col min="15343" max="15343" width="72" style="2158" customWidth="1"/>
    <col min="15344" max="15344" width="14.5703125" style="2158" customWidth="1"/>
    <col min="15345" max="15360" width="14" style="2158"/>
    <col min="15361" max="15361" width="72" style="2158" customWidth="1"/>
    <col min="15362" max="15362" width="14.5703125" style="2158" customWidth="1"/>
    <col min="15363" max="15381" width="14" style="2158" bestFit="1" customWidth="1"/>
    <col min="15382" max="15382" width="14" style="2158" customWidth="1"/>
    <col min="15383" max="15387" width="14" style="2158" bestFit="1" customWidth="1"/>
    <col min="15388" max="15391" width="14.42578125" style="2158" customWidth="1"/>
    <col min="15392" max="15392" width="19.7109375" style="2158" customWidth="1"/>
    <col min="15393" max="15393" width="17.85546875" style="2158" customWidth="1"/>
    <col min="15394" max="15598" width="9.140625" style="2158" customWidth="1"/>
    <col min="15599" max="15599" width="72" style="2158" customWidth="1"/>
    <col min="15600" max="15600" width="14.5703125" style="2158" customWidth="1"/>
    <col min="15601" max="15616" width="14" style="2158"/>
    <col min="15617" max="15617" width="72" style="2158" customWidth="1"/>
    <col min="15618" max="15618" width="14.5703125" style="2158" customWidth="1"/>
    <col min="15619" max="15637" width="14" style="2158" bestFit="1" customWidth="1"/>
    <col min="15638" max="15638" width="14" style="2158" customWidth="1"/>
    <col min="15639" max="15643" width="14" style="2158" bestFit="1" customWidth="1"/>
    <col min="15644" max="15647" width="14.42578125" style="2158" customWidth="1"/>
    <col min="15648" max="15648" width="19.7109375" style="2158" customWidth="1"/>
    <col min="15649" max="15649" width="17.85546875" style="2158" customWidth="1"/>
    <col min="15650" max="15854" width="9.140625" style="2158" customWidth="1"/>
    <col min="15855" max="15855" width="72" style="2158" customWidth="1"/>
    <col min="15856" max="15856" width="14.5703125" style="2158" customWidth="1"/>
    <col min="15857" max="15872" width="14" style="2158"/>
    <col min="15873" max="15873" width="72" style="2158" customWidth="1"/>
    <col min="15874" max="15874" width="14.5703125" style="2158" customWidth="1"/>
    <col min="15875" max="15893" width="14" style="2158" bestFit="1" customWidth="1"/>
    <col min="15894" max="15894" width="14" style="2158" customWidth="1"/>
    <col min="15895" max="15899" width="14" style="2158" bestFit="1" customWidth="1"/>
    <col min="15900" max="15903" width="14.42578125" style="2158" customWidth="1"/>
    <col min="15904" max="15904" width="19.7109375" style="2158" customWidth="1"/>
    <col min="15905" max="15905" width="17.85546875" style="2158" customWidth="1"/>
    <col min="15906" max="16110" width="9.140625" style="2158" customWidth="1"/>
    <col min="16111" max="16111" width="72" style="2158" customWidth="1"/>
    <col min="16112" max="16112" width="14.5703125" style="2158" customWidth="1"/>
    <col min="16113" max="16128" width="14" style="2158"/>
    <col min="16129" max="16129" width="72" style="2158" customWidth="1"/>
    <col min="16130" max="16130" width="14.5703125" style="2158" customWidth="1"/>
    <col min="16131" max="16149" width="14" style="2158" bestFit="1" customWidth="1"/>
    <col min="16150" max="16150" width="14" style="2158" customWidth="1"/>
    <col min="16151" max="16155" width="14" style="2158" bestFit="1" customWidth="1"/>
    <col min="16156" max="16159" width="14.42578125" style="2158" customWidth="1"/>
    <col min="16160" max="16160" width="19.7109375" style="2158" customWidth="1"/>
    <col min="16161" max="16161" width="17.85546875" style="2158" customWidth="1"/>
    <col min="16162" max="16366" width="9.140625" style="2158" customWidth="1"/>
    <col min="16367" max="16367" width="72" style="2158" customWidth="1"/>
    <col min="16368" max="16368" width="14.5703125" style="2158" customWidth="1"/>
    <col min="16369" max="16384" width="14" style="2158"/>
  </cols>
  <sheetData>
    <row r="1" spans="1:33" ht="25.5">
      <c r="A1" s="1172" t="s">
        <v>322</v>
      </c>
    </row>
    <row r="2" spans="1:33" s="2135" customFormat="1" ht="20.25" customHeight="1" thickBot="1">
      <c r="A2" s="3218" t="s">
        <v>811</v>
      </c>
      <c r="B2" s="3218"/>
      <c r="C2" s="3218"/>
      <c r="D2" s="3218"/>
      <c r="E2" s="3218"/>
      <c r="F2" s="3218"/>
      <c r="G2" s="3218"/>
      <c r="H2" s="2132"/>
      <c r="I2" s="2132"/>
      <c r="J2" s="2133"/>
      <c r="K2" s="2133"/>
      <c r="L2" s="3220"/>
      <c r="M2" s="3220"/>
      <c r="N2" s="3220"/>
      <c r="O2" s="3220"/>
      <c r="P2" s="3220"/>
      <c r="Q2" s="3220"/>
      <c r="R2" s="3220"/>
      <c r="S2" s="3220"/>
      <c r="T2" s="3220"/>
      <c r="U2" s="3220"/>
      <c r="V2" s="3220"/>
      <c r="W2" s="2134"/>
      <c r="X2" s="2134"/>
      <c r="Y2" s="2134"/>
      <c r="Z2" s="2134"/>
      <c r="AA2" s="2134"/>
    </row>
    <row r="3" spans="1:33" s="3126" customFormat="1" ht="18.75" thickBot="1">
      <c r="A3" s="3105" t="s">
        <v>1140</v>
      </c>
      <c r="B3" s="3081" t="s">
        <v>1018</v>
      </c>
      <c r="C3" s="3062" t="s">
        <v>1019</v>
      </c>
      <c r="D3" s="3062" t="s">
        <v>1020</v>
      </c>
      <c r="E3" s="3063" t="s">
        <v>1021</v>
      </c>
      <c r="F3" s="3091" t="s">
        <v>1022</v>
      </c>
      <c r="G3" s="3061" t="s">
        <v>1023</v>
      </c>
      <c r="H3" s="3061" t="s">
        <v>1024</v>
      </c>
      <c r="I3" s="3061" t="s">
        <v>1025</v>
      </c>
      <c r="J3" s="3063" t="s">
        <v>1026</v>
      </c>
      <c r="K3" s="3091" t="s">
        <v>1151</v>
      </c>
      <c r="L3" s="3064" t="s">
        <v>1028</v>
      </c>
      <c r="M3" s="3064" t="s">
        <v>1029</v>
      </c>
      <c r="N3" s="3064" t="s">
        <v>1030</v>
      </c>
      <c r="O3" s="3065" t="s">
        <v>1031</v>
      </c>
      <c r="P3" s="3065" t="s">
        <v>1174</v>
      </c>
      <c r="Q3" s="3065" t="s">
        <v>1175</v>
      </c>
      <c r="R3" s="3064" t="s">
        <v>1176</v>
      </c>
      <c r="S3" s="3064" t="s">
        <v>1110</v>
      </c>
      <c r="T3" s="3065" t="s">
        <v>1177</v>
      </c>
      <c r="U3" s="3065" t="s">
        <v>1178</v>
      </c>
      <c r="V3" s="3065" t="s">
        <v>1179</v>
      </c>
      <c r="W3" s="3064" t="s">
        <v>1180</v>
      </c>
      <c r="X3" s="3064" t="s">
        <v>1181</v>
      </c>
      <c r="Y3" s="3065" t="s">
        <v>1182</v>
      </c>
      <c r="Z3" s="3065" t="s">
        <v>1183</v>
      </c>
      <c r="AA3" s="3065" t="s">
        <v>1184</v>
      </c>
      <c r="AB3" s="3064" t="s">
        <v>1185</v>
      </c>
      <c r="AC3" s="3064" t="s">
        <v>1186</v>
      </c>
      <c r="AD3" s="3065" t="s">
        <v>1187</v>
      </c>
      <c r="AE3" s="3065" t="s">
        <v>1188</v>
      </c>
      <c r="AF3" s="3065" t="s">
        <v>1189</v>
      </c>
      <c r="AG3" s="3064" t="s">
        <v>1190</v>
      </c>
    </row>
    <row r="4" spans="1:33" s="2142" customFormat="1" ht="26.25" customHeight="1">
      <c r="A4" s="3107" t="s">
        <v>1191</v>
      </c>
      <c r="B4" s="2136">
        <v>9236031.0319270603</v>
      </c>
      <c r="C4" s="2137">
        <v>7850894.6345826434</v>
      </c>
      <c r="D4" s="2137">
        <v>10446931.119660961</v>
      </c>
      <c r="E4" s="2138">
        <v>8918568.5273890998</v>
      </c>
      <c r="F4" s="2139">
        <v>36452425.310000002</v>
      </c>
      <c r="G4" s="2138">
        <v>9772379.2745704763</v>
      </c>
      <c r="H4" s="2137">
        <v>9535551.468522789</v>
      </c>
      <c r="I4" s="2137">
        <v>8868984.9979717787</v>
      </c>
      <c r="J4" s="2138">
        <v>7135058.5742413793</v>
      </c>
      <c r="K4" s="2139">
        <v>35311974.315306425</v>
      </c>
      <c r="L4" s="2140">
        <v>8321245.0792539278</v>
      </c>
      <c r="M4" s="2141">
        <v>8004825.5523278899</v>
      </c>
      <c r="N4" s="2141">
        <v>9275035.5929882135</v>
      </c>
      <c r="O4" s="2140">
        <v>9722429.5162183754</v>
      </c>
      <c r="P4" s="2139">
        <v>35323535.7407884</v>
      </c>
      <c r="Q4" s="2140">
        <v>9798085.3000000007</v>
      </c>
      <c r="R4" s="2141">
        <v>9722310.4900000002</v>
      </c>
      <c r="S4" s="2141">
        <v>11642337.359999999</v>
      </c>
      <c r="T4" s="2140">
        <v>11653782.51</v>
      </c>
      <c r="U4" s="2139">
        <v>42816515.670000002</v>
      </c>
      <c r="V4" s="2140">
        <v>9750783.8775671851</v>
      </c>
      <c r="W4" s="2141">
        <v>9690408.5877411235</v>
      </c>
      <c r="X4" s="2141">
        <v>11342302.478019422</v>
      </c>
      <c r="Y4" s="2140">
        <v>12290249.730164047</v>
      </c>
      <c r="Z4" s="2139">
        <v>43073744.673491776</v>
      </c>
      <c r="AA4" s="2140">
        <v>9476058.0314486623</v>
      </c>
      <c r="AB4" s="2141">
        <v>10124971.782277558</v>
      </c>
      <c r="AC4" s="2141">
        <v>11694639.754298734</v>
      </c>
      <c r="AD4" s="2140">
        <v>12379145.761218797</v>
      </c>
      <c r="AE4" s="2139">
        <v>43674815.329243749</v>
      </c>
      <c r="AF4" s="2141">
        <v>9376504.3676001094</v>
      </c>
      <c r="AG4" s="2140">
        <v>9517218.5127245933</v>
      </c>
    </row>
    <row r="5" spans="1:33" s="2142" customFormat="1" ht="26.25" customHeight="1">
      <c r="A5" s="3108" t="s">
        <v>1192</v>
      </c>
      <c r="B5" s="2143">
        <v>56645.387582632291</v>
      </c>
      <c r="C5" s="2144">
        <v>46004.171485240709</v>
      </c>
      <c r="D5" s="2144">
        <v>54256.261448720303</v>
      </c>
      <c r="E5" s="2138">
        <v>67573.739483406694</v>
      </c>
      <c r="F5" s="2145">
        <v>224479.56</v>
      </c>
      <c r="G5" s="2138">
        <v>60703.844073704757</v>
      </c>
      <c r="H5" s="2144">
        <v>43755.351662749679</v>
      </c>
      <c r="I5" s="2144">
        <v>57462.610867184027</v>
      </c>
      <c r="J5" s="2138">
        <v>70372.241167927656</v>
      </c>
      <c r="K5" s="2145">
        <v>232294.04777156614</v>
      </c>
      <c r="L5" s="2140">
        <v>62141.22240710289</v>
      </c>
      <c r="M5" s="2146">
        <v>55003.653222526977</v>
      </c>
      <c r="N5" s="2146">
        <v>54056.274848750829</v>
      </c>
      <c r="O5" s="2140">
        <v>60565.981233187951</v>
      </c>
      <c r="P5" s="2145">
        <v>231767.13171156865</v>
      </c>
      <c r="Q5" s="2140">
        <v>68172.320000000007</v>
      </c>
      <c r="R5" s="2146">
        <v>41734.160000000003</v>
      </c>
      <c r="S5" s="2146">
        <v>54869</v>
      </c>
      <c r="T5" s="2140">
        <v>67001.23</v>
      </c>
      <c r="U5" s="2145">
        <v>231776.71</v>
      </c>
      <c r="V5" s="2140">
        <v>72802.14943051523</v>
      </c>
      <c r="W5" s="2146">
        <v>41804.373590474446</v>
      </c>
      <c r="X5" s="2146">
        <v>55655.41461604213</v>
      </c>
      <c r="Y5" s="2140">
        <v>68473.495106645845</v>
      </c>
      <c r="Z5" s="2145">
        <v>238735.43274367764</v>
      </c>
      <c r="AA5" s="2140">
        <v>78382.413106808832</v>
      </c>
      <c r="AB5" s="2146">
        <v>42582.819051927916</v>
      </c>
      <c r="AC5" s="2146">
        <v>55219.602624707979</v>
      </c>
      <c r="AD5" s="2140">
        <v>65881.434718151228</v>
      </c>
      <c r="AE5" s="2145">
        <v>242066.26950159596</v>
      </c>
      <c r="AF5" s="2146">
        <v>82515.333959287978</v>
      </c>
      <c r="AG5" s="2140">
        <v>37149.500895564015</v>
      </c>
    </row>
    <row r="6" spans="1:33" s="2142" customFormat="1" ht="26.25" customHeight="1">
      <c r="A6" s="3109" t="s">
        <v>1193</v>
      </c>
      <c r="B6" s="2143">
        <v>899812.11250608985</v>
      </c>
      <c r="C6" s="2144">
        <v>1179359.582156661</v>
      </c>
      <c r="D6" s="2144">
        <v>1137301.1360106806</v>
      </c>
      <c r="E6" s="2138">
        <v>1615675.0293265684</v>
      </c>
      <c r="F6" s="2145">
        <v>4832147.8599999994</v>
      </c>
      <c r="G6" s="2138">
        <v>1162125.7765295208</v>
      </c>
      <c r="H6" s="2144">
        <v>1291254.4517048746</v>
      </c>
      <c r="I6" s="2144">
        <v>1213314.9135569523</v>
      </c>
      <c r="J6" s="2138">
        <v>1386454.7783643787</v>
      </c>
      <c r="K6" s="2145">
        <v>5053149.9201557254</v>
      </c>
      <c r="L6" s="2140">
        <v>1262625.2053486581</v>
      </c>
      <c r="M6" s="2146">
        <v>1208565.3174635964</v>
      </c>
      <c r="N6" s="2146">
        <v>1264511.9309857553</v>
      </c>
      <c r="O6" s="2140">
        <v>1217295.978341406</v>
      </c>
      <c r="P6" s="2145">
        <v>4952998.4321394153</v>
      </c>
      <c r="Q6" s="2140">
        <v>1023695.1</v>
      </c>
      <c r="R6" s="2146">
        <v>975614.65</v>
      </c>
      <c r="S6" s="2146">
        <v>1095341.3600000001</v>
      </c>
      <c r="T6" s="2140">
        <v>1350298.2</v>
      </c>
      <c r="U6" s="2145">
        <v>4444949.32</v>
      </c>
      <c r="V6" s="2140">
        <v>946635.15904235281</v>
      </c>
      <c r="W6" s="2146">
        <v>1099713.4666377814</v>
      </c>
      <c r="X6" s="2146">
        <v>1042444.2790363953</v>
      </c>
      <c r="Y6" s="2140">
        <v>1044363.7452605051</v>
      </c>
      <c r="Z6" s="2145">
        <v>4133156.6499770344</v>
      </c>
      <c r="AA6" s="2140">
        <v>938924.54623255506</v>
      </c>
      <c r="AB6" s="2146">
        <v>785546.46682966955</v>
      </c>
      <c r="AC6" s="2146">
        <v>938322.05132063152</v>
      </c>
      <c r="AD6" s="2140">
        <v>978629.74332475883</v>
      </c>
      <c r="AE6" s="2145">
        <v>3641422.8077076152</v>
      </c>
      <c r="AF6" s="2146">
        <v>726852.97398869356</v>
      </c>
      <c r="AG6" s="2140">
        <v>834479.95644833322</v>
      </c>
    </row>
    <row r="7" spans="1:33" s="2142" customFormat="1" ht="26.25" customHeight="1">
      <c r="A7" s="3107" t="s">
        <v>1194</v>
      </c>
      <c r="B7" s="2143">
        <v>285292.55321897008</v>
      </c>
      <c r="C7" s="2144">
        <v>283616.04998733493</v>
      </c>
      <c r="D7" s="2144">
        <v>273296.73047448997</v>
      </c>
      <c r="E7" s="2138">
        <v>282235.47334120487</v>
      </c>
      <c r="F7" s="2145">
        <v>1124440.8070219997</v>
      </c>
      <c r="G7" s="2138">
        <v>367631.87075783638</v>
      </c>
      <c r="H7" s="2144">
        <v>309715.80106884148</v>
      </c>
      <c r="I7" s="2144">
        <v>290803.06931756297</v>
      </c>
      <c r="J7" s="2138">
        <v>279471.9741422087</v>
      </c>
      <c r="K7" s="2145">
        <v>1247622.7152864486</v>
      </c>
      <c r="L7" s="2140">
        <v>337023.26687419275</v>
      </c>
      <c r="M7" s="2146">
        <v>244791.16427987732</v>
      </c>
      <c r="N7" s="2146">
        <v>255931.3834473337</v>
      </c>
      <c r="O7" s="2140">
        <v>207336.85458001297</v>
      </c>
      <c r="P7" s="2145">
        <v>1045082.6691814166</v>
      </c>
      <c r="Q7" s="2140">
        <v>343722.36</v>
      </c>
      <c r="R7" s="2146">
        <v>248462.83</v>
      </c>
      <c r="S7" s="2146">
        <v>278744.95</v>
      </c>
      <c r="T7" s="2140">
        <v>289078.05</v>
      </c>
      <c r="U7" s="2145">
        <v>1160008.19</v>
      </c>
      <c r="V7" s="2140">
        <v>289996.41008211602</v>
      </c>
      <c r="W7" s="2146">
        <v>255528.15756109139</v>
      </c>
      <c r="X7" s="2146">
        <v>249490.89607127314</v>
      </c>
      <c r="Y7" s="2140">
        <v>307425.98155701137</v>
      </c>
      <c r="Z7" s="2145">
        <v>1102441.445271492</v>
      </c>
      <c r="AA7" s="2140">
        <v>328498.11854155461</v>
      </c>
      <c r="AB7" s="2146">
        <v>214472.93470966371</v>
      </c>
      <c r="AC7" s="2146">
        <v>307719.86554473045</v>
      </c>
      <c r="AD7" s="2140">
        <v>286388.7456985382</v>
      </c>
      <c r="AE7" s="2145">
        <v>1137079.664494487</v>
      </c>
      <c r="AF7" s="2146">
        <v>298003.11156756181</v>
      </c>
      <c r="AG7" s="2140">
        <v>263310.04874240822</v>
      </c>
    </row>
    <row r="8" spans="1:33" s="2142" customFormat="1" ht="26.25" customHeight="1">
      <c r="A8" s="3107" t="s">
        <v>1195</v>
      </c>
      <c r="B8" s="2143">
        <v>614519.55928711977</v>
      </c>
      <c r="C8" s="2144">
        <v>895743.53216932598</v>
      </c>
      <c r="D8" s="2144">
        <v>864004.40553619061</v>
      </c>
      <c r="E8" s="2138">
        <v>1333439.5559853634</v>
      </c>
      <c r="F8" s="2145">
        <v>3707707.0529779997</v>
      </c>
      <c r="G8" s="2138">
        <v>794493.90577168437</v>
      </c>
      <c r="H8" s="2144">
        <v>981538.65063603316</v>
      </c>
      <c r="I8" s="2144">
        <v>922511.84423938929</v>
      </c>
      <c r="J8" s="2138">
        <v>1106982.80422217</v>
      </c>
      <c r="K8" s="2145">
        <v>3805527.2048692768</v>
      </c>
      <c r="L8" s="2140">
        <v>925601.93847446539</v>
      </c>
      <c r="M8" s="2146">
        <v>963774.15318371903</v>
      </c>
      <c r="N8" s="2146">
        <v>1008580.5475384216</v>
      </c>
      <c r="O8" s="2140">
        <v>1009959.123761393</v>
      </c>
      <c r="P8" s="2145">
        <v>3907915.7629579986</v>
      </c>
      <c r="Q8" s="2140">
        <v>679972.75</v>
      </c>
      <c r="R8" s="2146">
        <v>727151.82</v>
      </c>
      <c r="S8" s="2146">
        <v>816596.41</v>
      </c>
      <c r="T8" s="2140">
        <v>1061220.1499999999</v>
      </c>
      <c r="U8" s="2145">
        <v>3284941.13</v>
      </c>
      <c r="V8" s="2140">
        <v>656638.74896023679</v>
      </c>
      <c r="W8" s="2146">
        <v>844185.30907669</v>
      </c>
      <c r="X8" s="2146">
        <v>792953.38296512223</v>
      </c>
      <c r="Y8" s="2140">
        <v>736937.76370349375</v>
      </c>
      <c r="Z8" s="2145">
        <v>3030715.2047055429</v>
      </c>
      <c r="AA8" s="2140">
        <v>610426.42769100051</v>
      </c>
      <c r="AB8" s="2146">
        <v>571073.53212000581</v>
      </c>
      <c r="AC8" s="2146">
        <v>630602.18577590107</v>
      </c>
      <c r="AD8" s="2140">
        <v>692240.99762622057</v>
      </c>
      <c r="AE8" s="2145">
        <v>2504343.1432131277</v>
      </c>
      <c r="AF8" s="2146">
        <v>428849.86242113175</v>
      </c>
      <c r="AG8" s="2140">
        <v>571169.90770592494</v>
      </c>
    </row>
    <row r="9" spans="1:33" s="2142" customFormat="1" ht="26.25" customHeight="1">
      <c r="A9" s="3107" t="s">
        <v>1196</v>
      </c>
      <c r="B9" s="2143">
        <v>41162.377846031915</v>
      </c>
      <c r="C9" s="2144">
        <v>41492.05364113742</v>
      </c>
      <c r="D9" s="2144">
        <v>41621.569132071745</v>
      </c>
      <c r="E9" s="2138">
        <v>42094.889380758941</v>
      </c>
      <c r="F9" s="2145">
        <v>166370.89000000001</v>
      </c>
      <c r="G9" s="2138">
        <v>32488.050045471704</v>
      </c>
      <c r="H9" s="2144">
        <v>33591.873316416051</v>
      </c>
      <c r="I9" s="2144">
        <v>38280.31689491526</v>
      </c>
      <c r="J9" s="2138">
        <v>35078.527179378441</v>
      </c>
      <c r="K9" s="2145">
        <v>139438.76743618146</v>
      </c>
      <c r="L9" s="2140">
        <v>46824.469289379238</v>
      </c>
      <c r="M9" s="2146">
        <v>45629.425188039328</v>
      </c>
      <c r="N9" s="2146">
        <v>45492.131805378653</v>
      </c>
      <c r="O9" s="2140">
        <v>46585.008933908408</v>
      </c>
      <c r="P9" s="2145">
        <v>184531.03521670561</v>
      </c>
      <c r="Q9" s="2140">
        <v>125432.53</v>
      </c>
      <c r="R9" s="2146">
        <v>137501.01</v>
      </c>
      <c r="S9" s="2146">
        <v>122099.49</v>
      </c>
      <c r="T9" s="2140">
        <v>136834.10999999999</v>
      </c>
      <c r="U9" s="2145">
        <v>521867.15</v>
      </c>
      <c r="V9" s="2140">
        <v>129056.58116691197</v>
      </c>
      <c r="W9" s="2146">
        <v>146214.53453580057</v>
      </c>
      <c r="X9" s="2146">
        <v>130208.81387580794</v>
      </c>
      <c r="Y9" s="2140">
        <v>143138.47745855543</v>
      </c>
      <c r="Z9" s="2145">
        <v>548618.40703707596</v>
      </c>
      <c r="AA9" s="2140">
        <v>118536.46952016588</v>
      </c>
      <c r="AB9" s="2146">
        <v>138157.54017790986</v>
      </c>
      <c r="AC9" s="2146">
        <v>124315.08701461353</v>
      </c>
      <c r="AD9" s="2140">
        <v>136493.27645381915</v>
      </c>
      <c r="AE9" s="2145">
        <v>517502.37316650839</v>
      </c>
      <c r="AF9" s="2146">
        <v>110385.31921489869</v>
      </c>
      <c r="AG9" s="2140">
        <v>127424.16792644067</v>
      </c>
    </row>
    <row r="10" spans="1:33" s="2142" customFormat="1" ht="26.25" customHeight="1">
      <c r="A10" s="3107" t="s">
        <v>1161</v>
      </c>
      <c r="B10" s="2143">
        <v>2268503.6587267388</v>
      </c>
      <c r="C10" s="2144">
        <v>2079135.7057963782</v>
      </c>
      <c r="D10" s="2144">
        <v>2626374.2843361939</v>
      </c>
      <c r="E10" s="2138">
        <v>2450677.5441588718</v>
      </c>
      <c r="F10" s="2145">
        <v>9424691.1930181831</v>
      </c>
      <c r="G10" s="2138">
        <v>2245947.1115280208</v>
      </c>
      <c r="H10" s="2144">
        <v>1976385.8622475085</v>
      </c>
      <c r="I10" s="2144">
        <v>2314124.3783953716</v>
      </c>
      <c r="J10" s="2138">
        <v>2167754.7758381939</v>
      </c>
      <c r="K10" s="2145">
        <v>8704212.1280090958</v>
      </c>
      <c r="L10" s="2140">
        <v>2291730.7816041266</v>
      </c>
      <c r="M10" s="2146">
        <v>2341305.1986777722</v>
      </c>
      <c r="N10" s="2146">
        <v>2057406.7039517823</v>
      </c>
      <c r="O10" s="2140">
        <v>2256396.2187233963</v>
      </c>
      <c r="P10" s="2145">
        <v>8946838.9029570781</v>
      </c>
      <c r="Q10" s="2140">
        <v>2110206.71</v>
      </c>
      <c r="R10" s="2146">
        <v>2476898.7200000002</v>
      </c>
      <c r="S10" s="2146">
        <v>2248819.89</v>
      </c>
      <c r="T10" s="2140">
        <v>2484421.88</v>
      </c>
      <c r="U10" s="2145">
        <v>9320347.1899999995</v>
      </c>
      <c r="V10" s="2140">
        <v>2534030.120296577</v>
      </c>
      <c r="W10" s="2146">
        <v>2805531.4607911003</v>
      </c>
      <c r="X10" s="2146">
        <v>2437126.0697995471</v>
      </c>
      <c r="Y10" s="2140">
        <v>2795055.3099348806</v>
      </c>
      <c r="Z10" s="2145">
        <v>10571742.960822105</v>
      </c>
      <c r="AA10" s="2140">
        <v>2727601.9515643269</v>
      </c>
      <c r="AB10" s="2146">
        <v>2788385.2438333649</v>
      </c>
      <c r="AC10" s="2146">
        <v>2329741.3151636273</v>
      </c>
      <c r="AD10" s="2140">
        <v>2586499.2414489156</v>
      </c>
      <c r="AE10" s="2145">
        <v>10432227.752010234</v>
      </c>
      <c r="AF10" s="2146">
        <v>2530414.5955131911</v>
      </c>
      <c r="AG10" s="2140">
        <v>2874594.1075252113</v>
      </c>
    </row>
    <row r="11" spans="1:33" s="2142" customFormat="1" ht="26.25" customHeight="1">
      <c r="A11" s="3107" t="s">
        <v>1162</v>
      </c>
      <c r="B11" s="2143">
        <v>2507917.1600415497</v>
      </c>
      <c r="C11" s="2144">
        <v>3865706.0157198217</v>
      </c>
      <c r="D11" s="2144">
        <v>3199910.013783996</v>
      </c>
      <c r="E11" s="2138">
        <v>4440307.6404546332</v>
      </c>
      <c r="F11" s="2145">
        <v>14013840.83</v>
      </c>
      <c r="G11" s="2138">
        <v>2919855.9926231047</v>
      </c>
      <c r="H11" s="2144">
        <v>3612346.3931493363</v>
      </c>
      <c r="I11" s="2144">
        <v>4645201.9603254115</v>
      </c>
      <c r="J11" s="2138">
        <v>6450986.6169543881</v>
      </c>
      <c r="K11" s="2145">
        <v>17628390.963052243</v>
      </c>
      <c r="L11" s="2140">
        <v>3803474.3278251435</v>
      </c>
      <c r="M11" s="2146">
        <v>4298829.9915230265</v>
      </c>
      <c r="N11" s="2146">
        <v>4468848.3880899195</v>
      </c>
      <c r="O11" s="2140">
        <v>4424560.2544771507</v>
      </c>
      <c r="P11" s="2145">
        <v>16995712.961915243</v>
      </c>
      <c r="Q11" s="2140">
        <v>3170392.51</v>
      </c>
      <c r="R11" s="2146">
        <v>3466333.24</v>
      </c>
      <c r="S11" s="2146">
        <v>3379720.86</v>
      </c>
      <c r="T11" s="2140">
        <v>3284990.26</v>
      </c>
      <c r="U11" s="2145">
        <v>13301436.869999999</v>
      </c>
      <c r="V11" s="2140">
        <v>3741002.8351199538</v>
      </c>
      <c r="W11" s="2146">
        <v>4408913.4905131944</v>
      </c>
      <c r="X11" s="2146">
        <v>4419202.8213218246</v>
      </c>
      <c r="Y11" s="2140">
        <v>3935972.8590225694</v>
      </c>
      <c r="Z11" s="2145">
        <v>16505092.005977541</v>
      </c>
      <c r="AA11" s="2140">
        <v>4396275.701308432</v>
      </c>
      <c r="AB11" s="2146">
        <v>3952818.1589578316</v>
      </c>
      <c r="AC11" s="2146">
        <v>4375659.6656443691</v>
      </c>
      <c r="AD11" s="2140">
        <v>3735954.4156489763</v>
      </c>
      <c r="AE11" s="2145">
        <v>16460707.941559609</v>
      </c>
      <c r="AF11" s="2146">
        <v>4439495.2168643083</v>
      </c>
      <c r="AG11" s="2140">
        <v>4273133.2420824133</v>
      </c>
    </row>
    <row r="12" spans="1:33" s="2142" customFormat="1" ht="26.25" customHeight="1" thickBot="1">
      <c r="A12" s="3107" t="s">
        <v>1163</v>
      </c>
      <c r="B12" s="2143">
        <v>2219693.3578891233</v>
      </c>
      <c r="C12" s="2144">
        <v>1921087.2169375408</v>
      </c>
      <c r="D12" s="2144">
        <v>2989805.3009322155</v>
      </c>
      <c r="E12" s="2138">
        <v>2514019.4642411191</v>
      </c>
      <c r="F12" s="2145">
        <v>9644605.3399999999</v>
      </c>
      <c r="G12" s="2138">
        <v>2571707.0876099542</v>
      </c>
      <c r="H12" s="2144">
        <v>2575575.9644615152</v>
      </c>
      <c r="I12" s="2144">
        <v>2129776.6046450087</v>
      </c>
      <c r="J12" s="2138">
        <v>1612048.5899766649</v>
      </c>
      <c r="K12" s="2145">
        <v>8889108.2466931436</v>
      </c>
      <c r="L12" s="2140">
        <v>1682379.2989398516</v>
      </c>
      <c r="M12" s="2146">
        <v>1449709.2769101767</v>
      </c>
      <c r="N12" s="2146">
        <v>1339354.2561929319</v>
      </c>
      <c r="O12" s="2140">
        <v>1493890.9086246602</v>
      </c>
      <c r="P12" s="2145">
        <v>5965333.7406676207</v>
      </c>
      <c r="Q12" s="2140">
        <v>1580654.75</v>
      </c>
      <c r="R12" s="2146">
        <v>1558081.16</v>
      </c>
      <c r="S12" s="2146">
        <v>1896390.95</v>
      </c>
      <c r="T12" s="2140">
        <v>1658920.47</v>
      </c>
      <c r="U12" s="2145">
        <v>6694047.3300000001</v>
      </c>
      <c r="V12" s="2140">
        <v>1573262.6729114356</v>
      </c>
      <c r="W12" s="2146">
        <v>1943218.9384151497</v>
      </c>
      <c r="X12" s="2146">
        <v>1719406.456737973</v>
      </c>
      <c r="Y12" s="2140">
        <v>1857742.8422348504</v>
      </c>
      <c r="Z12" s="2145">
        <v>7093630.9102994092</v>
      </c>
      <c r="AA12" s="2140">
        <v>1531975.5550466306</v>
      </c>
      <c r="AB12" s="2146">
        <v>1209408.1323396703</v>
      </c>
      <c r="AC12" s="2146">
        <v>1309422.387127449</v>
      </c>
      <c r="AD12" s="2140">
        <v>1137243.6803273312</v>
      </c>
      <c r="AE12" s="2145">
        <v>5188049.7548410818</v>
      </c>
      <c r="AF12" s="2146">
        <v>1129612.7655210567</v>
      </c>
      <c r="AG12" s="2140">
        <v>1409509.3653729698</v>
      </c>
    </row>
    <row r="13" spans="1:33" s="2142" customFormat="1" ht="26.25" customHeight="1" thickBot="1">
      <c r="A13" s="3110" t="s">
        <v>1164</v>
      </c>
      <c r="B13" s="2147">
        <v>12790378.37074098</v>
      </c>
      <c r="C13" s="2148">
        <v>13141504.946444342</v>
      </c>
      <c r="D13" s="2148">
        <v>14516589.083440406</v>
      </c>
      <c r="E13" s="2149">
        <v>15020877.905952221</v>
      </c>
      <c r="F13" s="2150">
        <v>55469350.303018183</v>
      </c>
      <c r="G13" s="2149">
        <v>13621792.961760346</v>
      </c>
      <c r="H13" s="2148">
        <v>13917309.43614216</v>
      </c>
      <c r="I13" s="2148">
        <v>15007592.573366603</v>
      </c>
      <c r="J13" s="2149">
        <v>15633656.923768982</v>
      </c>
      <c r="K13" s="2150">
        <v>58180351.895038098</v>
      </c>
      <c r="L13" s="2151">
        <v>14105661.786788484</v>
      </c>
      <c r="M13" s="2152">
        <v>14504449.861492673</v>
      </c>
      <c r="N13" s="2152">
        <v>15825996.766476868</v>
      </c>
      <c r="O13" s="2151">
        <v>16233942.049302764</v>
      </c>
      <c r="P13" s="2150">
        <v>60670050.464060791</v>
      </c>
      <c r="Q13" s="2151">
        <v>14715329.720000001</v>
      </c>
      <c r="R13" s="2152">
        <v>15262311.1</v>
      </c>
      <c r="S13" s="2152">
        <v>16646797.019999998</v>
      </c>
      <c r="T13" s="2151">
        <v>17318407.719999999</v>
      </c>
      <c r="U13" s="2150">
        <v>63942845.560000002</v>
      </c>
      <c r="V13" s="2151">
        <v>15601048.049712062</v>
      </c>
      <c r="W13" s="2152">
        <v>16249366.975394325</v>
      </c>
      <c r="X13" s="2152">
        <v>17707533.419931069</v>
      </c>
      <c r="Y13" s="2151">
        <v>18419510.774712354</v>
      </c>
      <c r="Z13" s="2150">
        <v>67977459.219749808</v>
      </c>
      <c r="AA13" s="2151">
        <v>16203803.558134319</v>
      </c>
      <c r="AB13" s="2152">
        <v>16623053.878788589</v>
      </c>
      <c r="AC13" s="2152">
        <v>18208475.088939235</v>
      </c>
      <c r="AD13" s="2151">
        <v>18745360.192486089</v>
      </c>
      <c r="AE13" s="2150">
        <v>69780692.718348235</v>
      </c>
      <c r="AF13" s="2152">
        <v>16136555.041619435</v>
      </c>
      <c r="AG13" s="2151">
        <v>16254490.122229584</v>
      </c>
    </row>
    <row r="14" spans="1:33" s="2142" customFormat="1" ht="26.25" customHeight="1">
      <c r="A14" s="3107" t="s">
        <v>1165</v>
      </c>
      <c r="B14" s="2143">
        <v>3508225.8508269223</v>
      </c>
      <c r="C14" s="2144">
        <v>3504014.0854593376</v>
      </c>
      <c r="D14" s="2144">
        <v>3618214.4234735421</v>
      </c>
      <c r="E14" s="2138">
        <v>3996161.764008265</v>
      </c>
      <c r="F14" s="2145">
        <v>14626616.123768065</v>
      </c>
      <c r="G14" s="2138">
        <v>3999550.8807629631</v>
      </c>
      <c r="H14" s="2144">
        <v>4030751.2723148642</v>
      </c>
      <c r="I14" s="2144">
        <v>3850393.3711983836</v>
      </c>
      <c r="J14" s="2138">
        <v>4187610.4105197056</v>
      </c>
      <c r="K14" s="2145">
        <v>16068305.934795918</v>
      </c>
      <c r="L14" s="2140">
        <v>4094829.3535209792</v>
      </c>
      <c r="M14" s="2146">
        <v>4286617.8825463392</v>
      </c>
      <c r="N14" s="2146">
        <v>4124652.0519815367</v>
      </c>
      <c r="O14" s="2140">
        <v>4124197.8628151137</v>
      </c>
      <c r="P14" s="2145">
        <v>16630297.150863972</v>
      </c>
      <c r="Q14" s="2140">
        <v>4157155.85</v>
      </c>
      <c r="R14" s="2146">
        <v>4432472.5999999996</v>
      </c>
      <c r="S14" s="2146">
        <v>4185278.52</v>
      </c>
      <c r="T14" s="2140">
        <v>4349142.43</v>
      </c>
      <c r="U14" s="2145">
        <v>17124049.41</v>
      </c>
      <c r="V14" s="2140">
        <v>4266455.0917697186</v>
      </c>
      <c r="W14" s="2146">
        <v>4522399.5396545697</v>
      </c>
      <c r="X14" s="2146">
        <v>4204314.39373066</v>
      </c>
      <c r="Y14" s="2140">
        <v>4512628.4405393889</v>
      </c>
      <c r="Z14" s="2145">
        <v>17505797.465694338</v>
      </c>
      <c r="AA14" s="2140">
        <v>3840044.2086844719</v>
      </c>
      <c r="AB14" s="2146">
        <v>4155791.3617361593</v>
      </c>
      <c r="AC14" s="2146">
        <v>3872153.9533859612</v>
      </c>
      <c r="AD14" s="2140">
        <v>4096641.9292336442</v>
      </c>
      <c r="AE14" s="2145">
        <v>15964631.453040237</v>
      </c>
      <c r="AF14" s="2146">
        <v>3429847.6861013044</v>
      </c>
      <c r="AG14" s="2140">
        <v>3425263.3867386351</v>
      </c>
    </row>
    <row r="15" spans="1:33" s="2142" customFormat="1" ht="26.25" customHeight="1">
      <c r="A15" s="3107" t="s">
        <v>1166</v>
      </c>
      <c r="B15" s="2143">
        <v>8414131.1217940021</v>
      </c>
      <c r="C15" s="2144">
        <v>8766955.7650584914</v>
      </c>
      <c r="D15" s="2144">
        <v>10005405.499164572</v>
      </c>
      <c r="E15" s="2138">
        <v>10052168.699608149</v>
      </c>
      <c r="F15" s="2145">
        <v>37238661.085625239</v>
      </c>
      <c r="G15" s="2138">
        <v>8675745.2937144749</v>
      </c>
      <c r="H15" s="2144">
        <v>8937119.6871085074</v>
      </c>
      <c r="I15" s="2144">
        <v>10198107.540183375</v>
      </c>
      <c r="J15" s="2138">
        <v>10426879.58356376</v>
      </c>
      <c r="K15" s="2145">
        <v>38237852.104570135</v>
      </c>
      <c r="L15" s="2140">
        <v>8908467.5439435579</v>
      </c>
      <c r="M15" s="2146">
        <v>9034600.1251063272</v>
      </c>
      <c r="N15" s="2146">
        <v>10594738.060603809</v>
      </c>
      <c r="O15" s="2140">
        <v>10946298.506918196</v>
      </c>
      <c r="P15" s="2145">
        <v>39484104.236571893</v>
      </c>
      <c r="Q15" s="2140">
        <v>9498870.0399999991</v>
      </c>
      <c r="R15" s="2146">
        <v>9657039.9000000004</v>
      </c>
      <c r="S15" s="2146">
        <v>11371330.789999999</v>
      </c>
      <c r="T15" s="2140">
        <v>11817495.380000001</v>
      </c>
      <c r="U15" s="2145">
        <v>42344736.109999999</v>
      </c>
      <c r="V15" s="2140">
        <v>10213241.912654841</v>
      </c>
      <c r="W15" s="2146">
        <v>10493370.827802261</v>
      </c>
      <c r="X15" s="2146">
        <v>12271422.247927891</v>
      </c>
      <c r="Y15" s="2140">
        <v>12540259.704315932</v>
      </c>
      <c r="Z15" s="2145">
        <v>45518294.69270093</v>
      </c>
      <c r="AA15" s="2140">
        <v>11211074.335995002</v>
      </c>
      <c r="AB15" s="2146">
        <v>11205178.541392615</v>
      </c>
      <c r="AC15" s="2146">
        <v>13069914.129568946</v>
      </c>
      <c r="AD15" s="2140">
        <v>13295189.049862083</v>
      </c>
      <c r="AE15" s="2145">
        <v>48781356.056818649</v>
      </c>
      <c r="AF15" s="2146">
        <v>11558326.246691177</v>
      </c>
      <c r="AG15" s="2140">
        <v>11627244.783774814</v>
      </c>
    </row>
    <row r="16" spans="1:33" s="2142" customFormat="1" ht="26.25" customHeight="1">
      <c r="A16" s="3107" t="s">
        <v>1167</v>
      </c>
      <c r="B16" s="2143">
        <v>586712.04141525156</v>
      </c>
      <c r="C16" s="2144">
        <v>592490.00053807371</v>
      </c>
      <c r="D16" s="2144">
        <v>608320.23946799163</v>
      </c>
      <c r="E16" s="2138">
        <v>663197.84995122743</v>
      </c>
      <c r="F16" s="2145">
        <v>2450720.131372544</v>
      </c>
      <c r="G16" s="2138">
        <v>694756.10496721382</v>
      </c>
      <c r="H16" s="2144">
        <v>711636.00296781061</v>
      </c>
      <c r="I16" s="2144">
        <v>689251.4862186776</v>
      </c>
      <c r="J16" s="2138">
        <v>774765.76929974358</v>
      </c>
      <c r="K16" s="2145">
        <v>2870409.3634534455</v>
      </c>
      <c r="L16" s="2140">
        <v>813603.155836049</v>
      </c>
      <c r="M16" s="2146">
        <v>906152.90428925504</v>
      </c>
      <c r="N16" s="2146">
        <v>826966.40262771293</v>
      </c>
      <c r="O16" s="2140">
        <v>867436.44216381502</v>
      </c>
      <c r="P16" s="2145">
        <v>3414158.9049168318</v>
      </c>
      <c r="Q16" s="2140">
        <v>756905.95</v>
      </c>
      <c r="R16" s="2146">
        <v>890398.34</v>
      </c>
      <c r="S16" s="2146">
        <v>775475.87</v>
      </c>
      <c r="T16" s="2140">
        <v>832720.53</v>
      </c>
      <c r="U16" s="2145">
        <v>3255500.69</v>
      </c>
      <c r="V16" s="2140">
        <v>818914.54174349888</v>
      </c>
      <c r="W16" s="2146">
        <v>934002.04346472397</v>
      </c>
      <c r="X16" s="2146">
        <v>861617.46330190054</v>
      </c>
      <c r="Y16" s="2140">
        <v>935630.89102858526</v>
      </c>
      <c r="Z16" s="2145">
        <v>3550164.9395387084</v>
      </c>
      <c r="AA16" s="2140">
        <v>844510.47656131303</v>
      </c>
      <c r="AB16" s="2146">
        <v>959108.78601288644</v>
      </c>
      <c r="AC16" s="2146">
        <v>881400.12000862148</v>
      </c>
      <c r="AD16" s="2140">
        <v>964068.34819600498</v>
      </c>
      <c r="AE16" s="2145">
        <v>3649087.7307788259</v>
      </c>
      <c r="AF16" s="2146">
        <v>840170.30956746405</v>
      </c>
      <c r="AG16" s="2140">
        <v>926012.5655724773</v>
      </c>
    </row>
    <row r="17" spans="1:33" s="2142" customFormat="1" ht="26.25" customHeight="1">
      <c r="A17" s="3034" t="s">
        <v>1197</v>
      </c>
      <c r="B17" s="2143">
        <v>74409.313327189215</v>
      </c>
      <c r="C17" s="2144">
        <v>71070.818914668314</v>
      </c>
      <c r="D17" s="2144">
        <v>72498.275978532969</v>
      </c>
      <c r="E17" s="2138">
        <v>78288.427591730258</v>
      </c>
      <c r="F17" s="2145">
        <v>296266.83581212064</v>
      </c>
      <c r="G17" s="2138">
        <v>80664.395589953783</v>
      </c>
      <c r="H17" s="2144">
        <v>78225.053778782501</v>
      </c>
      <c r="I17" s="2144">
        <v>81866.863607517545</v>
      </c>
      <c r="J17" s="2138">
        <v>93718.049242356516</v>
      </c>
      <c r="K17" s="2145">
        <v>334474.36221861036</v>
      </c>
      <c r="L17" s="2140">
        <v>98605.981157650094</v>
      </c>
      <c r="M17" s="2146">
        <v>95676.853949828524</v>
      </c>
      <c r="N17" s="2146">
        <v>99078.214324050772</v>
      </c>
      <c r="O17" s="2140">
        <v>107971.70227657209</v>
      </c>
      <c r="P17" s="2145">
        <v>401332.75170810148</v>
      </c>
      <c r="Q17" s="2140">
        <v>122489.1</v>
      </c>
      <c r="R17" s="2146">
        <v>116852.7</v>
      </c>
      <c r="S17" s="2146">
        <v>122287.28</v>
      </c>
      <c r="T17" s="2140">
        <v>132806.43</v>
      </c>
      <c r="U17" s="2145">
        <v>494435.51</v>
      </c>
      <c r="V17" s="2140">
        <v>140067.95386374614</v>
      </c>
      <c r="W17" s="2146">
        <v>134849.89569572202</v>
      </c>
      <c r="X17" s="2146">
        <v>141773.47043578065</v>
      </c>
      <c r="Y17" s="2140">
        <v>161837.41735551483</v>
      </c>
      <c r="Z17" s="2145">
        <v>578528.73735076364</v>
      </c>
      <c r="AA17" s="2140">
        <v>154972.3555254298</v>
      </c>
      <c r="AB17" s="2146">
        <v>143263.21740685098</v>
      </c>
      <c r="AC17" s="2146">
        <v>152766.39190535905</v>
      </c>
      <c r="AD17" s="2140">
        <v>177852.73791012377</v>
      </c>
      <c r="AE17" s="2145">
        <v>628854.7027477636</v>
      </c>
      <c r="AF17" s="2146">
        <v>164429.69297310026</v>
      </c>
      <c r="AG17" s="2140">
        <v>145631.15423752106</v>
      </c>
    </row>
    <row r="18" spans="1:33" s="2142" customFormat="1" ht="26.25" customHeight="1" thickBot="1">
      <c r="A18" s="3107" t="s">
        <v>1198</v>
      </c>
      <c r="B18" s="2153">
        <v>206900.04337761368</v>
      </c>
      <c r="C18" s="2146">
        <v>206974.27647377021</v>
      </c>
      <c r="D18" s="2146">
        <v>212150.64535576542</v>
      </c>
      <c r="E18" s="2154">
        <v>231061.16479285079</v>
      </c>
      <c r="F18" s="2145">
        <v>857086.13000000012</v>
      </c>
      <c r="G18" s="2154">
        <v>171076.28672573916</v>
      </c>
      <c r="H18" s="2146">
        <v>159577.41997219657</v>
      </c>
      <c r="I18" s="2146">
        <v>187973.31215864842</v>
      </c>
      <c r="J18" s="2154">
        <v>150683.11114341576</v>
      </c>
      <c r="K18" s="2145">
        <v>669310.13</v>
      </c>
      <c r="L18" s="2154">
        <v>190155.7523302476</v>
      </c>
      <c r="M18" s="2146">
        <v>181402.09560092451</v>
      </c>
      <c r="N18" s="2146">
        <v>180562.03693975913</v>
      </c>
      <c r="O18" s="2154">
        <v>188037.53512906883</v>
      </c>
      <c r="P18" s="2145">
        <v>740157.42</v>
      </c>
      <c r="Q18" s="2154">
        <v>179908.78</v>
      </c>
      <c r="R18" s="2146">
        <v>165547.54999999999</v>
      </c>
      <c r="S18" s="2146">
        <v>192424.56</v>
      </c>
      <c r="T18" s="2154">
        <v>186242.95</v>
      </c>
      <c r="U18" s="2145">
        <v>724123.83</v>
      </c>
      <c r="V18" s="2154">
        <v>162368.54968025687</v>
      </c>
      <c r="W18" s="2146">
        <v>164744.66877704789</v>
      </c>
      <c r="X18" s="2146">
        <v>228405.84453483354</v>
      </c>
      <c r="Y18" s="2154">
        <v>269154.32147293288</v>
      </c>
      <c r="Z18" s="2145">
        <v>824673.38446507114</v>
      </c>
      <c r="AA18" s="2154">
        <v>153202.18136810258</v>
      </c>
      <c r="AB18" s="2146">
        <v>159711.97224008042</v>
      </c>
      <c r="AC18" s="2146">
        <v>232240.49407034498</v>
      </c>
      <c r="AD18" s="2154">
        <v>211608.12728423299</v>
      </c>
      <c r="AE18" s="2145">
        <v>756762.77496276097</v>
      </c>
      <c r="AF18" s="2146">
        <v>143781.10628638795</v>
      </c>
      <c r="AG18" s="2154">
        <v>130338.23190613449</v>
      </c>
    </row>
    <row r="19" spans="1:33" s="3133" customFormat="1" ht="26.25" customHeight="1" thickBot="1">
      <c r="A19" s="3110" t="s">
        <v>1171</v>
      </c>
      <c r="B19" s="3127">
        <v>12790378.37074098</v>
      </c>
      <c r="C19" s="3128">
        <v>13141504.94644434</v>
      </c>
      <c r="D19" s="3128">
        <v>14516589.083440404</v>
      </c>
      <c r="E19" s="3129">
        <v>15020877.905952223</v>
      </c>
      <c r="F19" s="3130">
        <v>55469350.306577973</v>
      </c>
      <c r="G19" s="3129">
        <v>13621792.961760344</v>
      </c>
      <c r="H19" s="3128">
        <v>13917309.43614216</v>
      </c>
      <c r="I19" s="3128">
        <v>15007592.573366603</v>
      </c>
      <c r="J19" s="3129">
        <v>15633656.923768982</v>
      </c>
      <c r="K19" s="3130">
        <v>58180351.895038106</v>
      </c>
      <c r="L19" s="3131">
        <v>14105661.786788484</v>
      </c>
      <c r="M19" s="3132">
        <v>14504449.861492675</v>
      </c>
      <c r="N19" s="3132">
        <v>15825996.766476868</v>
      </c>
      <c r="O19" s="3131">
        <v>16233942.049302766</v>
      </c>
      <c r="P19" s="3130">
        <v>60670050.464060791</v>
      </c>
      <c r="Q19" s="3131">
        <v>14715329.720000001</v>
      </c>
      <c r="R19" s="3132">
        <v>15262311.1</v>
      </c>
      <c r="S19" s="3132">
        <v>16646797.019999998</v>
      </c>
      <c r="T19" s="3131">
        <v>17318407.719999999</v>
      </c>
      <c r="U19" s="3130">
        <v>63942845.560000002</v>
      </c>
      <c r="V19" s="3131">
        <v>15601048.04971206</v>
      </c>
      <c r="W19" s="3132">
        <v>16249366.975394325</v>
      </c>
      <c r="X19" s="3132">
        <v>17707533.419931065</v>
      </c>
      <c r="Y19" s="3131">
        <v>18419510.774712354</v>
      </c>
      <c r="Z19" s="3130">
        <v>67977459.219749808</v>
      </c>
      <c r="AA19" s="3131">
        <v>16203803.558134321</v>
      </c>
      <c r="AB19" s="3132">
        <v>16623053.878788592</v>
      </c>
      <c r="AC19" s="3132">
        <v>18208475.088939231</v>
      </c>
      <c r="AD19" s="3131">
        <v>18745360.192486089</v>
      </c>
      <c r="AE19" s="3130">
        <v>69780692.718348235</v>
      </c>
      <c r="AF19" s="3132">
        <v>16136555.041619433</v>
      </c>
      <c r="AG19" s="3131">
        <v>16254490.122229584</v>
      </c>
    </row>
    <row r="20" spans="1:33">
      <c r="A20" s="2155"/>
      <c r="B20" s="2156"/>
      <c r="C20" s="2157"/>
      <c r="D20" s="2157"/>
      <c r="E20" s="2156"/>
      <c r="F20" s="2157"/>
      <c r="G20" s="2156"/>
      <c r="H20" s="2157"/>
      <c r="I20" s="2157"/>
      <c r="J20" s="2157"/>
      <c r="K20" s="2157"/>
    </row>
    <row r="21" spans="1:33" ht="15">
      <c r="A21" s="1951" t="s">
        <v>1172</v>
      </c>
      <c r="B21" s="2159"/>
      <c r="C21" s="2160"/>
      <c r="D21" s="2161"/>
      <c r="E21" s="2159"/>
      <c r="F21" s="2161"/>
      <c r="G21" s="2159"/>
      <c r="H21" s="2160"/>
      <c r="I21" s="2161"/>
      <c r="J21" s="2160"/>
      <c r="K21" s="2161"/>
    </row>
    <row r="22" spans="1:33" ht="15">
      <c r="A22" s="2083" t="s">
        <v>1173</v>
      </c>
      <c r="B22" s="2162"/>
      <c r="C22" s="2162"/>
      <c r="D22" s="2162"/>
      <c r="E22" s="2162"/>
      <c r="F22" s="2162"/>
      <c r="G22" s="2162"/>
      <c r="H22" s="2162"/>
      <c r="I22" s="2162"/>
      <c r="J22" s="2162"/>
      <c r="K22" s="2162"/>
      <c r="L22" s="2162"/>
      <c r="M22" s="2162"/>
      <c r="N22" s="2162"/>
      <c r="O22" s="2162"/>
      <c r="P22" s="2162"/>
      <c r="Q22" s="2162"/>
      <c r="R22" s="2162"/>
      <c r="S22" s="2162"/>
      <c r="T22" s="2162"/>
      <c r="U22" s="2162"/>
      <c r="V22" s="2162"/>
      <c r="W22" s="2162"/>
      <c r="X22" s="2162"/>
      <c r="Y22" s="2162"/>
      <c r="Z22" s="2162"/>
      <c r="AA22" s="2162"/>
    </row>
    <row r="23" spans="1:33">
      <c r="A23" s="1951" t="s">
        <v>1015</v>
      </c>
      <c r="B23" s="2162"/>
      <c r="C23" s="2162"/>
      <c r="D23" s="2162"/>
      <c r="E23" s="2162"/>
      <c r="F23" s="2162"/>
      <c r="G23" s="2162"/>
      <c r="H23" s="2162"/>
      <c r="I23" s="2162"/>
      <c r="J23" s="2162"/>
      <c r="K23" s="2162"/>
      <c r="L23" s="2162"/>
      <c r="M23" s="2162"/>
      <c r="N23" s="2162"/>
      <c r="O23" s="2162"/>
      <c r="P23" s="2162"/>
      <c r="Q23" s="2162"/>
      <c r="R23" s="2162"/>
      <c r="S23" s="2162"/>
      <c r="T23" s="2162"/>
      <c r="U23" s="2162"/>
      <c r="V23" s="2162"/>
      <c r="W23" s="2162"/>
      <c r="X23" s="2162"/>
      <c r="Y23" s="2162"/>
      <c r="Z23" s="2162"/>
      <c r="AA23" s="2162"/>
    </row>
    <row r="24" spans="1:33">
      <c r="B24" s="2162"/>
      <c r="C24" s="2162"/>
      <c r="D24" s="2162"/>
      <c r="E24" s="2162"/>
      <c r="F24" s="2162"/>
      <c r="G24" s="2162"/>
      <c r="H24" s="2162"/>
      <c r="I24" s="2162"/>
      <c r="J24" s="2162"/>
      <c r="K24" s="2162"/>
      <c r="L24" s="2162"/>
      <c r="M24" s="2162"/>
      <c r="N24" s="2162"/>
      <c r="O24" s="2162"/>
      <c r="P24" s="2162"/>
      <c r="Q24" s="2162"/>
      <c r="R24" s="2162"/>
      <c r="S24" s="2162"/>
      <c r="T24" s="2162"/>
      <c r="U24" s="2162"/>
      <c r="V24" s="2162"/>
      <c r="W24" s="2162"/>
      <c r="X24" s="2162"/>
      <c r="Y24" s="2162"/>
      <c r="Z24" s="2162"/>
      <c r="AA24" s="2162"/>
    </row>
    <row r="25" spans="1:33">
      <c r="B25" s="2162"/>
      <c r="C25" s="2162"/>
      <c r="D25" s="2162"/>
      <c r="E25" s="2162"/>
      <c r="F25" s="2162"/>
      <c r="G25" s="2162"/>
      <c r="H25" s="2162"/>
      <c r="I25" s="2162"/>
      <c r="J25" s="2162"/>
      <c r="K25" s="2162"/>
      <c r="L25" s="2162"/>
      <c r="M25" s="2162"/>
      <c r="N25" s="2162"/>
      <c r="O25" s="2162"/>
      <c r="P25" s="2162"/>
      <c r="Q25" s="2162"/>
      <c r="R25" s="2162"/>
      <c r="S25" s="2162"/>
      <c r="T25" s="2162"/>
      <c r="U25" s="2162"/>
      <c r="V25" s="2162"/>
      <c r="W25" s="2162"/>
      <c r="X25" s="2162"/>
      <c r="Y25" s="2162"/>
      <c r="Z25" s="2162"/>
      <c r="AA25" s="2162"/>
    </row>
    <row r="26" spans="1:33">
      <c r="B26" s="2162"/>
      <c r="C26" s="2162"/>
      <c r="D26" s="2162"/>
      <c r="E26" s="2162"/>
      <c r="F26" s="2162"/>
      <c r="G26" s="2162"/>
      <c r="H26" s="2162"/>
      <c r="I26" s="2162"/>
      <c r="J26" s="2162"/>
      <c r="K26" s="2162"/>
      <c r="L26" s="2162"/>
      <c r="M26" s="2162"/>
      <c r="N26" s="2162"/>
      <c r="O26" s="2162"/>
      <c r="P26" s="2162"/>
      <c r="Q26" s="2162"/>
      <c r="R26" s="2162"/>
      <c r="S26" s="2162"/>
      <c r="T26" s="2162"/>
      <c r="U26" s="2162"/>
      <c r="V26" s="2162"/>
      <c r="W26" s="2162"/>
      <c r="X26" s="2162"/>
      <c r="Y26" s="2162"/>
      <c r="Z26" s="2162"/>
      <c r="AA26" s="2162"/>
    </row>
    <row r="27" spans="1:33">
      <c r="B27" s="2162"/>
      <c r="C27" s="2162"/>
      <c r="D27" s="2162"/>
      <c r="E27" s="2162"/>
      <c r="F27" s="2162"/>
      <c r="G27" s="2162"/>
      <c r="H27" s="2162"/>
      <c r="I27" s="2162"/>
      <c r="J27" s="2162"/>
      <c r="K27" s="2162"/>
      <c r="L27" s="2162"/>
      <c r="M27" s="2162"/>
      <c r="N27" s="2162"/>
      <c r="O27" s="2162"/>
      <c r="P27" s="2162"/>
      <c r="Q27" s="2162"/>
      <c r="R27" s="2162"/>
      <c r="S27" s="2162"/>
      <c r="T27" s="2162"/>
      <c r="U27" s="2162"/>
      <c r="V27" s="2162"/>
      <c r="W27" s="2162"/>
      <c r="X27" s="2162"/>
      <c r="Y27" s="2162"/>
      <c r="Z27" s="2162"/>
      <c r="AA27" s="2162"/>
    </row>
    <row r="28" spans="1:33">
      <c r="B28" s="2162"/>
      <c r="C28" s="2162"/>
      <c r="D28" s="2162"/>
      <c r="E28" s="2162"/>
      <c r="F28" s="2162"/>
      <c r="G28" s="2162"/>
      <c r="H28" s="2162"/>
      <c r="I28" s="2162"/>
      <c r="J28" s="2162"/>
      <c r="K28" s="2162"/>
      <c r="L28" s="2162"/>
      <c r="M28" s="2162"/>
      <c r="N28" s="2162"/>
      <c r="O28" s="2162"/>
      <c r="P28" s="2162"/>
      <c r="Q28" s="2162"/>
      <c r="R28" s="2162"/>
      <c r="S28" s="2162"/>
      <c r="T28" s="2162"/>
      <c r="U28" s="2162"/>
      <c r="V28" s="2162"/>
      <c r="W28" s="2162"/>
      <c r="X28" s="2162"/>
      <c r="Y28" s="2162"/>
      <c r="Z28" s="2162"/>
      <c r="AA28" s="2162"/>
    </row>
    <row r="29" spans="1:33">
      <c r="B29" s="2162"/>
      <c r="C29" s="2162"/>
      <c r="D29" s="2162"/>
      <c r="E29" s="2162"/>
      <c r="F29" s="2162"/>
      <c r="G29" s="2162"/>
      <c r="H29" s="2162"/>
      <c r="I29" s="2162"/>
      <c r="J29" s="2162"/>
      <c r="K29" s="2162"/>
      <c r="L29" s="2162"/>
      <c r="M29" s="2162"/>
      <c r="N29" s="2162"/>
      <c r="O29" s="2162"/>
      <c r="P29" s="2162"/>
      <c r="Q29" s="2162"/>
      <c r="R29" s="2162"/>
      <c r="S29" s="2162"/>
      <c r="T29" s="2162"/>
      <c r="U29" s="2162"/>
      <c r="V29" s="2162"/>
      <c r="W29" s="2162"/>
      <c r="X29" s="2162"/>
      <c r="Y29" s="2162"/>
      <c r="Z29" s="2162"/>
      <c r="AA29" s="2162"/>
    </row>
    <row r="30" spans="1:33">
      <c r="B30" s="2162"/>
      <c r="C30" s="2162"/>
      <c r="D30" s="2162"/>
      <c r="E30" s="2162"/>
      <c r="F30" s="2162"/>
      <c r="G30" s="2162"/>
      <c r="H30" s="2162"/>
      <c r="I30" s="2162"/>
      <c r="J30" s="2162"/>
      <c r="K30" s="2162"/>
      <c r="L30" s="2162"/>
      <c r="M30" s="2162"/>
      <c r="N30" s="2162"/>
      <c r="O30" s="2162"/>
      <c r="P30" s="2162"/>
      <c r="Q30" s="2162"/>
      <c r="R30" s="2162"/>
      <c r="S30" s="2162"/>
      <c r="T30" s="2162"/>
      <c r="U30" s="2162"/>
      <c r="V30" s="2162"/>
      <c r="W30" s="2162"/>
      <c r="X30" s="2162"/>
      <c r="Y30" s="2162"/>
      <c r="Z30" s="2162"/>
      <c r="AA30" s="2162"/>
    </row>
    <row r="31" spans="1:33">
      <c r="B31" s="2162"/>
      <c r="C31" s="2162"/>
      <c r="D31" s="2162"/>
      <c r="E31" s="2162"/>
      <c r="F31" s="2162"/>
      <c r="G31" s="2162"/>
      <c r="H31" s="2162"/>
      <c r="I31" s="2162"/>
      <c r="J31" s="2162"/>
      <c r="K31" s="2162"/>
      <c r="L31" s="2162"/>
      <c r="M31" s="2162"/>
      <c r="N31" s="2162"/>
      <c r="O31" s="2162"/>
      <c r="P31" s="2162"/>
      <c r="Q31" s="2162"/>
      <c r="R31" s="2162"/>
      <c r="S31" s="2162"/>
      <c r="T31" s="2162"/>
      <c r="U31" s="2162"/>
      <c r="V31" s="2162"/>
      <c r="W31" s="2162"/>
      <c r="X31" s="2162"/>
      <c r="Y31" s="2162"/>
      <c r="Z31" s="2162"/>
      <c r="AA31" s="2162"/>
    </row>
    <row r="32" spans="1:33">
      <c r="B32" s="2162"/>
      <c r="C32" s="2162"/>
      <c r="D32" s="2162"/>
      <c r="E32" s="2162"/>
      <c r="F32" s="2162"/>
      <c r="G32" s="2162"/>
      <c r="H32" s="2162"/>
      <c r="I32" s="2162"/>
      <c r="J32" s="2162"/>
      <c r="K32" s="2162"/>
      <c r="L32" s="2162"/>
      <c r="M32" s="2162"/>
      <c r="N32" s="2162"/>
      <c r="O32" s="2162"/>
      <c r="P32" s="2162"/>
      <c r="Q32" s="2162"/>
      <c r="R32" s="2162"/>
      <c r="S32" s="2162"/>
      <c r="T32" s="2162"/>
      <c r="U32" s="2162"/>
      <c r="V32" s="2162"/>
      <c r="W32" s="2162"/>
      <c r="X32" s="2162"/>
      <c r="Y32" s="2162"/>
      <c r="Z32" s="2162"/>
      <c r="AA32" s="2162"/>
    </row>
    <row r="33" spans="2:27">
      <c r="B33" s="2162"/>
      <c r="C33" s="2162"/>
      <c r="D33" s="2162"/>
      <c r="E33" s="2162"/>
      <c r="F33" s="2162"/>
      <c r="G33" s="2162"/>
      <c r="H33" s="2162"/>
      <c r="I33" s="2162"/>
      <c r="J33" s="2162"/>
      <c r="K33" s="2162"/>
      <c r="L33" s="2162"/>
      <c r="M33" s="2162"/>
      <c r="N33" s="2162"/>
      <c r="O33" s="2162"/>
      <c r="P33" s="2162"/>
      <c r="Q33" s="2162"/>
      <c r="R33" s="2162"/>
      <c r="S33" s="2162"/>
      <c r="T33" s="2162"/>
      <c r="U33" s="2162"/>
      <c r="V33" s="2162"/>
      <c r="W33" s="2162"/>
      <c r="X33" s="2162"/>
      <c r="Y33" s="2162"/>
      <c r="Z33" s="2162"/>
      <c r="AA33" s="2162"/>
    </row>
    <row r="34" spans="2:27">
      <c r="B34" s="2162"/>
      <c r="C34" s="2162"/>
      <c r="D34" s="2162"/>
      <c r="E34" s="2162"/>
      <c r="F34" s="2162"/>
      <c r="G34" s="2162"/>
      <c r="H34" s="2162"/>
      <c r="I34" s="2162"/>
      <c r="J34" s="2162"/>
      <c r="K34" s="2162"/>
      <c r="L34" s="2162"/>
      <c r="M34" s="2162"/>
      <c r="N34" s="2162"/>
      <c r="O34" s="2162"/>
      <c r="P34" s="2162"/>
      <c r="Q34" s="2162"/>
      <c r="R34" s="2162"/>
      <c r="S34" s="2162"/>
      <c r="T34" s="2162"/>
      <c r="U34" s="2162"/>
      <c r="V34" s="2162"/>
      <c r="W34" s="2162"/>
      <c r="X34" s="2162"/>
      <c r="Y34" s="2162"/>
      <c r="Z34" s="2162"/>
      <c r="AA34" s="2162"/>
    </row>
    <row r="35" spans="2:27">
      <c r="B35" s="2162"/>
      <c r="C35" s="2162"/>
      <c r="D35" s="2162"/>
      <c r="E35" s="2162"/>
      <c r="F35" s="2162"/>
      <c r="G35" s="2162"/>
      <c r="H35" s="2162"/>
      <c r="I35" s="2162"/>
      <c r="J35" s="2162"/>
      <c r="K35" s="2162"/>
      <c r="L35" s="2162"/>
      <c r="M35" s="2162"/>
      <c r="N35" s="2162"/>
      <c r="O35" s="2162"/>
      <c r="P35" s="2162"/>
      <c r="Q35" s="2162"/>
      <c r="R35" s="2162"/>
      <c r="S35" s="2162"/>
      <c r="T35" s="2162"/>
      <c r="U35" s="2162"/>
      <c r="V35" s="2162"/>
      <c r="W35" s="2162"/>
      <c r="X35" s="2162"/>
      <c r="Y35" s="2162"/>
      <c r="Z35" s="2162"/>
      <c r="AA35" s="2162"/>
    </row>
    <row r="36" spans="2:27">
      <c r="B36" s="2162"/>
      <c r="C36" s="2162"/>
      <c r="D36" s="2162"/>
      <c r="E36" s="2162"/>
      <c r="F36" s="2162"/>
      <c r="G36" s="2162"/>
      <c r="H36" s="2162"/>
      <c r="I36" s="2162"/>
      <c r="J36" s="2162"/>
      <c r="K36" s="2162"/>
      <c r="L36" s="2162"/>
      <c r="M36" s="2162"/>
      <c r="N36" s="2162"/>
      <c r="O36" s="2162"/>
      <c r="P36" s="2162"/>
      <c r="Q36" s="2162"/>
      <c r="R36" s="2162"/>
      <c r="S36" s="2162"/>
      <c r="T36" s="2162"/>
      <c r="U36" s="2162"/>
      <c r="V36" s="2162"/>
      <c r="W36" s="2162"/>
      <c r="X36" s="2162"/>
      <c r="Y36" s="2162"/>
      <c r="Z36" s="2162"/>
      <c r="AA36" s="2162"/>
    </row>
    <row r="37" spans="2:27">
      <c r="B37" s="2162"/>
      <c r="C37" s="2162"/>
      <c r="D37" s="2162"/>
      <c r="E37" s="2162"/>
      <c r="F37" s="2162"/>
      <c r="G37" s="2162"/>
      <c r="H37" s="2162"/>
      <c r="I37" s="2162"/>
      <c r="J37" s="2162"/>
      <c r="K37" s="2162"/>
      <c r="L37" s="2162"/>
      <c r="M37" s="2162"/>
      <c r="N37" s="2162"/>
      <c r="O37" s="2162"/>
      <c r="P37" s="2162"/>
      <c r="Q37" s="2162"/>
      <c r="R37" s="2162"/>
      <c r="S37" s="2162"/>
      <c r="T37" s="2162"/>
      <c r="U37" s="2162"/>
      <c r="V37" s="2162"/>
      <c r="W37" s="2162"/>
      <c r="X37" s="2162"/>
      <c r="Y37" s="2162"/>
      <c r="Z37" s="2162"/>
      <c r="AA37" s="2162"/>
    </row>
  </sheetData>
  <mergeCells count="2">
    <mergeCell ref="A2:G2"/>
    <mergeCell ref="L2:V2"/>
  </mergeCells>
  <hyperlinks>
    <hyperlink ref="A1" location="Menu!A1" display="Return to Menu"/>
  </hyperlinks>
  <pageMargins left="0.11811023622047245" right="0.11811023622047245" top="0.31496062992125984" bottom="0.39370078740157483" header="0.19685039370078741" footer="0.31496062992125984"/>
  <pageSetup paperSize="9" scale="52" orientation="landscape" r:id="rId1"/>
  <colBreaks count="1" manualBreakCount="1">
    <brk id="19" max="2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3"/>
  <sheetViews>
    <sheetView view="pageBreakPreview" zoomScaleSheetLayoutView="100" workbookViewId="0">
      <pane xSplit="1" ySplit="3" topLeftCell="B37" activePane="bottomRight" state="frozen"/>
      <selection activeCell="T53" sqref="T53"/>
      <selection pane="topRight" activeCell="T53" sqref="T53"/>
      <selection pane="bottomLeft" activeCell="T53" sqref="T53"/>
      <selection pane="bottomRight"/>
    </sheetView>
  </sheetViews>
  <sheetFormatPr defaultColWidth="6" defaultRowHeight="15.75"/>
  <cols>
    <col min="1" max="1" width="54" style="896" customWidth="1"/>
    <col min="2" max="87" width="11.42578125" style="871" customWidth="1"/>
    <col min="88" max="218" width="6" style="871"/>
    <col min="219" max="219" width="54" style="871" customWidth="1"/>
    <col min="220" max="288" width="11.42578125" style="871" customWidth="1"/>
    <col min="289" max="289" width="11.7109375" style="871" customWidth="1"/>
    <col min="290" max="290" width="11.42578125" style="871" customWidth="1"/>
    <col min="291" max="293" width="12.7109375" style="871" customWidth="1"/>
    <col min="294" max="303" width="13.7109375" style="871" customWidth="1"/>
    <col min="304" max="474" width="6" style="871"/>
    <col min="475" max="475" width="54" style="871" customWidth="1"/>
    <col min="476" max="544" width="11.42578125" style="871" customWidth="1"/>
    <col min="545" max="545" width="11.7109375" style="871" customWidth="1"/>
    <col min="546" max="546" width="11.42578125" style="871" customWidth="1"/>
    <col min="547" max="549" width="12.7109375" style="871" customWidth="1"/>
    <col min="550" max="559" width="13.7109375" style="871" customWidth="1"/>
    <col min="560" max="730" width="6" style="871"/>
    <col min="731" max="731" width="54" style="871" customWidth="1"/>
    <col min="732" max="800" width="11.42578125" style="871" customWidth="1"/>
    <col min="801" max="801" width="11.7109375" style="871" customWidth="1"/>
    <col min="802" max="802" width="11.42578125" style="871" customWidth="1"/>
    <col min="803" max="805" width="12.7109375" style="871" customWidth="1"/>
    <col min="806" max="815" width="13.7109375" style="871" customWidth="1"/>
    <col min="816" max="986" width="6" style="871"/>
    <col min="987" max="987" width="54" style="871" customWidth="1"/>
    <col min="988" max="1056" width="11.42578125" style="871" customWidth="1"/>
    <col min="1057" max="1057" width="11.7109375" style="871" customWidth="1"/>
    <col min="1058" max="1058" width="11.42578125" style="871" customWidth="1"/>
    <col min="1059" max="1061" width="12.7109375" style="871" customWidth="1"/>
    <col min="1062" max="1071" width="13.7109375" style="871" customWidth="1"/>
    <col min="1072" max="1242" width="6" style="871"/>
    <col min="1243" max="1243" width="54" style="871" customWidth="1"/>
    <col min="1244" max="1312" width="11.42578125" style="871" customWidth="1"/>
    <col min="1313" max="1313" width="11.7109375" style="871" customWidth="1"/>
    <col min="1314" max="1314" width="11.42578125" style="871" customWidth="1"/>
    <col min="1315" max="1317" width="12.7109375" style="871" customWidth="1"/>
    <col min="1318" max="1327" width="13.7109375" style="871" customWidth="1"/>
    <col min="1328" max="1498" width="6" style="871"/>
    <col min="1499" max="1499" width="54" style="871" customWidth="1"/>
    <col min="1500" max="1568" width="11.42578125" style="871" customWidth="1"/>
    <col min="1569" max="1569" width="11.7109375" style="871" customWidth="1"/>
    <col min="1570" max="1570" width="11.42578125" style="871" customWidth="1"/>
    <col min="1571" max="1573" width="12.7109375" style="871" customWidth="1"/>
    <col min="1574" max="1583" width="13.7109375" style="871" customWidth="1"/>
    <col min="1584" max="1754" width="6" style="871"/>
    <col min="1755" max="1755" width="54" style="871" customWidth="1"/>
    <col min="1756" max="1824" width="11.42578125" style="871" customWidth="1"/>
    <col min="1825" max="1825" width="11.7109375" style="871" customWidth="1"/>
    <col min="1826" max="1826" width="11.42578125" style="871" customWidth="1"/>
    <col min="1827" max="1829" width="12.7109375" style="871" customWidth="1"/>
    <col min="1830" max="1839" width="13.7109375" style="871" customWidth="1"/>
    <col min="1840" max="2010" width="6" style="871"/>
    <col min="2011" max="2011" width="54" style="871" customWidth="1"/>
    <col min="2012" max="2080" width="11.42578125" style="871" customWidth="1"/>
    <col min="2081" max="2081" width="11.7109375" style="871" customWidth="1"/>
    <col min="2082" max="2082" width="11.42578125" style="871" customWidth="1"/>
    <col min="2083" max="2085" width="12.7109375" style="871" customWidth="1"/>
    <col min="2086" max="2095" width="13.7109375" style="871" customWidth="1"/>
    <col min="2096" max="2266" width="6" style="871"/>
    <col min="2267" max="2267" width="54" style="871" customWidth="1"/>
    <col min="2268" max="2336" width="11.42578125" style="871" customWidth="1"/>
    <col min="2337" max="2337" width="11.7109375" style="871" customWidth="1"/>
    <col min="2338" max="2338" width="11.42578125" style="871" customWidth="1"/>
    <col min="2339" max="2341" width="12.7109375" style="871" customWidth="1"/>
    <col min="2342" max="2351" width="13.7109375" style="871" customWidth="1"/>
    <col min="2352" max="2522" width="6" style="871"/>
    <col min="2523" max="2523" width="54" style="871" customWidth="1"/>
    <col min="2524" max="2592" width="11.42578125" style="871" customWidth="1"/>
    <col min="2593" max="2593" width="11.7109375" style="871" customWidth="1"/>
    <col min="2594" max="2594" width="11.42578125" style="871" customWidth="1"/>
    <col min="2595" max="2597" width="12.7109375" style="871" customWidth="1"/>
    <col min="2598" max="2607" width="13.7109375" style="871" customWidth="1"/>
    <col min="2608" max="2778" width="6" style="871"/>
    <col min="2779" max="2779" width="54" style="871" customWidth="1"/>
    <col min="2780" max="2848" width="11.42578125" style="871" customWidth="1"/>
    <col min="2849" max="2849" width="11.7109375" style="871" customWidth="1"/>
    <col min="2850" max="2850" width="11.42578125" style="871" customWidth="1"/>
    <col min="2851" max="2853" width="12.7109375" style="871" customWidth="1"/>
    <col min="2854" max="2863" width="13.7109375" style="871" customWidth="1"/>
    <col min="2864" max="3034" width="6" style="871"/>
    <col min="3035" max="3035" width="54" style="871" customWidth="1"/>
    <col min="3036" max="3104" width="11.42578125" style="871" customWidth="1"/>
    <col min="3105" max="3105" width="11.7109375" style="871" customWidth="1"/>
    <col min="3106" max="3106" width="11.42578125" style="871" customWidth="1"/>
    <col min="3107" max="3109" width="12.7109375" style="871" customWidth="1"/>
    <col min="3110" max="3119" width="13.7109375" style="871" customWidth="1"/>
    <col min="3120" max="3290" width="6" style="871"/>
    <col min="3291" max="3291" width="54" style="871" customWidth="1"/>
    <col min="3292" max="3360" width="11.42578125" style="871" customWidth="1"/>
    <col min="3361" max="3361" width="11.7109375" style="871" customWidth="1"/>
    <col min="3362" max="3362" width="11.42578125" style="871" customWidth="1"/>
    <col min="3363" max="3365" width="12.7109375" style="871" customWidth="1"/>
    <col min="3366" max="3375" width="13.7109375" style="871" customWidth="1"/>
    <col min="3376" max="3546" width="6" style="871"/>
    <col min="3547" max="3547" width="54" style="871" customWidth="1"/>
    <col min="3548" max="3616" width="11.42578125" style="871" customWidth="1"/>
    <col min="3617" max="3617" width="11.7109375" style="871" customWidth="1"/>
    <col min="3618" max="3618" width="11.42578125" style="871" customWidth="1"/>
    <col min="3619" max="3621" width="12.7109375" style="871" customWidth="1"/>
    <col min="3622" max="3631" width="13.7109375" style="871" customWidth="1"/>
    <col min="3632" max="3802" width="6" style="871"/>
    <col min="3803" max="3803" width="54" style="871" customWidth="1"/>
    <col min="3804" max="3872" width="11.42578125" style="871" customWidth="1"/>
    <col min="3873" max="3873" width="11.7109375" style="871" customWidth="1"/>
    <col min="3874" max="3874" width="11.42578125" style="871" customWidth="1"/>
    <col min="3875" max="3877" width="12.7109375" style="871" customWidth="1"/>
    <col min="3878" max="3887" width="13.7109375" style="871" customWidth="1"/>
    <col min="3888" max="4058" width="6" style="871"/>
    <col min="4059" max="4059" width="54" style="871" customWidth="1"/>
    <col min="4060" max="4128" width="11.42578125" style="871" customWidth="1"/>
    <col min="4129" max="4129" width="11.7109375" style="871" customWidth="1"/>
    <col min="4130" max="4130" width="11.42578125" style="871" customWidth="1"/>
    <col min="4131" max="4133" width="12.7109375" style="871" customWidth="1"/>
    <col min="4134" max="4143" width="13.7109375" style="871" customWidth="1"/>
    <col min="4144" max="4314" width="6" style="871"/>
    <col min="4315" max="4315" width="54" style="871" customWidth="1"/>
    <col min="4316" max="4384" width="11.42578125" style="871" customWidth="1"/>
    <col min="4385" max="4385" width="11.7109375" style="871" customWidth="1"/>
    <col min="4386" max="4386" width="11.42578125" style="871" customWidth="1"/>
    <col min="4387" max="4389" width="12.7109375" style="871" customWidth="1"/>
    <col min="4390" max="4399" width="13.7109375" style="871" customWidth="1"/>
    <col min="4400" max="4570" width="6" style="871"/>
    <col min="4571" max="4571" width="54" style="871" customWidth="1"/>
    <col min="4572" max="4640" width="11.42578125" style="871" customWidth="1"/>
    <col min="4641" max="4641" width="11.7109375" style="871" customWidth="1"/>
    <col min="4642" max="4642" width="11.42578125" style="871" customWidth="1"/>
    <col min="4643" max="4645" width="12.7109375" style="871" customWidth="1"/>
    <col min="4646" max="4655" width="13.7109375" style="871" customWidth="1"/>
    <col min="4656" max="4826" width="6" style="871"/>
    <col min="4827" max="4827" width="54" style="871" customWidth="1"/>
    <col min="4828" max="4896" width="11.42578125" style="871" customWidth="1"/>
    <col min="4897" max="4897" width="11.7109375" style="871" customWidth="1"/>
    <col min="4898" max="4898" width="11.42578125" style="871" customWidth="1"/>
    <col min="4899" max="4901" width="12.7109375" style="871" customWidth="1"/>
    <col min="4902" max="4911" width="13.7109375" style="871" customWidth="1"/>
    <col min="4912" max="5082" width="6" style="871"/>
    <col min="5083" max="5083" width="54" style="871" customWidth="1"/>
    <col min="5084" max="5152" width="11.42578125" style="871" customWidth="1"/>
    <col min="5153" max="5153" width="11.7109375" style="871" customWidth="1"/>
    <col min="5154" max="5154" width="11.42578125" style="871" customWidth="1"/>
    <col min="5155" max="5157" width="12.7109375" style="871" customWidth="1"/>
    <col min="5158" max="5167" width="13.7109375" style="871" customWidth="1"/>
    <col min="5168" max="5338" width="6" style="871"/>
    <col min="5339" max="5339" width="54" style="871" customWidth="1"/>
    <col min="5340" max="5408" width="11.42578125" style="871" customWidth="1"/>
    <col min="5409" max="5409" width="11.7109375" style="871" customWidth="1"/>
    <col min="5410" max="5410" width="11.42578125" style="871" customWidth="1"/>
    <col min="5411" max="5413" width="12.7109375" style="871" customWidth="1"/>
    <col min="5414" max="5423" width="13.7109375" style="871" customWidth="1"/>
    <col min="5424" max="5594" width="6" style="871"/>
    <col min="5595" max="5595" width="54" style="871" customWidth="1"/>
    <col min="5596" max="5664" width="11.42578125" style="871" customWidth="1"/>
    <col min="5665" max="5665" width="11.7109375" style="871" customWidth="1"/>
    <col min="5666" max="5666" width="11.42578125" style="871" customWidth="1"/>
    <col min="5667" max="5669" width="12.7109375" style="871" customWidth="1"/>
    <col min="5670" max="5679" width="13.7109375" style="871" customWidth="1"/>
    <col min="5680" max="5850" width="6" style="871"/>
    <col min="5851" max="5851" width="54" style="871" customWidth="1"/>
    <col min="5852" max="5920" width="11.42578125" style="871" customWidth="1"/>
    <col min="5921" max="5921" width="11.7109375" style="871" customWidth="1"/>
    <col min="5922" max="5922" width="11.42578125" style="871" customWidth="1"/>
    <col min="5923" max="5925" width="12.7109375" style="871" customWidth="1"/>
    <col min="5926" max="5935" width="13.7109375" style="871" customWidth="1"/>
    <col min="5936" max="6106" width="6" style="871"/>
    <col min="6107" max="6107" width="54" style="871" customWidth="1"/>
    <col min="6108" max="6176" width="11.42578125" style="871" customWidth="1"/>
    <col min="6177" max="6177" width="11.7109375" style="871" customWidth="1"/>
    <col min="6178" max="6178" width="11.42578125" style="871" customWidth="1"/>
    <col min="6179" max="6181" width="12.7109375" style="871" customWidth="1"/>
    <col min="6182" max="6191" width="13.7109375" style="871" customWidth="1"/>
    <col min="6192" max="6362" width="6" style="871"/>
    <col min="6363" max="6363" width="54" style="871" customWidth="1"/>
    <col min="6364" max="6432" width="11.42578125" style="871" customWidth="1"/>
    <col min="6433" max="6433" width="11.7109375" style="871" customWidth="1"/>
    <col min="6434" max="6434" width="11.42578125" style="871" customWidth="1"/>
    <col min="6435" max="6437" width="12.7109375" style="871" customWidth="1"/>
    <col min="6438" max="6447" width="13.7109375" style="871" customWidth="1"/>
    <col min="6448" max="6618" width="6" style="871"/>
    <col min="6619" max="6619" width="54" style="871" customWidth="1"/>
    <col min="6620" max="6688" width="11.42578125" style="871" customWidth="1"/>
    <col min="6689" max="6689" width="11.7109375" style="871" customWidth="1"/>
    <col min="6690" max="6690" width="11.42578125" style="871" customWidth="1"/>
    <col min="6691" max="6693" width="12.7109375" style="871" customWidth="1"/>
    <col min="6694" max="6703" width="13.7109375" style="871" customWidth="1"/>
    <col min="6704" max="6874" width="6" style="871"/>
    <col min="6875" max="6875" width="54" style="871" customWidth="1"/>
    <col min="6876" max="6944" width="11.42578125" style="871" customWidth="1"/>
    <col min="6945" max="6945" width="11.7109375" style="871" customWidth="1"/>
    <col min="6946" max="6946" width="11.42578125" style="871" customWidth="1"/>
    <col min="6947" max="6949" width="12.7109375" style="871" customWidth="1"/>
    <col min="6950" max="6959" width="13.7109375" style="871" customWidth="1"/>
    <col min="6960" max="7130" width="6" style="871"/>
    <col min="7131" max="7131" width="54" style="871" customWidth="1"/>
    <col min="7132" max="7200" width="11.42578125" style="871" customWidth="1"/>
    <col min="7201" max="7201" width="11.7109375" style="871" customWidth="1"/>
    <col min="7202" max="7202" width="11.42578125" style="871" customWidth="1"/>
    <col min="7203" max="7205" width="12.7109375" style="871" customWidth="1"/>
    <col min="7206" max="7215" width="13.7109375" style="871" customWidth="1"/>
    <col min="7216" max="7386" width="6" style="871"/>
    <col min="7387" max="7387" width="54" style="871" customWidth="1"/>
    <col min="7388" max="7456" width="11.42578125" style="871" customWidth="1"/>
    <col min="7457" max="7457" width="11.7109375" style="871" customWidth="1"/>
    <col min="7458" max="7458" width="11.42578125" style="871" customWidth="1"/>
    <col min="7459" max="7461" width="12.7109375" style="871" customWidth="1"/>
    <col min="7462" max="7471" width="13.7109375" style="871" customWidth="1"/>
    <col min="7472" max="7642" width="6" style="871"/>
    <col min="7643" max="7643" width="54" style="871" customWidth="1"/>
    <col min="7644" max="7712" width="11.42578125" style="871" customWidth="1"/>
    <col min="7713" max="7713" width="11.7109375" style="871" customWidth="1"/>
    <col min="7714" max="7714" width="11.42578125" style="871" customWidth="1"/>
    <col min="7715" max="7717" width="12.7109375" style="871" customWidth="1"/>
    <col min="7718" max="7727" width="13.7109375" style="871" customWidth="1"/>
    <col min="7728" max="7898" width="6" style="871"/>
    <col min="7899" max="7899" width="54" style="871" customWidth="1"/>
    <col min="7900" max="7968" width="11.42578125" style="871" customWidth="1"/>
    <col min="7969" max="7969" width="11.7109375" style="871" customWidth="1"/>
    <col min="7970" max="7970" width="11.42578125" style="871" customWidth="1"/>
    <col min="7971" max="7973" width="12.7109375" style="871" customWidth="1"/>
    <col min="7974" max="7983" width="13.7109375" style="871" customWidth="1"/>
    <col min="7984" max="8154" width="6" style="871"/>
    <col min="8155" max="8155" width="54" style="871" customWidth="1"/>
    <col min="8156" max="8224" width="11.42578125" style="871" customWidth="1"/>
    <col min="8225" max="8225" width="11.7109375" style="871" customWidth="1"/>
    <col min="8226" max="8226" width="11.42578125" style="871" customWidth="1"/>
    <col min="8227" max="8229" width="12.7109375" style="871" customWidth="1"/>
    <col min="8230" max="8239" width="13.7109375" style="871" customWidth="1"/>
    <col min="8240" max="8410" width="6" style="871"/>
    <col min="8411" max="8411" width="54" style="871" customWidth="1"/>
    <col min="8412" max="8480" width="11.42578125" style="871" customWidth="1"/>
    <col min="8481" max="8481" width="11.7109375" style="871" customWidth="1"/>
    <col min="8482" max="8482" width="11.42578125" style="871" customWidth="1"/>
    <col min="8483" max="8485" width="12.7109375" style="871" customWidth="1"/>
    <col min="8486" max="8495" width="13.7109375" style="871" customWidth="1"/>
    <col min="8496" max="8666" width="6" style="871"/>
    <col min="8667" max="8667" width="54" style="871" customWidth="1"/>
    <col min="8668" max="8736" width="11.42578125" style="871" customWidth="1"/>
    <col min="8737" max="8737" width="11.7109375" style="871" customWidth="1"/>
    <col min="8738" max="8738" width="11.42578125" style="871" customWidth="1"/>
    <col min="8739" max="8741" width="12.7109375" style="871" customWidth="1"/>
    <col min="8742" max="8751" width="13.7109375" style="871" customWidth="1"/>
    <col min="8752" max="8922" width="6" style="871"/>
    <col min="8923" max="8923" width="54" style="871" customWidth="1"/>
    <col min="8924" max="8992" width="11.42578125" style="871" customWidth="1"/>
    <col min="8993" max="8993" width="11.7109375" style="871" customWidth="1"/>
    <col min="8994" max="8994" width="11.42578125" style="871" customWidth="1"/>
    <col min="8995" max="8997" width="12.7109375" style="871" customWidth="1"/>
    <col min="8998" max="9007" width="13.7109375" style="871" customWidth="1"/>
    <col min="9008" max="9178" width="6" style="871"/>
    <col min="9179" max="9179" width="54" style="871" customWidth="1"/>
    <col min="9180" max="9248" width="11.42578125" style="871" customWidth="1"/>
    <col min="9249" max="9249" width="11.7109375" style="871" customWidth="1"/>
    <col min="9250" max="9250" width="11.42578125" style="871" customWidth="1"/>
    <col min="9251" max="9253" width="12.7109375" style="871" customWidth="1"/>
    <col min="9254" max="9263" width="13.7109375" style="871" customWidth="1"/>
    <col min="9264" max="9434" width="6" style="871"/>
    <col min="9435" max="9435" width="54" style="871" customWidth="1"/>
    <col min="9436" max="9504" width="11.42578125" style="871" customWidth="1"/>
    <col min="9505" max="9505" width="11.7109375" style="871" customWidth="1"/>
    <col min="9506" max="9506" width="11.42578125" style="871" customWidth="1"/>
    <col min="9507" max="9509" width="12.7109375" style="871" customWidth="1"/>
    <col min="9510" max="9519" width="13.7109375" style="871" customWidth="1"/>
    <col min="9520" max="9690" width="6" style="871"/>
    <col min="9691" max="9691" width="54" style="871" customWidth="1"/>
    <col min="9692" max="9760" width="11.42578125" style="871" customWidth="1"/>
    <col min="9761" max="9761" width="11.7109375" style="871" customWidth="1"/>
    <col min="9762" max="9762" width="11.42578125" style="871" customWidth="1"/>
    <col min="9763" max="9765" width="12.7109375" style="871" customWidth="1"/>
    <col min="9766" max="9775" width="13.7109375" style="871" customWidth="1"/>
    <col min="9776" max="9946" width="6" style="871"/>
    <col min="9947" max="9947" width="54" style="871" customWidth="1"/>
    <col min="9948" max="10016" width="11.42578125" style="871" customWidth="1"/>
    <col min="10017" max="10017" width="11.7109375" style="871" customWidth="1"/>
    <col min="10018" max="10018" width="11.42578125" style="871" customWidth="1"/>
    <col min="10019" max="10021" width="12.7109375" style="871" customWidth="1"/>
    <col min="10022" max="10031" width="13.7109375" style="871" customWidth="1"/>
    <col min="10032" max="10202" width="6" style="871"/>
    <col min="10203" max="10203" width="54" style="871" customWidth="1"/>
    <col min="10204" max="10272" width="11.42578125" style="871" customWidth="1"/>
    <col min="10273" max="10273" width="11.7109375" style="871" customWidth="1"/>
    <col min="10274" max="10274" width="11.42578125" style="871" customWidth="1"/>
    <col min="10275" max="10277" width="12.7109375" style="871" customWidth="1"/>
    <col min="10278" max="10287" width="13.7109375" style="871" customWidth="1"/>
    <col min="10288" max="10458" width="6" style="871"/>
    <col min="10459" max="10459" width="54" style="871" customWidth="1"/>
    <col min="10460" max="10528" width="11.42578125" style="871" customWidth="1"/>
    <col min="10529" max="10529" width="11.7109375" style="871" customWidth="1"/>
    <col min="10530" max="10530" width="11.42578125" style="871" customWidth="1"/>
    <col min="10531" max="10533" width="12.7109375" style="871" customWidth="1"/>
    <col min="10534" max="10543" width="13.7109375" style="871" customWidth="1"/>
    <col min="10544" max="10714" width="6" style="871"/>
    <col min="10715" max="10715" width="54" style="871" customWidth="1"/>
    <col min="10716" max="10784" width="11.42578125" style="871" customWidth="1"/>
    <col min="10785" max="10785" width="11.7109375" style="871" customWidth="1"/>
    <col min="10786" max="10786" width="11.42578125" style="871" customWidth="1"/>
    <col min="10787" max="10789" width="12.7109375" style="871" customWidth="1"/>
    <col min="10790" max="10799" width="13.7109375" style="871" customWidth="1"/>
    <col min="10800" max="10970" width="6" style="871"/>
    <col min="10971" max="10971" width="54" style="871" customWidth="1"/>
    <col min="10972" max="11040" width="11.42578125" style="871" customWidth="1"/>
    <col min="11041" max="11041" width="11.7109375" style="871" customWidth="1"/>
    <col min="11042" max="11042" width="11.42578125" style="871" customWidth="1"/>
    <col min="11043" max="11045" width="12.7109375" style="871" customWidth="1"/>
    <col min="11046" max="11055" width="13.7109375" style="871" customWidth="1"/>
    <col min="11056" max="11226" width="6" style="871"/>
    <col min="11227" max="11227" width="54" style="871" customWidth="1"/>
    <col min="11228" max="11296" width="11.42578125" style="871" customWidth="1"/>
    <col min="11297" max="11297" width="11.7109375" style="871" customWidth="1"/>
    <col min="11298" max="11298" width="11.42578125" style="871" customWidth="1"/>
    <col min="11299" max="11301" width="12.7109375" style="871" customWidth="1"/>
    <col min="11302" max="11311" width="13.7109375" style="871" customWidth="1"/>
    <col min="11312" max="11482" width="6" style="871"/>
    <col min="11483" max="11483" width="54" style="871" customWidth="1"/>
    <col min="11484" max="11552" width="11.42578125" style="871" customWidth="1"/>
    <col min="11553" max="11553" width="11.7109375" style="871" customWidth="1"/>
    <col min="11554" max="11554" width="11.42578125" style="871" customWidth="1"/>
    <col min="11555" max="11557" width="12.7109375" style="871" customWidth="1"/>
    <col min="11558" max="11567" width="13.7109375" style="871" customWidth="1"/>
    <col min="11568" max="11738" width="6" style="871"/>
    <col min="11739" max="11739" width="54" style="871" customWidth="1"/>
    <col min="11740" max="11808" width="11.42578125" style="871" customWidth="1"/>
    <col min="11809" max="11809" width="11.7109375" style="871" customWidth="1"/>
    <col min="11810" max="11810" width="11.42578125" style="871" customWidth="1"/>
    <col min="11811" max="11813" width="12.7109375" style="871" customWidth="1"/>
    <col min="11814" max="11823" width="13.7109375" style="871" customWidth="1"/>
    <col min="11824" max="11994" width="6" style="871"/>
    <col min="11995" max="11995" width="54" style="871" customWidth="1"/>
    <col min="11996" max="12064" width="11.42578125" style="871" customWidth="1"/>
    <col min="12065" max="12065" width="11.7109375" style="871" customWidth="1"/>
    <col min="12066" max="12066" width="11.42578125" style="871" customWidth="1"/>
    <col min="12067" max="12069" width="12.7109375" style="871" customWidth="1"/>
    <col min="12070" max="12079" width="13.7109375" style="871" customWidth="1"/>
    <col min="12080" max="12250" width="6" style="871"/>
    <col min="12251" max="12251" width="54" style="871" customWidth="1"/>
    <col min="12252" max="12320" width="11.42578125" style="871" customWidth="1"/>
    <col min="12321" max="12321" width="11.7109375" style="871" customWidth="1"/>
    <col min="12322" max="12322" width="11.42578125" style="871" customWidth="1"/>
    <col min="12323" max="12325" width="12.7109375" style="871" customWidth="1"/>
    <col min="12326" max="12335" width="13.7109375" style="871" customWidth="1"/>
    <col min="12336" max="12506" width="6" style="871"/>
    <col min="12507" max="12507" width="54" style="871" customWidth="1"/>
    <col min="12508" max="12576" width="11.42578125" style="871" customWidth="1"/>
    <col min="12577" max="12577" width="11.7109375" style="871" customWidth="1"/>
    <col min="12578" max="12578" width="11.42578125" style="871" customWidth="1"/>
    <col min="12579" max="12581" width="12.7109375" style="871" customWidth="1"/>
    <col min="12582" max="12591" width="13.7109375" style="871" customWidth="1"/>
    <col min="12592" max="12762" width="6" style="871"/>
    <col min="12763" max="12763" width="54" style="871" customWidth="1"/>
    <col min="12764" max="12832" width="11.42578125" style="871" customWidth="1"/>
    <col min="12833" max="12833" width="11.7109375" style="871" customWidth="1"/>
    <col min="12834" max="12834" width="11.42578125" style="871" customWidth="1"/>
    <col min="12835" max="12837" width="12.7109375" style="871" customWidth="1"/>
    <col min="12838" max="12847" width="13.7109375" style="871" customWidth="1"/>
    <col min="12848" max="13018" width="6" style="871"/>
    <col min="13019" max="13019" width="54" style="871" customWidth="1"/>
    <col min="13020" max="13088" width="11.42578125" style="871" customWidth="1"/>
    <col min="13089" max="13089" width="11.7109375" style="871" customWidth="1"/>
    <col min="13090" max="13090" width="11.42578125" style="871" customWidth="1"/>
    <col min="13091" max="13093" width="12.7109375" style="871" customWidth="1"/>
    <col min="13094" max="13103" width="13.7109375" style="871" customWidth="1"/>
    <col min="13104" max="13274" width="6" style="871"/>
    <col min="13275" max="13275" width="54" style="871" customWidth="1"/>
    <col min="13276" max="13344" width="11.42578125" style="871" customWidth="1"/>
    <col min="13345" max="13345" width="11.7109375" style="871" customWidth="1"/>
    <col min="13346" max="13346" width="11.42578125" style="871" customWidth="1"/>
    <col min="13347" max="13349" width="12.7109375" style="871" customWidth="1"/>
    <col min="13350" max="13359" width="13.7109375" style="871" customWidth="1"/>
    <col min="13360" max="13530" width="6" style="871"/>
    <col min="13531" max="13531" width="54" style="871" customWidth="1"/>
    <col min="13532" max="13600" width="11.42578125" style="871" customWidth="1"/>
    <col min="13601" max="13601" width="11.7109375" style="871" customWidth="1"/>
    <col min="13602" max="13602" width="11.42578125" style="871" customWidth="1"/>
    <col min="13603" max="13605" width="12.7109375" style="871" customWidth="1"/>
    <col min="13606" max="13615" width="13.7109375" style="871" customWidth="1"/>
    <col min="13616" max="13786" width="6" style="871"/>
    <col min="13787" max="13787" width="54" style="871" customWidth="1"/>
    <col min="13788" max="13856" width="11.42578125" style="871" customWidth="1"/>
    <col min="13857" max="13857" width="11.7109375" style="871" customWidth="1"/>
    <col min="13858" max="13858" width="11.42578125" style="871" customWidth="1"/>
    <col min="13859" max="13861" width="12.7109375" style="871" customWidth="1"/>
    <col min="13862" max="13871" width="13.7109375" style="871" customWidth="1"/>
    <col min="13872" max="14042" width="6" style="871"/>
    <col min="14043" max="14043" width="54" style="871" customWidth="1"/>
    <col min="14044" max="14112" width="11.42578125" style="871" customWidth="1"/>
    <col min="14113" max="14113" width="11.7109375" style="871" customWidth="1"/>
    <col min="14114" max="14114" width="11.42578125" style="871" customWidth="1"/>
    <col min="14115" max="14117" width="12.7109375" style="871" customWidth="1"/>
    <col min="14118" max="14127" width="13.7109375" style="871" customWidth="1"/>
    <col min="14128" max="14298" width="6" style="871"/>
    <col min="14299" max="14299" width="54" style="871" customWidth="1"/>
    <col min="14300" max="14368" width="11.42578125" style="871" customWidth="1"/>
    <col min="14369" max="14369" width="11.7109375" style="871" customWidth="1"/>
    <col min="14370" max="14370" width="11.42578125" style="871" customWidth="1"/>
    <col min="14371" max="14373" width="12.7109375" style="871" customWidth="1"/>
    <col min="14374" max="14383" width="13.7109375" style="871" customWidth="1"/>
    <col min="14384" max="14554" width="6" style="871"/>
    <col min="14555" max="14555" width="54" style="871" customWidth="1"/>
    <col min="14556" max="14624" width="11.42578125" style="871" customWidth="1"/>
    <col min="14625" max="14625" width="11.7109375" style="871" customWidth="1"/>
    <col min="14626" max="14626" width="11.42578125" style="871" customWidth="1"/>
    <col min="14627" max="14629" width="12.7109375" style="871" customWidth="1"/>
    <col min="14630" max="14639" width="13.7109375" style="871" customWidth="1"/>
    <col min="14640" max="14810" width="6" style="871"/>
    <col min="14811" max="14811" width="54" style="871" customWidth="1"/>
    <col min="14812" max="14880" width="11.42578125" style="871" customWidth="1"/>
    <col min="14881" max="14881" width="11.7109375" style="871" customWidth="1"/>
    <col min="14882" max="14882" width="11.42578125" style="871" customWidth="1"/>
    <col min="14883" max="14885" width="12.7109375" style="871" customWidth="1"/>
    <col min="14886" max="14895" width="13.7109375" style="871" customWidth="1"/>
    <col min="14896" max="15066" width="6" style="871"/>
    <col min="15067" max="15067" width="54" style="871" customWidth="1"/>
    <col min="15068" max="15136" width="11.42578125" style="871" customWidth="1"/>
    <col min="15137" max="15137" width="11.7109375" style="871" customWidth="1"/>
    <col min="15138" max="15138" width="11.42578125" style="871" customWidth="1"/>
    <col min="15139" max="15141" width="12.7109375" style="871" customWidth="1"/>
    <col min="15142" max="15151" width="13.7109375" style="871" customWidth="1"/>
    <col min="15152" max="15322" width="6" style="871"/>
    <col min="15323" max="15323" width="54" style="871" customWidth="1"/>
    <col min="15324" max="15392" width="11.42578125" style="871" customWidth="1"/>
    <col min="15393" max="15393" width="11.7109375" style="871" customWidth="1"/>
    <col min="15394" max="15394" width="11.42578125" style="871" customWidth="1"/>
    <col min="15395" max="15397" width="12.7109375" style="871" customWidth="1"/>
    <col min="15398" max="15407" width="13.7109375" style="871" customWidth="1"/>
    <col min="15408" max="15578" width="6" style="871"/>
    <col min="15579" max="15579" width="54" style="871" customWidth="1"/>
    <col min="15580" max="15648" width="11.42578125" style="871" customWidth="1"/>
    <col min="15649" max="15649" width="11.7109375" style="871" customWidth="1"/>
    <col min="15650" max="15650" width="11.42578125" style="871" customWidth="1"/>
    <col min="15651" max="15653" width="12.7109375" style="871" customWidth="1"/>
    <col min="15654" max="15663" width="13.7109375" style="871" customWidth="1"/>
    <col min="15664" max="15834" width="6" style="871"/>
    <col min="15835" max="15835" width="54" style="871" customWidth="1"/>
    <col min="15836" max="15904" width="11.42578125" style="871" customWidth="1"/>
    <col min="15905" max="15905" width="11.7109375" style="871" customWidth="1"/>
    <col min="15906" max="15906" width="11.42578125" style="871" customWidth="1"/>
    <col min="15907" max="15909" width="12.7109375" style="871" customWidth="1"/>
    <col min="15910" max="15919" width="13.7109375" style="871" customWidth="1"/>
    <col min="15920" max="16090" width="6" style="871"/>
    <col min="16091" max="16091" width="54" style="871" customWidth="1"/>
    <col min="16092" max="16160" width="11.42578125" style="871" customWidth="1"/>
    <col min="16161" max="16161" width="11.7109375" style="871" customWidth="1"/>
    <col min="16162" max="16162" width="11.42578125" style="871" customWidth="1"/>
    <col min="16163" max="16165" width="12.7109375" style="871" customWidth="1"/>
    <col min="16166" max="16175" width="13.7109375" style="871" customWidth="1"/>
    <col min="16176" max="16384" width="6" style="871"/>
  </cols>
  <sheetData>
    <row r="1" spans="1:87" ht="25.5">
      <c r="A1" s="1172" t="s">
        <v>322</v>
      </c>
    </row>
    <row r="2" spans="1:87" s="899" customFormat="1" ht="40.5" customHeight="1" thickBot="1">
      <c r="A2" s="898" t="s">
        <v>775</v>
      </c>
      <c r="B2" s="873"/>
      <c r="C2" s="873"/>
      <c r="D2" s="873"/>
      <c r="E2" s="873"/>
      <c r="F2" s="873"/>
      <c r="G2" s="873"/>
      <c r="H2" s="873"/>
      <c r="I2" s="873"/>
      <c r="J2" s="873"/>
      <c r="K2" s="873"/>
      <c r="L2" s="873"/>
      <c r="M2" s="873"/>
      <c r="N2" s="873"/>
      <c r="O2" s="873"/>
      <c r="P2" s="873"/>
      <c r="Q2" s="873"/>
      <c r="R2" s="873"/>
      <c r="S2" s="873"/>
      <c r="T2" s="873"/>
      <c r="U2" s="873"/>
      <c r="V2" s="873"/>
      <c r="W2" s="873"/>
      <c r="X2" s="873"/>
      <c r="Y2" s="873"/>
      <c r="Z2" s="873"/>
      <c r="AA2" s="873"/>
      <c r="AB2" s="873"/>
      <c r="AC2" s="873"/>
      <c r="AD2" s="873"/>
      <c r="AE2" s="873"/>
      <c r="AF2" s="873"/>
      <c r="AG2" s="873"/>
      <c r="AH2" s="873"/>
      <c r="AI2" s="873"/>
      <c r="AJ2" s="873"/>
      <c r="AK2" s="873"/>
      <c r="AL2" s="873"/>
      <c r="AM2" s="873"/>
      <c r="AN2" s="873"/>
      <c r="AO2" s="873"/>
      <c r="AP2" s="873"/>
      <c r="AQ2" s="873"/>
      <c r="AR2" s="873"/>
      <c r="AS2" s="873"/>
      <c r="AT2" s="873"/>
      <c r="AU2" s="873"/>
      <c r="AV2" s="873"/>
      <c r="AW2" s="873"/>
      <c r="AX2" s="873"/>
      <c r="AY2" s="873"/>
      <c r="AZ2" s="873"/>
      <c r="BA2" s="873"/>
      <c r="BB2" s="873"/>
      <c r="BC2" s="873"/>
      <c r="BD2" s="873"/>
      <c r="BE2" s="873"/>
      <c r="BF2" s="873"/>
      <c r="BG2" s="873"/>
      <c r="BH2" s="873"/>
      <c r="BI2" s="873"/>
      <c r="BJ2" s="873"/>
      <c r="BK2" s="873"/>
      <c r="BL2" s="873"/>
      <c r="BM2" s="873"/>
      <c r="BN2" s="873"/>
      <c r="BO2" s="873"/>
      <c r="BP2" s="873"/>
      <c r="BQ2" s="873"/>
      <c r="BR2" s="873"/>
      <c r="BS2" s="873"/>
      <c r="BT2" s="873"/>
      <c r="BU2" s="1273"/>
      <c r="BV2" s="1273"/>
      <c r="BW2" s="1273"/>
      <c r="BX2" s="1273"/>
      <c r="BY2" s="1273"/>
      <c r="BZ2" s="1273"/>
      <c r="CA2" s="1273"/>
      <c r="CB2" s="1273"/>
      <c r="CC2" s="1273"/>
      <c r="CD2" s="1273"/>
      <c r="CE2" s="1273"/>
      <c r="CF2" s="1273"/>
      <c r="CG2" s="1273"/>
      <c r="CH2" s="1273"/>
      <c r="CI2" s="1273"/>
    </row>
    <row r="3" spans="1:87" ht="17.100000000000001" customHeight="1" thickBot="1">
      <c r="A3" s="900" t="s">
        <v>370</v>
      </c>
      <c r="B3" s="901">
        <v>39453</v>
      </c>
      <c r="C3" s="902">
        <v>39484</v>
      </c>
      <c r="D3" s="902">
        <v>39513</v>
      </c>
      <c r="E3" s="902">
        <v>39544</v>
      </c>
      <c r="F3" s="902">
        <v>39574</v>
      </c>
      <c r="G3" s="902">
        <v>39605</v>
      </c>
      <c r="H3" s="902">
        <v>39635</v>
      </c>
      <c r="I3" s="902">
        <v>39666</v>
      </c>
      <c r="J3" s="902">
        <v>39697</v>
      </c>
      <c r="K3" s="902">
        <v>39727</v>
      </c>
      <c r="L3" s="902">
        <v>39758</v>
      </c>
      <c r="M3" s="902">
        <v>39788</v>
      </c>
      <c r="N3" s="902">
        <v>39819</v>
      </c>
      <c r="O3" s="902">
        <v>39850</v>
      </c>
      <c r="P3" s="902">
        <v>39878</v>
      </c>
      <c r="Q3" s="902">
        <v>39909</v>
      </c>
      <c r="R3" s="902">
        <v>39939</v>
      </c>
      <c r="S3" s="902">
        <v>39970</v>
      </c>
      <c r="T3" s="902">
        <v>40000</v>
      </c>
      <c r="U3" s="902">
        <v>40031</v>
      </c>
      <c r="V3" s="902">
        <v>40062</v>
      </c>
      <c r="W3" s="902">
        <v>40092</v>
      </c>
      <c r="X3" s="902">
        <v>40123</v>
      </c>
      <c r="Y3" s="902">
        <v>40153</v>
      </c>
      <c r="Z3" s="902">
        <v>40184</v>
      </c>
      <c r="AA3" s="902">
        <v>40215</v>
      </c>
      <c r="AB3" s="902">
        <v>40243</v>
      </c>
      <c r="AC3" s="902">
        <v>40274</v>
      </c>
      <c r="AD3" s="902">
        <v>40304</v>
      </c>
      <c r="AE3" s="902">
        <v>40335</v>
      </c>
      <c r="AF3" s="902">
        <v>40365</v>
      </c>
      <c r="AG3" s="902">
        <v>40396</v>
      </c>
      <c r="AH3" s="902">
        <v>40427</v>
      </c>
      <c r="AI3" s="902">
        <v>40457</v>
      </c>
      <c r="AJ3" s="902">
        <v>40497</v>
      </c>
      <c r="AK3" s="902">
        <v>40537</v>
      </c>
      <c r="AL3" s="902">
        <v>40569</v>
      </c>
      <c r="AM3" s="902">
        <v>40600</v>
      </c>
      <c r="AN3" s="902">
        <v>40628</v>
      </c>
      <c r="AO3" s="902">
        <v>40659</v>
      </c>
      <c r="AP3" s="902">
        <v>40689</v>
      </c>
      <c r="AQ3" s="902">
        <v>40720</v>
      </c>
      <c r="AR3" s="902">
        <v>40750</v>
      </c>
      <c r="AS3" s="902">
        <v>40781</v>
      </c>
      <c r="AT3" s="902">
        <v>40812</v>
      </c>
      <c r="AU3" s="902">
        <v>40842</v>
      </c>
      <c r="AV3" s="902">
        <v>40873</v>
      </c>
      <c r="AW3" s="902">
        <v>40903</v>
      </c>
      <c r="AX3" s="902">
        <v>40935</v>
      </c>
      <c r="AY3" s="902">
        <v>40967</v>
      </c>
      <c r="AZ3" s="902">
        <v>40999</v>
      </c>
      <c r="BA3" s="902">
        <v>41029</v>
      </c>
      <c r="BB3" s="902">
        <v>41060</v>
      </c>
      <c r="BC3" s="902">
        <v>41090</v>
      </c>
      <c r="BD3" s="902">
        <v>41121</v>
      </c>
      <c r="BE3" s="902">
        <v>41152</v>
      </c>
      <c r="BF3" s="902">
        <v>41182</v>
      </c>
      <c r="BG3" s="902">
        <v>41213</v>
      </c>
      <c r="BH3" s="902">
        <v>41243</v>
      </c>
      <c r="BI3" s="902">
        <v>41273</v>
      </c>
      <c r="BJ3" s="902">
        <v>41304</v>
      </c>
      <c r="BK3" s="902">
        <v>41333</v>
      </c>
      <c r="BL3" s="902">
        <v>41362</v>
      </c>
      <c r="BM3" s="902">
        <v>41391</v>
      </c>
      <c r="BN3" s="902">
        <v>41420</v>
      </c>
      <c r="BO3" s="902">
        <v>41449</v>
      </c>
      <c r="BP3" s="902">
        <v>41478</v>
      </c>
      <c r="BQ3" s="902">
        <v>41507</v>
      </c>
      <c r="BR3" s="902">
        <v>41536</v>
      </c>
      <c r="BS3" s="902">
        <v>41565</v>
      </c>
      <c r="BT3" s="902">
        <v>41594</v>
      </c>
      <c r="BU3" s="902">
        <v>41623</v>
      </c>
      <c r="BV3" s="902">
        <v>41652</v>
      </c>
      <c r="BW3" s="902">
        <v>41681</v>
      </c>
      <c r="BX3" s="902">
        <v>41710</v>
      </c>
      <c r="BY3" s="902">
        <v>41739</v>
      </c>
      <c r="BZ3" s="902">
        <v>41768</v>
      </c>
      <c r="CA3" s="902">
        <v>41797</v>
      </c>
      <c r="CB3" s="902">
        <v>41827</v>
      </c>
      <c r="CC3" s="902">
        <v>41858</v>
      </c>
      <c r="CD3" s="902">
        <v>41889</v>
      </c>
      <c r="CE3" s="902">
        <v>41919</v>
      </c>
      <c r="CF3" s="902">
        <v>41950</v>
      </c>
      <c r="CG3" s="902">
        <v>41980</v>
      </c>
      <c r="CH3" s="902">
        <v>42011</v>
      </c>
      <c r="CI3" s="1277" t="s">
        <v>769</v>
      </c>
    </row>
    <row r="4" spans="1:87" ht="15.6" customHeight="1">
      <c r="A4" s="877"/>
      <c r="B4" s="903"/>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c r="AJ4" s="904"/>
      <c r="AK4" s="904"/>
      <c r="AL4" s="904"/>
      <c r="AM4" s="904"/>
      <c r="AN4" s="904"/>
      <c r="AO4" s="904"/>
      <c r="AP4" s="904"/>
      <c r="AQ4" s="904"/>
      <c r="AR4" s="904"/>
      <c r="AS4" s="904"/>
      <c r="AT4" s="904"/>
      <c r="AU4" s="904"/>
      <c r="AV4" s="904"/>
      <c r="AW4" s="904"/>
      <c r="AX4" s="904"/>
      <c r="AY4" s="904"/>
      <c r="AZ4" s="904"/>
      <c r="BA4" s="904"/>
      <c r="BB4" s="904"/>
      <c r="BC4" s="904"/>
      <c r="BD4" s="904"/>
      <c r="BE4" s="904"/>
      <c r="BF4" s="904"/>
      <c r="BG4" s="904"/>
      <c r="BH4" s="904"/>
      <c r="BI4" s="904"/>
      <c r="BJ4" s="904"/>
      <c r="BK4" s="904"/>
      <c r="BL4" s="904"/>
      <c r="BM4" s="904"/>
      <c r="BN4" s="904"/>
      <c r="BO4" s="904"/>
      <c r="BP4" s="904"/>
      <c r="BQ4" s="904"/>
      <c r="BR4" s="904"/>
      <c r="BS4" s="904"/>
      <c r="BT4" s="904"/>
      <c r="BU4" s="904"/>
      <c r="BV4" s="904"/>
      <c r="BW4" s="904"/>
      <c r="BX4" s="904"/>
      <c r="BY4" s="904"/>
      <c r="BZ4" s="904"/>
      <c r="CA4" s="904"/>
      <c r="CB4" s="904"/>
      <c r="CC4" s="904"/>
      <c r="CD4" s="904"/>
      <c r="CE4" s="904"/>
      <c r="CF4" s="904"/>
      <c r="CG4" s="904"/>
      <c r="CH4" s="904"/>
      <c r="CI4" s="904"/>
    </row>
    <row r="5" spans="1:87" s="883" customFormat="1" ht="15.6" customHeight="1">
      <c r="A5" s="877" t="s">
        <v>324</v>
      </c>
      <c r="B5" s="886">
        <v>2.4767614142215213</v>
      </c>
      <c r="C5" s="887">
        <v>5.4062245599441914</v>
      </c>
      <c r="D5" s="887">
        <v>9.9787999672975651</v>
      </c>
      <c r="E5" s="887">
        <v>12.256121615559273</v>
      </c>
      <c r="F5" s="887">
        <v>12.135529180264715</v>
      </c>
      <c r="G5" s="887">
        <v>14.446066019162462</v>
      </c>
      <c r="H5" s="887">
        <v>10.541665425556218</v>
      </c>
      <c r="I5" s="887">
        <v>16.440619442586176</v>
      </c>
      <c r="J5" s="887">
        <v>17.298104817371872</v>
      </c>
      <c r="K5" s="887">
        <v>9.7601552418892972</v>
      </c>
      <c r="L5" s="887">
        <v>5.0533167034772841</v>
      </c>
      <c r="M5" s="887">
        <v>17.668975252661333</v>
      </c>
      <c r="N5" s="887">
        <v>-7.785929173418296</v>
      </c>
      <c r="O5" s="887">
        <v>-1.5109379730379109</v>
      </c>
      <c r="P5" s="887">
        <v>-5.2055636731028141</v>
      </c>
      <c r="Q5" s="887">
        <v>-6.8609243371520661</v>
      </c>
      <c r="R5" s="887">
        <v>-18.221456622726333</v>
      </c>
      <c r="S5" s="887">
        <v>-20.938009112253578</v>
      </c>
      <c r="T5" s="887">
        <v>-26.905894120095954</v>
      </c>
      <c r="U5" s="887">
        <v>-12.1134263147769</v>
      </c>
      <c r="V5" s="887">
        <v>-19.45593027628691</v>
      </c>
      <c r="W5" s="887">
        <v>-15.137244494706328</v>
      </c>
      <c r="X5" s="887">
        <v>-12.550822819949866</v>
      </c>
      <c r="Y5" s="887">
        <v>-11.193688031493926</v>
      </c>
      <c r="Z5" s="887">
        <v>-2.3186814406246974</v>
      </c>
      <c r="AA5" s="887">
        <v>-3.887428381965881</v>
      </c>
      <c r="AB5" s="887">
        <v>-4.5262136147883263</v>
      </c>
      <c r="AC5" s="887">
        <v>-7.697069016480925</v>
      </c>
      <c r="AD5" s="887">
        <v>-13.062904940632006</v>
      </c>
      <c r="AE5" s="887">
        <v>-14.599181197177819</v>
      </c>
      <c r="AF5" s="887">
        <v>-13.304812242953226</v>
      </c>
      <c r="AG5" s="887">
        <v>-14.043967898890536</v>
      </c>
      <c r="AH5" s="887">
        <v>-15.004735403218243</v>
      </c>
      <c r="AI5" s="887">
        <v>-17.720386178214227</v>
      </c>
      <c r="AJ5" s="887">
        <v>-16.675462030855705</v>
      </c>
      <c r="AK5" s="887">
        <v>-14.311302141822688</v>
      </c>
      <c r="AL5" s="887">
        <v>-1.6301437452538958</v>
      </c>
      <c r="AM5" s="887">
        <v>3.3639044226659922</v>
      </c>
      <c r="AN5" s="887">
        <v>7.3995348921695836</v>
      </c>
      <c r="AO5" s="887">
        <v>-3.5669355234192022</v>
      </c>
      <c r="AP5" s="887">
        <v>-2.2981666709368178</v>
      </c>
      <c r="AQ5" s="887">
        <v>-0.8134536656330863</v>
      </c>
      <c r="AR5" s="887">
        <v>15.359926672402505</v>
      </c>
      <c r="AS5" s="887">
        <v>7.2195369835841969</v>
      </c>
      <c r="AT5" s="887">
        <v>2.5074077817614739</v>
      </c>
      <c r="AU5" s="887">
        <v>3.3488245906750085</v>
      </c>
      <c r="AV5" s="887">
        <v>1.7922520766312307</v>
      </c>
      <c r="AW5" s="887">
        <v>9.7140193306744003</v>
      </c>
      <c r="AX5" s="887">
        <v>3.8514777563151288</v>
      </c>
      <c r="AY5" s="887">
        <v>1.3437198957704715</v>
      </c>
      <c r="AZ5" s="887">
        <v>2.3540836090457651</v>
      </c>
      <c r="BA5" s="887">
        <v>7.7519419206038247</v>
      </c>
      <c r="BB5" s="887">
        <v>11.852871595472573</v>
      </c>
      <c r="BC5" s="887">
        <v>5.3732993623459437</v>
      </c>
      <c r="BD5" s="887">
        <v>9.486303776067718</v>
      </c>
      <c r="BE5" s="887">
        <v>13.038485531474153</v>
      </c>
      <c r="BF5" s="887">
        <v>16.289501326245652</v>
      </c>
      <c r="BG5" s="887">
        <v>22.75675590057805</v>
      </c>
      <c r="BH5" s="887">
        <v>22.323528591131417</v>
      </c>
      <c r="BI5" s="887">
        <v>26.685715487012967</v>
      </c>
      <c r="BJ5" s="887">
        <v>2.5214613200486053</v>
      </c>
      <c r="BK5" s="887">
        <v>7.8393800091392052</v>
      </c>
      <c r="BL5" s="887">
        <v>7.1010534326525576</v>
      </c>
      <c r="BM5" s="887">
        <v>5.6852023633165771</v>
      </c>
      <c r="BN5" s="887">
        <v>3.9910956706509029</v>
      </c>
      <c r="BO5" s="887">
        <v>1.3352029268997585</v>
      </c>
      <c r="BP5" s="887">
        <v>-1.5035761857280294</v>
      </c>
      <c r="BQ5" s="887">
        <v>-0.55476390868798842</v>
      </c>
      <c r="BR5" s="887">
        <v>-1.3285766637256295</v>
      </c>
      <c r="BS5" s="887">
        <v>-1.6212636212888487</v>
      </c>
      <c r="BT5" s="887">
        <v>-4.0117546685511636</v>
      </c>
      <c r="BU5" s="887">
        <v>-4.2574373180644605</v>
      </c>
      <c r="BV5" s="887">
        <v>-14.479073776951569</v>
      </c>
      <c r="BW5" s="887">
        <v>-22.327532314833565</v>
      </c>
      <c r="BX5" s="887">
        <v>-21.949769572730919</v>
      </c>
      <c r="BY5" s="887">
        <v>-20.55589995293564</v>
      </c>
      <c r="BZ5" s="887">
        <v>-20.793476303443182</v>
      </c>
      <c r="CA5" s="887">
        <v>-9.4864142786848564</v>
      </c>
      <c r="CB5" s="887">
        <v>-5.5839501467494745</v>
      </c>
      <c r="CC5" s="887">
        <v>-10.012296803854571</v>
      </c>
      <c r="CD5" s="887">
        <v>-10.474740700502215</v>
      </c>
      <c r="CE5" s="887">
        <v>-18.448957092475748</v>
      </c>
      <c r="CF5" s="887">
        <v>-17.042339619763478</v>
      </c>
      <c r="CG5" s="887">
        <v>-16.681372727536246</v>
      </c>
      <c r="CH5" s="887">
        <v>-11.055363629309037</v>
      </c>
      <c r="CI5" s="887">
        <v>-3.3595075703454769</v>
      </c>
    </row>
    <row r="6" spans="1:87" ht="15.6" customHeight="1">
      <c r="A6" s="877"/>
      <c r="B6" s="886"/>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c r="AJ6" s="887"/>
      <c r="AK6" s="887"/>
      <c r="AL6" s="887"/>
      <c r="AM6" s="887"/>
      <c r="AN6" s="887"/>
      <c r="AO6" s="887"/>
      <c r="AP6" s="887"/>
      <c r="AQ6" s="887"/>
      <c r="AR6" s="887"/>
      <c r="AS6" s="887"/>
      <c r="AT6" s="887"/>
      <c r="AU6" s="887"/>
      <c r="AV6" s="887"/>
      <c r="AW6" s="887"/>
      <c r="AX6" s="887"/>
      <c r="AY6" s="887"/>
      <c r="AZ6" s="887"/>
      <c r="BA6" s="887"/>
      <c r="BB6" s="887"/>
      <c r="BC6" s="887"/>
      <c r="BD6" s="887"/>
      <c r="BE6" s="887"/>
      <c r="BF6" s="887"/>
      <c r="BG6" s="887"/>
      <c r="BH6" s="887"/>
      <c r="BI6" s="887"/>
      <c r="BJ6" s="887"/>
      <c r="BK6" s="887"/>
      <c r="BL6" s="887"/>
      <c r="BM6" s="887"/>
      <c r="BN6" s="887"/>
      <c r="BO6" s="887"/>
      <c r="BP6" s="887"/>
      <c r="BQ6" s="887"/>
      <c r="BR6" s="887"/>
      <c r="BS6" s="887"/>
      <c r="BT6" s="887"/>
      <c r="BU6" s="887"/>
      <c r="BV6" s="887"/>
      <c r="BW6" s="887"/>
      <c r="BX6" s="887"/>
      <c r="BY6" s="887"/>
      <c r="BZ6" s="887"/>
      <c r="CA6" s="887"/>
      <c r="CB6" s="887"/>
      <c r="CC6" s="887"/>
      <c r="CD6" s="887"/>
      <c r="CE6" s="887"/>
      <c r="CF6" s="887"/>
      <c r="CG6" s="887"/>
      <c r="CH6" s="887"/>
      <c r="CI6" s="887"/>
    </row>
    <row r="7" spans="1:87" s="883" customFormat="1" ht="15.6" customHeight="1">
      <c r="A7" s="877" t="s">
        <v>330</v>
      </c>
      <c r="B7" s="886">
        <v>8.5786340745924079</v>
      </c>
      <c r="C7" s="887">
        <v>22.123104501813675</v>
      </c>
      <c r="D7" s="887">
        <v>28.795604994503474</v>
      </c>
      <c r="E7" s="887">
        <v>33.880446462890561</v>
      </c>
      <c r="F7" s="887">
        <v>37.384402780377947</v>
      </c>
      <c r="G7" s="887">
        <v>50.218787057896712</v>
      </c>
      <c r="H7" s="887">
        <v>82.540682483301808</v>
      </c>
      <c r="I7" s="887">
        <v>65.105775328270781</v>
      </c>
      <c r="J7" s="887">
        <v>57.89634140448068</v>
      </c>
      <c r="K7" s="887">
        <v>58.271182852647804</v>
      </c>
      <c r="L7" s="887">
        <v>61.34291654288721</v>
      </c>
      <c r="M7" s="887">
        <v>84.204786784143323</v>
      </c>
      <c r="N7" s="887">
        <v>1.0054412017581371</v>
      </c>
      <c r="O7" s="887">
        <v>-12.661950875420716</v>
      </c>
      <c r="P7" s="887">
        <v>-6.691265854954664</v>
      </c>
      <c r="Q7" s="887">
        <v>1.7438040680726727</v>
      </c>
      <c r="R7" s="887">
        <v>11.771397777701059</v>
      </c>
      <c r="S7" s="887">
        <v>10.995546180773669</v>
      </c>
      <c r="T7" s="887">
        <v>11.65332443606316</v>
      </c>
      <c r="U7" s="887">
        <v>29.127540651754707</v>
      </c>
      <c r="V7" s="887">
        <v>38.417705328818414</v>
      </c>
      <c r="W7" s="887">
        <v>44.016476893396259</v>
      </c>
      <c r="X7" s="887">
        <v>49.938377361210229</v>
      </c>
      <c r="Y7" s="887">
        <v>59.880144075668731</v>
      </c>
      <c r="Z7" s="887">
        <v>-1.4515220079171516</v>
      </c>
      <c r="AA7" s="887">
        <v>2.3176260623270393</v>
      </c>
      <c r="AB7" s="887">
        <v>5.1608879425799472</v>
      </c>
      <c r="AC7" s="887">
        <v>3.8463543002803902</v>
      </c>
      <c r="AD7" s="887">
        <v>8.8843466026703499</v>
      </c>
      <c r="AE7" s="887">
        <v>8.321048930805258</v>
      </c>
      <c r="AF7" s="887">
        <v>6.1194468049728661</v>
      </c>
      <c r="AG7" s="887">
        <v>16.504168457956393</v>
      </c>
      <c r="AH7" s="887">
        <v>14.619477591498537</v>
      </c>
      <c r="AI7" s="887">
        <v>18.474541469917547</v>
      </c>
      <c r="AJ7" s="887">
        <v>18.612261262746365</v>
      </c>
      <c r="AK7" s="887">
        <v>8.0889486272148012</v>
      </c>
      <c r="AL7" s="887">
        <v>0.96713750176317403</v>
      </c>
      <c r="AM7" s="887">
        <v>-2.2070327947658148</v>
      </c>
      <c r="AN7" s="887">
        <v>-5.9094015294543034</v>
      </c>
      <c r="AO7" s="887">
        <v>4.7808856739382133</v>
      </c>
      <c r="AP7" s="887">
        <v>3.0571151453217222</v>
      </c>
      <c r="AQ7" s="887">
        <v>2.3190784909395328</v>
      </c>
      <c r="AR7" s="887">
        <v>-6.8021492146073834</v>
      </c>
      <c r="AS7" s="887">
        <v>14.016761741692592</v>
      </c>
      <c r="AT7" s="887">
        <v>16.42890556670805</v>
      </c>
      <c r="AU7" s="887">
        <v>14.956166926454948</v>
      </c>
      <c r="AV7" s="887">
        <v>27.638657389782363</v>
      </c>
      <c r="AW7" s="887">
        <v>54.764281719769627</v>
      </c>
      <c r="AX7" s="887">
        <v>7.1595515554936706E-2</v>
      </c>
      <c r="AY7" s="887">
        <v>-2.3038439470013659</v>
      </c>
      <c r="AZ7" s="887">
        <v>0.85198034981640736</v>
      </c>
      <c r="BA7" s="887">
        <v>-1.6463251325491184</v>
      </c>
      <c r="BB7" s="887">
        <v>-4.1343891431075317</v>
      </c>
      <c r="BC7" s="887">
        <v>-1.0143446266080074</v>
      </c>
      <c r="BD7" s="887">
        <v>-2.3316553749493374</v>
      </c>
      <c r="BE7" s="887">
        <v>-3.24913909609019</v>
      </c>
      <c r="BF7" s="887">
        <v>-2.0244536521454042</v>
      </c>
      <c r="BG7" s="887">
        <v>-0.45049082827383297</v>
      </c>
      <c r="BH7" s="887">
        <v>5.1315383543052375</v>
      </c>
      <c r="BI7" s="887">
        <v>-3.4567669307286986</v>
      </c>
      <c r="BJ7" s="887">
        <v>-1.6400287517000274</v>
      </c>
      <c r="BK7" s="887">
        <v>0.86995246276690019</v>
      </c>
      <c r="BL7" s="887">
        <v>0.33676252793593314</v>
      </c>
      <c r="BM7" s="887">
        <v>3.9943112338689528</v>
      </c>
      <c r="BN7" s="887">
        <v>4.2328617961115151</v>
      </c>
      <c r="BO7" s="887">
        <v>3.5530804326998702</v>
      </c>
      <c r="BP7" s="887">
        <v>8.8411584088132855</v>
      </c>
      <c r="BQ7" s="887">
        <v>3.8546778447044749</v>
      </c>
      <c r="BR7" s="887">
        <v>3.0689549319569247</v>
      </c>
      <c r="BS7" s="887">
        <v>7.316721151534038</v>
      </c>
      <c r="BT7" s="887">
        <v>10.983436934807314</v>
      </c>
      <c r="BU7" s="887">
        <v>14.466608930287784</v>
      </c>
      <c r="BV7" s="887">
        <v>7.2275421025916957</v>
      </c>
      <c r="BW7" s="887">
        <v>7.88679037570222</v>
      </c>
      <c r="BX7" s="887">
        <v>9.3595845619089602</v>
      </c>
      <c r="BY7" s="887">
        <v>8.9619917253566665</v>
      </c>
      <c r="BZ7" s="887">
        <v>8.4514754196549688</v>
      </c>
      <c r="CA7" s="887">
        <v>3.2555931371580376</v>
      </c>
      <c r="CB7" s="887">
        <v>7.3423783660541622</v>
      </c>
      <c r="CC7" s="887">
        <v>7.7990684675999065</v>
      </c>
      <c r="CD7" s="887">
        <v>10.737595877800086</v>
      </c>
      <c r="CE7" s="887">
        <v>12.125597526785917</v>
      </c>
      <c r="CF7" s="887">
        <v>12.693910414561762</v>
      </c>
      <c r="CG7" s="887">
        <v>13.730700599589039</v>
      </c>
      <c r="CH7" s="887">
        <v>4.5672738325889997</v>
      </c>
      <c r="CI7" s="887">
        <v>6.2363260707150028</v>
      </c>
    </row>
    <row r="8" spans="1:87" ht="15.6" customHeight="1">
      <c r="A8" s="880" t="s">
        <v>331</v>
      </c>
      <c r="B8" s="888">
        <v>-2.1574958701643996</v>
      </c>
      <c r="C8" s="889">
        <v>-3.7137000300993166</v>
      </c>
      <c r="D8" s="889">
        <v>-5.6370199091958355</v>
      </c>
      <c r="E8" s="889">
        <v>-22.23793292970781</v>
      </c>
      <c r="F8" s="889">
        <v>-30.642245074511809</v>
      </c>
      <c r="G8" s="889">
        <v>-14.691290505235481</v>
      </c>
      <c r="H8" s="889">
        <v>-2.7658467848077959</v>
      </c>
      <c r="I8" s="889">
        <v>-26.099994063029801</v>
      </c>
      <c r="J8" s="889">
        <v>-36.375789391506011</v>
      </c>
      <c r="K8" s="889">
        <v>-45.201365657504041</v>
      </c>
      <c r="L8" s="889">
        <v>-53.515568022413106</v>
      </c>
      <c r="M8" s="889">
        <v>-31.210009287625322</v>
      </c>
      <c r="N8" s="889">
        <v>-12.846928769686521</v>
      </c>
      <c r="O8" s="889">
        <v>-33.318373077094307</v>
      </c>
      <c r="P8" s="889">
        <v>-16.032358564465522</v>
      </c>
      <c r="Q8" s="889">
        <v>-7.5300138787987692</v>
      </c>
      <c r="R8" s="889">
        <v>150.17401246511045</v>
      </c>
      <c r="S8" s="889">
        <v>140.12928135132884</v>
      </c>
      <c r="T8" s="889">
        <v>142.37891869552811</v>
      </c>
      <c r="U8" s="889">
        <v>-5.5704946224241247</v>
      </c>
      <c r="V8" s="889">
        <v>4.8452976203741809</v>
      </c>
      <c r="W8" s="889">
        <v>12.406879632438592</v>
      </c>
      <c r="X8" s="889">
        <v>17.454971020114652</v>
      </c>
      <c r="Y8" s="889">
        <v>25.916171527433274</v>
      </c>
      <c r="Z8" s="889">
        <v>0.98484684337635864</v>
      </c>
      <c r="AA8" s="889">
        <v>14.091838023174423</v>
      </c>
      <c r="AB8" s="889">
        <v>24.375084103157054</v>
      </c>
      <c r="AC8" s="889">
        <v>18.77782284069507</v>
      </c>
      <c r="AD8" s="889">
        <v>37.803427021653121</v>
      </c>
      <c r="AE8" s="889">
        <v>32.705672172968889</v>
      </c>
      <c r="AF8" s="889">
        <v>33.512218829089306</v>
      </c>
      <c r="AG8" s="889">
        <v>59.566404224626439</v>
      </c>
      <c r="AH8" s="889">
        <v>43.819779311671176</v>
      </c>
      <c r="AI8" s="889">
        <v>48.26917980719977</v>
      </c>
      <c r="AJ8" s="889">
        <v>39.647567487981547</v>
      </c>
      <c r="AK8" s="889">
        <v>43.492992409869558</v>
      </c>
      <c r="AL8" s="889">
        <v>37.232984438626723</v>
      </c>
      <c r="AM8" s="889">
        <v>34.879284132999146</v>
      </c>
      <c r="AN8" s="889">
        <v>-8.9225490763191146</v>
      </c>
      <c r="AO8" s="889">
        <v>25.277545995838057</v>
      </c>
      <c r="AP8" s="889">
        <v>18.090350521805043</v>
      </c>
      <c r="AQ8" s="889">
        <v>5.2177366108834375</v>
      </c>
      <c r="AR8" s="889">
        <v>-52.531513202728867</v>
      </c>
      <c r="AS8" s="889">
        <v>10.314106276915817</v>
      </c>
      <c r="AT8" s="889">
        <v>8.6987957283075747</v>
      </c>
      <c r="AU8" s="889">
        <v>-40.325183019794167</v>
      </c>
      <c r="AV8" s="889">
        <v>-16.793279271062232</v>
      </c>
      <c r="AW8" s="889">
        <v>22.600845362545648</v>
      </c>
      <c r="AX8" s="889">
        <v>-43.517265897170347</v>
      </c>
      <c r="AY8" s="889">
        <v>-12.636001351891732</v>
      </c>
      <c r="AZ8" s="889">
        <v>17.052655626938169</v>
      </c>
      <c r="BA8" s="889">
        <v>-21.884638733164547</v>
      </c>
      <c r="BB8" s="889">
        <v>-80.796433291677076</v>
      </c>
      <c r="BC8" s="889">
        <v>-63.148117264754596</v>
      </c>
      <c r="BD8" s="889">
        <v>-93.960391149129222</v>
      </c>
      <c r="BE8" s="889">
        <v>-92.337663365023687</v>
      </c>
      <c r="BF8" s="889">
        <v>-81.174247982688939</v>
      </c>
      <c r="BG8" s="889">
        <v>-79.243247749851449</v>
      </c>
      <c r="BH8" s="889">
        <v>-38.227317196048695</v>
      </c>
      <c r="BI8" s="889">
        <v>-138.04239600653992</v>
      </c>
      <c r="BJ8" s="889">
        <v>-2.0054676335146504</v>
      </c>
      <c r="BK8" s="889">
        <v>7.216557883175664</v>
      </c>
      <c r="BL8" s="889">
        <v>-2.7474865389153584</v>
      </c>
      <c r="BM8" s="889">
        <v>10.221589834510397</v>
      </c>
      <c r="BN8" s="889">
        <v>8.3156699632455755</v>
      </c>
      <c r="BO8" s="889">
        <v>-3.6313539817913565</v>
      </c>
      <c r="BP8" s="889">
        <v>19.474426947527284</v>
      </c>
      <c r="BQ8" s="889">
        <v>-18.747302239538552</v>
      </c>
      <c r="BR8" s="889">
        <v>-30.070843150161558</v>
      </c>
      <c r="BS8" s="889">
        <v>-7.9713502294000982</v>
      </c>
      <c r="BT8" s="889">
        <v>3.8586345335678431</v>
      </c>
      <c r="BU8" s="889">
        <v>32.495343868686106</v>
      </c>
      <c r="BV8" s="889">
        <v>71.108942788567248</v>
      </c>
      <c r="BW8" s="889">
        <v>56.98190913575359</v>
      </c>
      <c r="BX8" s="889">
        <v>62.651281924125122</v>
      </c>
      <c r="BY8" s="889">
        <v>43.341899359280717</v>
      </c>
      <c r="BZ8" s="889">
        <v>41.336200352817251</v>
      </c>
      <c r="CA8" s="889">
        <v>-19.159890325208284</v>
      </c>
      <c r="CB8" s="889">
        <v>-0.53635495188755844</v>
      </c>
      <c r="CC8" s="889">
        <v>-5.432133600646682</v>
      </c>
      <c r="CD8" s="889">
        <v>4.2999856822253832</v>
      </c>
      <c r="CE8" s="889">
        <v>5.1020072306010924</v>
      </c>
      <c r="CF8" s="889">
        <v>-5.5510631701612363</v>
      </c>
      <c r="CG8" s="889">
        <v>1.8903212676338523</v>
      </c>
      <c r="CH8" s="889">
        <v>44.542112202550953</v>
      </c>
      <c r="CI8" s="889">
        <v>31.300987740734524</v>
      </c>
    </row>
    <row r="9" spans="1:87" ht="15.6" customHeight="1">
      <c r="A9" s="880" t="s">
        <v>371</v>
      </c>
      <c r="B9" s="888">
        <v>5.5710791971852727</v>
      </c>
      <c r="C9" s="889">
        <v>13.500444087670271</v>
      </c>
      <c r="D9" s="889">
        <v>17.948506970801994</v>
      </c>
      <c r="E9" s="889">
        <v>28.427285785262452</v>
      </c>
      <c r="F9" s="889">
        <v>34.226487680755497</v>
      </c>
      <c r="G9" s="889">
        <v>33.578295584696953</v>
      </c>
      <c r="H9" s="889">
        <v>45.175469562965496</v>
      </c>
      <c r="I9" s="889">
        <v>46.836112854653074</v>
      </c>
      <c r="J9" s="889">
        <v>47.816470965547879</v>
      </c>
      <c r="K9" s="889">
        <v>52.149496758900838</v>
      </c>
      <c r="L9" s="889">
        <v>57.676716023533267</v>
      </c>
      <c r="M9" s="889">
        <v>59.382909966907548</v>
      </c>
      <c r="N9" s="889">
        <v>5.5714108555403854</v>
      </c>
      <c r="O9" s="889">
        <v>5.0676428630279382</v>
      </c>
      <c r="P9" s="889">
        <v>2.0707565622313298</v>
      </c>
      <c r="Q9" s="889">
        <v>3.9749138213563482</v>
      </c>
      <c r="R9" s="889">
        <v>2.9885171700245361</v>
      </c>
      <c r="S9" s="889">
        <v>2.800858667189567</v>
      </c>
      <c r="T9" s="889">
        <v>3.3576192621283703</v>
      </c>
      <c r="U9" s="889">
        <v>20.04415845963943</v>
      </c>
      <c r="V9" s="889">
        <v>21.735885796911095</v>
      </c>
      <c r="W9" s="889">
        <v>22.260144998131736</v>
      </c>
      <c r="X9" s="889">
        <v>23.952116613926595</v>
      </c>
      <c r="Y9" s="889">
        <v>26.797866937525182</v>
      </c>
      <c r="Z9" s="889">
        <v>-1.343901426374646</v>
      </c>
      <c r="AA9" s="889">
        <v>-1.4665823161503864</v>
      </c>
      <c r="AB9" s="889">
        <v>-1.6504419277664828</v>
      </c>
      <c r="AC9" s="889">
        <v>-1.3710373370663445</v>
      </c>
      <c r="AD9" s="889">
        <v>-1.882383084603487</v>
      </c>
      <c r="AE9" s="889">
        <v>-1.1401778913145908</v>
      </c>
      <c r="AF9" s="889">
        <v>-3.0200644163560209</v>
      </c>
      <c r="AG9" s="889">
        <v>-1.038567672917623</v>
      </c>
      <c r="AH9" s="889">
        <v>1.1427226863604152</v>
      </c>
      <c r="AI9" s="889">
        <v>3.0826829697494134</v>
      </c>
      <c r="AJ9" s="889">
        <v>5.176884522932049</v>
      </c>
      <c r="AK9" s="889">
        <v>-3.8064315286264137</v>
      </c>
      <c r="AL9" s="889">
        <v>-4.2077589930681167</v>
      </c>
      <c r="AM9" s="889">
        <v>-6.6330793710649099</v>
      </c>
      <c r="AN9" s="889">
        <v>-3.9001459223361001</v>
      </c>
      <c r="AO9" s="889">
        <v>0.7089281830490276</v>
      </c>
      <c r="AP9" s="889">
        <v>0.19230895108625709</v>
      </c>
      <c r="AQ9" s="889">
        <v>1.2980807539826378</v>
      </c>
      <c r="AR9" s="889">
        <v>1.2356670559299396</v>
      </c>
      <c r="AS9" s="889">
        <v>10.720706199718723</v>
      </c>
      <c r="AT9" s="889">
        <v>13.02490456488777</v>
      </c>
      <c r="AU9" s="889">
        <v>18.392858376382801</v>
      </c>
      <c r="AV9" s="889">
        <v>26.169455032280357</v>
      </c>
      <c r="AW9" s="889">
        <v>44.283777872551703</v>
      </c>
      <c r="AX9" s="889">
        <v>3.2287958016749951</v>
      </c>
      <c r="AY9" s="889">
        <v>-1.2181642132570731</v>
      </c>
      <c r="AZ9" s="889">
        <v>-0.44915095583852799</v>
      </c>
      <c r="BA9" s="889">
        <v>6.3671863629107373E-2</v>
      </c>
      <c r="BB9" s="889">
        <v>2.0375404078974384</v>
      </c>
      <c r="BC9" s="889">
        <v>3.6483465290865027</v>
      </c>
      <c r="BD9" s="889">
        <v>4.6658952248350172</v>
      </c>
      <c r="BE9" s="889">
        <v>3.6971613621307289</v>
      </c>
      <c r="BF9" s="889">
        <v>4.0216025439967575</v>
      </c>
      <c r="BG9" s="889">
        <v>5.3408594266713711</v>
      </c>
      <c r="BH9" s="889">
        <v>7.5366112076115712</v>
      </c>
      <c r="BI9" s="889">
        <v>6.8259883769287661</v>
      </c>
      <c r="BJ9" s="889">
        <v>-1.0497057634065106</v>
      </c>
      <c r="BK9" s="889">
        <v>-0.4395133679068301</v>
      </c>
      <c r="BL9" s="889">
        <v>0.72713619772863969</v>
      </c>
      <c r="BM9" s="889">
        <v>1.692300118453604</v>
      </c>
      <c r="BN9" s="889">
        <v>2.2008513415342903</v>
      </c>
      <c r="BO9" s="889">
        <v>3.5657554350922611</v>
      </c>
      <c r="BP9" s="889">
        <v>4.2559554085775106</v>
      </c>
      <c r="BQ9" s="889">
        <v>6.2662722086291121</v>
      </c>
      <c r="BR9" s="889">
        <v>7.4414281586994875</v>
      </c>
      <c r="BS9" s="889">
        <v>7.4227266313466265</v>
      </c>
      <c r="BT9" s="889">
        <v>8.5800287138549436</v>
      </c>
      <c r="BU9" s="889">
        <v>6.8619599653823817</v>
      </c>
      <c r="BV9" s="889">
        <v>-0.78568955000118001</v>
      </c>
      <c r="BW9" s="889">
        <v>1.2512116040741965</v>
      </c>
      <c r="BX9" s="889">
        <v>1.993415969352514</v>
      </c>
      <c r="BY9" s="889">
        <v>3.6116981019509438</v>
      </c>
      <c r="BZ9" s="889">
        <v>3.3585716473792191</v>
      </c>
      <c r="CA9" s="889">
        <v>4.8824828018730235</v>
      </c>
      <c r="CB9" s="889">
        <v>6.6461734964271386</v>
      </c>
      <c r="CC9" s="889">
        <v>7.5569488802601432</v>
      </c>
      <c r="CD9" s="889">
        <v>9.1993646857486926</v>
      </c>
      <c r="CE9" s="889">
        <v>10.36334347706619</v>
      </c>
      <c r="CF9" s="889">
        <v>11.963251007160578</v>
      </c>
      <c r="CG9" s="889">
        <v>12.132787863956407</v>
      </c>
      <c r="CH9" s="889">
        <v>0.17198564159727445</v>
      </c>
      <c r="CI9" s="889">
        <v>2.8767379056550895</v>
      </c>
    </row>
    <row r="10" spans="1:87" ht="15.6" customHeight="1">
      <c r="A10" s="880" t="s">
        <v>372</v>
      </c>
      <c r="B10" s="888">
        <v>19.129444364754875</v>
      </c>
      <c r="C10" s="889">
        <v>8.1844874165812556</v>
      </c>
      <c r="D10" s="889">
        <v>16.234176909220068</v>
      </c>
      <c r="E10" s="889">
        <v>-5.9768620977845304</v>
      </c>
      <c r="F10" s="889">
        <v>24.589420890168654</v>
      </c>
      <c r="G10" s="889">
        <v>13.271603010043295</v>
      </c>
      <c r="H10" s="889">
        <v>45.356029287923036</v>
      </c>
      <c r="I10" s="889">
        <v>13.502469357734654</v>
      </c>
      <c r="J10" s="889">
        <v>9.5570904677049029</v>
      </c>
      <c r="K10" s="889">
        <v>31.077007346170635</v>
      </c>
      <c r="L10" s="889">
        <v>69.831386505268213</v>
      </c>
      <c r="M10" s="889">
        <v>70.665520764749985</v>
      </c>
      <c r="N10" s="889">
        <v>76.468264005706146</v>
      </c>
      <c r="O10" s="889">
        <v>73.773151937631468</v>
      </c>
      <c r="P10" s="889">
        <v>40.800296876778134</v>
      </c>
      <c r="Q10" s="889">
        <v>42.670024464602989</v>
      </c>
      <c r="R10" s="889">
        <v>-6.682753515709102</v>
      </c>
      <c r="S10" s="889">
        <v>-22.622309967986364</v>
      </c>
      <c r="T10" s="889">
        <v>-25.987201993749938</v>
      </c>
      <c r="U10" s="889">
        <v>87.237296834875266</v>
      </c>
      <c r="V10" s="889">
        <v>96.942804275393115</v>
      </c>
      <c r="W10" s="889">
        <v>88.890964629805993</v>
      </c>
      <c r="X10" s="889">
        <v>102.06321654221341</v>
      </c>
      <c r="Y10" s="889">
        <v>107.20727931677267</v>
      </c>
      <c r="Z10" s="889">
        <v>-2.3577003005038979E-2</v>
      </c>
      <c r="AA10" s="889">
        <v>-1.8145544550486365</v>
      </c>
      <c r="AB10" s="889">
        <v>3.7026271491905494</v>
      </c>
      <c r="AC10" s="889">
        <v>6.7754987566169733</v>
      </c>
      <c r="AD10" s="889">
        <v>1.752885231951274</v>
      </c>
      <c r="AE10" s="889">
        <v>2.8495485465770467</v>
      </c>
      <c r="AF10" s="889">
        <v>-7.6136468302795599</v>
      </c>
      <c r="AG10" s="889">
        <v>-5.0267938964039178</v>
      </c>
      <c r="AH10" s="889">
        <v>9.962782088593519</v>
      </c>
      <c r="AI10" s="889">
        <v>24.00938962484209</v>
      </c>
      <c r="AJ10" s="889">
        <v>17.829009267452346</v>
      </c>
      <c r="AK10" s="889">
        <v>19.168837169457817</v>
      </c>
      <c r="AL10" s="889">
        <v>5.7418258393368822</v>
      </c>
      <c r="AM10" s="889">
        <v>-3.8558430860464772</v>
      </c>
      <c r="AN10" s="889">
        <v>1.8825470941555411</v>
      </c>
      <c r="AO10" s="889">
        <v>-1.5187201581147847</v>
      </c>
      <c r="AP10" s="889">
        <v>2.5736679004469099</v>
      </c>
      <c r="AQ10" s="889">
        <v>13.636231383433621</v>
      </c>
      <c r="AR10" s="889">
        <v>2.5436524567192947E-2</v>
      </c>
      <c r="AS10" s="889">
        <v>11.374491690954731</v>
      </c>
      <c r="AT10" s="889">
        <v>8.2071919427539992</v>
      </c>
      <c r="AU10" s="889">
        <v>17.040211120695105</v>
      </c>
      <c r="AV10" s="889">
        <v>9.6555435324884886</v>
      </c>
      <c r="AW10" s="889">
        <v>38.779075849611424</v>
      </c>
      <c r="AX10" s="889">
        <v>-3.7155760310275521</v>
      </c>
      <c r="AY10" s="889">
        <v>-0.9915878849297175</v>
      </c>
      <c r="AZ10" s="889">
        <v>4.8508900742046182</v>
      </c>
      <c r="BA10" s="889">
        <v>7.5793406272155837</v>
      </c>
      <c r="BB10" s="889">
        <v>11.479248531336221</v>
      </c>
      <c r="BC10" s="889">
        <v>14.23467259748608</v>
      </c>
      <c r="BD10" s="889">
        <v>15.428080747560108</v>
      </c>
      <c r="BE10" s="889">
        <v>13.133937147468064</v>
      </c>
      <c r="BF10" s="889">
        <v>16.720375509499789</v>
      </c>
      <c r="BG10" s="889">
        <v>19.880307780455389</v>
      </c>
      <c r="BH10" s="889">
        <v>25.647573199719602</v>
      </c>
      <c r="BI10" s="889">
        <v>29.745725841015073</v>
      </c>
      <c r="BJ10" s="889">
        <v>2.2235400027819252</v>
      </c>
      <c r="BK10" s="889">
        <v>-2.4397135453140297</v>
      </c>
      <c r="BL10" s="889">
        <v>-0.5804269351011726</v>
      </c>
      <c r="BM10" s="889">
        <v>3.7532362315590126</v>
      </c>
      <c r="BN10" s="889">
        <v>-2.0628701893976844</v>
      </c>
      <c r="BO10" s="889">
        <v>-0.72751219937802147</v>
      </c>
      <c r="BP10" s="889">
        <v>8.6380259757594526</v>
      </c>
      <c r="BQ10" s="889">
        <v>8.8669161622409476</v>
      </c>
      <c r="BR10" s="889">
        <v>5.8632568171367403</v>
      </c>
      <c r="BS10" s="889">
        <v>6.387654098051982</v>
      </c>
      <c r="BT10" s="889">
        <v>9.9602637926621469</v>
      </c>
      <c r="BU10" s="889">
        <v>17.007236176011929</v>
      </c>
      <c r="BV10" s="889">
        <v>1.5540653598979286</v>
      </c>
      <c r="BW10" s="889">
        <v>-3.9166616022622991</v>
      </c>
      <c r="BX10" s="889">
        <v>-2.8750666363616353</v>
      </c>
      <c r="BY10" s="889">
        <v>-2.6907522792407867</v>
      </c>
      <c r="BZ10" s="889">
        <v>-2.3822185762331261</v>
      </c>
      <c r="CA10" s="889">
        <v>-5.8637141353489595</v>
      </c>
      <c r="CB10" s="889">
        <v>-4.9258548953935311</v>
      </c>
      <c r="CC10" s="889">
        <v>-5.6093317913673717</v>
      </c>
      <c r="CD10" s="889">
        <v>-6.7994970281113734</v>
      </c>
      <c r="CE10" s="889">
        <v>-1.9503987049450833</v>
      </c>
      <c r="CF10" s="889">
        <v>-6.6108310742386296</v>
      </c>
      <c r="CG10" s="889">
        <v>-5.7669774339082212</v>
      </c>
      <c r="CH10" s="889">
        <v>-3.8451036404570087</v>
      </c>
      <c r="CI10" s="889">
        <v>-3.3180341584192772</v>
      </c>
    </row>
    <row r="11" spans="1:87" ht="15.6" customHeight="1">
      <c r="A11" s="880" t="s">
        <v>373</v>
      </c>
      <c r="B11" s="888"/>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row>
    <row r="12" spans="1:87" ht="15.6" customHeight="1">
      <c r="A12" s="880" t="s">
        <v>374</v>
      </c>
      <c r="B12" s="888">
        <v>5.3316339990058976</v>
      </c>
      <c r="C12" s="889">
        <v>13.594325634810351</v>
      </c>
      <c r="D12" s="889">
        <v>17.978782604793764</v>
      </c>
      <c r="E12" s="889">
        <v>29.03487437770962</v>
      </c>
      <c r="F12" s="889">
        <v>34.396681456997719</v>
      </c>
      <c r="G12" s="889">
        <v>33.936918469374497</v>
      </c>
      <c r="H12" s="889">
        <v>45.172280818703832</v>
      </c>
      <c r="I12" s="889">
        <v>47.424795986764835</v>
      </c>
      <c r="J12" s="889">
        <v>48.492144236794338</v>
      </c>
      <c r="K12" s="889">
        <v>52.521643868172724</v>
      </c>
      <c r="L12" s="889">
        <v>57.462060536213485</v>
      </c>
      <c r="M12" s="889">
        <v>59.183655341067237</v>
      </c>
      <c r="N12" s="889">
        <v>4.229038247524513</v>
      </c>
      <c r="O12" s="889">
        <v>3.7667615219875108</v>
      </c>
      <c r="P12" s="889">
        <v>1.3374451142721964</v>
      </c>
      <c r="Q12" s="889">
        <v>3.242254270422301</v>
      </c>
      <c r="R12" s="889">
        <v>3.2882641435617663</v>
      </c>
      <c r="S12" s="889">
        <v>3.5814249840185006</v>
      </c>
      <c r="T12" s="889">
        <v>3.3059843175427628</v>
      </c>
      <c r="U12" s="889">
        <v>18.771912592668585</v>
      </c>
      <c r="V12" s="889">
        <v>20.311905707344025</v>
      </c>
      <c r="W12" s="889">
        <v>20.998546166181367</v>
      </c>
      <c r="X12" s="889">
        <v>22.47314827800297</v>
      </c>
      <c r="Y12" s="889">
        <v>25.107875964836953</v>
      </c>
      <c r="Z12" s="889">
        <v>-1.3871052272494444</v>
      </c>
      <c r="AA12" s="889">
        <v>-1.4576337466865383</v>
      </c>
      <c r="AB12" s="889">
        <v>-1.8205202379074956</v>
      </c>
      <c r="AC12" s="889">
        <v>-1.6283427489448365</v>
      </c>
      <c r="AD12" s="889">
        <v>-1.9989028947415919</v>
      </c>
      <c r="AE12" s="889">
        <v>-1.1329302670350847</v>
      </c>
      <c r="AF12" s="889">
        <v>-2.7461671264492495</v>
      </c>
      <c r="AG12" s="889">
        <v>-0.78100092326629578</v>
      </c>
      <c r="AH12" s="889">
        <v>1.0015509669080724</v>
      </c>
      <c r="AI12" s="889">
        <v>2.5644525604546238</v>
      </c>
      <c r="AJ12" s="889">
        <v>4.9209431930528789</v>
      </c>
      <c r="AK12" s="889">
        <v>-4.3981272120210386</v>
      </c>
      <c r="AL12" s="889">
        <v>-4.5966856772628244</v>
      </c>
      <c r="AM12" s="889">
        <v>-6.7416408153615119</v>
      </c>
      <c r="AN12" s="889">
        <v>-4.1261898888436246</v>
      </c>
      <c r="AO12" s="889">
        <v>0.79600637751388992</v>
      </c>
      <c r="AP12" s="889">
        <v>9.9222248911943756E-2</v>
      </c>
      <c r="AQ12" s="889">
        <v>0.81578565381136769</v>
      </c>
      <c r="AR12" s="889">
        <v>1.2829746527395238</v>
      </c>
      <c r="AS12" s="889">
        <v>10.69514989485133</v>
      </c>
      <c r="AT12" s="889">
        <v>13.213227698675919</v>
      </c>
      <c r="AU12" s="889">
        <v>18.445733005917731</v>
      </c>
      <c r="AV12" s="889">
        <v>26.81497953917042</v>
      </c>
      <c r="AW12" s="889">
        <v>44.498955243399287</v>
      </c>
      <c r="AX12" s="889">
        <v>3.4895042067066879</v>
      </c>
      <c r="AY12" s="889">
        <v>-1.2266704330562326</v>
      </c>
      <c r="AZ12" s="889">
        <v>-0.64812723142301121</v>
      </c>
      <c r="BA12" s="889">
        <v>-0.21848440094097119</v>
      </c>
      <c r="BB12" s="889">
        <v>1.6830759977337202</v>
      </c>
      <c r="BC12" s="889">
        <v>3.2509104108993263</v>
      </c>
      <c r="BD12" s="889">
        <v>4.26185692016481</v>
      </c>
      <c r="BE12" s="889">
        <v>3.342882123791131</v>
      </c>
      <c r="BF12" s="889">
        <v>3.5448600933542038</v>
      </c>
      <c r="BG12" s="889">
        <v>4.7948141841914325</v>
      </c>
      <c r="BH12" s="889">
        <v>6.8562835086845482</v>
      </c>
      <c r="BI12" s="889">
        <v>5.9655263593467778</v>
      </c>
      <c r="BJ12" s="889">
        <v>-1.200168563907851</v>
      </c>
      <c r="BK12" s="889">
        <v>-0.34756924218162594</v>
      </c>
      <c r="BL12" s="889">
        <v>0.78724155640047266</v>
      </c>
      <c r="BM12" s="889">
        <v>1.5975641159097826</v>
      </c>
      <c r="BN12" s="889">
        <v>2.3968437991519203</v>
      </c>
      <c r="BO12" s="889">
        <v>3.7631060521026845</v>
      </c>
      <c r="BP12" s="889">
        <v>4.0545227461286881</v>
      </c>
      <c r="BQ12" s="889">
        <v>6.1467272064147034</v>
      </c>
      <c r="BR12" s="889">
        <v>7.5139726899336692</v>
      </c>
      <c r="BS12" s="889">
        <v>7.4703062887283584</v>
      </c>
      <c r="BT12" s="889">
        <v>8.5165828102650689</v>
      </c>
      <c r="BU12" s="889">
        <v>6.2328400497858656</v>
      </c>
      <c r="BV12" s="889">
        <v>-0.96664295931046562</v>
      </c>
      <c r="BW12" s="889">
        <v>1.4989988827288767</v>
      </c>
      <c r="BX12" s="889">
        <v>2.242898156819356</v>
      </c>
      <c r="BY12" s="889">
        <v>3.9362609890523381</v>
      </c>
      <c r="BZ12" s="889">
        <v>3.6543100740093464</v>
      </c>
      <c r="CA12" s="889">
        <v>5.4339778429409815</v>
      </c>
      <c r="CB12" s="889">
        <v>7.2421823327692136</v>
      </c>
      <c r="CC12" s="889">
        <v>8.2350695315541333</v>
      </c>
      <c r="CD12" s="889">
        <v>10.023414237208714</v>
      </c>
      <c r="CE12" s="889">
        <v>11.002600337782805</v>
      </c>
      <c r="CF12" s="889">
        <v>12.921917681254047</v>
      </c>
      <c r="CG12" s="889">
        <v>13.044560404645816</v>
      </c>
      <c r="CH12" s="889">
        <v>0.34179095500202544</v>
      </c>
      <c r="CI12" s="889">
        <v>3.1424298343879093</v>
      </c>
    </row>
    <row r="13" spans="1:87" ht="15.6" customHeight="1">
      <c r="A13" s="880" t="s">
        <v>375</v>
      </c>
      <c r="B13" s="888"/>
      <c r="C13" s="889"/>
      <c r="D13" s="889"/>
      <c r="E13" s="889"/>
      <c r="F13" s="889"/>
      <c r="G13" s="889"/>
      <c r="H13" s="889"/>
      <c r="I13" s="889"/>
      <c r="J13" s="889"/>
      <c r="K13" s="889"/>
      <c r="L13" s="889"/>
      <c r="M13" s="889"/>
      <c r="N13" s="889"/>
      <c r="O13" s="889"/>
      <c r="P13" s="889"/>
      <c r="Q13" s="889"/>
      <c r="R13" s="889">
        <v>2.992281998948481</v>
      </c>
      <c r="S13" s="889">
        <v>2.4597555439911267</v>
      </c>
      <c r="T13" s="889">
        <v>3.17561712126777</v>
      </c>
      <c r="U13" s="889"/>
      <c r="V13" s="889"/>
      <c r="W13" s="889"/>
      <c r="X13" s="889"/>
      <c r="Y13" s="889"/>
      <c r="Z13" s="889"/>
      <c r="AA13" s="889"/>
      <c r="AB13" s="889"/>
      <c r="AC13" s="889"/>
      <c r="AD13" s="889"/>
      <c r="AE13" s="889"/>
      <c r="AF13" s="889"/>
      <c r="AG13" s="889"/>
      <c r="AH13" s="889"/>
      <c r="AI13" s="889"/>
      <c r="AJ13" s="889"/>
      <c r="AK13" s="889"/>
      <c r="AL13" s="889">
        <v>-4.6080646519581192</v>
      </c>
      <c r="AM13" s="889">
        <v>-7.2641181763952689</v>
      </c>
      <c r="AN13" s="889">
        <v>-4.4985059152381801</v>
      </c>
      <c r="AO13" s="889">
        <v>-5.0555016736917162</v>
      </c>
      <c r="AP13" s="889">
        <v>-5.762280000692269</v>
      </c>
      <c r="AQ13" s="889">
        <v>-4.4840966345217819</v>
      </c>
      <c r="AR13" s="889">
        <v>-3.9767709798865978</v>
      </c>
      <c r="AS13" s="889">
        <v>-1.7892020078304627</v>
      </c>
      <c r="AT13" s="889">
        <v>0.51941818481509261</v>
      </c>
      <c r="AU13" s="889">
        <v>1.7532362910711501</v>
      </c>
      <c r="AV13" s="889">
        <v>3.1259620520842546</v>
      </c>
      <c r="AW13" s="889">
        <v>4.5118373632112935E-2</v>
      </c>
      <c r="AX13" s="889">
        <v>-0.27254092000972768</v>
      </c>
      <c r="AY13" s="889">
        <v>-2.2820502501794442</v>
      </c>
      <c r="AZ13" s="889">
        <v>-1.4548451562815174</v>
      </c>
      <c r="BA13" s="889">
        <v>0.52942128717340697</v>
      </c>
      <c r="BB13" s="889">
        <v>3.6814602770121345</v>
      </c>
      <c r="BC13" s="889">
        <v>6.4835235034330898</v>
      </c>
      <c r="BD13" s="889">
        <v>6.5784706994248365</v>
      </c>
      <c r="BE13" s="889">
        <v>5.5446938789377302</v>
      </c>
      <c r="BF13" s="889">
        <v>5.9001385152325181</v>
      </c>
      <c r="BG13" s="889">
        <v>6.5398117132760003</v>
      </c>
      <c r="BH13" s="889">
        <v>9.2101930144307911</v>
      </c>
      <c r="BI13" s="889">
        <v>8.6631729420877939</v>
      </c>
      <c r="BJ13" s="889">
        <v>-1.4331454671948274</v>
      </c>
      <c r="BK13" s="889">
        <v>0.4393622210115839</v>
      </c>
      <c r="BL13" s="889">
        <v>2.1566865753568498</v>
      </c>
      <c r="BM13" s="889">
        <v>3.7769266741099554</v>
      </c>
      <c r="BN13" s="889">
        <v>4.6073989795414922</v>
      </c>
      <c r="BO13" s="889">
        <v>6.8380422989987393</v>
      </c>
      <c r="BP13" s="889">
        <v>7.194212968719933</v>
      </c>
      <c r="BQ13" s="889">
        <v>10.559546598187049</v>
      </c>
      <c r="BR13" s="889">
        <v>12.422555400937258</v>
      </c>
      <c r="BS13" s="889">
        <v>12.759738002359681</v>
      </c>
      <c r="BT13" s="889">
        <v>14.675210881617945</v>
      </c>
      <c r="BU13" s="889">
        <v>16.280713644894366</v>
      </c>
      <c r="BV13" s="889">
        <v>-3.3986203371652389E-2</v>
      </c>
      <c r="BW13" s="889">
        <v>2.7434718019561113</v>
      </c>
      <c r="BX13" s="889">
        <v>3.7136567704963808</v>
      </c>
      <c r="BY13" s="889">
        <v>6.007064623443962</v>
      </c>
      <c r="BZ13" s="889">
        <v>3.7871326664645224</v>
      </c>
      <c r="CA13" s="889">
        <v>5.9537976322035115</v>
      </c>
      <c r="CB13" s="889">
        <v>8.2473782476463757</v>
      </c>
      <c r="CC13" s="889">
        <v>9.4313691212782018</v>
      </c>
      <c r="CD13" s="889">
        <v>12.170390967945808</v>
      </c>
      <c r="CE13" s="889">
        <v>18.62806402426498</v>
      </c>
      <c r="CF13" s="889">
        <v>22.688935764972275</v>
      </c>
      <c r="CG13" s="889">
        <v>23.103936798771766</v>
      </c>
      <c r="CH13" s="889">
        <v>0.19763141895198896</v>
      </c>
      <c r="CI13" s="889">
        <v>4.7045727475672683</v>
      </c>
    </row>
    <row r="14" spans="1:87" ht="15.6" customHeight="1">
      <c r="A14" s="880" t="s">
        <v>333</v>
      </c>
      <c r="B14" s="888"/>
      <c r="C14" s="889"/>
      <c r="D14" s="889"/>
      <c r="E14" s="889"/>
      <c r="F14" s="889"/>
      <c r="G14" s="889"/>
      <c r="H14" s="889"/>
      <c r="I14" s="889"/>
      <c r="J14" s="889"/>
      <c r="K14" s="889"/>
      <c r="L14" s="889"/>
      <c r="M14" s="889"/>
      <c r="N14" s="889"/>
      <c r="O14" s="889"/>
      <c r="P14" s="889"/>
      <c r="Q14" s="889"/>
      <c r="R14" s="889">
        <v>35.239123547698078</v>
      </c>
      <c r="S14" s="889">
        <v>28.686047506641497</v>
      </c>
      <c r="T14" s="889">
        <v>33.196567714796089</v>
      </c>
      <c r="U14" s="889"/>
      <c r="V14" s="889"/>
      <c r="W14" s="889"/>
      <c r="X14" s="889"/>
      <c r="Y14" s="889"/>
      <c r="Z14" s="889">
        <v>-9.4474927206478529</v>
      </c>
      <c r="AA14" s="889">
        <v>-6.1963343528935937</v>
      </c>
      <c r="AB14" s="889">
        <v>27.799772086241319</v>
      </c>
      <c r="AC14" s="889">
        <v>9.1770192208423254</v>
      </c>
      <c r="AD14" s="889">
        <v>46.652687126103416</v>
      </c>
      <c r="AE14" s="889">
        <v>15.097434018114699</v>
      </c>
      <c r="AF14" s="889">
        <v>26.958310077606797</v>
      </c>
      <c r="AG14" s="889">
        <v>69.790674657968211</v>
      </c>
      <c r="AH14" s="889">
        <v>6.9040876032291436</v>
      </c>
      <c r="AI14" s="889">
        <v>29.703247118234408</v>
      </c>
      <c r="AJ14" s="889">
        <v>36.544252172641649</v>
      </c>
      <c r="AK14" s="889">
        <v>83.461794979833499</v>
      </c>
      <c r="AL14" s="889">
        <v>31.418736615119943</v>
      </c>
      <c r="AM14" s="889">
        <v>43.421393414018091</v>
      </c>
      <c r="AN14" s="889">
        <v>35.259829596435054</v>
      </c>
      <c r="AO14" s="889">
        <v>12.574638331607433</v>
      </c>
      <c r="AP14" s="889">
        <v>3.0234003438038655</v>
      </c>
      <c r="AQ14" s="889">
        <v>0.70025381842377987</v>
      </c>
      <c r="AR14" s="889">
        <v>-14.298491497831014</v>
      </c>
      <c r="AS14" s="889">
        <v>12.062469745663984</v>
      </c>
      <c r="AT14" s="889">
        <v>27.608592141003506</v>
      </c>
      <c r="AU14" s="889">
        <v>33.082004657570266</v>
      </c>
      <c r="AV14" s="889">
        <v>4.8257680365676059</v>
      </c>
      <c r="AW14" s="889">
        <v>56.109028284690574</v>
      </c>
      <c r="AX14" s="889">
        <v>-20.711840449711492</v>
      </c>
      <c r="AY14" s="889">
        <v>-9.4442103897570941</v>
      </c>
      <c r="AZ14" s="889">
        <v>-8.8950405078098349</v>
      </c>
      <c r="BA14" s="889">
        <v>-21.725168557338687</v>
      </c>
      <c r="BB14" s="889">
        <v>-37.142635041159885</v>
      </c>
      <c r="BC14" s="889">
        <v>-36.01849616272527</v>
      </c>
      <c r="BD14" s="889">
        <v>-38.85771087038529</v>
      </c>
      <c r="BE14" s="889">
        <v>-47.778882281060071</v>
      </c>
      <c r="BF14" s="889">
        <v>-44.335857673744755</v>
      </c>
      <c r="BG14" s="889">
        <v>-17.902967134172197</v>
      </c>
      <c r="BH14" s="889">
        <v>-14.925519348867182</v>
      </c>
      <c r="BI14" s="889">
        <v>-78.098473748532925</v>
      </c>
      <c r="BJ14" s="889">
        <v>-19.773407954440451</v>
      </c>
      <c r="BK14" s="889">
        <v>28.287117239129945</v>
      </c>
      <c r="BL14" s="889">
        <v>-87.278131682105922</v>
      </c>
      <c r="BM14" s="889">
        <v>-91.369590600204788</v>
      </c>
      <c r="BN14" s="889">
        <v>-131.39766171042854</v>
      </c>
      <c r="BO14" s="889">
        <v>-97.584940028740832</v>
      </c>
      <c r="BP14" s="889">
        <v>-111.48244181616904</v>
      </c>
      <c r="BQ14" s="889">
        <v>-295.4226371558434</v>
      </c>
      <c r="BR14" s="889">
        <v>-334.43777367942835</v>
      </c>
      <c r="BS14" s="889">
        <v>-244.80142069806666</v>
      </c>
      <c r="BT14" s="889">
        <v>-193.78447531308481</v>
      </c>
      <c r="BU14" s="889">
        <v>-63.892058049839022</v>
      </c>
      <c r="BV14" s="889">
        <v>5.5836700035317328</v>
      </c>
      <c r="BW14" s="889">
        <v>-52.319842970321695</v>
      </c>
      <c r="BX14" s="889">
        <v>51.894798633181495</v>
      </c>
      <c r="BY14" s="889">
        <v>77.520248414564747</v>
      </c>
      <c r="BZ14" s="889">
        <v>197.61511327701044</v>
      </c>
      <c r="CA14" s="889">
        <v>105.10023812884914</v>
      </c>
      <c r="CB14" s="889">
        <v>275.05532097158539</v>
      </c>
      <c r="CC14" s="889">
        <v>139.82741645443173</v>
      </c>
      <c r="CD14" s="889">
        <v>237.040075410036</v>
      </c>
      <c r="CE14" s="889">
        <v>199.89679507617691</v>
      </c>
      <c r="CF14" s="889">
        <v>144.28733700594103</v>
      </c>
      <c r="CG14" s="889">
        <v>127.31705834953094</v>
      </c>
      <c r="CH14" s="889">
        <v>86.419994470514595</v>
      </c>
      <c r="CI14" s="889">
        <v>33.420716269521471</v>
      </c>
    </row>
    <row r="15" spans="1:87" ht="15.6" customHeight="1">
      <c r="A15" s="880" t="s">
        <v>334</v>
      </c>
      <c r="B15" s="888"/>
      <c r="C15" s="889"/>
      <c r="D15" s="889"/>
      <c r="E15" s="889"/>
      <c r="F15" s="889"/>
      <c r="G15" s="889"/>
      <c r="H15" s="889"/>
      <c r="I15" s="889"/>
      <c r="J15" s="889"/>
      <c r="K15" s="889"/>
      <c r="L15" s="889"/>
      <c r="M15" s="889"/>
      <c r="N15" s="889"/>
      <c r="O15" s="889"/>
      <c r="P15" s="889"/>
      <c r="Q15" s="889"/>
      <c r="R15" s="889">
        <v>30.154475624859305</v>
      </c>
      <c r="S15" s="889">
        <v>34.720932159643262</v>
      </c>
      <c r="T15" s="889">
        <v>28.924055222264041</v>
      </c>
      <c r="U15" s="889"/>
      <c r="V15" s="889"/>
      <c r="W15" s="889"/>
      <c r="X15" s="889"/>
      <c r="Y15" s="889"/>
      <c r="Z15" s="889">
        <v>3.0689906194985594</v>
      </c>
      <c r="AA15" s="889">
        <v>12.147367573576549</v>
      </c>
      <c r="AB15" s="889">
        <v>11.525686482815512</v>
      </c>
      <c r="AC15" s="889">
        <v>11.893225406279335</v>
      </c>
      <c r="AD15" s="889">
        <v>17.003940996927195</v>
      </c>
      <c r="AE15" s="889">
        <v>20.932930208776312</v>
      </c>
      <c r="AF15" s="889">
        <v>18.619798859326568</v>
      </c>
      <c r="AG15" s="889">
        <v>27.708903064784497</v>
      </c>
      <c r="AH15" s="889">
        <v>31.327725045821996</v>
      </c>
      <c r="AI15" s="889">
        <v>29.066468191647516</v>
      </c>
      <c r="AJ15" s="889">
        <v>20.883376118046641</v>
      </c>
      <c r="AK15" s="889">
        <v>12.22711719490948</v>
      </c>
      <c r="AL15" s="889">
        <v>1.8936624724936466</v>
      </c>
      <c r="AM15" s="889">
        <v>-5.4269574517396126</v>
      </c>
      <c r="AN15" s="889">
        <v>-22.479989759912097</v>
      </c>
      <c r="AO15" s="889">
        <v>5.792666250117394</v>
      </c>
      <c r="AP15" s="889">
        <v>7.2217862920994964</v>
      </c>
      <c r="AQ15" s="889">
        <v>2.171377889445846</v>
      </c>
      <c r="AR15" s="889">
        <v>-18.129942246302257</v>
      </c>
      <c r="AS15" s="889">
        <v>-1.2045128111987207</v>
      </c>
      <c r="AT15" s="889">
        <v>-9.9908809464891259</v>
      </c>
      <c r="AU15" s="889">
        <v>-36.596667430208825</v>
      </c>
      <c r="AV15" s="889">
        <v>-10.632854941451937</v>
      </c>
      <c r="AW15" s="889">
        <v>-17.916034972554591</v>
      </c>
      <c r="AX15" s="889">
        <v>0.25447463830923339</v>
      </c>
      <c r="AY15" s="889">
        <v>2.4115270086024609</v>
      </c>
      <c r="AZ15" s="889">
        <v>11.493291147315059</v>
      </c>
      <c r="BA15" s="889">
        <v>7.8351764424181498</v>
      </c>
      <c r="BB15" s="889">
        <v>-0.42168433937819477</v>
      </c>
      <c r="BC15" s="889">
        <v>4.4333192460864534</v>
      </c>
      <c r="BD15" s="889">
        <v>-3.4456723452409741</v>
      </c>
      <c r="BE15" s="889">
        <v>3.1508998359775666</v>
      </c>
      <c r="BF15" s="889">
        <v>4.3601162929670911</v>
      </c>
      <c r="BG15" s="889">
        <v>-13.038700407369808</v>
      </c>
      <c r="BH15" s="889">
        <v>-2.0039863372383815</v>
      </c>
      <c r="BI15" s="889">
        <v>9.256276015093011</v>
      </c>
      <c r="BJ15" s="889">
        <v>1.5767764428727782</v>
      </c>
      <c r="BK15" s="889">
        <v>1.3768243586771627</v>
      </c>
      <c r="BL15" s="889">
        <v>12.060152923138718</v>
      </c>
      <c r="BM15" s="889">
        <v>23.56901651315674</v>
      </c>
      <c r="BN15" s="889">
        <v>28.560504645627422</v>
      </c>
      <c r="BO15" s="889">
        <v>13.016955899442596</v>
      </c>
      <c r="BP15" s="889">
        <v>34.608135981874433</v>
      </c>
      <c r="BQ15" s="889">
        <v>32.928157305330323</v>
      </c>
      <c r="BR15" s="889">
        <v>29.884448304468474</v>
      </c>
      <c r="BS15" s="889">
        <v>33.605349066671117</v>
      </c>
      <c r="BT15" s="889">
        <v>35.098113143822808</v>
      </c>
      <c r="BU15" s="889">
        <v>37.659554157653766</v>
      </c>
      <c r="BV15" s="889">
        <v>63.802498374808579</v>
      </c>
      <c r="BW15" s="889">
        <v>56.537757788565408</v>
      </c>
      <c r="BX15" s="889">
        <v>51.738567649092566</v>
      </c>
      <c r="BY15" s="889">
        <v>31.827458368321761</v>
      </c>
      <c r="BZ15" s="889">
        <v>18.571498159611846</v>
      </c>
      <c r="CA15" s="889">
        <v>-27.347359121304343</v>
      </c>
      <c r="CB15" s="889">
        <v>-26.689559187903143</v>
      </c>
      <c r="CC15" s="889">
        <v>-18.235865640712422</v>
      </c>
      <c r="CD15" s="889">
        <v>-18.692290587770074</v>
      </c>
      <c r="CE15" s="889">
        <v>-14.428066128640113</v>
      </c>
      <c r="CF15" s="889">
        <v>-18.768357979258631</v>
      </c>
      <c r="CG15" s="889">
        <v>-10.419163344389771</v>
      </c>
      <c r="CH15" s="889">
        <v>18.856745012898916</v>
      </c>
      <c r="CI15" s="889">
        <v>18.607233991083682</v>
      </c>
    </row>
    <row r="16" spans="1:87" s="883" customFormat="1" ht="15.6" customHeight="1">
      <c r="A16" s="877" t="s">
        <v>335</v>
      </c>
      <c r="B16" s="886"/>
      <c r="C16" s="887"/>
      <c r="D16" s="887"/>
      <c r="E16" s="887"/>
      <c r="F16" s="887"/>
      <c r="G16" s="887"/>
      <c r="H16" s="887"/>
      <c r="I16" s="887"/>
      <c r="J16" s="887"/>
      <c r="K16" s="887"/>
      <c r="L16" s="887"/>
      <c r="M16" s="887"/>
      <c r="N16" s="887"/>
      <c r="O16" s="887"/>
      <c r="P16" s="887"/>
      <c r="Q16" s="887"/>
      <c r="R16" s="887">
        <v>974.68968450707825</v>
      </c>
      <c r="S16" s="887">
        <v>752.17585648340696</v>
      </c>
      <c r="T16" s="887">
        <v>428.05025796886406</v>
      </c>
      <c r="U16" s="887"/>
      <c r="V16" s="887"/>
      <c r="W16" s="887"/>
      <c r="X16" s="887"/>
      <c r="Y16" s="887"/>
      <c r="Z16" s="887">
        <v>-42.418758890205602</v>
      </c>
      <c r="AA16" s="887">
        <v>-37.309979143377248</v>
      </c>
      <c r="AB16" s="887">
        <v>-10.443366905335578</v>
      </c>
      <c r="AC16" s="887">
        <v>-10.62724672363297</v>
      </c>
      <c r="AD16" s="887">
        <v>25.784007115636648</v>
      </c>
      <c r="AE16" s="887">
        <v>-32.35716416634542</v>
      </c>
      <c r="AF16" s="887">
        <v>-19.956279110833858</v>
      </c>
      <c r="AG16" s="887">
        <v>19.367755395598465</v>
      </c>
      <c r="AH16" s="887">
        <v>-47.164984324509348</v>
      </c>
      <c r="AI16" s="887">
        <v>-11.904007934053203</v>
      </c>
      <c r="AJ16" s="887">
        <v>16.956277561383825</v>
      </c>
      <c r="AK16" s="887">
        <v>76.922384640924108</v>
      </c>
      <c r="AL16" s="887">
        <v>6.3299479682517594</v>
      </c>
      <c r="AM16" s="887">
        <v>47.975661809824189</v>
      </c>
      <c r="AN16" s="887">
        <v>71.291656202066278</v>
      </c>
      <c r="AO16" s="887">
        <v>129.44657741938795</v>
      </c>
      <c r="AP16" s="887">
        <v>-23.358656459272979</v>
      </c>
      <c r="AQ16" s="887">
        <v>65.077735518882733</v>
      </c>
      <c r="AR16" s="887">
        <v>-59.684570725965024</v>
      </c>
      <c r="AS16" s="887">
        <v>-54.297142579991032</v>
      </c>
      <c r="AT16" s="887">
        <v>-64.62317644294113</v>
      </c>
      <c r="AU16" s="887">
        <v>-74.427983128590057</v>
      </c>
      <c r="AV16" s="887">
        <v>-354.32985678611516</v>
      </c>
      <c r="AW16" s="887">
        <v>-99.392491225570524</v>
      </c>
      <c r="AX16" s="887">
        <v>-14.412629460072614</v>
      </c>
      <c r="AY16" s="887">
        <v>61.615210348113095</v>
      </c>
      <c r="AZ16" s="887">
        <v>-21.598271895405084</v>
      </c>
      <c r="BA16" s="887">
        <v>-83.925354489716028</v>
      </c>
      <c r="BB16" s="887">
        <v>-169.03680671141936</v>
      </c>
      <c r="BC16" s="887">
        <v>-126.47873572874722</v>
      </c>
      <c r="BD16" s="887">
        <v>-97.412114856714979</v>
      </c>
      <c r="BE16" s="887">
        <v>-38.052402905748266</v>
      </c>
      <c r="BF16" s="887">
        <v>-13.99075361705809</v>
      </c>
      <c r="BG16" s="887">
        <v>-64.042480106508023</v>
      </c>
      <c r="BH16" s="887">
        <v>-47.72965327142996</v>
      </c>
      <c r="BI16" s="887">
        <v>-129.15285232505209</v>
      </c>
      <c r="BJ16" s="887">
        <v>-1.5962168791393316</v>
      </c>
      <c r="BK16" s="887">
        <v>28.630038748555972</v>
      </c>
      <c r="BL16" s="887">
        <v>-24.40103771062471</v>
      </c>
      <c r="BM16" s="887">
        <v>-24.997230141680888</v>
      </c>
      <c r="BN16" s="887">
        <v>-44.895436639018719</v>
      </c>
      <c r="BO16" s="887">
        <v>-51.394480244461377</v>
      </c>
      <c r="BP16" s="887">
        <v>-46.513378808910943</v>
      </c>
      <c r="BQ16" s="887">
        <v>-62.686006129195356</v>
      </c>
      <c r="BR16" s="887">
        <v>-46.060998878376097</v>
      </c>
      <c r="BS16" s="887">
        <v>-23.175949196975324</v>
      </c>
      <c r="BT16" s="887">
        <v>-9.8342622025920576</v>
      </c>
      <c r="BU16" s="887">
        <v>28.123297037253337</v>
      </c>
      <c r="BV16" s="887">
        <v>3.790416064826537</v>
      </c>
      <c r="BW16" s="887">
        <v>-11.488671150623118</v>
      </c>
      <c r="BX16" s="887">
        <v>13.124611420480688</v>
      </c>
      <c r="BY16" s="887">
        <v>34.976871711256081</v>
      </c>
      <c r="BZ16" s="887">
        <v>20.604721124084751</v>
      </c>
      <c r="CA16" s="887">
        <v>-27.078726725799395</v>
      </c>
      <c r="CB16" s="887">
        <v>-21.835333418124275</v>
      </c>
      <c r="CC16" s="887">
        <v>-25.476695085187288</v>
      </c>
      <c r="CD16" s="887">
        <v>11.312847801535872</v>
      </c>
      <c r="CE16" s="887">
        <v>5.5787611345763075</v>
      </c>
      <c r="CF16" s="887">
        <v>15.231106993211498</v>
      </c>
      <c r="CG16" s="887">
        <v>73.764643094273737</v>
      </c>
      <c r="CH16" s="887">
        <v>19.470614611682112</v>
      </c>
      <c r="CI16" s="887">
        <v>35.316438091625649</v>
      </c>
    </row>
    <row r="17" spans="1:87" ht="15.6" customHeight="1">
      <c r="A17" s="885" t="s">
        <v>376</v>
      </c>
      <c r="B17" s="886">
        <v>7.4128870147573087</v>
      </c>
      <c r="C17" s="887">
        <v>5.2854236616540211</v>
      </c>
      <c r="D17" s="887">
        <v>16.627614440960954</v>
      </c>
      <c r="E17" s="887">
        <v>4.677723068277305</v>
      </c>
      <c r="F17" s="887">
        <v>-3.6262116719184214</v>
      </c>
      <c r="G17" s="887">
        <v>-6.3012651790389311</v>
      </c>
      <c r="H17" s="887">
        <v>-17.542800241791941</v>
      </c>
      <c r="I17" s="887">
        <v>-10.118230944635773</v>
      </c>
      <c r="J17" s="887">
        <v>8.1328858089269733</v>
      </c>
      <c r="K17" s="887">
        <v>6.1183036652229594</v>
      </c>
      <c r="L17" s="887">
        <v>13.536748817351441</v>
      </c>
      <c r="M17" s="887">
        <v>-4.5967864628993489</v>
      </c>
      <c r="N17" s="887">
        <v>17.141060982892526</v>
      </c>
      <c r="O17" s="887">
        <v>15.622937769537273</v>
      </c>
      <c r="P17" s="887">
        <v>14.010574102575511</v>
      </c>
      <c r="Q17" s="887">
        <v>7.7145437423977343</v>
      </c>
      <c r="R17" s="887">
        <v>-20.368680024836124</v>
      </c>
      <c r="S17" s="887">
        <v>-14.827699838266044</v>
      </c>
      <c r="T17" s="887">
        <v>-7.7917988689098792</v>
      </c>
      <c r="U17" s="887">
        <v>-2.2630954856386238</v>
      </c>
      <c r="V17" s="887">
        <v>1.2185476993328084</v>
      </c>
      <c r="W17" s="887">
        <v>-3.2434628841370983</v>
      </c>
      <c r="X17" s="887">
        <v>-7.5426053836686808</v>
      </c>
      <c r="Y17" s="887">
        <v>-9.094333513219377</v>
      </c>
      <c r="Z17" s="887">
        <v>-0.94239839189019015</v>
      </c>
      <c r="AA17" s="887">
        <v>2.6730988122805752</v>
      </c>
      <c r="AB17" s="887">
        <v>3.8626887925897577</v>
      </c>
      <c r="AC17" s="887">
        <v>10.136140710273217</v>
      </c>
      <c r="AD17" s="887">
        <v>5.8188672639788139</v>
      </c>
      <c r="AE17" s="887">
        <v>11.104646160678765</v>
      </c>
      <c r="AF17" s="887">
        <v>14.75691164026469</v>
      </c>
      <c r="AG17" s="887">
        <v>10.881734012717805</v>
      </c>
      <c r="AH17" s="887">
        <v>9.2836828784614998</v>
      </c>
      <c r="AI17" s="887">
        <v>7.2071641137404834</v>
      </c>
      <c r="AJ17" s="887">
        <v>3.5255294787462534</v>
      </c>
      <c r="AK17" s="887">
        <v>25.572523271315706</v>
      </c>
      <c r="AL17" s="887">
        <v>1.7205119666796589</v>
      </c>
      <c r="AM17" s="887">
        <v>1.1158737428994703</v>
      </c>
      <c r="AN17" s="887">
        <v>4.2777138830892527</v>
      </c>
      <c r="AO17" s="887">
        <v>5.7246501177268776</v>
      </c>
      <c r="AP17" s="887">
        <v>10.070424735449265</v>
      </c>
      <c r="AQ17" s="887">
        <v>14.438009318977324</v>
      </c>
      <c r="AR17" s="887">
        <v>12.714281498860435</v>
      </c>
      <c r="AS17" s="887">
        <v>-19.498558787821445</v>
      </c>
      <c r="AT17" s="887">
        <v>-13.415737320330368</v>
      </c>
      <c r="AU17" s="887">
        <v>-24.197168378786262</v>
      </c>
      <c r="AV17" s="887">
        <v>-51.171854158399796</v>
      </c>
      <c r="AW17" s="887">
        <v>-100.82127048174141</v>
      </c>
      <c r="AX17" s="887">
        <v>2.3960551486693715</v>
      </c>
      <c r="AY17" s="887">
        <v>0.82127099916232404</v>
      </c>
      <c r="AZ17" s="887">
        <v>-4.4737945202189051</v>
      </c>
      <c r="BA17" s="887">
        <v>-4.8018774201790588</v>
      </c>
      <c r="BB17" s="887">
        <v>-3.866723480485737E-2</v>
      </c>
      <c r="BC17" s="887">
        <v>-1.0103240292112543</v>
      </c>
      <c r="BD17" s="887">
        <v>-4.0295193488757963</v>
      </c>
      <c r="BE17" s="887">
        <v>-0.52735826404335928</v>
      </c>
      <c r="BF17" s="887">
        <v>-1.9291200634367436</v>
      </c>
      <c r="BG17" s="887">
        <v>-6.7182314145801456</v>
      </c>
      <c r="BH17" s="887">
        <v>-7.2883408073479581</v>
      </c>
      <c r="BI17" s="887">
        <v>10.446568532203871</v>
      </c>
      <c r="BJ17" s="887">
        <v>-3.119722470325752</v>
      </c>
      <c r="BK17" s="887">
        <v>-12.075026112394839</v>
      </c>
      <c r="BL17" s="887">
        <v>-7.9839364485469684</v>
      </c>
      <c r="BM17" s="887">
        <v>-13.915271731871099</v>
      </c>
      <c r="BN17" s="887">
        <v>-15.312059879282121</v>
      </c>
      <c r="BO17" s="887">
        <v>-7.3921580326388003</v>
      </c>
      <c r="BP17" s="887">
        <v>-26.51163243828006</v>
      </c>
      <c r="BQ17" s="887">
        <v>-20.83244788172096</v>
      </c>
      <c r="BR17" s="887">
        <v>-22.226564425258584</v>
      </c>
      <c r="BS17" s="887">
        <v>-27.753273613245522</v>
      </c>
      <c r="BT17" s="887">
        <v>-28.457072023767722</v>
      </c>
      <c r="BU17" s="887">
        <v>-19.924056916762048</v>
      </c>
      <c r="BV17" s="887">
        <v>0.10500072797712201</v>
      </c>
      <c r="BW17" s="887">
        <v>6.9569740941587916</v>
      </c>
      <c r="BX17" s="887">
        <v>7.8623841364138745</v>
      </c>
      <c r="BY17" s="887">
        <v>11.049927069587353</v>
      </c>
      <c r="BZ17" s="887">
        <v>13.852640385182699</v>
      </c>
      <c r="CA17" s="887">
        <v>11.070749467166086</v>
      </c>
      <c r="CB17" s="887">
        <v>5.2832542761064687</v>
      </c>
      <c r="CC17" s="887">
        <v>5.5936192687647255</v>
      </c>
      <c r="CD17" s="887">
        <v>6.2855972267720599</v>
      </c>
      <c r="CE17" s="887">
        <v>9.3814871006254865</v>
      </c>
      <c r="CF17" s="887">
        <v>8.5044653266954313</v>
      </c>
      <c r="CG17" s="887">
        <v>7.7032346469878306</v>
      </c>
      <c r="CH17" s="887">
        <v>0.37159351391950507</v>
      </c>
      <c r="CI17" s="887">
        <v>-15.390890688238716</v>
      </c>
    </row>
    <row r="18" spans="1:87" s="883" customFormat="1" ht="15.6" customHeight="1">
      <c r="A18" s="877"/>
      <c r="B18" s="886"/>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c r="AJ18" s="887"/>
      <c r="AK18" s="887"/>
      <c r="AL18" s="887"/>
      <c r="AM18" s="887"/>
      <c r="AN18" s="887"/>
      <c r="AO18" s="887"/>
      <c r="AP18" s="887"/>
      <c r="AQ18" s="887"/>
      <c r="AR18" s="887"/>
      <c r="AS18" s="887"/>
      <c r="AT18" s="887"/>
      <c r="AU18" s="887"/>
      <c r="AV18" s="887"/>
      <c r="AW18" s="887"/>
      <c r="AX18" s="887"/>
      <c r="AY18" s="887"/>
      <c r="AZ18" s="887"/>
      <c r="BA18" s="887"/>
      <c r="BB18" s="887"/>
      <c r="BC18" s="887"/>
      <c r="BD18" s="887"/>
      <c r="BE18" s="887"/>
      <c r="BF18" s="887"/>
      <c r="BG18" s="887"/>
      <c r="BH18" s="887"/>
      <c r="BI18" s="887"/>
      <c r="BJ18" s="887"/>
      <c r="BK18" s="887"/>
      <c r="BL18" s="887"/>
      <c r="BM18" s="887"/>
      <c r="BN18" s="887"/>
      <c r="BO18" s="887"/>
      <c r="BP18" s="887"/>
      <c r="BQ18" s="887"/>
      <c r="BR18" s="887"/>
      <c r="BS18" s="887"/>
      <c r="BT18" s="887"/>
      <c r="BU18" s="887"/>
      <c r="BV18" s="887"/>
      <c r="BW18" s="887"/>
      <c r="BX18" s="887"/>
      <c r="BY18" s="887"/>
      <c r="BZ18" s="887"/>
      <c r="CA18" s="887"/>
      <c r="CB18" s="887"/>
      <c r="CC18" s="887"/>
      <c r="CD18" s="887"/>
      <c r="CE18" s="887"/>
      <c r="CF18" s="887"/>
      <c r="CG18" s="887"/>
      <c r="CH18" s="887"/>
      <c r="CI18" s="887"/>
    </row>
    <row r="19" spans="1:87" ht="15.6" customHeight="1">
      <c r="A19" s="877" t="s">
        <v>350</v>
      </c>
      <c r="B19" s="886">
        <v>11.418626874341324</v>
      </c>
      <c r="C19" s="887">
        <v>21.406340985498137</v>
      </c>
      <c r="D19" s="887">
        <v>45.883877549151798</v>
      </c>
      <c r="E19" s="887">
        <v>30.142582728943232</v>
      </c>
      <c r="F19" s="887">
        <v>28.142615493556278</v>
      </c>
      <c r="G19" s="887">
        <v>38.900309852830901</v>
      </c>
      <c r="H19" s="887">
        <v>31.534152746412474</v>
      </c>
      <c r="I19" s="887">
        <v>36.857771932950108</v>
      </c>
      <c r="J19" s="887">
        <v>45.102549824714977</v>
      </c>
      <c r="K19" s="887">
        <v>35.925579155775431</v>
      </c>
      <c r="L19" s="887">
        <v>36.990086221108363</v>
      </c>
      <c r="M19" s="887">
        <v>55.86932156770451</v>
      </c>
      <c r="N19" s="887">
        <v>-2.7263176587735458</v>
      </c>
      <c r="O19" s="887">
        <v>-4.0825966780389376</v>
      </c>
      <c r="P19" s="887">
        <v>-3.92392447776112</v>
      </c>
      <c r="Q19" s="887">
        <v>-5.9219512801561613</v>
      </c>
      <c r="R19" s="887">
        <v>-6.2816410633330682</v>
      </c>
      <c r="S19" s="887">
        <v>0.9384803900429779</v>
      </c>
      <c r="T19" s="887">
        <v>3.5308996981061216</v>
      </c>
      <c r="U19" s="887">
        <v>-7.0401533810888948</v>
      </c>
      <c r="V19" s="887">
        <v>-10.783991974072171</v>
      </c>
      <c r="W19" s="887">
        <v>-9.6074918144300643</v>
      </c>
      <c r="X19" s="887">
        <v>-2.7878708148045095</v>
      </c>
      <c r="Y19" s="887">
        <v>3.2899609818766509</v>
      </c>
      <c r="Z19" s="887">
        <v>-7.4982701101684173</v>
      </c>
      <c r="AA19" s="887">
        <v>-4.3132210396923698</v>
      </c>
      <c r="AB19" s="887">
        <v>-1.0097845335264415</v>
      </c>
      <c r="AC19" s="887">
        <v>0.52166940455974786</v>
      </c>
      <c r="AD19" s="887">
        <v>2.3003087317046811E-2</v>
      </c>
      <c r="AE19" s="887">
        <v>-1.9757567041410318</v>
      </c>
      <c r="AF19" s="887">
        <v>-1.171315039521859</v>
      </c>
      <c r="AG19" s="887">
        <v>8.0800673365268452</v>
      </c>
      <c r="AH19" s="887">
        <v>4.7592057806655506</v>
      </c>
      <c r="AI19" s="887">
        <v>6.2911417948177819</v>
      </c>
      <c r="AJ19" s="887">
        <v>5.1249806695132882</v>
      </c>
      <c r="AK19" s="887">
        <v>11.045269244111681</v>
      </c>
      <c r="AL19" s="887">
        <v>-7.5297552653447702E-2</v>
      </c>
      <c r="AM19" s="887">
        <v>-3.2692758065619305</v>
      </c>
      <c r="AN19" s="887">
        <v>-2.6340976530759157</v>
      </c>
      <c r="AO19" s="887">
        <v>0.81404075653271257</v>
      </c>
      <c r="AP19" s="887">
        <v>-0.36225932446453046</v>
      </c>
      <c r="AQ19" s="887">
        <v>1.1845530728791878</v>
      </c>
      <c r="AR19" s="887">
        <v>5.3317856981622969</v>
      </c>
      <c r="AS19" s="887">
        <v>5.384083598382027</v>
      </c>
      <c r="AT19" s="887">
        <v>7.7359426395927189</v>
      </c>
      <c r="AU19" s="887">
        <v>4.0731914098870341</v>
      </c>
      <c r="AV19" s="887">
        <v>3.6248838541365735</v>
      </c>
      <c r="AW19" s="887">
        <v>21.544667964068594</v>
      </c>
      <c r="AX19" s="887">
        <v>0.81700123155842597</v>
      </c>
      <c r="AY19" s="887">
        <v>-5.1831088581416367</v>
      </c>
      <c r="AZ19" s="887">
        <v>-3.6718322720129861</v>
      </c>
      <c r="BA19" s="887">
        <v>-1.5174750670336414</v>
      </c>
      <c r="BB19" s="887">
        <v>-3.5010716522747338</v>
      </c>
      <c r="BC19" s="887">
        <v>-2.5427878737766378</v>
      </c>
      <c r="BD19" s="887">
        <v>-5.4314332507736331</v>
      </c>
      <c r="BE19" s="887">
        <v>-7.7858196299935916</v>
      </c>
      <c r="BF19" s="887">
        <v>-5.5987898872266406</v>
      </c>
      <c r="BG19" s="887">
        <v>-3.388890093948373</v>
      </c>
      <c r="BH19" s="887">
        <v>1.6105957702994349</v>
      </c>
      <c r="BI19" s="887">
        <v>9.5895574342665171</v>
      </c>
      <c r="BJ19" s="887">
        <v>-4.6112748623491884</v>
      </c>
      <c r="BK19" s="887">
        <v>-6.8259059756157967</v>
      </c>
      <c r="BL19" s="887">
        <v>-6.5007033059957706</v>
      </c>
      <c r="BM19" s="887">
        <v>-8.6884980444528708</v>
      </c>
      <c r="BN19" s="887">
        <v>-9.1146281794434234</v>
      </c>
      <c r="BO19" s="887">
        <v>-6.487002622278804</v>
      </c>
      <c r="BP19" s="887">
        <v>-12.106182152222713</v>
      </c>
      <c r="BQ19" s="887">
        <v>-15.504814382153624</v>
      </c>
      <c r="BR19" s="887">
        <v>-15.193068725135317</v>
      </c>
      <c r="BS19" s="887">
        <v>-12.94903612936</v>
      </c>
      <c r="BT19" s="887">
        <v>-14.053563123128374</v>
      </c>
      <c r="BU19" s="887">
        <v>-5.2298915127832801</v>
      </c>
      <c r="BV19" s="887">
        <v>-3.566448923264224</v>
      </c>
      <c r="BW19" s="887">
        <v>-4.1723549639586741</v>
      </c>
      <c r="BX19" s="887">
        <v>-1.4524254882188379</v>
      </c>
      <c r="BY19" s="887">
        <v>1.7181428852859846</v>
      </c>
      <c r="BZ19" s="887">
        <v>-0.6046030311460413</v>
      </c>
      <c r="CA19" s="887">
        <v>-2.8766521927315618</v>
      </c>
      <c r="CB19" s="887">
        <v>-0.61963142990505105</v>
      </c>
      <c r="CC19" s="887">
        <v>-4.3412618683576678</v>
      </c>
      <c r="CD19" s="887">
        <v>-2.4488738652172266</v>
      </c>
      <c r="CE19" s="887">
        <v>-3.9618013263959528</v>
      </c>
      <c r="CF19" s="887">
        <v>-5.0419106792253645</v>
      </c>
      <c r="CG19" s="887">
        <v>-11.103797148292958</v>
      </c>
      <c r="CH19" s="887">
        <v>1.7894993996578032</v>
      </c>
      <c r="CI19" s="887">
        <v>-3.3666109881424062</v>
      </c>
    </row>
    <row r="20" spans="1:87" ht="15.6" customHeight="1">
      <c r="A20" s="880" t="s">
        <v>377</v>
      </c>
      <c r="B20" s="888">
        <v>-9.4704771929805833</v>
      </c>
      <c r="C20" s="889">
        <v>-6.8189904062913769</v>
      </c>
      <c r="D20" s="889">
        <v>-10.174943907597337</v>
      </c>
      <c r="E20" s="889">
        <v>-8.5512832029931864</v>
      </c>
      <c r="F20" s="889">
        <v>-10.531972762125184</v>
      </c>
      <c r="G20" s="889">
        <v>-8.7836693723656811</v>
      </c>
      <c r="H20" s="889">
        <v>-4.4429150976705456</v>
      </c>
      <c r="I20" s="889">
        <v>-1.4722942801421759</v>
      </c>
      <c r="J20" s="889">
        <v>2.563984562045956</v>
      </c>
      <c r="K20" s="889">
        <v>0.7163764396285438</v>
      </c>
      <c r="L20" s="889">
        <v>0.87771410075983902</v>
      </c>
      <c r="M20" s="889">
        <v>20.980517772923204</v>
      </c>
      <c r="N20" s="889">
        <v>-5.9907012620947402</v>
      </c>
      <c r="O20" s="889">
        <v>-8.7091308952674034</v>
      </c>
      <c r="P20" s="889">
        <v>-9.9254792511643135</v>
      </c>
      <c r="Q20" s="889">
        <v>-7.718709970975989</v>
      </c>
      <c r="R20" s="889">
        <v>-17.591388431213232</v>
      </c>
      <c r="S20" s="889">
        <v>-20.207980610324082</v>
      </c>
      <c r="T20" s="889">
        <v>-15.197191924043581</v>
      </c>
      <c r="U20" s="889">
        <v>-14.878187606037171</v>
      </c>
      <c r="V20" s="889">
        <v>-12.765110727911797</v>
      </c>
      <c r="W20" s="889">
        <v>-12.473923364632624</v>
      </c>
      <c r="X20" s="889">
        <v>-4.6244305566892168</v>
      </c>
      <c r="Y20" s="889">
        <v>3.8716031171476479</v>
      </c>
      <c r="Z20" s="889">
        <v>-11.508218405669702</v>
      </c>
      <c r="AA20" s="889">
        <v>-12.413639036186208</v>
      </c>
      <c r="AB20" s="889">
        <v>-10.103038880582046</v>
      </c>
      <c r="AC20" s="889">
        <v>-10.347578414722221</v>
      </c>
      <c r="AD20" s="889">
        <v>-11.842159776724172</v>
      </c>
      <c r="AE20" s="889">
        <v>-14.216909856262422</v>
      </c>
      <c r="AF20" s="889">
        <v>-13.109519589200977</v>
      </c>
      <c r="AG20" s="889">
        <v>-11.324709712784253</v>
      </c>
      <c r="AH20" s="889">
        <v>-5.0011275126394032</v>
      </c>
      <c r="AI20" s="889">
        <v>-5.6449866771689194</v>
      </c>
      <c r="AJ20" s="889">
        <v>-3.7645565801445353</v>
      </c>
      <c r="AK20" s="889">
        <v>16.722662629134319</v>
      </c>
      <c r="AL20" s="889">
        <v>-4.5132917570802746</v>
      </c>
      <c r="AM20" s="889">
        <v>-5.3261149893517405</v>
      </c>
      <c r="AN20" s="889">
        <v>2.8078370446881551</v>
      </c>
      <c r="AO20" s="889">
        <v>5.4301743177743331</v>
      </c>
      <c r="AP20" s="889">
        <v>-2.5022193427759314</v>
      </c>
      <c r="AQ20" s="889">
        <v>-6.0838443078514617</v>
      </c>
      <c r="AR20" s="889">
        <v>-3.8800354687595178</v>
      </c>
      <c r="AS20" s="889">
        <v>-1.9590765867279256</v>
      </c>
      <c r="AT20" s="889">
        <v>-6.5175248525900171</v>
      </c>
      <c r="AU20" s="889">
        <v>-4.1293311699814126</v>
      </c>
      <c r="AV20" s="889">
        <v>-1.1917194076032798</v>
      </c>
      <c r="AW20" s="889">
        <v>15.045831005952735</v>
      </c>
      <c r="AX20" s="889">
        <v>-12.159427015154259</v>
      </c>
      <c r="AY20" s="889">
        <v>-13.127442153148859</v>
      </c>
      <c r="AZ20" s="889">
        <v>-8.3352356676261827</v>
      </c>
      <c r="BA20" s="889">
        <v>-10.764855916367083</v>
      </c>
      <c r="BB20" s="889">
        <v>-9.9227718140410506</v>
      </c>
      <c r="BC20" s="889">
        <v>-12.593761441233601</v>
      </c>
      <c r="BD20" s="889">
        <v>-13.517655895147188</v>
      </c>
      <c r="BE20" s="889">
        <v>-13.198192657648486</v>
      </c>
      <c r="BF20" s="889">
        <v>-14.05170378857647</v>
      </c>
      <c r="BG20" s="889">
        <v>-7.3552384471502679</v>
      </c>
      <c r="BH20" s="889">
        <v>-8.3956269076387944</v>
      </c>
      <c r="BI20" s="889">
        <v>4.4995332060184623</v>
      </c>
      <c r="BJ20" s="889">
        <v>-11.177756309283625</v>
      </c>
      <c r="BK20" s="889">
        <v>-10.56280932171722</v>
      </c>
      <c r="BL20" s="889">
        <v>-4.4980192515301773</v>
      </c>
      <c r="BM20" s="889">
        <v>-8.9036400518381864</v>
      </c>
      <c r="BN20" s="889">
        <v>-10.801951139596838</v>
      </c>
      <c r="BO20" s="889">
        <v>-13.323163184042832</v>
      </c>
      <c r="BP20" s="889">
        <v>-12.265335723717275</v>
      </c>
      <c r="BQ20" s="889">
        <v>-11.41928717002968</v>
      </c>
      <c r="BR20" s="889">
        <v>-10.22040860182409</v>
      </c>
      <c r="BS20" s="889">
        <v>-3.9691849282411305</v>
      </c>
      <c r="BT20" s="889">
        <v>-0.20188407051127852</v>
      </c>
      <c r="BU20" s="889">
        <v>11.182306229778662</v>
      </c>
      <c r="BV20" s="889">
        <v>-7.8645950646173599</v>
      </c>
      <c r="BW20" s="889">
        <v>-13.046438700048988</v>
      </c>
      <c r="BX20" s="889">
        <v>-15.242402921575954</v>
      </c>
      <c r="BY20" s="889">
        <v>-15.135248150588627</v>
      </c>
      <c r="BZ20" s="889">
        <v>-16.721610490094648</v>
      </c>
      <c r="CA20" s="889">
        <v>-19.678431869341129</v>
      </c>
      <c r="CB20" s="889">
        <v>-14.523027286046004</v>
      </c>
      <c r="CC20" s="889">
        <v>-16.046075101293091</v>
      </c>
      <c r="CD20" s="889">
        <v>-14.091926653021874</v>
      </c>
      <c r="CE20" s="889">
        <v>-18.071294261188275</v>
      </c>
      <c r="CF20" s="889">
        <v>-14.907053188350428</v>
      </c>
      <c r="CG20" s="889">
        <v>-5.5298303009378866</v>
      </c>
      <c r="CH20" s="889">
        <v>-3.3912414878467629</v>
      </c>
      <c r="CI20" s="889">
        <v>-9.7637909957749436</v>
      </c>
    </row>
    <row r="21" spans="1:87" ht="15.6" customHeight="1">
      <c r="A21" s="880" t="s">
        <v>378</v>
      </c>
      <c r="B21" s="888">
        <v>17.899182434479737</v>
      </c>
      <c r="C21" s="889">
        <v>30.162859584778666</v>
      </c>
      <c r="D21" s="889">
        <v>63.27535139673833</v>
      </c>
      <c r="E21" s="889">
        <v>42.146819349159813</v>
      </c>
      <c r="F21" s="889">
        <v>40.140871481399252</v>
      </c>
      <c r="G21" s="889">
        <v>53.693604754395849</v>
      </c>
      <c r="H21" s="889">
        <v>42.695540343651842</v>
      </c>
      <c r="I21" s="889">
        <v>48.749144723146301</v>
      </c>
      <c r="J21" s="889">
        <v>58.299551225294572</v>
      </c>
      <c r="K21" s="889">
        <v>46.848747219604178</v>
      </c>
      <c r="L21" s="889">
        <v>48.193450098279939</v>
      </c>
      <c r="M21" s="889">
        <v>66.693090298530464</v>
      </c>
      <c r="N21" s="889">
        <v>-1.9913106955352613</v>
      </c>
      <c r="O21" s="889">
        <v>-3.0408885706144746</v>
      </c>
      <c r="P21" s="889">
        <v>-2.5726174364503338</v>
      </c>
      <c r="Q21" s="889">
        <v>-5.5173940008989382</v>
      </c>
      <c r="R21" s="889">
        <v>-3.308268922667311</v>
      </c>
      <c r="S21" s="889">
        <v>6.4979589501685506</v>
      </c>
      <c r="T21" s="889">
        <v>8.454580490064707</v>
      </c>
      <c r="U21" s="889">
        <v>-5.2753455540995038</v>
      </c>
      <c r="V21" s="889">
        <v>-10.337924276148255</v>
      </c>
      <c r="W21" s="889">
        <v>-8.9620875344608457</v>
      </c>
      <c r="X21" s="889">
        <v>-2.3743519509935935</v>
      </c>
      <c r="Y21" s="889">
        <v>3.1589987324945557</v>
      </c>
      <c r="Z21" s="889">
        <v>-6.5891552540285305</v>
      </c>
      <c r="AA21" s="889">
        <v>-2.476735928446093</v>
      </c>
      <c r="AB21" s="889">
        <v>1.0517913293946124</v>
      </c>
      <c r="AC21" s="889">
        <v>2.9858893743436807</v>
      </c>
      <c r="AD21" s="889">
        <v>2.7130117944918304</v>
      </c>
      <c r="AE21" s="889">
        <v>0.79949458759313574</v>
      </c>
      <c r="AF21" s="889">
        <v>1.5352533029992106</v>
      </c>
      <c r="AG21" s="889">
        <v>12.479418598836752</v>
      </c>
      <c r="AH21" s="889">
        <v>6.9720183517840137</v>
      </c>
      <c r="AI21" s="889">
        <v>8.9972394596807774</v>
      </c>
      <c r="AJ21" s="889">
        <v>7.1403708397405419</v>
      </c>
      <c r="AK21" s="889">
        <v>9.7581198122187764</v>
      </c>
      <c r="AL21" s="889">
        <v>0.99470604963247589</v>
      </c>
      <c r="AM21" s="889">
        <v>-2.7733703967007295</v>
      </c>
      <c r="AN21" s="889">
        <v>-3.9461520321023782</v>
      </c>
      <c r="AO21" s="889">
        <v>-0.29891237311188262</v>
      </c>
      <c r="AP21" s="889">
        <v>0.15368657876739003</v>
      </c>
      <c r="AQ21" s="889">
        <v>2.9369689215681483</v>
      </c>
      <c r="AR21" s="889">
        <v>7.5527624228250039</v>
      </c>
      <c r="AS21" s="889">
        <v>7.154524813107523</v>
      </c>
      <c r="AT21" s="889">
        <v>11.172463928081054</v>
      </c>
      <c r="AU21" s="889">
        <v>6.0508255175512913</v>
      </c>
      <c r="AV21" s="889">
        <v>4.7861703731011387</v>
      </c>
      <c r="AW21" s="889">
        <v>23.11154224004591</v>
      </c>
      <c r="AX21" s="889">
        <v>3.7406540036261577</v>
      </c>
      <c r="AY21" s="889">
        <v>-3.3932116985698824</v>
      </c>
      <c r="AZ21" s="889">
        <v>-2.6211446709538486</v>
      </c>
      <c r="BA21" s="889">
        <v>0.56600508177917552</v>
      </c>
      <c r="BB21" s="889">
        <v>-2.0542311872113235</v>
      </c>
      <c r="BC21" s="889">
        <v>-0.2782543539369951</v>
      </c>
      <c r="BD21" s="889">
        <v>-3.6095677265860679</v>
      </c>
      <c r="BE21" s="889">
        <v>-6.5663855064491274</v>
      </c>
      <c r="BF21" s="889">
        <v>-3.6943070287796802</v>
      </c>
      <c r="BG21" s="889">
        <v>-2.4952524043350848</v>
      </c>
      <c r="BH21" s="889">
        <v>3.8650466957836564</v>
      </c>
      <c r="BI21" s="889">
        <v>10.736364796190559</v>
      </c>
      <c r="BJ21" s="889">
        <v>-3.2151398062263601</v>
      </c>
      <c r="BK21" s="889">
        <v>-6.0313827891883705</v>
      </c>
      <c r="BL21" s="889">
        <v>-6.9265047702004532</v>
      </c>
      <c r="BM21" s="889">
        <v>-8.6427555412595556</v>
      </c>
      <c r="BN21" s="889">
        <v>-8.7558773393308869</v>
      </c>
      <c r="BO21" s="889">
        <v>-5.0335296342421394</v>
      </c>
      <c r="BP21" s="889">
        <v>-12.072343652522926</v>
      </c>
      <c r="BQ21" s="889">
        <v>-16.373460370067416</v>
      </c>
      <c r="BR21" s="889">
        <v>-16.250332828665215</v>
      </c>
      <c r="BS21" s="889">
        <v>-14.858290752549651</v>
      </c>
      <c r="BT21" s="889">
        <v>-16.998643356401427</v>
      </c>
      <c r="BU21" s="889">
        <v>-8.7193774424370982</v>
      </c>
      <c r="BV21" s="889">
        <v>-2.4533520231446113</v>
      </c>
      <c r="BW21" s="889">
        <v>-1.8742211236480681</v>
      </c>
      <c r="BX21" s="889">
        <v>2.1187841982338149</v>
      </c>
      <c r="BY21" s="889">
        <v>6.0826890644045175</v>
      </c>
      <c r="BZ21" s="889">
        <v>3.5692408661470365</v>
      </c>
      <c r="CA21" s="889">
        <v>1.4745281207045093</v>
      </c>
      <c r="CB21" s="889">
        <v>2.9809503836612996</v>
      </c>
      <c r="CC21" s="889">
        <v>-1.3100500627120983</v>
      </c>
      <c r="CD21" s="889">
        <v>0.56634375182603713</v>
      </c>
      <c r="CE21" s="889">
        <v>-0.30784626496270512</v>
      </c>
      <c r="CF21" s="889">
        <v>-2.4871209664008398</v>
      </c>
      <c r="CG21" s="889">
        <v>-12.547295115816052</v>
      </c>
      <c r="CH21" s="889">
        <v>3.2388221720275627</v>
      </c>
      <c r="CI21" s="889">
        <v>-1.5769869043800802</v>
      </c>
    </row>
    <row r="22" spans="1:87" s="883" customFormat="1" ht="15.6" customHeight="1">
      <c r="A22" s="877"/>
      <c r="B22" s="888"/>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c r="AJ22" s="889"/>
      <c r="AK22" s="889"/>
      <c r="AL22" s="889"/>
      <c r="AM22" s="889"/>
      <c r="AN22" s="889"/>
      <c r="AO22" s="889"/>
      <c r="AP22" s="889"/>
      <c r="AQ22" s="889"/>
      <c r="AR22" s="889"/>
      <c r="AS22" s="889"/>
      <c r="AT22" s="889"/>
      <c r="AU22" s="889"/>
      <c r="AV22" s="889"/>
      <c r="AW22" s="889"/>
      <c r="AX22" s="889"/>
      <c r="AY22" s="889"/>
      <c r="AZ22" s="889"/>
      <c r="BA22" s="889"/>
      <c r="BB22" s="889"/>
      <c r="BC22" s="889"/>
      <c r="BD22" s="889"/>
      <c r="BE22" s="889"/>
      <c r="BF22" s="889"/>
      <c r="BG22" s="889"/>
      <c r="BH22" s="889"/>
      <c r="BI22" s="889"/>
      <c r="BJ22" s="889"/>
      <c r="BK22" s="889"/>
      <c r="BL22" s="889"/>
      <c r="BM22" s="889"/>
      <c r="BN22" s="889"/>
      <c r="BO22" s="889"/>
      <c r="BP22" s="889"/>
      <c r="BQ22" s="889"/>
      <c r="BR22" s="889"/>
      <c r="BS22" s="889"/>
      <c r="BT22" s="889"/>
      <c r="BU22" s="889"/>
      <c r="BV22" s="889"/>
      <c r="BW22" s="889"/>
      <c r="BX22" s="889"/>
      <c r="BY22" s="889"/>
      <c r="BZ22" s="889"/>
      <c r="CA22" s="889"/>
      <c r="CB22" s="889"/>
      <c r="CC22" s="889"/>
      <c r="CD22" s="889"/>
      <c r="CE22" s="889"/>
      <c r="CF22" s="889"/>
      <c r="CG22" s="889"/>
      <c r="CH22" s="889"/>
      <c r="CI22" s="889"/>
    </row>
    <row r="23" spans="1:87" s="883" customFormat="1" ht="15.6" customHeight="1">
      <c r="A23" s="877" t="s">
        <v>362</v>
      </c>
      <c r="B23" s="886">
        <v>13.439901349269093</v>
      </c>
      <c r="C23" s="887">
        <v>20.0316057906212</v>
      </c>
      <c r="D23" s="887">
        <v>28.16129735755792</v>
      </c>
      <c r="E23" s="887">
        <v>39.202556438099116</v>
      </c>
      <c r="F23" s="887">
        <v>31.909759925199804</v>
      </c>
      <c r="G23" s="887">
        <v>34.389610600494436</v>
      </c>
      <c r="H23" s="887">
        <v>47.337999134573643</v>
      </c>
      <c r="I23" s="887">
        <v>51.117422446916024</v>
      </c>
      <c r="J23" s="887">
        <v>64.782173769064741</v>
      </c>
      <c r="K23" s="887">
        <v>52.337914976845973</v>
      </c>
      <c r="L23" s="887">
        <v>52.889910948205703</v>
      </c>
      <c r="M23" s="887">
        <v>59.99391574955667</v>
      </c>
      <c r="N23" s="887">
        <v>6.0244810663047916</v>
      </c>
      <c r="O23" s="887">
        <v>2.7714467573305543</v>
      </c>
      <c r="P23" s="887">
        <v>0.50073321297557249</v>
      </c>
      <c r="Q23" s="887">
        <v>2.8267733889570446</v>
      </c>
      <c r="R23" s="887">
        <v>-0.45461857458642102</v>
      </c>
      <c r="S23" s="887">
        <v>-4.0493630373273151</v>
      </c>
      <c r="T23" s="887">
        <v>-3.6543841385470555</v>
      </c>
      <c r="U23" s="887">
        <v>15.093359174893891</v>
      </c>
      <c r="V23" s="887">
        <v>18.922444399950461</v>
      </c>
      <c r="W23" s="887">
        <v>28.109419356407262</v>
      </c>
      <c r="X23" s="887">
        <v>28.034161232396798</v>
      </c>
      <c r="Y23" s="887">
        <v>33.738957673957181</v>
      </c>
      <c r="Z23" s="887">
        <v>0.72774557942481977</v>
      </c>
      <c r="AA23" s="887">
        <v>3.963162780389232</v>
      </c>
      <c r="AB23" s="887">
        <v>5.0897426545603519</v>
      </c>
      <c r="AC23" s="887">
        <v>2.8747702925535146</v>
      </c>
      <c r="AD23" s="887">
        <v>-0.3898073252402956</v>
      </c>
      <c r="AE23" s="887">
        <v>2.8454348744385731</v>
      </c>
      <c r="AF23" s="887">
        <v>3.8097330680826356</v>
      </c>
      <c r="AG23" s="887">
        <v>5.8060300352856844</v>
      </c>
      <c r="AH23" s="887">
        <v>3.5635872788373337</v>
      </c>
      <c r="AI23" s="887">
        <v>2.2268762325619544</v>
      </c>
      <c r="AJ23" s="887">
        <v>1.8200362199754796</v>
      </c>
      <c r="AK23" s="887">
        <v>3.3096012091880347</v>
      </c>
      <c r="AL23" s="887">
        <v>0.6749896512402499</v>
      </c>
      <c r="AM23" s="887">
        <v>4.2369349318754184</v>
      </c>
      <c r="AN23" s="887">
        <v>4.6159578667617334</v>
      </c>
      <c r="AO23" s="887">
        <v>5.5099018435349549</v>
      </c>
      <c r="AP23" s="887">
        <v>8.0763509771190414</v>
      </c>
      <c r="AQ23" s="887">
        <v>9.7505261106996066</v>
      </c>
      <c r="AR23" s="887">
        <v>9.5174930245501184</v>
      </c>
      <c r="AS23" s="887">
        <v>11.462763896037963</v>
      </c>
      <c r="AT23" s="887">
        <v>11.110695533240374</v>
      </c>
      <c r="AU23" s="887">
        <v>7.0544654341088071</v>
      </c>
      <c r="AV23" s="887">
        <v>8.1106623777582154</v>
      </c>
      <c r="AW23" s="887">
        <v>9.7014996406505016</v>
      </c>
      <c r="AX23" s="887">
        <v>6.0698117454734231</v>
      </c>
      <c r="AY23" s="887">
        <v>3.0813550990178946</v>
      </c>
      <c r="AZ23" s="887">
        <v>3.3086849432642866</v>
      </c>
      <c r="BA23" s="887">
        <v>1.5928927775771398</v>
      </c>
      <c r="BB23" s="887">
        <v>8.2169306458838278</v>
      </c>
      <c r="BC23" s="887">
        <v>5.3851278920468255</v>
      </c>
      <c r="BD23" s="887">
        <v>6.9922213246083693</v>
      </c>
      <c r="BE23" s="887">
        <v>15.214392472787608</v>
      </c>
      <c r="BF23" s="887">
        <v>17.466540852303329</v>
      </c>
      <c r="BG23" s="887">
        <v>20.289402643892419</v>
      </c>
      <c r="BH23" s="887">
        <v>25.263237068991657</v>
      </c>
      <c r="BI23" s="887">
        <v>23.438590450908283</v>
      </c>
      <c r="BJ23" s="887">
        <v>2.0680584217294684</v>
      </c>
      <c r="BK23" s="887">
        <v>7.0734338047282685</v>
      </c>
      <c r="BL23" s="887">
        <v>8.281576117345109</v>
      </c>
      <c r="BM23" s="887">
        <v>9.8637357944707755</v>
      </c>
      <c r="BN23" s="887">
        <v>7.6473308232544426</v>
      </c>
      <c r="BO23" s="887">
        <v>7.3264191590962788</v>
      </c>
      <c r="BP23" s="887">
        <v>2.8026577649632363</v>
      </c>
      <c r="BQ23" s="887">
        <v>3.5496605943349766</v>
      </c>
      <c r="BR23" s="887">
        <v>7.5320165076527806E-2</v>
      </c>
      <c r="BS23" s="887">
        <v>8.1874672946354282E-2</v>
      </c>
      <c r="BT23" s="887">
        <v>3.6456185623045747</v>
      </c>
      <c r="BU23" s="887">
        <v>7.3574440353019925</v>
      </c>
      <c r="BV23" s="887">
        <v>0.64172538132133017</v>
      </c>
      <c r="BW23" s="887">
        <v>0.33094049552190064</v>
      </c>
      <c r="BX23" s="887">
        <v>1.7570357436375805</v>
      </c>
      <c r="BY23" s="887">
        <v>2.6713018335518246</v>
      </c>
      <c r="BZ23" s="887">
        <v>5.8935296049628851</v>
      </c>
      <c r="CA23" s="887">
        <v>7.9131220727118388</v>
      </c>
      <c r="CB23" s="887">
        <v>11.82763897929965</v>
      </c>
      <c r="CC23" s="887">
        <v>11.457665534733501</v>
      </c>
      <c r="CD23" s="887">
        <v>14.991847153423439</v>
      </c>
      <c r="CE23" s="887">
        <v>13.259366599439215</v>
      </c>
      <c r="CF23" s="887">
        <v>15.737869953360136</v>
      </c>
      <c r="CG23" s="887">
        <v>22.070330026725696</v>
      </c>
      <c r="CH23" s="887">
        <v>-1.2178678521173443</v>
      </c>
      <c r="CI23" s="887">
        <v>-0.63456055488775087</v>
      </c>
    </row>
    <row r="24" spans="1:87" ht="15.6" customHeight="1">
      <c r="A24" s="877" t="s">
        <v>368</v>
      </c>
      <c r="B24" s="886">
        <v>12.355731045214233</v>
      </c>
      <c r="C24" s="887">
        <v>20.768985643141171</v>
      </c>
      <c r="D24" s="887">
        <v>37.667327039965869</v>
      </c>
      <c r="E24" s="887">
        <v>34.342971768710953</v>
      </c>
      <c r="F24" s="887">
        <v>29.889140670103583</v>
      </c>
      <c r="G24" s="887">
        <v>36.809057459674889</v>
      </c>
      <c r="H24" s="887">
        <v>38.861139036441116</v>
      </c>
      <c r="I24" s="887">
        <v>43.468837445121579</v>
      </c>
      <c r="J24" s="887">
        <v>54.226425828798767</v>
      </c>
      <c r="K24" s="887">
        <v>43.534673587268536</v>
      </c>
      <c r="L24" s="887">
        <v>44.36157003131359</v>
      </c>
      <c r="M24" s="887">
        <v>57.781567756391901</v>
      </c>
      <c r="N24" s="887">
        <v>1.3876178060183451</v>
      </c>
      <c r="O24" s="887">
        <v>-0.86036597066562703</v>
      </c>
      <c r="P24" s="887">
        <v>-1.8437993640020998</v>
      </c>
      <c r="Q24" s="887">
        <v>-1.8089908729171951</v>
      </c>
      <c r="R24" s="887">
        <v>-2.581954966755426</v>
      </c>
      <c r="S24" s="887">
        <v>-2.2283951481561433</v>
      </c>
      <c r="T24" s="887">
        <v>-1.0311720566825873</v>
      </c>
      <c r="U24" s="887">
        <v>3.3652787543255549</v>
      </c>
      <c r="V24" s="887">
        <v>3.1816317331033108</v>
      </c>
      <c r="W24" s="887">
        <v>8.1240254290685741</v>
      </c>
      <c r="X24" s="887">
        <v>11.702218001036464</v>
      </c>
      <c r="Y24" s="887">
        <v>17.604677991638418</v>
      </c>
      <c r="Z24" s="887">
        <v>-3.1004987135589941</v>
      </c>
      <c r="AA24" s="887">
        <v>0.11147803757326506</v>
      </c>
      <c r="AB24" s="887">
        <v>2.2511290378572362</v>
      </c>
      <c r="AC24" s="887">
        <v>1.7796781622681792</v>
      </c>
      <c r="AD24" s="887">
        <v>-0.197692556001974</v>
      </c>
      <c r="AE24" s="887">
        <v>0.60173636442617739</v>
      </c>
      <c r="AF24" s="887">
        <v>1.4916401163346029</v>
      </c>
      <c r="AG24" s="887">
        <v>6.8643273506582148</v>
      </c>
      <c r="AH24" s="887">
        <v>4.1200072856700807</v>
      </c>
      <c r="AI24" s="887">
        <v>4.1183145705121751</v>
      </c>
      <c r="AJ24" s="887">
        <v>3.3580997497567457</v>
      </c>
      <c r="AK24" s="887">
        <v>6.9096462522067084</v>
      </c>
      <c r="AL24" s="887">
        <v>0.31231197970476871</v>
      </c>
      <c r="AM24" s="887">
        <v>0.60854433885554426</v>
      </c>
      <c r="AN24" s="887">
        <v>1.1113888953172739</v>
      </c>
      <c r="AO24" s="887">
        <v>3.2399924594354976</v>
      </c>
      <c r="AP24" s="887">
        <v>3.9972523075817255</v>
      </c>
      <c r="AQ24" s="887">
        <v>5.6098621893773073</v>
      </c>
      <c r="AR24" s="887">
        <v>7.4941843782275077</v>
      </c>
      <c r="AS24" s="887">
        <v>8.5244202791917214</v>
      </c>
      <c r="AT24" s="887">
        <v>9.4793901942662462</v>
      </c>
      <c r="AU24" s="887">
        <v>5.6133619264083627</v>
      </c>
      <c r="AV24" s="887">
        <v>5.9423037791735149</v>
      </c>
      <c r="AW24" s="887">
        <v>15.426311004684639</v>
      </c>
      <c r="AX24" s="887">
        <v>3.3960906080146276</v>
      </c>
      <c r="AY24" s="887">
        <v>-1.1253209106131272</v>
      </c>
      <c r="AZ24" s="887">
        <v>-0.24445225432546183</v>
      </c>
      <c r="BA24" s="887">
        <v>9.6915123920083626E-3</v>
      </c>
      <c r="BB24" s="887">
        <v>2.2523769368968809</v>
      </c>
      <c r="BC24" s="887">
        <v>1.3497575121477385</v>
      </c>
      <c r="BD24" s="887">
        <v>0.66848515428759137</v>
      </c>
      <c r="BE24" s="887">
        <v>3.507106801177156</v>
      </c>
      <c r="BF24" s="887">
        <v>5.7261092914481653</v>
      </c>
      <c r="BG24" s="887">
        <v>8.2369686898420085</v>
      </c>
      <c r="BH24" s="887">
        <v>13.223859895663887</v>
      </c>
      <c r="BI24" s="887">
        <v>16.389325640790084</v>
      </c>
      <c r="BJ24" s="887">
        <v>-1.1331467534293647</v>
      </c>
      <c r="BK24" s="887">
        <v>0.41189491398462047</v>
      </c>
      <c r="BL24" s="887">
        <v>1.1968705968943252</v>
      </c>
      <c r="BM24" s="887">
        <v>0.97220359357217012</v>
      </c>
      <c r="BN24" s="887">
        <v>-0.38617605880829686</v>
      </c>
      <c r="BO24" s="887">
        <v>0.70605820202370617</v>
      </c>
      <c r="BP24" s="887">
        <v>-4.3427044244448023</v>
      </c>
      <c r="BQ24" s="887">
        <v>-5.5825808001867472</v>
      </c>
      <c r="BR24" s="887">
        <v>-7.2423631204979744</v>
      </c>
      <c r="BS24" s="887">
        <v>-6.1634521169011043</v>
      </c>
      <c r="BT24" s="887">
        <v>-4.8370711909587119</v>
      </c>
      <c r="BU24" s="887">
        <v>1.3247096313996569</v>
      </c>
      <c r="BV24" s="887">
        <v>-1.2446587140228311</v>
      </c>
      <c r="BW24" s="887">
        <v>-1.6877365640625737</v>
      </c>
      <c r="BX24" s="887">
        <v>0.31834138732243883</v>
      </c>
      <c r="BY24" s="887">
        <v>2.2440324881769484</v>
      </c>
      <c r="BZ24" s="887">
        <v>2.9806336156414646</v>
      </c>
      <c r="CA24" s="887">
        <v>3.0764263720353737</v>
      </c>
      <c r="CB24" s="887">
        <v>6.2479430753572407</v>
      </c>
      <c r="CC24" s="887">
        <v>4.3755336600598103</v>
      </c>
      <c r="CD24" s="887">
        <v>7.1737539948182985</v>
      </c>
      <c r="CE24" s="887">
        <v>5.5396917648803381</v>
      </c>
      <c r="CF24" s="887">
        <v>6.4229878090212225</v>
      </c>
      <c r="CG24" s="887">
        <v>7.1994759816143779</v>
      </c>
      <c r="CH24" s="887">
        <v>-9.9940916051719036E-2</v>
      </c>
      <c r="CI24" s="887">
        <v>-1.6501441249429996</v>
      </c>
    </row>
    <row r="25" spans="1:87" ht="15.6" customHeight="1">
      <c r="A25" s="880" t="s">
        <v>379</v>
      </c>
      <c r="B25" s="888">
        <v>6.2150279378211879</v>
      </c>
      <c r="C25" s="889">
        <v>6.582591930834357</v>
      </c>
      <c r="D25" s="889">
        <v>6.6649551063418651</v>
      </c>
      <c r="E25" s="889">
        <v>6.7352685646086936</v>
      </c>
      <c r="F25" s="889">
        <v>6.0743641986469123</v>
      </c>
      <c r="G25" s="889">
        <v>5.2368749743140066</v>
      </c>
      <c r="H25" s="889">
        <v>6.3066057463817451</v>
      </c>
      <c r="I25" s="889">
        <v>6.543556925700643</v>
      </c>
      <c r="J25" s="889">
        <v>7.1842684972916047</v>
      </c>
      <c r="K25" s="889">
        <v>6.6610082466056548</v>
      </c>
      <c r="L25" s="889">
        <v>6.5294170515586307</v>
      </c>
      <c r="M25" s="889">
        <v>5.9175498948027663</v>
      </c>
      <c r="N25" s="889">
        <v>6.2509307350672447</v>
      </c>
      <c r="O25" s="889">
        <v>6.7050751040846981</v>
      </c>
      <c r="P25" s="889">
        <v>6.5011233078399995</v>
      </c>
      <c r="Q25" s="889">
        <v>5.9766812727055241</v>
      </c>
      <c r="R25" s="889">
        <v>3.1063005434799185</v>
      </c>
      <c r="S25" s="889">
        <v>3.1364943868117869</v>
      </c>
      <c r="T25" s="889">
        <v>3.2337806679060348</v>
      </c>
      <c r="U25" s="889">
        <v>7.6444239064178392</v>
      </c>
      <c r="V25" s="889">
        <v>7.494998510564816</v>
      </c>
      <c r="W25" s="889">
        <v>5.5219182516092058</v>
      </c>
      <c r="X25" s="889">
        <v>7.4011428210465349</v>
      </c>
      <c r="Y25" s="889">
        <v>6.5184642442148029</v>
      </c>
      <c r="Z25" s="889">
        <v>6.3395652809897598</v>
      </c>
      <c r="AA25" s="889">
        <v>6.2071594869947857</v>
      </c>
      <c r="AB25" s="889">
        <v>6.0872350162879938</v>
      </c>
      <c r="AC25" s="889">
        <v>7.2351799419614613</v>
      </c>
      <c r="AD25" s="889">
        <v>7.0102912682255969</v>
      </c>
      <c r="AE25" s="889">
        <v>7.0649539798815253</v>
      </c>
      <c r="AF25" s="889">
        <v>6.5956675970324872</v>
      </c>
      <c r="AG25" s="889">
        <v>6.5721626850876866</v>
      </c>
      <c r="AH25" s="889">
        <v>8.3497613941672739</v>
      </c>
      <c r="AI25" s="889">
        <v>7.8037901417431721</v>
      </c>
      <c r="AJ25" s="889">
        <v>7.6802254663848482</v>
      </c>
      <c r="AK25" s="889">
        <v>6.2444816023103522</v>
      </c>
      <c r="AL25" s="889">
        <v>6.8213872961855264</v>
      </c>
      <c r="AM25" s="889">
        <v>6.3681275283057044</v>
      </c>
      <c r="AN25" s="889">
        <v>6.8312981374934179</v>
      </c>
      <c r="AO25" s="889">
        <v>7.0149156484928676</v>
      </c>
      <c r="AP25" s="889">
        <v>6.8457221171841693</v>
      </c>
      <c r="AQ25" s="889">
        <v>5.8943170139188465</v>
      </c>
      <c r="AR25" s="889">
        <v>5.7095232580284039</v>
      </c>
      <c r="AS25" s="889">
        <v>6.7885549114441721</v>
      </c>
      <c r="AT25" s="889">
        <v>6.6124200809982794</v>
      </c>
      <c r="AU25" s="889">
        <v>5.1456447898800723</v>
      </c>
      <c r="AV25" s="889">
        <v>5.2132388918572223</v>
      </c>
      <c r="AW25" s="889">
        <v>4.7784417548624036</v>
      </c>
      <c r="AX25" s="889">
        <v>5.1147054806748224</v>
      </c>
      <c r="AY25" s="889">
        <v>4.765940536856867</v>
      </c>
      <c r="AZ25" s="889">
        <v>5.2504158712870828</v>
      </c>
      <c r="BA25" s="889">
        <v>5.1379059048936089</v>
      </c>
      <c r="BB25" s="889">
        <v>5.4267298138261086</v>
      </c>
      <c r="BC25" s="889">
        <v>5.3675127484155594</v>
      </c>
      <c r="BD25" s="889">
        <v>4.5326859228712566</v>
      </c>
      <c r="BE25" s="889">
        <v>4.4848105934454283</v>
      </c>
      <c r="BF25" s="889">
        <v>4.5112641631597841</v>
      </c>
      <c r="BG25" s="889">
        <v>4.7348116230327308</v>
      </c>
      <c r="BH25" s="889">
        <v>5.0543776479574278</v>
      </c>
      <c r="BI25" s="889">
        <v>4.1797587472010953</v>
      </c>
      <c r="BJ25" s="889">
        <v>4.5005055831445535</v>
      </c>
      <c r="BK25" s="889">
        <v>4.1313055059329775</v>
      </c>
      <c r="BL25" s="889">
        <v>4.0059579612684146</v>
      </c>
      <c r="BM25" s="889">
        <v>4.550658121705097</v>
      </c>
      <c r="BN25" s="889">
        <v>4.4941135013373916</v>
      </c>
      <c r="BO25" s="889">
        <v>4.8184289106716234</v>
      </c>
      <c r="BP25" s="889">
        <v>3.8233449635644146</v>
      </c>
      <c r="BQ25" s="889">
        <v>3.4580920122365693</v>
      </c>
      <c r="BR25" s="889">
        <v>3.0887046252068218</v>
      </c>
      <c r="BS25" s="889">
        <v>3.2205415303879565</v>
      </c>
      <c r="BT25" s="889">
        <v>3.301501364536084</v>
      </c>
      <c r="BU25" s="889">
        <v>3.0821628983721276</v>
      </c>
      <c r="BV25" s="889">
        <v>3.1483765024690653</v>
      </c>
      <c r="BW25" s="889">
        <v>3.2592912624363035</v>
      </c>
      <c r="BX25" s="889">
        <v>3.3732615717725389</v>
      </c>
      <c r="BY25" s="889">
        <v>3.0023881124799017</v>
      </c>
      <c r="BZ25" s="889">
        <v>3.1536689978202124</v>
      </c>
      <c r="CA25" s="889">
        <v>3.3786920353429966</v>
      </c>
      <c r="CB25" s="889">
        <v>3.4488324257667284</v>
      </c>
      <c r="CC25" s="889">
        <v>3.4173885252732359</v>
      </c>
      <c r="CD25" s="889">
        <v>3.4016353580499241</v>
      </c>
      <c r="CE25" s="889">
        <v>3.2183042675413165</v>
      </c>
      <c r="CF25" s="889">
        <v>3.2545686190080794</v>
      </c>
      <c r="CG25" s="889">
        <v>2.8357174096386975</v>
      </c>
      <c r="CH25" s="889">
        <v>3.0865413326885034</v>
      </c>
      <c r="CI25" s="889">
        <v>2.914484406881789</v>
      </c>
    </row>
    <row r="26" spans="1:87" ht="24" customHeight="1" thickBot="1">
      <c r="A26" s="906" t="s">
        <v>380</v>
      </c>
      <c r="B26" s="907">
        <v>3.3058098792296464</v>
      </c>
      <c r="C26" s="908">
        <v>3.5494012723631836</v>
      </c>
      <c r="D26" s="908">
        <v>3.788313070132165</v>
      </c>
      <c r="E26" s="908">
        <v>3.4997063358233165</v>
      </c>
      <c r="F26" s="908">
        <v>3.2143545865040792</v>
      </c>
      <c r="G26" s="908">
        <v>2.8518900975781101</v>
      </c>
      <c r="H26" s="908">
        <v>3.2042449348921536</v>
      </c>
      <c r="I26" s="908">
        <v>3.348096655008685</v>
      </c>
      <c r="J26" s="908">
        <v>3.6255259744531254</v>
      </c>
      <c r="K26" s="908">
        <v>3.3834249952393209</v>
      </c>
      <c r="L26" s="908">
        <v>3.3234118748732362</v>
      </c>
      <c r="M26" s="908">
        <v>3.1355845974936836</v>
      </c>
      <c r="N26" s="908">
        <v>3.1778377385354695</v>
      </c>
      <c r="O26" s="908">
        <v>3.4374021353844908</v>
      </c>
      <c r="P26" s="908">
        <v>3.3718054839254212</v>
      </c>
      <c r="Q26" s="908">
        <v>3.0342633256282179</v>
      </c>
      <c r="R26" s="908">
        <v>1.0909835776956633</v>
      </c>
      <c r="S26" s="908">
        <v>1.1821647582916066</v>
      </c>
      <c r="T26" s="908">
        <v>1.2350131926571779</v>
      </c>
      <c r="U26" s="908">
        <v>3.6428565882934354</v>
      </c>
      <c r="V26" s="908">
        <v>3.4339070873937234</v>
      </c>
      <c r="W26" s="908">
        <v>2.4461145908153639</v>
      </c>
      <c r="X26" s="908">
        <v>3.4129823125213834</v>
      </c>
      <c r="Y26" s="908">
        <v>3.0335796190498669</v>
      </c>
      <c r="Z26" s="908">
        <v>2.81642312343509</v>
      </c>
      <c r="AA26" s="908">
        <v>2.76102968988075</v>
      </c>
      <c r="AB26" s="908">
        <v>2.7425486297498467</v>
      </c>
      <c r="AC26" s="908">
        <v>3.3255085300982161</v>
      </c>
      <c r="AD26" s="908">
        <v>3.2696817273068639</v>
      </c>
      <c r="AE26" s="908">
        <v>3.2036677494938255</v>
      </c>
      <c r="AF26" s="908">
        <v>2.9889704145502214</v>
      </c>
      <c r="AG26" s="908">
        <v>3.0933656999451444</v>
      </c>
      <c r="AH26" s="908">
        <v>3.9096887330718602</v>
      </c>
      <c r="AI26" s="908">
        <v>3.7075382067515927</v>
      </c>
      <c r="AJ26" s="908">
        <v>3.6353438308841128</v>
      </c>
      <c r="AK26" s="908">
        <v>3.0184895007125059</v>
      </c>
      <c r="AL26" s="908">
        <v>3.2846160512511386</v>
      </c>
      <c r="AM26" s="908">
        <v>2.9596108103042056</v>
      </c>
      <c r="AN26" s="908">
        <v>3.1798258518235825</v>
      </c>
      <c r="AO26" s="908">
        <v>3.3112257472233342</v>
      </c>
      <c r="AP26" s="908">
        <v>3.1704035929677397</v>
      </c>
      <c r="AQ26" s="908">
        <v>2.7298357111170932</v>
      </c>
      <c r="AR26" s="908">
        <v>2.7043793035763657</v>
      </c>
      <c r="AS26" s="908">
        <v>3.1865311126121396</v>
      </c>
      <c r="AT26" s="908">
        <v>3.1454440278024789</v>
      </c>
      <c r="AU26" s="908">
        <v>2.4510551722199745</v>
      </c>
      <c r="AV26" s="908">
        <v>2.4648786878396867</v>
      </c>
      <c r="AW26" s="908">
        <v>2.4322637738875974</v>
      </c>
      <c r="AX26" s="908">
        <v>2.5384853567959973</v>
      </c>
      <c r="AY26" s="908">
        <v>2.3263423070893658</v>
      </c>
      <c r="AZ26" s="908">
        <v>2.580680978754764</v>
      </c>
      <c r="BA26" s="908">
        <v>2.5752986973481793</v>
      </c>
      <c r="BB26" s="908">
        <v>2.6068236493792902</v>
      </c>
      <c r="BC26" s="908">
        <v>2.6271733451214558</v>
      </c>
      <c r="BD26" s="908">
        <v>2.1673710869508782</v>
      </c>
      <c r="BE26" s="908">
        <v>2.0337427698974984</v>
      </c>
      <c r="BF26" s="908">
        <v>2.0503025143598843</v>
      </c>
      <c r="BG26" s="908">
        <v>2.1511888119158713</v>
      </c>
      <c r="BH26" s="908">
        <v>2.3088361000263777</v>
      </c>
      <c r="BI26" s="908">
        <v>2.003233670694307</v>
      </c>
      <c r="BJ26" s="908">
        <v>2.0810764455199546</v>
      </c>
      <c r="BK26" s="908">
        <v>1.8372900516333901</v>
      </c>
      <c r="BL26" s="908">
        <v>1.7738955527262352</v>
      </c>
      <c r="BM26" s="908">
        <v>1.9723239912026937</v>
      </c>
      <c r="BN26" s="908">
        <v>1.9651640416672773</v>
      </c>
      <c r="BO26" s="908">
        <v>2.1443823910578552</v>
      </c>
      <c r="BP26" s="908">
        <v>1.683697671393199</v>
      </c>
      <c r="BQ26" s="908">
        <v>1.4831899694320507</v>
      </c>
      <c r="BR26" s="908">
        <v>1.3534382532664722</v>
      </c>
      <c r="BS26" s="908">
        <v>1.4318939753809854</v>
      </c>
      <c r="BT26" s="908">
        <v>1.4290649050355009</v>
      </c>
      <c r="BU26" s="908">
        <v>1.3816307619229278</v>
      </c>
      <c r="BV26" s="908">
        <v>1.3781314180039606</v>
      </c>
      <c r="BW26" s="908">
        <v>1.424107254676751</v>
      </c>
      <c r="BX26" s="908">
        <v>1.4854294205870815</v>
      </c>
      <c r="BY26" s="908">
        <v>1.3389479374430586</v>
      </c>
      <c r="BZ26" s="908">
        <v>1.364467600165828</v>
      </c>
      <c r="CA26" s="908">
        <v>1.4270832364067445</v>
      </c>
      <c r="CB26" s="908">
        <v>1.4460675182418903</v>
      </c>
      <c r="CC26" s="908">
        <v>1.4039663582839261</v>
      </c>
      <c r="CD26" s="908">
        <v>1.3879314192210259</v>
      </c>
      <c r="CE26" s="908">
        <v>1.3127792127496047</v>
      </c>
      <c r="CF26" s="908">
        <v>1.3017463195337915</v>
      </c>
      <c r="CG26" s="908">
        <v>1.0541196368465062</v>
      </c>
      <c r="CH26" s="908">
        <v>1.1690586098913789</v>
      </c>
      <c r="CI26" s="908">
        <v>1.0644914397493466</v>
      </c>
    </row>
    <row r="27" spans="1:87" ht="20.100000000000001" customHeight="1" thickTop="1" thickBot="1">
      <c r="A27" s="909"/>
      <c r="B27" s="910"/>
      <c r="C27" s="910"/>
      <c r="D27" s="910"/>
      <c r="E27" s="910"/>
      <c r="F27" s="910"/>
      <c r="G27" s="910"/>
      <c r="H27" s="910"/>
      <c r="I27" s="910"/>
      <c r="J27" s="910"/>
      <c r="K27" s="910"/>
      <c r="L27" s="910"/>
      <c r="M27" s="910"/>
      <c r="N27" s="910"/>
      <c r="O27" s="910"/>
      <c r="P27" s="910"/>
      <c r="Q27" s="910"/>
      <c r="R27" s="910"/>
      <c r="S27" s="910"/>
      <c r="T27" s="910"/>
      <c r="U27" s="910"/>
      <c r="V27" s="911"/>
      <c r="W27" s="911"/>
      <c r="X27" s="911"/>
      <c r="Y27" s="911"/>
      <c r="Z27" s="911"/>
      <c r="AA27" s="911"/>
      <c r="AB27" s="911"/>
      <c r="AC27" s="911"/>
      <c r="AD27" s="911"/>
      <c r="AE27" s="911"/>
      <c r="AF27" s="911"/>
      <c r="AG27" s="911"/>
      <c r="AH27" s="911"/>
      <c r="AI27" s="911"/>
      <c r="AJ27" s="911"/>
      <c r="AK27" s="911"/>
      <c r="AL27" s="911"/>
      <c r="AM27" s="911"/>
      <c r="AN27" s="911"/>
      <c r="AO27" s="911"/>
      <c r="AP27" s="911"/>
      <c r="AQ27" s="911"/>
      <c r="AR27" s="911"/>
      <c r="AS27" s="911"/>
      <c r="AT27" s="911"/>
      <c r="AU27" s="911"/>
      <c r="AV27" s="911"/>
      <c r="AW27" s="911"/>
      <c r="AX27" s="911"/>
      <c r="AY27" s="911"/>
      <c r="AZ27" s="911"/>
      <c r="BA27" s="911"/>
      <c r="BB27" s="911"/>
      <c r="BC27" s="911"/>
      <c r="BD27" s="911"/>
      <c r="BE27" s="911"/>
      <c r="BF27" s="911"/>
      <c r="BG27" s="911"/>
      <c r="BH27" s="911"/>
      <c r="BI27" s="911"/>
      <c r="BJ27" s="911"/>
      <c r="BK27" s="911"/>
      <c r="BL27" s="911"/>
      <c r="BM27" s="911"/>
      <c r="BN27" s="911"/>
      <c r="BO27" s="911"/>
      <c r="BP27" s="911"/>
      <c r="BQ27" s="911"/>
      <c r="BR27" s="911"/>
      <c r="BS27" s="911"/>
      <c r="BT27" s="911"/>
      <c r="BU27" s="911"/>
      <c r="BV27" s="911"/>
      <c r="BW27" s="911"/>
      <c r="BX27" s="911"/>
      <c r="BY27" s="911"/>
      <c r="BZ27" s="911"/>
      <c r="CA27" s="911"/>
      <c r="CB27" s="911"/>
      <c r="CC27" s="911"/>
      <c r="CD27" s="911"/>
      <c r="CE27" s="911"/>
      <c r="CF27" s="911"/>
      <c r="CG27" s="911"/>
      <c r="CH27" s="911"/>
      <c r="CI27" s="911"/>
    </row>
    <row r="28" spans="1:87" ht="15.6" customHeight="1" thickBot="1">
      <c r="A28" s="912" t="s">
        <v>381</v>
      </c>
      <c r="B28" s="913">
        <v>39453</v>
      </c>
      <c r="C28" s="914">
        <v>39484</v>
      </c>
      <c r="D28" s="914">
        <v>39513</v>
      </c>
      <c r="E28" s="914">
        <v>39544</v>
      </c>
      <c r="F28" s="914">
        <v>39574</v>
      </c>
      <c r="G28" s="914">
        <v>39605</v>
      </c>
      <c r="H28" s="914">
        <v>39635</v>
      </c>
      <c r="I28" s="914">
        <v>39666</v>
      </c>
      <c r="J28" s="914">
        <v>39697</v>
      </c>
      <c r="K28" s="914">
        <v>39727</v>
      </c>
      <c r="L28" s="914">
        <v>39758</v>
      </c>
      <c r="M28" s="914">
        <v>39788</v>
      </c>
      <c r="N28" s="914">
        <v>39819</v>
      </c>
      <c r="O28" s="914">
        <v>39850</v>
      </c>
      <c r="P28" s="914">
        <v>39878</v>
      </c>
      <c r="Q28" s="914">
        <v>39909</v>
      </c>
      <c r="R28" s="914">
        <v>39939</v>
      </c>
      <c r="S28" s="914">
        <v>39970</v>
      </c>
      <c r="T28" s="914">
        <v>40000</v>
      </c>
      <c r="U28" s="914">
        <v>40031</v>
      </c>
      <c r="V28" s="914">
        <v>40062</v>
      </c>
      <c r="W28" s="914">
        <v>40092</v>
      </c>
      <c r="X28" s="914">
        <v>40123</v>
      </c>
      <c r="Y28" s="914">
        <v>40153</v>
      </c>
      <c r="Z28" s="914">
        <v>40184</v>
      </c>
      <c r="AA28" s="914">
        <v>40215</v>
      </c>
      <c r="AB28" s="914">
        <v>40243</v>
      </c>
      <c r="AC28" s="914">
        <v>40274</v>
      </c>
      <c r="AD28" s="914">
        <v>40304</v>
      </c>
      <c r="AE28" s="914">
        <v>40335</v>
      </c>
      <c r="AF28" s="914">
        <v>40365</v>
      </c>
      <c r="AG28" s="914">
        <v>40396</v>
      </c>
      <c r="AH28" s="914">
        <v>40427</v>
      </c>
      <c r="AI28" s="914">
        <v>40457</v>
      </c>
      <c r="AJ28" s="914">
        <v>40497</v>
      </c>
      <c r="AK28" s="914">
        <v>40537</v>
      </c>
      <c r="AL28" s="914">
        <v>40569</v>
      </c>
      <c r="AM28" s="914">
        <v>40600</v>
      </c>
      <c r="AN28" s="914">
        <v>40628</v>
      </c>
      <c r="AO28" s="914">
        <v>40659</v>
      </c>
      <c r="AP28" s="914">
        <v>40689</v>
      </c>
      <c r="AQ28" s="914">
        <v>40720</v>
      </c>
      <c r="AR28" s="914">
        <v>40750</v>
      </c>
      <c r="AS28" s="914">
        <v>40781</v>
      </c>
      <c r="AT28" s="914">
        <v>40812</v>
      </c>
      <c r="AU28" s="914">
        <v>40842</v>
      </c>
      <c r="AV28" s="914">
        <v>40873</v>
      </c>
      <c r="AW28" s="914">
        <v>40903</v>
      </c>
      <c r="AX28" s="914">
        <v>40935</v>
      </c>
      <c r="AY28" s="914">
        <v>40967</v>
      </c>
      <c r="AZ28" s="914">
        <v>40999</v>
      </c>
      <c r="BA28" s="914">
        <v>41029</v>
      </c>
      <c r="BB28" s="914">
        <v>41060</v>
      </c>
      <c r="BC28" s="914">
        <v>41090</v>
      </c>
      <c r="BD28" s="914">
        <v>41121</v>
      </c>
      <c r="BE28" s="914">
        <v>41152</v>
      </c>
      <c r="BF28" s="914">
        <v>41182</v>
      </c>
      <c r="BG28" s="914">
        <v>41213</v>
      </c>
      <c r="BH28" s="914">
        <v>41243</v>
      </c>
      <c r="BI28" s="914">
        <v>41273</v>
      </c>
      <c r="BJ28" s="914">
        <v>41304</v>
      </c>
      <c r="BK28" s="914">
        <v>41333</v>
      </c>
      <c r="BL28" s="914">
        <v>41362</v>
      </c>
      <c r="BM28" s="914">
        <v>41391</v>
      </c>
      <c r="BN28" s="914">
        <v>41420</v>
      </c>
      <c r="BO28" s="914">
        <v>41449</v>
      </c>
      <c r="BP28" s="914">
        <v>41478</v>
      </c>
      <c r="BQ28" s="914">
        <v>41507</v>
      </c>
      <c r="BR28" s="914">
        <v>41536</v>
      </c>
      <c r="BS28" s="914">
        <v>41565</v>
      </c>
      <c r="BT28" s="914">
        <v>41594</v>
      </c>
      <c r="BU28" s="914">
        <v>41623</v>
      </c>
      <c r="BV28" s="914">
        <v>41652</v>
      </c>
      <c r="BW28" s="914">
        <v>41681</v>
      </c>
      <c r="BX28" s="914">
        <v>41710</v>
      </c>
      <c r="BY28" s="914">
        <v>41739</v>
      </c>
      <c r="BZ28" s="914">
        <v>41768</v>
      </c>
      <c r="CA28" s="914">
        <v>41797</v>
      </c>
      <c r="CB28" s="914">
        <v>41827</v>
      </c>
      <c r="CC28" s="914">
        <v>41858</v>
      </c>
      <c r="CD28" s="914">
        <v>41889</v>
      </c>
      <c r="CE28" s="914">
        <v>41919</v>
      </c>
      <c r="CF28" s="914">
        <v>41950</v>
      </c>
      <c r="CG28" s="914">
        <v>41980</v>
      </c>
      <c r="CH28" s="914">
        <v>42011</v>
      </c>
      <c r="CI28" s="914">
        <v>42042</v>
      </c>
    </row>
    <row r="29" spans="1:87" s="883" customFormat="1" ht="15.6" customHeight="1">
      <c r="A29" s="915"/>
      <c r="B29" s="903"/>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c r="AJ29" s="904"/>
      <c r="AK29" s="904"/>
      <c r="AL29" s="904"/>
      <c r="AM29" s="904"/>
      <c r="AN29" s="904"/>
      <c r="AO29" s="904"/>
      <c r="AP29" s="904"/>
      <c r="AQ29" s="904"/>
      <c r="AR29" s="904"/>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c r="BP29" s="904"/>
      <c r="BQ29" s="904"/>
      <c r="BR29" s="904"/>
      <c r="BS29" s="904"/>
      <c r="BT29" s="904"/>
      <c r="BU29" s="904"/>
      <c r="BV29" s="904"/>
      <c r="BW29" s="904"/>
      <c r="BX29" s="904"/>
      <c r="BY29" s="904"/>
      <c r="BZ29" s="904"/>
      <c r="CA29" s="904"/>
      <c r="CB29" s="904"/>
      <c r="CC29" s="904"/>
      <c r="CD29" s="904"/>
      <c r="CE29" s="904"/>
      <c r="CF29" s="904"/>
      <c r="CG29" s="904"/>
      <c r="CH29" s="904"/>
      <c r="CI29" s="904"/>
    </row>
    <row r="30" spans="1:87" ht="15.6" customHeight="1">
      <c r="A30" s="915" t="s">
        <v>324</v>
      </c>
      <c r="B30" s="916">
        <v>5.1871975250419693</v>
      </c>
      <c r="C30" s="917">
        <v>13.437458390724387</v>
      </c>
      <c r="D30" s="917">
        <v>14.199634524985198</v>
      </c>
      <c r="E30" s="917">
        <v>14.988264360654075</v>
      </c>
      <c r="F30" s="917">
        <v>11.283520097515824</v>
      </c>
      <c r="G30" s="917">
        <v>8.9452074378084419</v>
      </c>
      <c r="H30" s="917">
        <v>14.653510044490663</v>
      </c>
      <c r="I30" s="917">
        <v>25.736880087037871</v>
      </c>
      <c r="J30" s="917">
        <v>22.160671581036731</v>
      </c>
      <c r="K30" s="917">
        <v>10.994336691629265</v>
      </c>
      <c r="L30" s="917">
        <v>7.5455168918718583</v>
      </c>
      <c r="M30" s="917">
        <v>17.668975252661333</v>
      </c>
      <c r="N30" s="917">
        <v>5.8848373845502717</v>
      </c>
      <c r="O30" s="917">
        <v>9.9470837769902278</v>
      </c>
      <c r="P30" s="917">
        <v>1.422857728547863</v>
      </c>
      <c r="Q30" s="917">
        <v>-2.3698714021102352</v>
      </c>
      <c r="R30" s="917">
        <v>-28.465007610952622</v>
      </c>
      <c r="S30" s="917">
        <v>-27.06670560214182</v>
      </c>
      <c r="T30" s="917">
        <v>-32.929591139664865</v>
      </c>
      <c r="U30" s="917">
        <v>-11.186292949026708</v>
      </c>
      <c r="V30" s="917">
        <v>-19.201267899218447</v>
      </c>
      <c r="W30" s="917">
        <v>-9.0224184229828488</v>
      </c>
      <c r="X30" s="917">
        <v>-2.0492128343786735</v>
      </c>
      <c r="Y30" s="917">
        <v>-11.193688031493926</v>
      </c>
      <c r="Z30" s="917">
        <v>-5.9284817195346697</v>
      </c>
      <c r="AA30" s="917">
        <v>-13.336538661827314</v>
      </c>
      <c r="AB30" s="917">
        <v>-10.557252228379383</v>
      </c>
      <c r="AC30" s="917">
        <v>-11.990935853794406</v>
      </c>
      <c r="AD30" s="917">
        <v>-13.519918334847702</v>
      </c>
      <c r="AE30" s="917">
        <v>-15.16101108738293</v>
      </c>
      <c r="AF30" s="917">
        <v>-12.853458039480573</v>
      </c>
      <c r="AG30" s="917">
        <v>-13.144432849479649</v>
      </c>
      <c r="AH30" s="917">
        <v>-6.2858878435184273</v>
      </c>
      <c r="AI30" s="917">
        <v>-13.89686782855042</v>
      </c>
      <c r="AJ30" s="917">
        <v>-15.382338037509076</v>
      </c>
      <c r="AK30" s="917">
        <v>-14.311302141822688</v>
      </c>
      <c r="AL30" s="917">
        <v>-13.707298229787742</v>
      </c>
      <c r="AM30" s="917">
        <v>-7.8464114901131721</v>
      </c>
      <c r="AN30" s="917">
        <v>-3.6078211211557187</v>
      </c>
      <c r="AO30" s="917">
        <v>-10.477125293591342</v>
      </c>
      <c r="AP30" s="917">
        <v>-3.7011431011466036</v>
      </c>
      <c r="AQ30" s="917">
        <v>-0.47910406965787944</v>
      </c>
      <c r="AR30" s="917">
        <v>14.020652787265123</v>
      </c>
      <c r="AS30" s="917">
        <v>6.8860705235069588</v>
      </c>
      <c r="AT30" s="917">
        <v>3.3437137387171352</v>
      </c>
      <c r="AU30" s="917">
        <v>7.6308673923709485</v>
      </c>
      <c r="AV30" s="917">
        <v>4.680394816324851</v>
      </c>
      <c r="AW30" s="917">
        <v>9.7140193306744003</v>
      </c>
      <c r="AX30" s="917">
        <v>15.827789852297661</v>
      </c>
      <c r="AY30" s="917">
        <v>7.5697256773597514</v>
      </c>
      <c r="AZ30" s="917">
        <v>4.5598374232350407</v>
      </c>
      <c r="BA30" s="917">
        <v>22.591755254919168</v>
      </c>
      <c r="BB30" s="917">
        <v>25.604890903993319</v>
      </c>
      <c r="BC30" s="917">
        <v>16.557422658960395</v>
      </c>
      <c r="BD30" s="917">
        <v>4.1278613416911201</v>
      </c>
      <c r="BE30" s="917">
        <v>15.668346792143883</v>
      </c>
      <c r="BF30" s="917">
        <v>24.465039869365036</v>
      </c>
      <c r="BG30" s="917">
        <v>30.317273981479865</v>
      </c>
      <c r="BH30" s="917">
        <v>31.843099122518638</v>
      </c>
      <c r="BI30" s="917">
        <v>26.685715487012967</v>
      </c>
      <c r="BJ30" s="917">
        <v>25.063263043598742</v>
      </c>
      <c r="BK30" s="917">
        <v>34.805679406522827</v>
      </c>
      <c r="BL30" s="917">
        <v>32.561135863945914</v>
      </c>
      <c r="BM30" s="917">
        <v>24.255816082200642</v>
      </c>
      <c r="BN30" s="917">
        <v>17.781387025633347</v>
      </c>
      <c r="BO30" s="917">
        <v>21.830888512572979</v>
      </c>
      <c r="BP30" s="917">
        <v>13.969414378482794</v>
      </c>
      <c r="BQ30" s="917">
        <v>11.451341786554194</v>
      </c>
      <c r="BR30" s="917">
        <v>7.4925915144212043</v>
      </c>
      <c r="BS30" s="917">
        <v>1.5274517105951426</v>
      </c>
      <c r="BT30" s="917">
        <v>-0.58871193289657053</v>
      </c>
      <c r="BU30" s="917">
        <v>-4.2574373180644605</v>
      </c>
      <c r="BV30" s="917">
        <v>-20.133867249839966</v>
      </c>
      <c r="BW30" s="917">
        <v>-31.040394470207225</v>
      </c>
      <c r="BX30" s="917">
        <v>-30.227305525791724</v>
      </c>
      <c r="BY30" s="917">
        <v>-28.029832385445385</v>
      </c>
      <c r="BZ30" s="917">
        <v>-27.076106748089064</v>
      </c>
      <c r="CA30" s="917">
        <v>-14.481814767360158</v>
      </c>
      <c r="CB30" s="917">
        <v>-8.2237281192968439</v>
      </c>
      <c r="CC30" s="917">
        <v>-13.362835139238333</v>
      </c>
      <c r="CD30" s="917">
        <v>-13.132116064777376</v>
      </c>
      <c r="CE30" s="917">
        <v>-20.634212994013797</v>
      </c>
      <c r="CF30" s="917">
        <v>-17.254670387236764</v>
      </c>
      <c r="CG30" s="917">
        <v>-16.681372727536246</v>
      </c>
      <c r="CH30" s="917">
        <v>-13.345828524747887</v>
      </c>
      <c r="CI30" s="917">
        <v>3.6654738563362095</v>
      </c>
    </row>
    <row r="31" spans="1:87" s="883" customFormat="1" ht="15.6" customHeight="1">
      <c r="A31" s="915"/>
      <c r="B31" s="903"/>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c r="AJ31" s="904"/>
      <c r="AK31" s="904"/>
      <c r="AL31" s="904"/>
      <c r="AM31" s="904"/>
      <c r="AN31" s="904"/>
      <c r="AO31" s="904"/>
      <c r="AP31" s="904"/>
      <c r="AQ31" s="904"/>
      <c r="AR31" s="904"/>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c r="BP31" s="904"/>
      <c r="BQ31" s="904"/>
      <c r="BR31" s="904"/>
      <c r="BS31" s="904"/>
      <c r="BT31" s="904"/>
      <c r="BU31" s="904"/>
      <c r="BV31" s="904"/>
      <c r="BW31" s="904"/>
      <c r="BX31" s="904"/>
      <c r="BY31" s="904"/>
      <c r="BZ31" s="904"/>
      <c r="CA31" s="904"/>
      <c r="CB31" s="904"/>
      <c r="CC31" s="904"/>
      <c r="CD31" s="904"/>
      <c r="CE31" s="904"/>
      <c r="CF31" s="904"/>
      <c r="CG31" s="904"/>
      <c r="CH31" s="904"/>
      <c r="CI31" s="904"/>
    </row>
    <row r="32" spans="1:87" ht="15.6" customHeight="1">
      <c r="A32" s="915" t="s">
        <v>330</v>
      </c>
      <c r="B32" s="916">
        <v>1212.6099675363682</v>
      </c>
      <c r="C32" s="917">
        <v>3458.0708142195404</v>
      </c>
      <c r="D32" s="917">
        <v>540.79760495120615</v>
      </c>
      <c r="E32" s="917">
        <v>687.78574700436025</v>
      </c>
      <c r="F32" s="917">
        <v>273.54501929246629</v>
      </c>
      <c r="G32" s="917">
        <v>354.39254288122908</v>
      </c>
      <c r="H32" s="917">
        <v>351.52507117378133</v>
      </c>
      <c r="I32" s="917">
        <v>213.88744363178378</v>
      </c>
      <c r="J32" s="917">
        <v>143.90084410575125</v>
      </c>
      <c r="K32" s="917">
        <v>137.71078546826885</v>
      </c>
      <c r="L32" s="917">
        <v>72.422666943891898</v>
      </c>
      <c r="M32" s="917">
        <v>84.204786784143323</v>
      </c>
      <c r="N32" s="917">
        <v>71.356785975280076</v>
      </c>
      <c r="O32" s="917">
        <v>31.736633970824379</v>
      </c>
      <c r="P32" s="917">
        <v>33.451102458192636</v>
      </c>
      <c r="Q32" s="917">
        <v>39.988297246692163</v>
      </c>
      <c r="R32" s="917">
        <v>23.784104721476062</v>
      </c>
      <c r="S32" s="917">
        <v>21.676773507109452</v>
      </c>
      <c r="T32" s="917">
        <v>19.764924184862057</v>
      </c>
      <c r="U32" s="917">
        <v>44.064682452355463</v>
      </c>
      <c r="V32" s="917">
        <v>61.480650345973331</v>
      </c>
      <c r="W32" s="917">
        <v>67.614368840914693</v>
      </c>
      <c r="X32" s="917">
        <v>71.184254161170671</v>
      </c>
      <c r="Y32" s="917">
        <v>59.880144075668731</v>
      </c>
      <c r="Z32" s="917">
        <v>55.290206175793337</v>
      </c>
      <c r="AA32" s="917">
        <v>88.690469802794993</v>
      </c>
      <c r="AB32" s="917">
        <v>81.823763430020023</v>
      </c>
      <c r="AC32" s="917">
        <v>69.247197791728283</v>
      </c>
      <c r="AD32" s="917">
        <v>69.553438912388927</v>
      </c>
      <c r="AE32" s="917">
        <v>59.294563277657588</v>
      </c>
      <c r="AF32" s="917">
        <v>50.160069742995873</v>
      </c>
      <c r="AG32" s="917">
        <v>45.852182406169781</v>
      </c>
      <c r="AH32" s="917">
        <v>35.825736544948604</v>
      </c>
      <c r="AI32" s="917">
        <v>32.654450718736385</v>
      </c>
      <c r="AJ32" s="917">
        <v>28.587135128494481</v>
      </c>
      <c r="AK32" s="917">
        <v>8.0889486272148012</v>
      </c>
      <c r="AL32" s="917">
        <v>10.741758379482755</v>
      </c>
      <c r="AM32" s="917">
        <v>3.3090721036716699</v>
      </c>
      <c r="AN32" s="917">
        <v>-3.2895778710063093</v>
      </c>
      <c r="AO32" s="917">
        <v>9.0616598438814435</v>
      </c>
      <c r="AP32" s="917">
        <v>2.3042849791822317</v>
      </c>
      <c r="AQ32" s="917">
        <v>2.0998386532971476</v>
      </c>
      <c r="AR32" s="917">
        <v>-5.0724630686910883</v>
      </c>
      <c r="AS32" s="917">
        <v>5.7812099400256596</v>
      </c>
      <c r="AT32" s="917">
        <v>9.7952831138725269</v>
      </c>
      <c r="AU32" s="917">
        <v>4.8789981976856645</v>
      </c>
      <c r="AV32" s="917">
        <v>16.314520392538839</v>
      </c>
      <c r="AW32" s="917">
        <v>54.764281719769627</v>
      </c>
      <c r="AX32" s="917">
        <v>53.391578524702886</v>
      </c>
      <c r="AY32" s="917">
        <v>54.611071229625132</v>
      </c>
      <c r="AZ32" s="917">
        <v>65.88569477259415</v>
      </c>
      <c r="BA32" s="917">
        <v>45.27111264098447</v>
      </c>
      <c r="BB32" s="917">
        <v>43.964561641112638</v>
      </c>
      <c r="BC32" s="917">
        <v>49.722261775258467</v>
      </c>
      <c r="BD32" s="917">
        <v>62.187980466004802</v>
      </c>
      <c r="BE32" s="917">
        <v>31.3278614901018</v>
      </c>
      <c r="BF32" s="917">
        <v>30.234970283560678</v>
      </c>
      <c r="BG32" s="917">
        <v>34.022459990115259</v>
      </c>
      <c r="BH32" s="917">
        <v>27.4739749871495</v>
      </c>
      <c r="BI32" s="917">
        <v>-3.4567669307286986</v>
      </c>
      <c r="BJ32" s="917">
        <v>-5.1080420973660807</v>
      </c>
      <c r="BK32" s="917">
        <v>-0.32042483824706275</v>
      </c>
      <c r="BL32" s="917">
        <v>-3.9499728557558265</v>
      </c>
      <c r="BM32" s="917">
        <v>2.0800396208923391</v>
      </c>
      <c r="BN32" s="917">
        <v>4.9696275850271556</v>
      </c>
      <c r="BO32" s="917">
        <v>0.9979591643184238</v>
      </c>
      <c r="BP32" s="917">
        <v>7.5873392154985373</v>
      </c>
      <c r="BQ32" s="917">
        <v>3.6318051831434399</v>
      </c>
      <c r="BR32" s="917">
        <v>1.5621806575414838</v>
      </c>
      <c r="BS32" s="917">
        <v>4.0758845379136437</v>
      </c>
      <c r="BT32" s="917">
        <v>1.9170839364693675</v>
      </c>
      <c r="BU32" s="917">
        <v>14.466608930287784</v>
      </c>
      <c r="BV32" s="917">
        <v>24.7862618567558</v>
      </c>
      <c r="BW32" s="917">
        <v>22.42927394297983</v>
      </c>
      <c r="BX32" s="917">
        <v>24.760062846770456</v>
      </c>
      <c r="BY32" s="917">
        <v>19.934538217602022</v>
      </c>
      <c r="BZ32" s="917">
        <v>19.09941270784028</v>
      </c>
      <c r="CA32" s="917">
        <v>14.137769249437856</v>
      </c>
      <c r="CB32" s="917">
        <v>12.890364506439969</v>
      </c>
      <c r="CC32" s="917">
        <v>18.814039669752425</v>
      </c>
      <c r="CD32" s="917">
        <v>22.983269691562807</v>
      </c>
      <c r="CE32" s="917">
        <v>19.595872716336544</v>
      </c>
      <c r="CF32" s="917">
        <v>16.230764954827649</v>
      </c>
      <c r="CG32" s="917">
        <v>13.730700599589039</v>
      </c>
      <c r="CH32" s="917">
        <v>10.909091820747593</v>
      </c>
      <c r="CI32" s="917">
        <v>11.990835495926774</v>
      </c>
    </row>
    <row r="33" spans="1:87" ht="15.6" customHeight="1">
      <c r="A33" s="918" t="s">
        <v>331</v>
      </c>
      <c r="B33" s="919">
        <v>6.8873026600930087</v>
      </c>
      <c r="C33" s="920">
        <v>0.51073356763196409</v>
      </c>
      <c r="D33" s="920">
        <v>0.26429827316322219</v>
      </c>
      <c r="E33" s="920">
        <v>-5.0999562946494388</v>
      </c>
      <c r="F33" s="920">
        <v>-26.989121060184775</v>
      </c>
      <c r="G33" s="920">
        <v>-3.8788843455291402</v>
      </c>
      <c r="H33" s="920">
        <v>11.247753798663476</v>
      </c>
      <c r="I33" s="920">
        <v>-19.685184958550568</v>
      </c>
      <c r="J33" s="920">
        <v>-31.149882022152855</v>
      </c>
      <c r="K33" s="920">
        <v>-30.97778809312701</v>
      </c>
      <c r="L33" s="920">
        <v>-65.480997468053488</v>
      </c>
      <c r="M33" s="920">
        <v>-31.210009287625322</v>
      </c>
      <c r="N33" s="920">
        <v>-44.939404062613839</v>
      </c>
      <c r="O33" s="920">
        <v>-68.663397068853868</v>
      </c>
      <c r="P33" s="920">
        <v>-44.12188887944265</v>
      </c>
      <c r="Q33" s="920">
        <v>-15.422551589194249</v>
      </c>
      <c r="R33" s="920">
        <v>1576.589366013538</v>
      </c>
      <c r="S33" s="920">
        <v>1465.9179870739704</v>
      </c>
      <c r="T33" s="920">
        <v>907.52930521710539</v>
      </c>
      <c r="U33" s="920">
        <v>-9.8485823320795269</v>
      </c>
      <c r="V33" s="920">
        <v>8.4496636925090822</v>
      </c>
      <c r="W33" s="920">
        <v>20.847203571973775</v>
      </c>
      <c r="X33" s="920">
        <v>29.448627532571923</v>
      </c>
      <c r="Y33" s="920">
        <v>25.916171527433274</v>
      </c>
      <c r="Z33" s="920">
        <v>33.989914457400751</v>
      </c>
      <c r="AA33" s="920">
        <v>53.926849127893057</v>
      </c>
      <c r="AB33" s="920">
        <v>54.25661567093276</v>
      </c>
      <c r="AC33" s="920">
        <v>53.550735124427327</v>
      </c>
      <c r="AD33" s="920">
        <v>65.332514727297948</v>
      </c>
      <c r="AE33" s="920">
        <v>52.702573393440915</v>
      </c>
      <c r="AF33" s="920">
        <v>60.157300845307461</v>
      </c>
      <c r="AG33" s="920">
        <v>76.008959284751981</v>
      </c>
      <c r="AH33" s="920">
        <v>65.294606947106544</v>
      </c>
      <c r="AI33" s="920">
        <v>60.541046920179063</v>
      </c>
      <c r="AJ33" s="920">
        <v>53.177129983362661</v>
      </c>
      <c r="AK33" s="920">
        <v>43.492992409869558</v>
      </c>
      <c r="AL33" s="920">
        <v>64.17946029810193</v>
      </c>
      <c r="AM33" s="920">
        <v>57.16615626389499</v>
      </c>
      <c r="AN33" s="920">
        <v>18.612969886967324</v>
      </c>
      <c r="AO33" s="920">
        <v>48.014908941866075</v>
      </c>
      <c r="AP33" s="920">
        <v>25.583212014259338</v>
      </c>
      <c r="AQ33" s="920">
        <v>20.411389047455732</v>
      </c>
      <c r="AR33" s="920">
        <v>-29.634336151552233</v>
      </c>
      <c r="AS33" s="920">
        <v>-25.338382109082364</v>
      </c>
      <c r="AT33" s="920">
        <v>8.167718468212346</v>
      </c>
      <c r="AU33" s="920">
        <v>-53.281083741439332</v>
      </c>
      <c r="AV33" s="920">
        <v>-9.3516606299489276</v>
      </c>
      <c r="AW33" s="920">
        <v>22.600845362545648</v>
      </c>
      <c r="AX33" s="920">
        <v>-76.973764914125653</v>
      </c>
      <c r="AY33" s="920">
        <v>-33.873394515266583</v>
      </c>
      <c r="AZ33" s="920">
        <v>41.05853757243203</v>
      </c>
      <c r="BA33" s="920">
        <v>-26.250778657684506</v>
      </c>
      <c r="BB33" s="920">
        <v>-70.840568692311393</v>
      </c>
      <c r="BC33" s="920">
        <v>-33.226680873230151</v>
      </c>
      <c r="BD33" s="920">
        <v>1.5785656820979743</v>
      </c>
      <c r="BE33" s="920">
        <v>-65.987893206046223</v>
      </c>
      <c r="BF33" s="920">
        <v>-53.587608704569263</v>
      </c>
      <c r="BG33" s="920">
        <v>1.1348102189658951</v>
      </c>
      <c r="BH33" s="920">
        <v>8.3964628311602851</v>
      </c>
      <c r="BI33" s="920">
        <v>-138.04239600653992</v>
      </c>
      <c r="BJ33" s="920">
        <v>-69.189579870111871</v>
      </c>
      <c r="BK33" s="920">
        <v>-96.08644310997667</v>
      </c>
      <c r="BL33" s="920">
        <v>-194.86486956556794</v>
      </c>
      <c r="BM33" s="920">
        <v>-75.338484714530509</v>
      </c>
      <c r="BN33" s="920">
        <v>-20.714536237524872</v>
      </c>
      <c r="BO33" s="920">
        <v>-51.204048301676252</v>
      </c>
      <c r="BP33" s="920">
        <v>1.1731197506593254</v>
      </c>
      <c r="BQ33" s="920">
        <v>-46.964935779462174</v>
      </c>
      <c r="BR33" s="920">
        <v>-70.898323016711117</v>
      </c>
      <c r="BS33" s="920">
        <v>-43.390388376228096</v>
      </c>
      <c r="BT33" s="920">
        <v>-65.565833550187179</v>
      </c>
      <c r="BU33" s="920">
        <v>32.495343868686106</v>
      </c>
      <c r="BV33" s="920">
        <v>80.880624072673669</v>
      </c>
      <c r="BW33" s="920">
        <v>68.702158866231542</v>
      </c>
      <c r="BX33" s="920">
        <v>75.462053081927039</v>
      </c>
      <c r="BY33" s="920">
        <v>57.398604032360986</v>
      </c>
      <c r="BZ33" s="920">
        <v>56.807454218710575</v>
      </c>
      <c r="CA33" s="920">
        <v>22.380176346421042</v>
      </c>
      <c r="CB33" s="920">
        <v>15.720288444262284</v>
      </c>
      <c r="CC33" s="920">
        <v>40.064660083430148</v>
      </c>
      <c r="CD33" s="920">
        <v>50.333246084788165</v>
      </c>
      <c r="CE33" s="920">
        <v>40.668924155902182</v>
      </c>
      <c r="CF33" s="920">
        <v>25.888422854945922</v>
      </c>
      <c r="CG33" s="920">
        <v>1.8903212676338523</v>
      </c>
      <c r="CH33" s="920">
        <v>-88.326633918756102</v>
      </c>
      <c r="CI33" s="920">
        <v>-56.679152574603485</v>
      </c>
    </row>
    <row r="34" spans="1:87" ht="15.6" customHeight="1">
      <c r="A34" s="918" t="s">
        <v>371</v>
      </c>
      <c r="B34" s="919">
        <v>128.50814851178941</v>
      </c>
      <c r="C34" s="920">
        <v>142.03707683868794</v>
      </c>
      <c r="D34" s="920">
        <v>95.619533671920323</v>
      </c>
      <c r="E34" s="920">
        <v>102.21411426183333</v>
      </c>
      <c r="F34" s="920">
        <v>98.15585896731605</v>
      </c>
      <c r="G34" s="920">
        <v>92.785835225088917</v>
      </c>
      <c r="H34" s="920">
        <v>91.711795863889407</v>
      </c>
      <c r="I34" s="920">
        <v>89.926793099868576</v>
      </c>
      <c r="J34" s="920">
        <v>77.834046779995205</v>
      </c>
      <c r="K34" s="920">
        <v>74.242488768000342</v>
      </c>
      <c r="L34" s="920">
        <v>69.186229526066342</v>
      </c>
      <c r="M34" s="920">
        <v>59.382909966907548</v>
      </c>
      <c r="N34" s="920">
        <v>59.383410678600129</v>
      </c>
      <c r="O34" s="920">
        <v>47.5411554331735</v>
      </c>
      <c r="P34" s="920">
        <v>37.92742800414981</v>
      </c>
      <c r="Q34" s="920">
        <v>29.036631328604258</v>
      </c>
      <c r="R34" s="920">
        <v>8.3193696693723052</v>
      </c>
      <c r="S34" s="920">
        <v>7.0425930637270326</v>
      </c>
      <c r="T34" s="920">
        <v>5.8812582971412501</v>
      </c>
      <c r="U34" s="920">
        <v>30.301646698893737</v>
      </c>
      <c r="V34" s="920">
        <v>31.261554270451086</v>
      </c>
      <c r="W34" s="920">
        <v>28.072574000402263</v>
      </c>
      <c r="X34" s="920">
        <v>25.293382185461834</v>
      </c>
      <c r="Y34" s="920">
        <v>26.797866937525182</v>
      </c>
      <c r="Z34" s="920">
        <v>18.492144399123784</v>
      </c>
      <c r="AA34" s="920">
        <v>18.912224962198941</v>
      </c>
      <c r="AB34" s="920">
        <v>22.175190993165089</v>
      </c>
      <c r="AC34" s="920">
        <v>20.278455872613502</v>
      </c>
      <c r="AD34" s="920">
        <v>17.834775400440883</v>
      </c>
      <c r="AE34" s="920">
        <v>18.065710490862791</v>
      </c>
      <c r="AF34" s="920">
        <v>9.8008394555355345</v>
      </c>
      <c r="AG34" s="920">
        <v>4.5290223961638691</v>
      </c>
      <c r="AH34" s="920">
        <v>5.3484057632704118</v>
      </c>
      <c r="AI34" s="920">
        <v>6.9086276558981101</v>
      </c>
      <c r="AJ34" s="920">
        <v>7.5915843388172171</v>
      </c>
      <c r="AK34" s="920">
        <v>-3.8064315286264137</v>
      </c>
      <c r="AL34" s="920">
        <v>-6.5988050657615789</v>
      </c>
      <c r="AM34" s="920">
        <v>-8.8502410289085685</v>
      </c>
      <c r="AN34" s="920">
        <v>-6.0068181849956623</v>
      </c>
      <c r="AO34" s="920">
        <v>-1.7778255261371751</v>
      </c>
      <c r="AP34" s="920">
        <v>-1.7724233997475904</v>
      </c>
      <c r="AQ34" s="920">
        <v>-1.4339328234450353</v>
      </c>
      <c r="AR34" s="920">
        <v>0.41479211223731</v>
      </c>
      <c r="AS34" s="920">
        <v>7.6239458400277078</v>
      </c>
      <c r="AT34" s="920">
        <v>7.494326902267332</v>
      </c>
      <c r="AU34" s="920">
        <v>10.480550182151507</v>
      </c>
      <c r="AV34" s="920">
        <v>15.393131929072783</v>
      </c>
      <c r="AW34" s="920">
        <v>44.283777872551703</v>
      </c>
      <c r="AX34" s="920">
        <v>55.484833499427893</v>
      </c>
      <c r="AY34" s="920">
        <v>52.651671025340697</v>
      </c>
      <c r="AZ34" s="920">
        <v>49.465082214419169</v>
      </c>
      <c r="BA34" s="920">
        <v>43.35933133993818</v>
      </c>
      <c r="BB34" s="920">
        <v>46.941037381043181</v>
      </c>
      <c r="BC34" s="920">
        <v>47.631375601082354</v>
      </c>
      <c r="BD34" s="920">
        <v>49.172630720244577</v>
      </c>
      <c r="BE34" s="920">
        <v>35.131166604009891</v>
      </c>
      <c r="BF34" s="920">
        <v>32.790466430240699</v>
      </c>
      <c r="BG34" s="920">
        <v>28.377482990591123</v>
      </c>
      <c r="BH34" s="920">
        <v>22.97579093669129</v>
      </c>
      <c r="BI34" s="920">
        <v>6.8259883769287661</v>
      </c>
      <c r="BJ34" s="920">
        <v>2.398394749466803</v>
      </c>
      <c r="BK34" s="920">
        <v>7.668047501388104</v>
      </c>
      <c r="BL34" s="920">
        <v>8.0882381618517858</v>
      </c>
      <c r="BM34" s="920">
        <v>8.5646795500582744</v>
      </c>
      <c r="BN34" s="920">
        <v>6.9969632145108518</v>
      </c>
      <c r="BO34" s="920">
        <v>6.7408652124739357</v>
      </c>
      <c r="BP34" s="920">
        <v>6.407588228984741</v>
      </c>
      <c r="BQ34" s="920">
        <v>9.4726163252932594</v>
      </c>
      <c r="BR34" s="920">
        <v>10.338011287870168</v>
      </c>
      <c r="BS34" s="920">
        <v>8.9372064077989304</v>
      </c>
      <c r="BT34" s="920">
        <v>7.8625107774630774</v>
      </c>
      <c r="BU34" s="920">
        <v>6.8619599653823817</v>
      </c>
      <c r="BV34" s="920">
        <v>7.1470858484815603</v>
      </c>
      <c r="BW34" s="920">
        <v>8.6766777352538327</v>
      </c>
      <c r="BX34" s="920">
        <v>8.2053629783958222</v>
      </c>
      <c r="BY34" s="920">
        <v>8.8789330324799938</v>
      </c>
      <c r="BZ34" s="920">
        <v>8.0724808108582824</v>
      </c>
      <c r="CA34" s="920">
        <v>8.2205950331527813</v>
      </c>
      <c r="CB34" s="920">
        <v>9.3119244648809421</v>
      </c>
      <c r="CC34" s="920">
        <v>8.1598716728835701</v>
      </c>
      <c r="CD34" s="920">
        <v>8.6104153423691461</v>
      </c>
      <c r="CE34" s="920">
        <v>9.7872262427802923</v>
      </c>
      <c r="CF34" s="920">
        <v>10.191649315658664</v>
      </c>
      <c r="CG34" s="920">
        <v>12.132787863956407</v>
      </c>
      <c r="CH34" s="920">
        <v>13.215159838473161</v>
      </c>
      <c r="CI34" s="920">
        <v>13.933011219852698</v>
      </c>
    </row>
    <row r="35" spans="1:87" ht="15.6" customHeight="1">
      <c r="A35" s="918" t="s">
        <v>372</v>
      </c>
      <c r="B35" s="919">
        <v>46.944318781093699</v>
      </c>
      <c r="C35" s="920">
        <v>94.117925593354613</v>
      </c>
      <c r="D35" s="920">
        <v>90.739436507133732</v>
      </c>
      <c r="E35" s="920">
        <v>61.901565834356212</v>
      </c>
      <c r="F35" s="920">
        <v>218.06896906007177</v>
      </c>
      <c r="G35" s="920">
        <v>146.77707104449576</v>
      </c>
      <c r="H35" s="920">
        <v>168.31500789259709</v>
      </c>
      <c r="I35" s="920">
        <v>79.293995659117201</v>
      </c>
      <c r="J35" s="920">
        <v>62.958443735991175</v>
      </c>
      <c r="K35" s="920">
        <v>86.165169788761617</v>
      </c>
      <c r="L35" s="920">
        <v>62.188177625033077</v>
      </c>
      <c r="M35" s="920">
        <v>70.665520764749985</v>
      </c>
      <c r="N35" s="920">
        <v>152.80944048367886</v>
      </c>
      <c r="O35" s="920">
        <v>174.13436231544605</v>
      </c>
      <c r="P35" s="920">
        <v>106.7357177491281</v>
      </c>
      <c r="Q35" s="920">
        <v>158.96661785627725</v>
      </c>
      <c r="R35" s="920">
        <v>-4.512506508937312</v>
      </c>
      <c r="S35" s="920">
        <v>-14.25383493466248</v>
      </c>
      <c r="T35" s="920">
        <v>-18.061097530112896</v>
      </c>
      <c r="U35" s="920">
        <v>181.5352912736474</v>
      </c>
      <c r="V35" s="920">
        <v>206.79297988876499</v>
      </c>
      <c r="W35" s="920">
        <v>145.94072979683122</v>
      </c>
      <c r="X35" s="920">
        <v>103.05565884023184</v>
      </c>
      <c r="Y35" s="920">
        <v>107.20727931677267</v>
      </c>
      <c r="Z35" s="920">
        <v>17.39132087999856</v>
      </c>
      <c r="AA35" s="920">
        <v>17.076422986080125</v>
      </c>
      <c r="AB35" s="920">
        <v>52.6128829713385</v>
      </c>
      <c r="AC35" s="920">
        <v>55.07574683664027</v>
      </c>
      <c r="AD35" s="920">
        <v>26.27050614744056</v>
      </c>
      <c r="AE35" s="920">
        <v>26.82414137037642</v>
      </c>
      <c r="AF35" s="920">
        <v>4.5048159355973612</v>
      </c>
      <c r="AG35" s="920">
        <v>5.1026690588911015</v>
      </c>
      <c r="AH35" s="920">
        <v>15.693939600957901</v>
      </c>
      <c r="AI35" s="920">
        <v>36.034289857411785</v>
      </c>
      <c r="AJ35" s="920">
        <v>20.828663686045022</v>
      </c>
      <c r="AK35" s="920">
        <v>19.168837169457817</v>
      </c>
      <c r="AL35" s="920">
        <v>26.041020949787953</v>
      </c>
      <c r="AM35" s="920">
        <v>16.691301001718184</v>
      </c>
      <c r="AN35" s="920">
        <v>17.077310371377681</v>
      </c>
      <c r="AO35" s="920">
        <v>9.9119155459823425</v>
      </c>
      <c r="AP35" s="920">
        <v>20.130104419526472</v>
      </c>
      <c r="AQ35" s="920">
        <v>31.667058782961696</v>
      </c>
      <c r="AR35" s="920">
        <v>29.022464347113441</v>
      </c>
      <c r="AS35" s="920">
        <v>39.74855866899042</v>
      </c>
      <c r="AT35" s="920">
        <v>17.266269480170912</v>
      </c>
      <c r="AU35" s="920">
        <v>12.471691889749039</v>
      </c>
      <c r="AV35" s="920">
        <v>10.902431355341353</v>
      </c>
      <c r="AW35" s="920">
        <v>38.779075849611424</v>
      </c>
      <c r="AX35" s="920">
        <v>26.36686827621708</v>
      </c>
      <c r="AY35" s="920">
        <v>42.913478839531834</v>
      </c>
      <c r="AZ35" s="920">
        <v>42.82239737351474</v>
      </c>
      <c r="BA35" s="920">
        <v>51.599994402243098</v>
      </c>
      <c r="BB35" s="920">
        <v>50.828057573249609</v>
      </c>
      <c r="BC35" s="920">
        <v>39.509926544195672</v>
      </c>
      <c r="BD35" s="920">
        <v>60.149287319593917</v>
      </c>
      <c r="BE35" s="920">
        <v>40.971446928082962</v>
      </c>
      <c r="BF35" s="920">
        <v>49.69749750642805</v>
      </c>
      <c r="BG35" s="920">
        <v>42.146687595959399</v>
      </c>
      <c r="BH35" s="920">
        <v>59.018445667885636</v>
      </c>
      <c r="BI35" s="920">
        <v>29.745725841015073</v>
      </c>
      <c r="BJ35" s="920">
        <v>37.748836717068485</v>
      </c>
      <c r="BK35" s="920">
        <v>27.848027343465255</v>
      </c>
      <c r="BL35" s="920">
        <v>23.02484662724482</v>
      </c>
      <c r="BM35" s="920">
        <v>25.13126465298679</v>
      </c>
      <c r="BN35" s="920">
        <v>13.984657785798257</v>
      </c>
      <c r="BO35" s="920">
        <v>12.751940307293898</v>
      </c>
      <c r="BP35" s="920">
        <v>22.113435854367729</v>
      </c>
      <c r="BQ35" s="920">
        <v>24.852165616150877</v>
      </c>
      <c r="BR35" s="920">
        <v>17.677012566801469</v>
      </c>
      <c r="BS35" s="920">
        <v>15.142709065725434</v>
      </c>
      <c r="BT35" s="920">
        <v>13.546755230766985</v>
      </c>
      <c r="BU35" s="920">
        <v>17.007236176011929</v>
      </c>
      <c r="BV35" s="920">
        <v>16.240941273177935</v>
      </c>
      <c r="BW35" s="920">
        <v>15.235884159745401</v>
      </c>
      <c r="BX35" s="920">
        <v>14.306666849597978</v>
      </c>
      <c r="BY35" s="920">
        <v>9.7400576957582743</v>
      </c>
      <c r="BZ35" s="920">
        <v>16.625704961107591</v>
      </c>
      <c r="CA35" s="920">
        <v>10.953466332177353</v>
      </c>
      <c r="CB35" s="920">
        <v>2.3984267991882651</v>
      </c>
      <c r="CC35" s="920">
        <v>1.4485538603844474</v>
      </c>
      <c r="CD35" s="920">
        <v>3.0115036210523325</v>
      </c>
      <c r="CE35" s="920">
        <v>7.836881571997778</v>
      </c>
      <c r="CF35" s="920">
        <v>-0.62584275550612156</v>
      </c>
      <c r="CG35" s="920">
        <v>-5.7669774339082212</v>
      </c>
      <c r="CH35" s="920">
        <v>-10.776919797569608</v>
      </c>
      <c r="CI35" s="920">
        <v>-5.1798780016338162</v>
      </c>
    </row>
    <row r="36" spans="1:87" ht="15.6" customHeight="1">
      <c r="A36" s="918" t="s">
        <v>373</v>
      </c>
      <c r="B36" s="919"/>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c r="AJ36" s="920"/>
      <c r="AK36" s="920"/>
      <c r="AL36" s="920"/>
      <c r="AM36" s="920"/>
      <c r="AN36" s="920"/>
      <c r="AO36" s="920"/>
      <c r="AP36" s="920"/>
      <c r="AQ36" s="920"/>
      <c r="AR36" s="920"/>
      <c r="AS36" s="920"/>
      <c r="AT36" s="920"/>
      <c r="AU36" s="920"/>
      <c r="AV36" s="920"/>
      <c r="AW36" s="920"/>
      <c r="AX36" s="920"/>
      <c r="AY36" s="920"/>
      <c r="AZ36" s="920"/>
      <c r="BA36" s="920"/>
      <c r="BB36" s="920"/>
      <c r="BC36" s="920"/>
      <c r="BD36" s="920"/>
      <c r="BE36" s="920"/>
      <c r="BF36" s="920"/>
      <c r="BG36" s="920"/>
      <c r="BH36" s="920"/>
      <c r="BI36" s="920"/>
      <c r="BJ36" s="920"/>
      <c r="BK36" s="920"/>
      <c r="BL36" s="920"/>
      <c r="BM36" s="920"/>
      <c r="BN36" s="920"/>
      <c r="BO36" s="920"/>
      <c r="BP36" s="920"/>
      <c r="BQ36" s="920"/>
      <c r="BR36" s="920"/>
      <c r="BS36" s="920"/>
      <c r="BT36" s="920"/>
      <c r="BU36" s="920"/>
      <c r="BV36" s="920"/>
      <c r="BW36" s="920"/>
      <c r="BX36" s="920"/>
      <c r="BY36" s="920"/>
      <c r="BZ36" s="920"/>
      <c r="CA36" s="920"/>
      <c r="CB36" s="920"/>
      <c r="CC36" s="920"/>
      <c r="CD36" s="920"/>
      <c r="CE36" s="920"/>
      <c r="CF36" s="920"/>
      <c r="CG36" s="920"/>
      <c r="CH36" s="920"/>
      <c r="CI36" s="920"/>
    </row>
    <row r="37" spans="1:87" ht="15.6" customHeight="1">
      <c r="A37" s="918" t="s">
        <v>374</v>
      </c>
      <c r="B37" s="919">
        <v>132.42954169805407</v>
      </c>
      <c r="C37" s="920">
        <v>144.44074080477091</v>
      </c>
      <c r="D37" s="920">
        <v>96.576138085549388</v>
      </c>
      <c r="E37" s="920">
        <v>103.71812323511745</v>
      </c>
      <c r="F37" s="920">
        <v>97.712833059416027</v>
      </c>
      <c r="G37" s="920">
        <v>92.157926790642932</v>
      </c>
      <c r="H37" s="920">
        <v>90.74882743629351</v>
      </c>
      <c r="I37" s="920">
        <v>90.080061257920974</v>
      </c>
      <c r="J37" s="920">
        <v>78.045817203261578</v>
      </c>
      <c r="K37" s="920">
        <v>74.073288333814233</v>
      </c>
      <c r="L37" s="920">
        <v>69.325391597375017</v>
      </c>
      <c r="M37" s="920">
        <v>59.183655341067237</v>
      </c>
      <c r="N37" s="920">
        <v>57.517344704644437</v>
      </c>
      <c r="O37" s="920">
        <v>45.411950021849833</v>
      </c>
      <c r="P37" s="920">
        <v>36.730220299452142</v>
      </c>
      <c r="Q37" s="920">
        <v>27.364633008522048</v>
      </c>
      <c r="R37" s="920">
        <v>8.7222946208223391</v>
      </c>
      <c r="S37" s="920">
        <v>7.6505982694164567</v>
      </c>
      <c r="T37" s="920">
        <v>5.5789828516266455</v>
      </c>
      <c r="U37" s="920">
        <v>28.245367896239571</v>
      </c>
      <c r="V37" s="920">
        <v>28.974425078032532</v>
      </c>
      <c r="W37" s="920">
        <v>26.283656412300793</v>
      </c>
      <c r="X37" s="920">
        <v>23.812195506849577</v>
      </c>
      <c r="Y37" s="920">
        <v>25.107875964836953</v>
      </c>
      <c r="Z37" s="920">
        <v>18.366724045405938</v>
      </c>
      <c r="AA37" s="920">
        <v>18.809009298114802</v>
      </c>
      <c r="AB37" s="920">
        <v>21.209155830969021</v>
      </c>
      <c r="AC37" s="920">
        <v>19.205737813362475</v>
      </c>
      <c r="AD37" s="920">
        <v>17.418945475080253</v>
      </c>
      <c r="AE37" s="920">
        <v>17.800318356210894</v>
      </c>
      <c r="AF37" s="920">
        <v>9.9668527906682787</v>
      </c>
      <c r="AG37" s="920">
        <v>4.5118998160638597</v>
      </c>
      <c r="AH37" s="920">
        <v>5.027756283414659</v>
      </c>
      <c r="AI37" s="920">
        <v>6.0477271496436389</v>
      </c>
      <c r="AJ37" s="920">
        <v>7.1780756163329817</v>
      </c>
      <c r="AK37" s="920">
        <v>-4.3981272120210386</v>
      </c>
      <c r="AL37" s="920">
        <v>-7.5097071184021287</v>
      </c>
      <c r="AM37" s="920">
        <v>-9.524460085860067</v>
      </c>
      <c r="AN37" s="920">
        <v>-6.6432637435450852</v>
      </c>
      <c r="AO37" s="920">
        <v>-2.0420388502091913</v>
      </c>
      <c r="AP37" s="920">
        <v>-2.3513675429799181</v>
      </c>
      <c r="AQ37" s="920">
        <v>-2.5137698413832585</v>
      </c>
      <c r="AR37" s="920">
        <v>-0.43742470357014623</v>
      </c>
      <c r="AS37" s="920">
        <v>6.6596492301786823</v>
      </c>
      <c r="AT37" s="920">
        <v>7.1606969274310002</v>
      </c>
      <c r="AU37" s="920">
        <v>10.405053763009864</v>
      </c>
      <c r="AV37" s="920">
        <v>15.55128244707463</v>
      </c>
      <c r="AW37" s="920">
        <v>44.498955243399287</v>
      </c>
      <c r="AX37" s="920">
        <v>56.74639128299679</v>
      </c>
      <c r="AY37" s="920">
        <v>53.04411371936645</v>
      </c>
      <c r="AZ37" s="920">
        <v>49.741016862580501</v>
      </c>
      <c r="BA37" s="920">
        <v>43.044603400909104</v>
      </c>
      <c r="BB37" s="920">
        <v>46.785338761884375</v>
      </c>
      <c r="BC37" s="920">
        <v>47.989212061858588</v>
      </c>
      <c r="BD37" s="920">
        <v>48.748883495525327</v>
      </c>
      <c r="BE37" s="920">
        <v>34.90147050628952</v>
      </c>
      <c r="BF37" s="920">
        <v>32.158798123274593</v>
      </c>
      <c r="BG37" s="920">
        <v>27.845391980353305</v>
      </c>
      <c r="BH37" s="920">
        <v>21.757077786131081</v>
      </c>
      <c r="BI37" s="920">
        <v>5.9655263593467778</v>
      </c>
      <c r="BJ37" s="920">
        <v>1.1636515470113531</v>
      </c>
      <c r="BK37" s="920">
        <v>6.9086394529579502</v>
      </c>
      <c r="BL37" s="920">
        <v>7.4964447495394086</v>
      </c>
      <c r="BM37" s="920">
        <v>7.8941254172670394</v>
      </c>
      <c r="BN37" s="920">
        <v>6.7093549663542893</v>
      </c>
      <c r="BO37" s="920">
        <v>6.491188365648541</v>
      </c>
      <c r="BP37" s="920">
        <v>5.7548042838629208</v>
      </c>
      <c r="BQ37" s="920">
        <v>8.8405276550758156</v>
      </c>
      <c r="BR37" s="920">
        <v>10.027428660406057</v>
      </c>
      <c r="BS37" s="920">
        <v>8.6709076450010816</v>
      </c>
      <c r="BT37" s="920">
        <v>7.6119853566947144</v>
      </c>
      <c r="BU37" s="920">
        <v>6.2328400497858656</v>
      </c>
      <c r="BV37" s="920">
        <v>6.4839344883099894</v>
      </c>
      <c r="BW37" s="920">
        <v>8.2013437256408555</v>
      </c>
      <c r="BX37" s="920">
        <v>7.7671466982437325</v>
      </c>
      <c r="BY37" s="920">
        <v>8.6782373682298584</v>
      </c>
      <c r="BZ37" s="920">
        <v>7.537413596085301</v>
      </c>
      <c r="CA37" s="920">
        <v>7.9434813601056922</v>
      </c>
      <c r="CB37" s="920">
        <v>9.4872313252804066</v>
      </c>
      <c r="CC37" s="920">
        <v>8.3228765684278461</v>
      </c>
      <c r="CD37" s="920">
        <v>8.7123791816415785</v>
      </c>
      <c r="CE37" s="920">
        <v>9.7244615188257075</v>
      </c>
      <c r="CF37" s="920">
        <v>10.5454641906858</v>
      </c>
      <c r="CG37" s="920">
        <v>13.044560404645816</v>
      </c>
      <c r="CH37" s="920">
        <v>14.538111073651349</v>
      </c>
      <c r="CI37" s="920">
        <v>14.874932443096501</v>
      </c>
    </row>
    <row r="38" spans="1:87" ht="15.6" customHeight="1">
      <c r="A38" s="918" t="s">
        <v>375</v>
      </c>
      <c r="B38" s="919"/>
      <c r="C38" s="920"/>
      <c r="D38" s="920"/>
      <c r="E38" s="920"/>
      <c r="F38" s="920"/>
      <c r="G38" s="920"/>
      <c r="H38" s="920"/>
      <c r="I38" s="920"/>
      <c r="J38" s="920"/>
      <c r="K38" s="920"/>
      <c r="L38" s="920"/>
      <c r="M38" s="920"/>
      <c r="N38" s="920"/>
      <c r="O38" s="920"/>
      <c r="P38" s="920"/>
      <c r="Q38" s="920"/>
      <c r="R38" s="920">
        <v>9.9233374441454387</v>
      </c>
      <c r="S38" s="920">
        <v>7.9348769643324184</v>
      </c>
      <c r="T38" s="920">
        <v>6.419398090716971</v>
      </c>
      <c r="U38" s="920"/>
      <c r="V38" s="920"/>
      <c r="W38" s="920"/>
      <c r="X38" s="920"/>
      <c r="Y38" s="920"/>
      <c r="Z38" s="920"/>
      <c r="AA38" s="920"/>
      <c r="AB38" s="920"/>
      <c r="AC38" s="920"/>
      <c r="AD38" s="920"/>
      <c r="AE38" s="920"/>
      <c r="AF38" s="920"/>
      <c r="AG38" s="920"/>
      <c r="AH38" s="920"/>
      <c r="AI38" s="920"/>
      <c r="AJ38" s="920"/>
      <c r="AK38" s="920"/>
      <c r="AL38" s="920"/>
      <c r="AM38" s="920"/>
      <c r="AN38" s="920"/>
      <c r="AO38" s="920"/>
      <c r="AP38" s="920"/>
      <c r="AQ38" s="920"/>
      <c r="AR38" s="920"/>
      <c r="AS38" s="920"/>
      <c r="AT38" s="920"/>
      <c r="AU38" s="920"/>
      <c r="AV38" s="920"/>
      <c r="AW38" s="920">
        <v>4.5118373632112935E-2</v>
      </c>
      <c r="AX38" s="920">
        <v>4.5921273360975299</v>
      </c>
      <c r="AY38" s="920">
        <v>5.4198618453318517</v>
      </c>
      <c r="AZ38" s="920">
        <v>3.233585777594798</v>
      </c>
      <c r="BA38" s="920">
        <v>5.9300752545148478</v>
      </c>
      <c r="BB38" s="920">
        <v>10.0708290336493</v>
      </c>
      <c r="BC38" s="920">
        <v>11.532805934730989</v>
      </c>
      <c r="BD38" s="920">
        <v>11.042461558663039</v>
      </c>
      <c r="BE38" s="920">
        <v>7.5159922198065221</v>
      </c>
      <c r="BF38" s="920">
        <v>5.4004498320999108</v>
      </c>
      <c r="BG38" s="920">
        <v>4.7513421968130913</v>
      </c>
      <c r="BH38" s="920">
        <v>5.9475855577253993</v>
      </c>
      <c r="BI38" s="920">
        <v>8.6631729420877939</v>
      </c>
      <c r="BJ38" s="920">
        <v>7.3985766735015011</v>
      </c>
      <c r="BK38" s="920">
        <v>11.68940624682747</v>
      </c>
      <c r="BL38" s="920">
        <v>12.645514821434618</v>
      </c>
      <c r="BM38" s="920">
        <v>12.173431282111409</v>
      </c>
      <c r="BN38" s="920">
        <v>9.6336013783569179</v>
      </c>
      <c r="BO38" s="920">
        <v>9.024948510047178</v>
      </c>
      <c r="BP38" s="920">
        <v>9.2909592882145251</v>
      </c>
      <c r="BQ38" s="920">
        <v>13.826197138604348</v>
      </c>
      <c r="BR38" s="920">
        <v>15.355765831848581</v>
      </c>
      <c r="BS38" s="920">
        <v>15.007063692117313</v>
      </c>
      <c r="BT38" s="920">
        <v>14.100817224570546</v>
      </c>
      <c r="BU38" s="920">
        <v>16.280713644894366</v>
      </c>
      <c r="BV38" s="920">
        <v>17.931321635495053</v>
      </c>
      <c r="BW38" s="920">
        <v>18.94822865558028</v>
      </c>
      <c r="BX38" s="920">
        <v>18.052948155271764</v>
      </c>
      <c r="BY38" s="920">
        <v>18.779554577903173</v>
      </c>
      <c r="BZ38" s="920">
        <v>15.368912441596015</v>
      </c>
      <c r="CA38" s="920">
        <v>15.318316743200063</v>
      </c>
      <c r="CB38" s="920">
        <v>17.423152278734854</v>
      </c>
      <c r="CC38" s="920">
        <v>15.094155937581837</v>
      </c>
      <c r="CD38" s="920">
        <v>16.019895340955852</v>
      </c>
      <c r="CE38" s="920">
        <v>22.332280895908841</v>
      </c>
      <c r="CF38" s="920">
        <v>24.40663415749977</v>
      </c>
      <c r="CG38" s="920">
        <v>23.103936798771766</v>
      </c>
      <c r="CH38" s="920">
        <v>23.389164148118898</v>
      </c>
      <c r="CI38" s="920">
        <v>25.453665133141044</v>
      </c>
    </row>
    <row r="39" spans="1:87" ht="15.6" customHeight="1">
      <c r="A39" s="918" t="s">
        <v>333</v>
      </c>
      <c r="B39" s="919"/>
      <c r="C39" s="920"/>
      <c r="D39" s="920"/>
      <c r="E39" s="920"/>
      <c r="F39" s="920"/>
      <c r="G39" s="920"/>
      <c r="H39" s="920"/>
      <c r="I39" s="920"/>
      <c r="J39" s="920"/>
      <c r="K39" s="920"/>
      <c r="L39" s="920"/>
      <c r="M39" s="920"/>
      <c r="N39" s="920"/>
      <c r="O39" s="920"/>
      <c r="P39" s="920"/>
      <c r="Q39" s="920"/>
      <c r="R39" s="920">
        <v>72.193268345324185</v>
      </c>
      <c r="S39" s="920">
        <v>74.349365580866802</v>
      </c>
      <c r="T39" s="920">
        <v>72.454705105745631</v>
      </c>
      <c r="U39" s="920"/>
      <c r="V39" s="920"/>
      <c r="W39" s="920"/>
      <c r="X39" s="920"/>
      <c r="Y39" s="920"/>
      <c r="Z39" s="920"/>
      <c r="AA39" s="920"/>
      <c r="AB39" s="920"/>
      <c r="AC39" s="920"/>
      <c r="AD39" s="920"/>
      <c r="AE39" s="920"/>
      <c r="AF39" s="920"/>
      <c r="AG39" s="920"/>
      <c r="AH39" s="920"/>
      <c r="AI39" s="920"/>
      <c r="AJ39" s="920"/>
      <c r="AK39" s="920">
        <v>83.461794979833499</v>
      </c>
      <c r="AL39" s="920">
        <v>166.25786560511423</v>
      </c>
      <c r="AM39" s="920">
        <v>180.5044567579358</v>
      </c>
      <c r="AN39" s="920">
        <v>94.171012368338324</v>
      </c>
      <c r="AO39" s="920">
        <v>89.17117690990689</v>
      </c>
      <c r="AP39" s="920">
        <v>28.881770408665073</v>
      </c>
      <c r="AQ39" s="920">
        <v>60.513129402565234</v>
      </c>
      <c r="AR39" s="920">
        <v>23.843429962767242</v>
      </c>
      <c r="AS39" s="920">
        <v>21.085459438970215</v>
      </c>
      <c r="AT39" s="920">
        <v>118.99350992010912</v>
      </c>
      <c r="AU39" s="920">
        <v>88.240957697349273</v>
      </c>
      <c r="AV39" s="920">
        <v>40.844621857921211</v>
      </c>
      <c r="AW39" s="920">
        <v>56.109028284690574</v>
      </c>
      <c r="AX39" s="920">
        <v>-5.815579568941124</v>
      </c>
      <c r="AY39" s="920">
        <v>-1.4332800351514257</v>
      </c>
      <c r="AZ39" s="920">
        <v>5.1480453633275207</v>
      </c>
      <c r="BA39" s="920">
        <v>8.5449445519646368</v>
      </c>
      <c r="BB39" s="920">
        <v>-4.7536566302934213</v>
      </c>
      <c r="BC39" s="920">
        <v>-0.81365226506736854</v>
      </c>
      <c r="BD39" s="920">
        <v>11.373341145846746</v>
      </c>
      <c r="BE39" s="920">
        <v>-27.253183322246194</v>
      </c>
      <c r="BF39" s="920">
        <v>-31.903682792373399</v>
      </c>
      <c r="BG39" s="920">
        <v>-3.6978135494921678</v>
      </c>
      <c r="BH39" s="920">
        <v>26.694941091584695</v>
      </c>
      <c r="BI39" s="920">
        <v>-78.098473748532925</v>
      </c>
      <c r="BJ39" s="920">
        <v>-77.839253405331846</v>
      </c>
      <c r="BK39" s="920">
        <v>-68.972898607246748</v>
      </c>
      <c r="BL39" s="920">
        <v>-96.941677659645421</v>
      </c>
      <c r="BM39" s="920">
        <v>-97.58518626553689</v>
      </c>
      <c r="BN39" s="920">
        <v>-110.93995449277776</v>
      </c>
      <c r="BO39" s="920">
        <v>-99.173300154151988</v>
      </c>
      <c r="BP39" s="920">
        <v>-104.11307794405037</v>
      </c>
      <c r="BQ39" s="920">
        <v>-181.96021465559917</v>
      </c>
      <c r="BR39" s="920">
        <v>-192.24151922580995</v>
      </c>
      <c r="BS39" s="920">
        <v>-138.62955829172839</v>
      </c>
      <c r="BT39" s="920">
        <v>-124.14382235811208</v>
      </c>
      <c r="BU39" s="920">
        <v>-63.892058049839022</v>
      </c>
      <c r="BV39" s="920">
        <v>-52.479484293593536</v>
      </c>
      <c r="BW39" s="920">
        <v>-86.579850110802454</v>
      </c>
      <c r="BX39" s="920">
        <v>331.11659659799153</v>
      </c>
      <c r="BY39" s="920">
        <v>642.70993736211005</v>
      </c>
      <c r="BZ39" s="920">
        <v>442.26336129125093</v>
      </c>
      <c r="CA39" s="920">
        <v>2966.4859591289642</v>
      </c>
      <c r="CB39" s="920">
        <v>1279.4073050447439</v>
      </c>
      <c r="CC39" s="920">
        <v>144.31254514536042</v>
      </c>
      <c r="CD39" s="920">
        <v>151.91067670871396</v>
      </c>
      <c r="CE39" s="920">
        <v>174.78280265101358</v>
      </c>
      <c r="CF39" s="920">
        <v>194.05301841614357</v>
      </c>
      <c r="CG39" s="920">
        <v>127.31705834953094</v>
      </c>
      <c r="CH39" s="920">
        <v>301.35415598980148</v>
      </c>
      <c r="CI39" s="920">
        <v>536.08860865112081</v>
      </c>
    </row>
    <row r="40" spans="1:87" ht="15.6" customHeight="1">
      <c r="A40" s="918" t="s">
        <v>334</v>
      </c>
      <c r="B40" s="919"/>
      <c r="C40" s="920"/>
      <c r="D40" s="920"/>
      <c r="E40" s="920"/>
      <c r="F40" s="920"/>
      <c r="G40" s="920"/>
      <c r="H40" s="920"/>
      <c r="I40" s="920"/>
      <c r="J40" s="920"/>
      <c r="K40" s="920"/>
      <c r="L40" s="920"/>
      <c r="M40" s="920"/>
      <c r="N40" s="920"/>
      <c r="O40" s="920"/>
      <c r="P40" s="920"/>
      <c r="Q40" s="920"/>
      <c r="R40" s="920">
        <v>39.124546534931667</v>
      </c>
      <c r="S40" s="920">
        <v>39.03660267742071</v>
      </c>
      <c r="T40" s="920">
        <v>33.878213004355658</v>
      </c>
      <c r="U40" s="920"/>
      <c r="V40" s="920"/>
      <c r="W40" s="920"/>
      <c r="X40" s="920"/>
      <c r="Y40" s="920"/>
      <c r="Z40" s="920"/>
      <c r="AA40" s="920"/>
      <c r="AB40" s="920"/>
      <c r="AC40" s="920"/>
      <c r="AD40" s="920"/>
      <c r="AE40" s="920"/>
      <c r="AF40" s="920"/>
      <c r="AG40" s="920"/>
      <c r="AH40" s="920"/>
      <c r="AI40" s="920"/>
      <c r="AJ40" s="920"/>
      <c r="AK40" s="920">
        <v>12.22711719490948</v>
      </c>
      <c r="AL40" s="920">
        <v>11.162835079579127</v>
      </c>
      <c r="AM40" s="920">
        <v>-5.3312544579550964</v>
      </c>
      <c r="AN40" s="920">
        <v>-21.50895960416107</v>
      </c>
      <c r="AO40" s="920">
        <v>6.1496768808307687</v>
      </c>
      <c r="AP40" s="920">
        <v>1.8819522701951927</v>
      </c>
      <c r="AQ40" s="920">
        <v>-8.6002074715340751</v>
      </c>
      <c r="AR40" s="920">
        <v>-27.409436585609772</v>
      </c>
      <c r="AS40" s="920">
        <v>-22.878365648320987</v>
      </c>
      <c r="AT40" s="920">
        <v>-40.583906815184001</v>
      </c>
      <c r="AU40" s="920">
        <v>-69.024197389616972</v>
      </c>
      <c r="AV40" s="920">
        <v>-22.737348166642857</v>
      </c>
      <c r="AW40" s="920">
        <v>-17.916034972554591</v>
      </c>
      <c r="AX40" s="920">
        <v>-19.886208713145841</v>
      </c>
      <c r="AY40" s="920">
        <v>-9.1489887625696085</v>
      </c>
      <c r="AZ40" s="920">
        <v>14.791304303368401</v>
      </c>
      <c r="BA40" s="920">
        <v>-15.359496180080429</v>
      </c>
      <c r="BB40" s="920">
        <v>-27.630468073525883</v>
      </c>
      <c r="BC40" s="920">
        <v>-15.189643142011507</v>
      </c>
      <c r="BD40" s="920">
        <v>-3.2583550459043811</v>
      </c>
      <c r="BE40" s="920">
        <v>-12.841429347186502</v>
      </c>
      <c r="BF40" s="920">
        <v>-2.5310077974197713</v>
      </c>
      <c r="BG40" s="920">
        <v>2.42020101041083</v>
      </c>
      <c r="BH40" s="920">
        <v>-8.7191108522606129</v>
      </c>
      <c r="BI40" s="920">
        <v>9.256276015093011</v>
      </c>
      <c r="BJ40" s="920">
        <v>10.459243161167551</v>
      </c>
      <c r="BK40" s="920">
        <v>8.2941462799597456</v>
      </c>
      <c r="BL40" s="920">
        <v>9.8374652739609942</v>
      </c>
      <c r="BM40" s="920">
        <v>24.747514271625434</v>
      </c>
      <c r="BN40" s="920">
        <v>35.445358333666334</v>
      </c>
      <c r="BO40" s="920">
        <v>17.406722897983034</v>
      </c>
      <c r="BP40" s="920">
        <v>42.637510832589733</v>
      </c>
      <c r="BQ40" s="920">
        <v>37.156372435712456</v>
      </c>
      <c r="BR40" s="920">
        <v>33.473922975494808</v>
      </c>
      <c r="BS40" s="920">
        <v>46.700573726912403</v>
      </c>
      <c r="BT40" s="920">
        <v>42.262659348377248</v>
      </c>
      <c r="BU40" s="920">
        <v>37.659554157653766</v>
      </c>
      <c r="BV40" s="920">
        <v>77.072805501196385</v>
      </c>
      <c r="BW40" s="920">
        <v>72.527192121426481</v>
      </c>
      <c r="BX40" s="920">
        <v>65.787531935139853</v>
      </c>
      <c r="BY40" s="920">
        <v>44.395499761476891</v>
      </c>
      <c r="BZ40" s="920">
        <v>28.942819601070916</v>
      </c>
      <c r="CA40" s="920">
        <v>8.7305896619383034</v>
      </c>
      <c r="CB40" s="920">
        <v>-20.777771393013477</v>
      </c>
      <c r="CC40" s="920">
        <v>-9.8952448966119704</v>
      </c>
      <c r="CD40" s="920">
        <v>-5.5305154756767392</v>
      </c>
      <c r="CE40" s="920">
        <v>-7.4408338481981433</v>
      </c>
      <c r="CF40" s="920">
        <v>-14.081003604684307</v>
      </c>
      <c r="CG40" s="920">
        <v>-10.419163344389771</v>
      </c>
      <c r="CH40" s="920">
        <v>-147.52455071320975</v>
      </c>
      <c r="CI40" s="920">
        <v>-106.78457133593832</v>
      </c>
    </row>
    <row r="41" spans="1:87" s="883" customFormat="1" ht="15.6" customHeight="1">
      <c r="A41" s="915" t="s">
        <v>335</v>
      </c>
      <c r="B41" s="916"/>
      <c r="C41" s="917"/>
      <c r="D41" s="917"/>
      <c r="E41" s="917"/>
      <c r="F41" s="917"/>
      <c r="G41" s="917"/>
      <c r="H41" s="917"/>
      <c r="I41" s="917"/>
      <c r="J41" s="917"/>
      <c r="K41" s="917"/>
      <c r="L41" s="917"/>
      <c r="M41" s="917"/>
      <c r="N41" s="917"/>
      <c r="O41" s="917"/>
      <c r="P41" s="917"/>
      <c r="Q41" s="917"/>
      <c r="R41" s="917">
        <v>288.35091111086973</v>
      </c>
      <c r="S41" s="917">
        <v>236.36051179482934</v>
      </c>
      <c r="T41" s="917">
        <v>197.04354449863331</v>
      </c>
      <c r="U41" s="917"/>
      <c r="V41" s="917"/>
      <c r="W41" s="917"/>
      <c r="X41" s="917"/>
      <c r="Y41" s="917"/>
      <c r="Z41" s="917"/>
      <c r="AA41" s="917"/>
      <c r="AB41" s="917"/>
      <c r="AC41" s="917"/>
      <c r="AD41" s="917"/>
      <c r="AE41" s="917"/>
      <c r="AF41" s="917"/>
      <c r="AG41" s="917"/>
      <c r="AH41" s="917"/>
      <c r="AI41" s="917"/>
      <c r="AJ41" s="917"/>
      <c r="AK41" s="917">
        <v>76.922384640924108</v>
      </c>
      <c r="AL41" s="917">
        <v>84.821652370107998</v>
      </c>
      <c r="AM41" s="917">
        <v>91.256297076487698</v>
      </c>
      <c r="AN41" s="917">
        <v>94.001268393667388</v>
      </c>
      <c r="AO41" s="917">
        <v>106.14276145752358</v>
      </c>
      <c r="AP41" s="917">
        <v>61.641372508279332</v>
      </c>
      <c r="AQ41" s="917">
        <v>93.911001401100847</v>
      </c>
      <c r="AR41" s="917">
        <v>69.279314686077583</v>
      </c>
      <c r="AS41" s="917">
        <v>55.838881517740262</v>
      </c>
      <c r="AT41" s="917">
        <v>74.184685558337918</v>
      </c>
      <c r="AU41" s="917">
        <v>64.028259784285808</v>
      </c>
      <c r="AV41" s="917">
        <v>-26.256980939217183</v>
      </c>
      <c r="AW41" s="917">
        <v>-99.392491225570524</v>
      </c>
      <c r="AX41" s="917">
        <v>-143.54656286493579</v>
      </c>
      <c r="AY41" s="917">
        <v>-47.116505468675648</v>
      </c>
      <c r="AZ41" s="917">
        <v>-744.55524611956855</v>
      </c>
      <c r="BA41" s="917">
        <v>-1345.4192590512914</v>
      </c>
      <c r="BB41" s="917">
        <v>-334.86140868657088</v>
      </c>
      <c r="BC41" s="917">
        <v>-1193.1051292790564</v>
      </c>
      <c r="BD41" s="917">
        <v>-146.50154489214182</v>
      </c>
      <c r="BE41" s="917">
        <v>-78.400014898415478</v>
      </c>
      <c r="BF41" s="917">
        <v>-38.066223915095762</v>
      </c>
      <c r="BG41" s="917">
        <v>-87.520592674309881</v>
      </c>
      <c r="BH41" s="917">
        <v>35.165644181849878</v>
      </c>
      <c r="BI41" s="917">
        <v>-129.15285232505209</v>
      </c>
      <c r="BJ41" s="917">
        <v>-103.48333040815164</v>
      </c>
      <c r="BK41" s="917">
        <v>-326.07059565566459</v>
      </c>
      <c r="BL41" s="917">
        <v>-134.43468545430233</v>
      </c>
      <c r="BM41" s="917">
        <v>-55.734221087494035</v>
      </c>
      <c r="BN41" s="917">
        <v>-23.415093275063317</v>
      </c>
      <c r="BO41" s="917">
        <v>-53.182049796666696</v>
      </c>
      <c r="BP41" s="917">
        <v>-70.070406683051488</v>
      </c>
      <c r="BQ41" s="917">
        <v>-170.04211120706071</v>
      </c>
      <c r="BR41" s="917">
        <v>-193.62288996585309</v>
      </c>
      <c r="BS41" s="917">
        <v>-72.06591901077212</v>
      </c>
      <c r="BT41" s="917">
        <v>-70.370903264071572</v>
      </c>
      <c r="BU41" s="917">
        <v>28.123297037253337</v>
      </c>
      <c r="BV41" s="917">
        <v>31.934200907260312</v>
      </c>
      <c r="BW41" s="917">
        <v>-12.280264126422596</v>
      </c>
      <c r="BX41" s="917">
        <v>49.804948458480624</v>
      </c>
      <c r="BY41" s="917">
        <v>62.60998685793944</v>
      </c>
      <c r="BZ41" s="917">
        <v>60.615247734642239</v>
      </c>
      <c r="CA41" s="917">
        <v>39.667550104829544</v>
      </c>
      <c r="CB41" s="917">
        <v>40.229881109470988</v>
      </c>
      <c r="CC41" s="917">
        <v>44.562833915641669</v>
      </c>
      <c r="CD41" s="917">
        <v>56.357000539966577</v>
      </c>
      <c r="CE41" s="917">
        <v>44.902496115927953</v>
      </c>
      <c r="CF41" s="917">
        <v>44.526339769176332</v>
      </c>
      <c r="CG41" s="917">
        <v>73.764643094273737</v>
      </c>
      <c r="CH41" s="917">
        <v>78.040470807099041</v>
      </c>
      <c r="CI41" s="917">
        <v>84.778755409980903</v>
      </c>
    </row>
    <row r="42" spans="1:87" ht="15.6" customHeight="1">
      <c r="A42" s="921" t="s">
        <v>376</v>
      </c>
      <c r="B42" s="916">
        <v>-31.571337684649542</v>
      </c>
      <c r="C42" s="917">
        <v>-55.040206931854392</v>
      </c>
      <c r="D42" s="917">
        <v>-26.123983373855957</v>
      </c>
      <c r="E42" s="917">
        <v>-58.17751618504019</v>
      </c>
      <c r="F42" s="917">
        <v>-26.270024246467589</v>
      </c>
      <c r="G42" s="917">
        <v>-29.367703833225466</v>
      </c>
      <c r="H42" s="917">
        <v>-64.455390950330568</v>
      </c>
      <c r="I42" s="917">
        <v>-76.038025114531706</v>
      </c>
      <c r="J42" s="917">
        <v>-25.053339552423402</v>
      </c>
      <c r="K42" s="917">
        <v>-14.776399663297138</v>
      </c>
      <c r="L42" s="917">
        <v>3.9715748348134325</v>
      </c>
      <c r="M42" s="917">
        <v>-4.5967864628993489</v>
      </c>
      <c r="N42" s="917">
        <v>6.3932498651710494</v>
      </c>
      <c r="O42" s="917">
        <v>6.8193101665875799</v>
      </c>
      <c r="P42" s="917">
        <v>-7.880055948394098</v>
      </c>
      <c r="Q42" s="917">
        <v>-1.2644942243850243</v>
      </c>
      <c r="R42" s="917">
        <v>-21.428251805998244</v>
      </c>
      <c r="S42" s="917">
        <v>-16.313153023212717</v>
      </c>
      <c r="T42" s="917">
        <v>-7.3216900137183858</v>
      </c>
      <c r="U42" s="917">
        <v>2.8644842022184096</v>
      </c>
      <c r="V42" s="917">
        <v>-12.469217780131093</v>
      </c>
      <c r="W42" s="917">
        <v>-15.027048536425543</v>
      </c>
      <c r="X42" s="917">
        <v>-30.097015519546108</v>
      </c>
      <c r="Y42" s="917">
        <v>-9.094333513219377</v>
      </c>
      <c r="Z42" s="917">
        <v>-31.891456574835978</v>
      </c>
      <c r="AA42" s="917">
        <v>-27.553891197144154</v>
      </c>
      <c r="AB42" s="917">
        <v>-24.12762314650907</v>
      </c>
      <c r="AC42" s="917">
        <v>-14.056686966333263</v>
      </c>
      <c r="AD42" s="917">
        <v>-13.906794631864145</v>
      </c>
      <c r="AE42" s="917">
        <v>-7.0137983327322067</v>
      </c>
      <c r="AF42" s="917">
        <v>3.4614056692153832</v>
      </c>
      <c r="AG42" s="917">
        <v>2.2824621391001401</v>
      </c>
      <c r="AH42" s="917">
        <v>-5.9866534214062161</v>
      </c>
      <c r="AI42" s="917">
        <v>-0.16352730128545992</v>
      </c>
      <c r="AJ42" s="917">
        <v>-1.4851928550161015</v>
      </c>
      <c r="AK42" s="917">
        <v>25.572523271315706</v>
      </c>
      <c r="AL42" s="917">
        <v>27.535956891879973</v>
      </c>
      <c r="AM42" s="917">
        <v>24.381687734600703</v>
      </c>
      <c r="AN42" s="917">
        <v>25.893826934555566</v>
      </c>
      <c r="AO42" s="917">
        <v>21.918817365396666</v>
      </c>
      <c r="AP42" s="917">
        <v>28.932354328513277</v>
      </c>
      <c r="AQ42" s="917">
        <v>28.363375640731441</v>
      </c>
      <c r="AR42" s="917">
        <v>23.789061289353015</v>
      </c>
      <c r="AS42" s="917">
        <v>0.20030007584387241</v>
      </c>
      <c r="AT42" s="917">
        <v>6.9489655453475256</v>
      </c>
      <c r="AU42" s="917">
        <v>0.38366894389337358</v>
      </c>
      <c r="AV42" s="917">
        <v>-16.625046985125849</v>
      </c>
      <c r="AW42" s="917">
        <v>-100.82127048174141</v>
      </c>
      <c r="AX42" s="917">
        <v>-99.440886407839258</v>
      </c>
      <c r="AY42" s="917">
        <v>-101.41957174124667</v>
      </c>
      <c r="AZ42" s="917">
        <v>-119.18156156419074</v>
      </c>
      <c r="BA42" s="917">
        <v>-123.24442389950242</v>
      </c>
      <c r="BB42" s="917">
        <v>-123.39583159704841</v>
      </c>
      <c r="BC42" s="917">
        <v>-137.07982296650465</v>
      </c>
      <c r="BD42" s="917">
        <v>-139.34431201334945</v>
      </c>
      <c r="BE42" s="917">
        <v>-68.939542112836037</v>
      </c>
      <c r="BF42" s="917">
        <v>-80.482319948345065</v>
      </c>
      <c r="BG42" s="917">
        <v>-72.558610602760609</v>
      </c>
      <c r="BH42" s="917">
        <v>-42.525081992007152</v>
      </c>
      <c r="BI42" s="917">
        <v>10.446568532203871</v>
      </c>
      <c r="BJ42" s="917">
        <v>5.3857401635690412</v>
      </c>
      <c r="BK42" s="917">
        <v>-1.1981426997621802</v>
      </c>
      <c r="BL42" s="917">
        <v>7.437725443232603</v>
      </c>
      <c r="BM42" s="917">
        <v>2.6591533348691185</v>
      </c>
      <c r="BN42" s="917">
        <v>-3.2259918814365127</v>
      </c>
      <c r="BO42" s="917">
        <v>4.7885811971714363</v>
      </c>
      <c r="BP42" s="917">
        <v>-8.9070763409516864</v>
      </c>
      <c r="BQ42" s="917">
        <v>-7.6419447135933378</v>
      </c>
      <c r="BR42" s="917">
        <v>-7.3864686950040888</v>
      </c>
      <c r="BS42" s="917">
        <v>-7.205150250900088</v>
      </c>
      <c r="BT42" s="917">
        <v>-7.2229424881400037</v>
      </c>
      <c r="BU42" s="917">
        <v>-19.924056916762048</v>
      </c>
      <c r="BV42" s="917">
        <v>-16.173834562494541</v>
      </c>
      <c r="BW42" s="917">
        <v>0.44082503045835414</v>
      </c>
      <c r="BX42" s="917">
        <v>-2.3255592674603074</v>
      </c>
      <c r="BY42" s="917">
        <v>6.3580023408532318</v>
      </c>
      <c r="BZ42" s="917">
        <v>10.40710860172317</v>
      </c>
      <c r="CA42" s="917">
        <v>0.69334020438144428</v>
      </c>
      <c r="CB42" s="917">
        <v>10.215241189744381</v>
      </c>
      <c r="CC42" s="917">
        <v>6.3033450485045437</v>
      </c>
      <c r="CD42" s="917">
        <v>8.0509918204454678</v>
      </c>
      <c r="CE42" s="917">
        <v>14.934941459455532</v>
      </c>
      <c r="CF42" s="917">
        <v>14.58223720247363</v>
      </c>
      <c r="CG42" s="917">
        <v>7.7032346469878306</v>
      </c>
      <c r="CH42" s="917">
        <v>7.9495497977785776</v>
      </c>
      <c r="CI42" s="917">
        <v>-14.465386932980536</v>
      </c>
    </row>
    <row r="43" spans="1:87" s="883" customFormat="1" ht="15.6" customHeight="1">
      <c r="A43" s="915"/>
      <c r="B43" s="916"/>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c r="AJ43" s="917"/>
      <c r="AK43" s="917"/>
      <c r="AL43" s="917"/>
      <c r="AM43" s="917"/>
      <c r="AN43" s="917"/>
      <c r="AO43" s="917"/>
      <c r="AP43" s="917"/>
      <c r="AQ43" s="917"/>
      <c r="AR43" s="917"/>
      <c r="AS43" s="917"/>
      <c r="AT43" s="917"/>
      <c r="AU43" s="917"/>
      <c r="AV43" s="917"/>
      <c r="AW43" s="917"/>
      <c r="AX43" s="917"/>
      <c r="AY43" s="917"/>
      <c r="AZ43" s="917"/>
      <c r="BA43" s="917"/>
      <c r="BB43" s="917"/>
      <c r="BC43" s="917"/>
      <c r="BD43" s="917"/>
      <c r="BE43" s="917"/>
      <c r="BF43" s="917"/>
      <c r="BG43" s="917"/>
      <c r="BH43" s="917"/>
      <c r="BI43" s="917"/>
      <c r="BJ43" s="917"/>
      <c r="BK43" s="917"/>
      <c r="BL43" s="917"/>
      <c r="BM43" s="917"/>
      <c r="BN43" s="917"/>
      <c r="BO43" s="917"/>
      <c r="BP43" s="917"/>
      <c r="BQ43" s="917"/>
      <c r="BR43" s="917"/>
      <c r="BS43" s="917"/>
      <c r="BT43" s="917"/>
      <c r="BU43" s="917"/>
      <c r="BV43" s="917"/>
      <c r="BW43" s="917"/>
      <c r="BX43" s="917"/>
      <c r="BY43" s="917"/>
      <c r="BZ43" s="917"/>
      <c r="CA43" s="917"/>
      <c r="CB43" s="917"/>
      <c r="CC43" s="917"/>
      <c r="CD43" s="917"/>
      <c r="CE43" s="917"/>
      <c r="CF43" s="917"/>
      <c r="CG43" s="917"/>
      <c r="CH43" s="917"/>
      <c r="CI43" s="917"/>
    </row>
    <row r="44" spans="1:87" ht="15.6" customHeight="1">
      <c r="A44" s="915" t="s">
        <v>350</v>
      </c>
      <c r="B44" s="916">
        <v>59.474420283113609</v>
      </c>
      <c r="C44" s="917">
        <v>67.925434988892249</v>
      </c>
      <c r="D44" s="917">
        <v>74.688057954319291</v>
      </c>
      <c r="E44" s="917">
        <v>42.331145686537404</v>
      </c>
      <c r="F44" s="917">
        <v>56.067225650915248</v>
      </c>
      <c r="G44" s="917">
        <v>64.017113746811646</v>
      </c>
      <c r="H44" s="917">
        <v>49.025720745734027</v>
      </c>
      <c r="I44" s="917">
        <v>48.484139758738145</v>
      </c>
      <c r="J44" s="917">
        <v>48.811247463511613</v>
      </c>
      <c r="K44" s="917">
        <v>44.130445701502126</v>
      </c>
      <c r="L44" s="917">
        <v>44.461397378292077</v>
      </c>
      <c r="M44" s="917">
        <v>55.86932156770451</v>
      </c>
      <c r="N44" s="917">
        <v>36.081221769311078</v>
      </c>
      <c r="O44" s="917">
        <v>23.144972997051195</v>
      </c>
      <c r="P44" s="917">
        <v>2.6522804447213253</v>
      </c>
      <c r="Q44" s="917">
        <v>12.675508053478314</v>
      </c>
      <c r="R44" s="917">
        <v>-10.359715773342646</v>
      </c>
      <c r="S44" s="917">
        <v>-1.2808507974739938</v>
      </c>
      <c r="T44" s="917">
        <v>-2.7743222188133414</v>
      </c>
      <c r="U44" s="917">
        <v>5.8733312758177805</v>
      </c>
      <c r="V44" s="917">
        <v>-4.1640642374730454</v>
      </c>
      <c r="W44" s="917">
        <v>3.6553900538543926</v>
      </c>
      <c r="X44" s="917">
        <v>10.609380884627001</v>
      </c>
      <c r="Y44" s="917">
        <v>3.2899609818766509</v>
      </c>
      <c r="Z44" s="917">
        <v>-1.7771318910231415</v>
      </c>
      <c r="AA44" s="917">
        <v>3.0416099997645323</v>
      </c>
      <c r="AB44" s="917">
        <v>6.4229095281154578</v>
      </c>
      <c r="AC44" s="917">
        <v>10.364526602261728</v>
      </c>
      <c r="AD44" s="917">
        <v>16.097641006088551</v>
      </c>
      <c r="AE44" s="917">
        <v>9.6635748051746262</v>
      </c>
      <c r="AF44" s="917">
        <v>15.208951043213689</v>
      </c>
      <c r="AG44" s="917">
        <v>20.090408322999714</v>
      </c>
      <c r="AH44" s="917">
        <v>21.28512042852973</v>
      </c>
      <c r="AI44" s="917">
        <v>21.457055557824205</v>
      </c>
      <c r="AJ44" s="917">
        <v>11.697534480380376</v>
      </c>
      <c r="AK44" s="917">
        <v>11.045269244111681</v>
      </c>
      <c r="AL44" s="917">
        <v>19.956302445573062</v>
      </c>
      <c r="AM44" s="917">
        <v>12.25677600344323</v>
      </c>
      <c r="AN44" s="917">
        <v>9.2231468570945161</v>
      </c>
      <c r="AO44" s="917">
        <v>11.368248912987237</v>
      </c>
      <c r="AP44" s="917">
        <v>10.617551949835143</v>
      </c>
      <c r="AQ44" s="917">
        <v>14.625377983383471</v>
      </c>
      <c r="AR44" s="917">
        <v>18.352242645877613</v>
      </c>
      <c r="AS44" s="917">
        <v>8.2753205620121761</v>
      </c>
      <c r="AT44" s="917">
        <v>14.200624837972489</v>
      </c>
      <c r="AU44" s="917">
        <v>8.7281156835623488</v>
      </c>
      <c r="AV44" s="917">
        <v>9.4606919752756138</v>
      </c>
      <c r="AW44" s="917">
        <v>21.544667964068594</v>
      </c>
      <c r="AX44" s="917">
        <v>22.630026807232746</v>
      </c>
      <c r="AY44" s="917">
        <v>19.139887014349462</v>
      </c>
      <c r="AZ44" s="917">
        <v>20.249233868011967</v>
      </c>
      <c r="BA44" s="917">
        <v>18.733717083598293</v>
      </c>
      <c r="BB44" s="917">
        <v>17.715738287435638</v>
      </c>
      <c r="BC44" s="917">
        <v>17.067320345367804</v>
      </c>
      <c r="BD44" s="917">
        <v>9.1247525064327792</v>
      </c>
      <c r="BE44" s="917">
        <v>6.3551681804750331</v>
      </c>
      <c r="BF44" s="917">
        <v>6.5007968320003933</v>
      </c>
      <c r="BG44" s="917">
        <v>12.829875937249584</v>
      </c>
      <c r="BH44" s="917">
        <v>19.182050345325738</v>
      </c>
      <c r="BI44" s="917">
        <v>9.5895574342665171</v>
      </c>
      <c r="BJ44" s="917">
        <v>3.6889417891333403</v>
      </c>
      <c r="BK44" s="917">
        <v>7.6908091533412462</v>
      </c>
      <c r="BL44" s="917">
        <v>6.371238930293579</v>
      </c>
      <c r="BM44" s="917">
        <v>1.6097738637168837</v>
      </c>
      <c r="BN44" s="917">
        <v>3.2144900011041213</v>
      </c>
      <c r="BO44" s="917">
        <v>5.1543315614575338</v>
      </c>
      <c r="BP44" s="917">
        <v>1.854611212290012</v>
      </c>
      <c r="BQ44" s="917">
        <v>0.41611778179211301</v>
      </c>
      <c r="BR44" s="917">
        <v>-1.5483588116301246</v>
      </c>
      <c r="BS44" s="917">
        <v>-1.2548700238853867</v>
      </c>
      <c r="BT44" s="917">
        <v>-7.3046279378120733</v>
      </c>
      <c r="BU44" s="917">
        <v>-5.2298915127832801</v>
      </c>
      <c r="BV44" s="917">
        <v>-4.1918414973915068</v>
      </c>
      <c r="BW44" s="917">
        <v>-2.5308868174943084</v>
      </c>
      <c r="BX44" s="917">
        <v>-0.11299915764528352</v>
      </c>
      <c r="BY44" s="917">
        <v>5.5709218434463459</v>
      </c>
      <c r="BZ44" s="917">
        <v>3.6438798145258642</v>
      </c>
      <c r="CA44" s="917">
        <v>-1.5710065290946158</v>
      </c>
      <c r="CB44" s="917">
        <v>7.1552987628657956</v>
      </c>
      <c r="CC44" s="917">
        <v>7.2911897192310517</v>
      </c>
      <c r="CD44" s="917">
        <v>9.0115002142939726</v>
      </c>
      <c r="CE44" s="917">
        <v>4.5542760530425523</v>
      </c>
      <c r="CF44" s="917">
        <v>4.7069402023148772</v>
      </c>
      <c r="CG44" s="917">
        <v>-11.103797148292958</v>
      </c>
      <c r="CH44" s="917">
        <v>-6.1664754043403018</v>
      </c>
      <c r="CI44" s="917">
        <v>-10.356334556534971</v>
      </c>
    </row>
    <row r="45" spans="1:87">
      <c r="A45" s="918" t="s">
        <v>377</v>
      </c>
      <c r="B45" s="919">
        <v>11.070237023374025</v>
      </c>
      <c r="C45" s="920">
        <v>13.811102863445477</v>
      </c>
      <c r="D45" s="920">
        <v>11.711972934725468</v>
      </c>
      <c r="E45" s="920">
        <v>10.711186669521179</v>
      </c>
      <c r="F45" s="920">
        <v>16.769298364370933</v>
      </c>
      <c r="G45" s="920">
        <v>28.019979207873515</v>
      </c>
      <c r="H45" s="920">
        <v>35.82449759491</v>
      </c>
      <c r="I45" s="920">
        <v>38.741939853501748</v>
      </c>
      <c r="J45" s="920">
        <v>39.272171472737014</v>
      </c>
      <c r="K45" s="920">
        <v>30.070190066452874</v>
      </c>
      <c r="L45" s="920">
        <v>17.386453551594112</v>
      </c>
      <c r="M45" s="920">
        <v>20.980517772923204</v>
      </c>
      <c r="N45" s="920">
        <v>25.630769765852996</v>
      </c>
      <c r="O45" s="920">
        <v>18.52647508743458</v>
      </c>
      <c r="P45" s="920">
        <v>21.316508248345396</v>
      </c>
      <c r="Q45" s="920">
        <v>22.081956308325523</v>
      </c>
      <c r="R45" s="920">
        <v>-7.6595161358656059</v>
      </c>
      <c r="S45" s="920">
        <v>-8.5824496243983148</v>
      </c>
      <c r="T45" s="920">
        <v>-6.1969755314278006</v>
      </c>
      <c r="U45" s="920">
        <v>4.519646143711249</v>
      </c>
      <c r="V45" s="920">
        <v>2.898908589265984</v>
      </c>
      <c r="W45" s="920">
        <v>5.1363288107027412</v>
      </c>
      <c r="X45" s="920">
        <v>14.381911574780812</v>
      </c>
      <c r="Y45" s="920">
        <v>3.8716031171476479</v>
      </c>
      <c r="Z45" s="920">
        <v>-2.2247443572367458</v>
      </c>
      <c r="AA45" s="920">
        <v>-0.34342082918273742</v>
      </c>
      <c r="AB45" s="920">
        <v>3.6668459538213605</v>
      </c>
      <c r="AC45" s="920">
        <v>0.91255497694372556</v>
      </c>
      <c r="AD45" s="920">
        <v>6.9391271726694077</v>
      </c>
      <c r="AE45" s="920">
        <v>6.5573511713660091</v>
      </c>
      <c r="AF45" s="920">
        <v>5.0594916511254713</v>
      </c>
      <c r="AG45" s="920">
        <v>8.2078059661333143</v>
      </c>
      <c r="AH45" s="920">
        <v>13.116268753503368</v>
      </c>
      <c r="AI45" s="920">
        <v>11.97584620195345</v>
      </c>
      <c r="AJ45" s="920">
        <v>4.8080744687079706</v>
      </c>
      <c r="AK45" s="920">
        <v>16.722662629134319</v>
      </c>
      <c r="AL45" s="920">
        <v>25.94912918465857</v>
      </c>
      <c r="AM45" s="920">
        <v>26.167908088485284</v>
      </c>
      <c r="AN45" s="920">
        <v>33.486208316402411</v>
      </c>
      <c r="AO45" s="920">
        <v>37.264453655819963</v>
      </c>
      <c r="AP45" s="920">
        <v>29.088921982662761</v>
      </c>
      <c r="AQ45" s="920">
        <v>27.789098503117703</v>
      </c>
      <c r="AR45" s="920">
        <v>29.120913348178018</v>
      </c>
      <c r="AS45" s="920">
        <v>29.050579821625547</v>
      </c>
      <c r="AT45" s="920">
        <v>14.859504356952497</v>
      </c>
      <c r="AU45" s="920">
        <v>18.597617018914789</v>
      </c>
      <c r="AV45" s="920">
        <v>19.843221901460264</v>
      </c>
      <c r="AW45" s="920">
        <v>15.045831005952735</v>
      </c>
      <c r="AX45" s="920">
        <v>5.8334913941276287</v>
      </c>
      <c r="AY45" s="920">
        <v>5.5658126629069606</v>
      </c>
      <c r="AZ45" s="920">
        <v>2.5763141189208749</v>
      </c>
      <c r="BA45" s="920">
        <v>-2.6262512371970685</v>
      </c>
      <c r="BB45" s="920">
        <v>6.2896970732085258</v>
      </c>
      <c r="BC45" s="920">
        <v>7.071283699685071</v>
      </c>
      <c r="BD45" s="920">
        <v>3.5105786129564054</v>
      </c>
      <c r="BE45" s="920">
        <v>1.8573235629845348</v>
      </c>
      <c r="BF45" s="920">
        <v>5.7737628961673364</v>
      </c>
      <c r="BG45" s="920">
        <v>11.174707668865556</v>
      </c>
      <c r="BH45" s="920">
        <v>6.6580772684853553</v>
      </c>
      <c r="BI45" s="920">
        <v>4.4995332060184623</v>
      </c>
      <c r="BJ45" s="920">
        <v>5.6673777115774344</v>
      </c>
      <c r="BK45" s="920">
        <v>7.5845457850414251</v>
      </c>
      <c r="BL45" s="920">
        <v>8.8740311629273467</v>
      </c>
      <c r="BM45" s="920">
        <v>6.6791250141139358</v>
      </c>
      <c r="BN45" s="920">
        <v>3.479588088088168</v>
      </c>
      <c r="BO45" s="920">
        <v>3.6274885682438445</v>
      </c>
      <c r="BP45" s="920">
        <v>6.0127539066535158</v>
      </c>
      <c r="BQ45" s="920">
        <v>6.6411336952871896</v>
      </c>
      <c r="BR45" s="920">
        <v>9.1577821328526312</v>
      </c>
      <c r="BS45" s="920">
        <v>8.3188642313862644</v>
      </c>
      <c r="BT45" s="920">
        <v>13.846710341619469</v>
      </c>
      <c r="BU45" s="920">
        <v>11.182306229778662</v>
      </c>
      <c r="BV45" s="920">
        <v>15.329520855157691</v>
      </c>
      <c r="BW45" s="920">
        <v>8.0948250599345268</v>
      </c>
      <c r="BX45" s="920">
        <v>-1.3261815114287647</v>
      </c>
      <c r="BY45" s="920">
        <v>3.5766833450278108</v>
      </c>
      <c r="BZ45" s="920">
        <v>3.8036540384840216</v>
      </c>
      <c r="CA45" s="920">
        <v>3.0302617494097817</v>
      </c>
      <c r="CB45" s="920">
        <v>8.3212323688842389</v>
      </c>
      <c r="CC45" s="920">
        <v>5.374981630558171</v>
      </c>
      <c r="CD45" s="920">
        <v>6.3878501753581087</v>
      </c>
      <c r="CE45" s="920">
        <v>-5.1447970773205727</v>
      </c>
      <c r="CF45" s="920">
        <v>-5.2003138306585077</v>
      </c>
      <c r="CG45" s="920">
        <v>-5.5298303009378866</v>
      </c>
      <c r="CH45" s="920">
        <v>-0.94311934202034753</v>
      </c>
      <c r="CI45" s="920">
        <v>-1.9634175968594798</v>
      </c>
    </row>
    <row r="46" spans="1:87">
      <c r="A46" s="918" t="s">
        <v>378</v>
      </c>
      <c r="B46" s="919">
        <v>77.947957879056247</v>
      </c>
      <c r="C46" s="920">
        <v>87.751873405186146</v>
      </c>
      <c r="D46" s="920">
        <v>93.285087443470047</v>
      </c>
      <c r="E46" s="920">
        <v>50.934991643017639</v>
      </c>
      <c r="F46" s="920">
        <v>67.212896576080652</v>
      </c>
      <c r="G46" s="920">
        <v>72.97232918682451</v>
      </c>
      <c r="H46" s="920">
        <v>52.096872423031982</v>
      </c>
      <c r="I46" s="920">
        <v>50.65803133770423</v>
      </c>
      <c r="J46" s="920">
        <v>50.888579686809877</v>
      </c>
      <c r="K46" s="920">
        <v>47.523564863306497</v>
      </c>
      <c r="L46" s="920">
        <v>51.858243835378047</v>
      </c>
      <c r="M46" s="920">
        <v>66.693090298530464</v>
      </c>
      <c r="N46" s="920">
        <v>38.570692000760438</v>
      </c>
      <c r="O46" s="920">
        <v>24.170704057379833</v>
      </c>
      <c r="P46" s="920">
        <v>-0.53323211197397646</v>
      </c>
      <c r="Q46" s="920">
        <v>10.798100482026159</v>
      </c>
      <c r="R46" s="920">
        <v>-10.94322845818434</v>
      </c>
      <c r="S46" s="920">
        <v>0.29709203608724538</v>
      </c>
      <c r="T46" s="920">
        <v>-2.0395452069926612</v>
      </c>
      <c r="U46" s="920">
        <v>6.1515036367840814</v>
      </c>
      <c r="V46" s="920">
        <v>-5.5837595918498319</v>
      </c>
      <c r="W46" s="920">
        <v>3.3402820966110967</v>
      </c>
      <c r="X46" s="920">
        <v>9.8126870984729386</v>
      </c>
      <c r="Y46" s="920">
        <v>3.1589987324945557</v>
      </c>
      <c r="Z46" s="920">
        <v>-1.6804603435101191</v>
      </c>
      <c r="AA46" s="920">
        <v>3.759225166508096</v>
      </c>
      <c r="AB46" s="920">
        <v>6.9966300989942232</v>
      </c>
      <c r="AC46" s="920">
        <v>12.443143572202311</v>
      </c>
      <c r="AD46" s="920">
        <v>18.065190669319843</v>
      </c>
      <c r="AE46" s="920">
        <v>10.283850176208594</v>
      </c>
      <c r="AF46" s="920">
        <v>17.40957819354437</v>
      </c>
      <c r="AG46" s="920">
        <v>22.494658529433067</v>
      </c>
      <c r="AH46" s="920">
        <v>23.07462454417087</v>
      </c>
      <c r="AI46" s="920">
        <v>23.509489428625205</v>
      </c>
      <c r="AJ46" s="920">
        <v>13.213009086583767</v>
      </c>
      <c r="AK46" s="920">
        <v>9.7581198122187764</v>
      </c>
      <c r="AL46" s="920">
        <v>18.669187471120047</v>
      </c>
      <c r="AM46" s="920">
        <v>9.4242708396983517</v>
      </c>
      <c r="AN46" s="920">
        <v>4.3295681846901299</v>
      </c>
      <c r="AO46" s="920">
        <v>6.2573133818726863</v>
      </c>
      <c r="AP46" s="920">
        <v>7.0232499183444341</v>
      </c>
      <c r="AQ46" s="920">
        <v>12.085563665026031</v>
      </c>
      <c r="AR46" s="920">
        <v>16.262958924344662</v>
      </c>
      <c r="AS46" s="920">
        <v>4.5620551685538038</v>
      </c>
      <c r="AT46" s="920">
        <v>14.067966592072736</v>
      </c>
      <c r="AU46" s="920">
        <v>6.7911377484549815</v>
      </c>
      <c r="AV46" s="920">
        <v>7.3463994228438878</v>
      </c>
      <c r="AW46" s="920">
        <v>23.11154224004591</v>
      </c>
      <c r="AX46" s="920">
        <v>26.458825486367029</v>
      </c>
      <c r="AY46" s="920">
        <v>22.326678885957172</v>
      </c>
      <c r="AZ46" s="920">
        <v>24.80979486772749</v>
      </c>
      <c r="BA46" s="920">
        <v>24.179547858805652</v>
      </c>
      <c r="BB46" s="920">
        <v>20.397511727598832</v>
      </c>
      <c r="BC46" s="920">
        <v>19.266168704760158</v>
      </c>
      <c r="BD46" s="920">
        <v>10.33444894434715</v>
      </c>
      <c r="BE46" s="920">
        <v>7.3473695807561086</v>
      </c>
      <c r="BF46" s="920">
        <v>6.6481929900672947</v>
      </c>
      <c r="BG46" s="920">
        <v>13.190630941784367</v>
      </c>
      <c r="BH46" s="920">
        <v>22.029329233266463</v>
      </c>
      <c r="BI46" s="920">
        <v>10.736364796190559</v>
      </c>
      <c r="BJ46" s="920">
        <v>3.311509726855939</v>
      </c>
      <c r="BK46" s="920">
        <v>7.7123384164504509</v>
      </c>
      <c r="BL46" s="920">
        <v>5.840436158313798</v>
      </c>
      <c r="BM46" s="920">
        <v>0.5963112577769899</v>
      </c>
      <c r="BN46" s="920">
        <v>3.1595603866548871</v>
      </c>
      <c r="BO46" s="920">
        <v>5.4558525595200695</v>
      </c>
      <c r="BP46" s="920">
        <v>1.0140612436476057</v>
      </c>
      <c r="BQ46" s="920">
        <v>-0.88685908921468171</v>
      </c>
      <c r="BR46" s="920">
        <v>-3.701085477720147</v>
      </c>
      <c r="BS46" s="920">
        <v>-3.3043661248753722</v>
      </c>
      <c r="BT46" s="920">
        <v>-11.507587968596553</v>
      </c>
      <c r="BU46" s="920">
        <v>-8.7193774424370982</v>
      </c>
      <c r="BV46" s="920">
        <v>-8.0009131810099685</v>
      </c>
      <c r="BW46" s="920">
        <v>-4.6811323754521847</v>
      </c>
      <c r="BX46" s="920">
        <v>0.15167232541756906</v>
      </c>
      <c r="BY46" s="920">
        <v>5.9937168393084344</v>
      </c>
      <c r="BZ46" s="920">
        <v>3.6106711139564296</v>
      </c>
      <c r="CA46" s="920">
        <v>-2.463911052835388</v>
      </c>
      <c r="CB46" s="920">
        <v>6.9079474317163498</v>
      </c>
      <c r="CC46" s="920">
        <v>7.7227410139775241</v>
      </c>
      <c r="CD46" s="920">
        <v>9.609491906691856</v>
      </c>
      <c r="CE46" s="920">
        <v>6.8801876010139065</v>
      </c>
      <c r="CF46" s="920">
        <v>7.2396484287313232</v>
      </c>
      <c r="CG46" s="920">
        <v>-12.547295115816052</v>
      </c>
      <c r="CH46" s="920">
        <v>-7.4441363670103513</v>
      </c>
      <c r="CI46" s="920">
        <v>-12.282390859699225</v>
      </c>
    </row>
    <row r="47" spans="1:87" s="883" customFormat="1">
      <c r="A47" s="915"/>
      <c r="B47" s="916"/>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c r="AJ47" s="917"/>
      <c r="AK47" s="917"/>
      <c r="AL47" s="917"/>
      <c r="AM47" s="917"/>
      <c r="AN47" s="917"/>
      <c r="AO47" s="917"/>
      <c r="AP47" s="917"/>
      <c r="AQ47" s="917"/>
      <c r="AR47" s="917"/>
      <c r="AS47" s="917"/>
      <c r="AT47" s="917"/>
      <c r="AU47" s="917"/>
      <c r="AV47" s="917"/>
      <c r="AW47" s="917"/>
      <c r="AX47" s="917"/>
      <c r="AY47" s="917"/>
      <c r="AZ47" s="917"/>
      <c r="BA47" s="917"/>
      <c r="BB47" s="917"/>
      <c r="BC47" s="917"/>
      <c r="BD47" s="917"/>
      <c r="BE47" s="917"/>
      <c r="BF47" s="917"/>
      <c r="BG47" s="917"/>
      <c r="BH47" s="917"/>
      <c r="BI47" s="917"/>
      <c r="BJ47" s="917"/>
      <c r="BK47" s="917"/>
      <c r="BL47" s="917"/>
      <c r="BM47" s="917"/>
      <c r="BN47" s="917"/>
      <c r="BO47" s="917"/>
      <c r="BP47" s="917"/>
      <c r="BQ47" s="917"/>
      <c r="BR47" s="917"/>
      <c r="BS47" s="917"/>
      <c r="BT47" s="917"/>
      <c r="BU47" s="917"/>
      <c r="BV47" s="917"/>
      <c r="BW47" s="917"/>
      <c r="BX47" s="917"/>
      <c r="BY47" s="917"/>
      <c r="BZ47" s="917"/>
      <c r="CA47" s="917"/>
      <c r="CB47" s="917"/>
      <c r="CC47" s="917"/>
      <c r="CD47" s="917"/>
      <c r="CE47" s="917"/>
      <c r="CF47" s="917"/>
      <c r="CG47" s="917"/>
      <c r="CH47" s="917"/>
      <c r="CI47" s="917"/>
    </row>
    <row r="48" spans="1:87" s="883" customFormat="1">
      <c r="A48" s="915" t="s">
        <v>362</v>
      </c>
      <c r="B48" s="916">
        <v>77.348525560523996</v>
      </c>
      <c r="C48" s="917">
        <v>72.972850539964583</v>
      </c>
      <c r="D48" s="917">
        <v>57.207425255479812</v>
      </c>
      <c r="E48" s="917">
        <v>70.16450971904041</v>
      </c>
      <c r="F48" s="917">
        <v>51.159798252549599</v>
      </c>
      <c r="G48" s="917">
        <v>46.127807226598463</v>
      </c>
      <c r="H48" s="917">
        <v>66.773390862242763</v>
      </c>
      <c r="I48" s="917">
        <v>51.982571253522657</v>
      </c>
      <c r="J48" s="917">
        <v>68.506944350612031</v>
      </c>
      <c r="K48" s="917">
        <v>55.054976536703641</v>
      </c>
      <c r="L48" s="917">
        <v>40.722230428343117</v>
      </c>
      <c r="M48" s="917">
        <v>59.99391574955667</v>
      </c>
      <c r="N48" s="917">
        <v>49.535319489434052</v>
      </c>
      <c r="O48" s="917">
        <v>36.987305015602573</v>
      </c>
      <c r="P48" s="917">
        <v>25.463038951495488</v>
      </c>
      <c r="Q48" s="917">
        <v>18.185028632770166</v>
      </c>
      <c r="R48" s="917">
        <v>9.8344883701019263</v>
      </c>
      <c r="S48" s="917">
        <v>6.3022898848279389</v>
      </c>
      <c r="T48" s="917">
        <v>6.6543008296366368</v>
      </c>
      <c r="U48" s="917">
        <v>21.853833350220917</v>
      </c>
      <c r="V48" s="917">
        <v>15.466783298552441</v>
      </c>
      <c r="W48" s="917">
        <v>34.547775912181613</v>
      </c>
      <c r="X48" s="917">
        <v>33.98324767303199</v>
      </c>
      <c r="Y48" s="917">
        <v>33.738957673957181</v>
      </c>
      <c r="Z48" s="917">
        <v>27.05767165429738</v>
      </c>
      <c r="AA48" s="917">
        <v>35.289766422845915</v>
      </c>
      <c r="AB48" s="917">
        <v>39.845672718243627</v>
      </c>
      <c r="AC48" s="917">
        <v>33.801383593267985</v>
      </c>
      <c r="AD48" s="917">
        <v>30.533914189457292</v>
      </c>
      <c r="AE48" s="917">
        <v>29.071819298243348</v>
      </c>
      <c r="AF48" s="917">
        <v>30.476370634199977</v>
      </c>
      <c r="AG48" s="917">
        <v>22.947042939600255</v>
      </c>
      <c r="AH48" s="917">
        <v>16.466544944760372</v>
      </c>
      <c r="AI48" s="917">
        <v>6.7190526839561819</v>
      </c>
      <c r="AJ48" s="917">
        <v>6.3568143322867128</v>
      </c>
      <c r="AK48" s="917">
        <v>3.3096012091880347</v>
      </c>
      <c r="AL48" s="917">
        <v>3.2554930399758986</v>
      </c>
      <c r="AM48" s="917">
        <v>3.5816522995532312</v>
      </c>
      <c r="AN48" s="917">
        <v>2.8438419804558186</v>
      </c>
      <c r="AO48" s="917">
        <v>5.9558709300483219</v>
      </c>
      <c r="AP48" s="917">
        <v>12.090182939878972</v>
      </c>
      <c r="AQ48" s="917">
        <v>10.245856793134108</v>
      </c>
      <c r="AR48" s="917">
        <v>8.9898624667109779</v>
      </c>
      <c r="AS48" s="917">
        <v>8.8328678803402951</v>
      </c>
      <c r="AT48" s="917">
        <v>10.838200444995644</v>
      </c>
      <c r="AU48" s="917">
        <v>8.1883213030993769</v>
      </c>
      <c r="AV48" s="917">
        <v>9.6922553884950791</v>
      </c>
      <c r="AW48" s="917">
        <v>9.7014996406505016</v>
      </c>
      <c r="AX48" s="917">
        <v>15.580020970348029</v>
      </c>
      <c r="AY48" s="917">
        <v>8.4853391625837489</v>
      </c>
      <c r="AZ48" s="917">
        <v>8.3306781802196443</v>
      </c>
      <c r="BA48" s="917">
        <v>5.6288793355077784</v>
      </c>
      <c r="BB48" s="917">
        <v>9.8441932118439635</v>
      </c>
      <c r="BC48" s="917">
        <v>5.3380514815792406</v>
      </c>
      <c r="BD48" s="917">
        <v>7.1719850870110688</v>
      </c>
      <c r="BE48" s="917">
        <v>13.39384735013328</v>
      </c>
      <c r="BF48" s="917">
        <v>15.976734978157896</v>
      </c>
      <c r="BG48" s="917">
        <v>23.263684587122793</v>
      </c>
      <c r="BH48" s="917">
        <v>27.106472701972656</v>
      </c>
      <c r="BI48" s="917">
        <v>23.438590450908283</v>
      </c>
      <c r="BJ48" s="917">
        <v>18.781555791503685</v>
      </c>
      <c r="BK48" s="917">
        <v>28.219053105174165</v>
      </c>
      <c r="BL48" s="917">
        <v>29.380459494458837</v>
      </c>
      <c r="BM48" s="917">
        <v>33.487927328058639</v>
      </c>
      <c r="BN48" s="917">
        <v>22.788871420745298</v>
      </c>
      <c r="BO48" s="917">
        <v>25.712443151497229</v>
      </c>
      <c r="BP48" s="917">
        <v>18.605025786070929</v>
      </c>
      <c r="BQ48" s="917">
        <v>10.941210304551552</v>
      </c>
      <c r="BR48" s="917">
        <v>5.1631926033529671</v>
      </c>
      <c r="BS48" s="917">
        <v>2.702027508490719</v>
      </c>
      <c r="BT48" s="917">
        <v>2.1358649281660305</v>
      </c>
      <c r="BU48" s="917">
        <v>7.3574440353019925</v>
      </c>
      <c r="BV48" s="917">
        <v>5.857195358790289</v>
      </c>
      <c r="BW48" s="917">
        <v>0.59706639184627386</v>
      </c>
      <c r="BX48" s="917">
        <v>0.88858753041250371</v>
      </c>
      <c r="BY48" s="917">
        <v>0.3290891295349615</v>
      </c>
      <c r="BZ48" s="917">
        <v>5.6083656819248704</v>
      </c>
      <c r="CA48" s="917">
        <v>7.9443165472830533</v>
      </c>
      <c r="CB48" s="917">
        <v>16.782287095808833</v>
      </c>
      <c r="CC48" s="917">
        <v>15.556246358234693</v>
      </c>
      <c r="CD48" s="917">
        <v>23.35939345410954</v>
      </c>
      <c r="CE48" s="917">
        <v>21.492889206039955</v>
      </c>
      <c r="CF48" s="917">
        <v>19.882751134469586</v>
      </c>
      <c r="CG48" s="917">
        <v>22.070330026725696</v>
      </c>
      <c r="CH48" s="917">
        <v>19.814792784481089</v>
      </c>
      <c r="CI48" s="917">
        <v>20.895627275185987</v>
      </c>
    </row>
    <row r="49" spans="1:87" ht="16.5" thickBot="1">
      <c r="A49" s="922" t="s">
        <v>368</v>
      </c>
      <c r="B49" s="923">
        <v>67.370448636653222</v>
      </c>
      <c r="C49" s="924">
        <v>70.214138451047248</v>
      </c>
      <c r="D49" s="924">
        <v>66.688283175857336</v>
      </c>
      <c r="E49" s="924">
        <v>54.468726010481895</v>
      </c>
      <c r="F49" s="924">
        <v>53.717551158061632</v>
      </c>
      <c r="G49" s="924">
        <v>55.355464448154692</v>
      </c>
      <c r="H49" s="924">
        <v>57.258077336673246</v>
      </c>
      <c r="I49" s="924">
        <v>50.172202853635213</v>
      </c>
      <c r="J49" s="924">
        <v>57.956709237518048</v>
      </c>
      <c r="K49" s="924">
        <v>49.306632563897686</v>
      </c>
      <c r="L49" s="924">
        <v>42.600920464195525</v>
      </c>
      <c r="M49" s="924">
        <v>57.781567756391901</v>
      </c>
      <c r="N49" s="924">
        <v>42.379005856691833</v>
      </c>
      <c r="O49" s="924">
        <v>29.523377220082633</v>
      </c>
      <c r="P49" s="924">
        <v>12.497566084526632</v>
      </c>
      <c r="Q49" s="924">
        <v>15.322232013194407</v>
      </c>
      <c r="R49" s="924">
        <v>1.7813275986551591</v>
      </c>
      <c r="S49" s="924">
        <v>3.3112057232368577</v>
      </c>
      <c r="T49" s="924">
        <v>2.8452855181708574</v>
      </c>
      <c r="U49" s="924">
        <v>13.67720003775997</v>
      </c>
      <c r="V49" s="924">
        <v>5.560117411939113</v>
      </c>
      <c r="W49" s="924">
        <v>18.856146866548048</v>
      </c>
      <c r="X49" s="924">
        <v>22.086169291777843</v>
      </c>
      <c r="Y49" s="924">
        <v>17.604677991638418</v>
      </c>
      <c r="Z49" s="924">
        <v>12.39868233363101</v>
      </c>
      <c r="AA49" s="924">
        <v>18.757530761028505</v>
      </c>
      <c r="AB49" s="924">
        <v>22.510967487147536</v>
      </c>
      <c r="AC49" s="924">
        <v>21.902874639717599</v>
      </c>
      <c r="AD49" s="924">
        <v>23.378409334306291</v>
      </c>
      <c r="AE49" s="924">
        <v>19.482939261433636</v>
      </c>
      <c r="AF49" s="924">
        <v>23.084639959561141</v>
      </c>
      <c r="AG49" s="924">
        <v>21.585748699403293</v>
      </c>
      <c r="AH49" s="924">
        <v>18.674222568916463</v>
      </c>
      <c r="AI49" s="924">
        <v>13.247733882512742</v>
      </c>
      <c r="AJ49" s="924">
        <v>8.8196479570799369</v>
      </c>
      <c r="AK49" s="924">
        <v>6.9096462522067084</v>
      </c>
      <c r="AL49" s="924">
        <v>10.67501531085667</v>
      </c>
      <c r="AM49" s="924">
        <v>7.4404663287421542</v>
      </c>
      <c r="AN49" s="924">
        <v>5.7179800417214057</v>
      </c>
      <c r="AO49" s="924">
        <v>8.4435642970082618</v>
      </c>
      <c r="AP49" s="924">
        <v>11.403330645875663</v>
      </c>
      <c r="AQ49" s="924">
        <v>12.231790577753312</v>
      </c>
      <c r="AR49" s="924">
        <v>13.232628942373131</v>
      </c>
      <c r="AS49" s="924">
        <v>8.5704431910480015</v>
      </c>
      <c r="AT49" s="924">
        <v>12.412620616356564</v>
      </c>
      <c r="AU49" s="924">
        <v>8.4447746742185075</v>
      </c>
      <c r="AV49" s="924">
        <v>9.5826475873451695</v>
      </c>
      <c r="AW49" s="924">
        <v>15.426311004684639</v>
      </c>
      <c r="AX49" s="924">
        <v>18.974720805995062</v>
      </c>
      <c r="AY49" s="924">
        <v>13.4370796641404</v>
      </c>
      <c r="AZ49" s="924">
        <v>13.878515608721488</v>
      </c>
      <c r="BA49" s="924">
        <v>11.814709406605559</v>
      </c>
      <c r="BB49" s="924">
        <v>13.489677846287238</v>
      </c>
      <c r="BC49" s="924">
        <v>10.770229108614593</v>
      </c>
      <c r="BD49" s="924">
        <v>8.09693513189554</v>
      </c>
      <c r="BE49" s="924">
        <v>10.089908520972438</v>
      </c>
      <c r="BF49" s="924">
        <v>11.46915187173842</v>
      </c>
      <c r="BG49" s="924">
        <v>18.293687297857662</v>
      </c>
      <c r="BH49" s="924">
        <v>23.359715611894117</v>
      </c>
      <c r="BI49" s="924">
        <v>16.389325640790084</v>
      </c>
      <c r="BJ49" s="924">
        <v>11.290923186058629</v>
      </c>
      <c r="BK49" s="924">
        <v>18.198843657304057</v>
      </c>
      <c r="BL49" s="924">
        <v>18.070982435576273</v>
      </c>
      <c r="BM49" s="924">
        <v>17.509478401543191</v>
      </c>
      <c r="BN49" s="924">
        <v>13.385978305137117</v>
      </c>
      <c r="BO49" s="924">
        <v>15.650106026852695</v>
      </c>
      <c r="BP49" s="924">
        <v>10.595566304559753</v>
      </c>
      <c r="BQ49" s="924">
        <v>6.1683597293347781</v>
      </c>
      <c r="BR49" s="924">
        <v>2.1128922343856043</v>
      </c>
      <c r="BS49" s="924">
        <v>0.9042719948103416</v>
      </c>
      <c r="BT49" s="924">
        <v>-2.1765454711281733</v>
      </c>
      <c r="BU49" s="924">
        <v>1.3247096313996569</v>
      </c>
      <c r="BV49" s="924">
        <v>1.2104254536744699</v>
      </c>
      <c r="BW49" s="924">
        <v>-0.79400897288841898</v>
      </c>
      <c r="BX49" s="924">
        <v>0.44507060167944018</v>
      </c>
      <c r="BY49" s="924">
        <v>2.6009786327712066</v>
      </c>
      <c r="BZ49" s="924">
        <v>4.749344879306677</v>
      </c>
      <c r="CA49" s="924">
        <v>3.7096393052841421</v>
      </c>
      <c r="CB49" s="924">
        <v>12.542821917235337</v>
      </c>
      <c r="CC49" s="924">
        <v>12.011329375002225</v>
      </c>
      <c r="CD49" s="924">
        <v>17.072295812570101</v>
      </c>
      <c r="CE49" s="924">
        <v>13.961765046878941</v>
      </c>
      <c r="CF49" s="924">
        <v>13.313855225003937</v>
      </c>
      <c r="CG49" s="924">
        <v>7.1994759816143779</v>
      </c>
      <c r="CH49" s="924">
        <v>8.442073561566799</v>
      </c>
      <c r="CI49" s="924">
        <v>7.2404666946103724</v>
      </c>
    </row>
    <row r="50" spans="1:87" ht="16.5" thickTop="1"/>
    <row r="51" spans="1:87" ht="14.25">
      <c r="A51" s="897" t="s">
        <v>772</v>
      </c>
    </row>
    <row r="52" spans="1:87" ht="14.25">
      <c r="A52" s="897" t="s">
        <v>369</v>
      </c>
    </row>
    <row r="53" spans="1:87" ht="14.25">
      <c r="A53" s="897"/>
    </row>
  </sheetData>
  <hyperlinks>
    <hyperlink ref="A1" location="Menu!A1" display="Return to Menu"/>
  </hyperlinks>
  <pageMargins left="0.45866141700000002" right="0.118110236220472" top="0.29370078740157501" bottom="0.196850393700787" header="0.23622047244094499" footer="0.511811023622047"/>
  <pageSetup paperSize="9" scale="50" firstPageNumber="175" fitToWidth="4" fitToHeight="4" orientation="landscape" useFirstPageNumber="1" r:id="rId1"/>
  <headerFooter alignWithMargins="0"/>
  <colBreaks count="4" manualBreakCount="4">
    <brk id="19" max="50" man="1"/>
    <brk id="36" max="50" man="1"/>
    <brk id="54" max="50" man="1"/>
    <brk id="70" max="50"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view="pageBreakPreview" zoomScaleSheetLayoutView="100" workbookViewId="0">
      <pane xSplit="1" ySplit="3" topLeftCell="B23" activePane="bottomRight" state="frozen"/>
      <selection activeCell="CJ27" sqref="CJ27"/>
      <selection pane="topRight" activeCell="CJ27" sqref="CJ27"/>
      <selection pane="bottomLeft" activeCell="CJ27" sqref="CJ27"/>
      <selection pane="bottomRight"/>
    </sheetView>
  </sheetViews>
  <sheetFormatPr defaultColWidth="22.5703125" defaultRowHeight="15.75"/>
  <cols>
    <col min="1" max="1" width="15.7109375" style="1882" customWidth="1"/>
    <col min="2" max="4" width="18.85546875" style="1894" customWidth="1"/>
    <col min="5" max="5" width="22.5703125" style="1894" customWidth="1"/>
    <col min="6" max="251" width="9.140625" style="1894" customWidth="1"/>
    <col min="252" max="252" width="15.7109375" style="1894" customWidth="1"/>
    <col min="253" max="255" width="18.85546875" style="1894" customWidth="1"/>
    <col min="256" max="256" width="22.5703125" style="1894"/>
    <col min="257" max="257" width="15.7109375" style="1894" customWidth="1"/>
    <col min="258" max="260" width="18.85546875" style="1894" customWidth="1"/>
    <col min="261" max="261" width="22.5703125" style="1894" customWidth="1"/>
    <col min="262" max="507" width="9.140625" style="1894" customWidth="1"/>
    <col min="508" max="508" width="15.7109375" style="1894" customWidth="1"/>
    <col min="509" max="511" width="18.85546875" style="1894" customWidth="1"/>
    <col min="512" max="512" width="22.5703125" style="1894"/>
    <col min="513" max="513" width="15.7109375" style="1894" customWidth="1"/>
    <col min="514" max="516" width="18.85546875" style="1894" customWidth="1"/>
    <col min="517" max="517" width="22.5703125" style="1894" customWidth="1"/>
    <col min="518" max="763" width="9.140625" style="1894" customWidth="1"/>
    <col min="764" max="764" width="15.7109375" style="1894" customWidth="1"/>
    <col min="765" max="767" width="18.85546875" style="1894" customWidth="1"/>
    <col min="768" max="768" width="22.5703125" style="1894"/>
    <col min="769" max="769" width="15.7109375" style="1894" customWidth="1"/>
    <col min="770" max="772" width="18.85546875" style="1894" customWidth="1"/>
    <col min="773" max="773" width="22.5703125" style="1894" customWidth="1"/>
    <col min="774" max="1019" width="9.140625" style="1894" customWidth="1"/>
    <col min="1020" max="1020" width="15.7109375" style="1894" customWidth="1"/>
    <col min="1021" max="1023" width="18.85546875" style="1894" customWidth="1"/>
    <col min="1024" max="1024" width="22.5703125" style="1894"/>
    <col min="1025" max="1025" width="15.7109375" style="1894" customWidth="1"/>
    <col min="1026" max="1028" width="18.85546875" style="1894" customWidth="1"/>
    <col min="1029" max="1029" width="22.5703125" style="1894" customWidth="1"/>
    <col min="1030" max="1275" width="9.140625" style="1894" customWidth="1"/>
    <col min="1276" max="1276" width="15.7109375" style="1894" customWidth="1"/>
    <col min="1277" max="1279" width="18.85546875" style="1894" customWidth="1"/>
    <col min="1280" max="1280" width="22.5703125" style="1894"/>
    <col min="1281" max="1281" width="15.7109375" style="1894" customWidth="1"/>
    <col min="1282" max="1284" width="18.85546875" style="1894" customWidth="1"/>
    <col min="1285" max="1285" width="22.5703125" style="1894" customWidth="1"/>
    <col min="1286" max="1531" width="9.140625" style="1894" customWidth="1"/>
    <col min="1532" max="1532" width="15.7109375" style="1894" customWidth="1"/>
    <col min="1533" max="1535" width="18.85546875" style="1894" customWidth="1"/>
    <col min="1536" max="1536" width="22.5703125" style="1894"/>
    <col min="1537" max="1537" width="15.7109375" style="1894" customWidth="1"/>
    <col min="1538" max="1540" width="18.85546875" style="1894" customWidth="1"/>
    <col min="1541" max="1541" width="22.5703125" style="1894" customWidth="1"/>
    <col min="1542" max="1787" width="9.140625" style="1894" customWidth="1"/>
    <col min="1788" max="1788" width="15.7109375" style="1894" customWidth="1"/>
    <col min="1789" max="1791" width="18.85546875" style="1894" customWidth="1"/>
    <col min="1792" max="1792" width="22.5703125" style="1894"/>
    <col min="1793" max="1793" width="15.7109375" style="1894" customWidth="1"/>
    <col min="1794" max="1796" width="18.85546875" style="1894" customWidth="1"/>
    <col min="1797" max="1797" width="22.5703125" style="1894" customWidth="1"/>
    <col min="1798" max="2043" width="9.140625" style="1894" customWidth="1"/>
    <col min="2044" max="2044" width="15.7109375" style="1894" customWidth="1"/>
    <col min="2045" max="2047" width="18.85546875" style="1894" customWidth="1"/>
    <col min="2048" max="2048" width="22.5703125" style="1894"/>
    <col min="2049" max="2049" width="15.7109375" style="1894" customWidth="1"/>
    <col min="2050" max="2052" width="18.85546875" style="1894" customWidth="1"/>
    <col min="2053" max="2053" width="22.5703125" style="1894" customWidth="1"/>
    <col min="2054" max="2299" width="9.140625" style="1894" customWidth="1"/>
    <col min="2300" max="2300" width="15.7109375" style="1894" customWidth="1"/>
    <col min="2301" max="2303" width="18.85546875" style="1894" customWidth="1"/>
    <col min="2304" max="2304" width="22.5703125" style="1894"/>
    <col min="2305" max="2305" width="15.7109375" style="1894" customWidth="1"/>
    <col min="2306" max="2308" width="18.85546875" style="1894" customWidth="1"/>
    <col min="2309" max="2309" width="22.5703125" style="1894" customWidth="1"/>
    <col min="2310" max="2555" width="9.140625" style="1894" customWidth="1"/>
    <col min="2556" max="2556" width="15.7109375" style="1894" customWidth="1"/>
    <col min="2557" max="2559" width="18.85546875" style="1894" customWidth="1"/>
    <col min="2560" max="2560" width="22.5703125" style="1894"/>
    <col min="2561" max="2561" width="15.7109375" style="1894" customWidth="1"/>
    <col min="2562" max="2564" width="18.85546875" style="1894" customWidth="1"/>
    <col min="2565" max="2565" width="22.5703125" style="1894" customWidth="1"/>
    <col min="2566" max="2811" width="9.140625" style="1894" customWidth="1"/>
    <col min="2812" max="2812" width="15.7109375" style="1894" customWidth="1"/>
    <col min="2813" max="2815" width="18.85546875" style="1894" customWidth="1"/>
    <col min="2816" max="2816" width="22.5703125" style="1894"/>
    <col min="2817" max="2817" width="15.7109375" style="1894" customWidth="1"/>
    <col min="2818" max="2820" width="18.85546875" style="1894" customWidth="1"/>
    <col min="2821" max="2821" width="22.5703125" style="1894" customWidth="1"/>
    <col min="2822" max="3067" width="9.140625" style="1894" customWidth="1"/>
    <col min="3068" max="3068" width="15.7109375" style="1894" customWidth="1"/>
    <col min="3069" max="3071" width="18.85546875" style="1894" customWidth="1"/>
    <col min="3072" max="3072" width="22.5703125" style="1894"/>
    <col min="3073" max="3073" width="15.7109375" style="1894" customWidth="1"/>
    <col min="3074" max="3076" width="18.85546875" style="1894" customWidth="1"/>
    <col min="3077" max="3077" width="22.5703125" style="1894" customWidth="1"/>
    <col min="3078" max="3323" width="9.140625" style="1894" customWidth="1"/>
    <col min="3324" max="3324" width="15.7109375" style="1894" customWidth="1"/>
    <col min="3325" max="3327" width="18.85546875" style="1894" customWidth="1"/>
    <col min="3328" max="3328" width="22.5703125" style="1894"/>
    <col min="3329" max="3329" width="15.7109375" style="1894" customWidth="1"/>
    <col min="3330" max="3332" width="18.85546875" style="1894" customWidth="1"/>
    <col min="3333" max="3333" width="22.5703125" style="1894" customWidth="1"/>
    <col min="3334" max="3579" width="9.140625" style="1894" customWidth="1"/>
    <col min="3580" max="3580" width="15.7109375" style="1894" customWidth="1"/>
    <col min="3581" max="3583" width="18.85546875" style="1894" customWidth="1"/>
    <col min="3584" max="3584" width="22.5703125" style="1894"/>
    <col min="3585" max="3585" width="15.7109375" style="1894" customWidth="1"/>
    <col min="3586" max="3588" width="18.85546875" style="1894" customWidth="1"/>
    <col min="3589" max="3589" width="22.5703125" style="1894" customWidth="1"/>
    <col min="3590" max="3835" width="9.140625" style="1894" customWidth="1"/>
    <col min="3836" max="3836" width="15.7109375" style="1894" customWidth="1"/>
    <col min="3837" max="3839" width="18.85546875" style="1894" customWidth="1"/>
    <col min="3840" max="3840" width="22.5703125" style="1894"/>
    <col min="3841" max="3841" width="15.7109375" style="1894" customWidth="1"/>
    <col min="3842" max="3844" width="18.85546875" style="1894" customWidth="1"/>
    <col min="3845" max="3845" width="22.5703125" style="1894" customWidth="1"/>
    <col min="3846" max="4091" width="9.140625" style="1894" customWidth="1"/>
    <col min="4092" max="4092" width="15.7109375" style="1894" customWidth="1"/>
    <col min="4093" max="4095" width="18.85546875" style="1894" customWidth="1"/>
    <col min="4096" max="4096" width="22.5703125" style="1894"/>
    <col min="4097" max="4097" width="15.7109375" style="1894" customWidth="1"/>
    <col min="4098" max="4100" width="18.85546875" style="1894" customWidth="1"/>
    <col min="4101" max="4101" width="22.5703125" style="1894" customWidth="1"/>
    <col min="4102" max="4347" width="9.140625" style="1894" customWidth="1"/>
    <col min="4348" max="4348" width="15.7109375" style="1894" customWidth="1"/>
    <col min="4349" max="4351" width="18.85546875" style="1894" customWidth="1"/>
    <col min="4352" max="4352" width="22.5703125" style="1894"/>
    <col min="4353" max="4353" width="15.7109375" style="1894" customWidth="1"/>
    <col min="4354" max="4356" width="18.85546875" style="1894" customWidth="1"/>
    <col min="4357" max="4357" width="22.5703125" style="1894" customWidth="1"/>
    <col min="4358" max="4603" width="9.140625" style="1894" customWidth="1"/>
    <col min="4604" max="4604" width="15.7109375" style="1894" customWidth="1"/>
    <col min="4605" max="4607" width="18.85546875" style="1894" customWidth="1"/>
    <col min="4608" max="4608" width="22.5703125" style="1894"/>
    <col min="4609" max="4609" width="15.7109375" style="1894" customWidth="1"/>
    <col min="4610" max="4612" width="18.85546875" style="1894" customWidth="1"/>
    <col min="4613" max="4613" width="22.5703125" style="1894" customWidth="1"/>
    <col min="4614" max="4859" width="9.140625" style="1894" customWidth="1"/>
    <col min="4860" max="4860" width="15.7109375" style="1894" customWidth="1"/>
    <col min="4861" max="4863" width="18.85546875" style="1894" customWidth="1"/>
    <col min="4864" max="4864" width="22.5703125" style="1894"/>
    <col min="4865" max="4865" width="15.7109375" style="1894" customWidth="1"/>
    <col min="4866" max="4868" width="18.85546875" style="1894" customWidth="1"/>
    <col min="4869" max="4869" width="22.5703125" style="1894" customWidth="1"/>
    <col min="4870" max="5115" width="9.140625" style="1894" customWidth="1"/>
    <col min="5116" max="5116" width="15.7109375" style="1894" customWidth="1"/>
    <col min="5117" max="5119" width="18.85546875" style="1894" customWidth="1"/>
    <col min="5120" max="5120" width="22.5703125" style="1894"/>
    <col min="5121" max="5121" width="15.7109375" style="1894" customWidth="1"/>
    <col min="5122" max="5124" width="18.85546875" style="1894" customWidth="1"/>
    <col min="5125" max="5125" width="22.5703125" style="1894" customWidth="1"/>
    <col min="5126" max="5371" width="9.140625" style="1894" customWidth="1"/>
    <col min="5372" max="5372" width="15.7109375" style="1894" customWidth="1"/>
    <col min="5373" max="5375" width="18.85546875" style="1894" customWidth="1"/>
    <col min="5376" max="5376" width="22.5703125" style="1894"/>
    <col min="5377" max="5377" width="15.7109375" style="1894" customWidth="1"/>
    <col min="5378" max="5380" width="18.85546875" style="1894" customWidth="1"/>
    <col min="5381" max="5381" width="22.5703125" style="1894" customWidth="1"/>
    <col min="5382" max="5627" width="9.140625" style="1894" customWidth="1"/>
    <col min="5628" max="5628" width="15.7109375" style="1894" customWidth="1"/>
    <col min="5629" max="5631" width="18.85546875" style="1894" customWidth="1"/>
    <col min="5632" max="5632" width="22.5703125" style="1894"/>
    <col min="5633" max="5633" width="15.7109375" style="1894" customWidth="1"/>
    <col min="5634" max="5636" width="18.85546875" style="1894" customWidth="1"/>
    <col min="5637" max="5637" width="22.5703125" style="1894" customWidth="1"/>
    <col min="5638" max="5883" width="9.140625" style="1894" customWidth="1"/>
    <col min="5884" max="5884" width="15.7109375" style="1894" customWidth="1"/>
    <col min="5885" max="5887" width="18.85546875" style="1894" customWidth="1"/>
    <col min="5888" max="5888" width="22.5703125" style="1894"/>
    <col min="5889" max="5889" width="15.7109375" style="1894" customWidth="1"/>
    <col min="5890" max="5892" width="18.85546875" style="1894" customWidth="1"/>
    <col min="5893" max="5893" width="22.5703125" style="1894" customWidth="1"/>
    <col min="5894" max="6139" width="9.140625" style="1894" customWidth="1"/>
    <col min="6140" max="6140" width="15.7109375" style="1894" customWidth="1"/>
    <col min="6141" max="6143" width="18.85546875" style="1894" customWidth="1"/>
    <col min="6144" max="6144" width="22.5703125" style="1894"/>
    <col min="6145" max="6145" width="15.7109375" style="1894" customWidth="1"/>
    <col min="6146" max="6148" width="18.85546875" style="1894" customWidth="1"/>
    <col min="6149" max="6149" width="22.5703125" style="1894" customWidth="1"/>
    <col min="6150" max="6395" width="9.140625" style="1894" customWidth="1"/>
    <col min="6396" max="6396" width="15.7109375" style="1894" customWidth="1"/>
    <col min="6397" max="6399" width="18.85546875" style="1894" customWidth="1"/>
    <col min="6400" max="6400" width="22.5703125" style="1894"/>
    <col min="6401" max="6401" width="15.7109375" style="1894" customWidth="1"/>
    <col min="6402" max="6404" width="18.85546875" style="1894" customWidth="1"/>
    <col min="6405" max="6405" width="22.5703125" style="1894" customWidth="1"/>
    <col min="6406" max="6651" width="9.140625" style="1894" customWidth="1"/>
    <col min="6652" max="6652" width="15.7109375" style="1894" customWidth="1"/>
    <col min="6653" max="6655" width="18.85546875" style="1894" customWidth="1"/>
    <col min="6656" max="6656" width="22.5703125" style="1894"/>
    <col min="6657" max="6657" width="15.7109375" style="1894" customWidth="1"/>
    <col min="6658" max="6660" width="18.85546875" style="1894" customWidth="1"/>
    <col min="6661" max="6661" width="22.5703125" style="1894" customWidth="1"/>
    <col min="6662" max="6907" width="9.140625" style="1894" customWidth="1"/>
    <col min="6908" max="6908" width="15.7109375" style="1894" customWidth="1"/>
    <col min="6909" max="6911" width="18.85546875" style="1894" customWidth="1"/>
    <col min="6912" max="6912" width="22.5703125" style="1894"/>
    <col min="6913" max="6913" width="15.7109375" style="1894" customWidth="1"/>
    <col min="6914" max="6916" width="18.85546875" style="1894" customWidth="1"/>
    <col min="6917" max="6917" width="22.5703125" style="1894" customWidth="1"/>
    <col min="6918" max="7163" width="9.140625" style="1894" customWidth="1"/>
    <col min="7164" max="7164" width="15.7109375" style="1894" customWidth="1"/>
    <col min="7165" max="7167" width="18.85546875" style="1894" customWidth="1"/>
    <col min="7168" max="7168" width="22.5703125" style="1894"/>
    <col min="7169" max="7169" width="15.7109375" style="1894" customWidth="1"/>
    <col min="7170" max="7172" width="18.85546875" style="1894" customWidth="1"/>
    <col min="7173" max="7173" width="22.5703125" style="1894" customWidth="1"/>
    <col min="7174" max="7419" width="9.140625" style="1894" customWidth="1"/>
    <col min="7420" max="7420" width="15.7109375" style="1894" customWidth="1"/>
    <col min="7421" max="7423" width="18.85546875" style="1894" customWidth="1"/>
    <col min="7424" max="7424" width="22.5703125" style="1894"/>
    <col min="7425" max="7425" width="15.7109375" style="1894" customWidth="1"/>
    <col min="7426" max="7428" width="18.85546875" style="1894" customWidth="1"/>
    <col min="7429" max="7429" width="22.5703125" style="1894" customWidth="1"/>
    <col min="7430" max="7675" width="9.140625" style="1894" customWidth="1"/>
    <col min="7676" max="7676" width="15.7109375" style="1894" customWidth="1"/>
    <col min="7677" max="7679" width="18.85546875" style="1894" customWidth="1"/>
    <col min="7680" max="7680" width="22.5703125" style="1894"/>
    <col min="7681" max="7681" width="15.7109375" style="1894" customWidth="1"/>
    <col min="7682" max="7684" width="18.85546875" style="1894" customWidth="1"/>
    <col min="7685" max="7685" width="22.5703125" style="1894" customWidth="1"/>
    <col min="7686" max="7931" width="9.140625" style="1894" customWidth="1"/>
    <col min="7932" max="7932" width="15.7109375" style="1894" customWidth="1"/>
    <col min="7933" max="7935" width="18.85546875" style="1894" customWidth="1"/>
    <col min="7936" max="7936" width="22.5703125" style="1894"/>
    <col min="7937" max="7937" width="15.7109375" style="1894" customWidth="1"/>
    <col min="7938" max="7940" width="18.85546875" style="1894" customWidth="1"/>
    <col min="7941" max="7941" width="22.5703125" style="1894" customWidth="1"/>
    <col min="7942" max="8187" width="9.140625" style="1894" customWidth="1"/>
    <col min="8188" max="8188" width="15.7109375" style="1894" customWidth="1"/>
    <col min="8189" max="8191" width="18.85546875" style="1894" customWidth="1"/>
    <col min="8192" max="8192" width="22.5703125" style="1894"/>
    <col min="8193" max="8193" width="15.7109375" style="1894" customWidth="1"/>
    <col min="8194" max="8196" width="18.85546875" style="1894" customWidth="1"/>
    <col min="8197" max="8197" width="22.5703125" style="1894" customWidth="1"/>
    <col min="8198" max="8443" width="9.140625" style="1894" customWidth="1"/>
    <col min="8444" max="8444" width="15.7109375" style="1894" customWidth="1"/>
    <col min="8445" max="8447" width="18.85546875" style="1894" customWidth="1"/>
    <col min="8448" max="8448" width="22.5703125" style="1894"/>
    <col min="8449" max="8449" width="15.7109375" style="1894" customWidth="1"/>
    <col min="8450" max="8452" width="18.85546875" style="1894" customWidth="1"/>
    <col min="8453" max="8453" width="22.5703125" style="1894" customWidth="1"/>
    <col min="8454" max="8699" width="9.140625" style="1894" customWidth="1"/>
    <col min="8700" max="8700" width="15.7109375" style="1894" customWidth="1"/>
    <col min="8701" max="8703" width="18.85546875" style="1894" customWidth="1"/>
    <col min="8704" max="8704" width="22.5703125" style="1894"/>
    <col min="8705" max="8705" width="15.7109375" style="1894" customWidth="1"/>
    <col min="8706" max="8708" width="18.85546875" style="1894" customWidth="1"/>
    <col min="8709" max="8709" width="22.5703125" style="1894" customWidth="1"/>
    <col min="8710" max="8955" width="9.140625" style="1894" customWidth="1"/>
    <col min="8956" max="8956" width="15.7109375" style="1894" customWidth="1"/>
    <col min="8957" max="8959" width="18.85546875" style="1894" customWidth="1"/>
    <col min="8960" max="8960" width="22.5703125" style="1894"/>
    <col min="8961" max="8961" width="15.7109375" style="1894" customWidth="1"/>
    <col min="8962" max="8964" width="18.85546875" style="1894" customWidth="1"/>
    <col min="8965" max="8965" width="22.5703125" style="1894" customWidth="1"/>
    <col min="8966" max="9211" width="9.140625" style="1894" customWidth="1"/>
    <col min="9212" max="9212" width="15.7109375" style="1894" customWidth="1"/>
    <col min="9213" max="9215" width="18.85546875" style="1894" customWidth="1"/>
    <col min="9216" max="9216" width="22.5703125" style="1894"/>
    <col min="9217" max="9217" width="15.7109375" style="1894" customWidth="1"/>
    <col min="9218" max="9220" width="18.85546875" style="1894" customWidth="1"/>
    <col min="9221" max="9221" width="22.5703125" style="1894" customWidth="1"/>
    <col min="9222" max="9467" width="9.140625" style="1894" customWidth="1"/>
    <col min="9468" max="9468" width="15.7109375" style="1894" customWidth="1"/>
    <col min="9469" max="9471" width="18.85546875" style="1894" customWidth="1"/>
    <col min="9472" max="9472" width="22.5703125" style="1894"/>
    <col min="9473" max="9473" width="15.7109375" style="1894" customWidth="1"/>
    <col min="9474" max="9476" width="18.85546875" style="1894" customWidth="1"/>
    <col min="9477" max="9477" width="22.5703125" style="1894" customWidth="1"/>
    <col min="9478" max="9723" width="9.140625" style="1894" customWidth="1"/>
    <col min="9724" max="9724" width="15.7109375" style="1894" customWidth="1"/>
    <col min="9725" max="9727" width="18.85546875" style="1894" customWidth="1"/>
    <col min="9728" max="9728" width="22.5703125" style="1894"/>
    <col min="9729" max="9729" width="15.7109375" style="1894" customWidth="1"/>
    <col min="9730" max="9732" width="18.85546875" style="1894" customWidth="1"/>
    <col min="9733" max="9733" width="22.5703125" style="1894" customWidth="1"/>
    <col min="9734" max="9979" width="9.140625" style="1894" customWidth="1"/>
    <col min="9980" max="9980" width="15.7109375" style="1894" customWidth="1"/>
    <col min="9981" max="9983" width="18.85546875" style="1894" customWidth="1"/>
    <col min="9984" max="9984" width="22.5703125" style="1894"/>
    <col min="9985" max="9985" width="15.7109375" style="1894" customWidth="1"/>
    <col min="9986" max="9988" width="18.85546875" style="1894" customWidth="1"/>
    <col min="9989" max="9989" width="22.5703125" style="1894" customWidth="1"/>
    <col min="9990" max="10235" width="9.140625" style="1894" customWidth="1"/>
    <col min="10236" max="10236" width="15.7109375" style="1894" customWidth="1"/>
    <col min="10237" max="10239" width="18.85546875" style="1894" customWidth="1"/>
    <col min="10240" max="10240" width="22.5703125" style="1894"/>
    <col min="10241" max="10241" width="15.7109375" style="1894" customWidth="1"/>
    <col min="10242" max="10244" width="18.85546875" style="1894" customWidth="1"/>
    <col min="10245" max="10245" width="22.5703125" style="1894" customWidth="1"/>
    <col min="10246" max="10491" width="9.140625" style="1894" customWidth="1"/>
    <col min="10492" max="10492" width="15.7109375" style="1894" customWidth="1"/>
    <col min="10493" max="10495" width="18.85546875" style="1894" customWidth="1"/>
    <col min="10496" max="10496" width="22.5703125" style="1894"/>
    <col min="10497" max="10497" width="15.7109375" style="1894" customWidth="1"/>
    <col min="10498" max="10500" width="18.85546875" style="1894" customWidth="1"/>
    <col min="10501" max="10501" width="22.5703125" style="1894" customWidth="1"/>
    <col min="10502" max="10747" width="9.140625" style="1894" customWidth="1"/>
    <col min="10748" max="10748" width="15.7109375" style="1894" customWidth="1"/>
    <col min="10749" max="10751" width="18.85546875" style="1894" customWidth="1"/>
    <col min="10752" max="10752" width="22.5703125" style="1894"/>
    <col min="10753" max="10753" width="15.7109375" style="1894" customWidth="1"/>
    <col min="10754" max="10756" width="18.85546875" style="1894" customWidth="1"/>
    <col min="10757" max="10757" width="22.5703125" style="1894" customWidth="1"/>
    <col min="10758" max="11003" width="9.140625" style="1894" customWidth="1"/>
    <col min="11004" max="11004" width="15.7109375" style="1894" customWidth="1"/>
    <col min="11005" max="11007" width="18.85546875" style="1894" customWidth="1"/>
    <col min="11008" max="11008" width="22.5703125" style="1894"/>
    <col min="11009" max="11009" width="15.7109375" style="1894" customWidth="1"/>
    <col min="11010" max="11012" width="18.85546875" style="1894" customWidth="1"/>
    <col min="11013" max="11013" width="22.5703125" style="1894" customWidth="1"/>
    <col min="11014" max="11259" width="9.140625" style="1894" customWidth="1"/>
    <col min="11260" max="11260" width="15.7109375" style="1894" customWidth="1"/>
    <col min="11261" max="11263" width="18.85546875" style="1894" customWidth="1"/>
    <col min="11264" max="11264" width="22.5703125" style="1894"/>
    <col min="11265" max="11265" width="15.7109375" style="1894" customWidth="1"/>
    <col min="11266" max="11268" width="18.85546875" style="1894" customWidth="1"/>
    <col min="11269" max="11269" width="22.5703125" style="1894" customWidth="1"/>
    <col min="11270" max="11515" width="9.140625" style="1894" customWidth="1"/>
    <col min="11516" max="11516" width="15.7109375" style="1894" customWidth="1"/>
    <col min="11517" max="11519" width="18.85546875" style="1894" customWidth="1"/>
    <col min="11520" max="11520" width="22.5703125" style="1894"/>
    <col min="11521" max="11521" width="15.7109375" style="1894" customWidth="1"/>
    <col min="11522" max="11524" width="18.85546875" style="1894" customWidth="1"/>
    <col min="11525" max="11525" width="22.5703125" style="1894" customWidth="1"/>
    <col min="11526" max="11771" width="9.140625" style="1894" customWidth="1"/>
    <col min="11772" max="11772" width="15.7109375" style="1894" customWidth="1"/>
    <col min="11773" max="11775" width="18.85546875" style="1894" customWidth="1"/>
    <col min="11776" max="11776" width="22.5703125" style="1894"/>
    <col min="11777" max="11777" width="15.7109375" style="1894" customWidth="1"/>
    <col min="11778" max="11780" width="18.85546875" style="1894" customWidth="1"/>
    <col min="11781" max="11781" width="22.5703125" style="1894" customWidth="1"/>
    <col min="11782" max="12027" width="9.140625" style="1894" customWidth="1"/>
    <col min="12028" max="12028" width="15.7109375" style="1894" customWidth="1"/>
    <col min="12029" max="12031" width="18.85546875" style="1894" customWidth="1"/>
    <col min="12032" max="12032" width="22.5703125" style="1894"/>
    <col min="12033" max="12033" width="15.7109375" style="1894" customWidth="1"/>
    <col min="12034" max="12036" width="18.85546875" style="1894" customWidth="1"/>
    <col min="12037" max="12037" width="22.5703125" style="1894" customWidth="1"/>
    <col min="12038" max="12283" width="9.140625" style="1894" customWidth="1"/>
    <col min="12284" max="12284" width="15.7109375" style="1894" customWidth="1"/>
    <col min="12285" max="12287" width="18.85546875" style="1894" customWidth="1"/>
    <col min="12288" max="12288" width="22.5703125" style="1894"/>
    <col min="12289" max="12289" width="15.7109375" style="1894" customWidth="1"/>
    <col min="12290" max="12292" width="18.85546875" style="1894" customWidth="1"/>
    <col min="12293" max="12293" width="22.5703125" style="1894" customWidth="1"/>
    <col min="12294" max="12539" width="9.140625" style="1894" customWidth="1"/>
    <col min="12540" max="12540" width="15.7109375" style="1894" customWidth="1"/>
    <col min="12541" max="12543" width="18.85546875" style="1894" customWidth="1"/>
    <col min="12544" max="12544" width="22.5703125" style="1894"/>
    <col min="12545" max="12545" width="15.7109375" style="1894" customWidth="1"/>
    <col min="12546" max="12548" width="18.85546875" style="1894" customWidth="1"/>
    <col min="12549" max="12549" width="22.5703125" style="1894" customWidth="1"/>
    <col min="12550" max="12795" width="9.140625" style="1894" customWidth="1"/>
    <col min="12796" max="12796" width="15.7109375" style="1894" customWidth="1"/>
    <col min="12797" max="12799" width="18.85546875" style="1894" customWidth="1"/>
    <col min="12800" max="12800" width="22.5703125" style="1894"/>
    <col min="12801" max="12801" width="15.7109375" style="1894" customWidth="1"/>
    <col min="12802" max="12804" width="18.85546875" style="1894" customWidth="1"/>
    <col min="12805" max="12805" width="22.5703125" style="1894" customWidth="1"/>
    <col min="12806" max="13051" width="9.140625" style="1894" customWidth="1"/>
    <col min="13052" max="13052" width="15.7109375" style="1894" customWidth="1"/>
    <col min="13053" max="13055" width="18.85546875" style="1894" customWidth="1"/>
    <col min="13056" max="13056" width="22.5703125" style="1894"/>
    <col min="13057" max="13057" width="15.7109375" style="1894" customWidth="1"/>
    <col min="13058" max="13060" width="18.85546875" style="1894" customWidth="1"/>
    <col min="13061" max="13061" width="22.5703125" style="1894" customWidth="1"/>
    <col min="13062" max="13307" width="9.140625" style="1894" customWidth="1"/>
    <col min="13308" max="13308" width="15.7109375" style="1894" customWidth="1"/>
    <col min="13309" max="13311" width="18.85546875" style="1894" customWidth="1"/>
    <col min="13312" max="13312" width="22.5703125" style="1894"/>
    <col min="13313" max="13313" width="15.7109375" style="1894" customWidth="1"/>
    <col min="13314" max="13316" width="18.85546875" style="1894" customWidth="1"/>
    <col min="13317" max="13317" width="22.5703125" style="1894" customWidth="1"/>
    <col min="13318" max="13563" width="9.140625" style="1894" customWidth="1"/>
    <col min="13564" max="13564" width="15.7109375" style="1894" customWidth="1"/>
    <col min="13565" max="13567" width="18.85546875" style="1894" customWidth="1"/>
    <col min="13568" max="13568" width="22.5703125" style="1894"/>
    <col min="13569" max="13569" width="15.7109375" style="1894" customWidth="1"/>
    <col min="13570" max="13572" width="18.85546875" style="1894" customWidth="1"/>
    <col min="13573" max="13573" width="22.5703125" style="1894" customWidth="1"/>
    <col min="13574" max="13819" width="9.140625" style="1894" customWidth="1"/>
    <col min="13820" max="13820" width="15.7109375" style="1894" customWidth="1"/>
    <col min="13821" max="13823" width="18.85546875" style="1894" customWidth="1"/>
    <col min="13824" max="13824" width="22.5703125" style="1894"/>
    <col min="13825" max="13825" width="15.7109375" style="1894" customWidth="1"/>
    <col min="13826" max="13828" width="18.85546875" style="1894" customWidth="1"/>
    <col min="13829" max="13829" width="22.5703125" style="1894" customWidth="1"/>
    <col min="13830" max="14075" width="9.140625" style="1894" customWidth="1"/>
    <col min="14076" max="14076" width="15.7109375" style="1894" customWidth="1"/>
    <col min="14077" max="14079" width="18.85546875" style="1894" customWidth="1"/>
    <col min="14080" max="14080" width="22.5703125" style="1894"/>
    <col min="14081" max="14081" width="15.7109375" style="1894" customWidth="1"/>
    <col min="14082" max="14084" width="18.85546875" style="1894" customWidth="1"/>
    <col min="14085" max="14085" width="22.5703125" style="1894" customWidth="1"/>
    <col min="14086" max="14331" width="9.140625" style="1894" customWidth="1"/>
    <col min="14332" max="14332" width="15.7109375" style="1894" customWidth="1"/>
    <col min="14333" max="14335" width="18.85546875" style="1894" customWidth="1"/>
    <col min="14336" max="14336" width="22.5703125" style="1894"/>
    <col min="14337" max="14337" width="15.7109375" style="1894" customWidth="1"/>
    <col min="14338" max="14340" width="18.85546875" style="1894" customWidth="1"/>
    <col min="14341" max="14341" width="22.5703125" style="1894" customWidth="1"/>
    <col min="14342" max="14587" width="9.140625" style="1894" customWidth="1"/>
    <col min="14588" max="14588" width="15.7109375" style="1894" customWidth="1"/>
    <col min="14589" max="14591" width="18.85546875" style="1894" customWidth="1"/>
    <col min="14592" max="14592" width="22.5703125" style="1894"/>
    <col min="14593" max="14593" width="15.7109375" style="1894" customWidth="1"/>
    <col min="14594" max="14596" width="18.85546875" style="1894" customWidth="1"/>
    <col min="14597" max="14597" width="22.5703125" style="1894" customWidth="1"/>
    <col min="14598" max="14843" width="9.140625" style="1894" customWidth="1"/>
    <col min="14844" max="14844" width="15.7109375" style="1894" customWidth="1"/>
    <col min="14845" max="14847" width="18.85546875" style="1894" customWidth="1"/>
    <col min="14848" max="14848" width="22.5703125" style="1894"/>
    <col min="14849" max="14849" width="15.7109375" style="1894" customWidth="1"/>
    <col min="14850" max="14852" width="18.85546875" style="1894" customWidth="1"/>
    <col min="14853" max="14853" width="22.5703125" style="1894" customWidth="1"/>
    <col min="14854" max="15099" width="9.140625" style="1894" customWidth="1"/>
    <col min="15100" max="15100" width="15.7109375" style="1894" customWidth="1"/>
    <col min="15101" max="15103" width="18.85546875" style="1894" customWidth="1"/>
    <col min="15104" max="15104" width="22.5703125" style="1894"/>
    <col min="15105" max="15105" width="15.7109375" style="1894" customWidth="1"/>
    <col min="15106" max="15108" width="18.85546875" style="1894" customWidth="1"/>
    <col min="15109" max="15109" width="22.5703125" style="1894" customWidth="1"/>
    <col min="15110" max="15355" width="9.140625" style="1894" customWidth="1"/>
    <col min="15356" max="15356" width="15.7109375" style="1894" customWidth="1"/>
    <col min="15357" max="15359" width="18.85546875" style="1894" customWidth="1"/>
    <col min="15360" max="15360" width="22.5703125" style="1894"/>
    <col min="15361" max="15361" width="15.7109375" style="1894" customWidth="1"/>
    <col min="15362" max="15364" width="18.85546875" style="1894" customWidth="1"/>
    <col min="15365" max="15365" width="22.5703125" style="1894" customWidth="1"/>
    <col min="15366" max="15611" width="9.140625" style="1894" customWidth="1"/>
    <col min="15612" max="15612" width="15.7109375" style="1894" customWidth="1"/>
    <col min="15613" max="15615" width="18.85546875" style="1894" customWidth="1"/>
    <col min="15616" max="15616" width="22.5703125" style="1894"/>
    <col min="15617" max="15617" width="15.7109375" style="1894" customWidth="1"/>
    <col min="15618" max="15620" width="18.85546875" style="1894" customWidth="1"/>
    <col min="15621" max="15621" width="22.5703125" style="1894" customWidth="1"/>
    <col min="15622" max="15867" width="9.140625" style="1894" customWidth="1"/>
    <col min="15868" max="15868" width="15.7109375" style="1894" customWidth="1"/>
    <col min="15869" max="15871" width="18.85546875" style="1894" customWidth="1"/>
    <col min="15872" max="15872" width="22.5703125" style="1894"/>
    <col min="15873" max="15873" width="15.7109375" style="1894" customWidth="1"/>
    <col min="15874" max="15876" width="18.85546875" style="1894" customWidth="1"/>
    <col min="15877" max="15877" width="22.5703125" style="1894" customWidth="1"/>
    <col min="15878" max="16123" width="9.140625" style="1894" customWidth="1"/>
    <col min="16124" max="16124" width="15.7109375" style="1894" customWidth="1"/>
    <col min="16125" max="16127" width="18.85546875" style="1894" customWidth="1"/>
    <col min="16128" max="16128" width="22.5703125" style="1894"/>
    <col min="16129" max="16129" width="15.7109375" style="1894" customWidth="1"/>
    <col min="16130" max="16132" width="18.85546875" style="1894" customWidth="1"/>
    <col min="16133" max="16133" width="22.5703125" style="1894" customWidth="1"/>
    <col min="16134" max="16379" width="9.140625" style="1894" customWidth="1"/>
    <col min="16380" max="16380" width="15.7109375" style="1894" customWidth="1"/>
    <col min="16381" max="16383" width="18.85546875" style="1894" customWidth="1"/>
    <col min="16384" max="16384" width="22.5703125" style="1894"/>
  </cols>
  <sheetData>
    <row r="1" spans="1:5" ht="25.5">
      <c r="A1" s="1172" t="s">
        <v>322</v>
      </c>
    </row>
    <row r="2" spans="1:5" s="2163" customFormat="1" ht="18.75" thickBot="1">
      <c r="A2" s="1881" t="s">
        <v>812</v>
      </c>
    </row>
    <row r="3" spans="1:5" s="2164" customFormat="1" ht="33" customHeight="1" thickBot="1">
      <c r="A3" s="3134" t="s">
        <v>1201</v>
      </c>
      <c r="B3" s="3135" t="s">
        <v>657</v>
      </c>
      <c r="C3" s="3135" t="s">
        <v>1202</v>
      </c>
      <c r="D3" s="3135" t="s">
        <v>1203</v>
      </c>
      <c r="E3" s="3136" t="s">
        <v>1204</v>
      </c>
    </row>
    <row r="4" spans="1:5" ht="18" customHeight="1">
      <c r="A4" s="3137" t="s">
        <v>1141</v>
      </c>
      <c r="B4" s="2165">
        <v>90.8</v>
      </c>
      <c r="C4" s="2165">
        <v>130.9</v>
      </c>
      <c r="D4" s="2165">
        <v>194.2</v>
      </c>
      <c r="E4" s="3141">
        <v>118.3</v>
      </c>
    </row>
    <row r="5" spans="1:5" ht="18" customHeight="1">
      <c r="A5" s="3137" t="s">
        <v>1142</v>
      </c>
      <c r="B5" s="2165">
        <v>91</v>
      </c>
      <c r="C5" s="2165">
        <v>129.4</v>
      </c>
      <c r="D5" s="2165">
        <v>199</v>
      </c>
      <c r="E5" s="3141">
        <v>117.7</v>
      </c>
    </row>
    <row r="6" spans="1:5" ht="18" customHeight="1">
      <c r="A6" s="3137" t="s">
        <v>1143</v>
      </c>
      <c r="B6" s="2165">
        <v>91.3</v>
      </c>
      <c r="C6" s="2165">
        <v>129</v>
      </c>
      <c r="D6" s="2165">
        <v>199.5</v>
      </c>
      <c r="E6" s="3141">
        <v>118</v>
      </c>
    </row>
    <row r="7" spans="1:5" ht="18" customHeight="1" thickBot="1">
      <c r="A7" s="3137" t="s">
        <v>1144</v>
      </c>
      <c r="B7" s="2165">
        <v>91.7</v>
      </c>
      <c r="C7" s="2165">
        <v>129</v>
      </c>
      <c r="D7" s="2165">
        <v>200</v>
      </c>
      <c r="E7" s="3141">
        <v>117.2</v>
      </c>
    </row>
    <row r="8" spans="1:5" s="2167" customFormat="1" ht="18" customHeight="1" thickBot="1">
      <c r="A8" s="3081">
        <v>2008</v>
      </c>
      <c r="B8" s="2166">
        <v>91.2</v>
      </c>
      <c r="C8" s="2166">
        <v>129.57499999999999</v>
      </c>
      <c r="D8" s="2166">
        <v>198.17500000000001</v>
      </c>
      <c r="E8" s="3142">
        <v>117.8</v>
      </c>
    </row>
    <row r="9" spans="1:5" ht="18" customHeight="1">
      <c r="A9" s="3137" t="s">
        <v>1146</v>
      </c>
      <c r="B9" s="2165">
        <v>91.6</v>
      </c>
      <c r="C9" s="2165">
        <v>127.2</v>
      </c>
      <c r="D9" s="2165">
        <v>198</v>
      </c>
      <c r="E9" s="3141">
        <v>116.9</v>
      </c>
    </row>
    <row r="10" spans="1:5" ht="18" customHeight="1">
      <c r="A10" s="3137" t="s">
        <v>1147</v>
      </c>
      <c r="B10" s="2165">
        <v>92.3</v>
      </c>
      <c r="C10" s="2165">
        <v>129.5</v>
      </c>
      <c r="D10" s="2165">
        <v>195.9</v>
      </c>
      <c r="E10" s="3141">
        <v>118.1</v>
      </c>
    </row>
    <row r="11" spans="1:5" ht="18" customHeight="1">
      <c r="A11" s="3137" t="s">
        <v>1148</v>
      </c>
      <c r="B11" s="2165">
        <v>92.8</v>
      </c>
      <c r="C11" s="2165">
        <v>130.5</v>
      </c>
      <c r="D11" s="2165">
        <v>199.3</v>
      </c>
      <c r="E11" s="3141">
        <v>118.9</v>
      </c>
    </row>
    <row r="12" spans="1:5" ht="18" customHeight="1" thickBot="1">
      <c r="A12" s="3137" t="s">
        <v>1149</v>
      </c>
      <c r="B12" s="2165">
        <v>93</v>
      </c>
      <c r="C12" s="2165">
        <v>130.5</v>
      </c>
      <c r="D12" s="2165">
        <v>200</v>
      </c>
      <c r="E12" s="3141">
        <v>119</v>
      </c>
    </row>
    <row r="13" spans="1:5" s="2167" customFormat="1" ht="18" customHeight="1" thickBot="1">
      <c r="A13" s="3081">
        <v>2009</v>
      </c>
      <c r="B13" s="2166">
        <v>92.424999999999997</v>
      </c>
      <c r="C13" s="2166">
        <v>129.42500000000001</v>
      </c>
      <c r="D13" s="2166">
        <v>198.3</v>
      </c>
      <c r="E13" s="3142">
        <v>118.22499999999999</v>
      </c>
    </row>
    <row r="14" spans="1:5" ht="18" customHeight="1">
      <c r="A14" s="3137" t="s">
        <v>1018</v>
      </c>
      <c r="B14" s="2165">
        <v>92.9</v>
      </c>
      <c r="C14" s="2165">
        <v>130.9</v>
      </c>
      <c r="D14" s="2165">
        <v>195.5</v>
      </c>
      <c r="E14" s="3141">
        <v>118.6</v>
      </c>
    </row>
    <row r="15" spans="1:5" ht="18" customHeight="1">
      <c r="A15" s="3137" t="s">
        <v>1019</v>
      </c>
      <c r="B15" s="2165">
        <v>93.45</v>
      </c>
      <c r="C15" s="2165">
        <v>130.69999999999999</v>
      </c>
      <c r="D15" s="2165">
        <v>199.7</v>
      </c>
      <c r="E15" s="3141">
        <v>120.89</v>
      </c>
    </row>
    <row r="16" spans="1:5" ht="18" customHeight="1">
      <c r="A16" s="3137" t="s">
        <v>1020</v>
      </c>
      <c r="B16" s="2165">
        <v>94.56</v>
      </c>
      <c r="C16" s="2165">
        <v>131.19999999999999</v>
      </c>
      <c r="D16" s="2165">
        <v>200.2</v>
      </c>
      <c r="E16" s="3141">
        <v>121.99</v>
      </c>
    </row>
    <row r="17" spans="1:14" ht="18" customHeight="1" thickBot="1">
      <c r="A17" s="3137" t="s">
        <v>1021</v>
      </c>
      <c r="B17" s="2165">
        <v>95.99</v>
      </c>
      <c r="C17" s="2165">
        <v>134</v>
      </c>
      <c r="D17" s="2165">
        <v>207.27</v>
      </c>
      <c r="E17" s="3141">
        <v>126.89</v>
      </c>
    </row>
    <row r="18" spans="1:14" s="2167" customFormat="1" ht="18" customHeight="1" thickBot="1">
      <c r="A18" s="3081">
        <v>2010</v>
      </c>
      <c r="B18" s="2166">
        <v>94.225000000000009</v>
      </c>
      <c r="C18" s="2166">
        <v>131.69999999999999</v>
      </c>
      <c r="D18" s="2166">
        <v>200.66749999999999</v>
      </c>
      <c r="E18" s="3142">
        <v>122.0925</v>
      </c>
    </row>
    <row r="19" spans="1:14" ht="18" customHeight="1">
      <c r="A19" s="3137" t="s">
        <v>1023</v>
      </c>
      <c r="B19" s="2165">
        <v>98.5</v>
      </c>
      <c r="C19" s="2165">
        <v>140.1</v>
      </c>
      <c r="D19" s="2165">
        <v>189.8</v>
      </c>
      <c r="E19" s="3141">
        <v>127.2</v>
      </c>
    </row>
    <row r="20" spans="1:14" ht="18" customHeight="1">
      <c r="A20" s="3137" t="s">
        <v>1024</v>
      </c>
      <c r="B20" s="2165">
        <v>99.3</v>
      </c>
      <c r="C20" s="2165">
        <v>141.19999999999999</v>
      </c>
      <c r="D20" s="2165">
        <v>204.8</v>
      </c>
      <c r="E20" s="3141">
        <v>128.80000000000001</v>
      </c>
      <c r="J20" s="1917"/>
    </row>
    <row r="21" spans="1:14" ht="18" customHeight="1">
      <c r="A21" s="3137" t="s">
        <v>1025</v>
      </c>
      <c r="B21" s="2165">
        <v>101.8</v>
      </c>
      <c r="C21" s="2165">
        <v>145.69999999999999</v>
      </c>
      <c r="D21" s="2165">
        <v>204.8</v>
      </c>
      <c r="E21" s="3141">
        <v>133</v>
      </c>
    </row>
    <row r="22" spans="1:14" ht="18" customHeight="1" thickBot="1">
      <c r="A22" s="3137" t="s">
        <v>1026</v>
      </c>
      <c r="B22" s="2165">
        <v>110.25</v>
      </c>
      <c r="C22" s="2165">
        <v>145.76</v>
      </c>
      <c r="D22" s="2165">
        <v>210.56</v>
      </c>
      <c r="E22" s="3141">
        <v>138.76</v>
      </c>
    </row>
    <row r="23" spans="1:14" s="2167" customFormat="1" ht="18" customHeight="1" thickBot="1">
      <c r="A23" s="3138" t="s">
        <v>904</v>
      </c>
      <c r="B23" s="2166">
        <v>102.46250000000001</v>
      </c>
      <c r="C23" s="2166">
        <v>143.19</v>
      </c>
      <c r="D23" s="2166">
        <v>202.49</v>
      </c>
      <c r="E23" s="3142">
        <v>131.94</v>
      </c>
    </row>
    <row r="24" spans="1:14" s="2167" customFormat="1" ht="18" customHeight="1">
      <c r="A24" s="3139" t="s">
        <v>1028</v>
      </c>
      <c r="B24" s="2168">
        <v>105.89</v>
      </c>
      <c r="C24" s="2168">
        <v>145.88999999999999</v>
      </c>
      <c r="D24" s="2168">
        <v>205.89</v>
      </c>
      <c r="E24" s="3143">
        <v>135.35</v>
      </c>
    </row>
    <row r="25" spans="1:14" s="2167" customFormat="1" ht="18" customHeight="1">
      <c r="A25" s="3137" t="s">
        <v>1029</v>
      </c>
      <c r="B25" s="2165">
        <v>106.32</v>
      </c>
      <c r="C25" s="2165">
        <v>146.66999999999999</v>
      </c>
      <c r="D25" s="2165">
        <v>206.2</v>
      </c>
      <c r="E25" s="3141">
        <v>137.25</v>
      </c>
    </row>
    <row r="26" spans="1:14" s="2167" customFormat="1" ht="18" customHeight="1">
      <c r="A26" s="3137" t="s">
        <v>1030</v>
      </c>
      <c r="B26" s="2165">
        <v>106.67</v>
      </c>
      <c r="C26" s="2165">
        <v>146.96</v>
      </c>
      <c r="D26" s="2165">
        <v>206.42</v>
      </c>
      <c r="E26" s="3141">
        <v>137.47999999999999</v>
      </c>
    </row>
    <row r="27" spans="1:14" s="2167" customFormat="1" ht="18" customHeight="1" thickBot="1">
      <c r="A27" s="3137" t="s">
        <v>1031</v>
      </c>
      <c r="B27" s="2165">
        <v>107.36</v>
      </c>
      <c r="C27" s="2165">
        <v>147.12</v>
      </c>
      <c r="D27" s="2165">
        <v>206.55</v>
      </c>
      <c r="E27" s="3141">
        <v>137.59</v>
      </c>
    </row>
    <row r="28" spans="1:14" s="2167" customFormat="1" ht="18" customHeight="1" thickBot="1">
      <c r="A28" s="3138" t="s">
        <v>905</v>
      </c>
      <c r="B28" s="2166">
        <v>106.56</v>
      </c>
      <c r="C28" s="2166">
        <v>146.66</v>
      </c>
      <c r="D28" s="2166">
        <v>206.26499999999999</v>
      </c>
      <c r="E28" s="3142">
        <v>136.91750000000002</v>
      </c>
    </row>
    <row r="29" spans="1:14" s="2167" customFormat="1" ht="18" customHeight="1">
      <c r="A29" s="3139" t="s">
        <v>1205</v>
      </c>
      <c r="B29" s="2168">
        <v>106.78</v>
      </c>
      <c r="C29" s="2168">
        <v>145.69999999999999</v>
      </c>
      <c r="D29" s="2169">
        <v>205.98</v>
      </c>
      <c r="E29" s="3143">
        <v>136.35</v>
      </c>
      <c r="G29" s="2170"/>
      <c r="H29" s="2170"/>
      <c r="I29" s="2170"/>
      <c r="J29" s="2170"/>
    </row>
    <row r="30" spans="1:14" ht="18.75" customHeight="1">
      <c r="A30" s="3137" t="s">
        <v>1206</v>
      </c>
      <c r="B30" s="2165">
        <v>107.89</v>
      </c>
      <c r="C30" s="2165">
        <v>145.58000000000001</v>
      </c>
      <c r="D30" s="2165">
        <v>205.87</v>
      </c>
      <c r="E30" s="3141">
        <v>137.25</v>
      </c>
      <c r="G30" s="1917"/>
      <c r="H30" s="1917"/>
      <c r="I30" s="1917"/>
      <c r="J30" s="1917"/>
      <c r="K30" s="2167"/>
      <c r="L30" s="2167"/>
      <c r="M30" s="2167"/>
      <c r="N30" s="2167"/>
    </row>
    <row r="31" spans="1:14" ht="18.75" customHeight="1">
      <c r="A31" s="3137" t="s">
        <v>1207</v>
      </c>
      <c r="B31" s="2165">
        <v>110.87</v>
      </c>
      <c r="C31" s="2165">
        <v>147</v>
      </c>
      <c r="D31" s="2165">
        <v>206.42</v>
      </c>
      <c r="E31" s="3141">
        <v>138.99</v>
      </c>
      <c r="G31" s="1917"/>
      <c r="H31" s="1917"/>
      <c r="I31" s="1917"/>
      <c r="J31" s="1917"/>
      <c r="K31" s="2167"/>
      <c r="L31" s="2167"/>
      <c r="M31" s="2167"/>
      <c r="N31" s="2167"/>
    </row>
    <row r="32" spans="1:14" ht="17.25" customHeight="1" thickBot="1">
      <c r="A32" s="3140" t="s">
        <v>1208</v>
      </c>
      <c r="B32" s="2171">
        <v>111.2</v>
      </c>
      <c r="C32" s="2171">
        <v>146.78</v>
      </c>
      <c r="D32" s="2171">
        <v>207.44</v>
      </c>
      <c r="E32" s="3144">
        <v>139.22999999999999</v>
      </c>
      <c r="G32" s="1917"/>
      <c r="H32" s="1917"/>
      <c r="I32" s="1917"/>
      <c r="J32" s="1917"/>
      <c r="K32" s="2167"/>
      <c r="L32" s="2167"/>
      <c r="M32" s="2167"/>
      <c r="N32" s="2167"/>
    </row>
    <row r="33" spans="1:14" ht="18" customHeight="1" thickBot="1">
      <c r="A33" s="3138" t="s">
        <v>1209</v>
      </c>
      <c r="B33" s="2166">
        <v>109.185</v>
      </c>
      <c r="C33" s="2166">
        <v>146.26499999999999</v>
      </c>
      <c r="D33" s="2166">
        <v>206.42750000000001</v>
      </c>
      <c r="E33" s="3142">
        <v>137.95500000000001</v>
      </c>
      <c r="G33" s="2170"/>
      <c r="H33" s="2170"/>
      <c r="I33" s="2170"/>
      <c r="J33" s="2170"/>
      <c r="K33" s="2167"/>
      <c r="L33" s="2167"/>
      <c r="M33" s="2167"/>
      <c r="N33" s="2167"/>
    </row>
    <row r="34" spans="1:14" ht="18.75" customHeight="1" thickBot="1">
      <c r="A34" s="3081" t="s">
        <v>1210</v>
      </c>
      <c r="B34" s="2172">
        <v>108.2</v>
      </c>
      <c r="C34" s="2172">
        <v>147.19999999999999</v>
      </c>
      <c r="D34" s="2173">
        <v>206.7</v>
      </c>
      <c r="E34" s="3142">
        <v>138.97999999999999</v>
      </c>
      <c r="G34" s="1917"/>
      <c r="H34" s="1917"/>
      <c r="I34" s="1917"/>
      <c r="J34" s="1917"/>
      <c r="K34" s="2167"/>
      <c r="L34" s="2167"/>
      <c r="M34" s="2167"/>
      <c r="N34" s="2167"/>
    </row>
    <row r="35" spans="1:14" ht="20.100000000000001" customHeight="1">
      <c r="A35" s="1951" t="s">
        <v>1172</v>
      </c>
    </row>
    <row r="36" spans="1:14" ht="20.100000000000001" customHeight="1">
      <c r="A36" s="2083" t="s">
        <v>1173</v>
      </c>
    </row>
    <row r="37" spans="1:14" s="2175" customFormat="1" ht="13.5" customHeight="1">
      <c r="A37" s="2174" t="s">
        <v>369</v>
      </c>
    </row>
  </sheetData>
  <hyperlinks>
    <hyperlink ref="A1" location="Menu!A1" display="Return to Menu"/>
  </hyperlinks>
  <pageMargins left="0.70866141732283472" right="0.70866141732283472" top="0.74803149606299213" bottom="0.74803149606299213" header="0.31496062992125984" footer="0.31496062992125984"/>
  <pageSetup scale="9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3"/>
  <sheetViews>
    <sheetView view="pageBreakPreview" zoomScaleSheetLayoutView="100" workbookViewId="0">
      <pane xSplit="1" ySplit="3" topLeftCell="B4" activePane="bottomRight" state="frozen"/>
      <selection activeCell="CJ27" sqref="CJ27"/>
      <selection pane="topRight" activeCell="CJ27" sqref="CJ27"/>
      <selection pane="bottomLeft" activeCell="CJ27" sqref="CJ27"/>
      <selection pane="bottomRight"/>
    </sheetView>
  </sheetViews>
  <sheetFormatPr defaultColWidth="22.5703125" defaultRowHeight="15.75"/>
  <cols>
    <col min="1" max="1" width="15.7109375" style="1882" customWidth="1"/>
    <col min="2" max="2" width="10.85546875" style="1894" bestFit="1" customWidth="1"/>
    <col min="3" max="3" width="18.42578125" style="1894" bestFit="1" customWidth="1"/>
    <col min="4" max="4" width="13.85546875" style="1894" bestFit="1" customWidth="1"/>
    <col min="5" max="5" width="14.140625" style="1894" bestFit="1" customWidth="1"/>
    <col min="6" max="6" width="9.140625" style="1894" customWidth="1"/>
    <col min="7" max="7" width="13.28515625" style="1894" customWidth="1"/>
    <col min="8" max="9" width="9.140625" style="1894" customWidth="1"/>
    <col min="10" max="10" width="16.7109375" style="1894" customWidth="1"/>
    <col min="11" max="11" width="9.140625" style="1894" customWidth="1"/>
    <col min="12" max="12" width="10.7109375" style="1894" customWidth="1"/>
    <col min="13" max="13" width="11.5703125" style="1894" customWidth="1"/>
    <col min="14" max="251" width="9.140625" style="1894" customWidth="1"/>
    <col min="252" max="252" width="15.7109375" style="1894" customWidth="1"/>
    <col min="253" max="255" width="18.85546875" style="1894" customWidth="1"/>
    <col min="256" max="256" width="22.5703125" style="1894"/>
    <col min="257" max="257" width="15.7109375" style="1894" customWidth="1"/>
    <col min="258" max="258" width="10.85546875" style="1894" bestFit="1" customWidth="1"/>
    <col min="259" max="259" width="18.42578125" style="1894" bestFit="1" customWidth="1"/>
    <col min="260" max="260" width="13.85546875" style="1894" bestFit="1" customWidth="1"/>
    <col min="261" max="261" width="14.140625" style="1894" bestFit="1" customWidth="1"/>
    <col min="262" max="262" width="9.140625" style="1894" customWidth="1"/>
    <col min="263" max="263" width="13.28515625" style="1894" customWidth="1"/>
    <col min="264" max="265" width="9.140625" style="1894" customWidth="1"/>
    <col min="266" max="266" width="16.7109375" style="1894" customWidth="1"/>
    <col min="267" max="267" width="9.140625" style="1894" customWidth="1"/>
    <col min="268" max="268" width="10.7109375" style="1894" customWidth="1"/>
    <col min="269" max="269" width="11.5703125" style="1894" customWidth="1"/>
    <col min="270" max="507" width="9.140625" style="1894" customWidth="1"/>
    <col min="508" max="508" width="15.7109375" style="1894" customWidth="1"/>
    <col min="509" max="511" width="18.85546875" style="1894" customWidth="1"/>
    <col min="512" max="512" width="22.5703125" style="1894"/>
    <col min="513" max="513" width="15.7109375" style="1894" customWidth="1"/>
    <col min="514" max="514" width="10.85546875" style="1894" bestFit="1" customWidth="1"/>
    <col min="515" max="515" width="18.42578125" style="1894" bestFit="1" customWidth="1"/>
    <col min="516" max="516" width="13.85546875" style="1894" bestFit="1" customWidth="1"/>
    <col min="517" max="517" width="14.140625" style="1894" bestFit="1" customWidth="1"/>
    <col min="518" max="518" width="9.140625" style="1894" customWidth="1"/>
    <col min="519" max="519" width="13.28515625" style="1894" customWidth="1"/>
    <col min="520" max="521" width="9.140625" style="1894" customWidth="1"/>
    <col min="522" max="522" width="16.7109375" style="1894" customWidth="1"/>
    <col min="523" max="523" width="9.140625" style="1894" customWidth="1"/>
    <col min="524" max="524" width="10.7109375" style="1894" customWidth="1"/>
    <col min="525" max="525" width="11.5703125" style="1894" customWidth="1"/>
    <col min="526" max="763" width="9.140625" style="1894" customWidth="1"/>
    <col min="764" max="764" width="15.7109375" style="1894" customWidth="1"/>
    <col min="765" max="767" width="18.85546875" style="1894" customWidth="1"/>
    <col min="768" max="768" width="22.5703125" style="1894"/>
    <col min="769" max="769" width="15.7109375" style="1894" customWidth="1"/>
    <col min="770" max="770" width="10.85546875" style="1894" bestFit="1" customWidth="1"/>
    <col min="771" max="771" width="18.42578125" style="1894" bestFit="1" customWidth="1"/>
    <col min="772" max="772" width="13.85546875" style="1894" bestFit="1" customWidth="1"/>
    <col min="773" max="773" width="14.140625" style="1894" bestFit="1" customWidth="1"/>
    <col min="774" max="774" width="9.140625" style="1894" customWidth="1"/>
    <col min="775" max="775" width="13.28515625" style="1894" customWidth="1"/>
    <col min="776" max="777" width="9.140625" style="1894" customWidth="1"/>
    <col min="778" max="778" width="16.7109375" style="1894" customWidth="1"/>
    <col min="779" max="779" width="9.140625" style="1894" customWidth="1"/>
    <col min="780" max="780" width="10.7109375" style="1894" customWidth="1"/>
    <col min="781" max="781" width="11.5703125" style="1894" customWidth="1"/>
    <col min="782" max="1019" width="9.140625" style="1894" customWidth="1"/>
    <col min="1020" max="1020" width="15.7109375" style="1894" customWidth="1"/>
    <col min="1021" max="1023" width="18.85546875" style="1894" customWidth="1"/>
    <col min="1024" max="1024" width="22.5703125" style="1894"/>
    <col min="1025" max="1025" width="15.7109375" style="1894" customWidth="1"/>
    <col min="1026" max="1026" width="10.85546875" style="1894" bestFit="1" customWidth="1"/>
    <col min="1027" max="1027" width="18.42578125" style="1894" bestFit="1" customWidth="1"/>
    <col min="1028" max="1028" width="13.85546875" style="1894" bestFit="1" customWidth="1"/>
    <col min="1029" max="1029" width="14.140625" style="1894" bestFit="1" customWidth="1"/>
    <col min="1030" max="1030" width="9.140625" style="1894" customWidth="1"/>
    <col min="1031" max="1031" width="13.28515625" style="1894" customWidth="1"/>
    <col min="1032" max="1033" width="9.140625" style="1894" customWidth="1"/>
    <col min="1034" max="1034" width="16.7109375" style="1894" customWidth="1"/>
    <col min="1035" max="1035" width="9.140625" style="1894" customWidth="1"/>
    <col min="1036" max="1036" width="10.7109375" style="1894" customWidth="1"/>
    <col min="1037" max="1037" width="11.5703125" style="1894" customWidth="1"/>
    <col min="1038" max="1275" width="9.140625" style="1894" customWidth="1"/>
    <col min="1276" max="1276" width="15.7109375" style="1894" customWidth="1"/>
    <col min="1277" max="1279" width="18.85546875" style="1894" customWidth="1"/>
    <col min="1280" max="1280" width="22.5703125" style="1894"/>
    <col min="1281" max="1281" width="15.7109375" style="1894" customWidth="1"/>
    <col min="1282" max="1282" width="10.85546875" style="1894" bestFit="1" customWidth="1"/>
    <col min="1283" max="1283" width="18.42578125" style="1894" bestFit="1" customWidth="1"/>
    <col min="1284" max="1284" width="13.85546875" style="1894" bestFit="1" customWidth="1"/>
    <col min="1285" max="1285" width="14.140625" style="1894" bestFit="1" customWidth="1"/>
    <col min="1286" max="1286" width="9.140625" style="1894" customWidth="1"/>
    <col min="1287" max="1287" width="13.28515625" style="1894" customWidth="1"/>
    <col min="1288" max="1289" width="9.140625" style="1894" customWidth="1"/>
    <col min="1290" max="1290" width="16.7109375" style="1894" customWidth="1"/>
    <col min="1291" max="1291" width="9.140625" style="1894" customWidth="1"/>
    <col min="1292" max="1292" width="10.7109375" style="1894" customWidth="1"/>
    <col min="1293" max="1293" width="11.5703125" style="1894" customWidth="1"/>
    <col min="1294" max="1531" width="9.140625" style="1894" customWidth="1"/>
    <col min="1532" max="1532" width="15.7109375" style="1894" customWidth="1"/>
    <col min="1533" max="1535" width="18.85546875" style="1894" customWidth="1"/>
    <col min="1536" max="1536" width="22.5703125" style="1894"/>
    <col min="1537" max="1537" width="15.7109375" style="1894" customWidth="1"/>
    <col min="1538" max="1538" width="10.85546875" style="1894" bestFit="1" customWidth="1"/>
    <col min="1539" max="1539" width="18.42578125" style="1894" bestFit="1" customWidth="1"/>
    <col min="1540" max="1540" width="13.85546875" style="1894" bestFit="1" customWidth="1"/>
    <col min="1541" max="1541" width="14.140625" style="1894" bestFit="1" customWidth="1"/>
    <col min="1542" max="1542" width="9.140625" style="1894" customWidth="1"/>
    <col min="1543" max="1543" width="13.28515625" style="1894" customWidth="1"/>
    <col min="1544" max="1545" width="9.140625" style="1894" customWidth="1"/>
    <col min="1546" max="1546" width="16.7109375" style="1894" customWidth="1"/>
    <col min="1547" max="1547" width="9.140625" style="1894" customWidth="1"/>
    <col min="1548" max="1548" width="10.7109375" style="1894" customWidth="1"/>
    <col min="1549" max="1549" width="11.5703125" style="1894" customWidth="1"/>
    <col min="1550" max="1787" width="9.140625" style="1894" customWidth="1"/>
    <col min="1788" max="1788" width="15.7109375" style="1894" customWidth="1"/>
    <col min="1789" max="1791" width="18.85546875" style="1894" customWidth="1"/>
    <col min="1792" max="1792" width="22.5703125" style="1894"/>
    <col min="1793" max="1793" width="15.7109375" style="1894" customWidth="1"/>
    <col min="1794" max="1794" width="10.85546875" style="1894" bestFit="1" customWidth="1"/>
    <col min="1795" max="1795" width="18.42578125" style="1894" bestFit="1" customWidth="1"/>
    <col min="1796" max="1796" width="13.85546875" style="1894" bestFit="1" customWidth="1"/>
    <col min="1797" max="1797" width="14.140625" style="1894" bestFit="1" customWidth="1"/>
    <col min="1798" max="1798" width="9.140625" style="1894" customWidth="1"/>
    <col min="1799" max="1799" width="13.28515625" style="1894" customWidth="1"/>
    <col min="1800" max="1801" width="9.140625" style="1894" customWidth="1"/>
    <col min="1802" max="1802" width="16.7109375" style="1894" customWidth="1"/>
    <col min="1803" max="1803" width="9.140625" style="1894" customWidth="1"/>
    <col min="1804" max="1804" width="10.7109375" style="1894" customWidth="1"/>
    <col min="1805" max="1805" width="11.5703125" style="1894" customWidth="1"/>
    <col min="1806" max="2043" width="9.140625" style="1894" customWidth="1"/>
    <col min="2044" max="2044" width="15.7109375" style="1894" customWidth="1"/>
    <col min="2045" max="2047" width="18.85546875" style="1894" customWidth="1"/>
    <col min="2048" max="2048" width="22.5703125" style="1894"/>
    <col min="2049" max="2049" width="15.7109375" style="1894" customWidth="1"/>
    <col min="2050" max="2050" width="10.85546875" style="1894" bestFit="1" customWidth="1"/>
    <col min="2051" max="2051" width="18.42578125" style="1894" bestFit="1" customWidth="1"/>
    <col min="2052" max="2052" width="13.85546875" style="1894" bestFit="1" customWidth="1"/>
    <col min="2053" max="2053" width="14.140625" style="1894" bestFit="1" customWidth="1"/>
    <col min="2054" max="2054" width="9.140625" style="1894" customWidth="1"/>
    <col min="2055" max="2055" width="13.28515625" style="1894" customWidth="1"/>
    <col min="2056" max="2057" width="9.140625" style="1894" customWidth="1"/>
    <col min="2058" max="2058" width="16.7109375" style="1894" customWidth="1"/>
    <col min="2059" max="2059" width="9.140625" style="1894" customWidth="1"/>
    <col min="2060" max="2060" width="10.7109375" style="1894" customWidth="1"/>
    <col min="2061" max="2061" width="11.5703125" style="1894" customWidth="1"/>
    <col min="2062" max="2299" width="9.140625" style="1894" customWidth="1"/>
    <col min="2300" max="2300" width="15.7109375" style="1894" customWidth="1"/>
    <col min="2301" max="2303" width="18.85546875" style="1894" customWidth="1"/>
    <col min="2304" max="2304" width="22.5703125" style="1894"/>
    <col min="2305" max="2305" width="15.7109375" style="1894" customWidth="1"/>
    <col min="2306" max="2306" width="10.85546875" style="1894" bestFit="1" customWidth="1"/>
    <col min="2307" max="2307" width="18.42578125" style="1894" bestFit="1" customWidth="1"/>
    <col min="2308" max="2308" width="13.85546875" style="1894" bestFit="1" customWidth="1"/>
    <col min="2309" max="2309" width="14.140625" style="1894" bestFit="1" customWidth="1"/>
    <col min="2310" max="2310" width="9.140625" style="1894" customWidth="1"/>
    <col min="2311" max="2311" width="13.28515625" style="1894" customWidth="1"/>
    <col min="2312" max="2313" width="9.140625" style="1894" customWidth="1"/>
    <col min="2314" max="2314" width="16.7109375" style="1894" customWidth="1"/>
    <col min="2315" max="2315" width="9.140625" style="1894" customWidth="1"/>
    <col min="2316" max="2316" width="10.7109375" style="1894" customWidth="1"/>
    <col min="2317" max="2317" width="11.5703125" style="1894" customWidth="1"/>
    <col min="2318" max="2555" width="9.140625" style="1894" customWidth="1"/>
    <col min="2556" max="2556" width="15.7109375" style="1894" customWidth="1"/>
    <col min="2557" max="2559" width="18.85546875" style="1894" customWidth="1"/>
    <col min="2560" max="2560" width="22.5703125" style="1894"/>
    <col min="2561" max="2561" width="15.7109375" style="1894" customWidth="1"/>
    <col min="2562" max="2562" width="10.85546875" style="1894" bestFit="1" customWidth="1"/>
    <col min="2563" max="2563" width="18.42578125" style="1894" bestFit="1" customWidth="1"/>
    <col min="2564" max="2564" width="13.85546875" style="1894" bestFit="1" customWidth="1"/>
    <col min="2565" max="2565" width="14.140625" style="1894" bestFit="1" customWidth="1"/>
    <col min="2566" max="2566" width="9.140625" style="1894" customWidth="1"/>
    <col min="2567" max="2567" width="13.28515625" style="1894" customWidth="1"/>
    <col min="2568" max="2569" width="9.140625" style="1894" customWidth="1"/>
    <col min="2570" max="2570" width="16.7109375" style="1894" customWidth="1"/>
    <col min="2571" max="2571" width="9.140625" style="1894" customWidth="1"/>
    <col min="2572" max="2572" width="10.7109375" style="1894" customWidth="1"/>
    <col min="2573" max="2573" width="11.5703125" style="1894" customWidth="1"/>
    <col min="2574" max="2811" width="9.140625" style="1894" customWidth="1"/>
    <col min="2812" max="2812" width="15.7109375" style="1894" customWidth="1"/>
    <col min="2813" max="2815" width="18.85546875" style="1894" customWidth="1"/>
    <col min="2816" max="2816" width="22.5703125" style="1894"/>
    <col min="2817" max="2817" width="15.7109375" style="1894" customWidth="1"/>
    <col min="2818" max="2818" width="10.85546875" style="1894" bestFit="1" customWidth="1"/>
    <col min="2819" max="2819" width="18.42578125" style="1894" bestFit="1" customWidth="1"/>
    <col min="2820" max="2820" width="13.85546875" style="1894" bestFit="1" customWidth="1"/>
    <col min="2821" max="2821" width="14.140625" style="1894" bestFit="1" customWidth="1"/>
    <col min="2822" max="2822" width="9.140625" style="1894" customWidth="1"/>
    <col min="2823" max="2823" width="13.28515625" style="1894" customWidth="1"/>
    <col min="2824" max="2825" width="9.140625" style="1894" customWidth="1"/>
    <col min="2826" max="2826" width="16.7109375" style="1894" customWidth="1"/>
    <col min="2827" max="2827" width="9.140625" style="1894" customWidth="1"/>
    <col min="2828" max="2828" width="10.7109375" style="1894" customWidth="1"/>
    <col min="2829" max="2829" width="11.5703125" style="1894" customWidth="1"/>
    <col min="2830" max="3067" width="9.140625" style="1894" customWidth="1"/>
    <col min="3068" max="3068" width="15.7109375" style="1894" customWidth="1"/>
    <col min="3069" max="3071" width="18.85546875" style="1894" customWidth="1"/>
    <col min="3072" max="3072" width="22.5703125" style="1894"/>
    <col min="3073" max="3073" width="15.7109375" style="1894" customWidth="1"/>
    <col min="3074" max="3074" width="10.85546875" style="1894" bestFit="1" customWidth="1"/>
    <col min="3075" max="3075" width="18.42578125" style="1894" bestFit="1" customWidth="1"/>
    <col min="3076" max="3076" width="13.85546875" style="1894" bestFit="1" customWidth="1"/>
    <col min="3077" max="3077" width="14.140625" style="1894" bestFit="1" customWidth="1"/>
    <col min="3078" max="3078" width="9.140625" style="1894" customWidth="1"/>
    <col min="3079" max="3079" width="13.28515625" style="1894" customWidth="1"/>
    <col min="3080" max="3081" width="9.140625" style="1894" customWidth="1"/>
    <col min="3082" max="3082" width="16.7109375" style="1894" customWidth="1"/>
    <col min="3083" max="3083" width="9.140625" style="1894" customWidth="1"/>
    <col min="3084" max="3084" width="10.7109375" style="1894" customWidth="1"/>
    <col min="3085" max="3085" width="11.5703125" style="1894" customWidth="1"/>
    <col min="3086" max="3323" width="9.140625" style="1894" customWidth="1"/>
    <col min="3324" max="3324" width="15.7109375" style="1894" customWidth="1"/>
    <col min="3325" max="3327" width="18.85546875" style="1894" customWidth="1"/>
    <col min="3328" max="3328" width="22.5703125" style="1894"/>
    <col min="3329" max="3329" width="15.7109375" style="1894" customWidth="1"/>
    <col min="3330" max="3330" width="10.85546875" style="1894" bestFit="1" customWidth="1"/>
    <col min="3331" max="3331" width="18.42578125" style="1894" bestFit="1" customWidth="1"/>
    <col min="3332" max="3332" width="13.85546875" style="1894" bestFit="1" customWidth="1"/>
    <col min="3333" max="3333" width="14.140625" style="1894" bestFit="1" customWidth="1"/>
    <col min="3334" max="3334" width="9.140625" style="1894" customWidth="1"/>
    <col min="3335" max="3335" width="13.28515625" style="1894" customWidth="1"/>
    <col min="3336" max="3337" width="9.140625" style="1894" customWidth="1"/>
    <col min="3338" max="3338" width="16.7109375" style="1894" customWidth="1"/>
    <col min="3339" max="3339" width="9.140625" style="1894" customWidth="1"/>
    <col min="3340" max="3340" width="10.7109375" style="1894" customWidth="1"/>
    <col min="3341" max="3341" width="11.5703125" style="1894" customWidth="1"/>
    <col min="3342" max="3579" width="9.140625" style="1894" customWidth="1"/>
    <col min="3580" max="3580" width="15.7109375" style="1894" customWidth="1"/>
    <col min="3581" max="3583" width="18.85546875" style="1894" customWidth="1"/>
    <col min="3584" max="3584" width="22.5703125" style="1894"/>
    <col min="3585" max="3585" width="15.7109375" style="1894" customWidth="1"/>
    <col min="3586" max="3586" width="10.85546875" style="1894" bestFit="1" customWidth="1"/>
    <col min="3587" max="3587" width="18.42578125" style="1894" bestFit="1" customWidth="1"/>
    <col min="3588" max="3588" width="13.85546875" style="1894" bestFit="1" customWidth="1"/>
    <col min="3589" max="3589" width="14.140625" style="1894" bestFit="1" customWidth="1"/>
    <col min="3590" max="3590" width="9.140625" style="1894" customWidth="1"/>
    <col min="3591" max="3591" width="13.28515625" style="1894" customWidth="1"/>
    <col min="3592" max="3593" width="9.140625" style="1894" customWidth="1"/>
    <col min="3594" max="3594" width="16.7109375" style="1894" customWidth="1"/>
    <col min="3595" max="3595" width="9.140625" style="1894" customWidth="1"/>
    <col min="3596" max="3596" width="10.7109375" style="1894" customWidth="1"/>
    <col min="3597" max="3597" width="11.5703125" style="1894" customWidth="1"/>
    <col min="3598" max="3835" width="9.140625" style="1894" customWidth="1"/>
    <col min="3836" max="3836" width="15.7109375" style="1894" customWidth="1"/>
    <col min="3837" max="3839" width="18.85546875" style="1894" customWidth="1"/>
    <col min="3840" max="3840" width="22.5703125" style="1894"/>
    <col min="3841" max="3841" width="15.7109375" style="1894" customWidth="1"/>
    <col min="3842" max="3842" width="10.85546875" style="1894" bestFit="1" customWidth="1"/>
    <col min="3843" max="3843" width="18.42578125" style="1894" bestFit="1" customWidth="1"/>
    <col min="3844" max="3844" width="13.85546875" style="1894" bestFit="1" customWidth="1"/>
    <col min="3845" max="3845" width="14.140625" style="1894" bestFit="1" customWidth="1"/>
    <col min="3846" max="3846" width="9.140625" style="1894" customWidth="1"/>
    <col min="3847" max="3847" width="13.28515625" style="1894" customWidth="1"/>
    <col min="3848" max="3849" width="9.140625" style="1894" customWidth="1"/>
    <col min="3850" max="3850" width="16.7109375" style="1894" customWidth="1"/>
    <col min="3851" max="3851" width="9.140625" style="1894" customWidth="1"/>
    <col min="3852" max="3852" width="10.7109375" style="1894" customWidth="1"/>
    <col min="3853" max="3853" width="11.5703125" style="1894" customWidth="1"/>
    <col min="3854" max="4091" width="9.140625" style="1894" customWidth="1"/>
    <col min="4092" max="4092" width="15.7109375" style="1894" customWidth="1"/>
    <col min="4093" max="4095" width="18.85546875" style="1894" customWidth="1"/>
    <col min="4096" max="4096" width="22.5703125" style="1894"/>
    <col min="4097" max="4097" width="15.7109375" style="1894" customWidth="1"/>
    <col min="4098" max="4098" width="10.85546875" style="1894" bestFit="1" customWidth="1"/>
    <col min="4099" max="4099" width="18.42578125" style="1894" bestFit="1" customWidth="1"/>
    <col min="4100" max="4100" width="13.85546875" style="1894" bestFit="1" customWidth="1"/>
    <col min="4101" max="4101" width="14.140625" style="1894" bestFit="1" customWidth="1"/>
    <col min="4102" max="4102" width="9.140625" style="1894" customWidth="1"/>
    <col min="4103" max="4103" width="13.28515625" style="1894" customWidth="1"/>
    <col min="4104" max="4105" width="9.140625" style="1894" customWidth="1"/>
    <col min="4106" max="4106" width="16.7109375" style="1894" customWidth="1"/>
    <col min="4107" max="4107" width="9.140625" style="1894" customWidth="1"/>
    <col min="4108" max="4108" width="10.7109375" style="1894" customWidth="1"/>
    <col min="4109" max="4109" width="11.5703125" style="1894" customWidth="1"/>
    <col min="4110" max="4347" width="9.140625" style="1894" customWidth="1"/>
    <col min="4348" max="4348" width="15.7109375" style="1894" customWidth="1"/>
    <col min="4349" max="4351" width="18.85546875" style="1894" customWidth="1"/>
    <col min="4352" max="4352" width="22.5703125" style="1894"/>
    <col min="4353" max="4353" width="15.7109375" style="1894" customWidth="1"/>
    <col min="4354" max="4354" width="10.85546875" style="1894" bestFit="1" customWidth="1"/>
    <col min="4355" max="4355" width="18.42578125" style="1894" bestFit="1" customWidth="1"/>
    <col min="4356" max="4356" width="13.85546875" style="1894" bestFit="1" customWidth="1"/>
    <col min="4357" max="4357" width="14.140625" style="1894" bestFit="1" customWidth="1"/>
    <col min="4358" max="4358" width="9.140625" style="1894" customWidth="1"/>
    <col min="4359" max="4359" width="13.28515625" style="1894" customWidth="1"/>
    <col min="4360" max="4361" width="9.140625" style="1894" customWidth="1"/>
    <col min="4362" max="4362" width="16.7109375" style="1894" customWidth="1"/>
    <col min="4363" max="4363" width="9.140625" style="1894" customWidth="1"/>
    <col min="4364" max="4364" width="10.7109375" style="1894" customWidth="1"/>
    <col min="4365" max="4365" width="11.5703125" style="1894" customWidth="1"/>
    <col min="4366" max="4603" width="9.140625" style="1894" customWidth="1"/>
    <col min="4604" max="4604" width="15.7109375" style="1894" customWidth="1"/>
    <col min="4605" max="4607" width="18.85546875" style="1894" customWidth="1"/>
    <col min="4608" max="4608" width="22.5703125" style="1894"/>
    <col min="4609" max="4609" width="15.7109375" style="1894" customWidth="1"/>
    <col min="4610" max="4610" width="10.85546875" style="1894" bestFit="1" customWidth="1"/>
    <col min="4611" max="4611" width="18.42578125" style="1894" bestFit="1" customWidth="1"/>
    <col min="4612" max="4612" width="13.85546875" style="1894" bestFit="1" customWidth="1"/>
    <col min="4613" max="4613" width="14.140625" style="1894" bestFit="1" customWidth="1"/>
    <col min="4614" max="4614" width="9.140625" style="1894" customWidth="1"/>
    <col min="4615" max="4615" width="13.28515625" style="1894" customWidth="1"/>
    <col min="4616" max="4617" width="9.140625" style="1894" customWidth="1"/>
    <col min="4618" max="4618" width="16.7109375" style="1894" customWidth="1"/>
    <col min="4619" max="4619" width="9.140625" style="1894" customWidth="1"/>
    <col min="4620" max="4620" width="10.7109375" style="1894" customWidth="1"/>
    <col min="4621" max="4621" width="11.5703125" style="1894" customWidth="1"/>
    <col min="4622" max="4859" width="9.140625" style="1894" customWidth="1"/>
    <col min="4860" max="4860" width="15.7109375" style="1894" customWidth="1"/>
    <col min="4861" max="4863" width="18.85546875" style="1894" customWidth="1"/>
    <col min="4864" max="4864" width="22.5703125" style="1894"/>
    <col min="4865" max="4865" width="15.7109375" style="1894" customWidth="1"/>
    <col min="4866" max="4866" width="10.85546875" style="1894" bestFit="1" customWidth="1"/>
    <col min="4867" max="4867" width="18.42578125" style="1894" bestFit="1" customWidth="1"/>
    <col min="4868" max="4868" width="13.85546875" style="1894" bestFit="1" customWidth="1"/>
    <col min="4869" max="4869" width="14.140625" style="1894" bestFit="1" customWidth="1"/>
    <col min="4870" max="4870" width="9.140625" style="1894" customWidth="1"/>
    <col min="4871" max="4871" width="13.28515625" style="1894" customWidth="1"/>
    <col min="4872" max="4873" width="9.140625" style="1894" customWidth="1"/>
    <col min="4874" max="4874" width="16.7109375" style="1894" customWidth="1"/>
    <col min="4875" max="4875" width="9.140625" style="1894" customWidth="1"/>
    <col min="4876" max="4876" width="10.7109375" style="1894" customWidth="1"/>
    <col min="4877" max="4877" width="11.5703125" style="1894" customWidth="1"/>
    <col min="4878" max="5115" width="9.140625" style="1894" customWidth="1"/>
    <col min="5116" max="5116" width="15.7109375" style="1894" customWidth="1"/>
    <col min="5117" max="5119" width="18.85546875" style="1894" customWidth="1"/>
    <col min="5120" max="5120" width="22.5703125" style="1894"/>
    <col min="5121" max="5121" width="15.7109375" style="1894" customWidth="1"/>
    <col min="5122" max="5122" width="10.85546875" style="1894" bestFit="1" customWidth="1"/>
    <col min="5123" max="5123" width="18.42578125" style="1894" bestFit="1" customWidth="1"/>
    <col min="5124" max="5124" width="13.85546875" style="1894" bestFit="1" customWidth="1"/>
    <col min="5125" max="5125" width="14.140625" style="1894" bestFit="1" customWidth="1"/>
    <col min="5126" max="5126" width="9.140625" style="1894" customWidth="1"/>
    <col min="5127" max="5127" width="13.28515625" style="1894" customWidth="1"/>
    <col min="5128" max="5129" width="9.140625" style="1894" customWidth="1"/>
    <col min="5130" max="5130" width="16.7109375" style="1894" customWidth="1"/>
    <col min="5131" max="5131" width="9.140625" style="1894" customWidth="1"/>
    <col min="5132" max="5132" width="10.7109375" style="1894" customWidth="1"/>
    <col min="5133" max="5133" width="11.5703125" style="1894" customWidth="1"/>
    <col min="5134" max="5371" width="9.140625" style="1894" customWidth="1"/>
    <col min="5372" max="5372" width="15.7109375" style="1894" customWidth="1"/>
    <col min="5373" max="5375" width="18.85546875" style="1894" customWidth="1"/>
    <col min="5376" max="5376" width="22.5703125" style="1894"/>
    <col min="5377" max="5377" width="15.7109375" style="1894" customWidth="1"/>
    <col min="5378" max="5378" width="10.85546875" style="1894" bestFit="1" customWidth="1"/>
    <col min="5379" max="5379" width="18.42578125" style="1894" bestFit="1" customWidth="1"/>
    <col min="5380" max="5380" width="13.85546875" style="1894" bestFit="1" customWidth="1"/>
    <col min="5381" max="5381" width="14.140625" style="1894" bestFit="1" customWidth="1"/>
    <col min="5382" max="5382" width="9.140625" style="1894" customWidth="1"/>
    <col min="5383" max="5383" width="13.28515625" style="1894" customWidth="1"/>
    <col min="5384" max="5385" width="9.140625" style="1894" customWidth="1"/>
    <col min="5386" max="5386" width="16.7109375" style="1894" customWidth="1"/>
    <col min="5387" max="5387" width="9.140625" style="1894" customWidth="1"/>
    <col min="5388" max="5388" width="10.7109375" style="1894" customWidth="1"/>
    <col min="5389" max="5389" width="11.5703125" style="1894" customWidth="1"/>
    <col min="5390" max="5627" width="9.140625" style="1894" customWidth="1"/>
    <col min="5628" max="5628" width="15.7109375" style="1894" customWidth="1"/>
    <col min="5629" max="5631" width="18.85546875" style="1894" customWidth="1"/>
    <col min="5632" max="5632" width="22.5703125" style="1894"/>
    <col min="5633" max="5633" width="15.7109375" style="1894" customWidth="1"/>
    <col min="5634" max="5634" width="10.85546875" style="1894" bestFit="1" customWidth="1"/>
    <col min="5635" max="5635" width="18.42578125" style="1894" bestFit="1" customWidth="1"/>
    <col min="5636" max="5636" width="13.85546875" style="1894" bestFit="1" customWidth="1"/>
    <col min="5637" max="5637" width="14.140625" style="1894" bestFit="1" customWidth="1"/>
    <col min="5638" max="5638" width="9.140625" style="1894" customWidth="1"/>
    <col min="5639" max="5639" width="13.28515625" style="1894" customWidth="1"/>
    <col min="5640" max="5641" width="9.140625" style="1894" customWidth="1"/>
    <col min="5642" max="5642" width="16.7109375" style="1894" customWidth="1"/>
    <col min="5643" max="5643" width="9.140625" style="1894" customWidth="1"/>
    <col min="5644" max="5644" width="10.7109375" style="1894" customWidth="1"/>
    <col min="5645" max="5645" width="11.5703125" style="1894" customWidth="1"/>
    <col min="5646" max="5883" width="9.140625" style="1894" customWidth="1"/>
    <col min="5884" max="5884" width="15.7109375" style="1894" customWidth="1"/>
    <col min="5885" max="5887" width="18.85546875" style="1894" customWidth="1"/>
    <col min="5888" max="5888" width="22.5703125" style="1894"/>
    <col min="5889" max="5889" width="15.7109375" style="1894" customWidth="1"/>
    <col min="5890" max="5890" width="10.85546875" style="1894" bestFit="1" customWidth="1"/>
    <col min="5891" max="5891" width="18.42578125" style="1894" bestFit="1" customWidth="1"/>
    <col min="5892" max="5892" width="13.85546875" style="1894" bestFit="1" customWidth="1"/>
    <col min="5893" max="5893" width="14.140625" style="1894" bestFit="1" customWidth="1"/>
    <col min="5894" max="5894" width="9.140625" style="1894" customWidth="1"/>
    <col min="5895" max="5895" width="13.28515625" style="1894" customWidth="1"/>
    <col min="5896" max="5897" width="9.140625" style="1894" customWidth="1"/>
    <col min="5898" max="5898" width="16.7109375" style="1894" customWidth="1"/>
    <col min="5899" max="5899" width="9.140625" style="1894" customWidth="1"/>
    <col min="5900" max="5900" width="10.7109375" style="1894" customWidth="1"/>
    <col min="5901" max="5901" width="11.5703125" style="1894" customWidth="1"/>
    <col min="5902" max="6139" width="9.140625" style="1894" customWidth="1"/>
    <col min="6140" max="6140" width="15.7109375" style="1894" customWidth="1"/>
    <col min="6141" max="6143" width="18.85546875" style="1894" customWidth="1"/>
    <col min="6144" max="6144" width="22.5703125" style="1894"/>
    <col min="6145" max="6145" width="15.7109375" style="1894" customWidth="1"/>
    <col min="6146" max="6146" width="10.85546875" style="1894" bestFit="1" customWidth="1"/>
    <col min="6147" max="6147" width="18.42578125" style="1894" bestFit="1" customWidth="1"/>
    <col min="6148" max="6148" width="13.85546875" style="1894" bestFit="1" customWidth="1"/>
    <col min="6149" max="6149" width="14.140625" style="1894" bestFit="1" customWidth="1"/>
    <col min="6150" max="6150" width="9.140625" style="1894" customWidth="1"/>
    <col min="6151" max="6151" width="13.28515625" style="1894" customWidth="1"/>
    <col min="6152" max="6153" width="9.140625" style="1894" customWidth="1"/>
    <col min="6154" max="6154" width="16.7109375" style="1894" customWidth="1"/>
    <col min="6155" max="6155" width="9.140625" style="1894" customWidth="1"/>
    <col min="6156" max="6156" width="10.7109375" style="1894" customWidth="1"/>
    <col min="6157" max="6157" width="11.5703125" style="1894" customWidth="1"/>
    <col min="6158" max="6395" width="9.140625" style="1894" customWidth="1"/>
    <col min="6396" max="6396" width="15.7109375" style="1894" customWidth="1"/>
    <col min="6397" max="6399" width="18.85546875" style="1894" customWidth="1"/>
    <col min="6400" max="6400" width="22.5703125" style="1894"/>
    <col min="6401" max="6401" width="15.7109375" style="1894" customWidth="1"/>
    <col min="6402" max="6402" width="10.85546875" style="1894" bestFit="1" customWidth="1"/>
    <col min="6403" max="6403" width="18.42578125" style="1894" bestFit="1" customWidth="1"/>
    <col min="6404" max="6404" width="13.85546875" style="1894" bestFit="1" customWidth="1"/>
    <col min="6405" max="6405" width="14.140625" style="1894" bestFit="1" customWidth="1"/>
    <col min="6406" max="6406" width="9.140625" style="1894" customWidth="1"/>
    <col min="6407" max="6407" width="13.28515625" style="1894" customWidth="1"/>
    <col min="6408" max="6409" width="9.140625" style="1894" customWidth="1"/>
    <col min="6410" max="6410" width="16.7109375" style="1894" customWidth="1"/>
    <col min="6411" max="6411" width="9.140625" style="1894" customWidth="1"/>
    <col min="6412" max="6412" width="10.7109375" style="1894" customWidth="1"/>
    <col min="6413" max="6413" width="11.5703125" style="1894" customWidth="1"/>
    <col min="6414" max="6651" width="9.140625" style="1894" customWidth="1"/>
    <col min="6652" max="6652" width="15.7109375" style="1894" customWidth="1"/>
    <col min="6653" max="6655" width="18.85546875" style="1894" customWidth="1"/>
    <col min="6656" max="6656" width="22.5703125" style="1894"/>
    <col min="6657" max="6657" width="15.7109375" style="1894" customWidth="1"/>
    <col min="6658" max="6658" width="10.85546875" style="1894" bestFit="1" customWidth="1"/>
    <col min="6659" max="6659" width="18.42578125" style="1894" bestFit="1" customWidth="1"/>
    <col min="6660" max="6660" width="13.85546875" style="1894" bestFit="1" customWidth="1"/>
    <col min="6661" max="6661" width="14.140625" style="1894" bestFit="1" customWidth="1"/>
    <col min="6662" max="6662" width="9.140625" style="1894" customWidth="1"/>
    <col min="6663" max="6663" width="13.28515625" style="1894" customWidth="1"/>
    <col min="6664" max="6665" width="9.140625" style="1894" customWidth="1"/>
    <col min="6666" max="6666" width="16.7109375" style="1894" customWidth="1"/>
    <col min="6667" max="6667" width="9.140625" style="1894" customWidth="1"/>
    <col min="6668" max="6668" width="10.7109375" style="1894" customWidth="1"/>
    <col min="6669" max="6669" width="11.5703125" style="1894" customWidth="1"/>
    <col min="6670" max="6907" width="9.140625" style="1894" customWidth="1"/>
    <col min="6908" max="6908" width="15.7109375" style="1894" customWidth="1"/>
    <col min="6909" max="6911" width="18.85546875" style="1894" customWidth="1"/>
    <col min="6912" max="6912" width="22.5703125" style="1894"/>
    <col min="6913" max="6913" width="15.7109375" style="1894" customWidth="1"/>
    <col min="6914" max="6914" width="10.85546875" style="1894" bestFit="1" customWidth="1"/>
    <col min="6915" max="6915" width="18.42578125" style="1894" bestFit="1" customWidth="1"/>
    <col min="6916" max="6916" width="13.85546875" style="1894" bestFit="1" customWidth="1"/>
    <col min="6917" max="6917" width="14.140625" style="1894" bestFit="1" customWidth="1"/>
    <col min="6918" max="6918" width="9.140625" style="1894" customWidth="1"/>
    <col min="6919" max="6919" width="13.28515625" style="1894" customWidth="1"/>
    <col min="6920" max="6921" width="9.140625" style="1894" customWidth="1"/>
    <col min="6922" max="6922" width="16.7109375" style="1894" customWidth="1"/>
    <col min="6923" max="6923" width="9.140625" style="1894" customWidth="1"/>
    <col min="6924" max="6924" width="10.7109375" style="1894" customWidth="1"/>
    <col min="6925" max="6925" width="11.5703125" style="1894" customWidth="1"/>
    <col min="6926" max="7163" width="9.140625" style="1894" customWidth="1"/>
    <col min="7164" max="7164" width="15.7109375" style="1894" customWidth="1"/>
    <col min="7165" max="7167" width="18.85546875" style="1894" customWidth="1"/>
    <col min="7168" max="7168" width="22.5703125" style="1894"/>
    <col min="7169" max="7169" width="15.7109375" style="1894" customWidth="1"/>
    <col min="7170" max="7170" width="10.85546875" style="1894" bestFit="1" customWidth="1"/>
    <col min="7171" max="7171" width="18.42578125" style="1894" bestFit="1" customWidth="1"/>
    <col min="7172" max="7172" width="13.85546875" style="1894" bestFit="1" customWidth="1"/>
    <col min="7173" max="7173" width="14.140625" style="1894" bestFit="1" customWidth="1"/>
    <col min="7174" max="7174" width="9.140625" style="1894" customWidth="1"/>
    <col min="7175" max="7175" width="13.28515625" style="1894" customWidth="1"/>
    <col min="7176" max="7177" width="9.140625" style="1894" customWidth="1"/>
    <col min="7178" max="7178" width="16.7109375" style="1894" customWidth="1"/>
    <col min="7179" max="7179" width="9.140625" style="1894" customWidth="1"/>
    <col min="7180" max="7180" width="10.7109375" style="1894" customWidth="1"/>
    <col min="7181" max="7181" width="11.5703125" style="1894" customWidth="1"/>
    <col min="7182" max="7419" width="9.140625" style="1894" customWidth="1"/>
    <col min="7420" max="7420" width="15.7109375" style="1894" customWidth="1"/>
    <col min="7421" max="7423" width="18.85546875" style="1894" customWidth="1"/>
    <col min="7424" max="7424" width="22.5703125" style="1894"/>
    <col min="7425" max="7425" width="15.7109375" style="1894" customWidth="1"/>
    <col min="7426" max="7426" width="10.85546875" style="1894" bestFit="1" customWidth="1"/>
    <col min="7427" max="7427" width="18.42578125" style="1894" bestFit="1" customWidth="1"/>
    <col min="7428" max="7428" width="13.85546875" style="1894" bestFit="1" customWidth="1"/>
    <col min="7429" max="7429" width="14.140625" style="1894" bestFit="1" customWidth="1"/>
    <col min="7430" max="7430" width="9.140625" style="1894" customWidth="1"/>
    <col min="7431" max="7431" width="13.28515625" style="1894" customWidth="1"/>
    <col min="7432" max="7433" width="9.140625" style="1894" customWidth="1"/>
    <col min="7434" max="7434" width="16.7109375" style="1894" customWidth="1"/>
    <col min="7435" max="7435" width="9.140625" style="1894" customWidth="1"/>
    <col min="7436" max="7436" width="10.7109375" style="1894" customWidth="1"/>
    <col min="7437" max="7437" width="11.5703125" style="1894" customWidth="1"/>
    <col min="7438" max="7675" width="9.140625" style="1894" customWidth="1"/>
    <col min="7676" max="7676" width="15.7109375" style="1894" customWidth="1"/>
    <col min="7677" max="7679" width="18.85546875" style="1894" customWidth="1"/>
    <col min="7680" max="7680" width="22.5703125" style="1894"/>
    <col min="7681" max="7681" width="15.7109375" style="1894" customWidth="1"/>
    <col min="7682" max="7682" width="10.85546875" style="1894" bestFit="1" customWidth="1"/>
    <col min="7683" max="7683" width="18.42578125" style="1894" bestFit="1" customWidth="1"/>
    <col min="7684" max="7684" width="13.85546875" style="1894" bestFit="1" customWidth="1"/>
    <col min="7685" max="7685" width="14.140625" style="1894" bestFit="1" customWidth="1"/>
    <col min="7686" max="7686" width="9.140625" style="1894" customWidth="1"/>
    <col min="7687" max="7687" width="13.28515625" style="1894" customWidth="1"/>
    <col min="7688" max="7689" width="9.140625" style="1894" customWidth="1"/>
    <col min="7690" max="7690" width="16.7109375" style="1894" customWidth="1"/>
    <col min="7691" max="7691" width="9.140625" style="1894" customWidth="1"/>
    <col min="7692" max="7692" width="10.7109375" style="1894" customWidth="1"/>
    <col min="7693" max="7693" width="11.5703125" style="1894" customWidth="1"/>
    <col min="7694" max="7931" width="9.140625" style="1894" customWidth="1"/>
    <col min="7932" max="7932" width="15.7109375" style="1894" customWidth="1"/>
    <col min="7933" max="7935" width="18.85546875" style="1894" customWidth="1"/>
    <col min="7936" max="7936" width="22.5703125" style="1894"/>
    <col min="7937" max="7937" width="15.7109375" style="1894" customWidth="1"/>
    <col min="7938" max="7938" width="10.85546875" style="1894" bestFit="1" customWidth="1"/>
    <col min="7939" max="7939" width="18.42578125" style="1894" bestFit="1" customWidth="1"/>
    <col min="7940" max="7940" width="13.85546875" style="1894" bestFit="1" customWidth="1"/>
    <col min="7941" max="7941" width="14.140625" style="1894" bestFit="1" customWidth="1"/>
    <col min="7942" max="7942" width="9.140625" style="1894" customWidth="1"/>
    <col min="7943" max="7943" width="13.28515625" style="1894" customWidth="1"/>
    <col min="7944" max="7945" width="9.140625" style="1894" customWidth="1"/>
    <col min="7946" max="7946" width="16.7109375" style="1894" customWidth="1"/>
    <col min="7947" max="7947" width="9.140625" style="1894" customWidth="1"/>
    <col min="7948" max="7948" width="10.7109375" style="1894" customWidth="1"/>
    <col min="7949" max="7949" width="11.5703125" style="1894" customWidth="1"/>
    <col min="7950" max="8187" width="9.140625" style="1894" customWidth="1"/>
    <col min="8188" max="8188" width="15.7109375" style="1894" customWidth="1"/>
    <col min="8189" max="8191" width="18.85546875" style="1894" customWidth="1"/>
    <col min="8192" max="8192" width="22.5703125" style="1894"/>
    <col min="8193" max="8193" width="15.7109375" style="1894" customWidth="1"/>
    <col min="8194" max="8194" width="10.85546875" style="1894" bestFit="1" customWidth="1"/>
    <col min="8195" max="8195" width="18.42578125" style="1894" bestFit="1" customWidth="1"/>
    <col min="8196" max="8196" width="13.85546875" style="1894" bestFit="1" customWidth="1"/>
    <col min="8197" max="8197" width="14.140625" style="1894" bestFit="1" customWidth="1"/>
    <col min="8198" max="8198" width="9.140625" style="1894" customWidth="1"/>
    <col min="8199" max="8199" width="13.28515625" style="1894" customWidth="1"/>
    <col min="8200" max="8201" width="9.140625" style="1894" customWidth="1"/>
    <col min="8202" max="8202" width="16.7109375" style="1894" customWidth="1"/>
    <col min="8203" max="8203" width="9.140625" style="1894" customWidth="1"/>
    <col min="8204" max="8204" width="10.7109375" style="1894" customWidth="1"/>
    <col min="8205" max="8205" width="11.5703125" style="1894" customWidth="1"/>
    <col min="8206" max="8443" width="9.140625" style="1894" customWidth="1"/>
    <col min="8444" max="8444" width="15.7109375" style="1894" customWidth="1"/>
    <col min="8445" max="8447" width="18.85546875" style="1894" customWidth="1"/>
    <col min="8448" max="8448" width="22.5703125" style="1894"/>
    <col min="8449" max="8449" width="15.7109375" style="1894" customWidth="1"/>
    <col min="8450" max="8450" width="10.85546875" style="1894" bestFit="1" customWidth="1"/>
    <col min="8451" max="8451" width="18.42578125" style="1894" bestFit="1" customWidth="1"/>
    <col min="8452" max="8452" width="13.85546875" style="1894" bestFit="1" customWidth="1"/>
    <col min="8453" max="8453" width="14.140625" style="1894" bestFit="1" customWidth="1"/>
    <col min="8454" max="8454" width="9.140625" style="1894" customWidth="1"/>
    <col min="8455" max="8455" width="13.28515625" style="1894" customWidth="1"/>
    <col min="8456" max="8457" width="9.140625" style="1894" customWidth="1"/>
    <col min="8458" max="8458" width="16.7109375" style="1894" customWidth="1"/>
    <col min="8459" max="8459" width="9.140625" style="1894" customWidth="1"/>
    <col min="8460" max="8460" width="10.7109375" style="1894" customWidth="1"/>
    <col min="8461" max="8461" width="11.5703125" style="1894" customWidth="1"/>
    <col min="8462" max="8699" width="9.140625" style="1894" customWidth="1"/>
    <col min="8700" max="8700" width="15.7109375" style="1894" customWidth="1"/>
    <col min="8701" max="8703" width="18.85546875" style="1894" customWidth="1"/>
    <col min="8704" max="8704" width="22.5703125" style="1894"/>
    <col min="8705" max="8705" width="15.7109375" style="1894" customWidth="1"/>
    <col min="8706" max="8706" width="10.85546875" style="1894" bestFit="1" customWidth="1"/>
    <col min="8707" max="8707" width="18.42578125" style="1894" bestFit="1" customWidth="1"/>
    <col min="8708" max="8708" width="13.85546875" style="1894" bestFit="1" customWidth="1"/>
    <col min="8709" max="8709" width="14.140625" style="1894" bestFit="1" customWidth="1"/>
    <col min="8710" max="8710" width="9.140625" style="1894" customWidth="1"/>
    <col min="8711" max="8711" width="13.28515625" style="1894" customWidth="1"/>
    <col min="8712" max="8713" width="9.140625" style="1894" customWidth="1"/>
    <col min="8714" max="8714" width="16.7109375" style="1894" customWidth="1"/>
    <col min="8715" max="8715" width="9.140625" style="1894" customWidth="1"/>
    <col min="8716" max="8716" width="10.7109375" style="1894" customWidth="1"/>
    <col min="8717" max="8717" width="11.5703125" style="1894" customWidth="1"/>
    <col min="8718" max="8955" width="9.140625" style="1894" customWidth="1"/>
    <col min="8956" max="8956" width="15.7109375" style="1894" customWidth="1"/>
    <col min="8957" max="8959" width="18.85546875" style="1894" customWidth="1"/>
    <col min="8960" max="8960" width="22.5703125" style="1894"/>
    <col min="8961" max="8961" width="15.7109375" style="1894" customWidth="1"/>
    <col min="8962" max="8962" width="10.85546875" style="1894" bestFit="1" customWidth="1"/>
    <col min="8963" max="8963" width="18.42578125" style="1894" bestFit="1" customWidth="1"/>
    <col min="8964" max="8964" width="13.85546875" style="1894" bestFit="1" customWidth="1"/>
    <col min="8965" max="8965" width="14.140625" style="1894" bestFit="1" customWidth="1"/>
    <col min="8966" max="8966" width="9.140625" style="1894" customWidth="1"/>
    <col min="8967" max="8967" width="13.28515625" style="1894" customWidth="1"/>
    <col min="8968" max="8969" width="9.140625" style="1894" customWidth="1"/>
    <col min="8970" max="8970" width="16.7109375" style="1894" customWidth="1"/>
    <col min="8971" max="8971" width="9.140625" style="1894" customWidth="1"/>
    <col min="8972" max="8972" width="10.7109375" style="1894" customWidth="1"/>
    <col min="8973" max="8973" width="11.5703125" style="1894" customWidth="1"/>
    <col min="8974" max="9211" width="9.140625" style="1894" customWidth="1"/>
    <col min="9212" max="9212" width="15.7109375" style="1894" customWidth="1"/>
    <col min="9213" max="9215" width="18.85546875" style="1894" customWidth="1"/>
    <col min="9216" max="9216" width="22.5703125" style="1894"/>
    <col min="9217" max="9217" width="15.7109375" style="1894" customWidth="1"/>
    <col min="9218" max="9218" width="10.85546875" style="1894" bestFit="1" customWidth="1"/>
    <col min="9219" max="9219" width="18.42578125" style="1894" bestFit="1" customWidth="1"/>
    <col min="9220" max="9220" width="13.85546875" style="1894" bestFit="1" customWidth="1"/>
    <col min="9221" max="9221" width="14.140625" style="1894" bestFit="1" customWidth="1"/>
    <col min="9222" max="9222" width="9.140625" style="1894" customWidth="1"/>
    <col min="9223" max="9223" width="13.28515625" style="1894" customWidth="1"/>
    <col min="9224" max="9225" width="9.140625" style="1894" customWidth="1"/>
    <col min="9226" max="9226" width="16.7109375" style="1894" customWidth="1"/>
    <col min="9227" max="9227" width="9.140625" style="1894" customWidth="1"/>
    <col min="9228" max="9228" width="10.7109375" style="1894" customWidth="1"/>
    <col min="9229" max="9229" width="11.5703125" style="1894" customWidth="1"/>
    <col min="9230" max="9467" width="9.140625" style="1894" customWidth="1"/>
    <col min="9468" max="9468" width="15.7109375" style="1894" customWidth="1"/>
    <col min="9469" max="9471" width="18.85546875" style="1894" customWidth="1"/>
    <col min="9472" max="9472" width="22.5703125" style="1894"/>
    <col min="9473" max="9473" width="15.7109375" style="1894" customWidth="1"/>
    <col min="9474" max="9474" width="10.85546875" style="1894" bestFit="1" customWidth="1"/>
    <col min="9475" max="9475" width="18.42578125" style="1894" bestFit="1" customWidth="1"/>
    <col min="9476" max="9476" width="13.85546875" style="1894" bestFit="1" customWidth="1"/>
    <col min="9477" max="9477" width="14.140625" style="1894" bestFit="1" customWidth="1"/>
    <col min="9478" max="9478" width="9.140625" style="1894" customWidth="1"/>
    <col min="9479" max="9479" width="13.28515625" style="1894" customWidth="1"/>
    <col min="9480" max="9481" width="9.140625" style="1894" customWidth="1"/>
    <col min="9482" max="9482" width="16.7109375" style="1894" customWidth="1"/>
    <col min="9483" max="9483" width="9.140625" style="1894" customWidth="1"/>
    <col min="9484" max="9484" width="10.7109375" style="1894" customWidth="1"/>
    <col min="9485" max="9485" width="11.5703125" style="1894" customWidth="1"/>
    <col min="9486" max="9723" width="9.140625" style="1894" customWidth="1"/>
    <col min="9724" max="9724" width="15.7109375" style="1894" customWidth="1"/>
    <col min="9725" max="9727" width="18.85546875" style="1894" customWidth="1"/>
    <col min="9728" max="9728" width="22.5703125" style="1894"/>
    <col min="9729" max="9729" width="15.7109375" style="1894" customWidth="1"/>
    <col min="9730" max="9730" width="10.85546875" style="1894" bestFit="1" customWidth="1"/>
    <col min="9731" max="9731" width="18.42578125" style="1894" bestFit="1" customWidth="1"/>
    <col min="9732" max="9732" width="13.85546875" style="1894" bestFit="1" customWidth="1"/>
    <col min="9733" max="9733" width="14.140625" style="1894" bestFit="1" customWidth="1"/>
    <col min="9734" max="9734" width="9.140625" style="1894" customWidth="1"/>
    <col min="9735" max="9735" width="13.28515625" style="1894" customWidth="1"/>
    <col min="9736" max="9737" width="9.140625" style="1894" customWidth="1"/>
    <col min="9738" max="9738" width="16.7109375" style="1894" customWidth="1"/>
    <col min="9739" max="9739" width="9.140625" style="1894" customWidth="1"/>
    <col min="9740" max="9740" width="10.7109375" style="1894" customWidth="1"/>
    <col min="9741" max="9741" width="11.5703125" style="1894" customWidth="1"/>
    <col min="9742" max="9979" width="9.140625" style="1894" customWidth="1"/>
    <col min="9980" max="9980" width="15.7109375" style="1894" customWidth="1"/>
    <col min="9981" max="9983" width="18.85546875" style="1894" customWidth="1"/>
    <col min="9984" max="9984" width="22.5703125" style="1894"/>
    <col min="9985" max="9985" width="15.7109375" style="1894" customWidth="1"/>
    <col min="9986" max="9986" width="10.85546875" style="1894" bestFit="1" customWidth="1"/>
    <col min="9987" max="9987" width="18.42578125" style="1894" bestFit="1" customWidth="1"/>
    <col min="9988" max="9988" width="13.85546875" style="1894" bestFit="1" customWidth="1"/>
    <col min="9989" max="9989" width="14.140625" style="1894" bestFit="1" customWidth="1"/>
    <col min="9990" max="9990" width="9.140625" style="1894" customWidth="1"/>
    <col min="9991" max="9991" width="13.28515625" style="1894" customWidth="1"/>
    <col min="9992" max="9993" width="9.140625" style="1894" customWidth="1"/>
    <col min="9994" max="9994" width="16.7109375" style="1894" customWidth="1"/>
    <col min="9995" max="9995" width="9.140625" style="1894" customWidth="1"/>
    <col min="9996" max="9996" width="10.7109375" style="1894" customWidth="1"/>
    <col min="9997" max="9997" width="11.5703125" style="1894" customWidth="1"/>
    <col min="9998" max="10235" width="9.140625" style="1894" customWidth="1"/>
    <col min="10236" max="10236" width="15.7109375" style="1894" customWidth="1"/>
    <col min="10237" max="10239" width="18.85546875" style="1894" customWidth="1"/>
    <col min="10240" max="10240" width="22.5703125" style="1894"/>
    <col min="10241" max="10241" width="15.7109375" style="1894" customWidth="1"/>
    <col min="10242" max="10242" width="10.85546875" style="1894" bestFit="1" customWidth="1"/>
    <col min="10243" max="10243" width="18.42578125" style="1894" bestFit="1" customWidth="1"/>
    <col min="10244" max="10244" width="13.85546875" style="1894" bestFit="1" customWidth="1"/>
    <col min="10245" max="10245" width="14.140625" style="1894" bestFit="1" customWidth="1"/>
    <col min="10246" max="10246" width="9.140625" style="1894" customWidth="1"/>
    <col min="10247" max="10247" width="13.28515625" style="1894" customWidth="1"/>
    <col min="10248" max="10249" width="9.140625" style="1894" customWidth="1"/>
    <col min="10250" max="10250" width="16.7109375" style="1894" customWidth="1"/>
    <col min="10251" max="10251" width="9.140625" style="1894" customWidth="1"/>
    <col min="10252" max="10252" width="10.7109375" style="1894" customWidth="1"/>
    <col min="10253" max="10253" width="11.5703125" style="1894" customWidth="1"/>
    <col min="10254" max="10491" width="9.140625" style="1894" customWidth="1"/>
    <col min="10492" max="10492" width="15.7109375" style="1894" customWidth="1"/>
    <col min="10493" max="10495" width="18.85546875" style="1894" customWidth="1"/>
    <col min="10496" max="10496" width="22.5703125" style="1894"/>
    <col min="10497" max="10497" width="15.7109375" style="1894" customWidth="1"/>
    <col min="10498" max="10498" width="10.85546875" style="1894" bestFit="1" customWidth="1"/>
    <col min="10499" max="10499" width="18.42578125" style="1894" bestFit="1" customWidth="1"/>
    <col min="10500" max="10500" width="13.85546875" style="1894" bestFit="1" customWidth="1"/>
    <col min="10501" max="10501" width="14.140625" style="1894" bestFit="1" customWidth="1"/>
    <col min="10502" max="10502" width="9.140625" style="1894" customWidth="1"/>
    <col min="10503" max="10503" width="13.28515625" style="1894" customWidth="1"/>
    <col min="10504" max="10505" width="9.140625" style="1894" customWidth="1"/>
    <col min="10506" max="10506" width="16.7109375" style="1894" customWidth="1"/>
    <col min="10507" max="10507" width="9.140625" style="1894" customWidth="1"/>
    <col min="10508" max="10508" width="10.7109375" style="1894" customWidth="1"/>
    <col min="10509" max="10509" width="11.5703125" style="1894" customWidth="1"/>
    <col min="10510" max="10747" width="9.140625" style="1894" customWidth="1"/>
    <col min="10748" max="10748" width="15.7109375" style="1894" customWidth="1"/>
    <col min="10749" max="10751" width="18.85546875" style="1894" customWidth="1"/>
    <col min="10752" max="10752" width="22.5703125" style="1894"/>
    <col min="10753" max="10753" width="15.7109375" style="1894" customWidth="1"/>
    <col min="10754" max="10754" width="10.85546875" style="1894" bestFit="1" customWidth="1"/>
    <col min="10755" max="10755" width="18.42578125" style="1894" bestFit="1" customWidth="1"/>
    <col min="10756" max="10756" width="13.85546875" style="1894" bestFit="1" customWidth="1"/>
    <col min="10757" max="10757" width="14.140625" style="1894" bestFit="1" customWidth="1"/>
    <col min="10758" max="10758" width="9.140625" style="1894" customWidth="1"/>
    <col min="10759" max="10759" width="13.28515625" style="1894" customWidth="1"/>
    <col min="10760" max="10761" width="9.140625" style="1894" customWidth="1"/>
    <col min="10762" max="10762" width="16.7109375" style="1894" customWidth="1"/>
    <col min="10763" max="10763" width="9.140625" style="1894" customWidth="1"/>
    <col min="10764" max="10764" width="10.7109375" style="1894" customWidth="1"/>
    <col min="10765" max="10765" width="11.5703125" style="1894" customWidth="1"/>
    <col min="10766" max="11003" width="9.140625" style="1894" customWidth="1"/>
    <col min="11004" max="11004" width="15.7109375" style="1894" customWidth="1"/>
    <col min="11005" max="11007" width="18.85546875" style="1894" customWidth="1"/>
    <col min="11008" max="11008" width="22.5703125" style="1894"/>
    <col min="11009" max="11009" width="15.7109375" style="1894" customWidth="1"/>
    <col min="11010" max="11010" width="10.85546875" style="1894" bestFit="1" customWidth="1"/>
    <col min="11011" max="11011" width="18.42578125" style="1894" bestFit="1" customWidth="1"/>
    <col min="11012" max="11012" width="13.85546875" style="1894" bestFit="1" customWidth="1"/>
    <col min="11013" max="11013" width="14.140625" style="1894" bestFit="1" customWidth="1"/>
    <col min="11014" max="11014" width="9.140625" style="1894" customWidth="1"/>
    <col min="11015" max="11015" width="13.28515625" style="1894" customWidth="1"/>
    <col min="11016" max="11017" width="9.140625" style="1894" customWidth="1"/>
    <col min="11018" max="11018" width="16.7109375" style="1894" customWidth="1"/>
    <col min="11019" max="11019" width="9.140625" style="1894" customWidth="1"/>
    <col min="11020" max="11020" width="10.7109375" style="1894" customWidth="1"/>
    <col min="11021" max="11021" width="11.5703125" style="1894" customWidth="1"/>
    <col min="11022" max="11259" width="9.140625" style="1894" customWidth="1"/>
    <col min="11260" max="11260" width="15.7109375" style="1894" customWidth="1"/>
    <col min="11261" max="11263" width="18.85546875" style="1894" customWidth="1"/>
    <col min="11264" max="11264" width="22.5703125" style="1894"/>
    <col min="11265" max="11265" width="15.7109375" style="1894" customWidth="1"/>
    <col min="11266" max="11266" width="10.85546875" style="1894" bestFit="1" customWidth="1"/>
    <col min="11267" max="11267" width="18.42578125" style="1894" bestFit="1" customWidth="1"/>
    <col min="11268" max="11268" width="13.85546875" style="1894" bestFit="1" customWidth="1"/>
    <col min="11269" max="11269" width="14.140625" style="1894" bestFit="1" customWidth="1"/>
    <col min="11270" max="11270" width="9.140625" style="1894" customWidth="1"/>
    <col min="11271" max="11271" width="13.28515625" style="1894" customWidth="1"/>
    <col min="11272" max="11273" width="9.140625" style="1894" customWidth="1"/>
    <col min="11274" max="11274" width="16.7109375" style="1894" customWidth="1"/>
    <col min="11275" max="11275" width="9.140625" style="1894" customWidth="1"/>
    <col min="11276" max="11276" width="10.7109375" style="1894" customWidth="1"/>
    <col min="11277" max="11277" width="11.5703125" style="1894" customWidth="1"/>
    <col min="11278" max="11515" width="9.140625" style="1894" customWidth="1"/>
    <col min="11516" max="11516" width="15.7109375" style="1894" customWidth="1"/>
    <col min="11517" max="11519" width="18.85546875" style="1894" customWidth="1"/>
    <col min="11520" max="11520" width="22.5703125" style="1894"/>
    <col min="11521" max="11521" width="15.7109375" style="1894" customWidth="1"/>
    <col min="11522" max="11522" width="10.85546875" style="1894" bestFit="1" customWidth="1"/>
    <col min="11523" max="11523" width="18.42578125" style="1894" bestFit="1" customWidth="1"/>
    <col min="11524" max="11524" width="13.85546875" style="1894" bestFit="1" customWidth="1"/>
    <col min="11525" max="11525" width="14.140625" style="1894" bestFit="1" customWidth="1"/>
    <col min="11526" max="11526" width="9.140625" style="1894" customWidth="1"/>
    <col min="11527" max="11527" width="13.28515625" style="1894" customWidth="1"/>
    <col min="11528" max="11529" width="9.140625" style="1894" customWidth="1"/>
    <col min="11530" max="11530" width="16.7109375" style="1894" customWidth="1"/>
    <col min="11531" max="11531" width="9.140625" style="1894" customWidth="1"/>
    <col min="11532" max="11532" width="10.7109375" style="1894" customWidth="1"/>
    <col min="11533" max="11533" width="11.5703125" style="1894" customWidth="1"/>
    <col min="11534" max="11771" width="9.140625" style="1894" customWidth="1"/>
    <col min="11772" max="11772" width="15.7109375" style="1894" customWidth="1"/>
    <col min="11773" max="11775" width="18.85546875" style="1894" customWidth="1"/>
    <col min="11776" max="11776" width="22.5703125" style="1894"/>
    <col min="11777" max="11777" width="15.7109375" style="1894" customWidth="1"/>
    <col min="11778" max="11778" width="10.85546875" style="1894" bestFit="1" customWidth="1"/>
    <col min="11779" max="11779" width="18.42578125" style="1894" bestFit="1" customWidth="1"/>
    <col min="11780" max="11780" width="13.85546875" style="1894" bestFit="1" customWidth="1"/>
    <col min="11781" max="11781" width="14.140625" style="1894" bestFit="1" customWidth="1"/>
    <col min="11782" max="11782" width="9.140625" style="1894" customWidth="1"/>
    <col min="11783" max="11783" width="13.28515625" style="1894" customWidth="1"/>
    <col min="11784" max="11785" width="9.140625" style="1894" customWidth="1"/>
    <col min="11786" max="11786" width="16.7109375" style="1894" customWidth="1"/>
    <col min="11787" max="11787" width="9.140625" style="1894" customWidth="1"/>
    <col min="11788" max="11788" width="10.7109375" style="1894" customWidth="1"/>
    <col min="11789" max="11789" width="11.5703125" style="1894" customWidth="1"/>
    <col min="11790" max="12027" width="9.140625" style="1894" customWidth="1"/>
    <col min="12028" max="12028" width="15.7109375" style="1894" customWidth="1"/>
    <col min="12029" max="12031" width="18.85546875" style="1894" customWidth="1"/>
    <col min="12032" max="12032" width="22.5703125" style="1894"/>
    <col min="12033" max="12033" width="15.7109375" style="1894" customWidth="1"/>
    <col min="12034" max="12034" width="10.85546875" style="1894" bestFit="1" customWidth="1"/>
    <col min="12035" max="12035" width="18.42578125" style="1894" bestFit="1" customWidth="1"/>
    <col min="12036" max="12036" width="13.85546875" style="1894" bestFit="1" customWidth="1"/>
    <col min="12037" max="12037" width="14.140625" style="1894" bestFit="1" customWidth="1"/>
    <col min="12038" max="12038" width="9.140625" style="1894" customWidth="1"/>
    <col min="12039" max="12039" width="13.28515625" style="1894" customWidth="1"/>
    <col min="12040" max="12041" width="9.140625" style="1894" customWidth="1"/>
    <col min="12042" max="12042" width="16.7109375" style="1894" customWidth="1"/>
    <col min="12043" max="12043" width="9.140625" style="1894" customWidth="1"/>
    <col min="12044" max="12044" width="10.7109375" style="1894" customWidth="1"/>
    <col min="12045" max="12045" width="11.5703125" style="1894" customWidth="1"/>
    <col min="12046" max="12283" width="9.140625" style="1894" customWidth="1"/>
    <col min="12284" max="12284" width="15.7109375" style="1894" customWidth="1"/>
    <col min="12285" max="12287" width="18.85546875" style="1894" customWidth="1"/>
    <col min="12288" max="12288" width="22.5703125" style="1894"/>
    <col min="12289" max="12289" width="15.7109375" style="1894" customWidth="1"/>
    <col min="12290" max="12290" width="10.85546875" style="1894" bestFit="1" customWidth="1"/>
    <col min="12291" max="12291" width="18.42578125" style="1894" bestFit="1" customWidth="1"/>
    <col min="12292" max="12292" width="13.85546875" style="1894" bestFit="1" customWidth="1"/>
    <col min="12293" max="12293" width="14.140625" style="1894" bestFit="1" customWidth="1"/>
    <col min="12294" max="12294" width="9.140625" style="1894" customWidth="1"/>
    <col min="12295" max="12295" width="13.28515625" style="1894" customWidth="1"/>
    <col min="12296" max="12297" width="9.140625" style="1894" customWidth="1"/>
    <col min="12298" max="12298" width="16.7109375" style="1894" customWidth="1"/>
    <col min="12299" max="12299" width="9.140625" style="1894" customWidth="1"/>
    <col min="12300" max="12300" width="10.7109375" style="1894" customWidth="1"/>
    <col min="12301" max="12301" width="11.5703125" style="1894" customWidth="1"/>
    <col min="12302" max="12539" width="9.140625" style="1894" customWidth="1"/>
    <col min="12540" max="12540" width="15.7109375" style="1894" customWidth="1"/>
    <col min="12541" max="12543" width="18.85546875" style="1894" customWidth="1"/>
    <col min="12544" max="12544" width="22.5703125" style="1894"/>
    <col min="12545" max="12545" width="15.7109375" style="1894" customWidth="1"/>
    <col min="12546" max="12546" width="10.85546875" style="1894" bestFit="1" customWidth="1"/>
    <col min="12547" max="12547" width="18.42578125" style="1894" bestFit="1" customWidth="1"/>
    <col min="12548" max="12548" width="13.85546875" style="1894" bestFit="1" customWidth="1"/>
    <col min="12549" max="12549" width="14.140625" style="1894" bestFit="1" customWidth="1"/>
    <col min="12550" max="12550" width="9.140625" style="1894" customWidth="1"/>
    <col min="12551" max="12551" width="13.28515625" style="1894" customWidth="1"/>
    <col min="12552" max="12553" width="9.140625" style="1894" customWidth="1"/>
    <col min="12554" max="12554" width="16.7109375" style="1894" customWidth="1"/>
    <col min="12555" max="12555" width="9.140625" style="1894" customWidth="1"/>
    <col min="12556" max="12556" width="10.7109375" style="1894" customWidth="1"/>
    <col min="12557" max="12557" width="11.5703125" style="1894" customWidth="1"/>
    <col min="12558" max="12795" width="9.140625" style="1894" customWidth="1"/>
    <col min="12796" max="12796" width="15.7109375" style="1894" customWidth="1"/>
    <col min="12797" max="12799" width="18.85546875" style="1894" customWidth="1"/>
    <col min="12800" max="12800" width="22.5703125" style="1894"/>
    <col min="12801" max="12801" width="15.7109375" style="1894" customWidth="1"/>
    <col min="12802" max="12802" width="10.85546875" style="1894" bestFit="1" customWidth="1"/>
    <col min="12803" max="12803" width="18.42578125" style="1894" bestFit="1" customWidth="1"/>
    <col min="12804" max="12804" width="13.85546875" style="1894" bestFit="1" customWidth="1"/>
    <col min="12805" max="12805" width="14.140625" style="1894" bestFit="1" customWidth="1"/>
    <col min="12806" max="12806" width="9.140625" style="1894" customWidth="1"/>
    <col min="12807" max="12807" width="13.28515625" style="1894" customWidth="1"/>
    <col min="12808" max="12809" width="9.140625" style="1894" customWidth="1"/>
    <col min="12810" max="12810" width="16.7109375" style="1894" customWidth="1"/>
    <col min="12811" max="12811" width="9.140625" style="1894" customWidth="1"/>
    <col min="12812" max="12812" width="10.7109375" style="1894" customWidth="1"/>
    <col min="12813" max="12813" width="11.5703125" style="1894" customWidth="1"/>
    <col min="12814" max="13051" width="9.140625" style="1894" customWidth="1"/>
    <col min="13052" max="13052" width="15.7109375" style="1894" customWidth="1"/>
    <col min="13053" max="13055" width="18.85546875" style="1894" customWidth="1"/>
    <col min="13056" max="13056" width="22.5703125" style="1894"/>
    <col min="13057" max="13057" width="15.7109375" style="1894" customWidth="1"/>
    <col min="13058" max="13058" width="10.85546875" style="1894" bestFit="1" customWidth="1"/>
    <col min="13059" max="13059" width="18.42578125" style="1894" bestFit="1" customWidth="1"/>
    <col min="13060" max="13060" width="13.85546875" style="1894" bestFit="1" customWidth="1"/>
    <col min="13061" max="13061" width="14.140625" style="1894" bestFit="1" customWidth="1"/>
    <col min="13062" max="13062" width="9.140625" style="1894" customWidth="1"/>
    <col min="13063" max="13063" width="13.28515625" style="1894" customWidth="1"/>
    <col min="13064" max="13065" width="9.140625" style="1894" customWidth="1"/>
    <col min="13066" max="13066" width="16.7109375" style="1894" customWidth="1"/>
    <col min="13067" max="13067" width="9.140625" style="1894" customWidth="1"/>
    <col min="13068" max="13068" width="10.7109375" style="1894" customWidth="1"/>
    <col min="13069" max="13069" width="11.5703125" style="1894" customWidth="1"/>
    <col min="13070" max="13307" width="9.140625" style="1894" customWidth="1"/>
    <col min="13308" max="13308" width="15.7109375" style="1894" customWidth="1"/>
    <col min="13309" max="13311" width="18.85546875" style="1894" customWidth="1"/>
    <col min="13312" max="13312" width="22.5703125" style="1894"/>
    <col min="13313" max="13313" width="15.7109375" style="1894" customWidth="1"/>
    <col min="13314" max="13314" width="10.85546875" style="1894" bestFit="1" customWidth="1"/>
    <col min="13315" max="13315" width="18.42578125" style="1894" bestFit="1" customWidth="1"/>
    <col min="13316" max="13316" width="13.85546875" style="1894" bestFit="1" customWidth="1"/>
    <col min="13317" max="13317" width="14.140625" style="1894" bestFit="1" customWidth="1"/>
    <col min="13318" max="13318" width="9.140625" style="1894" customWidth="1"/>
    <col min="13319" max="13319" width="13.28515625" style="1894" customWidth="1"/>
    <col min="13320" max="13321" width="9.140625" style="1894" customWidth="1"/>
    <col min="13322" max="13322" width="16.7109375" style="1894" customWidth="1"/>
    <col min="13323" max="13323" width="9.140625" style="1894" customWidth="1"/>
    <col min="13324" max="13324" width="10.7109375" style="1894" customWidth="1"/>
    <col min="13325" max="13325" width="11.5703125" style="1894" customWidth="1"/>
    <col min="13326" max="13563" width="9.140625" style="1894" customWidth="1"/>
    <col min="13564" max="13564" width="15.7109375" style="1894" customWidth="1"/>
    <col min="13565" max="13567" width="18.85546875" style="1894" customWidth="1"/>
    <col min="13568" max="13568" width="22.5703125" style="1894"/>
    <col min="13569" max="13569" width="15.7109375" style="1894" customWidth="1"/>
    <col min="13570" max="13570" width="10.85546875" style="1894" bestFit="1" customWidth="1"/>
    <col min="13571" max="13571" width="18.42578125" style="1894" bestFit="1" customWidth="1"/>
    <col min="13572" max="13572" width="13.85546875" style="1894" bestFit="1" customWidth="1"/>
    <col min="13573" max="13573" width="14.140625" style="1894" bestFit="1" customWidth="1"/>
    <col min="13574" max="13574" width="9.140625" style="1894" customWidth="1"/>
    <col min="13575" max="13575" width="13.28515625" style="1894" customWidth="1"/>
    <col min="13576" max="13577" width="9.140625" style="1894" customWidth="1"/>
    <col min="13578" max="13578" width="16.7109375" style="1894" customWidth="1"/>
    <col min="13579" max="13579" width="9.140625" style="1894" customWidth="1"/>
    <col min="13580" max="13580" width="10.7109375" style="1894" customWidth="1"/>
    <col min="13581" max="13581" width="11.5703125" style="1894" customWidth="1"/>
    <col min="13582" max="13819" width="9.140625" style="1894" customWidth="1"/>
    <col min="13820" max="13820" width="15.7109375" style="1894" customWidth="1"/>
    <col min="13821" max="13823" width="18.85546875" style="1894" customWidth="1"/>
    <col min="13824" max="13824" width="22.5703125" style="1894"/>
    <col min="13825" max="13825" width="15.7109375" style="1894" customWidth="1"/>
    <col min="13826" max="13826" width="10.85546875" style="1894" bestFit="1" customWidth="1"/>
    <col min="13827" max="13827" width="18.42578125" style="1894" bestFit="1" customWidth="1"/>
    <col min="13828" max="13828" width="13.85546875" style="1894" bestFit="1" customWidth="1"/>
    <col min="13829" max="13829" width="14.140625" style="1894" bestFit="1" customWidth="1"/>
    <col min="13830" max="13830" width="9.140625" style="1894" customWidth="1"/>
    <col min="13831" max="13831" width="13.28515625" style="1894" customWidth="1"/>
    <col min="13832" max="13833" width="9.140625" style="1894" customWidth="1"/>
    <col min="13834" max="13834" width="16.7109375" style="1894" customWidth="1"/>
    <col min="13835" max="13835" width="9.140625" style="1894" customWidth="1"/>
    <col min="13836" max="13836" width="10.7109375" style="1894" customWidth="1"/>
    <col min="13837" max="13837" width="11.5703125" style="1894" customWidth="1"/>
    <col min="13838" max="14075" width="9.140625" style="1894" customWidth="1"/>
    <col min="14076" max="14076" width="15.7109375" style="1894" customWidth="1"/>
    <col min="14077" max="14079" width="18.85546875" style="1894" customWidth="1"/>
    <col min="14080" max="14080" width="22.5703125" style="1894"/>
    <col min="14081" max="14081" width="15.7109375" style="1894" customWidth="1"/>
    <col min="14082" max="14082" width="10.85546875" style="1894" bestFit="1" customWidth="1"/>
    <col min="14083" max="14083" width="18.42578125" style="1894" bestFit="1" customWidth="1"/>
    <col min="14084" max="14084" width="13.85546875" style="1894" bestFit="1" customWidth="1"/>
    <col min="14085" max="14085" width="14.140625" style="1894" bestFit="1" customWidth="1"/>
    <col min="14086" max="14086" width="9.140625" style="1894" customWidth="1"/>
    <col min="14087" max="14087" width="13.28515625" style="1894" customWidth="1"/>
    <col min="14088" max="14089" width="9.140625" style="1894" customWidth="1"/>
    <col min="14090" max="14090" width="16.7109375" style="1894" customWidth="1"/>
    <col min="14091" max="14091" width="9.140625" style="1894" customWidth="1"/>
    <col min="14092" max="14092" width="10.7109375" style="1894" customWidth="1"/>
    <col min="14093" max="14093" width="11.5703125" style="1894" customWidth="1"/>
    <col min="14094" max="14331" width="9.140625" style="1894" customWidth="1"/>
    <col min="14332" max="14332" width="15.7109375" style="1894" customWidth="1"/>
    <col min="14333" max="14335" width="18.85546875" style="1894" customWidth="1"/>
    <col min="14336" max="14336" width="22.5703125" style="1894"/>
    <col min="14337" max="14337" width="15.7109375" style="1894" customWidth="1"/>
    <col min="14338" max="14338" width="10.85546875" style="1894" bestFit="1" customWidth="1"/>
    <col min="14339" max="14339" width="18.42578125" style="1894" bestFit="1" customWidth="1"/>
    <col min="14340" max="14340" width="13.85546875" style="1894" bestFit="1" customWidth="1"/>
    <col min="14341" max="14341" width="14.140625" style="1894" bestFit="1" customWidth="1"/>
    <col min="14342" max="14342" width="9.140625" style="1894" customWidth="1"/>
    <col min="14343" max="14343" width="13.28515625" style="1894" customWidth="1"/>
    <col min="14344" max="14345" width="9.140625" style="1894" customWidth="1"/>
    <col min="14346" max="14346" width="16.7109375" style="1894" customWidth="1"/>
    <col min="14347" max="14347" width="9.140625" style="1894" customWidth="1"/>
    <col min="14348" max="14348" width="10.7109375" style="1894" customWidth="1"/>
    <col min="14349" max="14349" width="11.5703125" style="1894" customWidth="1"/>
    <col min="14350" max="14587" width="9.140625" style="1894" customWidth="1"/>
    <col min="14588" max="14588" width="15.7109375" style="1894" customWidth="1"/>
    <col min="14589" max="14591" width="18.85546875" style="1894" customWidth="1"/>
    <col min="14592" max="14592" width="22.5703125" style="1894"/>
    <col min="14593" max="14593" width="15.7109375" style="1894" customWidth="1"/>
    <col min="14594" max="14594" width="10.85546875" style="1894" bestFit="1" customWidth="1"/>
    <col min="14595" max="14595" width="18.42578125" style="1894" bestFit="1" customWidth="1"/>
    <col min="14596" max="14596" width="13.85546875" style="1894" bestFit="1" customWidth="1"/>
    <col min="14597" max="14597" width="14.140625" style="1894" bestFit="1" customWidth="1"/>
    <col min="14598" max="14598" width="9.140625" style="1894" customWidth="1"/>
    <col min="14599" max="14599" width="13.28515625" style="1894" customWidth="1"/>
    <col min="14600" max="14601" width="9.140625" style="1894" customWidth="1"/>
    <col min="14602" max="14602" width="16.7109375" style="1894" customWidth="1"/>
    <col min="14603" max="14603" width="9.140625" style="1894" customWidth="1"/>
    <col min="14604" max="14604" width="10.7109375" style="1894" customWidth="1"/>
    <col min="14605" max="14605" width="11.5703125" style="1894" customWidth="1"/>
    <col min="14606" max="14843" width="9.140625" style="1894" customWidth="1"/>
    <col min="14844" max="14844" width="15.7109375" style="1894" customWidth="1"/>
    <col min="14845" max="14847" width="18.85546875" style="1894" customWidth="1"/>
    <col min="14848" max="14848" width="22.5703125" style="1894"/>
    <col min="14849" max="14849" width="15.7109375" style="1894" customWidth="1"/>
    <col min="14850" max="14850" width="10.85546875" style="1894" bestFit="1" customWidth="1"/>
    <col min="14851" max="14851" width="18.42578125" style="1894" bestFit="1" customWidth="1"/>
    <col min="14852" max="14852" width="13.85546875" style="1894" bestFit="1" customWidth="1"/>
    <col min="14853" max="14853" width="14.140625" style="1894" bestFit="1" customWidth="1"/>
    <col min="14854" max="14854" width="9.140625" style="1894" customWidth="1"/>
    <col min="14855" max="14855" width="13.28515625" style="1894" customWidth="1"/>
    <col min="14856" max="14857" width="9.140625" style="1894" customWidth="1"/>
    <col min="14858" max="14858" width="16.7109375" style="1894" customWidth="1"/>
    <col min="14859" max="14859" width="9.140625" style="1894" customWidth="1"/>
    <col min="14860" max="14860" width="10.7109375" style="1894" customWidth="1"/>
    <col min="14861" max="14861" width="11.5703125" style="1894" customWidth="1"/>
    <col min="14862" max="15099" width="9.140625" style="1894" customWidth="1"/>
    <col min="15100" max="15100" width="15.7109375" style="1894" customWidth="1"/>
    <col min="15101" max="15103" width="18.85546875" style="1894" customWidth="1"/>
    <col min="15104" max="15104" width="22.5703125" style="1894"/>
    <col min="15105" max="15105" width="15.7109375" style="1894" customWidth="1"/>
    <col min="15106" max="15106" width="10.85546875" style="1894" bestFit="1" customWidth="1"/>
    <col min="15107" max="15107" width="18.42578125" style="1894" bestFit="1" customWidth="1"/>
    <col min="15108" max="15108" width="13.85546875" style="1894" bestFit="1" customWidth="1"/>
    <col min="15109" max="15109" width="14.140625" style="1894" bestFit="1" customWidth="1"/>
    <col min="15110" max="15110" width="9.140625" style="1894" customWidth="1"/>
    <col min="15111" max="15111" width="13.28515625" style="1894" customWidth="1"/>
    <col min="15112" max="15113" width="9.140625" style="1894" customWidth="1"/>
    <col min="15114" max="15114" width="16.7109375" style="1894" customWidth="1"/>
    <col min="15115" max="15115" width="9.140625" style="1894" customWidth="1"/>
    <col min="15116" max="15116" width="10.7109375" style="1894" customWidth="1"/>
    <col min="15117" max="15117" width="11.5703125" style="1894" customWidth="1"/>
    <col min="15118" max="15355" width="9.140625" style="1894" customWidth="1"/>
    <col min="15356" max="15356" width="15.7109375" style="1894" customWidth="1"/>
    <col min="15357" max="15359" width="18.85546875" style="1894" customWidth="1"/>
    <col min="15360" max="15360" width="22.5703125" style="1894"/>
    <col min="15361" max="15361" width="15.7109375" style="1894" customWidth="1"/>
    <col min="15362" max="15362" width="10.85546875" style="1894" bestFit="1" customWidth="1"/>
    <col min="15363" max="15363" width="18.42578125" style="1894" bestFit="1" customWidth="1"/>
    <col min="15364" max="15364" width="13.85546875" style="1894" bestFit="1" customWidth="1"/>
    <col min="15365" max="15365" width="14.140625" style="1894" bestFit="1" customWidth="1"/>
    <col min="15366" max="15366" width="9.140625" style="1894" customWidth="1"/>
    <col min="15367" max="15367" width="13.28515625" style="1894" customWidth="1"/>
    <col min="15368" max="15369" width="9.140625" style="1894" customWidth="1"/>
    <col min="15370" max="15370" width="16.7109375" style="1894" customWidth="1"/>
    <col min="15371" max="15371" width="9.140625" style="1894" customWidth="1"/>
    <col min="15372" max="15372" width="10.7109375" style="1894" customWidth="1"/>
    <col min="15373" max="15373" width="11.5703125" style="1894" customWidth="1"/>
    <col min="15374" max="15611" width="9.140625" style="1894" customWidth="1"/>
    <col min="15612" max="15612" width="15.7109375" style="1894" customWidth="1"/>
    <col min="15613" max="15615" width="18.85546875" style="1894" customWidth="1"/>
    <col min="15616" max="15616" width="22.5703125" style="1894"/>
    <col min="15617" max="15617" width="15.7109375" style="1894" customWidth="1"/>
    <col min="15618" max="15618" width="10.85546875" style="1894" bestFit="1" customWidth="1"/>
    <col min="15619" max="15619" width="18.42578125" style="1894" bestFit="1" customWidth="1"/>
    <col min="15620" max="15620" width="13.85546875" style="1894" bestFit="1" customWidth="1"/>
    <col min="15621" max="15621" width="14.140625" style="1894" bestFit="1" customWidth="1"/>
    <col min="15622" max="15622" width="9.140625" style="1894" customWidth="1"/>
    <col min="15623" max="15623" width="13.28515625" style="1894" customWidth="1"/>
    <col min="15624" max="15625" width="9.140625" style="1894" customWidth="1"/>
    <col min="15626" max="15626" width="16.7109375" style="1894" customWidth="1"/>
    <col min="15627" max="15627" width="9.140625" style="1894" customWidth="1"/>
    <col min="15628" max="15628" width="10.7109375" style="1894" customWidth="1"/>
    <col min="15629" max="15629" width="11.5703125" style="1894" customWidth="1"/>
    <col min="15630" max="15867" width="9.140625" style="1894" customWidth="1"/>
    <col min="15868" max="15868" width="15.7109375" style="1894" customWidth="1"/>
    <col min="15869" max="15871" width="18.85546875" style="1894" customWidth="1"/>
    <col min="15872" max="15872" width="22.5703125" style="1894"/>
    <col min="15873" max="15873" width="15.7109375" style="1894" customWidth="1"/>
    <col min="15874" max="15874" width="10.85546875" style="1894" bestFit="1" customWidth="1"/>
    <col min="15875" max="15875" width="18.42578125" style="1894" bestFit="1" customWidth="1"/>
    <col min="15876" max="15876" width="13.85546875" style="1894" bestFit="1" customWidth="1"/>
    <col min="15877" max="15877" width="14.140625" style="1894" bestFit="1" customWidth="1"/>
    <col min="15878" max="15878" width="9.140625" style="1894" customWidth="1"/>
    <col min="15879" max="15879" width="13.28515625" style="1894" customWidth="1"/>
    <col min="15880" max="15881" width="9.140625" style="1894" customWidth="1"/>
    <col min="15882" max="15882" width="16.7109375" style="1894" customWidth="1"/>
    <col min="15883" max="15883" width="9.140625" style="1894" customWidth="1"/>
    <col min="15884" max="15884" width="10.7109375" style="1894" customWidth="1"/>
    <col min="15885" max="15885" width="11.5703125" style="1894" customWidth="1"/>
    <col min="15886" max="16123" width="9.140625" style="1894" customWidth="1"/>
    <col min="16124" max="16124" width="15.7109375" style="1894" customWidth="1"/>
    <col min="16125" max="16127" width="18.85546875" style="1894" customWidth="1"/>
    <col min="16128" max="16128" width="22.5703125" style="1894"/>
    <col min="16129" max="16129" width="15.7109375" style="1894" customWidth="1"/>
    <col min="16130" max="16130" width="10.85546875" style="1894" bestFit="1" customWidth="1"/>
    <col min="16131" max="16131" width="18.42578125" style="1894" bestFit="1" customWidth="1"/>
    <col min="16132" max="16132" width="13.85546875" style="1894" bestFit="1" customWidth="1"/>
    <col min="16133" max="16133" width="14.140625" style="1894" bestFit="1" customWidth="1"/>
    <col min="16134" max="16134" width="9.140625" style="1894" customWidth="1"/>
    <col min="16135" max="16135" width="13.28515625" style="1894" customWidth="1"/>
    <col min="16136" max="16137" width="9.140625" style="1894" customWidth="1"/>
    <col min="16138" max="16138" width="16.7109375" style="1894" customWidth="1"/>
    <col min="16139" max="16139" width="9.140625" style="1894" customWidth="1"/>
    <col min="16140" max="16140" width="10.7109375" style="1894" customWidth="1"/>
    <col min="16141" max="16141" width="11.5703125" style="1894" customWidth="1"/>
    <col min="16142" max="16379" width="9.140625" style="1894" customWidth="1"/>
    <col min="16380" max="16380" width="15.7109375" style="1894" customWidth="1"/>
    <col min="16381" max="16383" width="18.85546875" style="1894" customWidth="1"/>
    <col min="16384" max="16384" width="22.5703125" style="1894"/>
  </cols>
  <sheetData>
    <row r="1" spans="1:13" ht="25.5">
      <c r="A1" s="1172" t="s">
        <v>322</v>
      </c>
    </row>
    <row r="2" spans="1:13" s="2163" customFormat="1" ht="18">
      <c r="A2" s="1881" t="s">
        <v>813</v>
      </c>
      <c r="B2"/>
      <c r="C2"/>
      <c r="D2"/>
      <c r="E2"/>
      <c r="F2"/>
      <c r="G2"/>
      <c r="H2"/>
      <c r="I2"/>
      <c r="J2"/>
      <c r="K2"/>
      <c r="L2"/>
      <c r="M2"/>
    </row>
    <row r="3" spans="1:13" s="3151" customFormat="1" ht="30.75" thickBot="1">
      <c r="A3" s="3145" t="s">
        <v>1211</v>
      </c>
      <c r="B3" s="3145" t="s">
        <v>655</v>
      </c>
      <c r="C3" s="3146" t="s">
        <v>1212</v>
      </c>
      <c r="D3" s="3147" t="s">
        <v>1213</v>
      </c>
      <c r="E3" s="3147" t="s">
        <v>657</v>
      </c>
      <c r="F3" s="3148" t="s">
        <v>756</v>
      </c>
      <c r="G3" s="3147" t="s">
        <v>758</v>
      </c>
      <c r="H3" s="3149" t="s">
        <v>1214</v>
      </c>
      <c r="I3" s="3147" t="s">
        <v>1215</v>
      </c>
      <c r="J3" s="3147" t="s">
        <v>1216</v>
      </c>
      <c r="K3" s="3147" t="s">
        <v>1217</v>
      </c>
      <c r="L3" s="3147" t="s">
        <v>755</v>
      </c>
      <c r="M3" s="3150" t="s">
        <v>1218</v>
      </c>
    </row>
    <row r="4" spans="1:13" ht="18" customHeight="1">
      <c r="A4" s="3152" t="s">
        <v>1018</v>
      </c>
      <c r="B4" s="2176">
        <v>100</v>
      </c>
      <c r="C4" s="2177">
        <v>100</v>
      </c>
      <c r="D4" s="2178">
        <v>100</v>
      </c>
      <c r="E4" s="2178">
        <v>100</v>
      </c>
      <c r="F4" s="2179">
        <v>100</v>
      </c>
      <c r="G4" s="2176">
        <v>100</v>
      </c>
      <c r="H4" s="2180">
        <v>100</v>
      </c>
      <c r="I4" s="2176">
        <v>100</v>
      </c>
      <c r="J4" s="2176">
        <v>100</v>
      </c>
      <c r="K4" s="2176">
        <v>100</v>
      </c>
      <c r="L4" s="2176">
        <v>100</v>
      </c>
      <c r="M4" s="2181">
        <v>100</v>
      </c>
    </row>
    <row r="5" spans="1:13" ht="18" customHeight="1">
      <c r="A5" s="3152" t="s">
        <v>1019</v>
      </c>
      <c r="B5" s="2176">
        <v>100</v>
      </c>
      <c r="C5" s="2177">
        <v>100</v>
      </c>
      <c r="D5" s="2178">
        <v>100</v>
      </c>
      <c r="E5" s="2178">
        <v>100</v>
      </c>
      <c r="F5" s="2179">
        <v>100</v>
      </c>
      <c r="G5" s="2176">
        <v>100</v>
      </c>
      <c r="H5" s="2180">
        <v>100</v>
      </c>
      <c r="I5" s="2176">
        <v>100</v>
      </c>
      <c r="J5" s="2176">
        <v>100</v>
      </c>
      <c r="K5" s="2176">
        <v>100</v>
      </c>
      <c r="L5" s="2176">
        <v>100</v>
      </c>
      <c r="M5" s="2181">
        <v>100</v>
      </c>
    </row>
    <row r="6" spans="1:13" ht="18" customHeight="1">
      <c r="A6" s="3152" t="s">
        <v>1020</v>
      </c>
      <c r="B6" s="2176">
        <v>100</v>
      </c>
      <c r="C6" s="2177">
        <v>100</v>
      </c>
      <c r="D6" s="2178">
        <v>100</v>
      </c>
      <c r="E6" s="2178">
        <v>100</v>
      </c>
      <c r="F6" s="2179">
        <v>100</v>
      </c>
      <c r="G6" s="2176">
        <v>100</v>
      </c>
      <c r="H6" s="2180">
        <v>100</v>
      </c>
      <c r="I6" s="2176">
        <v>100</v>
      </c>
      <c r="J6" s="2176">
        <v>100</v>
      </c>
      <c r="K6" s="2176">
        <v>100</v>
      </c>
      <c r="L6" s="2176">
        <v>100</v>
      </c>
      <c r="M6" s="2181">
        <v>100</v>
      </c>
    </row>
    <row r="7" spans="1:13" ht="18" customHeight="1" thickBot="1">
      <c r="A7" s="3152" t="s">
        <v>1021</v>
      </c>
      <c r="B7" s="2176">
        <v>100</v>
      </c>
      <c r="C7" s="2177">
        <v>100</v>
      </c>
      <c r="D7" s="2178">
        <v>100</v>
      </c>
      <c r="E7" s="2178">
        <v>100</v>
      </c>
      <c r="F7" s="2179">
        <v>100</v>
      </c>
      <c r="G7" s="2176">
        <v>100</v>
      </c>
      <c r="H7" s="2180">
        <v>100</v>
      </c>
      <c r="I7" s="2176">
        <v>100</v>
      </c>
      <c r="J7" s="2176">
        <v>100</v>
      </c>
      <c r="K7" s="2176">
        <v>100</v>
      </c>
      <c r="L7" s="2176">
        <v>100</v>
      </c>
      <c r="M7" s="2181">
        <v>100</v>
      </c>
    </row>
    <row r="8" spans="1:13" ht="18" customHeight="1" thickBot="1">
      <c r="A8" s="3082">
        <v>2010</v>
      </c>
      <c r="B8" s="2182">
        <v>100</v>
      </c>
      <c r="C8" s="2183">
        <v>100</v>
      </c>
      <c r="D8" s="2182">
        <v>100</v>
      </c>
      <c r="E8" s="2182">
        <v>100</v>
      </c>
      <c r="F8" s="2184">
        <v>100</v>
      </c>
      <c r="G8" s="2184">
        <v>100</v>
      </c>
      <c r="H8" s="2182">
        <v>100</v>
      </c>
      <c r="I8" s="2183">
        <v>100</v>
      </c>
      <c r="J8" s="2182">
        <v>100</v>
      </c>
      <c r="K8" s="2182">
        <v>100</v>
      </c>
      <c r="L8" s="2182">
        <v>100</v>
      </c>
      <c r="M8" s="2185">
        <v>100</v>
      </c>
    </row>
    <row r="9" spans="1:13" s="2167" customFormat="1" ht="18" customHeight="1">
      <c r="A9" s="3152" t="s">
        <v>1023</v>
      </c>
      <c r="B9" s="2186">
        <v>102.277829434075</v>
      </c>
      <c r="C9" s="2187">
        <v>124.20708274682973</v>
      </c>
      <c r="D9" s="2186">
        <v>112.90421491644199</v>
      </c>
      <c r="E9" s="2186">
        <v>109.47242518666729</v>
      </c>
      <c r="F9" s="2188">
        <v>119.58706858807906</v>
      </c>
      <c r="G9" s="2186">
        <v>105.43606163914896</v>
      </c>
      <c r="H9" s="2189">
        <v>106.6079585861611</v>
      </c>
      <c r="I9" s="2186">
        <v>105.8763704708019</v>
      </c>
      <c r="J9" s="2186">
        <v>98.024077933359649</v>
      </c>
      <c r="K9" s="2186">
        <v>101.58578807895753</v>
      </c>
      <c r="L9" s="2186">
        <v>115.33957772218857</v>
      </c>
      <c r="M9" s="2190">
        <v>133.1391526109945</v>
      </c>
    </row>
    <row r="10" spans="1:13" ht="18" customHeight="1">
      <c r="A10" s="3152" t="s">
        <v>1024</v>
      </c>
      <c r="B10" s="2186">
        <v>102.85076563292334</v>
      </c>
      <c r="C10" s="2187">
        <v>110.56901439428566</v>
      </c>
      <c r="D10" s="2186">
        <v>123.43289423794749</v>
      </c>
      <c r="E10" s="2186">
        <v>117.54775874862715</v>
      </c>
      <c r="F10" s="2188">
        <v>112.750975855923</v>
      </c>
      <c r="G10" s="2186">
        <v>102.15631509743319</v>
      </c>
      <c r="H10" s="2189">
        <v>106.95098196889332</v>
      </c>
      <c r="I10" s="2186">
        <v>103.32546477415518</v>
      </c>
      <c r="J10" s="2186">
        <v>106.23536705910588</v>
      </c>
      <c r="K10" s="2186">
        <v>101.26344825404333</v>
      </c>
      <c r="L10" s="2186">
        <v>106.62127088177471</v>
      </c>
      <c r="M10" s="2190">
        <v>138.15116059328417</v>
      </c>
    </row>
    <row r="11" spans="1:13" ht="18" customHeight="1">
      <c r="A11" s="3152" t="s">
        <v>1025</v>
      </c>
      <c r="B11" s="2186">
        <v>103.2635183646335</v>
      </c>
      <c r="C11" s="2187">
        <v>96.662222991710507</v>
      </c>
      <c r="D11" s="2186">
        <v>112.0699681222037</v>
      </c>
      <c r="E11" s="2186">
        <v>122.43036855092275</v>
      </c>
      <c r="F11" s="2188">
        <v>104.39897735094729</v>
      </c>
      <c r="G11" s="2186">
        <v>110.99895094891595</v>
      </c>
      <c r="H11" s="2189">
        <v>107.33537392182737</v>
      </c>
      <c r="I11" s="2186">
        <v>108.38837197655651</v>
      </c>
      <c r="J11" s="2186">
        <v>95.120930641165245</v>
      </c>
      <c r="K11" s="2186">
        <v>98.148580529608054</v>
      </c>
      <c r="L11" s="2186">
        <v>132.67621574929396</v>
      </c>
      <c r="M11" s="2190">
        <v>128.12480229320141</v>
      </c>
    </row>
    <row r="12" spans="1:13" ht="18" customHeight="1" thickBot="1">
      <c r="A12" s="3152" t="s">
        <v>1026</v>
      </c>
      <c r="B12" s="2186">
        <v>103.04203149253553</v>
      </c>
      <c r="C12" s="2187">
        <v>82.716034837394275</v>
      </c>
      <c r="D12" s="2186">
        <v>112.37746321720461</v>
      </c>
      <c r="E12" s="2186">
        <v>121.49318893311263</v>
      </c>
      <c r="F12" s="2188">
        <v>93.66737063259032</v>
      </c>
      <c r="G12" s="2186">
        <v>142.7466166429044</v>
      </c>
      <c r="H12" s="2189">
        <v>107.89771701478097</v>
      </c>
      <c r="I12" s="2186">
        <v>106.22551612815516</v>
      </c>
      <c r="J12" s="2186">
        <v>108.83948718507892</v>
      </c>
      <c r="K12" s="2186">
        <v>100.92822900794791</v>
      </c>
      <c r="L12" s="2186">
        <v>172.68019188542675</v>
      </c>
      <c r="M12" s="2190">
        <v>131.24134803818913</v>
      </c>
    </row>
    <row r="13" spans="1:13" ht="18" customHeight="1" thickBot="1">
      <c r="A13" s="3082">
        <v>2011</v>
      </c>
      <c r="B13" s="2191">
        <v>102.91584867737458</v>
      </c>
      <c r="C13" s="2192">
        <v>102.33211671460185</v>
      </c>
      <c r="D13" s="2191">
        <v>114.53507947699634</v>
      </c>
      <c r="E13" s="2191">
        <v>117.81540688256788</v>
      </c>
      <c r="F13" s="2193">
        <v>106.98941734662799</v>
      </c>
      <c r="G13" s="2191">
        <v>115.7135913922982</v>
      </c>
      <c r="H13" s="2194">
        <v>107.20871588152576</v>
      </c>
      <c r="I13" s="2191">
        <v>105.96907303602178</v>
      </c>
      <c r="J13" s="2191">
        <v>102.14921420845438</v>
      </c>
      <c r="K13" s="2191">
        <v>100.43308917405921</v>
      </c>
      <c r="L13" s="2191">
        <v>131.57221440239147</v>
      </c>
      <c r="M13" s="2195">
        <v>132.5204706159918</v>
      </c>
    </row>
    <row r="14" spans="1:13" ht="18" customHeight="1">
      <c r="A14" s="3152" t="s">
        <v>1028</v>
      </c>
      <c r="B14" s="2196">
        <v>108.1334512346067</v>
      </c>
      <c r="C14" s="2187">
        <v>113.91741621575054</v>
      </c>
      <c r="D14" s="2186">
        <v>122.27838261552878</v>
      </c>
      <c r="E14" s="2186">
        <v>134.69108951212212</v>
      </c>
      <c r="F14" s="2188">
        <v>120.39188912116938</v>
      </c>
      <c r="G14" s="2196">
        <v>115.61510691975944</v>
      </c>
      <c r="H14" s="2189">
        <v>108.24796104340821</v>
      </c>
      <c r="I14" s="2196">
        <v>102.88318886519949</v>
      </c>
      <c r="J14" s="2196">
        <v>102.40251632827105</v>
      </c>
      <c r="K14" s="2196">
        <v>105.72818823764898</v>
      </c>
      <c r="L14" s="2196">
        <v>117.98779567122367</v>
      </c>
      <c r="M14" s="2190">
        <v>159.78752097503127</v>
      </c>
    </row>
    <row r="15" spans="1:13" s="2167" customFormat="1" ht="18" customHeight="1">
      <c r="A15" s="3152" t="s">
        <v>1029</v>
      </c>
      <c r="B15" s="2196">
        <v>109.97840015234087</v>
      </c>
      <c r="C15" s="2187">
        <v>99.310676671436312</v>
      </c>
      <c r="D15" s="2186">
        <v>155.14115808419626</v>
      </c>
      <c r="E15" s="2186">
        <v>132.75083677594498</v>
      </c>
      <c r="F15" s="2188">
        <v>109.74623172693853</v>
      </c>
      <c r="G15" s="2196">
        <v>142.65428998903636</v>
      </c>
      <c r="H15" s="2189">
        <v>108.75242709289736</v>
      </c>
      <c r="I15" s="2196">
        <v>100.42147940278525</v>
      </c>
      <c r="J15" s="2196">
        <v>112.34921920757894</v>
      </c>
      <c r="K15" s="2196">
        <v>105.84113309135088</v>
      </c>
      <c r="L15" s="2196">
        <v>108.60996455463246</v>
      </c>
      <c r="M15" s="2190">
        <v>173.18296304919886</v>
      </c>
    </row>
    <row r="16" spans="1:13" ht="18" customHeight="1">
      <c r="A16" s="3152" t="s">
        <v>1030</v>
      </c>
      <c r="B16" s="2196">
        <v>107.69839756022657</v>
      </c>
      <c r="C16" s="2187">
        <v>106.16579150215398</v>
      </c>
      <c r="D16" s="2186">
        <v>136.92047986128546</v>
      </c>
      <c r="E16" s="2186">
        <v>139.64750157540314</v>
      </c>
      <c r="F16" s="2188">
        <v>116.26466990664915</v>
      </c>
      <c r="G16" s="2196">
        <v>124.01835663774099</v>
      </c>
      <c r="H16" s="2189">
        <v>109.97186562701037</v>
      </c>
      <c r="I16" s="2196">
        <v>104.15880048410331</v>
      </c>
      <c r="J16" s="2196">
        <v>96.831191579708246</v>
      </c>
      <c r="K16" s="2196">
        <v>104.43674208380449</v>
      </c>
      <c r="L16" s="2196">
        <v>135.06776945699644</v>
      </c>
      <c r="M16" s="2190">
        <v>132.35397953432911</v>
      </c>
    </row>
    <row r="17" spans="1:13" ht="18" customHeight="1" thickBot="1">
      <c r="A17" s="3152" t="s">
        <v>1031</v>
      </c>
      <c r="B17" s="2196">
        <v>113.26864938405043</v>
      </c>
      <c r="C17" s="2187">
        <v>74.283277137622918</v>
      </c>
      <c r="D17" s="2186">
        <v>140.00161428566867</v>
      </c>
      <c r="E17" s="2186">
        <v>127.85741275994549</v>
      </c>
      <c r="F17" s="2188">
        <v>89.522002067155555</v>
      </c>
      <c r="G17" s="2196">
        <v>124.62248392426478</v>
      </c>
      <c r="H17" s="2189">
        <v>111.22660654219057</v>
      </c>
      <c r="I17" s="2196">
        <v>102.04101246200653</v>
      </c>
      <c r="J17" s="2196">
        <v>109.404204092642</v>
      </c>
      <c r="K17" s="2196">
        <v>108.06185634999035</v>
      </c>
      <c r="L17" s="2196">
        <v>174.47889137051993</v>
      </c>
      <c r="M17" s="2190">
        <v>136.79577834156763</v>
      </c>
    </row>
    <row r="18" spans="1:13" ht="18" customHeight="1" thickBot="1">
      <c r="A18" s="3082">
        <v>2012</v>
      </c>
      <c r="B18" s="2191">
        <v>109.81549041440826</v>
      </c>
      <c r="C18" s="2192">
        <v>97.269672614304582</v>
      </c>
      <c r="D18" s="2191">
        <v>137.11118422311759</v>
      </c>
      <c r="E18" s="2191">
        <v>133.67248820153512</v>
      </c>
      <c r="F18" s="2193">
        <v>108.26754261123584</v>
      </c>
      <c r="G18" s="2191">
        <v>126.63894867059457</v>
      </c>
      <c r="H18" s="2194">
        <v>109.57480656310537</v>
      </c>
      <c r="I18" s="2191">
        <v>102.34673191083851</v>
      </c>
      <c r="J18" s="2191">
        <v>105.26365414515399</v>
      </c>
      <c r="K18" s="2191">
        <v>106.10342328711344</v>
      </c>
      <c r="L18" s="2191">
        <v>133.77698864560193</v>
      </c>
      <c r="M18" s="2195">
        <v>149.7954502265267</v>
      </c>
    </row>
    <row r="19" spans="1:13" ht="18" customHeight="1">
      <c r="A19" s="3152" t="s">
        <v>1175</v>
      </c>
      <c r="B19" s="2186">
        <v>110.79441959357155</v>
      </c>
      <c r="C19" s="2187">
        <v>100.9360038060688</v>
      </c>
      <c r="D19" s="2186">
        <v>137.97982700593502</v>
      </c>
      <c r="E19" s="2186">
        <v>163.17279511894327</v>
      </c>
      <c r="F19" s="2188">
        <v>120.39502541989333</v>
      </c>
      <c r="G19" s="2186">
        <v>132.57648003313531</v>
      </c>
      <c r="H19" s="2189">
        <v>115.00745979912541</v>
      </c>
      <c r="I19" s="2186">
        <v>107.45124289918738</v>
      </c>
      <c r="J19" s="2186">
        <v>108.67763029611299</v>
      </c>
      <c r="K19" s="2186">
        <v>114.84720010529144</v>
      </c>
      <c r="L19" s="2186">
        <v>139.45944460879002</v>
      </c>
      <c r="M19" s="2197">
        <v>166.49937156178868</v>
      </c>
    </row>
    <row r="20" spans="1:13" ht="18" customHeight="1">
      <c r="A20" s="3152" t="s">
        <v>1176</v>
      </c>
      <c r="B20" s="2186">
        <v>112.80022561993854</v>
      </c>
      <c r="C20" s="2187">
        <v>83.001537774431739</v>
      </c>
      <c r="D20" s="2186">
        <v>187.13240474989519</v>
      </c>
      <c r="E20" s="2186">
        <v>162.8127139115893</v>
      </c>
      <c r="F20" s="2188">
        <v>107.80877161811017</v>
      </c>
      <c r="G20" s="2186">
        <v>161.71849631043352</v>
      </c>
      <c r="H20" s="2189">
        <v>114.82950307042923</v>
      </c>
      <c r="I20" s="2186">
        <v>104.02321684392881</v>
      </c>
      <c r="J20" s="2186">
        <v>122.72124427684308</v>
      </c>
      <c r="K20" s="2186">
        <v>122.62811172313141</v>
      </c>
      <c r="L20" s="2186">
        <v>120.3637162560097</v>
      </c>
      <c r="M20" s="2190">
        <v>203.19332010066083</v>
      </c>
    </row>
    <row r="21" spans="1:13" s="2167" customFormat="1" ht="18" customHeight="1">
      <c r="A21" s="3152" t="s">
        <v>1110</v>
      </c>
      <c r="B21" s="2186">
        <v>111.40184719310307</v>
      </c>
      <c r="C21" s="2187">
        <v>90.542865714716029</v>
      </c>
      <c r="D21" s="2186">
        <v>158.80926967729178</v>
      </c>
      <c r="E21" s="2186">
        <v>166.10689279313223</v>
      </c>
      <c r="F21" s="2188">
        <v>113.3298537930697</v>
      </c>
      <c r="G21" s="2186">
        <v>141.11009813284051</v>
      </c>
      <c r="H21" s="2189">
        <v>117.39023711450487</v>
      </c>
      <c r="I21" s="2186">
        <v>107.89629693470164</v>
      </c>
      <c r="J21" s="2186">
        <v>103.75143546959988</v>
      </c>
      <c r="K21" s="2186">
        <v>118.41708520425824</v>
      </c>
      <c r="L21" s="2186">
        <v>164.67621408128562</v>
      </c>
      <c r="M21" s="2190">
        <v>169.14565940872882</v>
      </c>
    </row>
    <row r="22" spans="1:13" ht="18" customHeight="1" thickBot="1">
      <c r="A22" s="3152" t="s">
        <v>1177</v>
      </c>
      <c r="B22" s="2186">
        <v>116.69116982934469</v>
      </c>
      <c r="C22" s="2187">
        <v>67.333099195805474</v>
      </c>
      <c r="D22" s="2186">
        <v>163.91358987701554</v>
      </c>
      <c r="E22" s="2186">
        <v>159.30190489047743</v>
      </c>
      <c r="F22" s="2188">
        <v>93.42168728089807</v>
      </c>
      <c r="G22" s="2186">
        <v>143.47820913545547</v>
      </c>
      <c r="H22" s="2189">
        <v>119.99398691408609</v>
      </c>
      <c r="I22" s="2186">
        <v>105.81517906035967</v>
      </c>
      <c r="J22" s="2186">
        <v>120.26146084047575</v>
      </c>
      <c r="K22" s="2186">
        <v>119.01133516031568</v>
      </c>
      <c r="L22" s="2186">
        <v>195.53678695872395</v>
      </c>
      <c r="M22" s="2190">
        <v>175.2258649767316</v>
      </c>
    </row>
    <row r="23" spans="1:13" ht="18" customHeight="1" thickBot="1">
      <c r="A23" s="3082">
        <v>2013</v>
      </c>
      <c r="B23" s="2191">
        <v>113.04041988355648</v>
      </c>
      <c r="C23" s="2192">
        <v>84.559764734285665</v>
      </c>
      <c r="D23" s="2191">
        <v>159.7371709582217</v>
      </c>
      <c r="E23" s="2191">
        <v>162.80921389412129</v>
      </c>
      <c r="F23" s="2193">
        <v>108.15505756585443</v>
      </c>
      <c r="G23" s="2191">
        <v>144.6476811691453</v>
      </c>
      <c r="H23" s="2194">
        <v>116.84986407584299</v>
      </c>
      <c r="I23" s="2191">
        <v>106.2332276929195</v>
      </c>
      <c r="J23" s="2191">
        <v>113.90432220112324</v>
      </c>
      <c r="K23" s="2191">
        <v>118.81421953725354</v>
      </c>
      <c r="L23" s="2191">
        <v>154.64592685916892</v>
      </c>
      <c r="M23" s="2195">
        <v>177.97617663204488</v>
      </c>
    </row>
    <row r="24" spans="1:13" ht="18" customHeight="1">
      <c r="A24" s="3152" t="s">
        <v>1219</v>
      </c>
      <c r="B24" s="2196">
        <v>116.92682902069444</v>
      </c>
      <c r="C24" s="2187">
        <v>94.273288640012183</v>
      </c>
      <c r="D24" s="2186">
        <v>157.49282929541647</v>
      </c>
      <c r="E24" s="2186">
        <v>188.32070048569943</v>
      </c>
      <c r="F24" s="2188">
        <v>123.71559684460441</v>
      </c>
      <c r="G24" s="2196">
        <v>156.2811068983209</v>
      </c>
      <c r="H24" s="2189">
        <v>122.23165967067521</v>
      </c>
      <c r="I24" s="2196">
        <v>110.60493447617708</v>
      </c>
      <c r="J24" s="2196">
        <v>116.04030975682795</v>
      </c>
      <c r="K24" s="2196">
        <v>118.48583608801604</v>
      </c>
      <c r="L24" s="2196">
        <v>149.35358162889827</v>
      </c>
      <c r="M24" s="2190">
        <v>177.21275513082446</v>
      </c>
    </row>
    <row r="25" spans="1:13" ht="18" customHeight="1">
      <c r="A25" s="3152" t="s">
        <v>1220</v>
      </c>
      <c r="B25" s="2196">
        <v>116.95123235803023</v>
      </c>
      <c r="C25" s="2187">
        <v>87.271603286752878</v>
      </c>
      <c r="D25" s="2186">
        <v>226.33654808167415</v>
      </c>
      <c r="E25" s="2186">
        <v>185.62994590837297</v>
      </c>
      <c r="F25" s="2188">
        <v>117.88030145214547</v>
      </c>
      <c r="G25" s="2196">
        <v>179.01564720733674</v>
      </c>
      <c r="H25" s="2189">
        <v>120.74847097085357</v>
      </c>
      <c r="I25" s="2196">
        <v>108.12171249695055</v>
      </c>
      <c r="J25" s="2196">
        <v>132.47507499018693</v>
      </c>
      <c r="K25" s="2196">
        <v>128.69704660398867</v>
      </c>
      <c r="L25" s="2196">
        <v>129.1965454992872</v>
      </c>
      <c r="M25" s="2190">
        <v>177.58757370718666</v>
      </c>
    </row>
    <row r="26" spans="1:13" ht="18" customHeight="1">
      <c r="A26" s="3152" t="s">
        <v>1221</v>
      </c>
      <c r="B26" s="2196">
        <v>116.38222064749493</v>
      </c>
      <c r="C26" s="2187">
        <v>87.287727222060369</v>
      </c>
      <c r="D26" s="2186">
        <v>177.52945783813024</v>
      </c>
      <c r="E26" s="2186">
        <v>192.67972149018595</v>
      </c>
      <c r="F26" s="2188">
        <v>119.04821512434356</v>
      </c>
      <c r="G26" s="2196">
        <v>157.07692959625868</v>
      </c>
      <c r="H26" s="2189">
        <v>125.37888133917158</v>
      </c>
      <c r="I26" s="2196">
        <v>112.43037932316595</v>
      </c>
      <c r="J26" s="2196">
        <v>112.36475836927096</v>
      </c>
      <c r="K26" s="2196">
        <v>125.40691337362644</v>
      </c>
      <c r="L26" s="2196">
        <v>179.12976619364457</v>
      </c>
      <c r="M26" s="2190">
        <v>147.31579647413727</v>
      </c>
    </row>
    <row r="27" spans="1:13" s="2167" customFormat="1" ht="18" customHeight="1" thickBot="1">
      <c r="A27" s="3152" t="s">
        <v>1222</v>
      </c>
      <c r="B27" s="2196">
        <v>120.94322189006235</v>
      </c>
      <c r="C27" s="2187">
        <v>68.129002116762521</v>
      </c>
      <c r="D27" s="2186">
        <v>186.15297631780652</v>
      </c>
      <c r="E27" s="2186">
        <v>180.76538152380277</v>
      </c>
      <c r="F27" s="2188">
        <v>100.07917327559932</v>
      </c>
      <c r="G27" s="2196">
        <v>161.63666484690916</v>
      </c>
      <c r="H27" s="2189">
        <v>126.37746922441247</v>
      </c>
      <c r="I27" s="2196">
        <v>112.33104234982683</v>
      </c>
      <c r="J27" s="2196">
        <v>126.52786619756293</v>
      </c>
      <c r="K27" s="2196">
        <v>126.10670874987252</v>
      </c>
      <c r="L27" s="2196">
        <v>217.50278674708449</v>
      </c>
      <c r="M27" s="2190">
        <v>185.96009520375651</v>
      </c>
    </row>
    <row r="28" spans="1:13" s="2167" customFormat="1" ht="18" customHeight="1" thickBot="1">
      <c r="A28" s="3082">
        <v>2014</v>
      </c>
      <c r="B28" s="2191">
        <v>117.86738975612323</v>
      </c>
      <c r="C28" s="2192">
        <v>83.447397371081706</v>
      </c>
      <c r="D28" s="2191">
        <v>183.53684210089077</v>
      </c>
      <c r="E28" s="2191">
        <v>186.78085893734377</v>
      </c>
      <c r="F28" s="2193">
        <v>114.610012761485</v>
      </c>
      <c r="G28" s="2191">
        <v>163.49510695168388</v>
      </c>
      <c r="H28" s="2194">
        <v>123.72099032303771</v>
      </c>
      <c r="I28" s="2191">
        <v>110.92719745093022</v>
      </c>
      <c r="J28" s="2191">
        <v>121.86380049698957</v>
      </c>
      <c r="K28" s="2191">
        <v>124.89686718253164</v>
      </c>
      <c r="L28" s="2191">
        <v>168.38044701381926</v>
      </c>
      <c r="M28" s="2195">
        <v>172.06583964496468</v>
      </c>
    </row>
    <row r="29" spans="1:13" s="2167" customFormat="1" ht="18" customHeight="1">
      <c r="A29" s="3152" t="s">
        <v>1223</v>
      </c>
      <c r="B29" s="2186">
        <v>122.4235884069994</v>
      </c>
      <c r="C29" s="2187">
        <v>86.593063100629379</v>
      </c>
      <c r="D29" s="2186">
        <v>175.25044047019114</v>
      </c>
      <c r="E29" s="2186">
        <v>187.0061446887097</v>
      </c>
      <c r="F29" s="2188">
        <v>118.137306348168</v>
      </c>
      <c r="G29" s="2186">
        <v>173.74071895063892</v>
      </c>
      <c r="H29" s="2189">
        <v>130.13821356328685</v>
      </c>
      <c r="I29" s="2186">
        <v>114.87997665765826</v>
      </c>
      <c r="J29" s="2186">
        <v>127.05576525151203</v>
      </c>
      <c r="K29" s="2186">
        <v>122.12994564028909</v>
      </c>
      <c r="L29" s="2186">
        <v>159.71182704180592</v>
      </c>
      <c r="M29" s="2197">
        <v>142.70203292363294</v>
      </c>
    </row>
    <row r="30" spans="1:13" s="2167" customFormat="1" ht="18" customHeight="1">
      <c r="A30" s="3152" t="s">
        <v>1224</v>
      </c>
      <c r="B30" s="2186">
        <v>121.03683379129215</v>
      </c>
      <c r="C30" s="2187">
        <v>81.342526946095973</v>
      </c>
      <c r="D30" s="2186">
        <v>242.39310235035899</v>
      </c>
      <c r="E30" s="2186">
        <v>178.54559889183602</v>
      </c>
      <c r="F30" s="2188">
        <v>111.67214357981332</v>
      </c>
      <c r="G30" s="2186">
        <v>190.50409213081329</v>
      </c>
      <c r="H30" s="2189">
        <v>126.87387397826602</v>
      </c>
      <c r="I30" s="2186">
        <v>113.35304063799416</v>
      </c>
      <c r="J30" s="2186">
        <v>140.77024166585377</v>
      </c>
      <c r="K30" s="2186">
        <v>132.52230975563944</v>
      </c>
      <c r="L30" s="2186">
        <v>138.58279471893539</v>
      </c>
      <c r="M30" s="2190">
        <v>168.83088723767543</v>
      </c>
    </row>
    <row r="31" spans="1:13" s="2167" customFormat="1" ht="18" customHeight="1">
      <c r="A31" s="3152" t="s">
        <v>1225</v>
      </c>
      <c r="B31" s="2186">
        <v>120.41211656867299</v>
      </c>
      <c r="C31" s="2187">
        <v>88.210709818311003</v>
      </c>
      <c r="D31" s="2186">
        <v>190.00271712537025</v>
      </c>
      <c r="E31" s="2186">
        <v>189.30452034722776</v>
      </c>
      <c r="F31" s="2188">
        <v>118.74141570730963</v>
      </c>
      <c r="G31" s="2186">
        <v>156.91012413790358</v>
      </c>
      <c r="H31" s="2189">
        <v>130.90165335997875</v>
      </c>
      <c r="I31" s="2186">
        <v>117.88663526841037</v>
      </c>
      <c r="J31" s="2186">
        <v>118.28282401238359</v>
      </c>
      <c r="K31" s="2186">
        <v>127.98621030957911</v>
      </c>
      <c r="L31" s="2186">
        <v>193.52361963552838</v>
      </c>
      <c r="M31" s="2190">
        <v>155.19497226212314</v>
      </c>
    </row>
    <row r="32" spans="1:13" s="2167" customFormat="1" ht="18" customHeight="1" thickBot="1">
      <c r="A32" s="3152" t="s">
        <v>1226</v>
      </c>
      <c r="B32" s="2196">
        <v>125.14938908522998</v>
      </c>
      <c r="C32" s="2187">
        <v>62.490151672499628</v>
      </c>
      <c r="D32" s="2186">
        <v>196.82592392266861</v>
      </c>
      <c r="E32" s="2186">
        <v>181.4540511275776</v>
      </c>
      <c r="F32" s="2188">
        <v>96.277621919091814</v>
      </c>
      <c r="G32" s="2196">
        <v>161.06574775553753</v>
      </c>
      <c r="H32" s="2189">
        <v>132.30461947349423</v>
      </c>
      <c r="I32" s="2196">
        <v>117.25818189926214</v>
      </c>
      <c r="J32" s="2196">
        <v>131.85941313283948</v>
      </c>
      <c r="K32" s="2196">
        <v>127.10253717284165</v>
      </c>
      <c r="L32" s="2196">
        <v>235.17587439148295</v>
      </c>
      <c r="M32" s="2190">
        <v>192.72370468006551</v>
      </c>
    </row>
    <row r="33" spans="1:13" s="2167" customFormat="1" ht="18" customHeight="1" thickBot="1">
      <c r="A33" s="3082">
        <v>2015</v>
      </c>
      <c r="B33" s="2191">
        <v>122.24960680885313</v>
      </c>
      <c r="C33" s="2192">
        <v>78.902999867419638</v>
      </c>
      <c r="D33" s="2191">
        <v>197.66415857790372</v>
      </c>
      <c r="E33" s="2191">
        <v>184.05359225161959</v>
      </c>
      <c r="F33" s="2193">
        <v>110.68652324985557</v>
      </c>
      <c r="G33" s="2191">
        <v>170.60861010244776</v>
      </c>
      <c r="H33" s="2194">
        <v>130.07942809611487</v>
      </c>
      <c r="I33" s="2191">
        <v>115.93097579393283</v>
      </c>
      <c r="J33" s="2191">
        <v>129.43806204753304</v>
      </c>
      <c r="K33" s="2191">
        <v>127.53660199545666</v>
      </c>
      <c r="L33" s="2191">
        <v>181.2941230601289</v>
      </c>
      <c r="M33" s="2195">
        <v>165.26017831125409</v>
      </c>
    </row>
    <row r="34" spans="1:13" s="2167" customFormat="1" ht="18" customHeight="1">
      <c r="A34" s="3152" t="s">
        <v>1227</v>
      </c>
      <c r="B34" s="2186">
        <v>126.20532089319174</v>
      </c>
      <c r="C34" s="2187">
        <v>84.960461675784146</v>
      </c>
      <c r="D34" s="2186">
        <v>46.2098752457225</v>
      </c>
      <c r="E34" s="2186">
        <v>173.91750403795726</v>
      </c>
      <c r="F34" s="2188">
        <v>112.30100017723048</v>
      </c>
      <c r="G34" s="2186">
        <v>164.41885312836092</v>
      </c>
      <c r="H34" s="2189">
        <v>132.76169402060194</v>
      </c>
      <c r="I34" s="2186">
        <v>131.8015629970719</v>
      </c>
      <c r="J34" s="2186">
        <v>132.22589893029843</v>
      </c>
      <c r="K34" s="2186">
        <v>116.39677169697997</v>
      </c>
      <c r="L34" s="2186">
        <v>165.81974753803544</v>
      </c>
      <c r="M34" s="2197">
        <v>99.853382105694934</v>
      </c>
    </row>
    <row r="35" spans="1:13" s="2167" customFormat="1" ht="18" customHeight="1">
      <c r="A35" s="3152" t="s">
        <v>1228</v>
      </c>
      <c r="B35" s="2186">
        <v>126.52472737908123</v>
      </c>
      <c r="C35" s="2187">
        <v>67.125227946429234</v>
      </c>
      <c r="D35" s="2186">
        <v>248.79160936159715</v>
      </c>
      <c r="E35" s="2186">
        <v>172.53969552983526</v>
      </c>
      <c r="F35" s="2188">
        <v>100.04086577267127</v>
      </c>
      <c r="G35" s="2186">
        <v>178.54693639767666</v>
      </c>
      <c r="H35" s="2189">
        <v>126.83004243770807</v>
      </c>
      <c r="I35" s="2186">
        <v>107.3036360054306</v>
      </c>
      <c r="J35" s="2186">
        <v>142.67703221631461</v>
      </c>
      <c r="K35" s="2186">
        <v>125.53251023176564</v>
      </c>
      <c r="L35" s="2186">
        <v>142.58046149771164</v>
      </c>
      <c r="M35" s="2190">
        <v>161.28251411976555</v>
      </c>
    </row>
    <row r="36" spans="1:13" ht="20.100000000000001" customHeight="1">
      <c r="A36" s="3152" t="s">
        <v>1229</v>
      </c>
      <c r="B36" s="2186">
        <v>125.87582530866739</v>
      </c>
      <c r="C36" s="2187">
        <v>68.791823790074019</v>
      </c>
      <c r="D36" s="2186">
        <v>202.391098077398</v>
      </c>
      <c r="E36" s="2186">
        <v>181.01228144031919</v>
      </c>
      <c r="F36" s="2188">
        <v>102.77142682152423</v>
      </c>
      <c r="G36" s="2186">
        <v>147.29726422909519</v>
      </c>
      <c r="H36" s="2189">
        <v>129.08908972715568</v>
      </c>
      <c r="I36" s="2186">
        <v>118.74124253755689</v>
      </c>
      <c r="J36" s="2186">
        <v>119.5940713822214</v>
      </c>
      <c r="K36" s="2186">
        <v>118.55393529649561</v>
      </c>
      <c r="L36" s="2186">
        <v>193.31150609641011</v>
      </c>
      <c r="M36" s="2190">
        <v>151.81144794751842</v>
      </c>
    </row>
    <row r="37" spans="1:13" ht="15" customHeight="1" thickBot="1">
      <c r="A37" s="3152" t="s">
        <v>1230</v>
      </c>
      <c r="B37" s="2196">
        <v>130.19731686344039</v>
      </c>
      <c r="C37" s="2187">
        <v>54.752720380961186</v>
      </c>
      <c r="D37" s="2186">
        <v>208.1719181881553</v>
      </c>
      <c r="E37" s="2186">
        <v>176.83929101291363</v>
      </c>
      <c r="F37" s="2188">
        <v>89.495286110320635</v>
      </c>
      <c r="G37" s="2196">
        <v>151.35392523516407</v>
      </c>
      <c r="H37" s="2189">
        <v>130.39555313474733</v>
      </c>
      <c r="I37" s="2196">
        <v>111.02041466019166</v>
      </c>
      <c r="J37" s="2196">
        <v>133.67951631826645</v>
      </c>
      <c r="K37" s="2196">
        <v>115.31862024798467</v>
      </c>
      <c r="L37" s="2196">
        <v>234.97485117276233</v>
      </c>
      <c r="M37" s="2190">
        <v>188.34263985264005</v>
      </c>
    </row>
    <row r="38" spans="1:13" s="2175" customFormat="1" ht="13.5" customHeight="1" thickBot="1">
      <c r="A38" s="3082">
        <v>2016</v>
      </c>
      <c r="B38" s="2191">
        <v>127.27008788436054</v>
      </c>
      <c r="C38" s="2192">
        <v>68.135057203829007</v>
      </c>
      <c r="D38" s="2191">
        <v>168.87714644976734</v>
      </c>
      <c r="E38" s="2191">
        <v>176.10682888741482</v>
      </c>
      <c r="F38" s="2193">
        <v>100.67990786779713</v>
      </c>
      <c r="G38" s="2191">
        <v>160.46433814046355</v>
      </c>
      <c r="H38" s="2194">
        <v>129.76221053177389</v>
      </c>
      <c r="I38" s="2191">
        <v>116.38314605374549</v>
      </c>
      <c r="J38" s="2191">
        <v>131.96674287482693</v>
      </c>
      <c r="K38" s="2191">
        <v>118.78921151986887</v>
      </c>
      <c r="L38" s="2191">
        <v>183.74080354014026</v>
      </c>
      <c r="M38" s="2195">
        <v>150.83161263329413</v>
      </c>
    </row>
    <row r="39" spans="1:13">
      <c r="A39" s="1894"/>
    </row>
    <row r="40" spans="1:13">
      <c r="A40" s="1894"/>
    </row>
    <row r="41" spans="1:13">
      <c r="A41" s="1894"/>
    </row>
    <row r="42" spans="1:13">
      <c r="A42" s="1894"/>
    </row>
    <row r="43" spans="1:13">
      <c r="A43" s="1894"/>
    </row>
  </sheetData>
  <hyperlinks>
    <hyperlink ref="A1" location="Menu!A1" display="Return to Menu"/>
  </hyperlinks>
  <pageMargins left="0.70866141732283505" right="0.70866141732283505" top="0.74803149606299202" bottom="0.74803149606299202" header="0.31496062992126" footer="0.31496062992126"/>
  <pageSetup scale="74"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4"/>
  <sheetViews>
    <sheetView view="pageBreakPreview" zoomScale="90" zoomScaleSheetLayoutView="90" workbookViewId="0"/>
  </sheetViews>
  <sheetFormatPr defaultColWidth="13.7109375" defaultRowHeight="14.25"/>
  <cols>
    <col min="1" max="1" width="14.7109375" style="1951" customWidth="1"/>
    <col min="2" max="2" width="14.7109375" style="1976" customWidth="1"/>
    <col min="3" max="9" width="14.7109375" style="1951" customWidth="1"/>
    <col min="10" max="10" width="11.5703125" style="1951" customWidth="1"/>
    <col min="11" max="254" width="9.140625" style="1951" customWidth="1"/>
    <col min="255" max="256" width="13.7109375" style="1951"/>
    <col min="257" max="265" width="14.7109375" style="1951" customWidth="1"/>
    <col min="266" max="266" width="11.5703125" style="1951" customWidth="1"/>
    <col min="267" max="510" width="9.140625" style="1951" customWidth="1"/>
    <col min="511" max="512" width="13.7109375" style="1951"/>
    <col min="513" max="521" width="14.7109375" style="1951" customWidth="1"/>
    <col min="522" max="522" width="11.5703125" style="1951" customWidth="1"/>
    <col min="523" max="766" width="9.140625" style="1951" customWidth="1"/>
    <col min="767" max="768" width="13.7109375" style="1951"/>
    <col min="769" max="777" width="14.7109375" style="1951" customWidth="1"/>
    <col min="778" max="778" width="11.5703125" style="1951" customWidth="1"/>
    <col min="779" max="1022" width="9.140625" style="1951" customWidth="1"/>
    <col min="1023" max="1024" width="13.7109375" style="1951"/>
    <col min="1025" max="1033" width="14.7109375" style="1951" customWidth="1"/>
    <col min="1034" max="1034" width="11.5703125" style="1951" customWidth="1"/>
    <col min="1035" max="1278" width="9.140625" style="1951" customWidth="1"/>
    <col min="1279" max="1280" width="13.7109375" style="1951"/>
    <col min="1281" max="1289" width="14.7109375" style="1951" customWidth="1"/>
    <col min="1290" max="1290" width="11.5703125" style="1951" customWidth="1"/>
    <col min="1291" max="1534" width="9.140625" style="1951" customWidth="1"/>
    <col min="1535" max="1536" width="13.7109375" style="1951"/>
    <col min="1537" max="1545" width="14.7109375" style="1951" customWidth="1"/>
    <col min="1546" max="1546" width="11.5703125" style="1951" customWidth="1"/>
    <col min="1547" max="1790" width="9.140625" style="1951" customWidth="1"/>
    <col min="1791" max="1792" width="13.7109375" style="1951"/>
    <col min="1793" max="1801" width="14.7109375" style="1951" customWidth="1"/>
    <col min="1802" max="1802" width="11.5703125" style="1951" customWidth="1"/>
    <col min="1803" max="2046" width="9.140625" style="1951" customWidth="1"/>
    <col min="2047" max="2048" width="13.7109375" style="1951"/>
    <col min="2049" max="2057" width="14.7109375" style="1951" customWidth="1"/>
    <col min="2058" max="2058" width="11.5703125" style="1951" customWidth="1"/>
    <col min="2059" max="2302" width="9.140625" style="1951" customWidth="1"/>
    <col min="2303" max="2304" width="13.7109375" style="1951"/>
    <col min="2305" max="2313" width="14.7109375" style="1951" customWidth="1"/>
    <col min="2314" max="2314" width="11.5703125" style="1951" customWidth="1"/>
    <col min="2315" max="2558" width="9.140625" style="1951" customWidth="1"/>
    <col min="2559" max="2560" width="13.7109375" style="1951"/>
    <col min="2561" max="2569" width="14.7109375" style="1951" customWidth="1"/>
    <col min="2570" max="2570" width="11.5703125" style="1951" customWidth="1"/>
    <col min="2571" max="2814" width="9.140625" style="1951" customWidth="1"/>
    <col min="2815" max="2816" width="13.7109375" style="1951"/>
    <col min="2817" max="2825" width="14.7109375" style="1951" customWidth="1"/>
    <col min="2826" max="2826" width="11.5703125" style="1951" customWidth="1"/>
    <col min="2827" max="3070" width="9.140625" style="1951" customWidth="1"/>
    <col min="3071" max="3072" width="13.7109375" style="1951"/>
    <col min="3073" max="3081" width="14.7109375" style="1951" customWidth="1"/>
    <col min="3082" max="3082" width="11.5703125" style="1951" customWidth="1"/>
    <col min="3083" max="3326" width="9.140625" style="1951" customWidth="1"/>
    <col min="3327" max="3328" width="13.7109375" style="1951"/>
    <col min="3329" max="3337" width="14.7109375" style="1951" customWidth="1"/>
    <col min="3338" max="3338" width="11.5703125" style="1951" customWidth="1"/>
    <col min="3339" max="3582" width="9.140625" style="1951" customWidth="1"/>
    <col min="3583" max="3584" width="13.7109375" style="1951"/>
    <col min="3585" max="3593" width="14.7109375" style="1951" customWidth="1"/>
    <col min="3594" max="3594" width="11.5703125" style="1951" customWidth="1"/>
    <col min="3595" max="3838" width="9.140625" style="1951" customWidth="1"/>
    <col min="3839" max="3840" width="13.7109375" style="1951"/>
    <col min="3841" max="3849" width="14.7109375" style="1951" customWidth="1"/>
    <col min="3850" max="3850" width="11.5703125" style="1951" customWidth="1"/>
    <col min="3851" max="4094" width="9.140625" style="1951" customWidth="1"/>
    <col min="4095" max="4096" width="13.7109375" style="1951"/>
    <col min="4097" max="4105" width="14.7109375" style="1951" customWidth="1"/>
    <col min="4106" max="4106" width="11.5703125" style="1951" customWidth="1"/>
    <col min="4107" max="4350" width="9.140625" style="1951" customWidth="1"/>
    <col min="4351" max="4352" width="13.7109375" style="1951"/>
    <col min="4353" max="4361" width="14.7109375" style="1951" customWidth="1"/>
    <col min="4362" max="4362" width="11.5703125" style="1951" customWidth="1"/>
    <col min="4363" max="4606" width="9.140625" style="1951" customWidth="1"/>
    <col min="4607" max="4608" width="13.7109375" style="1951"/>
    <col min="4609" max="4617" width="14.7109375" style="1951" customWidth="1"/>
    <col min="4618" max="4618" width="11.5703125" style="1951" customWidth="1"/>
    <col min="4619" max="4862" width="9.140625" style="1951" customWidth="1"/>
    <col min="4863" max="4864" width="13.7109375" style="1951"/>
    <col min="4865" max="4873" width="14.7109375" style="1951" customWidth="1"/>
    <col min="4874" max="4874" width="11.5703125" style="1951" customWidth="1"/>
    <col min="4875" max="5118" width="9.140625" style="1951" customWidth="1"/>
    <col min="5119" max="5120" width="13.7109375" style="1951"/>
    <col min="5121" max="5129" width="14.7109375" style="1951" customWidth="1"/>
    <col min="5130" max="5130" width="11.5703125" style="1951" customWidth="1"/>
    <col min="5131" max="5374" width="9.140625" style="1951" customWidth="1"/>
    <col min="5375" max="5376" width="13.7109375" style="1951"/>
    <col min="5377" max="5385" width="14.7109375" style="1951" customWidth="1"/>
    <col min="5386" max="5386" width="11.5703125" style="1951" customWidth="1"/>
    <col min="5387" max="5630" width="9.140625" style="1951" customWidth="1"/>
    <col min="5631" max="5632" width="13.7109375" style="1951"/>
    <col min="5633" max="5641" width="14.7109375" style="1951" customWidth="1"/>
    <col min="5642" max="5642" width="11.5703125" style="1951" customWidth="1"/>
    <col min="5643" max="5886" width="9.140625" style="1951" customWidth="1"/>
    <col min="5887" max="5888" width="13.7109375" style="1951"/>
    <col min="5889" max="5897" width="14.7109375" style="1951" customWidth="1"/>
    <col min="5898" max="5898" width="11.5703125" style="1951" customWidth="1"/>
    <col min="5899" max="6142" width="9.140625" style="1951" customWidth="1"/>
    <col min="6143" max="6144" width="13.7109375" style="1951"/>
    <col min="6145" max="6153" width="14.7109375" style="1951" customWidth="1"/>
    <col min="6154" max="6154" width="11.5703125" style="1951" customWidth="1"/>
    <col min="6155" max="6398" width="9.140625" style="1951" customWidth="1"/>
    <col min="6399" max="6400" width="13.7109375" style="1951"/>
    <col min="6401" max="6409" width="14.7109375" style="1951" customWidth="1"/>
    <col min="6410" max="6410" width="11.5703125" style="1951" customWidth="1"/>
    <col min="6411" max="6654" width="9.140625" style="1951" customWidth="1"/>
    <col min="6655" max="6656" width="13.7109375" style="1951"/>
    <col min="6657" max="6665" width="14.7109375" style="1951" customWidth="1"/>
    <col min="6666" max="6666" width="11.5703125" style="1951" customWidth="1"/>
    <col min="6667" max="6910" width="9.140625" style="1951" customWidth="1"/>
    <col min="6911" max="6912" width="13.7109375" style="1951"/>
    <col min="6913" max="6921" width="14.7109375" style="1951" customWidth="1"/>
    <col min="6922" max="6922" width="11.5703125" style="1951" customWidth="1"/>
    <col min="6923" max="7166" width="9.140625" style="1951" customWidth="1"/>
    <col min="7167" max="7168" width="13.7109375" style="1951"/>
    <col min="7169" max="7177" width="14.7109375" style="1951" customWidth="1"/>
    <col min="7178" max="7178" width="11.5703125" style="1951" customWidth="1"/>
    <col min="7179" max="7422" width="9.140625" style="1951" customWidth="1"/>
    <col min="7423" max="7424" width="13.7109375" style="1951"/>
    <col min="7425" max="7433" width="14.7109375" style="1951" customWidth="1"/>
    <col min="7434" max="7434" width="11.5703125" style="1951" customWidth="1"/>
    <col min="7435" max="7678" width="9.140625" style="1951" customWidth="1"/>
    <col min="7679" max="7680" width="13.7109375" style="1951"/>
    <col min="7681" max="7689" width="14.7109375" style="1951" customWidth="1"/>
    <col min="7690" max="7690" width="11.5703125" style="1951" customWidth="1"/>
    <col min="7691" max="7934" width="9.140625" style="1951" customWidth="1"/>
    <col min="7935" max="7936" width="13.7109375" style="1951"/>
    <col min="7937" max="7945" width="14.7109375" style="1951" customWidth="1"/>
    <col min="7946" max="7946" width="11.5703125" style="1951" customWidth="1"/>
    <col min="7947" max="8190" width="9.140625" style="1951" customWidth="1"/>
    <col min="8191" max="8192" width="13.7109375" style="1951"/>
    <col min="8193" max="8201" width="14.7109375" style="1951" customWidth="1"/>
    <col min="8202" max="8202" width="11.5703125" style="1951" customWidth="1"/>
    <col min="8203" max="8446" width="9.140625" style="1951" customWidth="1"/>
    <col min="8447" max="8448" width="13.7109375" style="1951"/>
    <col min="8449" max="8457" width="14.7109375" style="1951" customWidth="1"/>
    <col min="8458" max="8458" width="11.5703125" style="1951" customWidth="1"/>
    <col min="8459" max="8702" width="9.140625" style="1951" customWidth="1"/>
    <col min="8703" max="8704" width="13.7109375" style="1951"/>
    <col min="8705" max="8713" width="14.7109375" style="1951" customWidth="1"/>
    <col min="8714" max="8714" width="11.5703125" style="1951" customWidth="1"/>
    <col min="8715" max="8958" width="9.140625" style="1951" customWidth="1"/>
    <col min="8959" max="8960" width="13.7109375" style="1951"/>
    <col min="8961" max="8969" width="14.7109375" style="1951" customWidth="1"/>
    <col min="8970" max="8970" width="11.5703125" style="1951" customWidth="1"/>
    <col min="8971" max="9214" width="9.140625" style="1951" customWidth="1"/>
    <col min="9215" max="9216" width="13.7109375" style="1951"/>
    <col min="9217" max="9225" width="14.7109375" style="1951" customWidth="1"/>
    <col min="9226" max="9226" width="11.5703125" style="1951" customWidth="1"/>
    <col min="9227" max="9470" width="9.140625" style="1951" customWidth="1"/>
    <col min="9471" max="9472" width="13.7109375" style="1951"/>
    <col min="9473" max="9481" width="14.7109375" style="1951" customWidth="1"/>
    <col min="9482" max="9482" width="11.5703125" style="1951" customWidth="1"/>
    <col min="9483" max="9726" width="9.140625" style="1951" customWidth="1"/>
    <col min="9727" max="9728" width="13.7109375" style="1951"/>
    <col min="9729" max="9737" width="14.7109375" style="1951" customWidth="1"/>
    <col min="9738" max="9738" width="11.5703125" style="1951" customWidth="1"/>
    <col min="9739" max="9982" width="9.140625" style="1951" customWidth="1"/>
    <col min="9983" max="9984" width="13.7109375" style="1951"/>
    <col min="9985" max="9993" width="14.7109375" style="1951" customWidth="1"/>
    <col min="9994" max="9994" width="11.5703125" style="1951" customWidth="1"/>
    <col min="9995" max="10238" width="9.140625" style="1951" customWidth="1"/>
    <col min="10239" max="10240" width="13.7109375" style="1951"/>
    <col min="10241" max="10249" width="14.7109375" style="1951" customWidth="1"/>
    <col min="10250" max="10250" width="11.5703125" style="1951" customWidth="1"/>
    <col min="10251" max="10494" width="9.140625" style="1951" customWidth="1"/>
    <col min="10495" max="10496" width="13.7109375" style="1951"/>
    <col min="10497" max="10505" width="14.7109375" style="1951" customWidth="1"/>
    <col min="10506" max="10506" width="11.5703125" style="1951" customWidth="1"/>
    <col min="10507" max="10750" width="9.140625" style="1951" customWidth="1"/>
    <col min="10751" max="10752" width="13.7109375" style="1951"/>
    <col min="10753" max="10761" width="14.7109375" style="1951" customWidth="1"/>
    <col min="10762" max="10762" width="11.5703125" style="1951" customWidth="1"/>
    <col min="10763" max="11006" width="9.140625" style="1951" customWidth="1"/>
    <col min="11007" max="11008" width="13.7109375" style="1951"/>
    <col min="11009" max="11017" width="14.7109375" style="1951" customWidth="1"/>
    <col min="11018" max="11018" width="11.5703125" style="1951" customWidth="1"/>
    <col min="11019" max="11262" width="9.140625" style="1951" customWidth="1"/>
    <col min="11263" max="11264" width="13.7109375" style="1951"/>
    <col min="11265" max="11273" width="14.7109375" style="1951" customWidth="1"/>
    <col min="11274" max="11274" width="11.5703125" style="1951" customWidth="1"/>
    <col min="11275" max="11518" width="9.140625" style="1951" customWidth="1"/>
    <col min="11519" max="11520" width="13.7109375" style="1951"/>
    <col min="11521" max="11529" width="14.7109375" style="1951" customWidth="1"/>
    <col min="11530" max="11530" width="11.5703125" style="1951" customWidth="1"/>
    <col min="11531" max="11774" width="9.140625" style="1951" customWidth="1"/>
    <col min="11775" max="11776" width="13.7109375" style="1951"/>
    <col min="11777" max="11785" width="14.7109375" style="1951" customWidth="1"/>
    <col min="11786" max="11786" width="11.5703125" style="1951" customWidth="1"/>
    <col min="11787" max="12030" width="9.140625" style="1951" customWidth="1"/>
    <col min="12031" max="12032" width="13.7109375" style="1951"/>
    <col min="12033" max="12041" width="14.7109375" style="1951" customWidth="1"/>
    <col min="12042" max="12042" width="11.5703125" style="1951" customWidth="1"/>
    <col min="12043" max="12286" width="9.140625" style="1951" customWidth="1"/>
    <col min="12287" max="12288" width="13.7109375" style="1951"/>
    <col min="12289" max="12297" width="14.7109375" style="1951" customWidth="1"/>
    <col min="12298" max="12298" width="11.5703125" style="1951" customWidth="1"/>
    <col min="12299" max="12542" width="9.140625" style="1951" customWidth="1"/>
    <col min="12543" max="12544" width="13.7109375" style="1951"/>
    <col min="12545" max="12553" width="14.7109375" style="1951" customWidth="1"/>
    <col min="12554" max="12554" width="11.5703125" style="1951" customWidth="1"/>
    <col min="12555" max="12798" width="9.140625" style="1951" customWidth="1"/>
    <col min="12799" max="12800" width="13.7109375" style="1951"/>
    <col min="12801" max="12809" width="14.7109375" style="1951" customWidth="1"/>
    <col min="12810" max="12810" width="11.5703125" style="1951" customWidth="1"/>
    <col min="12811" max="13054" width="9.140625" style="1951" customWidth="1"/>
    <col min="13055" max="13056" width="13.7109375" style="1951"/>
    <col min="13057" max="13065" width="14.7109375" style="1951" customWidth="1"/>
    <col min="13066" max="13066" width="11.5703125" style="1951" customWidth="1"/>
    <col min="13067" max="13310" width="9.140625" style="1951" customWidth="1"/>
    <col min="13311" max="13312" width="13.7109375" style="1951"/>
    <col min="13313" max="13321" width="14.7109375" style="1951" customWidth="1"/>
    <col min="13322" max="13322" width="11.5703125" style="1951" customWidth="1"/>
    <col min="13323" max="13566" width="9.140625" style="1951" customWidth="1"/>
    <col min="13567" max="13568" width="13.7109375" style="1951"/>
    <col min="13569" max="13577" width="14.7109375" style="1951" customWidth="1"/>
    <col min="13578" max="13578" width="11.5703125" style="1951" customWidth="1"/>
    <col min="13579" max="13822" width="9.140625" style="1951" customWidth="1"/>
    <col min="13823" max="13824" width="13.7109375" style="1951"/>
    <col min="13825" max="13833" width="14.7109375" style="1951" customWidth="1"/>
    <col min="13834" max="13834" width="11.5703125" style="1951" customWidth="1"/>
    <col min="13835" max="14078" width="9.140625" style="1951" customWidth="1"/>
    <col min="14079" max="14080" width="13.7109375" style="1951"/>
    <col min="14081" max="14089" width="14.7109375" style="1951" customWidth="1"/>
    <col min="14090" max="14090" width="11.5703125" style="1951" customWidth="1"/>
    <col min="14091" max="14334" width="9.140625" style="1951" customWidth="1"/>
    <col min="14335" max="14336" width="13.7109375" style="1951"/>
    <col min="14337" max="14345" width="14.7109375" style="1951" customWidth="1"/>
    <col min="14346" max="14346" width="11.5703125" style="1951" customWidth="1"/>
    <col min="14347" max="14590" width="9.140625" style="1951" customWidth="1"/>
    <col min="14591" max="14592" width="13.7109375" style="1951"/>
    <col min="14593" max="14601" width="14.7109375" style="1951" customWidth="1"/>
    <col min="14602" max="14602" width="11.5703125" style="1951" customWidth="1"/>
    <col min="14603" max="14846" width="9.140625" style="1951" customWidth="1"/>
    <col min="14847" max="14848" width="13.7109375" style="1951"/>
    <col min="14849" max="14857" width="14.7109375" style="1951" customWidth="1"/>
    <col min="14858" max="14858" width="11.5703125" style="1951" customWidth="1"/>
    <col min="14859" max="15102" width="9.140625" style="1951" customWidth="1"/>
    <col min="15103" max="15104" width="13.7109375" style="1951"/>
    <col min="15105" max="15113" width="14.7109375" style="1951" customWidth="1"/>
    <col min="15114" max="15114" width="11.5703125" style="1951" customWidth="1"/>
    <col min="15115" max="15358" width="9.140625" style="1951" customWidth="1"/>
    <col min="15359" max="15360" width="13.7109375" style="1951"/>
    <col min="15361" max="15369" width="14.7109375" style="1951" customWidth="1"/>
    <col min="15370" max="15370" width="11.5703125" style="1951" customWidth="1"/>
    <col min="15371" max="15614" width="9.140625" style="1951" customWidth="1"/>
    <col min="15615" max="15616" width="13.7109375" style="1951"/>
    <col min="15617" max="15625" width="14.7109375" style="1951" customWidth="1"/>
    <col min="15626" max="15626" width="11.5703125" style="1951" customWidth="1"/>
    <col min="15627" max="15870" width="9.140625" style="1951" customWidth="1"/>
    <col min="15871" max="15872" width="13.7109375" style="1951"/>
    <col min="15873" max="15881" width="14.7109375" style="1951" customWidth="1"/>
    <col min="15882" max="15882" width="11.5703125" style="1951" customWidth="1"/>
    <col min="15883" max="16126" width="9.140625" style="1951" customWidth="1"/>
    <col min="16127" max="16128" width="13.7109375" style="1951"/>
    <col min="16129" max="16137" width="14.7109375" style="1951" customWidth="1"/>
    <col min="16138" max="16138" width="11.5703125" style="1951" customWidth="1"/>
    <col min="16139" max="16382" width="9.140625" style="1951" customWidth="1"/>
    <col min="16383" max="16384" width="13.7109375" style="1951"/>
  </cols>
  <sheetData>
    <row r="1" spans="1:11" ht="25.5">
      <c r="A1" s="2198" t="s">
        <v>322</v>
      </c>
    </row>
    <row r="2" spans="1:11" ht="21.75" customHeight="1" thickBot="1">
      <c r="A2" s="3221" t="s">
        <v>814</v>
      </c>
      <c r="B2" s="3221"/>
      <c r="C2" s="3221"/>
      <c r="D2" s="3221"/>
      <c r="E2" s="3221"/>
      <c r="F2" s="3221"/>
      <c r="G2" s="3221"/>
      <c r="H2" s="3221"/>
      <c r="I2" s="2199"/>
    </row>
    <row r="3" spans="1:11" s="3154" customFormat="1" ht="16.5" customHeight="1" thickBot="1">
      <c r="A3" s="3134" t="s">
        <v>654</v>
      </c>
      <c r="B3" s="3135" t="s">
        <v>1231</v>
      </c>
      <c r="C3" s="3135" t="s">
        <v>654</v>
      </c>
      <c r="D3" s="3135" t="s">
        <v>1231</v>
      </c>
      <c r="E3" s="3135" t="s">
        <v>654</v>
      </c>
      <c r="F3" s="3153" t="s">
        <v>1231</v>
      </c>
      <c r="G3" s="3135" t="s">
        <v>654</v>
      </c>
      <c r="H3" s="3153" t="s">
        <v>1231</v>
      </c>
      <c r="I3" s="3134" t="s">
        <v>654</v>
      </c>
      <c r="J3" s="3153" t="s">
        <v>1231</v>
      </c>
    </row>
    <row r="4" spans="1:11" ht="15.75" customHeight="1">
      <c r="A4" s="3155">
        <v>39448</v>
      </c>
      <c r="B4" s="2200">
        <v>94.26</v>
      </c>
      <c r="C4" s="3157">
        <v>40179</v>
      </c>
      <c r="D4" s="2200">
        <v>77.62</v>
      </c>
      <c r="E4" s="3157">
        <v>40909</v>
      </c>
      <c r="F4" s="2201">
        <v>113.81</v>
      </c>
      <c r="G4" s="3157">
        <v>41640</v>
      </c>
      <c r="H4" s="2201">
        <v>110.2</v>
      </c>
      <c r="I4" s="3155">
        <v>42370</v>
      </c>
      <c r="J4" s="2202">
        <v>30.66</v>
      </c>
    </row>
    <row r="5" spans="1:11" ht="15.75" customHeight="1">
      <c r="A5" s="3155">
        <v>39479</v>
      </c>
      <c r="B5" s="2200">
        <v>98.15</v>
      </c>
      <c r="C5" s="3157">
        <v>40210</v>
      </c>
      <c r="D5" s="2200">
        <v>75.06</v>
      </c>
      <c r="E5" s="3157">
        <v>40940</v>
      </c>
      <c r="F5" s="2201">
        <v>121.87</v>
      </c>
      <c r="G5" s="3157">
        <v>41671</v>
      </c>
      <c r="H5" s="2201">
        <v>110.83</v>
      </c>
      <c r="I5" s="3155">
        <v>42401</v>
      </c>
      <c r="J5" s="2202">
        <v>31.7</v>
      </c>
    </row>
    <row r="6" spans="1:11" ht="15.75" customHeight="1">
      <c r="A6" s="3155">
        <v>39508</v>
      </c>
      <c r="B6" s="2200">
        <v>103.73</v>
      </c>
      <c r="C6" s="3157">
        <v>40238</v>
      </c>
      <c r="D6" s="2200">
        <v>80.27</v>
      </c>
      <c r="E6" s="3157">
        <v>40969</v>
      </c>
      <c r="F6" s="2201">
        <v>128</v>
      </c>
      <c r="G6" s="3157">
        <v>41699</v>
      </c>
      <c r="H6" s="2201">
        <v>109.47</v>
      </c>
      <c r="I6" s="3155">
        <v>42430</v>
      </c>
      <c r="J6" s="2202">
        <v>37.76</v>
      </c>
    </row>
    <row r="7" spans="1:11" ht="15.75" customHeight="1">
      <c r="A7" s="3155">
        <v>39539</v>
      </c>
      <c r="B7" s="2200">
        <v>116.73</v>
      </c>
      <c r="C7" s="3157">
        <v>40269</v>
      </c>
      <c r="D7" s="2200">
        <v>85.29</v>
      </c>
      <c r="E7" s="3157">
        <v>41000</v>
      </c>
      <c r="F7" s="2201">
        <v>122.62</v>
      </c>
      <c r="G7" s="3157">
        <v>41730</v>
      </c>
      <c r="H7" s="2201">
        <v>110.41</v>
      </c>
      <c r="I7" s="3155">
        <v>42461</v>
      </c>
      <c r="J7" s="2203">
        <v>41.6</v>
      </c>
    </row>
    <row r="8" spans="1:11" ht="15.75" customHeight="1">
      <c r="A8" s="3155">
        <v>39569</v>
      </c>
      <c r="B8" s="2200">
        <v>126.57</v>
      </c>
      <c r="C8" s="3157">
        <v>40299</v>
      </c>
      <c r="D8" s="2200">
        <v>77.540000000000006</v>
      </c>
      <c r="E8" s="3157">
        <v>41030</v>
      </c>
      <c r="F8" s="2201">
        <v>113.08</v>
      </c>
      <c r="G8" s="3157">
        <v>41760</v>
      </c>
      <c r="H8" s="2201">
        <v>111.9</v>
      </c>
      <c r="I8" s="3155">
        <v>42491</v>
      </c>
      <c r="J8" s="2203">
        <v>47.01</v>
      </c>
    </row>
    <row r="9" spans="1:11" ht="15.75" customHeight="1">
      <c r="A9" s="3155">
        <v>39600</v>
      </c>
      <c r="B9" s="2200">
        <v>138.74</v>
      </c>
      <c r="C9" s="3157">
        <v>40330</v>
      </c>
      <c r="D9" s="2200">
        <v>75.790000000000006</v>
      </c>
      <c r="E9" s="3157">
        <v>41061</v>
      </c>
      <c r="F9" s="2201">
        <v>98.06</v>
      </c>
      <c r="G9" s="3157">
        <v>41791</v>
      </c>
      <c r="H9" s="2201">
        <v>114.6</v>
      </c>
      <c r="I9" s="3155">
        <v>42522</v>
      </c>
      <c r="J9" s="2203">
        <v>48.46</v>
      </c>
    </row>
    <row r="10" spans="1:11" ht="15.75" customHeight="1">
      <c r="A10" s="3155">
        <v>39630</v>
      </c>
      <c r="B10" s="2200">
        <v>137.74</v>
      </c>
      <c r="C10" s="3157">
        <v>40360</v>
      </c>
      <c r="D10" s="2200">
        <v>77.180000000000007</v>
      </c>
      <c r="E10" s="3157">
        <v>41091</v>
      </c>
      <c r="F10" s="2201">
        <v>104.62</v>
      </c>
      <c r="G10" s="3157">
        <v>41821</v>
      </c>
      <c r="H10" s="2201">
        <v>109.63</v>
      </c>
      <c r="I10" s="3155">
        <v>42552</v>
      </c>
      <c r="J10" s="2203">
        <v>45.92</v>
      </c>
    </row>
    <row r="11" spans="1:11" ht="15.75" customHeight="1">
      <c r="A11" s="3155">
        <v>39661</v>
      </c>
      <c r="B11" s="2200">
        <v>115.84</v>
      </c>
      <c r="C11" s="3157">
        <v>40391</v>
      </c>
      <c r="D11" s="2200">
        <v>78.67</v>
      </c>
      <c r="E11" s="3157">
        <v>41122</v>
      </c>
      <c r="F11" s="2201">
        <v>113.76</v>
      </c>
      <c r="G11" s="3157">
        <v>41852</v>
      </c>
      <c r="H11" s="2201">
        <v>102.33</v>
      </c>
      <c r="I11" s="3155">
        <v>42583</v>
      </c>
      <c r="J11" s="2203">
        <v>46.15</v>
      </c>
    </row>
    <row r="12" spans="1:11" ht="15.75" customHeight="1">
      <c r="A12" s="3155">
        <v>39692</v>
      </c>
      <c r="B12" s="2200">
        <v>103.82</v>
      </c>
      <c r="C12" s="3157">
        <v>40422</v>
      </c>
      <c r="D12" s="2200">
        <v>79.45</v>
      </c>
      <c r="E12" s="3157">
        <v>41153</v>
      </c>
      <c r="F12" s="2201">
        <v>114.36</v>
      </c>
      <c r="G12" s="3157">
        <v>41883</v>
      </c>
      <c r="H12" s="2201">
        <v>98.27</v>
      </c>
      <c r="I12" s="3155">
        <v>42614</v>
      </c>
      <c r="J12" s="2203">
        <v>47.43</v>
      </c>
    </row>
    <row r="13" spans="1:11" ht="15.75" customHeight="1">
      <c r="A13" s="3155">
        <v>39722</v>
      </c>
      <c r="B13" s="2200">
        <v>75.31</v>
      </c>
      <c r="C13" s="3157">
        <v>40452</v>
      </c>
      <c r="D13" s="2200">
        <v>84.42</v>
      </c>
      <c r="E13" s="3157">
        <v>41183</v>
      </c>
      <c r="F13" s="2204">
        <v>108.92</v>
      </c>
      <c r="G13" s="3157">
        <v>41913</v>
      </c>
      <c r="H13" s="2201">
        <v>83.5</v>
      </c>
      <c r="I13" s="3155">
        <v>42644</v>
      </c>
      <c r="J13" s="2203">
        <v>51</v>
      </c>
    </row>
    <row r="14" spans="1:11" ht="15.75" customHeight="1">
      <c r="A14" s="3155">
        <v>39753</v>
      </c>
      <c r="B14" s="2200">
        <v>55.51</v>
      </c>
      <c r="C14" s="3157">
        <v>40483</v>
      </c>
      <c r="D14" s="2200">
        <v>86.71</v>
      </c>
      <c r="E14" s="3157">
        <v>41214</v>
      </c>
      <c r="F14" s="2204">
        <v>111.05</v>
      </c>
      <c r="G14" s="3157">
        <v>41944</v>
      </c>
      <c r="H14" s="2201">
        <v>63.28</v>
      </c>
      <c r="I14" s="3155">
        <v>42675</v>
      </c>
      <c r="J14" s="2203">
        <v>45.25</v>
      </c>
    </row>
    <row r="15" spans="1:11" ht="15.75" customHeight="1">
      <c r="A15" s="3155">
        <v>39783</v>
      </c>
      <c r="B15" s="2200">
        <v>45.87</v>
      </c>
      <c r="C15" s="3157">
        <v>40513</v>
      </c>
      <c r="D15" s="2200">
        <v>92.79</v>
      </c>
      <c r="E15" s="3157">
        <v>41244</v>
      </c>
      <c r="F15" s="2204">
        <v>114.49</v>
      </c>
      <c r="G15" s="3157">
        <v>41974</v>
      </c>
      <c r="H15" s="2201">
        <v>63.28</v>
      </c>
      <c r="I15" s="3155">
        <v>42705</v>
      </c>
      <c r="J15" s="2203">
        <v>53.48</v>
      </c>
    </row>
    <row r="16" spans="1:11" ht="15.75" customHeight="1">
      <c r="A16" s="3155">
        <v>39814</v>
      </c>
      <c r="B16" s="2200">
        <v>44.95</v>
      </c>
      <c r="C16" s="3157">
        <v>40544</v>
      </c>
      <c r="D16" s="2200">
        <v>97.96</v>
      </c>
      <c r="E16" s="3157">
        <v>41275</v>
      </c>
      <c r="F16" s="2205">
        <v>115.24</v>
      </c>
      <c r="G16" s="3157">
        <v>42005</v>
      </c>
      <c r="H16" s="2205">
        <v>48.81</v>
      </c>
      <c r="I16" s="2206"/>
      <c r="J16" s="2203"/>
      <c r="K16" s="2207"/>
    </row>
    <row r="17" spans="1:15" ht="15.75" customHeight="1">
      <c r="A17" s="3155">
        <v>39845</v>
      </c>
      <c r="B17" s="2200">
        <v>46.52</v>
      </c>
      <c r="C17" s="3157">
        <v>40575</v>
      </c>
      <c r="D17" s="2200">
        <v>106.57</v>
      </c>
      <c r="E17" s="3157">
        <v>41306</v>
      </c>
      <c r="F17" s="2205">
        <v>118.81</v>
      </c>
      <c r="G17" s="3157">
        <v>42036</v>
      </c>
      <c r="H17" s="2205">
        <v>58.09</v>
      </c>
      <c r="I17" s="2206"/>
      <c r="J17" s="2203"/>
      <c r="K17" s="2207"/>
    </row>
    <row r="18" spans="1:15" ht="15.75" customHeight="1">
      <c r="A18" s="3155">
        <v>39873</v>
      </c>
      <c r="B18" s="2200">
        <v>49.7</v>
      </c>
      <c r="C18" s="3157">
        <v>40603</v>
      </c>
      <c r="D18" s="2200">
        <v>116.56</v>
      </c>
      <c r="E18" s="3157">
        <v>41334</v>
      </c>
      <c r="F18" s="2204">
        <v>112.79</v>
      </c>
      <c r="G18" s="3157">
        <v>42064</v>
      </c>
      <c r="H18" s="2205">
        <v>56.69</v>
      </c>
      <c r="I18" s="2206"/>
      <c r="J18" s="2203"/>
      <c r="K18" s="2207"/>
    </row>
    <row r="19" spans="1:15" ht="15.75" customHeight="1">
      <c r="A19" s="3155">
        <v>39904</v>
      </c>
      <c r="B19" s="2200">
        <v>51.16</v>
      </c>
      <c r="C19" s="3157">
        <v>40634</v>
      </c>
      <c r="D19" s="2200">
        <v>124.49</v>
      </c>
      <c r="E19" s="3157">
        <v>41365</v>
      </c>
      <c r="F19" s="2204">
        <v>105.55</v>
      </c>
      <c r="G19" s="3157">
        <v>42095</v>
      </c>
      <c r="H19" s="2205">
        <v>57.45</v>
      </c>
      <c r="I19" s="2206"/>
      <c r="J19" s="2203"/>
      <c r="K19" s="2207"/>
    </row>
    <row r="20" spans="1:15" ht="15.75" customHeight="1">
      <c r="A20" s="3155">
        <v>39934</v>
      </c>
      <c r="B20" s="2200">
        <v>60.02</v>
      </c>
      <c r="C20" s="3157">
        <v>40664</v>
      </c>
      <c r="D20" s="2200">
        <v>118.43</v>
      </c>
      <c r="E20" s="3157">
        <v>41395</v>
      </c>
      <c r="F20" s="2205">
        <v>106</v>
      </c>
      <c r="G20" s="3157">
        <v>42125</v>
      </c>
      <c r="H20" s="2205">
        <v>65.08</v>
      </c>
      <c r="I20" s="2206"/>
      <c r="J20" s="2203"/>
      <c r="K20" s="2207"/>
    </row>
    <row r="21" spans="1:15" ht="15.75" customHeight="1">
      <c r="A21" s="3155">
        <v>39965</v>
      </c>
      <c r="B21" s="2200">
        <v>72.239999999999995</v>
      </c>
      <c r="C21" s="3157">
        <v>40695</v>
      </c>
      <c r="D21" s="2200">
        <v>117.03</v>
      </c>
      <c r="E21" s="3157">
        <v>41426</v>
      </c>
      <c r="F21" s="2204">
        <v>106.06</v>
      </c>
      <c r="G21" s="3157">
        <v>42156</v>
      </c>
      <c r="H21" s="2205">
        <v>62.06</v>
      </c>
      <c r="I21" s="2206"/>
      <c r="J21" s="2203"/>
      <c r="K21" s="2207"/>
      <c r="O21" s="1172"/>
    </row>
    <row r="22" spans="1:15" ht="15.75" customHeight="1">
      <c r="A22" s="3155">
        <v>39995</v>
      </c>
      <c r="B22" s="2200">
        <v>66.52</v>
      </c>
      <c r="C22" s="3157">
        <v>40725</v>
      </c>
      <c r="D22" s="2200">
        <v>117.86</v>
      </c>
      <c r="E22" s="3157">
        <v>41456</v>
      </c>
      <c r="F22" s="2204">
        <v>109.78</v>
      </c>
      <c r="G22" s="3157">
        <v>42186</v>
      </c>
      <c r="H22" s="2205">
        <v>57.01</v>
      </c>
      <c r="I22" s="2206"/>
      <c r="J22" s="2203"/>
      <c r="K22" s="2207"/>
    </row>
    <row r="23" spans="1:15" ht="15.75" customHeight="1">
      <c r="A23" s="3155">
        <v>40026</v>
      </c>
      <c r="B23" s="2200">
        <v>74</v>
      </c>
      <c r="C23" s="3157">
        <v>40756</v>
      </c>
      <c r="D23" s="2200">
        <v>111.99</v>
      </c>
      <c r="E23" s="3157">
        <v>41487</v>
      </c>
      <c r="F23" s="2204">
        <v>107.84</v>
      </c>
      <c r="G23" s="3157">
        <v>42217</v>
      </c>
      <c r="H23" s="2205">
        <v>47.09</v>
      </c>
      <c r="I23" s="2206"/>
      <c r="J23" s="2203"/>
      <c r="K23" s="2207"/>
    </row>
    <row r="24" spans="1:15" ht="15.75" customHeight="1">
      <c r="A24" s="3155">
        <v>40057</v>
      </c>
      <c r="B24" s="2200">
        <v>70.22</v>
      </c>
      <c r="C24" s="3157">
        <v>40797</v>
      </c>
      <c r="D24" s="2200">
        <v>115.73</v>
      </c>
      <c r="E24" s="3157">
        <v>41518</v>
      </c>
      <c r="F24" s="2204">
        <v>113.59</v>
      </c>
      <c r="G24" s="3157">
        <v>42248</v>
      </c>
      <c r="H24" s="2205">
        <v>48.08</v>
      </c>
      <c r="I24" s="2206"/>
      <c r="J24" s="2203"/>
      <c r="K24" s="2207"/>
    </row>
    <row r="25" spans="1:15" ht="15.75" customHeight="1">
      <c r="A25" s="3155">
        <v>40087</v>
      </c>
      <c r="B25" s="2200">
        <v>78.25</v>
      </c>
      <c r="C25" s="3157">
        <v>40838</v>
      </c>
      <c r="D25" s="2200">
        <v>113.12</v>
      </c>
      <c r="E25" s="3157">
        <v>41569</v>
      </c>
      <c r="F25" s="2204">
        <v>112.29</v>
      </c>
      <c r="G25" s="3157">
        <v>42278</v>
      </c>
      <c r="H25" s="2205">
        <v>49.2</v>
      </c>
      <c r="I25" s="2206"/>
      <c r="J25" s="2203"/>
      <c r="K25" s="2207"/>
    </row>
    <row r="26" spans="1:15" ht="15.75" customHeight="1">
      <c r="A26" s="3155">
        <v>40118</v>
      </c>
      <c r="B26" s="2200">
        <v>78.11</v>
      </c>
      <c r="C26" s="3157">
        <v>40858</v>
      </c>
      <c r="D26" s="2200">
        <v>113.92</v>
      </c>
      <c r="E26" s="3157">
        <v>41589</v>
      </c>
      <c r="F26" s="2204">
        <v>111.14</v>
      </c>
      <c r="G26" s="3157">
        <v>42309</v>
      </c>
      <c r="H26" s="2205">
        <v>44.82</v>
      </c>
      <c r="I26" s="2206"/>
      <c r="J26" s="2203"/>
      <c r="K26" s="2207"/>
    </row>
    <row r="27" spans="1:15" ht="15.75" customHeight="1" thickBot="1">
      <c r="A27" s="3156">
        <v>40148</v>
      </c>
      <c r="B27" s="2208">
        <v>75.11</v>
      </c>
      <c r="C27" s="3158">
        <v>40888</v>
      </c>
      <c r="D27" s="2208">
        <v>111.46</v>
      </c>
      <c r="E27" s="3158">
        <v>41619</v>
      </c>
      <c r="F27" s="2209">
        <v>112.75</v>
      </c>
      <c r="G27" s="3156">
        <v>42339</v>
      </c>
      <c r="H27" s="2210">
        <v>37.799999999999997</v>
      </c>
      <c r="I27" s="2211"/>
      <c r="J27" s="2212"/>
      <c r="K27" s="2207"/>
    </row>
    <row r="28" spans="1:15" ht="15.75" customHeight="1" thickTop="1"/>
    <row r="29" spans="1:15" ht="15.75" customHeight="1">
      <c r="A29" s="1951" t="s">
        <v>1232</v>
      </c>
    </row>
    <row r="30" spans="1:15" ht="15.75" customHeight="1"/>
    <row r="31" spans="1:15" ht="15.75" customHeight="1"/>
    <row r="32" spans="1:15"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sheetData>
  <mergeCells count="1">
    <mergeCell ref="A2:H2"/>
  </mergeCells>
  <hyperlinks>
    <hyperlink ref="A1" location="Menu!A1" display="Return to Menu"/>
  </hyperlinks>
  <pageMargins left="0.70866141732283505" right="0.70866141732283505" top="0.74803149606299202" bottom="0.74803149606299202" header="0.31496062992126" footer="0.31496062992126"/>
  <pageSetup paperSize="9" scale="92"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7"/>
  <sheetViews>
    <sheetView view="pageBreakPreview" zoomScaleSheetLayoutView="100" zoomScalePageLayoutView="70" workbookViewId="0"/>
  </sheetViews>
  <sheetFormatPr defaultRowHeight="15.75"/>
  <cols>
    <col min="1" max="1" width="62.5703125" style="2048" customWidth="1"/>
    <col min="2" max="88" width="9.7109375" style="2057" customWidth="1"/>
    <col min="89" max="93" width="9.140625" style="2057"/>
    <col min="94" max="94" width="8.7109375" style="2057" customWidth="1"/>
    <col min="95" max="95" width="8.5703125" style="2057" customWidth="1"/>
    <col min="96" max="97" width="9.140625" style="2057"/>
    <col min="98" max="98" width="8.140625" style="2057" customWidth="1"/>
    <col min="99" max="99" width="9.140625" style="2057"/>
    <col min="100" max="100" width="9.85546875" style="2057" customWidth="1"/>
    <col min="101" max="256" width="9.140625" style="2057"/>
    <col min="257" max="257" width="62.5703125" style="2057" customWidth="1"/>
    <col min="258" max="344" width="9.7109375" style="2057" customWidth="1"/>
    <col min="345" max="349" width="9.140625" style="2057"/>
    <col min="350" max="350" width="8.7109375" style="2057" customWidth="1"/>
    <col min="351" max="351" width="8.5703125" style="2057" customWidth="1"/>
    <col min="352" max="353" width="9.140625" style="2057"/>
    <col min="354" max="354" width="8.140625" style="2057" customWidth="1"/>
    <col min="355" max="355" width="9.140625" style="2057"/>
    <col min="356" max="356" width="9.85546875" style="2057" customWidth="1"/>
    <col min="357" max="512" width="9.140625" style="2057"/>
    <col min="513" max="513" width="62.5703125" style="2057" customWidth="1"/>
    <col min="514" max="600" width="9.7109375" style="2057" customWidth="1"/>
    <col min="601" max="605" width="9.140625" style="2057"/>
    <col min="606" max="606" width="8.7109375" style="2057" customWidth="1"/>
    <col min="607" max="607" width="8.5703125" style="2057" customWidth="1"/>
    <col min="608" max="609" width="9.140625" style="2057"/>
    <col min="610" max="610" width="8.140625" style="2057" customWidth="1"/>
    <col min="611" max="611" width="9.140625" style="2057"/>
    <col min="612" max="612" width="9.85546875" style="2057" customWidth="1"/>
    <col min="613" max="768" width="9.140625" style="2057"/>
    <col min="769" max="769" width="62.5703125" style="2057" customWidth="1"/>
    <col min="770" max="856" width="9.7109375" style="2057" customWidth="1"/>
    <col min="857" max="861" width="9.140625" style="2057"/>
    <col min="862" max="862" width="8.7109375" style="2057" customWidth="1"/>
    <col min="863" max="863" width="8.5703125" style="2057" customWidth="1"/>
    <col min="864" max="865" width="9.140625" style="2057"/>
    <col min="866" max="866" width="8.140625" style="2057" customWidth="1"/>
    <col min="867" max="867" width="9.140625" style="2057"/>
    <col min="868" max="868" width="9.85546875" style="2057" customWidth="1"/>
    <col min="869" max="1024" width="9.140625" style="2057"/>
    <col min="1025" max="1025" width="62.5703125" style="2057" customWidth="1"/>
    <col min="1026" max="1112" width="9.7109375" style="2057" customWidth="1"/>
    <col min="1113" max="1117" width="9.140625" style="2057"/>
    <col min="1118" max="1118" width="8.7109375" style="2057" customWidth="1"/>
    <col min="1119" max="1119" width="8.5703125" style="2057" customWidth="1"/>
    <col min="1120" max="1121" width="9.140625" style="2057"/>
    <col min="1122" max="1122" width="8.140625" style="2057" customWidth="1"/>
    <col min="1123" max="1123" width="9.140625" style="2057"/>
    <col min="1124" max="1124" width="9.85546875" style="2057" customWidth="1"/>
    <col min="1125" max="1280" width="9.140625" style="2057"/>
    <col min="1281" max="1281" width="62.5703125" style="2057" customWidth="1"/>
    <col min="1282" max="1368" width="9.7109375" style="2057" customWidth="1"/>
    <col min="1369" max="1373" width="9.140625" style="2057"/>
    <col min="1374" max="1374" width="8.7109375" style="2057" customWidth="1"/>
    <col min="1375" max="1375" width="8.5703125" style="2057" customWidth="1"/>
    <col min="1376" max="1377" width="9.140625" style="2057"/>
    <col min="1378" max="1378" width="8.140625" style="2057" customWidth="1"/>
    <col min="1379" max="1379" width="9.140625" style="2057"/>
    <col min="1380" max="1380" width="9.85546875" style="2057" customWidth="1"/>
    <col min="1381" max="1536" width="9.140625" style="2057"/>
    <col min="1537" max="1537" width="62.5703125" style="2057" customWidth="1"/>
    <col min="1538" max="1624" width="9.7109375" style="2057" customWidth="1"/>
    <col min="1625" max="1629" width="9.140625" style="2057"/>
    <col min="1630" max="1630" width="8.7109375" style="2057" customWidth="1"/>
    <col min="1631" max="1631" width="8.5703125" style="2057" customWidth="1"/>
    <col min="1632" max="1633" width="9.140625" style="2057"/>
    <col min="1634" max="1634" width="8.140625" style="2057" customWidth="1"/>
    <col min="1635" max="1635" width="9.140625" style="2057"/>
    <col min="1636" max="1636" width="9.85546875" style="2057" customWidth="1"/>
    <col min="1637" max="1792" width="9.140625" style="2057"/>
    <col min="1793" max="1793" width="62.5703125" style="2057" customWidth="1"/>
    <col min="1794" max="1880" width="9.7109375" style="2057" customWidth="1"/>
    <col min="1881" max="1885" width="9.140625" style="2057"/>
    <col min="1886" max="1886" width="8.7109375" style="2057" customWidth="1"/>
    <col min="1887" max="1887" width="8.5703125" style="2057" customWidth="1"/>
    <col min="1888" max="1889" width="9.140625" style="2057"/>
    <col min="1890" max="1890" width="8.140625" style="2057" customWidth="1"/>
    <col min="1891" max="1891" width="9.140625" style="2057"/>
    <col min="1892" max="1892" width="9.85546875" style="2057" customWidth="1"/>
    <col min="1893" max="2048" width="9.140625" style="2057"/>
    <col min="2049" max="2049" width="62.5703125" style="2057" customWidth="1"/>
    <col min="2050" max="2136" width="9.7109375" style="2057" customWidth="1"/>
    <col min="2137" max="2141" width="9.140625" style="2057"/>
    <col min="2142" max="2142" width="8.7109375" style="2057" customWidth="1"/>
    <col min="2143" max="2143" width="8.5703125" style="2057" customWidth="1"/>
    <col min="2144" max="2145" width="9.140625" style="2057"/>
    <col min="2146" max="2146" width="8.140625" style="2057" customWidth="1"/>
    <col min="2147" max="2147" width="9.140625" style="2057"/>
    <col min="2148" max="2148" width="9.85546875" style="2057" customWidth="1"/>
    <col min="2149" max="2304" width="9.140625" style="2057"/>
    <col min="2305" max="2305" width="62.5703125" style="2057" customWidth="1"/>
    <col min="2306" max="2392" width="9.7109375" style="2057" customWidth="1"/>
    <col min="2393" max="2397" width="9.140625" style="2057"/>
    <col min="2398" max="2398" width="8.7109375" style="2057" customWidth="1"/>
    <col min="2399" max="2399" width="8.5703125" style="2057" customWidth="1"/>
    <col min="2400" max="2401" width="9.140625" style="2057"/>
    <col min="2402" max="2402" width="8.140625" style="2057" customWidth="1"/>
    <col min="2403" max="2403" width="9.140625" style="2057"/>
    <col min="2404" max="2404" width="9.85546875" style="2057" customWidth="1"/>
    <col min="2405" max="2560" width="9.140625" style="2057"/>
    <col min="2561" max="2561" width="62.5703125" style="2057" customWidth="1"/>
    <col min="2562" max="2648" width="9.7109375" style="2057" customWidth="1"/>
    <col min="2649" max="2653" width="9.140625" style="2057"/>
    <col min="2654" max="2654" width="8.7109375" style="2057" customWidth="1"/>
    <col min="2655" max="2655" width="8.5703125" style="2057" customWidth="1"/>
    <col min="2656" max="2657" width="9.140625" style="2057"/>
    <col min="2658" max="2658" width="8.140625" style="2057" customWidth="1"/>
    <col min="2659" max="2659" width="9.140625" style="2057"/>
    <col min="2660" max="2660" width="9.85546875" style="2057" customWidth="1"/>
    <col min="2661" max="2816" width="9.140625" style="2057"/>
    <col min="2817" max="2817" width="62.5703125" style="2057" customWidth="1"/>
    <col min="2818" max="2904" width="9.7109375" style="2057" customWidth="1"/>
    <col min="2905" max="2909" width="9.140625" style="2057"/>
    <col min="2910" max="2910" width="8.7109375" style="2057" customWidth="1"/>
    <col min="2911" max="2911" width="8.5703125" style="2057" customWidth="1"/>
    <col min="2912" max="2913" width="9.140625" style="2057"/>
    <col min="2914" max="2914" width="8.140625" style="2057" customWidth="1"/>
    <col min="2915" max="2915" width="9.140625" style="2057"/>
    <col min="2916" max="2916" width="9.85546875" style="2057" customWidth="1"/>
    <col min="2917" max="3072" width="9.140625" style="2057"/>
    <col min="3073" max="3073" width="62.5703125" style="2057" customWidth="1"/>
    <col min="3074" max="3160" width="9.7109375" style="2057" customWidth="1"/>
    <col min="3161" max="3165" width="9.140625" style="2057"/>
    <col min="3166" max="3166" width="8.7109375" style="2057" customWidth="1"/>
    <col min="3167" max="3167" width="8.5703125" style="2057" customWidth="1"/>
    <col min="3168" max="3169" width="9.140625" style="2057"/>
    <col min="3170" max="3170" width="8.140625" style="2057" customWidth="1"/>
    <col min="3171" max="3171" width="9.140625" style="2057"/>
    <col min="3172" max="3172" width="9.85546875" style="2057" customWidth="1"/>
    <col min="3173" max="3328" width="9.140625" style="2057"/>
    <col min="3329" max="3329" width="62.5703125" style="2057" customWidth="1"/>
    <col min="3330" max="3416" width="9.7109375" style="2057" customWidth="1"/>
    <col min="3417" max="3421" width="9.140625" style="2057"/>
    <col min="3422" max="3422" width="8.7109375" style="2057" customWidth="1"/>
    <col min="3423" max="3423" width="8.5703125" style="2057" customWidth="1"/>
    <col min="3424" max="3425" width="9.140625" style="2057"/>
    <col min="3426" max="3426" width="8.140625" style="2057" customWidth="1"/>
    <col min="3427" max="3427" width="9.140625" style="2057"/>
    <col min="3428" max="3428" width="9.85546875" style="2057" customWidth="1"/>
    <col min="3429" max="3584" width="9.140625" style="2057"/>
    <col min="3585" max="3585" width="62.5703125" style="2057" customWidth="1"/>
    <col min="3586" max="3672" width="9.7109375" style="2057" customWidth="1"/>
    <col min="3673" max="3677" width="9.140625" style="2057"/>
    <col min="3678" max="3678" width="8.7109375" style="2057" customWidth="1"/>
    <col min="3679" max="3679" width="8.5703125" style="2057" customWidth="1"/>
    <col min="3680" max="3681" width="9.140625" style="2057"/>
    <col min="3682" max="3682" width="8.140625" style="2057" customWidth="1"/>
    <col min="3683" max="3683" width="9.140625" style="2057"/>
    <col min="3684" max="3684" width="9.85546875" style="2057" customWidth="1"/>
    <col min="3685" max="3840" width="9.140625" style="2057"/>
    <col min="3841" max="3841" width="62.5703125" style="2057" customWidth="1"/>
    <col min="3842" max="3928" width="9.7109375" style="2057" customWidth="1"/>
    <col min="3929" max="3933" width="9.140625" style="2057"/>
    <col min="3934" max="3934" width="8.7109375" style="2057" customWidth="1"/>
    <col min="3935" max="3935" width="8.5703125" style="2057" customWidth="1"/>
    <col min="3936" max="3937" width="9.140625" style="2057"/>
    <col min="3938" max="3938" width="8.140625" style="2057" customWidth="1"/>
    <col min="3939" max="3939" width="9.140625" style="2057"/>
    <col min="3940" max="3940" width="9.85546875" style="2057" customWidth="1"/>
    <col min="3941" max="4096" width="9.140625" style="2057"/>
    <col min="4097" max="4097" width="62.5703125" style="2057" customWidth="1"/>
    <col min="4098" max="4184" width="9.7109375" style="2057" customWidth="1"/>
    <col min="4185" max="4189" width="9.140625" style="2057"/>
    <col min="4190" max="4190" width="8.7109375" style="2057" customWidth="1"/>
    <col min="4191" max="4191" width="8.5703125" style="2057" customWidth="1"/>
    <col min="4192" max="4193" width="9.140625" style="2057"/>
    <col min="4194" max="4194" width="8.140625" style="2057" customWidth="1"/>
    <col min="4195" max="4195" width="9.140625" style="2057"/>
    <col min="4196" max="4196" width="9.85546875" style="2057" customWidth="1"/>
    <col min="4197" max="4352" width="9.140625" style="2057"/>
    <col min="4353" max="4353" width="62.5703125" style="2057" customWidth="1"/>
    <col min="4354" max="4440" width="9.7109375" style="2057" customWidth="1"/>
    <col min="4441" max="4445" width="9.140625" style="2057"/>
    <col min="4446" max="4446" width="8.7109375" style="2057" customWidth="1"/>
    <col min="4447" max="4447" width="8.5703125" style="2057" customWidth="1"/>
    <col min="4448" max="4449" width="9.140625" style="2057"/>
    <col min="4450" max="4450" width="8.140625" style="2057" customWidth="1"/>
    <col min="4451" max="4451" width="9.140625" style="2057"/>
    <col min="4452" max="4452" width="9.85546875" style="2057" customWidth="1"/>
    <col min="4453" max="4608" width="9.140625" style="2057"/>
    <col min="4609" max="4609" width="62.5703125" style="2057" customWidth="1"/>
    <col min="4610" max="4696" width="9.7109375" style="2057" customWidth="1"/>
    <col min="4697" max="4701" width="9.140625" style="2057"/>
    <col min="4702" max="4702" width="8.7109375" style="2057" customWidth="1"/>
    <col min="4703" max="4703" width="8.5703125" style="2057" customWidth="1"/>
    <col min="4704" max="4705" width="9.140625" style="2057"/>
    <col min="4706" max="4706" width="8.140625" style="2057" customWidth="1"/>
    <col min="4707" max="4707" width="9.140625" style="2057"/>
    <col min="4708" max="4708" width="9.85546875" style="2057" customWidth="1"/>
    <col min="4709" max="4864" width="9.140625" style="2057"/>
    <col min="4865" max="4865" width="62.5703125" style="2057" customWidth="1"/>
    <col min="4866" max="4952" width="9.7109375" style="2057" customWidth="1"/>
    <col min="4953" max="4957" width="9.140625" style="2057"/>
    <col min="4958" max="4958" width="8.7109375" style="2057" customWidth="1"/>
    <col min="4959" max="4959" width="8.5703125" style="2057" customWidth="1"/>
    <col min="4960" max="4961" width="9.140625" style="2057"/>
    <col min="4962" max="4962" width="8.140625" style="2057" customWidth="1"/>
    <col min="4963" max="4963" width="9.140625" style="2057"/>
    <col min="4964" max="4964" width="9.85546875" style="2057" customWidth="1"/>
    <col min="4965" max="5120" width="9.140625" style="2057"/>
    <col min="5121" max="5121" width="62.5703125" style="2057" customWidth="1"/>
    <col min="5122" max="5208" width="9.7109375" style="2057" customWidth="1"/>
    <col min="5209" max="5213" width="9.140625" style="2057"/>
    <col min="5214" max="5214" width="8.7109375" style="2057" customWidth="1"/>
    <col min="5215" max="5215" width="8.5703125" style="2057" customWidth="1"/>
    <col min="5216" max="5217" width="9.140625" style="2057"/>
    <col min="5218" max="5218" width="8.140625" style="2057" customWidth="1"/>
    <col min="5219" max="5219" width="9.140625" style="2057"/>
    <col min="5220" max="5220" width="9.85546875" style="2057" customWidth="1"/>
    <col min="5221" max="5376" width="9.140625" style="2057"/>
    <col min="5377" max="5377" width="62.5703125" style="2057" customWidth="1"/>
    <col min="5378" max="5464" width="9.7109375" style="2057" customWidth="1"/>
    <col min="5465" max="5469" width="9.140625" style="2057"/>
    <col min="5470" max="5470" width="8.7109375" style="2057" customWidth="1"/>
    <col min="5471" max="5471" width="8.5703125" style="2057" customWidth="1"/>
    <col min="5472" max="5473" width="9.140625" style="2057"/>
    <col min="5474" max="5474" width="8.140625" style="2057" customWidth="1"/>
    <col min="5475" max="5475" width="9.140625" style="2057"/>
    <col min="5476" max="5476" width="9.85546875" style="2057" customWidth="1"/>
    <col min="5477" max="5632" width="9.140625" style="2057"/>
    <col min="5633" max="5633" width="62.5703125" style="2057" customWidth="1"/>
    <col min="5634" max="5720" width="9.7109375" style="2057" customWidth="1"/>
    <col min="5721" max="5725" width="9.140625" style="2057"/>
    <col min="5726" max="5726" width="8.7109375" style="2057" customWidth="1"/>
    <col min="5727" max="5727" width="8.5703125" style="2057" customWidth="1"/>
    <col min="5728" max="5729" width="9.140625" style="2057"/>
    <col min="5730" max="5730" width="8.140625" style="2057" customWidth="1"/>
    <col min="5731" max="5731" width="9.140625" style="2057"/>
    <col min="5732" max="5732" width="9.85546875" style="2057" customWidth="1"/>
    <col min="5733" max="5888" width="9.140625" style="2057"/>
    <col min="5889" max="5889" width="62.5703125" style="2057" customWidth="1"/>
    <col min="5890" max="5976" width="9.7109375" style="2057" customWidth="1"/>
    <col min="5977" max="5981" width="9.140625" style="2057"/>
    <col min="5982" max="5982" width="8.7109375" style="2057" customWidth="1"/>
    <col min="5983" max="5983" width="8.5703125" style="2057" customWidth="1"/>
    <col min="5984" max="5985" width="9.140625" style="2057"/>
    <col min="5986" max="5986" width="8.140625" style="2057" customWidth="1"/>
    <col min="5987" max="5987" width="9.140625" style="2057"/>
    <col min="5988" max="5988" width="9.85546875" style="2057" customWidth="1"/>
    <col min="5989" max="6144" width="9.140625" style="2057"/>
    <col min="6145" max="6145" width="62.5703125" style="2057" customWidth="1"/>
    <col min="6146" max="6232" width="9.7109375" style="2057" customWidth="1"/>
    <col min="6233" max="6237" width="9.140625" style="2057"/>
    <col min="6238" max="6238" width="8.7109375" style="2057" customWidth="1"/>
    <col min="6239" max="6239" width="8.5703125" style="2057" customWidth="1"/>
    <col min="6240" max="6241" width="9.140625" style="2057"/>
    <col min="6242" max="6242" width="8.140625" style="2057" customWidth="1"/>
    <col min="6243" max="6243" width="9.140625" style="2057"/>
    <col min="6244" max="6244" width="9.85546875" style="2057" customWidth="1"/>
    <col min="6245" max="6400" width="9.140625" style="2057"/>
    <col min="6401" max="6401" width="62.5703125" style="2057" customWidth="1"/>
    <col min="6402" max="6488" width="9.7109375" style="2057" customWidth="1"/>
    <col min="6489" max="6493" width="9.140625" style="2057"/>
    <col min="6494" max="6494" width="8.7109375" style="2057" customWidth="1"/>
    <col min="6495" max="6495" width="8.5703125" style="2057" customWidth="1"/>
    <col min="6496" max="6497" width="9.140625" style="2057"/>
    <col min="6498" max="6498" width="8.140625" style="2057" customWidth="1"/>
    <col min="6499" max="6499" width="9.140625" style="2057"/>
    <col min="6500" max="6500" width="9.85546875" style="2057" customWidth="1"/>
    <col min="6501" max="6656" width="9.140625" style="2057"/>
    <col min="6657" max="6657" width="62.5703125" style="2057" customWidth="1"/>
    <col min="6658" max="6744" width="9.7109375" style="2057" customWidth="1"/>
    <col min="6745" max="6749" width="9.140625" style="2057"/>
    <col min="6750" max="6750" width="8.7109375" style="2057" customWidth="1"/>
    <col min="6751" max="6751" width="8.5703125" style="2057" customWidth="1"/>
    <col min="6752" max="6753" width="9.140625" style="2057"/>
    <col min="6754" max="6754" width="8.140625" style="2057" customWidth="1"/>
    <col min="6755" max="6755" width="9.140625" style="2057"/>
    <col min="6756" max="6756" width="9.85546875" style="2057" customWidth="1"/>
    <col min="6757" max="6912" width="9.140625" style="2057"/>
    <col min="6913" max="6913" width="62.5703125" style="2057" customWidth="1"/>
    <col min="6914" max="7000" width="9.7109375" style="2057" customWidth="1"/>
    <col min="7001" max="7005" width="9.140625" style="2057"/>
    <col min="7006" max="7006" width="8.7109375" style="2057" customWidth="1"/>
    <col min="7007" max="7007" width="8.5703125" style="2057" customWidth="1"/>
    <col min="7008" max="7009" width="9.140625" style="2057"/>
    <col min="7010" max="7010" width="8.140625" style="2057" customWidth="1"/>
    <col min="7011" max="7011" width="9.140625" style="2057"/>
    <col min="7012" max="7012" width="9.85546875" style="2057" customWidth="1"/>
    <col min="7013" max="7168" width="9.140625" style="2057"/>
    <col min="7169" max="7169" width="62.5703125" style="2057" customWidth="1"/>
    <col min="7170" max="7256" width="9.7109375" style="2057" customWidth="1"/>
    <col min="7257" max="7261" width="9.140625" style="2057"/>
    <col min="7262" max="7262" width="8.7109375" style="2057" customWidth="1"/>
    <col min="7263" max="7263" width="8.5703125" style="2057" customWidth="1"/>
    <col min="7264" max="7265" width="9.140625" style="2057"/>
    <col min="7266" max="7266" width="8.140625" style="2057" customWidth="1"/>
    <col min="7267" max="7267" width="9.140625" style="2057"/>
    <col min="7268" max="7268" width="9.85546875" style="2057" customWidth="1"/>
    <col min="7269" max="7424" width="9.140625" style="2057"/>
    <col min="7425" max="7425" width="62.5703125" style="2057" customWidth="1"/>
    <col min="7426" max="7512" width="9.7109375" style="2057" customWidth="1"/>
    <col min="7513" max="7517" width="9.140625" style="2057"/>
    <col min="7518" max="7518" width="8.7109375" style="2057" customWidth="1"/>
    <col min="7519" max="7519" width="8.5703125" style="2057" customWidth="1"/>
    <col min="7520" max="7521" width="9.140625" style="2057"/>
    <col min="7522" max="7522" width="8.140625" style="2057" customWidth="1"/>
    <col min="7523" max="7523" width="9.140625" style="2057"/>
    <col min="7524" max="7524" width="9.85546875" style="2057" customWidth="1"/>
    <col min="7525" max="7680" width="9.140625" style="2057"/>
    <col min="7681" max="7681" width="62.5703125" style="2057" customWidth="1"/>
    <col min="7682" max="7768" width="9.7109375" style="2057" customWidth="1"/>
    <col min="7769" max="7773" width="9.140625" style="2057"/>
    <col min="7774" max="7774" width="8.7109375" style="2057" customWidth="1"/>
    <col min="7775" max="7775" width="8.5703125" style="2057" customWidth="1"/>
    <col min="7776" max="7777" width="9.140625" style="2057"/>
    <col min="7778" max="7778" width="8.140625" style="2057" customWidth="1"/>
    <col min="7779" max="7779" width="9.140625" style="2057"/>
    <col min="7780" max="7780" width="9.85546875" style="2057" customWidth="1"/>
    <col min="7781" max="7936" width="9.140625" style="2057"/>
    <col min="7937" max="7937" width="62.5703125" style="2057" customWidth="1"/>
    <col min="7938" max="8024" width="9.7109375" style="2057" customWidth="1"/>
    <col min="8025" max="8029" width="9.140625" style="2057"/>
    <col min="8030" max="8030" width="8.7109375" style="2057" customWidth="1"/>
    <col min="8031" max="8031" width="8.5703125" style="2057" customWidth="1"/>
    <col min="8032" max="8033" width="9.140625" style="2057"/>
    <col min="8034" max="8034" width="8.140625" style="2057" customWidth="1"/>
    <col min="8035" max="8035" width="9.140625" style="2057"/>
    <col min="8036" max="8036" width="9.85546875" style="2057" customWidth="1"/>
    <col min="8037" max="8192" width="9.140625" style="2057"/>
    <col min="8193" max="8193" width="62.5703125" style="2057" customWidth="1"/>
    <col min="8194" max="8280" width="9.7109375" style="2057" customWidth="1"/>
    <col min="8281" max="8285" width="9.140625" style="2057"/>
    <col min="8286" max="8286" width="8.7109375" style="2057" customWidth="1"/>
    <col min="8287" max="8287" width="8.5703125" style="2057" customWidth="1"/>
    <col min="8288" max="8289" width="9.140625" style="2057"/>
    <col min="8290" max="8290" width="8.140625" style="2057" customWidth="1"/>
    <col min="8291" max="8291" width="9.140625" style="2057"/>
    <col min="8292" max="8292" width="9.85546875" style="2057" customWidth="1"/>
    <col min="8293" max="8448" width="9.140625" style="2057"/>
    <col min="8449" max="8449" width="62.5703125" style="2057" customWidth="1"/>
    <col min="8450" max="8536" width="9.7109375" style="2057" customWidth="1"/>
    <col min="8537" max="8541" width="9.140625" style="2057"/>
    <col min="8542" max="8542" width="8.7109375" style="2057" customWidth="1"/>
    <col min="8543" max="8543" width="8.5703125" style="2057" customWidth="1"/>
    <col min="8544" max="8545" width="9.140625" style="2057"/>
    <col min="8546" max="8546" width="8.140625" style="2057" customWidth="1"/>
    <col min="8547" max="8547" width="9.140625" style="2057"/>
    <col min="8548" max="8548" width="9.85546875" style="2057" customWidth="1"/>
    <col min="8549" max="8704" width="9.140625" style="2057"/>
    <col min="8705" max="8705" width="62.5703125" style="2057" customWidth="1"/>
    <col min="8706" max="8792" width="9.7109375" style="2057" customWidth="1"/>
    <col min="8793" max="8797" width="9.140625" style="2057"/>
    <col min="8798" max="8798" width="8.7109375" style="2057" customWidth="1"/>
    <col min="8799" max="8799" width="8.5703125" style="2057" customWidth="1"/>
    <col min="8800" max="8801" width="9.140625" style="2057"/>
    <col min="8802" max="8802" width="8.140625" style="2057" customWidth="1"/>
    <col min="8803" max="8803" width="9.140625" style="2057"/>
    <col min="8804" max="8804" width="9.85546875" style="2057" customWidth="1"/>
    <col min="8805" max="8960" width="9.140625" style="2057"/>
    <col min="8961" max="8961" width="62.5703125" style="2057" customWidth="1"/>
    <col min="8962" max="9048" width="9.7109375" style="2057" customWidth="1"/>
    <col min="9049" max="9053" width="9.140625" style="2057"/>
    <col min="9054" max="9054" width="8.7109375" style="2057" customWidth="1"/>
    <col min="9055" max="9055" width="8.5703125" style="2057" customWidth="1"/>
    <col min="9056" max="9057" width="9.140625" style="2057"/>
    <col min="9058" max="9058" width="8.140625" style="2057" customWidth="1"/>
    <col min="9059" max="9059" width="9.140625" style="2057"/>
    <col min="9060" max="9060" width="9.85546875" style="2057" customWidth="1"/>
    <col min="9061" max="9216" width="9.140625" style="2057"/>
    <col min="9217" max="9217" width="62.5703125" style="2057" customWidth="1"/>
    <col min="9218" max="9304" width="9.7109375" style="2057" customWidth="1"/>
    <col min="9305" max="9309" width="9.140625" style="2057"/>
    <col min="9310" max="9310" width="8.7109375" style="2057" customWidth="1"/>
    <col min="9311" max="9311" width="8.5703125" style="2057" customWidth="1"/>
    <col min="9312" max="9313" width="9.140625" style="2057"/>
    <col min="9314" max="9314" width="8.140625" style="2057" customWidth="1"/>
    <col min="9315" max="9315" width="9.140625" style="2057"/>
    <col min="9316" max="9316" width="9.85546875" style="2057" customWidth="1"/>
    <col min="9317" max="9472" width="9.140625" style="2057"/>
    <col min="9473" max="9473" width="62.5703125" style="2057" customWidth="1"/>
    <col min="9474" max="9560" width="9.7109375" style="2057" customWidth="1"/>
    <col min="9561" max="9565" width="9.140625" style="2057"/>
    <col min="9566" max="9566" width="8.7109375" style="2057" customWidth="1"/>
    <col min="9567" max="9567" width="8.5703125" style="2057" customWidth="1"/>
    <col min="9568" max="9569" width="9.140625" style="2057"/>
    <col min="9570" max="9570" width="8.140625" style="2057" customWidth="1"/>
    <col min="9571" max="9571" width="9.140625" style="2057"/>
    <col min="9572" max="9572" width="9.85546875" style="2057" customWidth="1"/>
    <col min="9573" max="9728" width="9.140625" style="2057"/>
    <col min="9729" max="9729" width="62.5703125" style="2057" customWidth="1"/>
    <col min="9730" max="9816" width="9.7109375" style="2057" customWidth="1"/>
    <col min="9817" max="9821" width="9.140625" style="2057"/>
    <col min="9822" max="9822" width="8.7109375" style="2057" customWidth="1"/>
    <col min="9823" max="9823" width="8.5703125" style="2057" customWidth="1"/>
    <col min="9824" max="9825" width="9.140625" style="2057"/>
    <col min="9826" max="9826" width="8.140625" style="2057" customWidth="1"/>
    <col min="9827" max="9827" width="9.140625" style="2057"/>
    <col min="9828" max="9828" width="9.85546875" style="2057" customWidth="1"/>
    <col min="9829" max="9984" width="9.140625" style="2057"/>
    <col min="9985" max="9985" width="62.5703125" style="2057" customWidth="1"/>
    <col min="9986" max="10072" width="9.7109375" style="2057" customWidth="1"/>
    <col min="10073" max="10077" width="9.140625" style="2057"/>
    <col min="10078" max="10078" width="8.7109375" style="2057" customWidth="1"/>
    <col min="10079" max="10079" width="8.5703125" style="2057" customWidth="1"/>
    <col min="10080" max="10081" width="9.140625" style="2057"/>
    <col min="10082" max="10082" width="8.140625" style="2057" customWidth="1"/>
    <col min="10083" max="10083" width="9.140625" style="2057"/>
    <col min="10084" max="10084" width="9.85546875" style="2057" customWidth="1"/>
    <col min="10085" max="10240" width="9.140625" style="2057"/>
    <col min="10241" max="10241" width="62.5703125" style="2057" customWidth="1"/>
    <col min="10242" max="10328" width="9.7109375" style="2057" customWidth="1"/>
    <col min="10329" max="10333" width="9.140625" style="2057"/>
    <col min="10334" max="10334" width="8.7109375" style="2057" customWidth="1"/>
    <col min="10335" max="10335" width="8.5703125" style="2057" customWidth="1"/>
    <col min="10336" max="10337" width="9.140625" style="2057"/>
    <col min="10338" max="10338" width="8.140625" style="2057" customWidth="1"/>
    <col min="10339" max="10339" width="9.140625" style="2057"/>
    <col min="10340" max="10340" width="9.85546875" style="2057" customWidth="1"/>
    <col min="10341" max="10496" width="9.140625" style="2057"/>
    <col min="10497" max="10497" width="62.5703125" style="2057" customWidth="1"/>
    <col min="10498" max="10584" width="9.7109375" style="2057" customWidth="1"/>
    <col min="10585" max="10589" width="9.140625" style="2057"/>
    <col min="10590" max="10590" width="8.7109375" style="2057" customWidth="1"/>
    <col min="10591" max="10591" width="8.5703125" style="2057" customWidth="1"/>
    <col min="10592" max="10593" width="9.140625" style="2057"/>
    <col min="10594" max="10594" width="8.140625" style="2057" customWidth="1"/>
    <col min="10595" max="10595" width="9.140625" style="2057"/>
    <col min="10596" max="10596" width="9.85546875" style="2057" customWidth="1"/>
    <col min="10597" max="10752" width="9.140625" style="2057"/>
    <col min="10753" max="10753" width="62.5703125" style="2057" customWidth="1"/>
    <col min="10754" max="10840" width="9.7109375" style="2057" customWidth="1"/>
    <col min="10841" max="10845" width="9.140625" style="2057"/>
    <col min="10846" max="10846" width="8.7109375" style="2057" customWidth="1"/>
    <col min="10847" max="10847" width="8.5703125" style="2057" customWidth="1"/>
    <col min="10848" max="10849" width="9.140625" style="2057"/>
    <col min="10850" max="10850" width="8.140625" style="2057" customWidth="1"/>
    <col min="10851" max="10851" width="9.140625" style="2057"/>
    <col min="10852" max="10852" width="9.85546875" style="2057" customWidth="1"/>
    <col min="10853" max="11008" width="9.140625" style="2057"/>
    <col min="11009" max="11009" width="62.5703125" style="2057" customWidth="1"/>
    <col min="11010" max="11096" width="9.7109375" style="2057" customWidth="1"/>
    <col min="11097" max="11101" width="9.140625" style="2057"/>
    <col min="11102" max="11102" width="8.7109375" style="2057" customWidth="1"/>
    <col min="11103" max="11103" width="8.5703125" style="2057" customWidth="1"/>
    <col min="11104" max="11105" width="9.140625" style="2057"/>
    <col min="11106" max="11106" width="8.140625" style="2057" customWidth="1"/>
    <col min="11107" max="11107" width="9.140625" style="2057"/>
    <col min="11108" max="11108" width="9.85546875" style="2057" customWidth="1"/>
    <col min="11109" max="11264" width="9.140625" style="2057"/>
    <col min="11265" max="11265" width="62.5703125" style="2057" customWidth="1"/>
    <col min="11266" max="11352" width="9.7109375" style="2057" customWidth="1"/>
    <col min="11353" max="11357" width="9.140625" style="2057"/>
    <col min="11358" max="11358" width="8.7109375" style="2057" customWidth="1"/>
    <col min="11359" max="11359" width="8.5703125" style="2057" customWidth="1"/>
    <col min="11360" max="11361" width="9.140625" style="2057"/>
    <col min="11362" max="11362" width="8.140625" style="2057" customWidth="1"/>
    <col min="11363" max="11363" width="9.140625" style="2057"/>
    <col min="11364" max="11364" width="9.85546875" style="2057" customWidth="1"/>
    <col min="11365" max="11520" width="9.140625" style="2057"/>
    <col min="11521" max="11521" width="62.5703125" style="2057" customWidth="1"/>
    <col min="11522" max="11608" width="9.7109375" style="2057" customWidth="1"/>
    <col min="11609" max="11613" width="9.140625" style="2057"/>
    <col min="11614" max="11614" width="8.7109375" style="2057" customWidth="1"/>
    <col min="11615" max="11615" width="8.5703125" style="2057" customWidth="1"/>
    <col min="11616" max="11617" width="9.140625" style="2057"/>
    <col min="11618" max="11618" width="8.140625" style="2057" customWidth="1"/>
    <col min="11619" max="11619" width="9.140625" style="2057"/>
    <col min="11620" max="11620" width="9.85546875" style="2057" customWidth="1"/>
    <col min="11621" max="11776" width="9.140625" style="2057"/>
    <col min="11777" max="11777" width="62.5703125" style="2057" customWidth="1"/>
    <col min="11778" max="11864" width="9.7109375" style="2057" customWidth="1"/>
    <col min="11865" max="11869" width="9.140625" style="2057"/>
    <col min="11870" max="11870" width="8.7109375" style="2057" customWidth="1"/>
    <col min="11871" max="11871" width="8.5703125" style="2057" customWidth="1"/>
    <col min="11872" max="11873" width="9.140625" style="2057"/>
    <col min="11874" max="11874" width="8.140625" style="2057" customWidth="1"/>
    <col min="11875" max="11875" width="9.140625" style="2057"/>
    <col min="11876" max="11876" width="9.85546875" style="2057" customWidth="1"/>
    <col min="11877" max="12032" width="9.140625" style="2057"/>
    <col min="12033" max="12033" width="62.5703125" style="2057" customWidth="1"/>
    <col min="12034" max="12120" width="9.7109375" style="2057" customWidth="1"/>
    <col min="12121" max="12125" width="9.140625" style="2057"/>
    <col min="12126" max="12126" width="8.7109375" style="2057" customWidth="1"/>
    <col min="12127" max="12127" width="8.5703125" style="2057" customWidth="1"/>
    <col min="12128" max="12129" width="9.140625" style="2057"/>
    <col min="12130" max="12130" width="8.140625" style="2057" customWidth="1"/>
    <col min="12131" max="12131" width="9.140625" style="2057"/>
    <col min="12132" max="12132" width="9.85546875" style="2057" customWidth="1"/>
    <col min="12133" max="12288" width="9.140625" style="2057"/>
    <col min="12289" max="12289" width="62.5703125" style="2057" customWidth="1"/>
    <col min="12290" max="12376" width="9.7109375" style="2057" customWidth="1"/>
    <col min="12377" max="12381" width="9.140625" style="2057"/>
    <col min="12382" max="12382" width="8.7109375" style="2057" customWidth="1"/>
    <col min="12383" max="12383" width="8.5703125" style="2057" customWidth="1"/>
    <col min="12384" max="12385" width="9.140625" style="2057"/>
    <col min="12386" max="12386" width="8.140625" style="2057" customWidth="1"/>
    <col min="12387" max="12387" width="9.140625" style="2057"/>
    <col min="12388" max="12388" width="9.85546875" style="2057" customWidth="1"/>
    <col min="12389" max="12544" width="9.140625" style="2057"/>
    <col min="12545" max="12545" width="62.5703125" style="2057" customWidth="1"/>
    <col min="12546" max="12632" width="9.7109375" style="2057" customWidth="1"/>
    <col min="12633" max="12637" width="9.140625" style="2057"/>
    <col min="12638" max="12638" width="8.7109375" style="2057" customWidth="1"/>
    <col min="12639" max="12639" width="8.5703125" style="2057" customWidth="1"/>
    <col min="12640" max="12641" width="9.140625" style="2057"/>
    <col min="12642" max="12642" width="8.140625" style="2057" customWidth="1"/>
    <col min="12643" max="12643" width="9.140625" style="2057"/>
    <col min="12644" max="12644" width="9.85546875" style="2057" customWidth="1"/>
    <col min="12645" max="12800" width="9.140625" style="2057"/>
    <col min="12801" max="12801" width="62.5703125" style="2057" customWidth="1"/>
    <col min="12802" max="12888" width="9.7109375" style="2057" customWidth="1"/>
    <col min="12889" max="12893" width="9.140625" style="2057"/>
    <col min="12894" max="12894" width="8.7109375" style="2057" customWidth="1"/>
    <col min="12895" max="12895" width="8.5703125" style="2057" customWidth="1"/>
    <col min="12896" max="12897" width="9.140625" style="2057"/>
    <col min="12898" max="12898" width="8.140625" style="2057" customWidth="1"/>
    <col min="12899" max="12899" width="9.140625" style="2057"/>
    <col min="12900" max="12900" width="9.85546875" style="2057" customWidth="1"/>
    <col min="12901" max="13056" width="9.140625" style="2057"/>
    <col min="13057" max="13057" width="62.5703125" style="2057" customWidth="1"/>
    <col min="13058" max="13144" width="9.7109375" style="2057" customWidth="1"/>
    <col min="13145" max="13149" width="9.140625" style="2057"/>
    <col min="13150" max="13150" width="8.7109375" style="2057" customWidth="1"/>
    <col min="13151" max="13151" width="8.5703125" style="2057" customWidth="1"/>
    <col min="13152" max="13153" width="9.140625" style="2057"/>
    <col min="13154" max="13154" width="8.140625" style="2057" customWidth="1"/>
    <col min="13155" max="13155" width="9.140625" style="2057"/>
    <col min="13156" max="13156" width="9.85546875" style="2057" customWidth="1"/>
    <col min="13157" max="13312" width="9.140625" style="2057"/>
    <col min="13313" max="13313" width="62.5703125" style="2057" customWidth="1"/>
    <col min="13314" max="13400" width="9.7109375" style="2057" customWidth="1"/>
    <col min="13401" max="13405" width="9.140625" style="2057"/>
    <col min="13406" max="13406" width="8.7109375" style="2057" customWidth="1"/>
    <col min="13407" max="13407" width="8.5703125" style="2057" customWidth="1"/>
    <col min="13408" max="13409" width="9.140625" style="2057"/>
    <col min="13410" max="13410" width="8.140625" style="2057" customWidth="1"/>
    <col min="13411" max="13411" width="9.140625" style="2057"/>
    <col min="13412" max="13412" width="9.85546875" style="2057" customWidth="1"/>
    <col min="13413" max="13568" width="9.140625" style="2057"/>
    <col min="13569" max="13569" width="62.5703125" style="2057" customWidth="1"/>
    <col min="13570" max="13656" width="9.7109375" style="2057" customWidth="1"/>
    <col min="13657" max="13661" width="9.140625" style="2057"/>
    <col min="13662" max="13662" width="8.7109375" style="2057" customWidth="1"/>
    <col min="13663" max="13663" width="8.5703125" style="2057" customWidth="1"/>
    <col min="13664" max="13665" width="9.140625" style="2057"/>
    <col min="13666" max="13666" width="8.140625" style="2057" customWidth="1"/>
    <col min="13667" max="13667" width="9.140625" style="2057"/>
    <col min="13668" max="13668" width="9.85546875" style="2057" customWidth="1"/>
    <col min="13669" max="13824" width="9.140625" style="2057"/>
    <col min="13825" max="13825" width="62.5703125" style="2057" customWidth="1"/>
    <col min="13826" max="13912" width="9.7109375" style="2057" customWidth="1"/>
    <col min="13913" max="13917" width="9.140625" style="2057"/>
    <col min="13918" max="13918" width="8.7109375" style="2057" customWidth="1"/>
    <col min="13919" max="13919" width="8.5703125" style="2057" customWidth="1"/>
    <col min="13920" max="13921" width="9.140625" style="2057"/>
    <col min="13922" max="13922" width="8.140625" style="2057" customWidth="1"/>
    <col min="13923" max="13923" width="9.140625" style="2057"/>
    <col min="13924" max="13924" width="9.85546875" style="2057" customWidth="1"/>
    <col min="13925" max="14080" width="9.140625" style="2057"/>
    <col min="14081" max="14081" width="62.5703125" style="2057" customWidth="1"/>
    <col min="14082" max="14168" width="9.7109375" style="2057" customWidth="1"/>
    <col min="14169" max="14173" width="9.140625" style="2057"/>
    <col min="14174" max="14174" width="8.7109375" style="2057" customWidth="1"/>
    <col min="14175" max="14175" width="8.5703125" style="2057" customWidth="1"/>
    <col min="14176" max="14177" width="9.140625" style="2057"/>
    <col min="14178" max="14178" width="8.140625" style="2057" customWidth="1"/>
    <col min="14179" max="14179" width="9.140625" style="2057"/>
    <col min="14180" max="14180" width="9.85546875" style="2057" customWidth="1"/>
    <col min="14181" max="14336" width="9.140625" style="2057"/>
    <col min="14337" max="14337" width="62.5703125" style="2057" customWidth="1"/>
    <col min="14338" max="14424" width="9.7109375" style="2057" customWidth="1"/>
    <col min="14425" max="14429" width="9.140625" style="2057"/>
    <col min="14430" max="14430" width="8.7109375" style="2057" customWidth="1"/>
    <col min="14431" max="14431" width="8.5703125" style="2057" customWidth="1"/>
    <col min="14432" max="14433" width="9.140625" style="2057"/>
    <col min="14434" max="14434" width="8.140625" style="2057" customWidth="1"/>
    <col min="14435" max="14435" width="9.140625" style="2057"/>
    <col min="14436" max="14436" width="9.85546875" style="2057" customWidth="1"/>
    <col min="14437" max="14592" width="9.140625" style="2057"/>
    <col min="14593" max="14593" width="62.5703125" style="2057" customWidth="1"/>
    <col min="14594" max="14680" width="9.7109375" style="2057" customWidth="1"/>
    <col min="14681" max="14685" width="9.140625" style="2057"/>
    <col min="14686" max="14686" width="8.7109375" style="2057" customWidth="1"/>
    <col min="14687" max="14687" width="8.5703125" style="2057" customWidth="1"/>
    <col min="14688" max="14689" width="9.140625" style="2057"/>
    <col min="14690" max="14690" width="8.140625" style="2057" customWidth="1"/>
    <col min="14691" max="14691" width="9.140625" style="2057"/>
    <col min="14692" max="14692" width="9.85546875" style="2057" customWidth="1"/>
    <col min="14693" max="14848" width="9.140625" style="2057"/>
    <col min="14849" max="14849" width="62.5703125" style="2057" customWidth="1"/>
    <col min="14850" max="14936" width="9.7109375" style="2057" customWidth="1"/>
    <col min="14937" max="14941" width="9.140625" style="2057"/>
    <col min="14942" max="14942" width="8.7109375" style="2057" customWidth="1"/>
    <col min="14943" max="14943" width="8.5703125" style="2057" customWidth="1"/>
    <col min="14944" max="14945" width="9.140625" style="2057"/>
    <col min="14946" max="14946" width="8.140625" style="2057" customWidth="1"/>
    <col min="14947" max="14947" width="9.140625" style="2057"/>
    <col min="14948" max="14948" width="9.85546875" style="2057" customWidth="1"/>
    <col min="14949" max="15104" width="9.140625" style="2057"/>
    <col min="15105" max="15105" width="62.5703125" style="2057" customWidth="1"/>
    <col min="15106" max="15192" width="9.7109375" style="2057" customWidth="1"/>
    <col min="15193" max="15197" width="9.140625" style="2057"/>
    <col min="15198" max="15198" width="8.7109375" style="2057" customWidth="1"/>
    <col min="15199" max="15199" width="8.5703125" style="2057" customWidth="1"/>
    <col min="15200" max="15201" width="9.140625" style="2057"/>
    <col min="15202" max="15202" width="8.140625" style="2057" customWidth="1"/>
    <col min="15203" max="15203" width="9.140625" style="2057"/>
    <col min="15204" max="15204" width="9.85546875" style="2057" customWidth="1"/>
    <col min="15205" max="15360" width="9.140625" style="2057"/>
    <col min="15361" max="15361" width="62.5703125" style="2057" customWidth="1"/>
    <col min="15362" max="15448" width="9.7109375" style="2057" customWidth="1"/>
    <col min="15449" max="15453" width="9.140625" style="2057"/>
    <col min="15454" max="15454" width="8.7109375" style="2057" customWidth="1"/>
    <col min="15455" max="15455" width="8.5703125" style="2057" customWidth="1"/>
    <col min="15456" max="15457" width="9.140625" style="2057"/>
    <col min="15458" max="15458" width="8.140625" style="2057" customWidth="1"/>
    <col min="15459" max="15459" width="9.140625" style="2057"/>
    <col min="15460" max="15460" width="9.85546875" style="2057" customWidth="1"/>
    <col min="15461" max="15616" width="9.140625" style="2057"/>
    <col min="15617" max="15617" width="62.5703125" style="2057" customWidth="1"/>
    <col min="15618" max="15704" width="9.7109375" style="2057" customWidth="1"/>
    <col min="15705" max="15709" width="9.140625" style="2057"/>
    <col min="15710" max="15710" width="8.7109375" style="2057" customWidth="1"/>
    <col min="15711" max="15711" width="8.5703125" style="2057" customWidth="1"/>
    <col min="15712" max="15713" width="9.140625" style="2057"/>
    <col min="15714" max="15714" width="8.140625" style="2057" customWidth="1"/>
    <col min="15715" max="15715" width="9.140625" style="2057"/>
    <col min="15716" max="15716" width="9.85546875" style="2057" customWidth="1"/>
    <col min="15717" max="15872" width="9.140625" style="2057"/>
    <col min="15873" max="15873" width="62.5703125" style="2057" customWidth="1"/>
    <col min="15874" max="15960" width="9.7109375" style="2057" customWidth="1"/>
    <col min="15961" max="15965" width="9.140625" style="2057"/>
    <col min="15966" max="15966" width="8.7109375" style="2057" customWidth="1"/>
    <col min="15967" max="15967" width="8.5703125" style="2057" customWidth="1"/>
    <col min="15968" max="15969" width="9.140625" style="2057"/>
    <col min="15970" max="15970" width="8.140625" style="2057" customWidth="1"/>
    <col min="15971" max="15971" width="9.140625" style="2057"/>
    <col min="15972" max="15972" width="9.85546875" style="2057" customWidth="1"/>
    <col min="15973" max="16128" width="9.140625" style="2057"/>
    <col min="16129" max="16129" width="62.5703125" style="2057" customWidth="1"/>
    <col min="16130" max="16216" width="9.7109375" style="2057" customWidth="1"/>
    <col min="16217" max="16221" width="9.140625" style="2057"/>
    <col min="16222" max="16222" width="8.7109375" style="2057" customWidth="1"/>
    <col min="16223" max="16223" width="8.5703125" style="2057" customWidth="1"/>
    <col min="16224" max="16225" width="9.140625" style="2057"/>
    <col min="16226" max="16226" width="8.140625" style="2057" customWidth="1"/>
    <col min="16227" max="16227" width="9.140625" style="2057"/>
    <col min="16228" max="16228" width="9.85546875" style="2057" customWidth="1"/>
    <col min="16229" max="16384" width="9.140625" style="2057"/>
  </cols>
  <sheetData>
    <row r="1" spans="1:109" ht="25.5">
      <c r="A1" s="1172" t="s">
        <v>322</v>
      </c>
    </row>
    <row r="2" spans="1:109" ht="20.100000000000001" customHeight="1" thickBot="1">
      <c r="A2" s="2045" t="s">
        <v>1887</v>
      </c>
      <c r="B2" s="2045"/>
      <c r="C2" s="2045"/>
      <c r="D2" s="2045"/>
      <c r="E2" s="2045"/>
      <c r="F2" s="2045"/>
      <c r="G2" s="2045"/>
      <c r="H2" s="2045"/>
      <c r="I2" s="2045"/>
      <c r="J2" s="2045"/>
      <c r="K2" s="2045"/>
      <c r="L2" s="2045"/>
      <c r="M2" s="2213"/>
      <c r="N2" s="2213"/>
      <c r="O2" s="3222"/>
      <c r="P2" s="3222"/>
      <c r="Q2" s="3222"/>
      <c r="R2" s="3222"/>
      <c r="S2" s="3222"/>
      <c r="T2" s="3222"/>
      <c r="U2" s="3222"/>
      <c r="V2" s="3222"/>
      <c r="W2" s="3222"/>
      <c r="X2" s="3222"/>
      <c r="Y2" s="3222"/>
      <c r="Z2" s="3222"/>
      <c r="AA2" s="3222"/>
      <c r="AB2" s="2213"/>
      <c r="AC2" s="2213"/>
      <c r="AD2" s="2213"/>
      <c r="AE2" s="2213"/>
      <c r="AF2" s="2213"/>
      <c r="AG2" s="2213"/>
      <c r="AH2" s="2213"/>
      <c r="AI2" s="2213"/>
      <c r="AJ2" s="2213"/>
      <c r="AK2" s="2213"/>
      <c r="AL2" s="2213"/>
      <c r="AM2" s="2213"/>
      <c r="AN2" s="2213"/>
      <c r="AO2" s="2213"/>
      <c r="AP2" s="2213"/>
      <c r="AQ2" s="2213"/>
      <c r="AR2" s="2213"/>
      <c r="AS2" s="2213"/>
      <c r="AT2" s="2213"/>
      <c r="AU2" s="2213"/>
      <c r="AV2" s="2213"/>
      <c r="AW2" s="2213"/>
      <c r="AX2" s="2213"/>
      <c r="AY2" s="2213"/>
      <c r="AZ2" s="2213"/>
      <c r="BA2" s="2213"/>
      <c r="BB2" s="2213"/>
      <c r="BC2" s="2213"/>
      <c r="BD2" s="2213"/>
      <c r="BE2" s="2213"/>
      <c r="BF2" s="2213"/>
      <c r="BG2" s="2213"/>
      <c r="BH2" s="2213"/>
      <c r="BI2" s="2213"/>
      <c r="BJ2" s="2213"/>
      <c r="BK2" s="2213"/>
      <c r="BL2" s="2213"/>
      <c r="BM2" s="2213"/>
      <c r="BN2" s="2213"/>
      <c r="BO2" s="2213"/>
      <c r="BP2" s="2213"/>
      <c r="BQ2" s="2213"/>
      <c r="BR2" s="2213"/>
      <c r="BS2" s="2213"/>
      <c r="BT2" s="2213"/>
      <c r="BU2" s="2213"/>
      <c r="BV2" s="2213"/>
      <c r="BW2" s="2213"/>
      <c r="BX2" s="2213"/>
    </row>
    <row r="3" spans="1:109" s="3123" customFormat="1" ht="21.75" customHeight="1" thickBot="1">
      <c r="A3" s="3159" t="s">
        <v>1233</v>
      </c>
      <c r="B3" s="3160">
        <v>39453</v>
      </c>
      <c r="C3" s="3161">
        <v>39484</v>
      </c>
      <c r="D3" s="3161">
        <v>39513</v>
      </c>
      <c r="E3" s="3161">
        <v>39544</v>
      </c>
      <c r="F3" s="3161">
        <v>39574</v>
      </c>
      <c r="G3" s="3161">
        <v>39605</v>
      </c>
      <c r="H3" s="3161">
        <v>39635</v>
      </c>
      <c r="I3" s="3161">
        <v>39666</v>
      </c>
      <c r="J3" s="3161">
        <v>39697</v>
      </c>
      <c r="K3" s="3161">
        <v>39727</v>
      </c>
      <c r="L3" s="3161">
        <v>39758</v>
      </c>
      <c r="M3" s="3162">
        <v>39788</v>
      </c>
      <c r="N3" s="3160">
        <v>39819</v>
      </c>
      <c r="O3" s="3161">
        <v>39850</v>
      </c>
      <c r="P3" s="3161">
        <v>39878</v>
      </c>
      <c r="Q3" s="3161">
        <v>39909</v>
      </c>
      <c r="R3" s="3161">
        <v>39939</v>
      </c>
      <c r="S3" s="3161">
        <v>39970</v>
      </c>
      <c r="T3" s="3161">
        <v>40000</v>
      </c>
      <c r="U3" s="3161">
        <v>40031</v>
      </c>
      <c r="V3" s="3161">
        <v>40062</v>
      </c>
      <c r="W3" s="3161">
        <v>40092</v>
      </c>
      <c r="X3" s="3161">
        <v>40123</v>
      </c>
      <c r="Y3" s="3163">
        <v>40153</v>
      </c>
      <c r="Z3" s="3164">
        <v>40184</v>
      </c>
      <c r="AA3" s="3161">
        <v>40215</v>
      </c>
      <c r="AB3" s="3161">
        <v>40243</v>
      </c>
      <c r="AC3" s="3161">
        <v>40274</v>
      </c>
      <c r="AD3" s="3161">
        <v>40304</v>
      </c>
      <c r="AE3" s="3161">
        <v>40335</v>
      </c>
      <c r="AF3" s="3161">
        <v>40365</v>
      </c>
      <c r="AG3" s="3161">
        <v>40396</v>
      </c>
      <c r="AH3" s="3161">
        <v>40427</v>
      </c>
      <c r="AI3" s="3161">
        <v>40457</v>
      </c>
      <c r="AJ3" s="3161">
        <v>40497</v>
      </c>
      <c r="AK3" s="3162">
        <v>40537</v>
      </c>
      <c r="AL3" s="3160">
        <v>40569</v>
      </c>
      <c r="AM3" s="3161">
        <v>40600</v>
      </c>
      <c r="AN3" s="3161">
        <v>40628</v>
      </c>
      <c r="AO3" s="3161">
        <v>40659</v>
      </c>
      <c r="AP3" s="3161">
        <v>40689</v>
      </c>
      <c r="AQ3" s="3161">
        <v>40720</v>
      </c>
      <c r="AR3" s="3161">
        <v>40750</v>
      </c>
      <c r="AS3" s="3161">
        <v>40781</v>
      </c>
      <c r="AT3" s="3161">
        <v>40812</v>
      </c>
      <c r="AU3" s="3161">
        <v>40842</v>
      </c>
      <c r="AV3" s="3161">
        <v>40873</v>
      </c>
      <c r="AW3" s="3163">
        <v>40903</v>
      </c>
      <c r="AX3" s="3164">
        <v>40935</v>
      </c>
      <c r="AY3" s="3161">
        <v>40967</v>
      </c>
      <c r="AZ3" s="3161">
        <v>40999</v>
      </c>
      <c r="BA3" s="3161">
        <v>41029</v>
      </c>
      <c r="BB3" s="3161">
        <v>41060</v>
      </c>
      <c r="BC3" s="3161">
        <v>41090</v>
      </c>
      <c r="BD3" s="3161">
        <v>41121</v>
      </c>
      <c r="BE3" s="3161">
        <v>41152</v>
      </c>
      <c r="BF3" s="3161">
        <v>41182</v>
      </c>
      <c r="BG3" s="3161">
        <v>41213</v>
      </c>
      <c r="BH3" s="3161">
        <v>41243</v>
      </c>
      <c r="BI3" s="3162">
        <v>41273</v>
      </c>
      <c r="BJ3" s="3160">
        <v>41304</v>
      </c>
      <c r="BK3" s="3161">
        <v>41333</v>
      </c>
      <c r="BL3" s="3161">
        <v>41362</v>
      </c>
      <c r="BM3" s="3161">
        <v>41391</v>
      </c>
      <c r="BN3" s="3161">
        <v>41420</v>
      </c>
      <c r="BO3" s="3161">
        <v>41449</v>
      </c>
      <c r="BP3" s="3161">
        <v>41478</v>
      </c>
      <c r="BQ3" s="3161">
        <v>41507</v>
      </c>
      <c r="BR3" s="3161">
        <v>41536</v>
      </c>
      <c r="BS3" s="3161">
        <v>41565</v>
      </c>
      <c r="BT3" s="3161">
        <v>41594</v>
      </c>
      <c r="BU3" s="3163">
        <v>41623</v>
      </c>
      <c r="BV3" s="3164">
        <v>41640</v>
      </c>
      <c r="BW3" s="3161">
        <v>41684</v>
      </c>
      <c r="BX3" s="3161">
        <v>41728</v>
      </c>
      <c r="BY3" s="3161">
        <v>41742</v>
      </c>
      <c r="BZ3" s="3161">
        <v>41785</v>
      </c>
      <c r="CA3" s="3161">
        <v>41799</v>
      </c>
      <c r="CB3" s="3161">
        <v>41842</v>
      </c>
      <c r="CC3" s="3161">
        <v>41856</v>
      </c>
      <c r="CD3" s="3161">
        <v>41901</v>
      </c>
      <c r="CE3" s="3161">
        <v>41934</v>
      </c>
      <c r="CF3" s="3161">
        <v>41948</v>
      </c>
      <c r="CG3" s="3162">
        <v>41992</v>
      </c>
      <c r="CH3" s="3160">
        <v>42005</v>
      </c>
      <c r="CI3" s="3161">
        <v>42049</v>
      </c>
      <c r="CJ3" s="3162">
        <v>42093</v>
      </c>
      <c r="CK3" s="3162">
        <v>42107</v>
      </c>
      <c r="CL3" s="3161">
        <v>42150</v>
      </c>
      <c r="CM3" s="3162">
        <v>42164</v>
      </c>
      <c r="CN3" s="3161">
        <v>42208</v>
      </c>
      <c r="CO3" s="3161">
        <v>42223</v>
      </c>
      <c r="CP3" s="3162">
        <v>42268</v>
      </c>
      <c r="CQ3" s="3161">
        <v>42282</v>
      </c>
      <c r="CR3" s="3161">
        <v>42328</v>
      </c>
      <c r="CS3" s="3163">
        <v>42341</v>
      </c>
      <c r="CT3" s="3165">
        <v>42370</v>
      </c>
      <c r="CU3" s="3161">
        <v>42414</v>
      </c>
      <c r="CV3" s="3162">
        <v>42459</v>
      </c>
      <c r="CW3" s="3161">
        <v>42464</v>
      </c>
      <c r="CX3" s="3161">
        <v>42504</v>
      </c>
      <c r="CY3" s="3162">
        <v>42551</v>
      </c>
      <c r="CZ3" s="3161">
        <v>42555</v>
      </c>
      <c r="DA3" s="3161">
        <v>42596</v>
      </c>
      <c r="DB3" s="3162">
        <v>42643</v>
      </c>
      <c r="DC3" s="3161">
        <v>42647</v>
      </c>
      <c r="DD3" s="3161">
        <v>42688</v>
      </c>
      <c r="DE3" s="3163">
        <v>42734</v>
      </c>
    </row>
    <row r="4" spans="1:109" ht="15.75" customHeight="1">
      <c r="A4" s="3166" t="s">
        <v>1234</v>
      </c>
      <c r="B4" s="2214">
        <v>76.703308225879624</v>
      </c>
      <c r="C4" s="2215">
        <v>87.008118406584089</v>
      </c>
      <c r="D4" s="2215">
        <v>91.649598676908695</v>
      </c>
      <c r="E4" s="2215">
        <v>90.99260171970262</v>
      </c>
      <c r="F4" s="2215">
        <v>91.242273712716937</v>
      </c>
      <c r="G4" s="2215">
        <v>100.54600882270958</v>
      </c>
      <c r="H4" s="2215">
        <v>97.580999173876194</v>
      </c>
      <c r="I4" s="2215">
        <v>90.020805609230223</v>
      </c>
      <c r="J4" s="2215">
        <v>84.476467252307771</v>
      </c>
      <c r="K4" s="2215">
        <v>69.882748626337118</v>
      </c>
      <c r="L4" s="2215">
        <v>63.921022131314459</v>
      </c>
      <c r="M4" s="2216">
        <v>74.657085679934013</v>
      </c>
      <c r="N4" s="2214">
        <v>80.534149302866695</v>
      </c>
      <c r="O4" s="2217">
        <v>80.584363006260887</v>
      </c>
      <c r="P4" s="2217">
        <v>77.778062490352966</v>
      </c>
      <c r="Q4" s="2217">
        <v>81.164241291573305</v>
      </c>
      <c r="R4" s="2217">
        <v>80.435747746898429</v>
      </c>
      <c r="S4" s="2217">
        <v>85.180543791323061</v>
      </c>
      <c r="T4" s="2217">
        <v>86.31210065640073</v>
      </c>
      <c r="U4" s="2217">
        <v>92.118055912070886</v>
      </c>
      <c r="V4" s="2217">
        <v>96.385081056859491</v>
      </c>
      <c r="W4" s="2217">
        <v>102.6861026963944</v>
      </c>
      <c r="X4" s="2217">
        <v>103.63451294591967</v>
      </c>
      <c r="Y4" s="2218">
        <v>107.58617693920202</v>
      </c>
      <c r="Z4" s="2219">
        <v>108.55096529967078</v>
      </c>
      <c r="AA4" s="2217">
        <v>101.9735076983893</v>
      </c>
      <c r="AB4" s="2217">
        <v>97.559850233286284</v>
      </c>
      <c r="AC4" s="2217">
        <v>101.25901788576974</v>
      </c>
      <c r="AD4" s="2217">
        <v>99.765515864967739</v>
      </c>
      <c r="AE4" s="2217">
        <v>101.07810623518479</v>
      </c>
      <c r="AF4" s="2217">
        <v>101.14840593124674</v>
      </c>
      <c r="AG4" s="2217">
        <v>98.305079097349761</v>
      </c>
      <c r="AH4" s="2217">
        <v>93.349969823682557</v>
      </c>
      <c r="AI4" s="2217">
        <v>95.870114196085126</v>
      </c>
      <c r="AJ4" s="2217">
        <v>97.579162810399211</v>
      </c>
      <c r="AK4" s="2220">
        <v>103.56030492396803</v>
      </c>
      <c r="AL4" s="2221">
        <v>107.64500502785434</v>
      </c>
      <c r="AM4" s="2217">
        <v>116.59514013384631</v>
      </c>
      <c r="AN4" s="2217">
        <v>112.84885949714881</v>
      </c>
      <c r="AO4" s="2217">
        <v>105.48385217888062</v>
      </c>
      <c r="AP4" s="2217">
        <v>103.57576919754314</v>
      </c>
      <c r="AQ4" s="2217">
        <v>100.94726884943194</v>
      </c>
      <c r="AR4" s="2217">
        <v>104.25359308093887</v>
      </c>
      <c r="AS4" s="2217">
        <v>101.26584835643627</v>
      </c>
      <c r="AT4" s="2217">
        <v>95.242734334173193</v>
      </c>
      <c r="AU4" s="2217">
        <v>88.617296828911861</v>
      </c>
      <c r="AV4" s="2217">
        <v>85.545630179485912</v>
      </c>
      <c r="AW4" s="2218">
        <v>76.178252823038022</v>
      </c>
      <c r="AX4" s="2219">
        <v>80.033542322757398</v>
      </c>
      <c r="AY4" s="2217">
        <v>81.760815726715634</v>
      </c>
      <c r="AZ4" s="2217">
        <v>82.683643947538243</v>
      </c>
      <c r="BA4" s="2217">
        <v>80.946812833936207</v>
      </c>
      <c r="BB4" s="2217">
        <v>80.183437409787715</v>
      </c>
      <c r="BC4" s="2217">
        <v>77.189483390259269</v>
      </c>
      <c r="BD4" s="2217">
        <v>79.98967149118802</v>
      </c>
      <c r="BE4" s="2217">
        <v>84.070915809348506</v>
      </c>
      <c r="BF4" s="2217">
        <v>86.24395588391242</v>
      </c>
      <c r="BG4" s="2217">
        <v>80.217233103275589</v>
      </c>
      <c r="BH4" s="2217">
        <v>80.196755539970098</v>
      </c>
      <c r="BI4" s="2220">
        <v>77.904519620315597</v>
      </c>
      <c r="BJ4" s="2221">
        <v>75.186994188770953</v>
      </c>
      <c r="BK4" s="2217">
        <v>73.353419022568104</v>
      </c>
      <c r="BL4" s="2217">
        <v>71.861909163949989</v>
      </c>
      <c r="BM4" s="2217">
        <v>75.44456146135937</v>
      </c>
      <c r="BN4" s="2217">
        <v>76.981741388028581</v>
      </c>
      <c r="BO4" s="2217">
        <v>75.319824309965639</v>
      </c>
      <c r="BP4" s="2217">
        <v>75.475396203880038</v>
      </c>
      <c r="BQ4" s="2217">
        <v>80.118499004734446</v>
      </c>
      <c r="BR4" s="2217">
        <v>83.79165322386693</v>
      </c>
      <c r="BS4" s="2217">
        <v>87.442293920382809</v>
      </c>
      <c r="BT4" s="2217">
        <v>88.829557185429067</v>
      </c>
      <c r="BU4" s="2218">
        <v>90.583050007054055</v>
      </c>
      <c r="BV4" s="2219">
        <v>90.082401428911083</v>
      </c>
      <c r="BW4" s="2217">
        <v>95.574890171636483</v>
      </c>
      <c r="BX4" s="2217">
        <v>97.667878202103694</v>
      </c>
      <c r="BY4" s="2215">
        <v>97.373664191700385</v>
      </c>
      <c r="BZ4" s="2215">
        <v>96.432726255962137</v>
      </c>
      <c r="CA4" s="2215">
        <v>99.713977192031578</v>
      </c>
      <c r="CB4" s="2215">
        <v>100.07041377723289</v>
      </c>
      <c r="CC4" s="2215">
        <v>100.82242942525097</v>
      </c>
      <c r="CD4" s="2215">
        <v>99.114141531070132</v>
      </c>
      <c r="CE4" s="2215">
        <v>96.040333373717019</v>
      </c>
      <c r="CF4" s="2215">
        <v>90.6514149463179</v>
      </c>
      <c r="CG4" s="2216">
        <v>91.421475681665839</v>
      </c>
      <c r="CH4" s="2222">
        <v>90.632568645246863</v>
      </c>
      <c r="CI4" s="2215">
        <v>91.260252744993224</v>
      </c>
      <c r="CJ4" s="2216">
        <v>89.048370766048947</v>
      </c>
      <c r="CK4" s="2223">
        <v>88.443696213769769</v>
      </c>
      <c r="CL4" s="2224">
        <v>94.822983266458877</v>
      </c>
      <c r="CM4" s="2223">
        <v>98.793212858798114</v>
      </c>
      <c r="CN4" s="2224">
        <v>100.71566941083195</v>
      </c>
      <c r="CO4" s="2224">
        <v>94.593512198689041</v>
      </c>
      <c r="CP4" s="2223">
        <v>97.952746894169721</v>
      </c>
      <c r="CQ4" s="2225">
        <v>96.491631447220001</v>
      </c>
      <c r="CR4" s="2225">
        <v>100.51501927722444</v>
      </c>
      <c r="CS4" s="2226">
        <v>100.38941122165011</v>
      </c>
      <c r="CT4" s="2227">
        <v>89.809600911908092</v>
      </c>
      <c r="CU4" s="2228">
        <v>89.790733349486459</v>
      </c>
      <c r="CV4" s="2229">
        <v>94.723464901831647</v>
      </c>
      <c r="CW4" s="2230">
        <v>95.66</v>
      </c>
      <c r="CX4" s="2230">
        <v>95.66</v>
      </c>
      <c r="CY4" s="2231">
        <v>96.03</v>
      </c>
      <c r="CZ4" s="2225">
        <v>93.560040585415635</v>
      </c>
      <c r="DA4" s="2225">
        <v>94.291510636280194</v>
      </c>
      <c r="DB4" s="2232">
        <v>90.524819015058412</v>
      </c>
      <c r="DC4" s="2225">
        <v>85.256040610377511</v>
      </c>
      <c r="DD4" s="2225">
        <v>79.593043385774209</v>
      </c>
      <c r="DE4" s="2226">
        <v>74.699613409488606</v>
      </c>
    </row>
    <row r="5" spans="1:109" ht="15.75" customHeight="1">
      <c r="A5" s="3166" t="s">
        <v>1235</v>
      </c>
      <c r="B5" s="2222">
        <v>70.726423262141978</v>
      </c>
      <c r="C5" s="2224">
        <v>80.532399187676319</v>
      </c>
      <c r="D5" s="2224">
        <v>85.235258678816962</v>
      </c>
      <c r="E5" s="2224">
        <v>83.892131711345826</v>
      </c>
      <c r="F5" s="2224">
        <v>85.848411460307474</v>
      </c>
      <c r="G5" s="2224">
        <v>96.449794325703536</v>
      </c>
      <c r="H5" s="2224">
        <v>94.276788528521109</v>
      </c>
      <c r="I5" s="2224">
        <v>89.705752097638452</v>
      </c>
      <c r="J5" s="2224">
        <v>85.508161140125864</v>
      </c>
      <c r="K5" s="2224">
        <v>71.889211176233573</v>
      </c>
      <c r="L5" s="2224">
        <v>65.99834822194471</v>
      </c>
      <c r="M5" s="2223">
        <v>78.426422065201379</v>
      </c>
      <c r="N5" s="2222">
        <v>83.817761800837076</v>
      </c>
      <c r="O5" s="2233">
        <v>83.817761800837076</v>
      </c>
      <c r="P5" s="2233">
        <v>80.114267931167944</v>
      </c>
      <c r="Q5" s="2233">
        <v>81.556980358204456</v>
      </c>
      <c r="R5" s="2233">
        <v>79.181292616073335</v>
      </c>
      <c r="S5" s="2233">
        <v>86.191215253811279</v>
      </c>
      <c r="T5" s="2233">
        <v>89.095471973635412</v>
      </c>
      <c r="U5" s="2233">
        <v>94.371905409772637</v>
      </c>
      <c r="V5" s="2233">
        <v>100.31511456716635</v>
      </c>
      <c r="W5" s="2233">
        <v>107.64485973850839</v>
      </c>
      <c r="X5" s="2233">
        <v>108.01607092272157</v>
      </c>
      <c r="Y5" s="2234">
        <v>111.6372152777501</v>
      </c>
      <c r="Z5" s="2235">
        <v>112.51624846891343</v>
      </c>
      <c r="AA5" s="2233">
        <v>104.58228767270856</v>
      </c>
      <c r="AB5" s="2233">
        <v>98.616735623745697</v>
      </c>
      <c r="AC5" s="2233">
        <v>102.81688005458048</v>
      </c>
      <c r="AD5" s="2233">
        <v>101.45204856387073</v>
      </c>
      <c r="AE5" s="2233">
        <v>103.12297766907783</v>
      </c>
      <c r="AF5" s="2233">
        <v>103.08212209592283</v>
      </c>
      <c r="AG5" s="2233">
        <v>98.044119231244963</v>
      </c>
      <c r="AH5" s="2233">
        <v>91.763213226991823</v>
      </c>
      <c r="AI5" s="2233">
        <v>93.439887647173848</v>
      </c>
      <c r="AJ5" s="2233">
        <v>92.892486803729696</v>
      </c>
      <c r="AK5" s="2236">
        <v>97.670992942040172</v>
      </c>
      <c r="AL5" s="2237">
        <v>101.01731973076815</v>
      </c>
      <c r="AM5" s="2233">
        <v>110.84819202119382</v>
      </c>
      <c r="AN5" s="2233">
        <v>108.29822972482334</v>
      </c>
      <c r="AO5" s="2233">
        <v>100.04412721084906</v>
      </c>
      <c r="AP5" s="2233">
        <v>98.013796735543949</v>
      </c>
      <c r="AQ5" s="2233">
        <v>96.254453616556063</v>
      </c>
      <c r="AR5" s="2233">
        <v>101.09137045711161</v>
      </c>
      <c r="AS5" s="2233">
        <v>97.80792294894249</v>
      </c>
      <c r="AT5" s="2233">
        <v>91.729698889638073</v>
      </c>
      <c r="AU5" s="2233">
        <v>85.542633029975377</v>
      </c>
      <c r="AV5" s="2233">
        <v>80.671563483735568</v>
      </c>
      <c r="AW5" s="2234">
        <v>70.119973348122187</v>
      </c>
      <c r="AX5" s="2235">
        <v>73.655576346857416</v>
      </c>
      <c r="AY5" s="2233">
        <v>75.207449758417482</v>
      </c>
      <c r="AZ5" s="2233">
        <v>75.303524192164815</v>
      </c>
      <c r="BA5" s="2233">
        <v>72.35202821588021</v>
      </c>
      <c r="BB5" s="2233">
        <v>73.85698155514504</v>
      </c>
      <c r="BC5" s="2233">
        <v>72.270955437900724</v>
      </c>
      <c r="BD5" s="2233">
        <v>75.002533524311872</v>
      </c>
      <c r="BE5" s="2233">
        <v>80.187361105015583</v>
      </c>
      <c r="BF5" s="2233">
        <v>83.635188458300576</v>
      </c>
      <c r="BG5" s="2233">
        <v>78.632295851802795</v>
      </c>
      <c r="BH5" s="2233">
        <v>79.098943101432724</v>
      </c>
      <c r="BI5" s="2236">
        <v>76.934236092547451</v>
      </c>
      <c r="BJ5" s="2237">
        <v>72.628441703007113</v>
      </c>
      <c r="BK5" s="2233">
        <v>70.147104002170451</v>
      </c>
      <c r="BL5" s="2233">
        <v>68.731841413347482</v>
      </c>
      <c r="BM5" s="2233">
        <v>73.236487537853236</v>
      </c>
      <c r="BN5" s="2233">
        <v>74.871987200714969</v>
      </c>
      <c r="BO5" s="2233">
        <v>72.888257613539793</v>
      </c>
      <c r="BP5" s="2233">
        <v>73.684622105897319</v>
      </c>
      <c r="BQ5" s="2233">
        <v>79.272898471506821</v>
      </c>
      <c r="BR5" s="2233">
        <v>83.500173556389868</v>
      </c>
      <c r="BS5" s="2233">
        <v>87.159620011251221</v>
      </c>
      <c r="BT5" s="2233">
        <v>87.94066366367565</v>
      </c>
      <c r="BU5" s="2234">
        <v>90.154844218178326</v>
      </c>
      <c r="BV5" s="2235">
        <v>89.991741109723534</v>
      </c>
      <c r="BW5" s="2233">
        <v>95.575229712853954</v>
      </c>
      <c r="BX5" s="2233">
        <v>97.085289998763159</v>
      </c>
      <c r="BY5" s="2224">
        <v>97.370640642517728</v>
      </c>
      <c r="BZ5" s="2224">
        <v>96.712802077888909</v>
      </c>
      <c r="CA5" s="2224">
        <v>101.31958713528222</v>
      </c>
      <c r="CB5" s="2224">
        <v>102.01253595809112</v>
      </c>
      <c r="CC5" s="2224">
        <v>104.38184001691675</v>
      </c>
      <c r="CD5" s="2224">
        <v>102.80251676714317</v>
      </c>
      <c r="CE5" s="2224">
        <v>98.97358352052153</v>
      </c>
      <c r="CF5" s="2224">
        <v>92.853546335566293</v>
      </c>
      <c r="CG5" s="2223">
        <v>94.40382382629997</v>
      </c>
      <c r="CH5" s="2222">
        <v>93.235290597233472</v>
      </c>
      <c r="CI5" s="2224">
        <v>94.057828191143429</v>
      </c>
      <c r="CJ5" s="2223">
        <v>91.996217667641503</v>
      </c>
      <c r="CK5" s="2223">
        <v>91.550636572919615</v>
      </c>
      <c r="CL5" s="2224">
        <v>98.819417568694405</v>
      </c>
      <c r="CM5" s="2223">
        <v>103.38438950043687</v>
      </c>
      <c r="CN5" s="2224">
        <v>106.15937663332522</v>
      </c>
      <c r="CO5" s="2224">
        <v>100.64036323158008</v>
      </c>
      <c r="CP5" s="2223">
        <v>104.6429326641105</v>
      </c>
      <c r="CQ5" s="2225">
        <v>102.08467157944294</v>
      </c>
      <c r="CR5" s="2225">
        <v>107.27269100179939</v>
      </c>
      <c r="CS5" s="2226">
        <v>106.78785025474886</v>
      </c>
      <c r="CT5" s="2227">
        <v>94.236571323696623</v>
      </c>
      <c r="CU5" s="2228">
        <v>93.085912407885445</v>
      </c>
      <c r="CV5" s="2229">
        <v>98.101891565159448</v>
      </c>
      <c r="CW5" s="2230">
        <v>98.26</v>
      </c>
      <c r="CX5" s="2230">
        <v>98.9</v>
      </c>
      <c r="CY5" s="2231">
        <v>99.67</v>
      </c>
      <c r="CZ5" s="2225">
        <v>97.350212855940214</v>
      </c>
      <c r="DA5" s="2225">
        <v>96.814302642445895</v>
      </c>
      <c r="DB5" s="2232">
        <v>91.963022514453058</v>
      </c>
      <c r="DC5" s="2225">
        <v>86.541998651446889</v>
      </c>
      <c r="DD5" s="2225">
        <v>79.540693986171334</v>
      </c>
      <c r="DE5" s="2226">
        <v>73.022953331285237</v>
      </c>
    </row>
    <row r="6" spans="1:109" ht="15.75" customHeight="1">
      <c r="A6" s="3166" t="s">
        <v>1236</v>
      </c>
      <c r="B6" s="2222">
        <v>71.372922584925234</v>
      </c>
      <c r="C6" s="2224">
        <v>80.267746270433932</v>
      </c>
      <c r="D6" s="2224">
        <v>76.491401160120404</v>
      </c>
      <c r="E6" s="2224">
        <v>71.801588786636486</v>
      </c>
      <c r="F6" s="2224">
        <v>72.439484920135385</v>
      </c>
      <c r="G6" s="2224">
        <v>74.582815928691716</v>
      </c>
      <c r="H6" s="2224">
        <v>75.200299385918655</v>
      </c>
      <c r="I6" s="2224">
        <v>74.725704662595462</v>
      </c>
      <c r="J6" s="2224">
        <v>73.113103237110238</v>
      </c>
      <c r="K6" s="2224">
        <v>63.070066511303516</v>
      </c>
      <c r="L6" s="2224">
        <v>62.202527769744997</v>
      </c>
      <c r="M6" s="2223">
        <v>60.712402401891566</v>
      </c>
      <c r="N6" s="2222">
        <v>65.473659142327378</v>
      </c>
      <c r="O6" s="2233">
        <v>66.075833092350351</v>
      </c>
      <c r="P6" s="2233">
        <v>65.585928861823177</v>
      </c>
      <c r="Q6" s="2233">
        <v>68.831544389065598</v>
      </c>
      <c r="R6" s="2233">
        <v>77.052749757599472</v>
      </c>
      <c r="S6" s="2233">
        <v>76.440369469440512</v>
      </c>
      <c r="T6" s="2233">
        <v>71.903652167996327</v>
      </c>
      <c r="U6" s="2233">
        <v>76.425059962236531</v>
      </c>
      <c r="V6" s="2233">
        <v>75.79737016687362</v>
      </c>
      <c r="W6" s="2233">
        <v>78.879684283940307</v>
      </c>
      <c r="X6" s="2233">
        <v>77.67533638389439</v>
      </c>
      <c r="Y6" s="2234">
        <v>80.711721979349164</v>
      </c>
      <c r="Z6" s="2235">
        <v>81.089356490380524</v>
      </c>
      <c r="AA6" s="2233">
        <v>80.558626907309446</v>
      </c>
      <c r="AB6" s="2233">
        <v>83.947131168455599</v>
      </c>
      <c r="AC6" s="2233">
        <v>86.366033306683448</v>
      </c>
      <c r="AD6" s="2233">
        <v>88.427713610151898</v>
      </c>
      <c r="AE6" s="2233">
        <v>97.419497507952428</v>
      </c>
      <c r="AF6" s="2233">
        <v>103.70149863064964</v>
      </c>
      <c r="AG6" s="2233">
        <v>107.97795430962627</v>
      </c>
      <c r="AH6" s="2233">
        <v>113.65267831323251</v>
      </c>
      <c r="AI6" s="2233">
        <v>111.06537159576095</v>
      </c>
      <c r="AJ6" s="2233">
        <v>119.14879139945904</v>
      </c>
      <c r="AK6" s="2236">
        <v>126.64534676033814</v>
      </c>
      <c r="AL6" s="2237">
        <v>134.60629050640443</v>
      </c>
      <c r="AM6" s="2233">
        <v>146.91513429839929</v>
      </c>
      <c r="AN6" s="2233">
        <v>149.04825896881962</v>
      </c>
      <c r="AO6" s="2233">
        <v>153.15631006855256</v>
      </c>
      <c r="AP6" s="2233">
        <v>148.54814840015646</v>
      </c>
      <c r="AQ6" s="2233">
        <v>140.32694303162262</v>
      </c>
      <c r="AR6" s="2233">
        <v>136.7751373603007</v>
      </c>
      <c r="AS6" s="2233">
        <v>138.01010427475461</v>
      </c>
      <c r="AT6" s="2233">
        <v>140.27591134094271</v>
      </c>
      <c r="AU6" s="2233">
        <v>126.46673584295844</v>
      </c>
      <c r="AV6" s="2233">
        <v>125.07357068739687</v>
      </c>
      <c r="AW6" s="2234">
        <v>120.79711500842021</v>
      </c>
      <c r="AX6" s="2235">
        <v>121.05227346181977</v>
      </c>
      <c r="AY6" s="2233">
        <v>114.39263782809121</v>
      </c>
      <c r="AZ6" s="2233">
        <v>102.70638066239133</v>
      </c>
      <c r="BA6" s="2233">
        <v>97.700171806691941</v>
      </c>
      <c r="BB6" s="2233">
        <v>94.230016840457921</v>
      </c>
      <c r="BC6" s="2233">
        <v>86.085359007943936</v>
      </c>
      <c r="BD6" s="2233">
        <v>97.189854899892808</v>
      </c>
      <c r="BE6" s="2233">
        <v>89.213601646622536</v>
      </c>
      <c r="BF6" s="2233">
        <v>91.336519978906878</v>
      </c>
      <c r="BG6" s="2233">
        <v>88.448126286423857</v>
      </c>
      <c r="BH6" s="2233">
        <v>81.604776566247622</v>
      </c>
      <c r="BI6" s="2236">
        <v>77.94580434449793</v>
      </c>
      <c r="BJ6" s="2237">
        <v>80.267746270433932</v>
      </c>
      <c r="BK6" s="2233">
        <v>76.271964890196813</v>
      </c>
      <c r="BL6" s="2233">
        <v>76.435266300372533</v>
      </c>
      <c r="BM6" s="2233">
        <v>76.450575807576499</v>
      </c>
      <c r="BN6" s="2233">
        <v>75.113545511762794</v>
      </c>
      <c r="BO6" s="2233">
        <v>70.556415534046636</v>
      </c>
      <c r="BP6" s="2233">
        <v>70.622756731930508</v>
      </c>
      <c r="BQ6" s="2233">
        <v>68.969329953901365</v>
      </c>
      <c r="BR6" s="2233">
        <v>67.504720431387881</v>
      </c>
      <c r="BS6" s="2233">
        <v>65.677785905047031</v>
      </c>
      <c r="BT6" s="2233">
        <v>62.26886896762889</v>
      </c>
      <c r="BU6" s="2234">
        <v>64.284620749485427</v>
      </c>
      <c r="BV6" s="2235">
        <v>67.734363039447473</v>
      </c>
      <c r="BW6" s="2233">
        <v>88.611427696599577</v>
      </c>
      <c r="BX6" s="2233">
        <v>109.25374657662405</v>
      </c>
      <c r="BY6" s="2224">
        <v>114.04562233146783</v>
      </c>
      <c r="BZ6" s="2224">
        <v>109.30988143637197</v>
      </c>
      <c r="CA6" s="2224">
        <v>100.98661268647828</v>
      </c>
      <c r="CB6" s="2224">
        <v>100.48139894874717</v>
      </c>
      <c r="CC6" s="2224">
        <v>108.68219164100906</v>
      </c>
      <c r="CD6" s="2224">
        <v>107.43701838841919</v>
      </c>
      <c r="CE6" s="2224">
        <v>114.96929593277426</v>
      </c>
      <c r="CF6" s="2224">
        <v>106.85015394560023</v>
      </c>
      <c r="CG6" s="2223">
        <v>98.797353156310052</v>
      </c>
      <c r="CH6" s="2222">
        <v>96.96021229183323</v>
      </c>
      <c r="CI6" s="2224">
        <v>91.290591457294951</v>
      </c>
      <c r="CJ6" s="2223">
        <v>82.028339598890909</v>
      </c>
      <c r="CK6" s="2223">
        <v>83.691972715056039</v>
      </c>
      <c r="CL6" s="2224">
        <v>80.875023389524884</v>
      </c>
      <c r="CM6" s="2223">
        <v>81.528229030227749</v>
      </c>
      <c r="CN6" s="2224">
        <v>78.818446255124414</v>
      </c>
      <c r="CO6" s="2224">
        <v>80.078929014918259</v>
      </c>
      <c r="CP6" s="2223">
        <v>74.582815928691716</v>
      </c>
      <c r="CQ6" s="2225">
        <v>78.206065966965483</v>
      </c>
      <c r="CR6" s="2225">
        <v>75.516695868134093</v>
      </c>
      <c r="CS6" s="2226">
        <v>75.70551312364978</v>
      </c>
      <c r="CT6" s="2227">
        <v>74.011260993076689</v>
      </c>
      <c r="CU6" s="2228">
        <v>75.373807134230347</v>
      </c>
      <c r="CV6" s="2229">
        <v>80.374912820861738</v>
      </c>
      <c r="CW6" s="2230">
        <v>78.7</v>
      </c>
      <c r="CX6" s="2230">
        <v>79.2</v>
      </c>
      <c r="CY6" s="2231">
        <v>84.43</v>
      </c>
      <c r="CZ6" s="2225">
        <v>87.652031911817218</v>
      </c>
      <c r="DA6" s="2225">
        <v>85.498494565124929</v>
      </c>
      <c r="DB6" s="2232">
        <v>89.968870668685256</v>
      </c>
      <c r="DC6" s="2225">
        <v>91.32631364077092</v>
      </c>
      <c r="DD6" s="2225">
        <v>94.474968955721494</v>
      </c>
      <c r="DE6" s="2226">
        <v>82.559069181961988</v>
      </c>
    </row>
    <row r="7" spans="1:109" ht="15.75" customHeight="1">
      <c r="A7" s="3166" t="s">
        <v>1237</v>
      </c>
      <c r="B7" s="2222">
        <v>113.04029059886025</v>
      </c>
      <c r="C7" s="2224">
        <v>122.77135335088478</v>
      </c>
      <c r="D7" s="2224">
        <v>129.52577731862564</v>
      </c>
      <c r="E7" s="2224">
        <v>128.30339587429597</v>
      </c>
      <c r="F7" s="2224">
        <v>135.13513513513513</v>
      </c>
      <c r="G7" s="2224">
        <v>141.6336188222748</v>
      </c>
      <c r="H7" s="2224">
        <v>126.10390908787947</v>
      </c>
      <c r="I7" s="2224">
        <v>103.97573899423466</v>
      </c>
      <c r="J7" s="2224">
        <v>96.477488585996596</v>
      </c>
      <c r="K7" s="2224">
        <v>77.981804245676003</v>
      </c>
      <c r="L7" s="2224">
        <v>63.851767920818467</v>
      </c>
      <c r="M7" s="2223">
        <v>65.984603592495077</v>
      </c>
      <c r="N7" s="2222">
        <v>63.825107474922518</v>
      </c>
      <c r="O7" s="2233">
        <v>59.45279434798546</v>
      </c>
      <c r="P7" s="2233">
        <v>55.453727463591832</v>
      </c>
      <c r="Q7" s="2233">
        <v>66.517812510414231</v>
      </c>
      <c r="R7" s="2233">
        <v>74.482620721831566</v>
      </c>
      <c r="S7" s="2233">
        <v>63.985070150298263</v>
      </c>
      <c r="T7" s="2233">
        <v>59.719398806945044</v>
      </c>
      <c r="U7" s="2233">
        <v>65.618022461425667</v>
      </c>
      <c r="V7" s="2233">
        <v>62.118838937581224</v>
      </c>
      <c r="W7" s="2233">
        <v>62.652047855500385</v>
      </c>
      <c r="X7" s="2233">
        <v>65.651348018795602</v>
      </c>
      <c r="Y7" s="2234">
        <v>67.850834805212116</v>
      </c>
      <c r="Z7" s="2235">
        <v>69.850368247408937</v>
      </c>
      <c r="AA7" s="2233">
        <v>71.716599460125963</v>
      </c>
      <c r="AB7" s="2233">
        <v>81.047755523711132</v>
      </c>
      <c r="AC7" s="2233">
        <v>83.713800113306888</v>
      </c>
      <c r="AD7" s="2233">
        <v>83.153930749491764</v>
      </c>
      <c r="AE7" s="2233">
        <v>86.779751391342003</v>
      </c>
      <c r="AF7" s="2233">
        <v>91.845236111573954</v>
      </c>
      <c r="AG7" s="2233">
        <v>102.90932115839637</v>
      </c>
      <c r="AH7" s="2233">
        <v>113.84010397573898</v>
      </c>
      <c r="AI7" s="2233">
        <v>126.23721131735928</v>
      </c>
      <c r="AJ7" s="2233">
        <v>135.07514913186921</v>
      </c>
      <c r="AK7" s="2236">
        <v>153.83077281967539</v>
      </c>
      <c r="AL7" s="2237">
        <v>180.49121871563301</v>
      </c>
      <c r="AM7" s="2233">
        <v>200.35325090812142</v>
      </c>
      <c r="AN7" s="2233">
        <v>170.6268537341287</v>
      </c>
      <c r="AO7" s="2233">
        <v>189.42246809077881</v>
      </c>
      <c r="AP7" s="2233">
        <v>189.15586363181922</v>
      </c>
      <c r="AQ7" s="2233">
        <v>158.09644416302862</v>
      </c>
      <c r="AR7" s="2233">
        <v>149.43179924684239</v>
      </c>
      <c r="AS7" s="2233">
        <v>131.3026960375912</v>
      </c>
      <c r="AT7" s="2233">
        <v>115.57303295897623</v>
      </c>
      <c r="AU7" s="2233">
        <v>107.14833205585361</v>
      </c>
      <c r="AV7" s="2233">
        <v>130.63618489019228</v>
      </c>
      <c r="AW7" s="2234">
        <v>129.03655813643482</v>
      </c>
      <c r="AX7" s="2235">
        <v>128.63665144799546</v>
      </c>
      <c r="AY7" s="2233">
        <v>125.97060685839969</v>
      </c>
      <c r="AZ7" s="2233">
        <v>118.37237977805177</v>
      </c>
      <c r="BA7" s="2233">
        <v>115.57303295897623</v>
      </c>
      <c r="BB7" s="2233">
        <v>102.50941446995701</v>
      </c>
      <c r="BC7" s="2233">
        <v>94.377978471689929</v>
      </c>
      <c r="BD7" s="2233">
        <v>95.17779184856866</v>
      </c>
      <c r="BE7" s="2233">
        <v>87.446262538740953</v>
      </c>
      <c r="BF7" s="2233">
        <v>85.979938014463286</v>
      </c>
      <c r="BG7" s="2233">
        <v>78.781617622554734</v>
      </c>
      <c r="BH7" s="2233">
        <v>76.915386409837694</v>
      </c>
      <c r="BI7" s="2236">
        <v>70.116972706368514</v>
      </c>
      <c r="BJ7" s="2237">
        <v>73.849435131802579</v>
      </c>
      <c r="BK7" s="2233">
        <v>75.982270803479182</v>
      </c>
      <c r="BL7" s="2233">
        <v>71.449995001166386</v>
      </c>
      <c r="BM7" s="2233">
        <v>69.717066017929142</v>
      </c>
      <c r="BN7" s="2233">
        <v>74.116039590762156</v>
      </c>
      <c r="BO7" s="2233">
        <v>80.114639917352619</v>
      </c>
      <c r="BP7" s="2233">
        <v>75.8489685739994</v>
      </c>
      <c r="BQ7" s="2233">
        <v>78.24840870463558</v>
      </c>
      <c r="BR7" s="2233">
        <v>87.179658079781376</v>
      </c>
      <c r="BS7" s="2233">
        <v>88.37937814509948</v>
      </c>
      <c r="BT7" s="2233">
        <v>100.8098110440897</v>
      </c>
      <c r="BU7" s="2234">
        <v>112.77368613990069</v>
      </c>
      <c r="BV7" s="2235">
        <v>113.04029059886025</v>
      </c>
      <c r="BW7" s="2233">
        <v>121.97153997400605</v>
      </c>
      <c r="BX7" s="2233">
        <v>123.43786449828373</v>
      </c>
      <c r="BY7" s="2224">
        <v>120.63851767920816</v>
      </c>
      <c r="BZ7" s="2224">
        <v>123.97107341620288</v>
      </c>
      <c r="CA7" s="2224">
        <v>124.50428233412202</v>
      </c>
      <c r="CB7" s="2224">
        <v>114.7732195820975</v>
      </c>
      <c r="CC7" s="2224">
        <v>102.64271669943679</v>
      </c>
      <c r="CD7" s="2224">
        <v>104.64225014163362</v>
      </c>
      <c r="CE7" s="2224">
        <v>102.50941446995701</v>
      </c>
      <c r="CF7" s="2224">
        <v>105.9752724364315</v>
      </c>
      <c r="CG7" s="2223">
        <v>108.19742060185955</v>
      </c>
      <c r="CH7" s="2222">
        <v>101.84290332255806</v>
      </c>
      <c r="CI7" s="2224">
        <v>105.8419702069517</v>
      </c>
      <c r="CJ7" s="2223">
        <v>96.110907454927172</v>
      </c>
      <c r="CK7" s="2223">
        <v>95.17779184856866</v>
      </c>
      <c r="CL7" s="2224">
        <v>99.710067650881456</v>
      </c>
      <c r="CM7" s="2223">
        <v>98.643649815043148</v>
      </c>
      <c r="CN7" s="2224">
        <v>97.977138667644198</v>
      </c>
      <c r="CO7" s="2224">
        <v>91.845236111573954</v>
      </c>
      <c r="CP7" s="2223">
        <v>93.178258406371839</v>
      </c>
      <c r="CQ7" s="2225">
        <v>98.110440897123993</v>
      </c>
      <c r="CR7" s="2225">
        <v>97.977138667644198</v>
      </c>
      <c r="CS7" s="2226">
        <v>101.70960109307828</v>
      </c>
      <c r="CT7" s="2227">
        <v>101.70960109307828</v>
      </c>
      <c r="CU7" s="2228">
        <v>108.37471256706768</v>
      </c>
      <c r="CV7" s="2229">
        <v>131.96920718499015</v>
      </c>
      <c r="CW7" s="2230">
        <v>139.30000000000001</v>
      </c>
      <c r="CX7" s="2230">
        <v>128.30000000000001</v>
      </c>
      <c r="CY7" s="2231">
        <v>139.69999999999999</v>
      </c>
      <c r="CZ7" s="2225">
        <v>134.36864731562633</v>
      </c>
      <c r="DA7" s="2225">
        <v>138.80094644582931</v>
      </c>
      <c r="DB7" s="2232">
        <v>136.63478521678275</v>
      </c>
      <c r="DC7" s="2225">
        <v>128.47002366114572</v>
      </c>
      <c r="DD7" s="2225">
        <v>136.13490185623354</v>
      </c>
      <c r="DE7" s="2226">
        <v>149.29849701736259</v>
      </c>
    </row>
    <row r="8" spans="1:109" ht="15.75" customHeight="1">
      <c r="A8" s="3166" t="s">
        <v>1238</v>
      </c>
      <c r="B8" s="2222">
        <v>71.713647108009454</v>
      </c>
      <c r="C8" s="2224">
        <v>73.392400585312501</v>
      </c>
      <c r="D8" s="2224">
        <v>78.669861229477874</v>
      </c>
      <c r="E8" s="2224">
        <v>74.752769782437397</v>
      </c>
      <c r="F8" s="2224">
        <v>73.199440415507567</v>
      </c>
      <c r="G8" s="2224">
        <v>75.736866648442629</v>
      </c>
      <c r="H8" s="2224">
        <v>75.678978597501157</v>
      </c>
      <c r="I8" s="2224">
        <v>75.293058257891261</v>
      </c>
      <c r="J8" s="2224">
        <v>70.999694479731133</v>
      </c>
      <c r="K8" s="2224">
        <v>60.107092894241731</v>
      </c>
      <c r="L8" s="2224">
        <v>53.025454662400094</v>
      </c>
      <c r="M8" s="2223">
        <v>53.517503095402716</v>
      </c>
      <c r="N8" s="2222">
        <v>55.659360980237651</v>
      </c>
      <c r="O8" s="2233">
        <v>53.266654874656282</v>
      </c>
      <c r="P8" s="2233">
        <v>49.687243724774468</v>
      </c>
      <c r="Q8" s="2233">
        <v>54.781392207625132</v>
      </c>
      <c r="R8" s="2233">
        <v>59.769412597083083</v>
      </c>
      <c r="S8" s="2233">
        <v>59.229124121629219</v>
      </c>
      <c r="T8" s="2233">
        <v>62.519095016803604</v>
      </c>
      <c r="U8" s="2233">
        <v>61.998102558330245</v>
      </c>
      <c r="V8" s="2233">
        <v>61.814790397015543</v>
      </c>
      <c r="W8" s="2233">
        <v>64.46799273183359</v>
      </c>
      <c r="X8" s="2233">
        <v>69.253404942996326</v>
      </c>
      <c r="Y8" s="2234">
        <v>74.077409188120072</v>
      </c>
      <c r="Z8" s="2235">
        <v>74.665937706025161</v>
      </c>
      <c r="AA8" s="2233">
        <v>77.232307964430987</v>
      </c>
      <c r="AB8" s="2233">
        <v>82.779912846323285</v>
      </c>
      <c r="AC8" s="2233">
        <v>84.979658782099719</v>
      </c>
      <c r="AD8" s="2233">
        <v>86.899612471658955</v>
      </c>
      <c r="AE8" s="2233">
        <v>89.765070993262469</v>
      </c>
      <c r="AF8" s="2233">
        <v>81.178343436942214</v>
      </c>
      <c r="AG8" s="2233">
        <v>87.169756709385879</v>
      </c>
      <c r="AH8" s="2233">
        <v>101.014648892891</v>
      </c>
      <c r="AI8" s="2233">
        <v>122.0473074016305</v>
      </c>
      <c r="AJ8" s="2233">
        <v>149.98793998938717</v>
      </c>
      <c r="AK8" s="2236">
        <v>162.27950280596241</v>
      </c>
      <c r="AL8" s="2237">
        <v>172.60287189052724</v>
      </c>
      <c r="AM8" s="2233">
        <v>205.59906092717358</v>
      </c>
      <c r="AN8" s="2233">
        <v>221.51827493608192</v>
      </c>
      <c r="AO8" s="2233">
        <v>208.97586389876022</v>
      </c>
      <c r="AP8" s="2233">
        <v>159.67454051359562</v>
      </c>
      <c r="AQ8" s="2233">
        <v>161.21822187203523</v>
      </c>
      <c r="AR8" s="2233">
        <v>143.99652671694349</v>
      </c>
      <c r="AS8" s="2233">
        <v>110.08377687372362</v>
      </c>
      <c r="AT8" s="2233">
        <v>112.54401903873674</v>
      </c>
      <c r="AU8" s="2233">
        <v>106.71662191062725</v>
      </c>
      <c r="AV8" s="2233">
        <v>100.99535287591053</v>
      </c>
      <c r="AW8" s="2234">
        <v>92.090241039412106</v>
      </c>
      <c r="AX8" s="2235">
        <v>97.551013844892168</v>
      </c>
      <c r="AY8" s="2233">
        <v>97.222981556223743</v>
      </c>
      <c r="AZ8" s="2233">
        <v>96.016980494942828</v>
      </c>
      <c r="BA8" s="2233">
        <v>96.576564987377168</v>
      </c>
      <c r="BB8" s="2233">
        <v>85.413819164160856</v>
      </c>
      <c r="BC8" s="2233">
        <v>79.287333772853714</v>
      </c>
      <c r="BD8" s="2233">
        <v>81.014327292608016</v>
      </c>
      <c r="BE8" s="2233">
        <v>81.429191657688662</v>
      </c>
      <c r="BF8" s="2233">
        <v>81.187991445432473</v>
      </c>
      <c r="BG8" s="2233">
        <v>79.065429577578016</v>
      </c>
      <c r="BH8" s="2233">
        <v>78.023444660631299</v>
      </c>
      <c r="BI8" s="2236">
        <v>80.435446783193171</v>
      </c>
      <c r="BJ8" s="2237">
        <v>82.500120600106115</v>
      </c>
      <c r="BK8" s="2233">
        <v>86.55228416601004</v>
      </c>
      <c r="BL8" s="2233">
        <v>91.125440190387351</v>
      </c>
      <c r="BM8" s="2233">
        <v>89.311614594220828</v>
      </c>
      <c r="BN8" s="2233">
        <v>89.359854636672083</v>
      </c>
      <c r="BO8" s="2233">
        <v>89.80366302722345</v>
      </c>
      <c r="BP8" s="2233">
        <v>89.359854636672083</v>
      </c>
      <c r="BQ8" s="2233">
        <v>89.44668671308429</v>
      </c>
      <c r="BR8" s="2233">
        <v>86.91890848863946</v>
      </c>
      <c r="BS8" s="2233">
        <v>86.204955860361139</v>
      </c>
      <c r="BT8" s="2233">
        <v>81.670391869944851</v>
      </c>
      <c r="BU8" s="2234">
        <v>84.410426281175106</v>
      </c>
      <c r="BV8" s="2235">
        <v>87.758285227290983</v>
      </c>
      <c r="BW8" s="2233">
        <v>90.739519850777455</v>
      </c>
      <c r="BX8" s="2233">
        <v>93.537442312949224</v>
      </c>
      <c r="BY8" s="2224">
        <v>90.884239978131163</v>
      </c>
      <c r="BZ8" s="2224">
        <v>89.44668671308429</v>
      </c>
      <c r="CA8" s="2224">
        <v>87.700397176349512</v>
      </c>
      <c r="CB8" s="2224">
        <v>80.888903182234799</v>
      </c>
      <c r="CC8" s="2224">
        <v>71.395262827831289</v>
      </c>
      <c r="CD8" s="2224">
        <v>70.797086301435925</v>
      </c>
      <c r="CE8" s="2224">
        <v>67.864091720400708</v>
      </c>
      <c r="CF8" s="2224">
        <v>65.153001334641161</v>
      </c>
      <c r="CG8" s="2223">
        <v>65.895897988390217</v>
      </c>
      <c r="CH8" s="2222">
        <v>64.979337181816703</v>
      </c>
      <c r="CI8" s="2224">
        <v>67.381691295888331</v>
      </c>
      <c r="CJ8" s="2223">
        <v>66.908938879866199</v>
      </c>
      <c r="CK8" s="2223">
        <v>69.176220875074364</v>
      </c>
      <c r="CL8" s="2224">
        <v>70.295389859943072</v>
      </c>
      <c r="CM8" s="2223">
        <v>69.803341426940435</v>
      </c>
      <c r="CN8" s="2224">
        <v>69.803341426940435</v>
      </c>
      <c r="CO8" s="2224">
        <v>69.291996976957321</v>
      </c>
      <c r="CP8" s="2223">
        <v>66.320410361961109</v>
      </c>
      <c r="CQ8" s="2225">
        <v>66.600202608178279</v>
      </c>
      <c r="CR8" s="2225">
        <v>66.783514769492996</v>
      </c>
      <c r="CS8" s="2226">
        <v>67.912331762851935</v>
      </c>
      <c r="CT8" s="2227">
        <v>66.330058370451354</v>
      </c>
      <c r="CU8" s="2228">
        <v>64.226792519577401</v>
      </c>
      <c r="CV8" s="2229">
        <v>63.155863577159934</v>
      </c>
      <c r="CW8" s="2230">
        <v>66.84</v>
      </c>
      <c r="CX8" s="2230">
        <v>67.81</v>
      </c>
      <c r="CY8" s="2231">
        <v>71.489999999999995</v>
      </c>
      <c r="CZ8" s="2225">
        <v>78.206756821945987</v>
      </c>
      <c r="DA8" s="2225">
        <v>77.434916142726209</v>
      </c>
      <c r="DB8" s="2232">
        <v>75.119394105066803</v>
      </c>
      <c r="DC8" s="2225">
        <v>75.756162665423133</v>
      </c>
      <c r="DD8" s="2225">
        <v>76.14208300503303</v>
      </c>
      <c r="DE8" s="2226">
        <v>76.701667497467383</v>
      </c>
    </row>
    <row r="9" spans="1:109" ht="15.75" customHeight="1">
      <c r="A9" s="3166" t="s">
        <v>1239</v>
      </c>
      <c r="B9" s="2222"/>
      <c r="C9" s="2224"/>
      <c r="D9" s="2224"/>
      <c r="E9" s="2224"/>
      <c r="F9" s="2224"/>
      <c r="G9" s="2224"/>
      <c r="H9" s="2224"/>
      <c r="I9" s="2224"/>
      <c r="J9" s="2224"/>
      <c r="K9" s="2224"/>
      <c r="L9" s="2224"/>
      <c r="M9" s="2223"/>
      <c r="N9" s="2222"/>
      <c r="O9" s="2233"/>
      <c r="P9" s="2233"/>
      <c r="Q9" s="2233"/>
      <c r="R9" s="2233"/>
      <c r="S9" s="2233"/>
      <c r="T9" s="2233"/>
      <c r="U9" s="2233"/>
      <c r="V9" s="2233"/>
      <c r="W9" s="2233"/>
      <c r="X9" s="2233"/>
      <c r="Y9" s="2234"/>
      <c r="Z9" s="2235"/>
      <c r="AA9" s="2233"/>
      <c r="AB9" s="2233"/>
      <c r="AC9" s="2233"/>
      <c r="AD9" s="2233"/>
      <c r="AE9" s="2233"/>
      <c r="AF9" s="2233"/>
      <c r="AG9" s="2233"/>
      <c r="AH9" s="2233"/>
      <c r="AI9" s="2233"/>
      <c r="AJ9" s="2233"/>
      <c r="AK9" s="2236"/>
      <c r="AL9" s="2237"/>
      <c r="AM9" s="2233"/>
      <c r="AN9" s="2233"/>
      <c r="AO9" s="2233"/>
      <c r="AP9" s="2233"/>
      <c r="AQ9" s="2233"/>
      <c r="AR9" s="2233"/>
      <c r="AS9" s="2233"/>
      <c r="AT9" s="2233"/>
      <c r="AU9" s="2233"/>
      <c r="AV9" s="2233"/>
      <c r="AW9" s="2234"/>
      <c r="AX9" s="2235"/>
      <c r="AY9" s="2233"/>
      <c r="AZ9" s="2233"/>
      <c r="BA9" s="2233"/>
      <c r="BB9" s="2233"/>
      <c r="BC9" s="2233"/>
      <c r="BD9" s="2233"/>
      <c r="BE9" s="2233"/>
      <c r="BF9" s="2233"/>
      <c r="BG9" s="2233"/>
      <c r="BH9" s="2233"/>
      <c r="BI9" s="2236"/>
      <c r="BJ9" s="2237"/>
      <c r="BK9" s="2233"/>
      <c r="BL9" s="2233"/>
      <c r="BM9" s="2233"/>
      <c r="BN9" s="2233"/>
      <c r="BO9" s="2233"/>
      <c r="BP9" s="2233"/>
      <c r="BQ9" s="2233"/>
      <c r="BR9" s="2233"/>
      <c r="BS9" s="2233"/>
      <c r="BT9" s="2233"/>
      <c r="BU9" s="2234"/>
      <c r="BV9" s="2235"/>
      <c r="BW9" s="2233"/>
      <c r="BX9" s="2233"/>
      <c r="BY9" s="2224"/>
      <c r="BZ9" s="2224"/>
      <c r="CA9" s="2224"/>
      <c r="CB9" s="2224"/>
      <c r="CC9" s="2224"/>
      <c r="CD9" s="2224"/>
      <c r="CE9" s="2224"/>
      <c r="CF9" s="2224"/>
      <c r="CG9" s="2223"/>
      <c r="CH9" s="2222"/>
      <c r="CI9" s="2224"/>
      <c r="CJ9" s="2223"/>
      <c r="CK9" s="2223"/>
      <c r="CL9" s="2224"/>
      <c r="CM9" s="2223"/>
      <c r="CN9" s="2224"/>
      <c r="CO9" s="2224"/>
      <c r="CP9" s="2223"/>
      <c r="CQ9" s="2225"/>
      <c r="CR9" s="2225"/>
      <c r="CS9" s="2226"/>
      <c r="CT9" s="2227"/>
      <c r="CU9" s="2228"/>
      <c r="CV9" s="2229"/>
      <c r="CW9" s="2230"/>
      <c r="CX9" s="2230"/>
      <c r="CY9" s="2231"/>
      <c r="CZ9" s="2225"/>
      <c r="DA9" s="2225"/>
      <c r="DB9" s="2232"/>
      <c r="DC9" s="2225"/>
      <c r="DD9" s="2225"/>
      <c r="DE9" s="2226"/>
    </row>
    <row r="10" spans="1:109" ht="15.75" customHeight="1">
      <c r="A10" s="3166" t="s">
        <v>1240</v>
      </c>
      <c r="B10" s="2222"/>
      <c r="C10" s="2224"/>
      <c r="D10" s="2224"/>
      <c r="E10" s="2224"/>
      <c r="F10" s="2224"/>
      <c r="G10" s="2224"/>
      <c r="H10" s="2224"/>
      <c r="I10" s="2224"/>
      <c r="J10" s="2224"/>
      <c r="K10" s="2224"/>
      <c r="L10" s="2224"/>
      <c r="M10" s="2223"/>
      <c r="N10" s="2222"/>
      <c r="O10" s="2233"/>
      <c r="P10" s="2233"/>
      <c r="Q10" s="2233"/>
      <c r="R10" s="2233"/>
      <c r="S10" s="2233"/>
      <c r="T10" s="2233"/>
      <c r="U10" s="2233"/>
      <c r="V10" s="2233"/>
      <c r="W10" s="2233"/>
      <c r="X10" s="2233"/>
      <c r="Y10" s="2234"/>
      <c r="Z10" s="2235"/>
      <c r="AA10" s="2233"/>
      <c r="AB10" s="2233"/>
      <c r="AC10" s="2233"/>
      <c r="AD10" s="2233"/>
      <c r="AE10" s="2233"/>
      <c r="AF10" s="2233"/>
      <c r="AG10" s="2233"/>
      <c r="AH10" s="2233"/>
      <c r="AI10" s="2233"/>
      <c r="AJ10" s="2233"/>
      <c r="AK10" s="2236"/>
      <c r="AL10" s="2237"/>
      <c r="AM10" s="2233"/>
      <c r="AN10" s="2233"/>
      <c r="AO10" s="2233"/>
      <c r="AP10" s="2233"/>
      <c r="AQ10" s="2233"/>
      <c r="AR10" s="2233"/>
      <c r="AS10" s="2233"/>
      <c r="AT10" s="2233"/>
      <c r="AU10" s="2233"/>
      <c r="AV10" s="2233"/>
      <c r="AW10" s="2234"/>
      <c r="AX10" s="2235"/>
      <c r="AY10" s="2233"/>
      <c r="AZ10" s="2233"/>
      <c r="BA10" s="2233"/>
      <c r="BB10" s="2233"/>
      <c r="BC10" s="2233"/>
      <c r="BD10" s="2233"/>
      <c r="BE10" s="2233"/>
      <c r="BF10" s="2233"/>
      <c r="BG10" s="2233"/>
      <c r="BH10" s="2233"/>
      <c r="BI10" s="2236"/>
      <c r="BJ10" s="2237"/>
      <c r="BK10" s="2233"/>
      <c r="BL10" s="2233"/>
      <c r="BM10" s="2233"/>
      <c r="BN10" s="2233"/>
      <c r="BO10" s="2233"/>
      <c r="BP10" s="2233"/>
      <c r="BQ10" s="2233"/>
      <c r="BR10" s="2233"/>
      <c r="BS10" s="2233"/>
      <c r="BT10" s="2233"/>
      <c r="BU10" s="2234"/>
      <c r="BV10" s="2235"/>
      <c r="BW10" s="2233"/>
      <c r="BX10" s="2233"/>
      <c r="BY10" s="2224"/>
      <c r="BZ10" s="2224"/>
      <c r="CA10" s="2224"/>
      <c r="CB10" s="2224"/>
      <c r="CC10" s="2224"/>
      <c r="CD10" s="2224"/>
      <c r="CE10" s="2224"/>
      <c r="CF10" s="2224"/>
      <c r="CG10" s="2223"/>
      <c r="CH10" s="2222"/>
      <c r="CI10" s="2224"/>
      <c r="CJ10" s="2223"/>
      <c r="CK10" s="2223"/>
      <c r="CL10" s="2224"/>
      <c r="CM10" s="2223"/>
      <c r="CN10" s="2224"/>
      <c r="CO10" s="2224"/>
      <c r="CP10" s="2223"/>
      <c r="CQ10" s="2225"/>
      <c r="CR10" s="2225"/>
      <c r="CS10" s="2226"/>
      <c r="CT10" s="2227"/>
      <c r="CU10" s="2228"/>
      <c r="CV10" s="2229"/>
      <c r="CW10" s="2230"/>
      <c r="CX10" s="2230"/>
      <c r="CY10" s="2231"/>
      <c r="CZ10" s="2225"/>
      <c r="DA10" s="2225"/>
      <c r="DB10" s="2232"/>
      <c r="DC10" s="2225"/>
      <c r="DD10" s="2225"/>
      <c r="DE10" s="2226"/>
    </row>
    <row r="11" spans="1:109" ht="15.75" customHeight="1">
      <c r="A11" s="3166" t="s">
        <v>1241</v>
      </c>
      <c r="B11" s="2222">
        <v>114.82283962645528</v>
      </c>
      <c r="C11" s="2224">
        <v>129.07128585596251</v>
      </c>
      <c r="D11" s="2224">
        <v>133.41748075418579</v>
      </c>
      <c r="E11" s="2224">
        <v>137.67758935089188</v>
      </c>
      <c r="F11" s="2224">
        <v>126.4340203756969</v>
      </c>
      <c r="G11" s="2224">
        <v>127.54616232502818</v>
      </c>
      <c r="H11" s="2224">
        <v>119.38657693526953</v>
      </c>
      <c r="I11" s="2224">
        <v>92.108852638283409</v>
      </c>
      <c r="J11" s="2224">
        <v>77.598657519027697</v>
      </c>
      <c r="K11" s="2224">
        <v>56.584293321622503</v>
      </c>
      <c r="L11" s="2224">
        <v>50.38375295558123</v>
      </c>
      <c r="M11" s="2223">
        <v>51.230656029967349</v>
      </c>
      <c r="N11" s="2222">
        <v>60.743192347625794</v>
      </c>
      <c r="O11" s="2233">
        <v>61.586605436815276</v>
      </c>
      <c r="P11" s="2233">
        <v>64.82182171410625</v>
      </c>
      <c r="Q11" s="2233">
        <v>80.643087938902013</v>
      </c>
      <c r="R11" s="2233">
        <v>89.854322201250014</v>
      </c>
      <c r="S11" s="2233">
        <v>80.365052451569213</v>
      </c>
      <c r="T11" s="2233">
        <v>70.0265529707045</v>
      </c>
      <c r="U11" s="2233">
        <v>79.896231106819727</v>
      </c>
      <c r="V11" s="2233">
        <v>74.036545961650887</v>
      </c>
      <c r="W11" s="2233">
        <v>74.052832559235242</v>
      </c>
      <c r="X11" s="2233">
        <v>78.446723921812719</v>
      </c>
      <c r="Y11" s="2234">
        <v>84.643774302657349</v>
      </c>
      <c r="Z11" s="2235">
        <v>86.318967197047485</v>
      </c>
      <c r="AA11" s="2233">
        <v>87.752187784470166</v>
      </c>
      <c r="AB11" s="2233">
        <v>92.356641587245278</v>
      </c>
      <c r="AC11" s="2233">
        <v>92.895262635927665</v>
      </c>
      <c r="AD11" s="2233">
        <v>90.263813797656496</v>
      </c>
      <c r="AE11" s="2233">
        <v>88.984152558886237</v>
      </c>
      <c r="AF11" s="2233">
        <v>90.09978449341412</v>
      </c>
      <c r="AG11" s="2233">
        <v>100.65466305647088</v>
      </c>
      <c r="AH11" s="2233">
        <v>102.428738864766</v>
      </c>
      <c r="AI11" s="2233">
        <v>108.79679852024631</v>
      </c>
      <c r="AJ11" s="2233">
        <v>123.19764077000708</v>
      </c>
      <c r="AK11" s="2236">
        <v>136.2513487338625</v>
      </c>
      <c r="AL11" s="2237">
        <v>144.08636550033302</v>
      </c>
      <c r="AM11" s="2233">
        <v>145.24736724241728</v>
      </c>
      <c r="AN11" s="2233">
        <v>132.87885970550343</v>
      </c>
      <c r="AO11" s="2233">
        <v>130.73368213796493</v>
      </c>
      <c r="AP11" s="2233">
        <v>133.01962244176818</v>
      </c>
      <c r="AQ11" s="2233">
        <v>125.16366576411775</v>
      </c>
      <c r="AR11" s="2233">
        <v>120.23813332325118</v>
      </c>
      <c r="AS11" s="2233">
        <v>121.85981311129275</v>
      </c>
      <c r="AT11" s="2233">
        <v>115.77211559994301</v>
      </c>
      <c r="AU11" s="2233">
        <v>106.37940210736943</v>
      </c>
      <c r="AV11" s="2233">
        <v>114.677423576595</v>
      </c>
      <c r="AW11" s="2234">
        <v>112.73466515046202</v>
      </c>
      <c r="AX11" s="2235">
        <v>118.72231641950788</v>
      </c>
      <c r="AY11" s="2233">
        <v>121.88075302247263</v>
      </c>
      <c r="AZ11" s="2233">
        <v>128.63387437798286</v>
      </c>
      <c r="BA11" s="2233">
        <v>134.64944552860192</v>
      </c>
      <c r="BB11" s="2233">
        <v>119.95311786552507</v>
      </c>
      <c r="BC11" s="2233">
        <v>107.91383226549482</v>
      </c>
      <c r="BD11" s="2233">
        <v>110.81168330711</v>
      </c>
      <c r="BE11" s="2233">
        <v>108.26050412836167</v>
      </c>
      <c r="BF11" s="2233">
        <v>102.3182226668722</v>
      </c>
      <c r="BG11" s="2233">
        <v>89.354090989730736</v>
      </c>
      <c r="BH11" s="2233">
        <v>86.450423306121166</v>
      </c>
      <c r="BI11" s="2236">
        <v>83.054667709784482</v>
      </c>
      <c r="BJ11" s="2237">
        <v>90.337103486786049</v>
      </c>
      <c r="BK11" s="2233">
        <v>92.179815670615213</v>
      </c>
      <c r="BL11" s="2233">
        <v>89.79382912450815</v>
      </c>
      <c r="BM11" s="2233">
        <v>87.999976733432035</v>
      </c>
      <c r="BN11" s="2233">
        <v>88.806163313857283</v>
      </c>
      <c r="BO11" s="2233">
        <v>88.7666101482953</v>
      </c>
      <c r="BP11" s="2233">
        <v>84.906686520804683</v>
      </c>
      <c r="BQ11" s="2233">
        <v>84.09002998478951</v>
      </c>
      <c r="BR11" s="2233">
        <v>84.434375190858574</v>
      </c>
      <c r="BS11" s="2233">
        <v>88.71775035554225</v>
      </c>
      <c r="BT11" s="2233">
        <v>94.264500161411817</v>
      </c>
      <c r="BU11" s="2234">
        <v>92.516017577892114</v>
      </c>
      <c r="BV11" s="2235">
        <v>89.499507039590995</v>
      </c>
      <c r="BW11" s="2233">
        <v>94.369199717311218</v>
      </c>
      <c r="BX11" s="2233">
        <v>100.10673538059744</v>
      </c>
      <c r="BY11" s="2224">
        <v>96.01181941653266</v>
      </c>
      <c r="BZ11" s="2224">
        <v>93.090701806939862</v>
      </c>
      <c r="CA11" s="2224">
        <v>88.234969070006201</v>
      </c>
      <c r="CB11" s="2224">
        <v>87.585831823430027</v>
      </c>
      <c r="CC11" s="2224">
        <v>78.857378846618076</v>
      </c>
      <c r="CD11" s="2224">
        <v>76.428349149752378</v>
      </c>
      <c r="CE11" s="2224">
        <v>78.302471200351349</v>
      </c>
      <c r="CF11" s="2224">
        <v>77.058873141946435</v>
      </c>
      <c r="CG11" s="2223">
        <v>72.654511823779018</v>
      </c>
      <c r="CH11" s="2222">
        <v>74.639150072271789</v>
      </c>
      <c r="CI11" s="2224">
        <v>73.799226968278958</v>
      </c>
      <c r="CJ11" s="2223">
        <v>70.689650158067252</v>
      </c>
      <c r="CK11" s="2223">
        <v>68.844611317440339</v>
      </c>
      <c r="CL11" s="2224">
        <v>69.962569908765985</v>
      </c>
      <c r="CM11" s="2223">
        <v>70.544234108207007</v>
      </c>
      <c r="CN11" s="2224">
        <v>66.970489266841369</v>
      </c>
      <c r="CO11" s="2224">
        <v>56.384200837014795</v>
      </c>
      <c r="CP11" s="2223">
        <v>56.245764757547832</v>
      </c>
      <c r="CQ11" s="2225">
        <v>61.685488350720249</v>
      </c>
      <c r="CR11" s="2225">
        <v>58.534031718148803</v>
      </c>
      <c r="CS11" s="2226">
        <v>60.560549789001328</v>
      </c>
      <c r="CT11" s="2227">
        <v>61.844864341367099</v>
      </c>
      <c r="CU11" s="2228">
        <v>69.322739289380849</v>
      </c>
      <c r="CV11" s="2229">
        <v>73.614257752856702</v>
      </c>
      <c r="CW11" s="2230">
        <v>79.23</v>
      </c>
      <c r="CX11" s="2230">
        <v>74.98</v>
      </c>
      <c r="CY11" s="2231">
        <v>71.95</v>
      </c>
      <c r="CZ11" s="2225">
        <v>67.960481734289985</v>
      </c>
      <c r="DA11" s="2225">
        <v>77.289212164925075</v>
      </c>
      <c r="DB11" s="2232">
        <v>80.550021666991441</v>
      </c>
      <c r="DC11" s="2225">
        <v>75.785028545170604</v>
      </c>
      <c r="DD11" s="2225">
        <v>77.94300272509679</v>
      </c>
      <c r="DE11" s="2226">
        <v>82.801062118828199</v>
      </c>
    </row>
    <row r="12" spans="1:109" ht="15.75" customHeight="1">
      <c r="A12" s="3166" t="s">
        <v>1242</v>
      </c>
      <c r="B12" s="2222"/>
      <c r="C12" s="2224"/>
      <c r="D12" s="2224"/>
      <c r="E12" s="2224"/>
      <c r="F12" s="2224"/>
      <c r="G12" s="2224"/>
      <c r="H12" s="2224"/>
      <c r="I12" s="2224"/>
      <c r="J12" s="2224"/>
      <c r="K12" s="2224"/>
      <c r="L12" s="2224"/>
      <c r="M12" s="2223"/>
      <c r="N12" s="2222"/>
      <c r="O12" s="2233"/>
      <c r="P12" s="2233"/>
      <c r="Q12" s="2233"/>
      <c r="R12" s="2233"/>
      <c r="S12" s="2233"/>
      <c r="T12" s="2233"/>
      <c r="U12" s="2233"/>
      <c r="V12" s="2233"/>
      <c r="W12" s="2233"/>
      <c r="X12" s="2233"/>
      <c r="Y12" s="2234"/>
      <c r="Z12" s="2235"/>
      <c r="AA12" s="2233"/>
      <c r="AB12" s="2233"/>
      <c r="AC12" s="2233"/>
      <c r="AD12" s="2233"/>
      <c r="AE12" s="2233"/>
      <c r="AF12" s="2233"/>
      <c r="AG12" s="2233"/>
      <c r="AH12" s="2233"/>
      <c r="AI12" s="2233"/>
      <c r="AJ12" s="2233"/>
      <c r="AK12" s="2236"/>
      <c r="AL12" s="2237"/>
      <c r="AM12" s="2233"/>
      <c r="AN12" s="2233"/>
      <c r="AO12" s="2233"/>
      <c r="AP12" s="2233"/>
      <c r="AQ12" s="2233"/>
      <c r="AR12" s="2233"/>
      <c r="AS12" s="2233"/>
      <c r="AT12" s="2233"/>
      <c r="AU12" s="2233"/>
      <c r="AV12" s="2233"/>
      <c r="AW12" s="2234"/>
      <c r="AX12" s="2235"/>
      <c r="AY12" s="2233"/>
      <c r="AZ12" s="2233"/>
      <c r="BA12" s="2233"/>
      <c r="BB12" s="2233"/>
      <c r="BC12" s="2233"/>
      <c r="BD12" s="2233"/>
      <c r="BE12" s="2233"/>
      <c r="BF12" s="2233"/>
      <c r="BG12" s="2233"/>
      <c r="BH12" s="2233"/>
      <c r="BI12" s="2236"/>
      <c r="BJ12" s="2237"/>
      <c r="BK12" s="2233"/>
      <c r="BL12" s="2233"/>
      <c r="BM12" s="2233"/>
      <c r="BN12" s="2233"/>
      <c r="BO12" s="2233"/>
      <c r="BP12" s="2233"/>
      <c r="BQ12" s="2233"/>
      <c r="BR12" s="2233"/>
      <c r="BS12" s="2233"/>
      <c r="BT12" s="2233"/>
      <c r="BU12" s="2234"/>
      <c r="BV12" s="2235"/>
      <c r="BW12" s="2233"/>
      <c r="BX12" s="2233"/>
      <c r="BY12" s="2224"/>
      <c r="BZ12" s="2224"/>
      <c r="CA12" s="2224"/>
      <c r="CB12" s="2224"/>
      <c r="CC12" s="2224"/>
      <c r="CD12" s="2224"/>
      <c r="CE12" s="2224"/>
      <c r="CF12" s="2224"/>
      <c r="CG12" s="2223"/>
      <c r="CH12" s="2222"/>
      <c r="CI12" s="2224"/>
      <c r="CJ12" s="2223"/>
      <c r="CK12" s="2223"/>
      <c r="CL12" s="2224"/>
      <c r="CM12" s="2223"/>
      <c r="CN12" s="2224"/>
      <c r="CO12" s="2224"/>
      <c r="CP12" s="2223"/>
      <c r="CQ12" s="2225"/>
      <c r="CR12" s="2225"/>
      <c r="CS12" s="2226"/>
      <c r="CT12" s="2227"/>
      <c r="CU12" s="2228"/>
      <c r="CV12" s="2229"/>
      <c r="CW12" s="2230"/>
      <c r="CX12" s="2230"/>
      <c r="CY12" s="2231"/>
      <c r="CZ12" s="2225"/>
      <c r="DA12" s="2225"/>
      <c r="DB12" s="2232"/>
      <c r="DC12" s="2225"/>
      <c r="DD12" s="2225"/>
      <c r="DE12" s="2226"/>
    </row>
    <row r="13" spans="1:109" ht="15.75" customHeight="1">
      <c r="A13" s="3166" t="s">
        <v>1243</v>
      </c>
      <c r="B13" s="2222">
        <v>119.58917752456874</v>
      </c>
      <c r="C13" s="2224">
        <v>131.49632507030503</v>
      </c>
      <c r="D13" s="2224">
        <v>128.39011266706945</v>
      </c>
      <c r="E13" s="2224">
        <v>125.02504923023095</v>
      </c>
      <c r="F13" s="2224">
        <v>126.57815543184871</v>
      </c>
      <c r="G13" s="2224">
        <v>142.88577054883538</v>
      </c>
      <c r="H13" s="2224">
        <v>143.40347261604128</v>
      </c>
      <c r="I13" s="2224">
        <v>121.9188368269954</v>
      </c>
      <c r="J13" s="2224">
        <v>113.37675271809763</v>
      </c>
      <c r="K13" s="2224">
        <v>87.75050039140433</v>
      </c>
      <c r="L13" s="2224">
        <v>85.161990055374702</v>
      </c>
      <c r="M13" s="2223">
        <v>82.573479719345073</v>
      </c>
      <c r="N13" s="2222">
        <v>94.480627265081367</v>
      </c>
      <c r="O13" s="2233">
        <v>88.268202458610261</v>
      </c>
      <c r="P13" s="2233">
        <v>86.456245223389516</v>
      </c>
      <c r="Q13" s="2233">
        <v>96.810286567508015</v>
      </c>
      <c r="R13" s="2233">
        <v>109.23513618045023</v>
      </c>
      <c r="S13" s="2233">
        <v>115.18870995331838</v>
      </c>
      <c r="T13" s="2233">
        <v>103.02271137397913</v>
      </c>
      <c r="U13" s="2233">
        <v>105.87007274361171</v>
      </c>
      <c r="V13" s="2233">
        <v>90.339010727433958</v>
      </c>
      <c r="W13" s="2233">
        <v>91.892116929051738</v>
      </c>
      <c r="X13" s="2233">
        <v>96.033733466699132</v>
      </c>
      <c r="Y13" s="2234">
        <v>98.10454173552283</v>
      </c>
      <c r="Z13" s="2235">
        <v>92.927521063463587</v>
      </c>
      <c r="AA13" s="2233">
        <v>89.30360659302211</v>
      </c>
      <c r="AB13" s="2233">
        <v>90.339010727433958</v>
      </c>
      <c r="AC13" s="2233">
        <v>92.668670029860621</v>
      </c>
      <c r="AD13" s="2233">
        <v>90.339010727433958</v>
      </c>
      <c r="AE13" s="2233">
        <v>90.339010727433958</v>
      </c>
      <c r="AF13" s="2233">
        <v>96.033733466699132</v>
      </c>
      <c r="AG13" s="2233">
        <v>98.10454173552283</v>
      </c>
      <c r="AH13" s="2233">
        <v>100.95190310515542</v>
      </c>
      <c r="AI13" s="2233">
        <v>109.98476877376442</v>
      </c>
      <c r="AJ13" s="2233">
        <v>119.88737391527935</v>
      </c>
      <c r="AK13" s="2236">
        <v>129.12084913493064</v>
      </c>
      <c r="AL13" s="2237">
        <v>132.2987632744742</v>
      </c>
      <c r="AM13" s="2233">
        <v>132.54467175639701</v>
      </c>
      <c r="AN13" s="2233">
        <v>129.09936449914159</v>
      </c>
      <c r="AO13" s="2233">
        <v>129.80602782087766</v>
      </c>
      <c r="AP13" s="2233">
        <v>129.10713003014968</v>
      </c>
      <c r="AQ13" s="2233">
        <v>129.36598106375263</v>
      </c>
      <c r="AR13" s="2233">
        <v>129.89921419297474</v>
      </c>
      <c r="AS13" s="2233">
        <v>129.79567377953356</v>
      </c>
      <c r="AT13" s="2233">
        <v>127.07256090603039</v>
      </c>
      <c r="AU13" s="2233">
        <v>115.4527380075934</v>
      </c>
      <c r="AV13" s="2233">
        <v>111.00308873995846</v>
      </c>
      <c r="AW13" s="2234">
        <v>108.73037666492446</v>
      </c>
      <c r="AX13" s="2235">
        <v>114.34226707343669</v>
      </c>
      <c r="AY13" s="2233">
        <v>119.47528306978343</v>
      </c>
      <c r="AZ13" s="2233">
        <v>128.48588754950256</v>
      </c>
      <c r="BA13" s="2233">
        <v>137.04091421008047</v>
      </c>
      <c r="BB13" s="2233">
        <v>134.8432689347913</v>
      </c>
      <c r="BC13" s="2233">
        <v>135.20566038183549</v>
      </c>
      <c r="BD13" s="2233">
        <v>157.75676242932559</v>
      </c>
      <c r="BE13" s="2233">
        <v>161.24089734162143</v>
      </c>
      <c r="BF13" s="2233">
        <v>159.23997885187055</v>
      </c>
      <c r="BG13" s="2233">
        <v>146.38802503348344</v>
      </c>
      <c r="BH13" s="2233">
        <v>137.97536644138717</v>
      </c>
      <c r="BI13" s="2236">
        <v>138.43094426052838</v>
      </c>
      <c r="BJ13" s="2237">
        <v>136.16858622683847</v>
      </c>
      <c r="BK13" s="2233">
        <v>138.84251740395709</v>
      </c>
      <c r="BL13" s="2233">
        <v>138.76486209387622</v>
      </c>
      <c r="BM13" s="2233">
        <v>134.030476689278</v>
      </c>
      <c r="BN13" s="2233">
        <v>140.34903041952634</v>
      </c>
      <c r="BO13" s="2233">
        <v>144.99799498303554</v>
      </c>
      <c r="BP13" s="2233">
        <v>141.94096427618456</v>
      </c>
      <c r="BQ13" s="2233">
        <v>128.92075728595555</v>
      </c>
      <c r="BR13" s="2233">
        <v>130.26419415035491</v>
      </c>
      <c r="BS13" s="2233">
        <v>122.39253421848882</v>
      </c>
      <c r="BT13" s="2233">
        <v>123.38393367718818</v>
      </c>
      <c r="BU13" s="2234">
        <v>126.49273459075975</v>
      </c>
      <c r="BV13" s="2235">
        <v>123.23897709837051</v>
      </c>
      <c r="BW13" s="2233">
        <v>128.59719349395183</v>
      </c>
      <c r="BX13" s="2233">
        <v>135.1202395407465</v>
      </c>
      <c r="BY13" s="2224">
        <v>141.64069707720515</v>
      </c>
      <c r="BZ13" s="2224">
        <v>141.34042987822568</v>
      </c>
      <c r="CA13" s="2224">
        <v>136.67334574236426</v>
      </c>
      <c r="CB13" s="2224">
        <v>119.90756429590039</v>
      </c>
      <c r="CC13" s="2224">
        <v>112.07990903974678</v>
      </c>
      <c r="CD13" s="2224">
        <v>95.47720374445278</v>
      </c>
      <c r="CE13" s="2224">
        <v>91.747160350234068</v>
      </c>
      <c r="CF13" s="2224">
        <v>98.192551086947844</v>
      </c>
      <c r="CG13" s="2223">
        <v>98.047594508130175</v>
      </c>
      <c r="CH13" s="2222">
        <v>95.125166338752749</v>
      </c>
      <c r="CI13" s="2224">
        <v>94.413325996344582</v>
      </c>
      <c r="CJ13" s="2223">
        <v>94.413325996344582</v>
      </c>
      <c r="CK13" s="2223">
        <v>92.39169942390545</v>
      </c>
      <c r="CL13" s="2224">
        <v>91.102621276562687</v>
      </c>
      <c r="CM13" s="2223">
        <v>91.845523743003199</v>
      </c>
      <c r="CN13" s="2224">
        <v>96.383182362063152</v>
      </c>
      <c r="CO13" s="2224">
        <v>89.826485680900092</v>
      </c>
      <c r="CP13" s="2223">
        <v>83.751251922238566</v>
      </c>
      <c r="CQ13" s="2225">
        <v>84.75300542228203</v>
      </c>
      <c r="CR13" s="2225">
        <v>82.594187802033318</v>
      </c>
      <c r="CS13" s="2226">
        <v>83.691716184509886</v>
      </c>
      <c r="CT13" s="2227">
        <v>83.660654060477526</v>
      </c>
      <c r="CU13" s="2228">
        <v>82.865981387316424</v>
      </c>
      <c r="CV13" s="2229">
        <v>84.628756926152604</v>
      </c>
      <c r="CW13" s="2230">
        <v>91.58</v>
      </c>
      <c r="CX13" s="2230">
        <v>100.57</v>
      </c>
      <c r="CY13" s="2231">
        <v>109.04</v>
      </c>
      <c r="CZ13" s="2225">
        <v>101.0554435185966</v>
      </c>
      <c r="DA13" s="2225">
        <v>95.857714763849117</v>
      </c>
      <c r="DB13" s="2232">
        <v>92.125082859294395</v>
      </c>
      <c r="DC13" s="2225">
        <v>92.769621932965777</v>
      </c>
      <c r="DD13" s="2225">
        <v>95.35295524832334</v>
      </c>
      <c r="DE13" s="2226">
        <v>97.144204400855855</v>
      </c>
    </row>
    <row r="14" spans="1:109" ht="15.75" customHeight="1">
      <c r="A14" s="3166" t="s">
        <v>1244</v>
      </c>
      <c r="B14" s="2222"/>
      <c r="C14" s="2224"/>
      <c r="D14" s="2224"/>
      <c r="E14" s="2224"/>
      <c r="F14" s="2224"/>
      <c r="G14" s="2224"/>
      <c r="H14" s="2224"/>
      <c r="I14" s="2224"/>
      <c r="J14" s="2224"/>
      <c r="K14" s="2224"/>
      <c r="L14" s="2224"/>
      <c r="M14" s="2223"/>
      <c r="N14" s="2222"/>
      <c r="O14" s="2233"/>
      <c r="P14" s="2233"/>
      <c r="Q14" s="2233"/>
      <c r="R14" s="2233"/>
      <c r="S14" s="2233"/>
      <c r="T14" s="2233"/>
      <c r="U14" s="2233"/>
      <c r="V14" s="2233"/>
      <c r="W14" s="2233"/>
      <c r="X14" s="2233"/>
      <c r="Y14" s="2234"/>
      <c r="Z14" s="2235"/>
      <c r="AA14" s="2233"/>
      <c r="AB14" s="2233"/>
      <c r="AC14" s="2233"/>
      <c r="AD14" s="2233"/>
      <c r="AE14" s="2233"/>
      <c r="AF14" s="2233"/>
      <c r="AG14" s="2233"/>
      <c r="AH14" s="2233"/>
      <c r="AI14" s="2233"/>
      <c r="AJ14" s="2233"/>
      <c r="AK14" s="2236"/>
      <c r="AL14" s="2237"/>
      <c r="AM14" s="2233"/>
      <c r="AN14" s="2233"/>
      <c r="AO14" s="2233"/>
      <c r="AP14" s="2233"/>
      <c r="AQ14" s="2233"/>
      <c r="AR14" s="2233"/>
      <c r="AS14" s="2233"/>
      <c r="AT14" s="2233"/>
      <c r="AU14" s="2233"/>
      <c r="AV14" s="2233"/>
      <c r="AW14" s="2234"/>
      <c r="AX14" s="2235"/>
      <c r="AY14" s="2233"/>
      <c r="AZ14" s="2233"/>
      <c r="BA14" s="2233"/>
      <c r="BB14" s="2233"/>
      <c r="BC14" s="2233"/>
      <c r="BD14" s="2233"/>
      <c r="BE14" s="2233"/>
      <c r="BF14" s="2233"/>
      <c r="BG14" s="2233"/>
      <c r="BH14" s="2233"/>
      <c r="BI14" s="2236"/>
      <c r="BJ14" s="2237"/>
      <c r="BK14" s="2233"/>
      <c r="BL14" s="2233"/>
      <c r="BM14" s="2233"/>
      <c r="BN14" s="2233"/>
      <c r="BO14" s="2233"/>
      <c r="BP14" s="2233"/>
      <c r="BQ14" s="2233"/>
      <c r="BR14" s="2233"/>
      <c r="BS14" s="2233"/>
      <c r="BT14" s="2233"/>
      <c r="BU14" s="2234"/>
      <c r="BV14" s="2235"/>
      <c r="BW14" s="2233"/>
      <c r="BX14" s="2233"/>
      <c r="BY14" s="2224"/>
      <c r="BZ14" s="2224"/>
      <c r="CA14" s="2224"/>
      <c r="CB14" s="2224"/>
      <c r="CC14" s="2224"/>
      <c r="CD14" s="2224"/>
      <c r="CE14" s="2224"/>
      <c r="CF14" s="2224"/>
      <c r="CG14" s="2223"/>
      <c r="CH14" s="2238"/>
      <c r="CI14" s="2230"/>
      <c r="CJ14" s="2231"/>
      <c r="CK14" s="2223"/>
      <c r="CL14" s="2224"/>
      <c r="CM14" s="2223"/>
      <c r="CN14" s="2230"/>
      <c r="CO14" s="2230"/>
      <c r="CP14" s="2231"/>
      <c r="CQ14" s="2230"/>
      <c r="CR14" s="2230"/>
      <c r="CS14" s="2226"/>
      <c r="CT14" s="2227"/>
      <c r="CU14" s="2228"/>
      <c r="CV14" s="2229"/>
      <c r="CW14" s="2230"/>
      <c r="CX14" s="2230"/>
      <c r="CY14" s="2231"/>
      <c r="CZ14" s="2225"/>
      <c r="DA14" s="2225"/>
      <c r="DB14" s="2232"/>
      <c r="DC14" s="2225"/>
      <c r="DD14" s="2225"/>
      <c r="DE14" s="2226"/>
    </row>
    <row r="15" spans="1:109" s="2070" customFormat="1" ht="15.75" customHeight="1" thickBot="1">
      <c r="A15" s="3167" t="s">
        <v>1245</v>
      </c>
      <c r="B15" s="2239"/>
      <c r="C15" s="2240"/>
      <c r="D15" s="2240"/>
      <c r="E15" s="2240"/>
      <c r="F15" s="2240"/>
      <c r="G15" s="2240"/>
      <c r="H15" s="2240"/>
      <c r="I15" s="2240"/>
      <c r="J15" s="2240"/>
      <c r="K15" s="2240"/>
      <c r="L15" s="2240"/>
      <c r="M15" s="2241"/>
      <c r="N15" s="2239"/>
      <c r="O15" s="2240"/>
      <c r="P15" s="2240"/>
      <c r="Q15" s="2240"/>
      <c r="R15" s="2240"/>
      <c r="S15" s="2240"/>
      <c r="T15" s="2240"/>
      <c r="U15" s="2240"/>
      <c r="V15" s="2240"/>
      <c r="W15" s="2240"/>
      <c r="X15" s="2240"/>
      <c r="Y15" s="2242"/>
      <c r="Z15" s="2243"/>
      <c r="AA15" s="2240"/>
      <c r="AB15" s="2240"/>
      <c r="AC15" s="2240"/>
      <c r="AD15" s="2240"/>
      <c r="AE15" s="2240"/>
      <c r="AF15" s="2240"/>
      <c r="AG15" s="2240"/>
      <c r="AH15" s="2240"/>
      <c r="AI15" s="2240"/>
      <c r="AJ15" s="2240"/>
      <c r="AK15" s="2241"/>
      <c r="AL15" s="2239"/>
      <c r="AM15" s="2240"/>
      <c r="AN15" s="2240"/>
      <c r="AO15" s="2240"/>
      <c r="AP15" s="2240"/>
      <c r="AQ15" s="2240"/>
      <c r="AR15" s="2240"/>
      <c r="AS15" s="2240"/>
      <c r="AT15" s="2240"/>
      <c r="AU15" s="2240"/>
      <c r="AV15" s="2240"/>
      <c r="AW15" s="2242"/>
      <c r="AX15" s="2243"/>
      <c r="AY15" s="2240"/>
      <c r="AZ15" s="2240"/>
      <c r="BA15" s="2240"/>
      <c r="BB15" s="2240"/>
      <c r="BC15" s="2240"/>
      <c r="BD15" s="2240"/>
      <c r="BE15" s="2240"/>
      <c r="BF15" s="2240"/>
      <c r="BG15" s="2240"/>
      <c r="BH15" s="2240"/>
      <c r="BI15" s="2241"/>
      <c r="BJ15" s="2239"/>
      <c r="BK15" s="2240"/>
      <c r="BL15" s="2240"/>
      <c r="BM15" s="2240"/>
      <c r="BN15" s="2240"/>
      <c r="BO15" s="2240"/>
      <c r="BP15" s="2240"/>
      <c r="BQ15" s="2240"/>
      <c r="BR15" s="2240"/>
      <c r="BS15" s="2240"/>
      <c r="BT15" s="2240"/>
      <c r="BU15" s="2242"/>
      <c r="BV15" s="2243"/>
      <c r="BW15" s="2240"/>
      <c r="BX15" s="2240"/>
      <c r="BY15" s="2244"/>
      <c r="BZ15" s="2244"/>
      <c r="CA15" s="2244"/>
      <c r="CB15" s="2244"/>
      <c r="CC15" s="2244"/>
      <c r="CD15" s="2244"/>
      <c r="CE15" s="2244"/>
      <c r="CF15" s="2244"/>
      <c r="CG15" s="2245"/>
      <c r="CH15" s="2246"/>
      <c r="CI15" s="2247"/>
      <c r="CJ15" s="2248"/>
      <c r="CK15" s="2249"/>
      <c r="CL15" s="2250"/>
      <c r="CM15" s="2249"/>
      <c r="CN15" s="2247"/>
      <c r="CO15" s="2247"/>
      <c r="CP15" s="2248"/>
      <c r="CQ15" s="2247"/>
      <c r="CR15" s="2247"/>
      <c r="CS15" s="2251"/>
      <c r="CT15" s="2252"/>
      <c r="CU15" s="2253"/>
      <c r="CV15" s="2254"/>
      <c r="CW15" s="2247"/>
      <c r="CX15" s="2247"/>
      <c r="CY15" s="2248"/>
      <c r="CZ15" s="2255"/>
      <c r="DA15" s="2255"/>
      <c r="DB15" s="2256"/>
      <c r="DC15" s="2255"/>
      <c r="DD15" s="2255"/>
      <c r="DE15" s="2251"/>
    </row>
    <row r="16" spans="1:109" ht="16.5" thickTop="1">
      <c r="CK16" s="2257"/>
      <c r="CL16" s="2257"/>
      <c r="CM16" s="2257"/>
    </row>
    <row r="17" spans="1:86" ht="14.25">
      <c r="A17" s="2174" t="s">
        <v>1246</v>
      </c>
      <c r="CF17" s="2258"/>
      <c r="CG17" s="2258"/>
      <c r="CH17" s="2258"/>
    </row>
    <row r="18" spans="1:86" ht="14.25">
      <c r="A18" s="2174" t="s">
        <v>1247</v>
      </c>
      <c r="CF18" s="2258"/>
      <c r="CG18" s="2258"/>
      <c r="CH18" s="2258"/>
    </row>
    <row r="19" spans="1:86" ht="14.25">
      <c r="A19" s="2259" t="s">
        <v>1248</v>
      </c>
      <c r="CF19" s="2258"/>
      <c r="CG19" s="2258"/>
      <c r="CH19" s="2258"/>
    </row>
    <row r="20" spans="1:86" ht="14.25">
      <c r="A20" s="2259" t="s">
        <v>1249</v>
      </c>
      <c r="CF20" s="2258"/>
      <c r="CG20" s="2258"/>
      <c r="CH20" s="2258"/>
    </row>
    <row r="21" spans="1:86" ht="14.25">
      <c r="A21" s="2259" t="s">
        <v>1250</v>
      </c>
      <c r="CF21" s="2258"/>
      <c r="CG21" s="2258"/>
      <c r="CH21" s="2258"/>
    </row>
    <row r="22" spans="1:86">
      <c r="CF22" s="2258"/>
      <c r="CG22" s="2258"/>
      <c r="CH22" s="2258"/>
    </row>
    <row r="23" spans="1:86">
      <c r="CF23" s="2258"/>
      <c r="CG23" s="2258"/>
      <c r="CH23" s="2258"/>
    </row>
    <row r="24" spans="1:86">
      <c r="CF24" s="2258"/>
      <c r="CG24" s="2258"/>
      <c r="CH24" s="2258"/>
    </row>
    <row r="25" spans="1:86">
      <c r="CF25" s="2258"/>
      <c r="CG25" s="2258"/>
      <c r="CH25" s="2258"/>
    </row>
    <row r="26" spans="1:86">
      <c r="CF26" s="2258"/>
      <c r="CG26" s="2258"/>
      <c r="CH26" s="2258"/>
    </row>
    <row r="27" spans="1:86">
      <c r="CF27" s="2258"/>
      <c r="CG27" s="2258"/>
      <c r="CH27" s="2258"/>
    </row>
  </sheetData>
  <mergeCells count="1">
    <mergeCell ref="O2:AA2"/>
  </mergeCells>
  <hyperlinks>
    <hyperlink ref="A1" location="Menu!A1" display="Return to Menu"/>
  </hyperlinks>
  <pageMargins left="0.35433070866141736" right="0.19685039370078741" top="0.6692913385826772" bottom="0.19685039370078741" header="0.23622047244094491" footer="0.51181102362204722"/>
  <pageSetup paperSize="9" scale="70" firstPageNumber="171" fitToWidth="4" fitToHeight="4" orientation="landscape" useFirstPageNumber="1" r:id="rId1"/>
  <headerFooter scaleWithDoc="0" alignWithMargins="0"/>
  <colBreaks count="2" manualBreakCount="2">
    <brk id="14" max="20" man="1"/>
    <brk id="84" max="20"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21"/>
  <sheetViews>
    <sheetView view="pageBreakPreview" zoomScaleSheetLayoutView="100" zoomScalePageLayoutView="70" workbookViewId="0">
      <pane xSplit="1" ySplit="3" topLeftCell="CU4" activePane="bottomRight" state="frozen"/>
      <selection activeCell="CJ27" sqref="CJ27"/>
      <selection pane="topRight" activeCell="CJ27" sqref="CJ27"/>
      <selection pane="bottomLeft" activeCell="CJ27" sqref="CJ27"/>
      <selection pane="bottomRight"/>
    </sheetView>
  </sheetViews>
  <sheetFormatPr defaultRowHeight="15.75"/>
  <cols>
    <col min="1" max="1" width="60.7109375" style="2048" customWidth="1"/>
    <col min="2" max="88" width="9.7109375" style="2057" customWidth="1"/>
    <col min="89" max="256" width="9.140625" style="2057"/>
    <col min="257" max="257" width="60.7109375" style="2057" customWidth="1"/>
    <col min="258" max="344" width="9.7109375" style="2057" customWidth="1"/>
    <col min="345" max="512" width="9.140625" style="2057"/>
    <col min="513" max="513" width="60.7109375" style="2057" customWidth="1"/>
    <col min="514" max="600" width="9.7109375" style="2057" customWidth="1"/>
    <col min="601" max="768" width="9.140625" style="2057"/>
    <col min="769" max="769" width="60.7109375" style="2057" customWidth="1"/>
    <col min="770" max="856" width="9.7109375" style="2057" customWidth="1"/>
    <col min="857" max="1024" width="9.140625" style="2057"/>
    <col min="1025" max="1025" width="60.7109375" style="2057" customWidth="1"/>
    <col min="1026" max="1112" width="9.7109375" style="2057" customWidth="1"/>
    <col min="1113" max="1280" width="9.140625" style="2057"/>
    <col min="1281" max="1281" width="60.7109375" style="2057" customWidth="1"/>
    <col min="1282" max="1368" width="9.7109375" style="2057" customWidth="1"/>
    <col min="1369" max="1536" width="9.140625" style="2057"/>
    <col min="1537" max="1537" width="60.7109375" style="2057" customWidth="1"/>
    <col min="1538" max="1624" width="9.7109375" style="2057" customWidth="1"/>
    <col min="1625" max="1792" width="9.140625" style="2057"/>
    <col min="1793" max="1793" width="60.7109375" style="2057" customWidth="1"/>
    <col min="1794" max="1880" width="9.7109375" style="2057" customWidth="1"/>
    <col min="1881" max="2048" width="9.140625" style="2057"/>
    <col min="2049" max="2049" width="60.7109375" style="2057" customWidth="1"/>
    <col min="2050" max="2136" width="9.7109375" style="2057" customWidth="1"/>
    <col min="2137" max="2304" width="9.140625" style="2057"/>
    <col min="2305" max="2305" width="60.7109375" style="2057" customWidth="1"/>
    <col min="2306" max="2392" width="9.7109375" style="2057" customWidth="1"/>
    <col min="2393" max="2560" width="9.140625" style="2057"/>
    <col min="2561" max="2561" width="60.7109375" style="2057" customWidth="1"/>
    <col min="2562" max="2648" width="9.7109375" style="2057" customWidth="1"/>
    <col min="2649" max="2816" width="9.140625" style="2057"/>
    <col min="2817" max="2817" width="60.7109375" style="2057" customWidth="1"/>
    <col min="2818" max="2904" width="9.7109375" style="2057" customWidth="1"/>
    <col min="2905" max="3072" width="9.140625" style="2057"/>
    <col min="3073" max="3073" width="60.7109375" style="2057" customWidth="1"/>
    <col min="3074" max="3160" width="9.7109375" style="2057" customWidth="1"/>
    <col min="3161" max="3328" width="9.140625" style="2057"/>
    <col min="3329" max="3329" width="60.7109375" style="2057" customWidth="1"/>
    <col min="3330" max="3416" width="9.7109375" style="2057" customWidth="1"/>
    <col min="3417" max="3584" width="9.140625" style="2057"/>
    <col min="3585" max="3585" width="60.7109375" style="2057" customWidth="1"/>
    <col min="3586" max="3672" width="9.7109375" style="2057" customWidth="1"/>
    <col min="3673" max="3840" width="9.140625" style="2057"/>
    <col min="3841" max="3841" width="60.7109375" style="2057" customWidth="1"/>
    <col min="3842" max="3928" width="9.7109375" style="2057" customWidth="1"/>
    <col min="3929" max="4096" width="9.140625" style="2057"/>
    <col min="4097" max="4097" width="60.7109375" style="2057" customWidth="1"/>
    <col min="4098" max="4184" width="9.7109375" style="2057" customWidth="1"/>
    <col min="4185" max="4352" width="9.140625" style="2057"/>
    <col min="4353" max="4353" width="60.7109375" style="2057" customWidth="1"/>
    <col min="4354" max="4440" width="9.7109375" style="2057" customWidth="1"/>
    <col min="4441" max="4608" width="9.140625" style="2057"/>
    <col min="4609" max="4609" width="60.7109375" style="2057" customWidth="1"/>
    <col min="4610" max="4696" width="9.7109375" style="2057" customWidth="1"/>
    <col min="4697" max="4864" width="9.140625" style="2057"/>
    <col min="4865" max="4865" width="60.7109375" style="2057" customWidth="1"/>
    <col min="4866" max="4952" width="9.7109375" style="2057" customWidth="1"/>
    <col min="4953" max="5120" width="9.140625" style="2057"/>
    <col min="5121" max="5121" width="60.7109375" style="2057" customWidth="1"/>
    <col min="5122" max="5208" width="9.7109375" style="2057" customWidth="1"/>
    <col min="5209" max="5376" width="9.140625" style="2057"/>
    <col min="5377" max="5377" width="60.7109375" style="2057" customWidth="1"/>
    <col min="5378" max="5464" width="9.7109375" style="2057" customWidth="1"/>
    <col min="5465" max="5632" width="9.140625" style="2057"/>
    <col min="5633" max="5633" width="60.7109375" style="2057" customWidth="1"/>
    <col min="5634" max="5720" width="9.7109375" style="2057" customWidth="1"/>
    <col min="5721" max="5888" width="9.140625" style="2057"/>
    <col min="5889" max="5889" width="60.7109375" style="2057" customWidth="1"/>
    <col min="5890" max="5976" width="9.7109375" style="2057" customWidth="1"/>
    <col min="5977" max="6144" width="9.140625" style="2057"/>
    <col min="6145" max="6145" width="60.7109375" style="2057" customWidth="1"/>
    <col min="6146" max="6232" width="9.7109375" style="2057" customWidth="1"/>
    <col min="6233" max="6400" width="9.140625" style="2057"/>
    <col min="6401" max="6401" width="60.7109375" style="2057" customWidth="1"/>
    <col min="6402" max="6488" width="9.7109375" style="2057" customWidth="1"/>
    <col min="6489" max="6656" width="9.140625" style="2057"/>
    <col min="6657" max="6657" width="60.7109375" style="2057" customWidth="1"/>
    <col min="6658" max="6744" width="9.7109375" style="2057" customWidth="1"/>
    <col min="6745" max="6912" width="9.140625" style="2057"/>
    <col min="6913" max="6913" width="60.7109375" style="2057" customWidth="1"/>
    <col min="6914" max="7000" width="9.7109375" style="2057" customWidth="1"/>
    <col min="7001" max="7168" width="9.140625" style="2057"/>
    <col min="7169" max="7169" width="60.7109375" style="2057" customWidth="1"/>
    <col min="7170" max="7256" width="9.7109375" style="2057" customWidth="1"/>
    <col min="7257" max="7424" width="9.140625" style="2057"/>
    <col min="7425" max="7425" width="60.7109375" style="2057" customWidth="1"/>
    <col min="7426" max="7512" width="9.7109375" style="2057" customWidth="1"/>
    <col min="7513" max="7680" width="9.140625" style="2057"/>
    <col min="7681" max="7681" width="60.7109375" style="2057" customWidth="1"/>
    <col min="7682" max="7768" width="9.7109375" style="2057" customWidth="1"/>
    <col min="7769" max="7936" width="9.140625" style="2057"/>
    <col min="7937" max="7937" width="60.7109375" style="2057" customWidth="1"/>
    <col min="7938" max="8024" width="9.7109375" style="2057" customWidth="1"/>
    <col min="8025" max="8192" width="9.140625" style="2057"/>
    <col min="8193" max="8193" width="60.7109375" style="2057" customWidth="1"/>
    <col min="8194" max="8280" width="9.7109375" style="2057" customWidth="1"/>
    <col min="8281" max="8448" width="9.140625" style="2057"/>
    <col min="8449" max="8449" width="60.7109375" style="2057" customWidth="1"/>
    <col min="8450" max="8536" width="9.7109375" style="2057" customWidth="1"/>
    <col min="8537" max="8704" width="9.140625" style="2057"/>
    <col min="8705" max="8705" width="60.7109375" style="2057" customWidth="1"/>
    <col min="8706" max="8792" width="9.7109375" style="2057" customWidth="1"/>
    <col min="8793" max="8960" width="9.140625" style="2057"/>
    <col min="8961" max="8961" width="60.7109375" style="2057" customWidth="1"/>
    <col min="8962" max="9048" width="9.7109375" style="2057" customWidth="1"/>
    <col min="9049" max="9216" width="9.140625" style="2057"/>
    <col min="9217" max="9217" width="60.7109375" style="2057" customWidth="1"/>
    <col min="9218" max="9304" width="9.7109375" style="2057" customWidth="1"/>
    <col min="9305" max="9472" width="9.140625" style="2057"/>
    <col min="9473" max="9473" width="60.7109375" style="2057" customWidth="1"/>
    <col min="9474" max="9560" width="9.7109375" style="2057" customWidth="1"/>
    <col min="9561" max="9728" width="9.140625" style="2057"/>
    <col min="9729" max="9729" width="60.7109375" style="2057" customWidth="1"/>
    <col min="9730" max="9816" width="9.7109375" style="2057" customWidth="1"/>
    <col min="9817" max="9984" width="9.140625" style="2057"/>
    <col min="9985" max="9985" width="60.7109375" style="2057" customWidth="1"/>
    <col min="9986" max="10072" width="9.7109375" style="2057" customWidth="1"/>
    <col min="10073" max="10240" width="9.140625" style="2057"/>
    <col min="10241" max="10241" width="60.7109375" style="2057" customWidth="1"/>
    <col min="10242" max="10328" width="9.7109375" style="2057" customWidth="1"/>
    <col min="10329" max="10496" width="9.140625" style="2057"/>
    <col min="10497" max="10497" width="60.7109375" style="2057" customWidth="1"/>
    <col min="10498" max="10584" width="9.7109375" style="2057" customWidth="1"/>
    <col min="10585" max="10752" width="9.140625" style="2057"/>
    <col min="10753" max="10753" width="60.7109375" style="2057" customWidth="1"/>
    <col min="10754" max="10840" width="9.7109375" style="2057" customWidth="1"/>
    <col min="10841" max="11008" width="9.140625" style="2057"/>
    <col min="11009" max="11009" width="60.7109375" style="2057" customWidth="1"/>
    <col min="11010" max="11096" width="9.7109375" style="2057" customWidth="1"/>
    <col min="11097" max="11264" width="9.140625" style="2057"/>
    <col min="11265" max="11265" width="60.7109375" style="2057" customWidth="1"/>
    <col min="11266" max="11352" width="9.7109375" style="2057" customWidth="1"/>
    <col min="11353" max="11520" width="9.140625" style="2057"/>
    <col min="11521" max="11521" width="60.7109375" style="2057" customWidth="1"/>
    <col min="11522" max="11608" width="9.7109375" style="2057" customWidth="1"/>
    <col min="11609" max="11776" width="9.140625" style="2057"/>
    <col min="11777" max="11777" width="60.7109375" style="2057" customWidth="1"/>
    <col min="11778" max="11864" width="9.7109375" style="2057" customWidth="1"/>
    <col min="11865" max="12032" width="9.140625" style="2057"/>
    <col min="12033" max="12033" width="60.7109375" style="2057" customWidth="1"/>
    <col min="12034" max="12120" width="9.7109375" style="2057" customWidth="1"/>
    <col min="12121" max="12288" width="9.140625" style="2057"/>
    <col min="12289" max="12289" width="60.7109375" style="2057" customWidth="1"/>
    <col min="12290" max="12376" width="9.7109375" style="2057" customWidth="1"/>
    <col min="12377" max="12544" width="9.140625" style="2057"/>
    <col min="12545" max="12545" width="60.7109375" style="2057" customWidth="1"/>
    <col min="12546" max="12632" width="9.7109375" style="2057" customWidth="1"/>
    <col min="12633" max="12800" width="9.140625" style="2057"/>
    <col min="12801" max="12801" width="60.7109375" style="2057" customWidth="1"/>
    <col min="12802" max="12888" width="9.7109375" style="2057" customWidth="1"/>
    <col min="12889" max="13056" width="9.140625" style="2057"/>
    <col min="13057" max="13057" width="60.7109375" style="2057" customWidth="1"/>
    <col min="13058" max="13144" width="9.7109375" style="2057" customWidth="1"/>
    <col min="13145" max="13312" width="9.140625" style="2057"/>
    <col min="13313" max="13313" width="60.7109375" style="2057" customWidth="1"/>
    <col min="13314" max="13400" width="9.7109375" style="2057" customWidth="1"/>
    <col min="13401" max="13568" width="9.140625" style="2057"/>
    <col min="13569" max="13569" width="60.7109375" style="2057" customWidth="1"/>
    <col min="13570" max="13656" width="9.7109375" style="2057" customWidth="1"/>
    <col min="13657" max="13824" width="9.140625" style="2057"/>
    <col min="13825" max="13825" width="60.7109375" style="2057" customWidth="1"/>
    <col min="13826" max="13912" width="9.7109375" style="2057" customWidth="1"/>
    <col min="13913" max="14080" width="9.140625" style="2057"/>
    <col min="14081" max="14081" width="60.7109375" style="2057" customWidth="1"/>
    <col min="14082" max="14168" width="9.7109375" style="2057" customWidth="1"/>
    <col min="14169" max="14336" width="9.140625" style="2057"/>
    <col min="14337" max="14337" width="60.7109375" style="2057" customWidth="1"/>
    <col min="14338" max="14424" width="9.7109375" style="2057" customWidth="1"/>
    <col min="14425" max="14592" width="9.140625" style="2057"/>
    <col min="14593" max="14593" width="60.7109375" style="2057" customWidth="1"/>
    <col min="14594" max="14680" width="9.7109375" style="2057" customWidth="1"/>
    <col min="14681" max="14848" width="9.140625" style="2057"/>
    <col min="14849" max="14849" width="60.7109375" style="2057" customWidth="1"/>
    <col min="14850" max="14936" width="9.7109375" style="2057" customWidth="1"/>
    <col min="14937" max="15104" width="9.140625" style="2057"/>
    <col min="15105" max="15105" width="60.7109375" style="2057" customWidth="1"/>
    <col min="15106" max="15192" width="9.7109375" style="2057" customWidth="1"/>
    <col min="15193" max="15360" width="9.140625" style="2057"/>
    <col min="15361" max="15361" width="60.7109375" style="2057" customWidth="1"/>
    <col min="15362" max="15448" width="9.7109375" style="2057" customWidth="1"/>
    <col min="15449" max="15616" width="9.140625" style="2057"/>
    <col min="15617" max="15617" width="60.7109375" style="2057" customWidth="1"/>
    <col min="15618" max="15704" width="9.7109375" style="2057" customWidth="1"/>
    <col min="15705" max="15872" width="9.140625" style="2057"/>
    <col min="15873" max="15873" width="60.7109375" style="2057" customWidth="1"/>
    <col min="15874" max="15960" width="9.7109375" style="2057" customWidth="1"/>
    <col min="15961" max="16128" width="9.140625" style="2057"/>
    <col min="16129" max="16129" width="60.7109375" style="2057" customWidth="1"/>
    <col min="16130" max="16216" width="9.7109375" style="2057" customWidth="1"/>
    <col min="16217" max="16384" width="9.140625" style="2057"/>
  </cols>
  <sheetData>
    <row r="1" spans="1:109" ht="25.5">
      <c r="A1" s="1172" t="s">
        <v>322</v>
      </c>
    </row>
    <row r="2" spans="1:109" s="2260" customFormat="1" ht="61.5" customHeight="1" thickBot="1">
      <c r="A2" s="3124" t="s">
        <v>1888</v>
      </c>
      <c r="B2" s="3124"/>
      <c r="C2" s="3124"/>
      <c r="D2" s="3124"/>
      <c r="E2" s="3124"/>
      <c r="F2" s="3124"/>
      <c r="G2" s="3124"/>
      <c r="H2" s="3124"/>
      <c r="I2" s="3124"/>
      <c r="J2" s="3124"/>
      <c r="K2" s="3124"/>
      <c r="L2" s="3124"/>
      <c r="M2" s="2213"/>
      <c r="N2" s="2213"/>
      <c r="O2" s="2213"/>
      <c r="P2" s="2213"/>
      <c r="Q2" s="2213"/>
      <c r="R2" s="2213"/>
      <c r="S2" s="2213"/>
      <c r="T2" s="2213"/>
      <c r="U2" s="2213"/>
      <c r="V2" s="2213"/>
      <c r="W2" s="2213"/>
      <c r="X2" s="2213"/>
      <c r="Y2" s="2213"/>
      <c r="Z2" s="2213"/>
      <c r="AA2" s="2213"/>
      <c r="AB2" s="2213"/>
      <c r="AC2" s="2213"/>
      <c r="AD2" s="2213"/>
      <c r="AE2" s="2213"/>
      <c r="AF2" s="2213"/>
      <c r="AG2" s="2213"/>
      <c r="AH2" s="2213"/>
      <c r="AI2" s="2213"/>
      <c r="AJ2" s="2213"/>
      <c r="AK2" s="2213"/>
      <c r="AL2" s="2213"/>
      <c r="AM2" s="2213"/>
      <c r="AN2" s="2213"/>
      <c r="AO2" s="2213"/>
      <c r="AP2" s="2213"/>
      <c r="AQ2" s="2213"/>
      <c r="AR2" s="2213"/>
      <c r="AS2" s="2213"/>
      <c r="AT2" s="2213"/>
      <c r="AU2" s="2213"/>
      <c r="AV2" s="2213"/>
      <c r="AW2" s="2213"/>
      <c r="AX2" s="2213"/>
      <c r="AY2" s="2213"/>
      <c r="AZ2" s="2213"/>
      <c r="BA2" s="2213"/>
      <c r="BB2" s="2213"/>
      <c r="BC2" s="2213"/>
      <c r="BD2" s="2213"/>
      <c r="BE2" s="2213"/>
      <c r="BF2" s="2213"/>
      <c r="BG2" s="2213"/>
      <c r="BH2" s="2213"/>
      <c r="BI2" s="2213"/>
      <c r="BJ2" s="2213"/>
      <c r="BK2" s="2213"/>
      <c r="BL2" s="2213"/>
      <c r="BM2" s="2213"/>
      <c r="BN2" s="2213"/>
      <c r="BO2" s="2213"/>
      <c r="BP2" s="2213"/>
      <c r="BQ2" s="2213"/>
      <c r="BR2" s="2213"/>
      <c r="BS2" s="2213"/>
      <c r="BT2" s="2213"/>
      <c r="BU2" s="2213"/>
      <c r="BV2" s="2213"/>
      <c r="BW2" s="2213"/>
      <c r="BX2" s="2213"/>
    </row>
    <row r="3" spans="1:109" s="3123" customFormat="1" ht="21" customHeight="1" thickBot="1">
      <c r="A3" s="3159" t="s">
        <v>1233</v>
      </c>
      <c r="B3" s="3160">
        <v>39453</v>
      </c>
      <c r="C3" s="3161">
        <v>39484</v>
      </c>
      <c r="D3" s="3161">
        <v>39513</v>
      </c>
      <c r="E3" s="3161">
        <v>39544</v>
      </c>
      <c r="F3" s="3161">
        <v>39574</v>
      </c>
      <c r="G3" s="3161">
        <v>39605</v>
      </c>
      <c r="H3" s="3161">
        <v>39635</v>
      </c>
      <c r="I3" s="3161">
        <v>39666</v>
      </c>
      <c r="J3" s="3161">
        <v>39697</v>
      </c>
      <c r="K3" s="3161">
        <v>39727</v>
      </c>
      <c r="L3" s="3161">
        <v>39758</v>
      </c>
      <c r="M3" s="3162">
        <v>39788</v>
      </c>
      <c r="N3" s="3160">
        <v>39819</v>
      </c>
      <c r="O3" s="3161">
        <v>39850</v>
      </c>
      <c r="P3" s="3161">
        <v>39878</v>
      </c>
      <c r="Q3" s="3161">
        <v>39909</v>
      </c>
      <c r="R3" s="3161">
        <v>39939</v>
      </c>
      <c r="S3" s="3161">
        <v>39970</v>
      </c>
      <c r="T3" s="3161">
        <v>40000</v>
      </c>
      <c r="U3" s="3161">
        <v>40031</v>
      </c>
      <c r="V3" s="3161">
        <v>40062</v>
      </c>
      <c r="W3" s="3161">
        <v>40092</v>
      </c>
      <c r="X3" s="3161">
        <v>40123</v>
      </c>
      <c r="Y3" s="3163">
        <v>40153</v>
      </c>
      <c r="Z3" s="3164">
        <v>40184</v>
      </c>
      <c r="AA3" s="3161">
        <v>40215</v>
      </c>
      <c r="AB3" s="3161">
        <v>40243</v>
      </c>
      <c r="AC3" s="3161">
        <v>40274</v>
      </c>
      <c r="AD3" s="3161">
        <v>40304</v>
      </c>
      <c r="AE3" s="3161">
        <v>40335</v>
      </c>
      <c r="AF3" s="3161">
        <v>40365</v>
      </c>
      <c r="AG3" s="3161">
        <v>40396</v>
      </c>
      <c r="AH3" s="3161">
        <v>40427</v>
      </c>
      <c r="AI3" s="3161">
        <v>40457</v>
      </c>
      <c r="AJ3" s="3161">
        <v>40497</v>
      </c>
      <c r="AK3" s="3162">
        <v>40537</v>
      </c>
      <c r="AL3" s="3160">
        <v>40569</v>
      </c>
      <c r="AM3" s="3161">
        <v>40600</v>
      </c>
      <c r="AN3" s="3161">
        <v>40628</v>
      </c>
      <c r="AO3" s="3161">
        <v>40659</v>
      </c>
      <c r="AP3" s="3161">
        <v>40689</v>
      </c>
      <c r="AQ3" s="3161">
        <v>40720</v>
      </c>
      <c r="AR3" s="3161">
        <v>40750</v>
      </c>
      <c r="AS3" s="3161">
        <v>40781</v>
      </c>
      <c r="AT3" s="3161">
        <v>40812</v>
      </c>
      <c r="AU3" s="3161">
        <v>40842</v>
      </c>
      <c r="AV3" s="3161">
        <v>40873</v>
      </c>
      <c r="AW3" s="3163">
        <v>40903</v>
      </c>
      <c r="AX3" s="3164">
        <v>40935</v>
      </c>
      <c r="AY3" s="3161">
        <v>40967</v>
      </c>
      <c r="AZ3" s="3161">
        <v>40999</v>
      </c>
      <c r="BA3" s="3161">
        <v>41029</v>
      </c>
      <c r="BB3" s="3161">
        <v>41060</v>
      </c>
      <c r="BC3" s="3161">
        <v>41090</v>
      </c>
      <c r="BD3" s="3161">
        <v>41121</v>
      </c>
      <c r="BE3" s="3161">
        <v>41152</v>
      </c>
      <c r="BF3" s="3161">
        <v>41182</v>
      </c>
      <c r="BG3" s="3161">
        <v>41213</v>
      </c>
      <c r="BH3" s="3161">
        <v>41243</v>
      </c>
      <c r="BI3" s="3162">
        <v>41273</v>
      </c>
      <c r="BJ3" s="3160">
        <v>41304</v>
      </c>
      <c r="BK3" s="3161">
        <v>41333</v>
      </c>
      <c r="BL3" s="3161">
        <v>41362</v>
      </c>
      <c r="BM3" s="3161">
        <v>41391</v>
      </c>
      <c r="BN3" s="3161">
        <v>41420</v>
      </c>
      <c r="BO3" s="3161">
        <v>41449</v>
      </c>
      <c r="BP3" s="3161">
        <v>41478</v>
      </c>
      <c r="BQ3" s="3161">
        <v>41507</v>
      </c>
      <c r="BR3" s="3161">
        <v>41536</v>
      </c>
      <c r="BS3" s="3161">
        <v>41565</v>
      </c>
      <c r="BT3" s="3161">
        <v>41594</v>
      </c>
      <c r="BU3" s="3163">
        <v>41623</v>
      </c>
      <c r="BV3" s="3164">
        <v>41640</v>
      </c>
      <c r="BW3" s="3161">
        <v>41684</v>
      </c>
      <c r="BX3" s="3161">
        <v>41728</v>
      </c>
      <c r="BY3" s="3161">
        <v>41742</v>
      </c>
      <c r="BZ3" s="3161">
        <v>41785</v>
      </c>
      <c r="CA3" s="3161">
        <v>41799</v>
      </c>
      <c r="CB3" s="3161">
        <v>41842</v>
      </c>
      <c r="CC3" s="3161">
        <v>41856</v>
      </c>
      <c r="CD3" s="3161">
        <v>41901</v>
      </c>
      <c r="CE3" s="3161">
        <v>41934</v>
      </c>
      <c r="CF3" s="3161">
        <v>41948</v>
      </c>
      <c r="CG3" s="3162">
        <v>41992</v>
      </c>
      <c r="CH3" s="3160">
        <v>42005</v>
      </c>
      <c r="CI3" s="3161">
        <v>42049</v>
      </c>
      <c r="CJ3" s="3162">
        <v>42093</v>
      </c>
      <c r="CK3" s="3162">
        <v>42107</v>
      </c>
      <c r="CL3" s="3161">
        <v>42150</v>
      </c>
      <c r="CM3" s="3162">
        <v>42164</v>
      </c>
      <c r="CN3" s="3162">
        <v>42208</v>
      </c>
      <c r="CO3" s="3161">
        <v>42223</v>
      </c>
      <c r="CP3" s="3161">
        <v>42268</v>
      </c>
      <c r="CQ3" s="3162">
        <v>42282</v>
      </c>
      <c r="CR3" s="3161">
        <v>42328</v>
      </c>
      <c r="CS3" s="3163">
        <v>42341</v>
      </c>
      <c r="CT3" s="3165">
        <v>42370</v>
      </c>
      <c r="CU3" s="3161">
        <v>42414</v>
      </c>
      <c r="CV3" s="3162">
        <v>42459</v>
      </c>
      <c r="CW3" s="3161">
        <v>42461</v>
      </c>
      <c r="CX3" s="3161">
        <v>42504</v>
      </c>
      <c r="CY3" s="3162">
        <v>42551</v>
      </c>
      <c r="CZ3" s="3161">
        <v>42552</v>
      </c>
      <c r="DA3" s="3161">
        <v>42596</v>
      </c>
      <c r="DB3" s="3162">
        <v>42643</v>
      </c>
      <c r="DC3" s="3161">
        <v>42644</v>
      </c>
      <c r="DD3" s="3161">
        <v>42688</v>
      </c>
      <c r="DE3" s="3163">
        <v>42734</v>
      </c>
    </row>
    <row r="4" spans="1:109" ht="15.75" customHeight="1">
      <c r="A4" s="3166" t="s">
        <v>1234</v>
      </c>
      <c r="B4" s="2214">
        <v>60.211337527030601</v>
      </c>
      <c r="C4" s="2215">
        <v>68.435592432975639</v>
      </c>
      <c r="D4" s="2215">
        <v>71.910643367677807</v>
      </c>
      <c r="E4" s="2215">
        <v>71.36588543643829</v>
      </c>
      <c r="F4" s="2215">
        <v>71.538059339908713</v>
      </c>
      <c r="G4" s="2215">
        <v>78.81585575878718</v>
      </c>
      <c r="H4" s="2215">
        <v>76.464841270268082</v>
      </c>
      <c r="I4" s="2215">
        <v>70.526148664684797</v>
      </c>
      <c r="J4" s="2215">
        <v>66.173519009248579</v>
      </c>
      <c r="K4" s="2215">
        <v>54.741344140962468</v>
      </c>
      <c r="L4" s="2215">
        <v>50.07947444267257</v>
      </c>
      <c r="M4" s="2216">
        <v>62.82893688559885</v>
      </c>
      <c r="N4" s="2214">
        <v>78.1195710797369</v>
      </c>
      <c r="O4" s="2217">
        <v>78.899712888785245</v>
      </c>
      <c r="P4" s="2217">
        <v>76.451128444164794</v>
      </c>
      <c r="Q4" s="2217">
        <v>79.511475619933577</v>
      </c>
      <c r="R4" s="2217">
        <v>79.126818191232132</v>
      </c>
      <c r="S4" s="2217">
        <v>83.998532467994323</v>
      </c>
      <c r="T4" s="2217">
        <v>85.337197642756863</v>
      </c>
      <c r="U4" s="2217">
        <v>93.081130537042966</v>
      </c>
      <c r="V4" s="2217">
        <v>97.677738689469379</v>
      </c>
      <c r="W4" s="2217">
        <v>102.0500700463315</v>
      </c>
      <c r="X4" s="2217">
        <v>104.0212287855317</v>
      </c>
      <c r="Y4" s="2218">
        <v>107.34637267274881</v>
      </c>
      <c r="Z4" s="2219">
        <v>108.18467145764996</v>
      </c>
      <c r="AA4" s="2217">
        <v>101.92983549498786</v>
      </c>
      <c r="AB4" s="2217">
        <v>97.26197885996811</v>
      </c>
      <c r="AC4" s="2217">
        <v>100.99322508272017</v>
      </c>
      <c r="AD4" s="2217">
        <v>99.78235212973135</v>
      </c>
      <c r="AE4" s="2217">
        <v>101.01386159386944</v>
      </c>
      <c r="AF4" s="2217">
        <v>101.02157214434946</v>
      </c>
      <c r="AG4" s="2217">
        <v>98.29120443204711</v>
      </c>
      <c r="AH4" s="2217">
        <v>93.812516164800599</v>
      </c>
      <c r="AI4" s="2217">
        <v>96.483206157373857</v>
      </c>
      <c r="AJ4" s="2217">
        <v>97.534541519394466</v>
      </c>
      <c r="AK4" s="2220">
        <v>103.69103496310765</v>
      </c>
      <c r="AL4" s="2221">
        <v>108.59732954724315</v>
      </c>
      <c r="AM4" s="2217">
        <v>117.89074362776952</v>
      </c>
      <c r="AN4" s="2217">
        <v>114.53858608665864</v>
      </c>
      <c r="AO4" s="2217">
        <v>108.06663523582236</v>
      </c>
      <c r="AP4" s="2217">
        <v>106.6769684313922</v>
      </c>
      <c r="AQ4" s="2217">
        <v>103.74160170692868</v>
      </c>
      <c r="AR4" s="2217">
        <v>105.31553730697267</v>
      </c>
      <c r="AS4" s="2217">
        <v>102.90374954402103</v>
      </c>
      <c r="AT4" s="2217">
        <v>98.392815687976935</v>
      </c>
      <c r="AU4" s="2217">
        <v>90.369004030898921</v>
      </c>
      <c r="AV4" s="2217">
        <v>88.932333282470822</v>
      </c>
      <c r="AW4" s="2218">
        <v>80.20231744234448</v>
      </c>
      <c r="AX4" s="2219">
        <v>84.351792231800289</v>
      </c>
      <c r="AY4" s="2217">
        <v>85.845852350680303</v>
      </c>
      <c r="AZ4" s="2217">
        <v>86.704574182501929</v>
      </c>
      <c r="BA4" s="2217">
        <v>84.737496829025289</v>
      </c>
      <c r="BB4" s="2217">
        <v>83.912300264175855</v>
      </c>
      <c r="BC4" s="2217">
        <v>80.861608608038537</v>
      </c>
      <c r="BD4" s="2217">
        <v>83.789721799407957</v>
      </c>
      <c r="BE4" s="2217">
        <v>88.037259592440464</v>
      </c>
      <c r="BF4" s="2217">
        <v>90.290234291145765</v>
      </c>
      <c r="BG4" s="2217">
        <v>83.967949710587064</v>
      </c>
      <c r="BH4" s="2217">
        <v>83.943657414210804</v>
      </c>
      <c r="BI4" s="2220">
        <v>81.549531659090277</v>
      </c>
      <c r="BJ4" s="2221">
        <v>78.69441250397189</v>
      </c>
      <c r="BK4" s="2217">
        <v>76.774614519570761</v>
      </c>
      <c r="BL4" s="2217">
        <v>75.218796211560601</v>
      </c>
      <c r="BM4" s="2217">
        <v>78.969103117547704</v>
      </c>
      <c r="BN4" s="2217">
        <v>80.57301094306591</v>
      </c>
      <c r="BO4" s="2217">
        <v>78.836708850473983</v>
      </c>
      <c r="BP4" s="2217">
        <v>79.006504353012573</v>
      </c>
      <c r="BQ4" s="2217">
        <v>83.861789850505033</v>
      </c>
      <c r="BR4" s="2217">
        <v>87.712296860015357</v>
      </c>
      <c r="BS4" s="2217">
        <v>91.591950781970098</v>
      </c>
      <c r="BT4" s="2217">
        <v>92.956229066146022</v>
      </c>
      <c r="BU4" s="2218">
        <v>94.791294854766704</v>
      </c>
      <c r="BV4" s="2219">
        <v>94.279455485934264</v>
      </c>
      <c r="BW4" s="2217">
        <v>100.04059094042432</v>
      </c>
      <c r="BX4" s="2217">
        <v>102.22472062033056</v>
      </c>
      <c r="BY4" s="2215">
        <v>101.91045864478235</v>
      </c>
      <c r="BZ4" s="2215">
        <v>100.92575145064946</v>
      </c>
      <c r="CA4" s="2215">
        <v>104.3584488414316</v>
      </c>
      <c r="CB4" s="2215">
        <v>104.73159571611662</v>
      </c>
      <c r="CC4" s="2215">
        <v>105.51908906888305</v>
      </c>
      <c r="CD4" s="2215">
        <v>103.74004683349995</v>
      </c>
      <c r="CE4" s="2215">
        <v>100.53120378863353</v>
      </c>
      <c r="CF4" s="2215">
        <v>96.507913405872841</v>
      </c>
      <c r="CG4" s="2216">
        <v>103.21878071472231</v>
      </c>
      <c r="CH4" s="2222">
        <v>102.3279775558029</v>
      </c>
      <c r="CI4" s="2215">
        <v>118.09021382159366</v>
      </c>
      <c r="CJ4" s="2216">
        <v>116.77029265484376</v>
      </c>
      <c r="CK4" s="2223">
        <v>115.93464416992994</v>
      </c>
      <c r="CL4" s="2224">
        <v>124.29703406699298</v>
      </c>
      <c r="CM4" s="2223">
        <v>129.44621521712401</v>
      </c>
      <c r="CN4" s="2223">
        <v>132.02177252042495</v>
      </c>
      <c r="CO4" s="2224">
        <v>123.99692391768357</v>
      </c>
      <c r="CP4" s="2224">
        <v>128.39886674665155</v>
      </c>
      <c r="CQ4" s="2258">
        <v>126.47752946945684</v>
      </c>
      <c r="CR4" s="2225">
        <v>131.75345950153527</v>
      </c>
      <c r="CS4" s="2226">
        <v>131.58539949858323</v>
      </c>
      <c r="CT4" s="2057">
        <v>117.72553148120279</v>
      </c>
      <c r="CU4" s="2230">
        <v>117.70042328186535</v>
      </c>
      <c r="CV4" s="2231">
        <v>124.16635100595285</v>
      </c>
      <c r="CW4" s="2230">
        <v>125.4</v>
      </c>
      <c r="CX4" s="2225">
        <v>125.39261652179634</v>
      </c>
      <c r="CY4" s="2231">
        <v>148.09</v>
      </c>
      <c r="CZ4" s="2225">
        <v>183.38453275116663</v>
      </c>
      <c r="DA4" s="2225">
        <v>194.32804596085714</v>
      </c>
      <c r="DB4" s="2232">
        <v>183.85081909595957</v>
      </c>
      <c r="DC4" s="2225">
        <v>173.14308472378588</v>
      </c>
      <c r="DD4" s="2225">
        <v>161.64164177502963</v>
      </c>
      <c r="DE4" s="2226">
        <v>151.68677141052675</v>
      </c>
    </row>
    <row r="5" spans="1:109" ht="15.75" customHeight="1">
      <c r="A5" s="3166" t="s">
        <v>1235</v>
      </c>
      <c r="B5" s="2222">
        <v>55.523150272760866</v>
      </c>
      <c r="C5" s="2224">
        <v>63.346211453946374</v>
      </c>
      <c r="D5" s="2224">
        <v>66.881988144139115</v>
      </c>
      <c r="E5" s="2224">
        <v>65.801218708122065</v>
      </c>
      <c r="F5" s="2224">
        <v>67.31307217378334</v>
      </c>
      <c r="G5" s="2224">
        <v>75.609104098807094</v>
      </c>
      <c r="H5" s="2224">
        <v>73.879602843271599</v>
      </c>
      <c r="I5" s="2224">
        <v>70.282546968545461</v>
      </c>
      <c r="J5" s="2224">
        <v>66.984492409790775</v>
      </c>
      <c r="K5" s="2224">
        <v>56.315199401028828</v>
      </c>
      <c r="L5" s="2224">
        <v>51.708871669178045</v>
      </c>
      <c r="M5" s="2223">
        <v>66.003192421268068</v>
      </c>
      <c r="N5" s="2222">
        <v>81.30751547203225</v>
      </c>
      <c r="O5" s="2233">
        <v>82.068328708494235</v>
      </c>
      <c r="P5" s="2233">
        <v>78.750369941199708</v>
      </c>
      <c r="Q5" s="2233">
        <v>79.899669253877775</v>
      </c>
      <c r="R5" s="2233">
        <v>77.896557237727265</v>
      </c>
      <c r="S5" s="2233">
        <v>84.998698089293327</v>
      </c>
      <c r="T5" s="2233">
        <v>88.092327346773146</v>
      </c>
      <c r="U5" s="2233">
        <v>95.362184436485748</v>
      </c>
      <c r="V5" s="2233">
        <v>101.6639350477913</v>
      </c>
      <c r="W5" s="2233">
        <v>106.98154205170403</v>
      </c>
      <c r="X5" s="2233">
        <v>108.4227845011545</v>
      </c>
      <c r="Y5" s="2234">
        <v>111.39226150924844</v>
      </c>
      <c r="Z5" s="2235">
        <v>112.14051371071602</v>
      </c>
      <c r="AA5" s="2233">
        <v>104.54147535876486</v>
      </c>
      <c r="AB5" s="2233">
        <v>98.319768070331762</v>
      </c>
      <c r="AC5" s="2233">
        <v>102.55118780763392</v>
      </c>
      <c r="AD5" s="2233">
        <v>101.47328269802094</v>
      </c>
      <c r="AE5" s="2233">
        <v>103.06153123247479</v>
      </c>
      <c r="AF5" s="2233">
        <v>102.95697720259508</v>
      </c>
      <c r="AG5" s="2233">
        <v>98.034759925264439</v>
      </c>
      <c r="AH5" s="2233">
        <v>92.222486591747028</v>
      </c>
      <c r="AI5" s="2233">
        <v>94.042351958880204</v>
      </c>
      <c r="AJ5" s="2233">
        <v>92.855432768681354</v>
      </c>
      <c r="AK5" s="2236">
        <v>97.800232674889614</v>
      </c>
      <c r="AL5" s="2237">
        <v>101.91735046082164</v>
      </c>
      <c r="AM5" s="2233">
        <v>112.08659857398935</v>
      </c>
      <c r="AN5" s="2233">
        <v>109.92611788610047</v>
      </c>
      <c r="AO5" s="2233">
        <v>102.49991394099844</v>
      </c>
      <c r="AP5" s="2233">
        <v>100.95455159243996</v>
      </c>
      <c r="AQ5" s="2233">
        <v>98.924653318236182</v>
      </c>
      <c r="AR5" s="2233">
        <v>102.12659737577106</v>
      </c>
      <c r="AS5" s="2233">
        <v>99.395275752922331</v>
      </c>
      <c r="AT5" s="2233">
        <v>94.768791160525538</v>
      </c>
      <c r="AU5" s="2233">
        <v>87.238306494109963</v>
      </c>
      <c r="AV5" s="2233">
        <v>83.870357751071552</v>
      </c>
      <c r="AW5" s="2234">
        <v>73.828893857313417</v>
      </c>
      <c r="AX5" s="2235">
        <v>77.634828978614564</v>
      </c>
      <c r="AY5" s="2233">
        <v>78.97027535776418</v>
      </c>
      <c r="AZ5" s="2233">
        <v>78.970939718371554</v>
      </c>
      <c r="BA5" s="2233">
        <v>75.745710543679465</v>
      </c>
      <c r="BB5" s="2233">
        <v>77.296680983560634</v>
      </c>
      <c r="BC5" s="2233">
        <v>75.713734621272593</v>
      </c>
      <c r="BD5" s="2233">
        <v>78.570446365320407</v>
      </c>
      <c r="BE5" s="2233">
        <v>83.975239986348072</v>
      </c>
      <c r="BF5" s="2233">
        <v>87.563674298001786</v>
      </c>
      <c r="BG5" s="2233">
        <v>82.313020456336631</v>
      </c>
      <c r="BH5" s="2233">
        <v>82.798563643566197</v>
      </c>
      <c r="BI5" s="2236">
        <v>80.53772818501821</v>
      </c>
      <c r="BJ5" s="2237">
        <v>76.020590721979801</v>
      </c>
      <c r="BK5" s="2233">
        <v>73.422894084749942</v>
      </c>
      <c r="BL5" s="2233">
        <v>71.946571249439003</v>
      </c>
      <c r="BM5" s="2233">
        <v>76.661908954436441</v>
      </c>
      <c r="BN5" s="2233">
        <v>78.368922175170368</v>
      </c>
      <c r="BO5" s="2233">
        <v>76.295689203526052</v>
      </c>
      <c r="BP5" s="2233">
        <v>77.135906821012838</v>
      </c>
      <c r="BQ5" s="2233">
        <v>82.980655264711515</v>
      </c>
      <c r="BR5" s="2233">
        <v>87.411204982872491</v>
      </c>
      <c r="BS5" s="2233">
        <v>91.300052541604089</v>
      </c>
      <c r="BT5" s="2233">
        <v>92.030422706343202</v>
      </c>
      <c r="BU5" s="2234">
        <v>94.347575703486385</v>
      </c>
      <c r="BV5" s="2235">
        <v>94.188863798671747</v>
      </c>
      <c r="BW5" s="2233">
        <v>100.04548012708985</v>
      </c>
      <c r="BX5" s="2233">
        <v>101.61970879536455</v>
      </c>
      <c r="BY5" s="2224">
        <v>101.91190765256313</v>
      </c>
      <c r="BZ5" s="2224">
        <v>101.22338817064988</v>
      </c>
      <c r="CA5" s="2224">
        <v>106.04320862566578</v>
      </c>
      <c r="CB5" s="2224">
        <v>106.76846342250896</v>
      </c>
      <c r="CC5" s="2224">
        <v>109.24822682967937</v>
      </c>
      <c r="CD5" s="2224">
        <v>107.60438137292012</v>
      </c>
      <c r="CE5" s="2224">
        <v>103.60545911228331</v>
      </c>
      <c r="CF5" s="2224">
        <v>98.856147831340536</v>
      </c>
      <c r="CG5" s="2223">
        <v>106.58989452845726</v>
      </c>
      <c r="CH5" s="2222">
        <v>105.27052176800244</v>
      </c>
      <c r="CI5" s="2224">
        <v>121.71478941203462</v>
      </c>
      <c r="CJ5" s="2223">
        <v>120.64025042498008</v>
      </c>
      <c r="CK5" s="2223">
        <v>120.01164420155428</v>
      </c>
      <c r="CL5" s="2224">
        <v>129.54012364526776</v>
      </c>
      <c r="CM5" s="2223">
        <v>135.46639184637868</v>
      </c>
      <c r="CN5" s="2223">
        <v>139.16190879819595</v>
      </c>
      <c r="CO5" s="2224">
        <v>131.9271598384081</v>
      </c>
      <c r="CP5" s="2224">
        <v>137.17229615227313</v>
      </c>
      <c r="CQ5" s="2258">
        <v>133.81270742003522</v>
      </c>
      <c r="CR5" s="2225">
        <v>140.6152088410895</v>
      </c>
      <c r="CS5" s="2226">
        <v>139.97616762071993</v>
      </c>
      <c r="CT5" s="2057">
        <v>123.53257488784281</v>
      </c>
      <c r="CU5" s="2230">
        <v>122.02420232407928</v>
      </c>
      <c r="CV5" s="2231">
        <v>128.59953515058245</v>
      </c>
      <c r="CW5" s="2230">
        <v>128.81</v>
      </c>
      <c r="CX5" s="2225">
        <v>129.65142103832216</v>
      </c>
      <c r="CY5" s="2231">
        <v>153.69999999999999</v>
      </c>
      <c r="CZ5" s="2225">
        <v>190.82026194627687</v>
      </c>
      <c r="DA5" s="2225">
        <v>199.53505035106852</v>
      </c>
      <c r="DB5" s="2232">
        <v>186.77946635313043</v>
      </c>
      <c r="DC5" s="2225">
        <v>175.76201718515813</v>
      </c>
      <c r="DD5" s="2225">
        <v>161.54275428307452</v>
      </c>
      <c r="DE5" s="2226">
        <v>148.28979111437209</v>
      </c>
    </row>
    <row r="6" spans="1:109" ht="15.75" customHeight="1">
      <c r="A6" s="3166" t="s">
        <v>1236</v>
      </c>
      <c r="B6" s="2222">
        <v>56.009626466087923</v>
      </c>
      <c r="C6" s="2224">
        <v>63.114314556544372</v>
      </c>
      <c r="D6" s="2224">
        <v>59.998348962605398</v>
      </c>
      <c r="E6" s="2224">
        <v>56.296779796046572</v>
      </c>
      <c r="F6" s="2224">
        <v>56.777895967350602</v>
      </c>
      <c r="G6" s="2224">
        <v>58.445133491106319</v>
      </c>
      <c r="H6" s="2224">
        <v>58.908251704178248</v>
      </c>
      <c r="I6" s="2224">
        <v>58.524001286831066</v>
      </c>
      <c r="J6" s="2224">
        <v>57.253061360228145</v>
      </c>
      <c r="K6" s="2224">
        <v>49.388062517728116</v>
      </c>
      <c r="L6" s="2224">
        <v>48.716583202632727</v>
      </c>
      <c r="M6" s="2223">
        <v>51.075984933281923</v>
      </c>
      <c r="N6" s="2222">
        <v>63.488934150701546</v>
      </c>
      <c r="O6" s="2233">
        <v>64.672398722703434</v>
      </c>
      <c r="P6" s="2233">
        <v>64.445144227251845</v>
      </c>
      <c r="Q6" s="2233">
        <v>67.407489099889034</v>
      </c>
      <c r="R6" s="2233">
        <v>75.774069270978629</v>
      </c>
      <c r="S6" s="2233">
        <v>75.35443873895511</v>
      </c>
      <c r="T6" s="2233">
        <v>71.067361737532963</v>
      </c>
      <c r="U6" s="2233">
        <v>77.197999717734916</v>
      </c>
      <c r="V6" s="2233">
        <v>76.787666895548782</v>
      </c>
      <c r="W6" s="2233">
        <v>78.364165532134635</v>
      </c>
      <c r="X6" s="2233">
        <v>77.938513032767119</v>
      </c>
      <c r="Y6" s="2234">
        <v>80.504365557070656</v>
      </c>
      <c r="Z6" s="2235">
        <v>80.788202247908217</v>
      </c>
      <c r="AA6" s="2233">
        <v>80.496933205972155</v>
      </c>
      <c r="AB6" s="2233">
        <v>83.662892238981286</v>
      </c>
      <c r="AC6" s="2233">
        <v>86.110485819708543</v>
      </c>
      <c r="AD6" s="2233">
        <v>88.412989903069516</v>
      </c>
      <c r="AE6" s="2233">
        <v>97.324867993574045</v>
      </c>
      <c r="AF6" s="2233">
        <v>103.53668542694734</v>
      </c>
      <c r="AG6" s="2233">
        <v>107.92708013113955</v>
      </c>
      <c r="AH6" s="2233">
        <v>114.17859174388477</v>
      </c>
      <c r="AI6" s="2233">
        <v>111.73947866685623</v>
      </c>
      <c r="AJ6" s="2233">
        <v>119.05651413321496</v>
      </c>
      <c r="AK6" s="2236">
        <v>126.76527848874328</v>
      </c>
      <c r="AL6" s="2237">
        <v>135.75456168576179</v>
      </c>
      <c r="AM6" s="2233">
        <v>148.50066716881628</v>
      </c>
      <c r="AN6" s="2233">
        <v>151.23183888326452</v>
      </c>
      <c r="AO6" s="2233">
        <v>156.85688558114461</v>
      </c>
      <c r="AP6" s="2233">
        <v>152.94762112514181</v>
      </c>
      <c r="AQ6" s="2233">
        <v>144.16557234638088</v>
      </c>
      <c r="AR6" s="2233">
        <v>138.12386749139728</v>
      </c>
      <c r="AS6" s="2233">
        <v>140.19721382465539</v>
      </c>
      <c r="AT6" s="2233">
        <v>144.86893392301457</v>
      </c>
      <c r="AU6" s="2233">
        <v>128.9251703995086</v>
      </c>
      <c r="AV6" s="2233">
        <v>129.98413915302027</v>
      </c>
      <c r="AW6" s="2234">
        <v>127.13876068617328</v>
      </c>
      <c r="AX6" s="2235">
        <v>127.54419908697786</v>
      </c>
      <c r="AY6" s="2233">
        <v>120.07086989327989</v>
      </c>
      <c r="AZ6" s="2233">
        <v>107.66789485692676</v>
      </c>
      <c r="BA6" s="2233">
        <v>102.24438183925797</v>
      </c>
      <c r="BB6" s="2233">
        <v>98.581484263257693</v>
      </c>
      <c r="BC6" s="2233">
        <v>90.152330815760891</v>
      </c>
      <c r="BD6" s="2233">
        <v>101.77497694414885</v>
      </c>
      <c r="BE6" s="2233">
        <v>93.392757197214138</v>
      </c>
      <c r="BF6" s="2233">
        <v>95.59082059401625</v>
      </c>
      <c r="BG6" s="2233">
        <v>92.553535149256135</v>
      </c>
      <c r="BH6" s="2233">
        <v>85.389504721217904</v>
      </c>
      <c r="BI6" s="2236">
        <v>81.566018633797469</v>
      </c>
      <c r="BJ6" s="2237">
        <v>83.985125452537261</v>
      </c>
      <c r="BK6" s="2233">
        <v>79.803783145267474</v>
      </c>
      <c r="BL6" s="2233">
        <v>79.98023899158288</v>
      </c>
      <c r="BM6" s="2233">
        <v>79.996258534711131</v>
      </c>
      <c r="BN6" s="2233">
        <v>78.592222107946867</v>
      </c>
      <c r="BO6" s="2233">
        <v>73.827087117022757</v>
      </c>
      <c r="BP6" s="2233">
        <v>73.902850063711085</v>
      </c>
      <c r="BQ6" s="2233">
        <v>72.16804179271216</v>
      </c>
      <c r="BR6" s="2233">
        <v>70.639995710872924</v>
      </c>
      <c r="BS6" s="2233">
        <v>68.771895594498716</v>
      </c>
      <c r="BT6" s="2233">
        <v>65.140253999506342</v>
      </c>
      <c r="BU6" s="2234">
        <v>67.248957517766044</v>
      </c>
      <c r="BV6" s="2235">
        <v>70.866787675240118</v>
      </c>
      <c r="BW6" s="2233">
        <v>92.721115626241499</v>
      </c>
      <c r="BX6" s="2233">
        <v>114.3135323805309</v>
      </c>
      <c r="BY6" s="2224">
        <v>119.31974466708853</v>
      </c>
      <c r="BZ6" s="2224">
        <v>114.36499600720585</v>
      </c>
      <c r="CA6" s="2224">
        <v>105.65499799284366</v>
      </c>
      <c r="CB6" s="2224">
        <v>105.12642935363546</v>
      </c>
      <c r="CC6" s="2224">
        <v>113.70632635573254</v>
      </c>
      <c r="CD6" s="2224">
        <v>112.41310596756216</v>
      </c>
      <c r="CE6" s="2224">
        <v>120.30453771810005</v>
      </c>
      <c r="CF6" s="2224">
        <v>113.71483676814542</v>
      </c>
      <c r="CG6" s="2223">
        <v>111.50864761737722</v>
      </c>
      <c r="CH6" s="2222">
        <v>109.43513970713671</v>
      </c>
      <c r="CI6" s="2224">
        <v>118.08948224817975</v>
      </c>
      <c r="CJ6" s="2223">
        <v>107.52834732785476</v>
      </c>
      <c r="CK6" s="2223">
        <v>109.66867954720256</v>
      </c>
      <c r="CL6" s="2224">
        <v>105.97739228439428</v>
      </c>
      <c r="CM6" s="2223">
        <v>106.78774035032428</v>
      </c>
      <c r="CN6" s="2223">
        <v>103.28248509795996</v>
      </c>
      <c r="CO6" s="2224">
        <v>104.93420240577453</v>
      </c>
      <c r="CP6" s="2224">
        <v>97.730939718443437</v>
      </c>
      <c r="CQ6" s="2258">
        <v>102.47408616569219</v>
      </c>
      <c r="CR6" s="2225">
        <v>98.951616396176931</v>
      </c>
      <c r="CS6" s="2226">
        <v>99.196546989190637</v>
      </c>
      <c r="CT6" s="2057">
        <v>96.983223138602355</v>
      </c>
      <c r="CU6" s="2230">
        <v>98.768682738547668</v>
      </c>
      <c r="CV6" s="2231">
        <v>105.32205505295367</v>
      </c>
      <c r="CW6" s="2230">
        <v>103.13</v>
      </c>
      <c r="CX6" s="2225">
        <v>103.77733157884367</v>
      </c>
      <c r="CY6" s="2231">
        <v>130.16</v>
      </c>
      <c r="CZ6" s="2225">
        <v>171.74589387451954</v>
      </c>
      <c r="DA6" s="2225">
        <v>176.14687121792409</v>
      </c>
      <c r="DB6" s="2232">
        <v>182.66063156550524</v>
      </c>
      <c r="DC6" s="2225">
        <v>185.4090068157592</v>
      </c>
      <c r="DD6" s="2225">
        <v>191.8013490824849</v>
      </c>
      <c r="DE6" s="2226">
        <v>167.59206028988325</v>
      </c>
    </row>
    <row r="7" spans="1:109" ht="15.75" customHeight="1">
      <c r="A7" s="3166" t="s">
        <v>1237</v>
      </c>
      <c r="B7" s="2222">
        <v>88.692782844828017</v>
      </c>
      <c r="C7" s="2224">
        <v>96.518300163598653</v>
      </c>
      <c r="D7" s="2224">
        <v>101.58011758187241</v>
      </c>
      <c r="E7" s="2224">
        <v>100.58042616118598</v>
      </c>
      <c r="F7" s="2224">
        <v>105.90050766824972</v>
      </c>
      <c r="G7" s="2224">
        <v>110.96902005948269</v>
      </c>
      <c r="H7" s="2224">
        <v>98.766788917383622</v>
      </c>
      <c r="I7" s="2224">
        <v>81.418262189611582</v>
      </c>
      <c r="J7" s="2224">
        <v>75.536230171577145</v>
      </c>
      <c r="K7" s="2224">
        <v>61.05451701700639</v>
      </c>
      <c r="L7" s="2224">
        <v>49.999715620672298</v>
      </c>
      <c r="M7" s="2223">
        <v>55.501888994225055</v>
      </c>
      <c r="N7" s="2222">
        <v>61.87978534951403</v>
      </c>
      <c r="O7" s="2233">
        <v>58.180093428571475</v>
      </c>
      <c r="P7" s="2233">
        <v>54.479873522928045</v>
      </c>
      <c r="Q7" s="2233">
        <v>65.130500485308701</v>
      </c>
      <c r="R7" s="2233">
        <v>73.234081435289127</v>
      </c>
      <c r="S7" s="2233">
        <v>63.065309728689066</v>
      </c>
      <c r="T7" s="2233">
        <v>59.014739048093666</v>
      </c>
      <c r="U7" s="2233">
        <v>66.270342911132445</v>
      </c>
      <c r="V7" s="2233">
        <v>62.919677051562772</v>
      </c>
      <c r="W7" s="2233">
        <v>62.231954549308313</v>
      </c>
      <c r="X7" s="2233">
        <v>65.862534881077252</v>
      </c>
      <c r="Y7" s="2234">
        <v>67.664960827739932</v>
      </c>
      <c r="Z7" s="2235">
        <v>69.579068579570773</v>
      </c>
      <c r="AA7" s="2233">
        <v>71.649438118225405</v>
      </c>
      <c r="AB7" s="2233">
        <v>80.759538419917021</v>
      </c>
      <c r="AC7" s="2233">
        <v>83.451845141579867</v>
      </c>
      <c r="AD7" s="2233">
        <v>83.12588568886973</v>
      </c>
      <c r="AE7" s="2233">
        <v>86.680650224358757</v>
      </c>
      <c r="AF7" s="2233">
        <v>91.683604825517151</v>
      </c>
      <c r="AG7" s="2233">
        <v>102.84326751540489</v>
      </c>
      <c r="AH7" s="2233">
        <v>114.34735201241153</v>
      </c>
      <c r="AI7" s="2233">
        <v>126.98171242622695</v>
      </c>
      <c r="AJ7" s="2233">
        <v>134.94748579210429</v>
      </c>
      <c r="AK7" s="2236">
        <v>153.95015125581369</v>
      </c>
      <c r="AL7" s="2237">
        <v>181.9998264399234</v>
      </c>
      <c r="AM7" s="2233">
        <v>202.48090937711987</v>
      </c>
      <c r="AN7" s="2233">
        <v>173.09699515146201</v>
      </c>
      <c r="AO7" s="2233">
        <v>193.96617645408446</v>
      </c>
      <c r="AP7" s="2233">
        <v>194.72473114123309</v>
      </c>
      <c r="AQ7" s="2233">
        <v>162.39341652576763</v>
      </c>
      <c r="AR7" s="2233">
        <v>150.87956276922375</v>
      </c>
      <c r="AS7" s="2233">
        <v>133.36072968073086</v>
      </c>
      <c r="AT7" s="2233">
        <v>119.33682977659686</v>
      </c>
      <c r="AU7" s="2233">
        <v>109.21257331244432</v>
      </c>
      <c r="AV7" s="2233">
        <v>135.74196231324132</v>
      </c>
      <c r="AW7" s="2234">
        <v>135.78756566641192</v>
      </c>
      <c r="AX7" s="2235">
        <v>135.51217247766917</v>
      </c>
      <c r="AY7" s="2233">
        <v>132.20096477758483</v>
      </c>
      <c r="AZ7" s="2233">
        <v>124.06948973964272</v>
      </c>
      <c r="BA7" s="2233">
        <v>120.92788502352174</v>
      </c>
      <c r="BB7" s="2233">
        <v>107.2249018731638</v>
      </c>
      <c r="BC7" s="2233">
        <v>98.81984217759225</v>
      </c>
      <c r="BD7" s="2233">
        <v>99.650968608336314</v>
      </c>
      <c r="BE7" s="2233">
        <v>91.526993655305247</v>
      </c>
      <c r="BF7" s="2233">
        <v>89.969369637930612</v>
      </c>
      <c r="BG7" s="2233">
        <v>82.424266132118845</v>
      </c>
      <c r="BH7" s="2233">
        <v>80.468880873964082</v>
      </c>
      <c r="BI7" s="2236">
        <v>73.361043311497866</v>
      </c>
      <c r="BJ7" s="2237">
        <v>77.256371099783465</v>
      </c>
      <c r="BK7" s="2233">
        <v>79.487096709203342</v>
      </c>
      <c r="BL7" s="2233">
        <v>74.750988125554159</v>
      </c>
      <c r="BM7" s="2233">
        <v>72.937997741912</v>
      </c>
      <c r="BN7" s="2233">
        <v>77.535274966569673</v>
      </c>
      <c r="BO7" s="2233">
        <v>83.814069889613606</v>
      </c>
      <c r="BP7" s="2233">
        <v>79.358238867380777</v>
      </c>
      <c r="BQ7" s="2233">
        <v>81.863488861381143</v>
      </c>
      <c r="BR7" s="2233">
        <v>91.213160315056285</v>
      </c>
      <c r="BS7" s="2233">
        <v>92.527164553051193</v>
      </c>
      <c r="BT7" s="2233">
        <v>105.44041136891613</v>
      </c>
      <c r="BU7" s="2234">
        <v>117.95383539583875</v>
      </c>
      <c r="BV7" s="2235">
        <v>118.24772170174982</v>
      </c>
      <c r="BW7" s="2233">
        <v>127.60663084866056</v>
      </c>
      <c r="BX7" s="2233">
        <v>129.13249032202071</v>
      </c>
      <c r="BY7" s="2224">
        <v>126.19597658028725</v>
      </c>
      <c r="BZ7" s="2224">
        <v>129.68205328140016</v>
      </c>
      <c r="CA7" s="2224">
        <v>130.23758988996966</v>
      </c>
      <c r="CB7" s="2224">
        <v>120.05842065874074</v>
      </c>
      <c r="CC7" s="2224">
        <v>107.36931928830474</v>
      </c>
      <c r="CD7" s="2224">
        <v>109.47019476146353</v>
      </c>
      <c r="CE7" s="2224">
        <v>107.24812552704417</v>
      </c>
      <c r="CF7" s="2224">
        <v>112.76448542202304</v>
      </c>
      <c r="CG7" s="2223">
        <v>122.09727379448812</v>
      </c>
      <c r="CH7" s="2222">
        <v>114.92640750426763</v>
      </c>
      <c r="CI7" s="2224">
        <v>136.88912069068576</v>
      </c>
      <c r="CJ7" s="2223">
        <v>125.96722106493567</v>
      </c>
      <c r="CK7" s="2223">
        <v>124.698220261972</v>
      </c>
      <c r="CL7" s="2224">
        <v>130.63623075063734</v>
      </c>
      <c r="CM7" s="2223">
        <v>129.18388516564602</v>
      </c>
      <c r="CN7" s="2223">
        <v>128.3658149755594</v>
      </c>
      <c r="CO7" s="2224">
        <v>120.33203607912984</v>
      </c>
      <c r="CP7" s="2224">
        <v>122.0769605325998</v>
      </c>
      <c r="CQ7" s="2258">
        <v>128.53300531822666</v>
      </c>
      <c r="CR7" s="2225">
        <v>128.36022980594481</v>
      </c>
      <c r="CS7" s="2226">
        <v>133.24680950802275</v>
      </c>
      <c r="CT7" s="2057">
        <v>133.25594126034264</v>
      </c>
      <c r="CU7" s="2230">
        <v>141.98830962602696</v>
      </c>
      <c r="CV7" s="2231">
        <v>172.90089364054899</v>
      </c>
      <c r="CW7" s="2230">
        <v>182.51</v>
      </c>
      <c r="CX7" s="2225">
        <v>168.09809103942302</v>
      </c>
      <c r="CY7" s="2231">
        <v>215.33</v>
      </c>
      <c r="CZ7" s="2225">
        <v>263.23773197772641</v>
      </c>
      <c r="DA7" s="2225">
        <v>285.91353410375069</v>
      </c>
      <c r="DB7" s="2232">
        <v>277.3574175407507</v>
      </c>
      <c r="DC7" s="2225">
        <v>260.77294066429027</v>
      </c>
      <c r="DD7" s="2225">
        <v>276.33137810989001</v>
      </c>
      <c r="DE7" s="2226">
        <v>303.01903341931819</v>
      </c>
    </row>
    <row r="8" spans="1:109" ht="15.75" customHeight="1">
      <c r="A8" s="3166" t="s">
        <v>1238</v>
      </c>
      <c r="B8" s="2222">
        <v>56.272048268883033</v>
      </c>
      <c r="C8" s="2224">
        <v>57.703161992607633</v>
      </c>
      <c r="D8" s="2224">
        <v>61.701651064522892</v>
      </c>
      <c r="E8" s="2224">
        <v>58.605517685487825</v>
      </c>
      <c r="F8" s="2224">
        <v>57.368490167973029</v>
      </c>
      <c r="G8" s="2224">
        <v>59.344247909688328</v>
      </c>
      <c r="H8" s="2224">
        <v>59.278000248369679</v>
      </c>
      <c r="I8" s="2224">
        <v>58.963146054894999</v>
      </c>
      <c r="J8" s="2224">
        <v>55.593202661027888</v>
      </c>
      <c r="K8" s="2224">
        <v>47.06370811414908</v>
      </c>
      <c r="L8" s="2224">
        <v>41.525503422513346</v>
      </c>
      <c r="M8" s="2223">
        <v>45.01910872906624</v>
      </c>
      <c r="N8" s="2222">
        <v>53.967382804061245</v>
      </c>
      <c r="O8" s="2233">
        <v>52.130688895850774</v>
      </c>
      <c r="P8" s="2233">
        <v>48.818693262656154</v>
      </c>
      <c r="Q8" s="2233">
        <v>53.643291680480566</v>
      </c>
      <c r="R8" s="2233">
        <v>58.772366008545397</v>
      </c>
      <c r="S8" s="2233">
        <v>58.382554084940296</v>
      </c>
      <c r="T8" s="2233">
        <v>61.786507073520738</v>
      </c>
      <c r="U8" s="2233">
        <v>62.619612462862598</v>
      </c>
      <c r="V8" s="2233">
        <v>62.616884205107496</v>
      </c>
      <c r="W8" s="2233">
        <v>64.041016394234347</v>
      </c>
      <c r="X8" s="2233">
        <v>69.481921796910086</v>
      </c>
      <c r="Y8" s="2234">
        <v>73.880584301629014</v>
      </c>
      <c r="Z8" s="2235">
        <v>74.3820822400873</v>
      </c>
      <c r="AA8" s="2233">
        <v>77.166359319288006</v>
      </c>
      <c r="AB8" s="2233">
        <v>82.492354222814896</v>
      </c>
      <c r="AC8" s="2233">
        <v>84.720745176456575</v>
      </c>
      <c r="AD8" s="2233">
        <v>86.877484835759034</v>
      </c>
      <c r="AE8" s="2233">
        <v>89.669972163711464</v>
      </c>
      <c r="AF8" s="2233">
        <v>81.04218239677806</v>
      </c>
      <c r="AG8" s="2233">
        <v>87.121006550660837</v>
      </c>
      <c r="AH8" s="2233">
        <v>101.47313644446376</v>
      </c>
      <c r="AI8" s="2233">
        <v>122.77724593863314</v>
      </c>
      <c r="AJ8" s="2233">
        <v>149.85856846868987</v>
      </c>
      <c r="AK8" s="2236">
        <v>162.4188622426571</v>
      </c>
      <c r="AL8" s="2237">
        <v>174.05993274107936</v>
      </c>
      <c r="AM8" s="2233">
        <v>207.79960280419814</v>
      </c>
      <c r="AN8" s="2233">
        <v>224.74374026835662</v>
      </c>
      <c r="AO8" s="2233">
        <v>214.00629117738549</v>
      </c>
      <c r="AP8" s="2233">
        <v>164.38904665381057</v>
      </c>
      <c r="AQ8" s="2233">
        <v>165.61373093237916</v>
      </c>
      <c r="AR8" s="2233">
        <v>145.40364894138779</v>
      </c>
      <c r="AS8" s="2233">
        <v>111.81846813164356</v>
      </c>
      <c r="AT8" s="2233">
        <v>116.21877767468796</v>
      </c>
      <c r="AU8" s="2233">
        <v>108.78153731895333</v>
      </c>
      <c r="AV8" s="2233">
        <v>104.95132424330684</v>
      </c>
      <c r="AW8" s="2234">
        <v>96.916280743152726</v>
      </c>
      <c r="AX8" s="2235">
        <v>102.77352822175484</v>
      </c>
      <c r="AY8" s="2233">
        <v>102.03994971844122</v>
      </c>
      <c r="AZ8" s="2233">
        <v>100.64647269550022</v>
      </c>
      <c r="BA8" s="2233">
        <v>101.05960551466985</v>
      </c>
      <c r="BB8" s="2233">
        <v>89.350285225541285</v>
      </c>
      <c r="BC8" s="2233">
        <v>83.02582438443973</v>
      </c>
      <c r="BD8" s="2233">
        <v>84.828859316350773</v>
      </c>
      <c r="BE8" s="2233">
        <v>85.236177692634314</v>
      </c>
      <c r="BF8" s="2233">
        <v>84.96210124399957</v>
      </c>
      <c r="BG8" s="2233">
        <v>82.728038535863789</v>
      </c>
      <c r="BH8" s="2233">
        <v>81.63487886764436</v>
      </c>
      <c r="BI8" s="2236">
        <v>84.16387404153545</v>
      </c>
      <c r="BJ8" s="2237">
        <v>86.313277408861822</v>
      </c>
      <c r="BK8" s="2233">
        <v>90.552156366433266</v>
      </c>
      <c r="BL8" s="2233">
        <v>95.343320255335854</v>
      </c>
      <c r="BM8" s="2233">
        <v>93.4455389733874</v>
      </c>
      <c r="BN8" s="2233">
        <v>93.490068455254175</v>
      </c>
      <c r="BO8" s="2233">
        <v>93.958266116112171</v>
      </c>
      <c r="BP8" s="2233">
        <v>93.501955304390236</v>
      </c>
      <c r="BQ8" s="2233">
        <v>93.586863111404838</v>
      </c>
      <c r="BR8" s="2233">
        <v>90.947863888712106</v>
      </c>
      <c r="BS8" s="2233">
        <v>90.258153274657843</v>
      </c>
      <c r="BT8" s="2233">
        <v>85.428902635156689</v>
      </c>
      <c r="BU8" s="2234">
        <v>88.295034749555299</v>
      </c>
      <c r="BV8" s="2235">
        <v>91.808637581420953</v>
      </c>
      <c r="BW8" s="2233">
        <v>94.939537003857453</v>
      </c>
      <c r="BX8" s="2233">
        <v>97.860744296446683</v>
      </c>
      <c r="BY8" s="2224">
        <v>95.078866096854156</v>
      </c>
      <c r="BZ8" s="2224">
        <v>93.574964711670361</v>
      </c>
      <c r="CA8" s="2224">
        <v>91.746502870008555</v>
      </c>
      <c r="CB8" s="2224">
        <v>84.620756882524958</v>
      </c>
      <c r="CC8" s="2224">
        <v>74.68912224841182</v>
      </c>
      <c r="CD8" s="2224">
        <v>74.069617638489632</v>
      </c>
      <c r="CE8" s="2224">
        <v>71.007119598504488</v>
      </c>
      <c r="CF8" s="2224">
        <v>69.332701868764886</v>
      </c>
      <c r="CG8" s="2223">
        <v>74.367526638028806</v>
      </c>
      <c r="CH8" s="2222">
        <v>73.333132050823409</v>
      </c>
      <c r="CI8" s="2224">
        <v>87.154300861735294</v>
      </c>
      <c r="CJ8" s="2223">
        <v>87.701073751262996</v>
      </c>
      <c r="CK8" s="2223">
        <v>90.639470612281016</v>
      </c>
      <c r="CL8" s="2224">
        <v>92.105883247012486</v>
      </c>
      <c r="CM8" s="2223">
        <v>91.422126470565743</v>
      </c>
      <c r="CN8" s="2223">
        <v>91.46116734725986</v>
      </c>
      <c r="CO8" s="2224">
        <v>90.791168471046333</v>
      </c>
      <c r="CP8" s="2224">
        <v>86.896487334774051</v>
      </c>
      <c r="CQ8" s="2258">
        <v>87.259130792489785</v>
      </c>
      <c r="CR8" s="2225">
        <v>87.500574233892507</v>
      </c>
      <c r="CS8" s="2226">
        <v>88.977337804441476</v>
      </c>
      <c r="CT8" s="2057">
        <v>86.910231584300135</v>
      </c>
      <c r="CU8" s="2230">
        <v>84.154387150063414</v>
      </c>
      <c r="CV8" s="2231">
        <v>82.75118195648416</v>
      </c>
      <c r="CW8" s="2230">
        <v>87.58</v>
      </c>
      <c r="CX8" s="2225">
        <v>88.844379283558027</v>
      </c>
      <c r="CY8" s="2231">
        <v>110.2</v>
      </c>
      <c r="CZ8" s="2225">
        <v>153.2252606985181</v>
      </c>
      <c r="DA8" s="2225">
        <v>159.51995412238648</v>
      </c>
      <c r="DB8" s="2232">
        <v>152.49881896770546</v>
      </c>
      <c r="DC8" s="2225">
        <v>153.78521552663557</v>
      </c>
      <c r="DD8" s="2225">
        <v>154.56863486197247</v>
      </c>
      <c r="DE8" s="2226">
        <v>155.68801297678183</v>
      </c>
    </row>
    <row r="9" spans="1:109" ht="15.75" customHeight="1">
      <c r="A9" s="3166" t="s">
        <v>1239</v>
      </c>
      <c r="B9" s="2222"/>
      <c r="C9" s="2224"/>
      <c r="D9" s="2224"/>
      <c r="E9" s="2224"/>
      <c r="F9" s="2224"/>
      <c r="G9" s="2224"/>
      <c r="H9" s="2224"/>
      <c r="I9" s="2224"/>
      <c r="J9" s="2224"/>
      <c r="K9" s="2224"/>
      <c r="L9" s="2224"/>
      <c r="M9" s="2223"/>
      <c r="N9" s="2222"/>
      <c r="O9" s="2233"/>
      <c r="P9" s="2233"/>
      <c r="Q9" s="2233"/>
      <c r="R9" s="2233"/>
      <c r="S9" s="2233"/>
      <c r="T9" s="2233"/>
      <c r="U9" s="2233"/>
      <c r="V9" s="2233"/>
      <c r="W9" s="2233"/>
      <c r="X9" s="2233"/>
      <c r="Y9" s="2234"/>
      <c r="Z9" s="2235"/>
      <c r="AA9" s="2233"/>
      <c r="AB9" s="2233"/>
      <c r="AC9" s="2233"/>
      <c r="AD9" s="2233"/>
      <c r="AE9" s="2233"/>
      <c r="AF9" s="2233"/>
      <c r="AG9" s="2233"/>
      <c r="AH9" s="2233"/>
      <c r="AI9" s="2233"/>
      <c r="AJ9" s="2233"/>
      <c r="AK9" s="2236"/>
      <c r="AL9" s="2237"/>
      <c r="AM9" s="2233"/>
      <c r="AN9" s="2233"/>
      <c r="AO9" s="2233"/>
      <c r="AP9" s="2233"/>
      <c r="AQ9" s="2233"/>
      <c r="AR9" s="2233"/>
      <c r="AS9" s="2233"/>
      <c r="AT9" s="2233"/>
      <c r="AU9" s="2233"/>
      <c r="AV9" s="2233"/>
      <c r="AW9" s="2234"/>
      <c r="AX9" s="2235"/>
      <c r="AY9" s="2233"/>
      <c r="AZ9" s="2233"/>
      <c r="BA9" s="2233"/>
      <c r="BB9" s="2233"/>
      <c r="BC9" s="2233"/>
      <c r="BD9" s="2233"/>
      <c r="BE9" s="2233"/>
      <c r="BF9" s="2233"/>
      <c r="BG9" s="2233"/>
      <c r="BH9" s="2233"/>
      <c r="BI9" s="2236"/>
      <c r="BJ9" s="2237"/>
      <c r="BK9" s="2233"/>
      <c r="BL9" s="2233"/>
      <c r="BM9" s="2233"/>
      <c r="BN9" s="2233"/>
      <c r="BO9" s="2233"/>
      <c r="BP9" s="2233"/>
      <c r="BQ9" s="2233"/>
      <c r="BR9" s="2233"/>
      <c r="BS9" s="2233"/>
      <c r="BT9" s="2233"/>
      <c r="BU9" s="2234"/>
      <c r="BV9" s="2235"/>
      <c r="BW9" s="2233"/>
      <c r="BX9" s="2233"/>
      <c r="BY9" s="2224"/>
      <c r="BZ9" s="2224"/>
      <c r="CA9" s="2224"/>
      <c r="CB9" s="2224"/>
      <c r="CC9" s="2224"/>
      <c r="CD9" s="2224"/>
      <c r="CE9" s="2224"/>
      <c r="CF9" s="2224"/>
      <c r="CG9" s="2223"/>
      <c r="CH9" s="2222"/>
      <c r="CI9" s="2224"/>
      <c r="CJ9" s="2223"/>
      <c r="CK9" s="2223"/>
      <c r="CL9" s="2224"/>
      <c r="CM9" s="2223"/>
      <c r="CN9" s="2223"/>
      <c r="CO9" s="2224"/>
      <c r="CP9" s="2224"/>
      <c r="CQ9" s="2258"/>
      <c r="CR9" s="2225"/>
      <c r="CS9" s="2226"/>
      <c r="CU9" s="2230"/>
      <c r="CV9" s="2231"/>
      <c r="CW9" s="2230"/>
      <c r="CX9" s="2225"/>
      <c r="CY9" s="2231"/>
      <c r="CZ9" s="2225"/>
      <c r="DA9" s="2225"/>
      <c r="DB9" s="2232"/>
      <c r="DC9" s="2225"/>
      <c r="DD9" s="2225"/>
      <c r="DE9" s="2226"/>
    </row>
    <row r="10" spans="1:109" ht="15.75" customHeight="1">
      <c r="A10" s="3166" t="s">
        <v>1240</v>
      </c>
      <c r="B10" s="2222"/>
      <c r="C10" s="2224"/>
      <c r="D10" s="2224"/>
      <c r="E10" s="2224"/>
      <c r="F10" s="2224"/>
      <c r="G10" s="2224"/>
      <c r="H10" s="2224"/>
      <c r="I10" s="2224"/>
      <c r="J10" s="2224"/>
      <c r="K10" s="2224"/>
      <c r="L10" s="2224"/>
      <c r="M10" s="2223"/>
      <c r="N10" s="2222"/>
      <c r="O10" s="2233"/>
      <c r="P10" s="2233"/>
      <c r="Q10" s="2233"/>
      <c r="R10" s="2233"/>
      <c r="S10" s="2233"/>
      <c r="T10" s="2233"/>
      <c r="U10" s="2233"/>
      <c r="V10" s="2233"/>
      <c r="W10" s="2233"/>
      <c r="X10" s="2233"/>
      <c r="Y10" s="2234"/>
      <c r="Z10" s="2235"/>
      <c r="AA10" s="2233"/>
      <c r="AB10" s="2233"/>
      <c r="AC10" s="2233"/>
      <c r="AD10" s="2233"/>
      <c r="AE10" s="2233"/>
      <c r="AF10" s="2233"/>
      <c r="AG10" s="2233"/>
      <c r="AH10" s="2233"/>
      <c r="AI10" s="2233"/>
      <c r="AJ10" s="2233"/>
      <c r="AK10" s="2236"/>
      <c r="AL10" s="2237"/>
      <c r="AM10" s="2233"/>
      <c r="AN10" s="2233"/>
      <c r="AO10" s="2233"/>
      <c r="AP10" s="2233"/>
      <c r="AQ10" s="2233"/>
      <c r="AR10" s="2233"/>
      <c r="AS10" s="2233"/>
      <c r="AT10" s="2233"/>
      <c r="AU10" s="2233"/>
      <c r="AV10" s="2233"/>
      <c r="AW10" s="2234"/>
      <c r="AX10" s="2235"/>
      <c r="AY10" s="2233"/>
      <c r="AZ10" s="2233"/>
      <c r="BA10" s="2233"/>
      <c r="BB10" s="2233"/>
      <c r="BC10" s="2233"/>
      <c r="BD10" s="2233"/>
      <c r="BE10" s="2233"/>
      <c r="BF10" s="2233"/>
      <c r="BG10" s="2233"/>
      <c r="BH10" s="2233"/>
      <c r="BI10" s="2236"/>
      <c r="BJ10" s="2237"/>
      <c r="BK10" s="2233"/>
      <c r="BL10" s="2233"/>
      <c r="BM10" s="2233"/>
      <c r="BN10" s="2233"/>
      <c r="BO10" s="2233"/>
      <c r="BP10" s="2233"/>
      <c r="BQ10" s="2233"/>
      <c r="BR10" s="2233"/>
      <c r="BS10" s="2233"/>
      <c r="BT10" s="2233"/>
      <c r="BU10" s="2234"/>
      <c r="BV10" s="2235"/>
      <c r="BW10" s="2233"/>
      <c r="BX10" s="2233"/>
      <c r="BY10" s="2224"/>
      <c r="BZ10" s="2224"/>
      <c r="CA10" s="2224"/>
      <c r="CB10" s="2224"/>
      <c r="CC10" s="2224"/>
      <c r="CD10" s="2224"/>
      <c r="CE10" s="2224"/>
      <c r="CF10" s="2224"/>
      <c r="CG10" s="2223"/>
      <c r="CH10" s="2222"/>
      <c r="CI10" s="2224"/>
      <c r="CJ10" s="2223"/>
      <c r="CK10" s="2223"/>
      <c r="CL10" s="2224"/>
      <c r="CM10" s="2223"/>
      <c r="CN10" s="2223"/>
      <c r="CO10" s="2224"/>
      <c r="CP10" s="2224"/>
      <c r="CQ10" s="2258"/>
      <c r="CR10" s="2225"/>
      <c r="CS10" s="2226"/>
      <c r="CU10" s="2230"/>
      <c r="CV10" s="2231"/>
      <c r="CW10" s="2230"/>
      <c r="CX10" s="2225"/>
      <c r="CY10" s="2231"/>
      <c r="CZ10" s="2225"/>
      <c r="DA10" s="2225"/>
      <c r="DB10" s="2232"/>
      <c r="DC10" s="2225"/>
      <c r="DD10" s="2225"/>
      <c r="DE10" s="2226"/>
    </row>
    <row r="11" spans="1:109" ht="15.75" customHeight="1">
      <c r="A11" s="3166" t="s">
        <v>1241</v>
      </c>
      <c r="B11" s="2222">
        <v>90.114254754408293</v>
      </c>
      <c r="C11" s="2224">
        <v>101.49682436900503</v>
      </c>
      <c r="D11" s="2224">
        <v>104.65872409327297</v>
      </c>
      <c r="E11" s="2224">
        <v>107.95649338082234</v>
      </c>
      <c r="F11" s="2224">
        <v>99.106903182280277</v>
      </c>
      <c r="G11" s="2224">
        <v>99.956948883534054</v>
      </c>
      <c r="H11" s="2224">
        <v>93.529385552511471</v>
      </c>
      <c r="I11" s="2224">
        <v>72.144193260248386</v>
      </c>
      <c r="J11" s="2224">
        <v>60.770627488609975</v>
      </c>
      <c r="K11" s="2224">
        <v>44.312944955718336</v>
      </c>
      <c r="L11" s="2224">
        <v>39.463474351192232</v>
      </c>
      <c r="M11" s="2223">
        <v>43.102778422733188</v>
      </c>
      <c r="N11" s="2222">
        <v>58.906748616606031</v>
      </c>
      <c r="O11" s="2233">
        <v>60.283520360608001</v>
      </c>
      <c r="P11" s="2233">
        <v>63.699610258621107</v>
      </c>
      <c r="Q11" s="2233">
        <v>78.981213490887853</v>
      </c>
      <c r="R11" s="2233">
        <v>88.37052967785381</v>
      </c>
      <c r="S11" s="2233">
        <v>79.229937107714605</v>
      </c>
      <c r="T11" s="2233">
        <v>69.217834648423619</v>
      </c>
      <c r="U11" s="2233">
        <v>80.710970448943854</v>
      </c>
      <c r="V11" s="2233">
        <v>75.010057880378625</v>
      </c>
      <c r="W11" s="2233">
        <v>73.574961175254018</v>
      </c>
      <c r="X11" s="2233">
        <v>78.719042189731439</v>
      </c>
      <c r="Y11" s="2234">
        <v>84.433317955575035</v>
      </c>
      <c r="Z11" s="2235">
        <v>86.005523218300112</v>
      </c>
      <c r="AA11" s="2233">
        <v>87.692257250035638</v>
      </c>
      <c r="AB11" s="2233">
        <v>92.051562337711076</v>
      </c>
      <c r="AC11" s="2233">
        <v>92.628077370414871</v>
      </c>
      <c r="AD11" s="2233">
        <v>90.256269164614466</v>
      </c>
      <c r="AE11" s="2233">
        <v>88.905089554798337</v>
      </c>
      <c r="AF11" s="2233">
        <v>89.964049109673525</v>
      </c>
      <c r="AG11" s="2233">
        <v>100.61558314622484</v>
      </c>
      <c r="AH11" s="2233">
        <v>102.91124918198497</v>
      </c>
      <c r="AI11" s="2233">
        <v>109.46621441508593</v>
      </c>
      <c r="AJ11" s="2233">
        <v>123.11243728759219</v>
      </c>
      <c r="AK11" s="2236">
        <v>136.39168796356398</v>
      </c>
      <c r="AL11" s="2237">
        <v>145.32755908088737</v>
      </c>
      <c r="AM11" s="2233">
        <v>146.82707740330281</v>
      </c>
      <c r="AN11" s="2233">
        <v>134.83673720961968</v>
      </c>
      <c r="AO11" s="2233">
        <v>133.90358463872539</v>
      </c>
      <c r="AP11" s="2233">
        <v>136.97055367392258</v>
      </c>
      <c r="AQ11" s="2233">
        <v>128.59816958678186</v>
      </c>
      <c r="AR11" s="2233">
        <v>121.43386350442218</v>
      </c>
      <c r="AS11" s="2233">
        <v>123.80124819623116</v>
      </c>
      <c r="AT11" s="2233">
        <v>119.57273187313385</v>
      </c>
      <c r="AU11" s="2233">
        <v>108.45634550595796</v>
      </c>
      <c r="AV11" s="2233">
        <v>119.1897085329234</v>
      </c>
      <c r="AW11" s="2234">
        <v>118.66288625647219</v>
      </c>
      <c r="AX11" s="2235">
        <v>125.09966282018806</v>
      </c>
      <c r="AY11" s="2233">
        <v>127.94129077253882</v>
      </c>
      <c r="AZ11" s="2233">
        <v>134.8590710931733</v>
      </c>
      <c r="BA11" s="2233">
        <v>140.92391905589926</v>
      </c>
      <c r="BB11" s="2233">
        <v>125.50286542061484</v>
      </c>
      <c r="BC11" s="2233">
        <v>113.02142975044187</v>
      </c>
      <c r="BD11" s="2233">
        <v>116.04906557246149</v>
      </c>
      <c r="BE11" s="2233">
        <v>113.34129914749556</v>
      </c>
      <c r="BF11" s="2233">
        <v>107.09291344735796</v>
      </c>
      <c r="BG11" s="2233">
        <v>93.50930568031346</v>
      </c>
      <c r="BH11" s="2233">
        <v>90.467388839608816</v>
      </c>
      <c r="BI11" s="2236">
        <v>86.919372633094184</v>
      </c>
      <c r="BJ11" s="2237">
        <v>94.528656260095445</v>
      </c>
      <c r="BK11" s="2233">
        <v>96.456255274082778</v>
      </c>
      <c r="BL11" s="2233">
        <v>93.966147812130927</v>
      </c>
      <c r="BM11" s="2233">
        <v>92.088943102447899</v>
      </c>
      <c r="BN11" s="2233">
        <v>92.92668196851632</v>
      </c>
      <c r="BO11" s="2233">
        <v>92.889125905259192</v>
      </c>
      <c r="BP11" s="2233">
        <v>88.857569697719867</v>
      </c>
      <c r="BQ11" s="2233">
        <v>87.997318569863751</v>
      </c>
      <c r="BR11" s="2233">
        <v>88.363280747821591</v>
      </c>
      <c r="BS11" s="2233">
        <v>92.904987460654525</v>
      </c>
      <c r="BT11" s="2233">
        <v>98.619468146330007</v>
      </c>
      <c r="BU11" s="2234">
        <v>96.79020663054655</v>
      </c>
      <c r="BV11" s="2235">
        <v>93.64624242988036</v>
      </c>
      <c r="BW11" s="2233">
        <v>98.754115466594911</v>
      </c>
      <c r="BX11" s="2233">
        <v>104.75158946730025</v>
      </c>
      <c r="BY11" s="2224">
        <v>100.46028648221703</v>
      </c>
      <c r="BZ11" s="2224">
        <v>97.403826207937399</v>
      </c>
      <c r="CA11" s="2224">
        <v>92.321530467125555</v>
      </c>
      <c r="CB11" s="2224">
        <v>91.642328732044987</v>
      </c>
      <c r="CC11" s="2224">
        <v>82.50962153077343</v>
      </c>
      <c r="CD11" s="2224">
        <v>79.974861383627399</v>
      </c>
      <c r="CE11" s="2224">
        <v>81.942955154158099</v>
      </c>
      <c r="CF11" s="2224">
        <v>82.016390206706461</v>
      </c>
      <c r="CG11" s="2223">
        <v>82.009062041913964</v>
      </c>
      <c r="CH11" s="2222">
        <v>84.249230163147288</v>
      </c>
      <c r="CI11" s="2224">
        <v>95.471341967440111</v>
      </c>
      <c r="CJ11" s="2223">
        <v>92.672504326132312</v>
      </c>
      <c r="CK11" s="2223">
        <v>90.220406336739458</v>
      </c>
      <c r="CL11" s="2224">
        <v>91.685483652841569</v>
      </c>
      <c r="CM11" s="2223">
        <v>92.408288719659225</v>
      </c>
      <c r="CN11" s="2223">
        <v>87.764381824522502</v>
      </c>
      <c r="CO11" s="2224">
        <v>73.891121078914622</v>
      </c>
      <c r="CP11" s="2224">
        <v>73.708766113014718</v>
      </c>
      <c r="CQ11" s="2258">
        <v>80.833733507029763</v>
      </c>
      <c r="CR11" s="2225">
        <v>76.705122615205497</v>
      </c>
      <c r="CS11" s="2226">
        <v>79.358760006403713</v>
      </c>
      <c r="CT11" s="2057">
        <v>81.047284369011706</v>
      </c>
      <c r="CU11" s="2230">
        <v>90.846989871513614</v>
      </c>
      <c r="CV11" s="2231">
        <v>96.470996343002355</v>
      </c>
      <c r="CW11" s="2230">
        <v>103.83</v>
      </c>
      <c r="CX11" s="2225">
        <v>98.265373035044163</v>
      </c>
      <c r="CY11" s="2231">
        <v>110.92</v>
      </c>
      <c r="CZ11" s="2225">
        <v>133.17320137788693</v>
      </c>
      <c r="DA11" s="2225">
        <v>159.24703786751257</v>
      </c>
      <c r="DB11" s="2232">
        <v>163.55143697945189</v>
      </c>
      <c r="DC11" s="2225">
        <v>153.87013505999124</v>
      </c>
      <c r="DD11" s="2225">
        <v>158.25157800321455</v>
      </c>
      <c r="DE11" s="2226">
        <v>168.09723760818449</v>
      </c>
    </row>
    <row r="12" spans="1:109" ht="15.75" customHeight="1">
      <c r="A12" s="3166" t="s">
        <v>1242</v>
      </c>
      <c r="B12" s="2222"/>
      <c r="C12" s="2224"/>
      <c r="D12" s="2224"/>
      <c r="E12" s="2224"/>
      <c r="F12" s="2224"/>
      <c r="G12" s="2224"/>
      <c r="H12" s="2224"/>
      <c r="I12" s="2224"/>
      <c r="J12" s="2224"/>
      <c r="K12" s="2224"/>
      <c r="L12" s="2224"/>
      <c r="M12" s="2223"/>
      <c r="N12" s="2222"/>
      <c r="O12" s="2233"/>
      <c r="P12" s="2233"/>
      <c r="Q12" s="2233"/>
      <c r="R12" s="2233"/>
      <c r="S12" s="2233"/>
      <c r="T12" s="2233"/>
      <c r="U12" s="2233"/>
      <c r="V12" s="2233"/>
      <c r="W12" s="2233"/>
      <c r="X12" s="2233"/>
      <c r="Y12" s="2234"/>
      <c r="Z12" s="2235"/>
      <c r="AA12" s="2233"/>
      <c r="AB12" s="2233"/>
      <c r="AC12" s="2233"/>
      <c r="AD12" s="2233"/>
      <c r="AE12" s="2233"/>
      <c r="AF12" s="2233"/>
      <c r="AG12" s="2233"/>
      <c r="AH12" s="2233"/>
      <c r="AI12" s="2233"/>
      <c r="AJ12" s="2233"/>
      <c r="AK12" s="2236"/>
      <c r="AL12" s="2237"/>
      <c r="AM12" s="2233"/>
      <c r="AN12" s="2233"/>
      <c r="AO12" s="2233"/>
      <c r="AP12" s="2233"/>
      <c r="AQ12" s="2233"/>
      <c r="AR12" s="2233"/>
      <c r="AS12" s="2233"/>
      <c r="AT12" s="2233"/>
      <c r="AU12" s="2233"/>
      <c r="AV12" s="2233"/>
      <c r="AW12" s="2234"/>
      <c r="AX12" s="2235"/>
      <c r="AY12" s="2233"/>
      <c r="AZ12" s="2233"/>
      <c r="BA12" s="2233"/>
      <c r="BB12" s="2233"/>
      <c r="BC12" s="2233"/>
      <c r="BD12" s="2233"/>
      <c r="BE12" s="2233"/>
      <c r="BF12" s="2233"/>
      <c r="BG12" s="2233"/>
      <c r="BH12" s="2233"/>
      <c r="BI12" s="2236"/>
      <c r="BJ12" s="2237"/>
      <c r="BK12" s="2233"/>
      <c r="BL12" s="2233"/>
      <c r="BM12" s="2233"/>
      <c r="BN12" s="2233"/>
      <c r="BO12" s="2233"/>
      <c r="BP12" s="2233"/>
      <c r="BQ12" s="2233"/>
      <c r="BR12" s="2233"/>
      <c r="BS12" s="2233"/>
      <c r="BT12" s="2233"/>
      <c r="BU12" s="2234"/>
      <c r="BV12" s="2235"/>
      <c r="BW12" s="2233"/>
      <c r="BX12" s="2233"/>
      <c r="BY12" s="2224"/>
      <c r="BZ12" s="2224"/>
      <c r="CA12" s="2224"/>
      <c r="CB12" s="2224"/>
      <c r="CC12" s="2224"/>
      <c r="CD12" s="2224"/>
      <c r="CE12" s="2224"/>
      <c r="CF12" s="2224"/>
      <c r="CG12" s="2223"/>
      <c r="CH12" s="2222"/>
      <c r="CI12" s="2224"/>
      <c r="CJ12" s="2223"/>
      <c r="CK12" s="2223"/>
      <c r="CL12" s="2224"/>
      <c r="CM12" s="2223"/>
      <c r="CN12" s="2223"/>
      <c r="CO12" s="2224"/>
      <c r="CP12" s="2224"/>
      <c r="CQ12" s="2258"/>
      <c r="CR12" s="2225"/>
      <c r="CS12" s="2226"/>
      <c r="CU12" s="2230"/>
      <c r="CV12" s="2231"/>
      <c r="CW12" s="2230"/>
      <c r="CX12" s="2225"/>
      <c r="CY12" s="2231"/>
      <c r="CZ12" s="2225"/>
      <c r="DA12" s="2225"/>
      <c r="DB12" s="2232"/>
      <c r="DC12" s="2225"/>
      <c r="DD12" s="2225"/>
      <c r="DE12" s="2226"/>
    </row>
    <row r="13" spans="1:109" ht="15.75" customHeight="1">
      <c r="A13" s="3166" t="s">
        <v>1243</v>
      </c>
      <c r="B13" s="2222">
        <v>93.857402044265442</v>
      </c>
      <c r="C13" s="2224">
        <v>103.40650759598185</v>
      </c>
      <c r="D13" s="2224">
        <v>100.71768092694701</v>
      </c>
      <c r="E13" s="2224">
        <v>98.037897274155142</v>
      </c>
      <c r="F13" s="2224">
        <v>99.222498306633511</v>
      </c>
      <c r="G13" s="2224">
        <v>111.98143121287114</v>
      </c>
      <c r="H13" s="2224">
        <v>112.3475708263677</v>
      </c>
      <c r="I13" s="2224">
        <v>95.495357041409548</v>
      </c>
      <c r="J13" s="2224">
        <v>88.792230162605762</v>
      </c>
      <c r="K13" s="2224">
        <v>68.721994602218956</v>
      </c>
      <c r="L13" s="2224">
        <v>66.705561263864865</v>
      </c>
      <c r="M13" s="2223">
        <v>69.474810766204968</v>
      </c>
      <c r="N13" s="2222">
        <v>91.62661555610191</v>
      </c>
      <c r="O13" s="2233">
        <v>86.402848128620874</v>
      </c>
      <c r="P13" s="2233">
        <v>84.961730743188852</v>
      </c>
      <c r="Q13" s="2233">
        <v>94.817739201297016</v>
      </c>
      <c r="R13" s="2233">
        <v>107.43413151019301</v>
      </c>
      <c r="S13" s="2233">
        <v>113.5647189683779</v>
      </c>
      <c r="T13" s="2233">
        <v>101.83561091660212</v>
      </c>
      <c r="U13" s="2233">
        <v>106.95249614290529</v>
      </c>
      <c r="V13" s="2233">
        <v>91.529295378135629</v>
      </c>
      <c r="W13" s="2233">
        <v>91.301531046929739</v>
      </c>
      <c r="X13" s="2233">
        <v>96.369640811101505</v>
      </c>
      <c r="Y13" s="2234">
        <v>97.863194087043098</v>
      </c>
      <c r="Z13" s="2235">
        <v>92.592518348247026</v>
      </c>
      <c r="AA13" s="2233">
        <v>89.244966794828713</v>
      </c>
      <c r="AB13" s="2233">
        <v>90.042967560854478</v>
      </c>
      <c r="AC13" s="2233">
        <v>92.404569979313095</v>
      </c>
      <c r="AD13" s="2233">
        <v>90.333838765594948</v>
      </c>
      <c r="AE13" s="2233">
        <v>90.261120964409812</v>
      </c>
      <c r="AF13" s="2233">
        <v>95.891583905597003</v>
      </c>
      <c r="AG13" s="2233">
        <v>98.06903459269428</v>
      </c>
      <c r="AH13" s="2233">
        <v>101.4301276819467</v>
      </c>
      <c r="AI13" s="2233">
        <v>110.66440849695165</v>
      </c>
      <c r="AJ13" s="2233">
        <v>119.80761496648091</v>
      </c>
      <c r="AK13" s="2236">
        <v>129.25724794308135</v>
      </c>
      <c r="AL13" s="2237">
        <v>133.44192991350448</v>
      </c>
      <c r="AM13" s="2233">
        <v>133.98975606136082</v>
      </c>
      <c r="AN13" s="2233">
        <v>131.00500381049781</v>
      </c>
      <c r="AO13" s="2233">
        <v>132.95693890958864</v>
      </c>
      <c r="AP13" s="2233">
        <v>132.94535406790985</v>
      </c>
      <c r="AQ13" s="2233">
        <v>132.91929730066522</v>
      </c>
      <c r="AR13" s="2233">
        <v>131.19447579378416</v>
      </c>
      <c r="AS13" s="2233">
        <v>131.86701342699959</v>
      </c>
      <c r="AT13" s="2233">
        <v>131.24760943354281</v>
      </c>
      <c r="AU13" s="2233">
        <v>117.70992844015291</v>
      </c>
      <c r="AV13" s="2233">
        <v>115.37383571357753</v>
      </c>
      <c r="AW13" s="2234">
        <v>114.45104390637995</v>
      </c>
      <c r="AX13" s="2235">
        <v>120.48750564521657</v>
      </c>
      <c r="AY13" s="2233">
        <v>125.41951142833052</v>
      </c>
      <c r="AZ13" s="2233">
        <v>134.70747003107709</v>
      </c>
      <c r="BA13" s="2233">
        <v>143.43060406065248</v>
      </c>
      <c r="BB13" s="2233">
        <v>141.08563931117183</v>
      </c>
      <c r="BC13" s="2233">
        <v>141.60871843531487</v>
      </c>
      <c r="BD13" s="2233">
        <v>165.21729898545112</v>
      </c>
      <c r="BE13" s="2233">
        <v>168.81257132515339</v>
      </c>
      <c r="BF13" s="2233">
        <v>166.675318881506</v>
      </c>
      <c r="BG13" s="2233">
        <v>153.19951141925142</v>
      </c>
      <c r="BH13" s="2233">
        <v>144.39026878164807</v>
      </c>
      <c r="BI13" s="2236">
        <v>144.87623684115113</v>
      </c>
      <c r="BJ13" s="2237">
        <v>142.49042724199396</v>
      </c>
      <c r="BK13" s="2233">
        <v>145.28757624461534</v>
      </c>
      <c r="BL13" s="2233">
        <v>145.21647053348948</v>
      </c>
      <c r="BM13" s="2233">
        <v>140.26196888064379</v>
      </c>
      <c r="BN13" s="2233">
        <v>146.8649551385023</v>
      </c>
      <c r="BO13" s="2233">
        <v>151.73601538045108</v>
      </c>
      <c r="BP13" s="2233">
        <v>148.54968206556822</v>
      </c>
      <c r="BQ13" s="2233">
        <v>134.9146827883981</v>
      </c>
      <c r="BR13" s="2233">
        <v>136.32924592445798</v>
      </c>
      <c r="BS13" s="2233">
        <v>128.17250519847312</v>
      </c>
      <c r="BT13" s="2233">
        <v>129.08760299426919</v>
      </c>
      <c r="BU13" s="2234">
        <v>132.34011445308926</v>
      </c>
      <c r="BV13" s="2235">
        <v>128.95234227038631</v>
      </c>
      <c r="BW13" s="2233">
        <v>134.57607551305327</v>
      </c>
      <c r="BX13" s="2233">
        <v>141.39340941036184</v>
      </c>
      <c r="BY13" s="2224">
        <v>148.20716691227199</v>
      </c>
      <c r="BZ13" s="2224">
        <v>147.89297931085704</v>
      </c>
      <c r="CA13" s="2224">
        <v>143.00707405482135</v>
      </c>
      <c r="CB13" s="2224">
        <v>125.46433127730093</v>
      </c>
      <c r="CC13" s="2224">
        <v>117.27392612688843</v>
      </c>
      <c r="CD13" s="2224">
        <v>99.910273012854987</v>
      </c>
      <c r="CE13" s="2224">
        <v>96.015251175453855</v>
      </c>
      <c r="CF13" s="2224">
        <v>104.51243770025009</v>
      </c>
      <c r="CG13" s="2223">
        <v>110.67451725112714</v>
      </c>
      <c r="CH13" s="2222">
        <v>107.37572824493562</v>
      </c>
      <c r="CI13" s="2224">
        <v>122.14225931715004</v>
      </c>
      <c r="CJ13" s="2223">
        <v>123.77695699969618</v>
      </c>
      <c r="CK13" s="2223">
        <v>121.08189777331513</v>
      </c>
      <c r="CL13" s="2224">
        <v>119.39252492454615</v>
      </c>
      <c r="CM13" s="2223">
        <v>120.314740147782</v>
      </c>
      <c r="CN13" s="2223">
        <v>126.3128474375757</v>
      </c>
      <c r="CO13" s="2224">
        <v>117.72011365056403</v>
      </c>
      <c r="CP13" s="2224">
        <v>109.75695757315511</v>
      </c>
      <c r="CQ13" s="2258">
        <v>111.06473275609146</v>
      </c>
      <c r="CR13" s="2225">
        <v>108.23727607364641</v>
      </c>
      <c r="CS13" s="2226">
        <v>109.6728110370488</v>
      </c>
      <c r="CT13" s="2057">
        <v>109.63961942211482</v>
      </c>
      <c r="CU13" s="2230">
        <v>108.59817873020303</v>
      </c>
      <c r="CV13" s="2231">
        <v>110.90834521617026</v>
      </c>
      <c r="CW13" s="2230">
        <v>120.02</v>
      </c>
      <c r="CX13" s="2225">
        <v>131.79482840868141</v>
      </c>
      <c r="CY13" s="2231">
        <v>168.11</v>
      </c>
      <c r="CZ13" s="2225">
        <v>198.03025245444402</v>
      </c>
      <c r="DA13" s="2225">
        <v>197.51086501815558</v>
      </c>
      <c r="DB13" s="2232">
        <v>187.05875155621968</v>
      </c>
      <c r="DC13" s="2225">
        <v>188.35976525767035</v>
      </c>
      <c r="DD13" s="2225">
        <v>193.60497426816607</v>
      </c>
      <c r="DE13" s="2226">
        <v>197.22092987073111</v>
      </c>
    </row>
    <row r="14" spans="1:109" ht="15.75" customHeight="1">
      <c r="A14" s="3166" t="s">
        <v>1244</v>
      </c>
      <c r="B14" s="2222"/>
      <c r="C14" s="2224"/>
      <c r="D14" s="2224"/>
      <c r="E14" s="2224"/>
      <c r="F14" s="2224"/>
      <c r="G14" s="2224"/>
      <c r="H14" s="2224"/>
      <c r="I14" s="2224"/>
      <c r="J14" s="2224"/>
      <c r="K14" s="2224"/>
      <c r="L14" s="2224"/>
      <c r="M14" s="2223"/>
      <c r="N14" s="2222"/>
      <c r="O14" s="2233"/>
      <c r="P14" s="2233"/>
      <c r="Q14" s="2233"/>
      <c r="R14" s="2233"/>
      <c r="S14" s="2233"/>
      <c r="T14" s="2233"/>
      <c r="U14" s="2233"/>
      <c r="V14" s="2233"/>
      <c r="W14" s="2233"/>
      <c r="X14" s="2233"/>
      <c r="Y14" s="2234"/>
      <c r="Z14" s="2235"/>
      <c r="AA14" s="2233"/>
      <c r="AB14" s="2233"/>
      <c r="AC14" s="2233"/>
      <c r="AD14" s="2233"/>
      <c r="AE14" s="2233"/>
      <c r="AF14" s="2233"/>
      <c r="AG14" s="2233"/>
      <c r="AH14" s="2233"/>
      <c r="AI14" s="2233"/>
      <c r="AJ14" s="2233"/>
      <c r="AK14" s="2236"/>
      <c r="AL14" s="2237"/>
      <c r="AM14" s="2233"/>
      <c r="AN14" s="2233"/>
      <c r="AO14" s="2233"/>
      <c r="AP14" s="2233"/>
      <c r="AQ14" s="2233"/>
      <c r="AR14" s="2233"/>
      <c r="AS14" s="2233"/>
      <c r="AT14" s="2233"/>
      <c r="AU14" s="2233"/>
      <c r="AV14" s="2233"/>
      <c r="AW14" s="2234"/>
      <c r="AX14" s="2235"/>
      <c r="AY14" s="2233"/>
      <c r="AZ14" s="2233"/>
      <c r="BA14" s="2233"/>
      <c r="BB14" s="2233"/>
      <c r="BC14" s="2233"/>
      <c r="BD14" s="2233"/>
      <c r="BE14" s="2233"/>
      <c r="BF14" s="2233"/>
      <c r="BG14" s="2233"/>
      <c r="BH14" s="2233"/>
      <c r="BI14" s="2236"/>
      <c r="BJ14" s="2237"/>
      <c r="BK14" s="2233"/>
      <c r="BL14" s="2233"/>
      <c r="BM14" s="2233"/>
      <c r="BN14" s="2233"/>
      <c r="BO14" s="2233"/>
      <c r="BP14" s="2233"/>
      <c r="BQ14" s="2233"/>
      <c r="BR14" s="2233"/>
      <c r="BS14" s="2233"/>
      <c r="BT14" s="2233"/>
      <c r="BU14" s="2234"/>
      <c r="BV14" s="2235"/>
      <c r="BW14" s="2233"/>
      <c r="BX14" s="2233"/>
      <c r="BY14" s="2224"/>
      <c r="BZ14" s="2224"/>
      <c r="CA14" s="2224"/>
      <c r="CB14" s="2224"/>
      <c r="CC14" s="2224"/>
      <c r="CD14" s="2224"/>
      <c r="CE14" s="2224"/>
      <c r="CF14" s="2224"/>
      <c r="CG14" s="2223"/>
      <c r="CH14" s="2238"/>
      <c r="CI14" s="2230"/>
      <c r="CJ14" s="2231"/>
      <c r="CK14" s="2223"/>
      <c r="CL14" s="2224"/>
      <c r="CM14" s="2223"/>
      <c r="CN14" s="2231"/>
      <c r="CO14" s="2230"/>
      <c r="CP14" s="2230"/>
      <c r="CR14" s="2230"/>
      <c r="CS14" s="2261"/>
      <c r="CU14" s="2230"/>
      <c r="CV14" s="2231"/>
      <c r="CW14" s="2230"/>
      <c r="CX14" s="2225"/>
      <c r="CY14" s="2231"/>
      <c r="CZ14" s="2225"/>
      <c r="DA14" s="2225"/>
      <c r="DB14" s="2232"/>
      <c r="DC14" s="2225"/>
      <c r="DD14" s="2225"/>
      <c r="DE14" s="2226"/>
    </row>
    <row r="15" spans="1:109" s="2070" customFormat="1" ht="15.75" customHeight="1" thickBot="1">
      <c r="A15" s="3167" t="s">
        <v>1245</v>
      </c>
      <c r="B15" s="2239"/>
      <c r="C15" s="2240"/>
      <c r="D15" s="2240"/>
      <c r="E15" s="2240"/>
      <c r="F15" s="2240"/>
      <c r="G15" s="2240"/>
      <c r="H15" s="2240"/>
      <c r="I15" s="2240"/>
      <c r="J15" s="2240"/>
      <c r="K15" s="2240"/>
      <c r="L15" s="2240"/>
      <c r="M15" s="2241"/>
      <c r="N15" s="2239"/>
      <c r="O15" s="2240"/>
      <c r="P15" s="2240"/>
      <c r="Q15" s="2240"/>
      <c r="R15" s="2240"/>
      <c r="S15" s="2240"/>
      <c r="T15" s="2240"/>
      <c r="U15" s="2240"/>
      <c r="V15" s="2240"/>
      <c r="W15" s="2240"/>
      <c r="X15" s="2240"/>
      <c r="Y15" s="2242"/>
      <c r="Z15" s="2243"/>
      <c r="AA15" s="2240"/>
      <c r="AB15" s="2240"/>
      <c r="AC15" s="2240"/>
      <c r="AD15" s="2240"/>
      <c r="AE15" s="2240"/>
      <c r="AF15" s="2240"/>
      <c r="AG15" s="2240"/>
      <c r="AH15" s="2240"/>
      <c r="AI15" s="2240"/>
      <c r="AJ15" s="2240"/>
      <c r="AK15" s="2241"/>
      <c r="AL15" s="2239"/>
      <c r="AM15" s="2240"/>
      <c r="AN15" s="2240"/>
      <c r="AO15" s="2240"/>
      <c r="AP15" s="2240"/>
      <c r="AQ15" s="2240"/>
      <c r="AR15" s="2240"/>
      <c r="AS15" s="2240"/>
      <c r="AT15" s="2240"/>
      <c r="AU15" s="2240"/>
      <c r="AV15" s="2240"/>
      <c r="AW15" s="2242"/>
      <c r="AX15" s="2243"/>
      <c r="AY15" s="2240"/>
      <c r="AZ15" s="2240"/>
      <c r="BA15" s="2240"/>
      <c r="BB15" s="2240"/>
      <c r="BC15" s="2240"/>
      <c r="BD15" s="2240"/>
      <c r="BE15" s="2240"/>
      <c r="BF15" s="2240"/>
      <c r="BG15" s="2240"/>
      <c r="BH15" s="2240"/>
      <c r="BI15" s="2241"/>
      <c r="BJ15" s="2239"/>
      <c r="BK15" s="2240"/>
      <c r="BL15" s="2240"/>
      <c r="BM15" s="2240"/>
      <c r="BN15" s="2240"/>
      <c r="BO15" s="2240"/>
      <c r="BP15" s="2240"/>
      <c r="BQ15" s="2240"/>
      <c r="BR15" s="2240"/>
      <c r="BS15" s="2240"/>
      <c r="BT15" s="2240"/>
      <c r="BU15" s="2242"/>
      <c r="BV15" s="2243"/>
      <c r="BW15" s="2240"/>
      <c r="BX15" s="2240"/>
      <c r="BY15" s="2244"/>
      <c r="BZ15" s="2244"/>
      <c r="CA15" s="2244"/>
      <c r="CB15" s="2244"/>
      <c r="CC15" s="2244"/>
      <c r="CD15" s="2244"/>
      <c r="CE15" s="2244"/>
      <c r="CF15" s="2244"/>
      <c r="CG15" s="2245"/>
      <c r="CH15" s="2246"/>
      <c r="CI15" s="2247"/>
      <c r="CJ15" s="2248"/>
      <c r="CK15" s="2249"/>
      <c r="CL15" s="2250"/>
      <c r="CM15" s="2249"/>
      <c r="CN15" s="2248"/>
      <c r="CO15" s="2247"/>
      <c r="CP15" s="2247"/>
      <c r="CQ15" s="2248"/>
      <c r="CR15" s="2247"/>
      <c r="CS15" s="2262"/>
      <c r="CT15" s="2263"/>
      <c r="CU15" s="2247"/>
      <c r="CV15" s="2248"/>
      <c r="CW15" s="2247"/>
      <c r="CX15" s="2255"/>
      <c r="CY15" s="2248"/>
      <c r="CZ15" s="2255"/>
      <c r="DA15" s="2255"/>
      <c r="DB15" s="2256"/>
      <c r="DC15" s="2255"/>
      <c r="DD15" s="2255"/>
      <c r="DE15" s="2251"/>
    </row>
    <row r="16" spans="1:109" ht="16.5" thickTop="1"/>
    <row r="17" spans="1:1" ht="14.25">
      <c r="A17" s="2174" t="s">
        <v>1246</v>
      </c>
    </row>
    <row r="18" spans="1:1" ht="14.25">
      <c r="A18" s="2174" t="s">
        <v>1247</v>
      </c>
    </row>
    <row r="19" spans="1:1" ht="14.25">
      <c r="A19" s="2259" t="s">
        <v>1248</v>
      </c>
    </row>
    <row r="20" spans="1:1" ht="14.25">
      <c r="A20" s="2259" t="s">
        <v>1249</v>
      </c>
    </row>
    <row r="21" spans="1:1" ht="14.25">
      <c r="A21" s="2259" t="s">
        <v>1250</v>
      </c>
    </row>
  </sheetData>
  <hyperlinks>
    <hyperlink ref="A1" location="Menu!A1" display="Return to Menu"/>
  </hyperlinks>
  <pageMargins left="0.35433070866141736" right="0.19685039370078741" top="0.6692913385826772" bottom="0.19685039370078741" header="0.23622047244094491" footer="0.51181102362204722"/>
  <pageSetup paperSize="9" scale="61" firstPageNumber="171" fitToWidth="4" fitToHeight="4" orientation="landscape" useFirstPageNumber="1" r:id="rId1"/>
  <headerFooter scaleWithDoc="0" alignWithMargins="0"/>
  <colBreaks count="7" manualBreakCount="7">
    <brk id="15" max="20" man="1"/>
    <brk id="29" max="20" man="1"/>
    <brk id="42" max="20" man="1"/>
    <brk id="54" max="20" man="1"/>
    <brk id="66" max="20" man="1"/>
    <brk id="78" max="20" man="1"/>
    <brk id="90" max="20"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6"/>
  <sheetViews>
    <sheetView view="pageBreakPreview" zoomScaleSheetLayoutView="100" workbookViewId="0">
      <pane xSplit="1" ySplit="4" topLeftCell="B100" activePane="bottomRight" state="frozen"/>
      <selection activeCell="D116" sqref="D116"/>
      <selection pane="topRight" activeCell="D116" sqref="D116"/>
      <selection pane="bottomLeft" activeCell="D116" sqref="D116"/>
      <selection pane="bottomRight"/>
    </sheetView>
  </sheetViews>
  <sheetFormatPr defaultRowHeight="14.25"/>
  <cols>
    <col min="1" max="1" width="21" style="1007" customWidth="1"/>
    <col min="2" max="5" width="17.7109375" style="1007" customWidth="1"/>
    <col min="6" max="6" width="21.5703125" style="1007" customWidth="1"/>
    <col min="7" max="7" width="14.85546875" style="1007" customWidth="1"/>
    <col min="8" max="8" width="17.7109375" style="1007" customWidth="1"/>
    <col min="9" max="9" width="14.85546875" style="1007" customWidth="1"/>
    <col min="10" max="10" width="16.7109375" style="1007" customWidth="1"/>
    <col min="11" max="11" width="11.5703125" style="1007" bestFit="1" customWidth="1"/>
    <col min="12" max="12" width="10.42578125" style="1007" bestFit="1" customWidth="1"/>
    <col min="13" max="223" width="9.140625" style="1007"/>
    <col min="224" max="224" width="14.28515625" style="1007" customWidth="1"/>
    <col min="225" max="229" width="17.7109375" style="1007" customWidth="1"/>
    <col min="230" max="256" width="9.140625" style="1007"/>
    <col min="257" max="257" width="22.140625" style="1007" customWidth="1"/>
    <col min="258" max="262" width="17.7109375" style="1007" customWidth="1"/>
    <col min="263" max="263" width="14.85546875" style="1007" customWidth="1"/>
    <col min="264" max="264" width="17.7109375" style="1007" customWidth="1"/>
    <col min="265" max="265" width="14.85546875" style="1007" customWidth="1"/>
    <col min="266" max="266" width="16.7109375" style="1007" customWidth="1"/>
    <col min="267" max="267" width="11.5703125" style="1007" bestFit="1" customWidth="1"/>
    <col min="268" max="268" width="10.42578125" style="1007" bestFit="1" customWidth="1"/>
    <col min="269" max="479" width="9.140625" style="1007"/>
    <col min="480" max="480" width="14.28515625" style="1007" customWidth="1"/>
    <col min="481" max="485" width="17.7109375" style="1007" customWidth="1"/>
    <col min="486" max="512" width="9.140625" style="1007"/>
    <col min="513" max="513" width="22.140625" style="1007" customWidth="1"/>
    <col min="514" max="518" width="17.7109375" style="1007" customWidth="1"/>
    <col min="519" max="519" width="14.85546875" style="1007" customWidth="1"/>
    <col min="520" max="520" width="17.7109375" style="1007" customWidth="1"/>
    <col min="521" max="521" width="14.85546875" style="1007" customWidth="1"/>
    <col min="522" max="522" width="16.7109375" style="1007" customWidth="1"/>
    <col min="523" max="523" width="11.5703125" style="1007" bestFit="1" customWidth="1"/>
    <col min="524" max="524" width="10.42578125" style="1007" bestFit="1" customWidth="1"/>
    <col min="525" max="735" width="9.140625" style="1007"/>
    <col min="736" max="736" width="14.28515625" style="1007" customWidth="1"/>
    <col min="737" max="741" width="17.7109375" style="1007" customWidth="1"/>
    <col min="742" max="768" width="9.140625" style="1007"/>
    <col min="769" max="769" width="22.140625" style="1007" customWidth="1"/>
    <col min="770" max="774" width="17.7109375" style="1007" customWidth="1"/>
    <col min="775" max="775" width="14.85546875" style="1007" customWidth="1"/>
    <col min="776" max="776" width="17.7109375" style="1007" customWidth="1"/>
    <col min="777" max="777" width="14.85546875" style="1007" customWidth="1"/>
    <col min="778" max="778" width="16.7109375" style="1007" customWidth="1"/>
    <col min="779" max="779" width="11.5703125" style="1007" bestFit="1" customWidth="1"/>
    <col min="780" max="780" width="10.42578125" style="1007" bestFit="1" customWidth="1"/>
    <col min="781" max="991" width="9.140625" style="1007"/>
    <col min="992" max="992" width="14.28515625" style="1007" customWidth="1"/>
    <col min="993" max="997" width="17.7109375" style="1007" customWidth="1"/>
    <col min="998" max="1024" width="9.140625" style="1007"/>
    <col min="1025" max="1025" width="22.140625" style="1007" customWidth="1"/>
    <col min="1026" max="1030" width="17.7109375" style="1007" customWidth="1"/>
    <col min="1031" max="1031" width="14.85546875" style="1007" customWidth="1"/>
    <col min="1032" max="1032" width="17.7109375" style="1007" customWidth="1"/>
    <col min="1033" max="1033" width="14.85546875" style="1007" customWidth="1"/>
    <col min="1034" max="1034" width="16.7109375" style="1007" customWidth="1"/>
    <col min="1035" max="1035" width="11.5703125" style="1007" bestFit="1" customWidth="1"/>
    <col min="1036" max="1036" width="10.42578125" style="1007" bestFit="1" customWidth="1"/>
    <col min="1037" max="1247" width="9.140625" style="1007"/>
    <col min="1248" max="1248" width="14.28515625" style="1007" customWidth="1"/>
    <col min="1249" max="1253" width="17.7109375" style="1007" customWidth="1"/>
    <col min="1254" max="1280" width="9.140625" style="1007"/>
    <col min="1281" max="1281" width="22.140625" style="1007" customWidth="1"/>
    <col min="1282" max="1286" width="17.7109375" style="1007" customWidth="1"/>
    <col min="1287" max="1287" width="14.85546875" style="1007" customWidth="1"/>
    <col min="1288" max="1288" width="17.7109375" style="1007" customWidth="1"/>
    <col min="1289" max="1289" width="14.85546875" style="1007" customWidth="1"/>
    <col min="1290" max="1290" width="16.7109375" style="1007" customWidth="1"/>
    <col min="1291" max="1291" width="11.5703125" style="1007" bestFit="1" customWidth="1"/>
    <col min="1292" max="1292" width="10.42578125" style="1007" bestFit="1" customWidth="1"/>
    <col min="1293" max="1503" width="9.140625" style="1007"/>
    <col min="1504" max="1504" width="14.28515625" style="1007" customWidth="1"/>
    <col min="1505" max="1509" width="17.7109375" style="1007" customWidth="1"/>
    <col min="1510" max="1536" width="9.140625" style="1007"/>
    <col min="1537" max="1537" width="22.140625" style="1007" customWidth="1"/>
    <col min="1538" max="1542" width="17.7109375" style="1007" customWidth="1"/>
    <col min="1543" max="1543" width="14.85546875" style="1007" customWidth="1"/>
    <col min="1544" max="1544" width="17.7109375" style="1007" customWidth="1"/>
    <col min="1545" max="1545" width="14.85546875" style="1007" customWidth="1"/>
    <col min="1546" max="1546" width="16.7109375" style="1007" customWidth="1"/>
    <col min="1547" max="1547" width="11.5703125" style="1007" bestFit="1" customWidth="1"/>
    <col min="1548" max="1548" width="10.42578125" style="1007" bestFit="1" customWidth="1"/>
    <col min="1549" max="1759" width="9.140625" style="1007"/>
    <col min="1760" max="1760" width="14.28515625" style="1007" customWidth="1"/>
    <col min="1761" max="1765" width="17.7109375" style="1007" customWidth="1"/>
    <col min="1766" max="1792" width="9.140625" style="1007"/>
    <col min="1793" max="1793" width="22.140625" style="1007" customWidth="1"/>
    <col min="1794" max="1798" width="17.7109375" style="1007" customWidth="1"/>
    <col min="1799" max="1799" width="14.85546875" style="1007" customWidth="1"/>
    <col min="1800" max="1800" width="17.7109375" style="1007" customWidth="1"/>
    <col min="1801" max="1801" width="14.85546875" style="1007" customWidth="1"/>
    <col min="1802" max="1802" width="16.7109375" style="1007" customWidth="1"/>
    <col min="1803" max="1803" width="11.5703125" style="1007" bestFit="1" customWidth="1"/>
    <col min="1804" max="1804" width="10.42578125" style="1007" bestFit="1" customWidth="1"/>
    <col min="1805" max="2015" width="9.140625" style="1007"/>
    <col min="2016" max="2016" width="14.28515625" style="1007" customWidth="1"/>
    <col min="2017" max="2021" width="17.7109375" style="1007" customWidth="1"/>
    <col min="2022" max="2048" width="9.140625" style="1007"/>
    <col min="2049" max="2049" width="22.140625" style="1007" customWidth="1"/>
    <col min="2050" max="2054" width="17.7109375" style="1007" customWidth="1"/>
    <col min="2055" max="2055" width="14.85546875" style="1007" customWidth="1"/>
    <col min="2056" max="2056" width="17.7109375" style="1007" customWidth="1"/>
    <col min="2057" max="2057" width="14.85546875" style="1007" customWidth="1"/>
    <col min="2058" max="2058" width="16.7109375" style="1007" customWidth="1"/>
    <col min="2059" max="2059" width="11.5703125" style="1007" bestFit="1" customWidth="1"/>
    <col min="2060" max="2060" width="10.42578125" style="1007" bestFit="1" customWidth="1"/>
    <col min="2061" max="2271" width="9.140625" style="1007"/>
    <col min="2272" max="2272" width="14.28515625" style="1007" customWidth="1"/>
    <col min="2273" max="2277" width="17.7109375" style="1007" customWidth="1"/>
    <col min="2278" max="2304" width="9.140625" style="1007"/>
    <col min="2305" max="2305" width="22.140625" style="1007" customWidth="1"/>
    <col min="2306" max="2310" width="17.7109375" style="1007" customWidth="1"/>
    <col min="2311" max="2311" width="14.85546875" style="1007" customWidth="1"/>
    <col min="2312" max="2312" width="17.7109375" style="1007" customWidth="1"/>
    <col min="2313" max="2313" width="14.85546875" style="1007" customWidth="1"/>
    <col min="2314" max="2314" width="16.7109375" style="1007" customWidth="1"/>
    <col min="2315" max="2315" width="11.5703125" style="1007" bestFit="1" customWidth="1"/>
    <col min="2316" max="2316" width="10.42578125" style="1007" bestFit="1" customWidth="1"/>
    <col min="2317" max="2527" width="9.140625" style="1007"/>
    <col min="2528" max="2528" width="14.28515625" style="1007" customWidth="1"/>
    <col min="2529" max="2533" width="17.7109375" style="1007" customWidth="1"/>
    <col min="2534" max="2560" width="9.140625" style="1007"/>
    <col min="2561" max="2561" width="22.140625" style="1007" customWidth="1"/>
    <col min="2562" max="2566" width="17.7109375" style="1007" customWidth="1"/>
    <col min="2567" max="2567" width="14.85546875" style="1007" customWidth="1"/>
    <col min="2568" max="2568" width="17.7109375" style="1007" customWidth="1"/>
    <col min="2569" max="2569" width="14.85546875" style="1007" customWidth="1"/>
    <col min="2570" max="2570" width="16.7109375" style="1007" customWidth="1"/>
    <col min="2571" max="2571" width="11.5703125" style="1007" bestFit="1" customWidth="1"/>
    <col min="2572" max="2572" width="10.42578125" style="1007" bestFit="1" customWidth="1"/>
    <col min="2573" max="2783" width="9.140625" style="1007"/>
    <col min="2784" max="2784" width="14.28515625" style="1007" customWidth="1"/>
    <col min="2785" max="2789" width="17.7109375" style="1007" customWidth="1"/>
    <col min="2790" max="2816" width="9.140625" style="1007"/>
    <col min="2817" max="2817" width="22.140625" style="1007" customWidth="1"/>
    <col min="2818" max="2822" width="17.7109375" style="1007" customWidth="1"/>
    <col min="2823" max="2823" width="14.85546875" style="1007" customWidth="1"/>
    <col min="2824" max="2824" width="17.7109375" style="1007" customWidth="1"/>
    <col min="2825" max="2825" width="14.85546875" style="1007" customWidth="1"/>
    <col min="2826" max="2826" width="16.7109375" style="1007" customWidth="1"/>
    <col min="2827" max="2827" width="11.5703125" style="1007" bestFit="1" customWidth="1"/>
    <col min="2828" max="2828" width="10.42578125" style="1007" bestFit="1" customWidth="1"/>
    <col min="2829" max="3039" width="9.140625" style="1007"/>
    <col min="3040" max="3040" width="14.28515625" style="1007" customWidth="1"/>
    <col min="3041" max="3045" width="17.7109375" style="1007" customWidth="1"/>
    <col min="3046" max="3072" width="9.140625" style="1007"/>
    <col min="3073" max="3073" width="22.140625" style="1007" customWidth="1"/>
    <col min="3074" max="3078" width="17.7109375" style="1007" customWidth="1"/>
    <col min="3079" max="3079" width="14.85546875" style="1007" customWidth="1"/>
    <col min="3080" max="3080" width="17.7109375" style="1007" customWidth="1"/>
    <col min="3081" max="3081" width="14.85546875" style="1007" customWidth="1"/>
    <col min="3082" max="3082" width="16.7109375" style="1007" customWidth="1"/>
    <col min="3083" max="3083" width="11.5703125" style="1007" bestFit="1" customWidth="1"/>
    <col min="3084" max="3084" width="10.42578125" style="1007" bestFit="1" customWidth="1"/>
    <col min="3085" max="3295" width="9.140625" style="1007"/>
    <col min="3296" max="3296" width="14.28515625" style="1007" customWidth="1"/>
    <col min="3297" max="3301" width="17.7109375" style="1007" customWidth="1"/>
    <col min="3302" max="3328" width="9.140625" style="1007"/>
    <col min="3329" max="3329" width="22.140625" style="1007" customWidth="1"/>
    <col min="3330" max="3334" width="17.7109375" style="1007" customWidth="1"/>
    <col min="3335" max="3335" width="14.85546875" style="1007" customWidth="1"/>
    <col min="3336" max="3336" width="17.7109375" style="1007" customWidth="1"/>
    <col min="3337" max="3337" width="14.85546875" style="1007" customWidth="1"/>
    <col min="3338" max="3338" width="16.7109375" style="1007" customWidth="1"/>
    <col min="3339" max="3339" width="11.5703125" style="1007" bestFit="1" customWidth="1"/>
    <col min="3340" max="3340" width="10.42578125" style="1007" bestFit="1" customWidth="1"/>
    <col min="3341" max="3551" width="9.140625" style="1007"/>
    <col min="3552" max="3552" width="14.28515625" style="1007" customWidth="1"/>
    <col min="3553" max="3557" width="17.7109375" style="1007" customWidth="1"/>
    <col min="3558" max="3584" width="9.140625" style="1007"/>
    <col min="3585" max="3585" width="22.140625" style="1007" customWidth="1"/>
    <col min="3586" max="3590" width="17.7109375" style="1007" customWidth="1"/>
    <col min="3591" max="3591" width="14.85546875" style="1007" customWidth="1"/>
    <col min="3592" max="3592" width="17.7109375" style="1007" customWidth="1"/>
    <col min="3593" max="3593" width="14.85546875" style="1007" customWidth="1"/>
    <col min="3594" max="3594" width="16.7109375" style="1007" customWidth="1"/>
    <col min="3595" max="3595" width="11.5703125" style="1007" bestFit="1" customWidth="1"/>
    <col min="3596" max="3596" width="10.42578125" style="1007" bestFit="1" customWidth="1"/>
    <col min="3597" max="3807" width="9.140625" style="1007"/>
    <col min="3808" max="3808" width="14.28515625" style="1007" customWidth="1"/>
    <col min="3809" max="3813" width="17.7109375" style="1007" customWidth="1"/>
    <col min="3814" max="3840" width="9.140625" style="1007"/>
    <col min="3841" max="3841" width="22.140625" style="1007" customWidth="1"/>
    <col min="3842" max="3846" width="17.7109375" style="1007" customWidth="1"/>
    <col min="3847" max="3847" width="14.85546875" style="1007" customWidth="1"/>
    <col min="3848" max="3848" width="17.7109375" style="1007" customWidth="1"/>
    <col min="3849" max="3849" width="14.85546875" style="1007" customWidth="1"/>
    <col min="3850" max="3850" width="16.7109375" style="1007" customWidth="1"/>
    <col min="3851" max="3851" width="11.5703125" style="1007" bestFit="1" customWidth="1"/>
    <col min="3852" max="3852" width="10.42578125" style="1007" bestFit="1" customWidth="1"/>
    <col min="3853" max="4063" width="9.140625" style="1007"/>
    <col min="4064" max="4064" width="14.28515625" style="1007" customWidth="1"/>
    <col min="4065" max="4069" width="17.7109375" style="1007" customWidth="1"/>
    <col min="4070" max="4096" width="9.140625" style="1007"/>
    <col min="4097" max="4097" width="22.140625" style="1007" customWidth="1"/>
    <col min="4098" max="4102" width="17.7109375" style="1007" customWidth="1"/>
    <col min="4103" max="4103" width="14.85546875" style="1007" customWidth="1"/>
    <col min="4104" max="4104" width="17.7109375" style="1007" customWidth="1"/>
    <col min="4105" max="4105" width="14.85546875" style="1007" customWidth="1"/>
    <col min="4106" max="4106" width="16.7109375" style="1007" customWidth="1"/>
    <col min="4107" max="4107" width="11.5703125" style="1007" bestFit="1" customWidth="1"/>
    <col min="4108" max="4108" width="10.42578125" style="1007" bestFit="1" customWidth="1"/>
    <col min="4109" max="4319" width="9.140625" style="1007"/>
    <col min="4320" max="4320" width="14.28515625" style="1007" customWidth="1"/>
    <col min="4321" max="4325" width="17.7109375" style="1007" customWidth="1"/>
    <col min="4326" max="4352" width="9.140625" style="1007"/>
    <col min="4353" max="4353" width="22.140625" style="1007" customWidth="1"/>
    <col min="4354" max="4358" width="17.7109375" style="1007" customWidth="1"/>
    <col min="4359" max="4359" width="14.85546875" style="1007" customWidth="1"/>
    <col min="4360" max="4360" width="17.7109375" style="1007" customWidth="1"/>
    <col min="4361" max="4361" width="14.85546875" style="1007" customWidth="1"/>
    <col min="4362" max="4362" width="16.7109375" style="1007" customWidth="1"/>
    <col min="4363" max="4363" width="11.5703125" style="1007" bestFit="1" customWidth="1"/>
    <col min="4364" max="4364" width="10.42578125" style="1007" bestFit="1" customWidth="1"/>
    <col min="4365" max="4575" width="9.140625" style="1007"/>
    <col min="4576" max="4576" width="14.28515625" style="1007" customWidth="1"/>
    <col min="4577" max="4581" width="17.7109375" style="1007" customWidth="1"/>
    <col min="4582" max="4608" width="9.140625" style="1007"/>
    <col min="4609" max="4609" width="22.140625" style="1007" customWidth="1"/>
    <col min="4610" max="4614" width="17.7109375" style="1007" customWidth="1"/>
    <col min="4615" max="4615" width="14.85546875" style="1007" customWidth="1"/>
    <col min="4616" max="4616" width="17.7109375" style="1007" customWidth="1"/>
    <col min="4617" max="4617" width="14.85546875" style="1007" customWidth="1"/>
    <col min="4618" max="4618" width="16.7109375" style="1007" customWidth="1"/>
    <col min="4619" max="4619" width="11.5703125" style="1007" bestFit="1" customWidth="1"/>
    <col min="4620" max="4620" width="10.42578125" style="1007" bestFit="1" customWidth="1"/>
    <col min="4621" max="4831" width="9.140625" style="1007"/>
    <col min="4832" max="4832" width="14.28515625" style="1007" customWidth="1"/>
    <col min="4833" max="4837" width="17.7109375" style="1007" customWidth="1"/>
    <col min="4838" max="4864" width="9.140625" style="1007"/>
    <col min="4865" max="4865" width="22.140625" style="1007" customWidth="1"/>
    <col min="4866" max="4870" width="17.7109375" style="1007" customWidth="1"/>
    <col min="4871" max="4871" width="14.85546875" style="1007" customWidth="1"/>
    <col min="4872" max="4872" width="17.7109375" style="1007" customWidth="1"/>
    <col min="4873" max="4873" width="14.85546875" style="1007" customWidth="1"/>
    <col min="4874" max="4874" width="16.7109375" style="1007" customWidth="1"/>
    <col min="4875" max="4875" width="11.5703125" style="1007" bestFit="1" customWidth="1"/>
    <col min="4876" max="4876" width="10.42578125" style="1007" bestFit="1" customWidth="1"/>
    <col min="4877" max="5087" width="9.140625" style="1007"/>
    <col min="5088" max="5088" width="14.28515625" style="1007" customWidth="1"/>
    <col min="5089" max="5093" width="17.7109375" style="1007" customWidth="1"/>
    <col min="5094" max="5120" width="9.140625" style="1007"/>
    <col min="5121" max="5121" width="22.140625" style="1007" customWidth="1"/>
    <col min="5122" max="5126" width="17.7109375" style="1007" customWidth="1"/>
    <col min="5127" max="5127" width="14.85546875" style="1007" customWidth="1"/>
    <col min="5128" max="5128" width="17.7109375" style="1007" customWidth="1"/>
    <col min="5129" max="5129" width="14.85546875" style="1007" customWidth="1"/>
    <col min="5130" max="5130" width="16.7109375" style="1007" customWidth="1"/>
    <col min="5131" max="5131" width="11.5703125" style="1007" bestFit="1" customWidth="1"/>
    <col min="5132" max="5132" width="10.42578125" style="1007" bestFit="1" customWidth="1"/>
    <col min="5133" max="5343" width="9.140625" style="1007"/>
    <col min="5344" max="5344" width="14.28515625" style="1007" customWidth="1"/>
    <col min="5345" max="5349" width="17.7109375" style="1007" customWidth="1"/>
    <col min="5350" max="5376" width="9.140625" style="1007"/>
    <col min="5377" max="5377" width="22.140625" style="1007" customWidth="1"/>
    <col min="5378" max="5382" width="17.7109375" style="1007" customWidth="1"/>
    <col min="5383" max="5383" width="14.85546875" style="1007" customWidth="1"/>
    <col min="5384" max="5384" width="17.7109375" style="1007" customWidth="1"/>
    <col min="5385" max="5385" width="14.85546875" style="1007" customWidth="1"/>
    <col min="5386" max="5386" width="16.7109375" style="1007" customWidth="1"/>
    <col min="5387" max="5387" width="11.5703125" style="1007" bestFit="1" customWidth="1"/>
    <col min="5388" max="5388" width="10.42578125" style="1007" bestFit="1" customWidth="1"/>
    <col min="5389" max="5599" width="9.140625" style="1007"/>
    <col min="5600" max="5600" width="14.28515625" style="1007" customWidth="1"/>
    <col min="5601" max="5605" width="17.7109375" style="1007" customWidth="1"/>
    <col min="5606" max="5632" width="9.140625" style="1007"/>
    <col min="5633" max="5633" width="22.140625" style="1007" customWidth="1"/>
    <col min="5634" max="5638" width="17.7109375" style="1007" customWidth="1"/>
    <col min="5639" max="5639" width="14.85546875" style="1007" customWidth="1"/>
    <col min="5640" max="5640" width="17.7109375" style="1007" customWidth="1"/>
    <col min="5641" max="5641" width="14.85546875" style="1007" customWidth="1"/>
    <col min="5642" max="5642" width="16.7109375" style="1007" customWidth="1"/>
    <col min="5643" max="5643" width="11.5703125" style="1007" bestFit="1" customWidth="1"/>
    <col min="5644" max="5644" width="10.42578125" style="1007" bestFit="1" customWidth="1"/>
    <col min="5645" max="5855" width="9.140625" style="1007"/>
    <col min="5856" max="5856" width="14.28515625" style="1007" customWidth="1"/>
    <col min="5857" max="5861" width="17.7109375" style="1007" customWidth="1"/>
    <col min="5862" max="5888" width="9.140625" style="1007"/>
    <col min="5889" max="5889" width="22.140625" style="1007" customWidth="1"/>
    <col min="5890" max="5894" width="17.7109375" style="1007" customWidth="1"/>
    <col min="5895" max="5895" width="14.85546875" style="1007" customWidth="1"/>
    <col min="5896" max="5896" width="17.7109375" style="1007" customWidth="1"/>
    <col min="5897" max="5897" width="14.85546875" style="1007" customWidth="1"/>
    <col min="5898" max="5898" width="16.7109375" style="1007" customWidth="1"/>
    <col min="5899" max="5899" width="11.5703125" style="1007" bestFit="1" customWidth="1"/>
    <col min="5900" max="5900" width="10.42578125" style="1007" bestFit="1" customWidth="1"/>
    <col min="5901" max="6111" width="9.140625" style="1007"/>
    <col min="6112" max="6112" width="14.28515625" style="1007" customWidth="1"/>
    <col min="6113" max="6117" width="17.7109375" style="1007" customWidth="1"/>
    <col min="6118" max="6144" width="9.140625" style="1007"/>
    <col min="6145" max="6145" width="22.140625" style="1007" customWidth="1"/>
    <col min="6146" max="6150" width="17.7109375" style="1007" customWidth="1"/>
    <col min="6151" max="6151" width="14.85546875" style="1007" customWidth="1"/>
    <col min="6152" max="6152" width="17.7109375" style="1007" customWidth="1"/>
    <col min="6153" max="6153" width="14.85546875" style="1007" customWidth="1"/>
    <col min="6154" max="6154" width="16.7109375" style="1007" customWidth="1"/>
    <col min="6155" max="6155" width="11.5703125" style="1007" bestFit="1" customWidth="1"/>
    <col min="6156" max="6156" width="10.42578125" style="1007" bestFit="1" customWidth="1"/>
    <col min="6157" max="6367" width="9.140625" style="1007"/>
    <col min="6368" max="6368" width="14.28515625" style="1007" customWidth="1"/>
    <col min="6369" max="6373" width="17.7109375" style="1007" customWidth="1"/>
    <col min="6374" max="6400" width="9.140625" style="1007"/>
    <col min="6401" max="6401" width="22.140625" style="1007" customWidth="1"/>
    <col min="6402" max="6406" width="17.7109375" style="1007" customWidth="1"/>
    <col min="6407" max="6407" width="14.85546875" style="1007" customWidth="1"/>
    <col min="6408" max="6408" width="17.7109375" style="1007" customWidth="1"/>
    <col min="6409" max="6409" width="14.85546875" style="1007" customWidth="1"/>
    <col min="6410" max="6410" width="16.7109375" style="1007" customWidth="1"/>
    <col min="6411" max="6411" width="11.5703125" style="1007" bestFit="1" customWidth="1"/>
    <col min="6412" max="6412" width="10.42578125" style="1007" bestFit="1" customWidth="1"/>
    <col min="6413" max="6623" width="9.140625" style="1007"/>
    <col min="6624" max="6624" width="14.28515625" style="1007" customWidth="1"/>
    <col min="6625" max="6629" width="17.7109375" style="1007" customWidth="1"/>
    <col min="6630" max="6656" width="9.140625" style="1007"/>
    <col min="6657" max="6657" width="22.140625" style="1007" customWidth="1"/>
    <col min="6658" max="6662" width="17.7109375" style="1007" customWidth="1"/>
    <col min="6663" max="6663" width="14.85546875" style="1007" customWidth="1"/>
    <col min="6664" max="6664" width="17.7109375" style="1007" customWidth="1"/>
    <col min="6665" max="6665" width="14.85546875" style="1007" customWidth="1"/>
    <col min="6666" max="6666" width="16.7109375" style="1007" customWidth="1"/>
    <col min="6667" max="6667" width="11.5703125" style="1007" bestFit="1" customWidth="1"/>
    <col min="6668" max="6668" width="10.42578125" style="1007" bestFit="1" customWidth="1"/>
    <col min="6669" max="6879" width="9.140625" style="1007"/>
    <col min="6880" max="6880" width="14.28515625" style="1007" customWidth="1"/>
    <col min="6881" max="6885" width="17.7109375" style="1007" customWidth="1"/>
    <col min="6886" max="6912" width="9.140625" style="1007"/>
    <col min="6913" max="6913" width="22.140625" style="1007" customWidth="1"/>
    <col min="6914" max="6918" width="17.7109375" style="1007" customWidth="1"/>
    <col min="6919" max="6919" width="14.85546875" style="1007" customWidth="1"/>
    <col min="6920" max="6920" width="17.7109375" style="1007" customWidth="1"/>
    <col min="6921" max="6921" width="14.85546875" style="1007" customWidth="1"/>
    <col min="6922" max="6922" width="16.7109375" style="1007" customWidth="1"/>
    <col min="6923" max="6923" width="11.5703125" style="1007" bestFit="1" customWidth="1"/>
    <col min="6924" max="6924" width="10.42578125" style="1007" bestFit="1" customWidth="1"/>
    <col min="6925" max="7135" width="9.140625" style="1007"/>
    <col min="7136" max="7136" width="14.28515625" style="1007" customWidth="1"/>
    <col min="7137" max="7141" width="17.7109375" style="1007" customWidth="1"/>
    <col min="7142" max="7168" width="9.140625" style="1007"/>
    <col min="7169" max="7169" width="22.140625" style="1007" customWidth="1"/>
    <col min="7170" max="7174" width="17.7109375" style="1007" customWidth="1"/>
    <col min="7175" max="7175" width="14.85546875" style="1007" customWidth="1"/>
    <col min="7176" max="7176" width="17.7109375" style="1007" customWidth="1"/>
    <col min="7177" max="7177" width="14.85546875" style="1007" customWidth="1"/>
    <col min="7178" max="7178" width="16.7109375" style="1007" customWidth="1"/>
    <col min="7179" max="7179" width="11.5703125" style="1007" bestFit="1" customWidth="1"/>
    <col min="7180" max="7180" width="10.42578125" style="1007" bestFit="1" customWidth="1"/>
    <col min="7181" max="7391" width="9.140625" style="1007"/>
    <col min="7392" max="7392" width="14.28515625" style="1007" customWidth="1"/>
    <col min="7393" max="7397" width="17.7109375" style="1007" customWidth="1"/>
    <col min="7398" max="7424" width="9.140625" style="1007"/>
    <col min="7425" max="7425" width="22.140625" style="1007" customWidth="1"/>
    <col min="7426" max="7430" width="17.7109375" style="1007" customWidth="1"/>
    <col min="7431" max="7431" width="14.85546875" style="1007" customWidth="1"/>
    <col min="7432" max="7432" width="17.7109375" style="1007" customWidth="1"/>
    <col min="7433" max="7433" width="14.85546875" style="1007" customWidth="1"/>
    <col min="7434" max="7434" width="16.7109375" style="1007" customWidth="1"/>
    <col min="7435" max="7435" width="11.5703125" style="1007" bestFit="1" customWidth="1"/>
    <col min="7436" max="7436" width="10.42578125" style="1007" bestFit="1" customWidth="1"/>
    <col min="7437" max="7647" width="9.140625" style="1007"/>
    <col min="7648" max="7648" width="14.28515625" style="1007" customWidth="1"/>
    <col min="7649" max="7653" width="17.7109375" style="1007" customWidth="1"/>
    <col min="7654" max="7680" width="9.140625" style="1007"/>
    <col min="7681" max="7681" width="22.140625" style="1007" customWidth="1"/>
    <col min="7682" max="7686" width="17.7109375" style="1007" customWidth="1"/>
    <col min="7687" max="7687" width="14.85546875" style="1007" customWidth="1"/>
    <col min="7688" max="7688" width="17.7109375" style="1007" customWidth="1"/>
    <col min="7689" max="7689" width="14.85546875" style="1007" customWidth="1"/>
    <col min="7690" max="7690" width="16.7109375" style="1007" customWidth="1"/>
    <col min="7691" max="7691" width="11.5703125" style="1007" bestFit="1" customWidth="1"/>
    <col min="7692" max="7692" width="10.42578125" style="1007" bestFit="1" customWidth="1"/>
    <col min="7693" max="7903" width="9.140625" style="1007"/>
    <col min="7904" max="7904" width="14.28515625" style="1007" customWidth="1"/>
    <col min="7905" max="7909" width="17.7109375" style="1007" customWidth="1"/>
    <col min="7910" max="7936" width="9.140625" style="1007"/>
    <col min="7937" max="7937" width="22.140625" style="1007" customWidth="1"/>
    <col min="7938" max="7942" width="17.7109375" style="1007" customWidth="1"/>
    <col min="7943" max="7943" width="14.85546875" style="1007" customWidth="1"/>
    <col min="7944" max="7944" width="17.7109375" style="1007" customWidth="1"/>
    <col min="7945" max="7945" width="14.85546875" style="1007" customWidth="1"/>
    <col min="7946" max="7946" width="16.7109375" style="1007" customWidth="1"/>
    <col min="7947" max="7947" width="11.5703125" style="1007" bestFit="1" customWidth="1"/>
    <col min="7948" max="7948" width="10.42578125" style="1007" bestFit="1" customWidth="1"/>
    <col min="7949" max="8159" width="9.140625" style="1007"/>
    <col min="8160" max="8160" width="14.28515625" style="1007" customWidth="1"/>
    <col min="8161" max="8165" width="17.7109375" style="1007" customWidth="1"/>
    <col min="8166" max="8192" width="9.140625" style="1007"/>
    <col min="8193" max="8193" width="22.140625" style="1007" customWidth="1"/>
    <col min="8194" max="8198" width="17.7109375" style="1007" customWidth="1"/>
    <col min="8199" max="8199" width="14.85546875" style="1007" customWidth="1"/>
    <col min="8200" max="8200" width="17.7109375" style="1007" customWidth="1"/>
    <col min="8201" max="8201" width="14.85546875" style="1007" customWidth="1"/>
    <col min="8202" max="8202" width="16.7109375" style="1007" customWidth="1"/>
    <col min="8203" max="8203" width="11.5703125" style="1007" bestFit="1" customWidth="1"/>
    <col min="8204" max="8204" width="10.42578125" style="1007" bestFit="1" customWidth="1"/>
    <col min="8205" max="8415" width="9.140625" style="1007"/>
    <col min="8416" max="8416" width="14.28515625" style="1007" customWidth="1"/>
    <col min="8417" max="8421" width="17.7109375" style="1007" customWidth="1"/>
    <col min="8422" max="8448" width="9.140625" style="1007"/>
    <col min="8449" max="8449" width="22.140625" style="1007" customWidth="1"/>
    <col min="8450" max="8454" width="17.7109375" style="1007" customWidth="1"/>
    <col min="8455" max="8455" width="14.85546875" style="1007" customWidth="1"/>
    <col min="8456" max="8456" width="17.7109375" style="1007" customWidth="1"/>
    <col min="8457" max="8457" width="14.85546875" style="1007" customWidth="1"/>
    <col min="8458" max="8458" width="16.7109375" style="1007" customWidth="1"/>
    <col min="8459" max="8459" width="11.5703125" style="1007" bestFit="1" customWidth="1"/>
    <col min="8460" max="8460" width="10.42578125" style="1007" bestFit="1" customWidth="1"/>
    <col min="8461" max="8671" width="9.140625" style="1007"/>
    <col min="8672" max="8672" width="14.28515625" style="1007" customWidth="1"/>
    <col min="8673" max="8677" width="17.7109375" style="1007" customWidth="1"/>
    <col min="8678" max="8704" width="9.140625" style="1007"/>
    <col min="8705" max="8705" width="22.140625" style="1007" customWidth="1"/>
    <col min="8706" max="8710" width="17.7109375" style="1007" customWidth="1"/>
    <col min="8711" max="8711" width="14.85546875" style="1007" customWidth="1"/>
    <col min="8712" max="8712" width="17.7109375" style="1007" customWidth="1"/>
    <col min="8713" max="8713" width="14.85546875" style="1007" customWidth="1"/>
    <col min="8714" max="8714" width="16.7109375" style="1007" customWidth="1"/>
    <col min="8715" max="8715" width="11.5703125" style="1007" bestFit="1" customWidth="1"/>
    <col min="8716" max="8716" width="10.42578125" style="1007" bestFit="1" customWidth="1"/>
    <col min="8717" max="8927" width="9.140625" style="1007"/>
    <col min="8928" max="8928" width="14.28515625" style="1007" customWidth="1"/>
    <col min="8929" max="8933" width="17.7109375" style="1007" customWidth="1"/>
    <col min="8934" max="8960" width="9.140625" style="1007"/>
    <col min="8961" max="8961" width="22.140625" style="1007" customWidth="1"/>
    <col min="8962" max="8966" width="17.7109375" style="1007" customWidth="1"/>
    <col min="8967" max="8967" width="14.85546875" style="1007" customWidth="1"/>
    <col min="8968" max="8968" width="17.7109375" style="1007" customWidth="1"/>
    <col min="8969" max="8969" width="14.85546875" style="1007" customWidth="1"/>
    <col min="8970" max="8970" width="16.7109375" style="1007" customWidth="1"/>
    <col min="8971" max="8971" width="11.5703125" style="1007" bestFit="1" customWidth="1"/>
    <col min="8972" max="8972" width="10.42578125" style="1007" bestFit="1" customWidth="1"/>
    <col min="8973" max="9183" width="9.140625" style="1007"/>
    <col min="9184" max="9184" width="14.28515625" style="1007" customWidth="1"/>
    <col min="9185" max="9189" width="17.7109375" style="1007" customWidth="1"/>
    <col min="9190" max="9216" width="9.140625" style="1007"/>
    <col min="9217" max="9217" width="22.140625" style="1007" customWidth="1"/>
    <col min="9218" max="9222" width="17.7109375" style="1007" customWidth="1"/>
    <col min="9223" max="9223" width="14.85546875" style="1007" customWidth="1"/>
    <col min="9224" max="9224" width="17.7109375" style="1007" customWidth="1"/>
    <col min="9225" max="9225" width="14.85546875" style="1007" customWidth="1"/>
    <col min="9226" max="9226" width="16.7109375" style="1007" customWidth="1"/>
    <col min="9227" max="9227" width="11.5703125" style="1007" bestFit="1" customWidth="1"/>
    <col min="9228" max="9228" width="10.42578125" style="1007" bestFit="1" customWidth="1"/>
    <col min="9229" max="9439" width="9.140625" style="1007"/>
    <col min="9440" max="9440" width="14.28515625" style="1007" customWidth="1"/>
    <col min="9441" max="9445" width="17.7109375" style="1007" customWidth="1"/>
    <col min="9446" max="9472" width="9.140625" style="1007"/>
    <col min="9473" max="9473" width="22.140625" style="1007" customWidth="1"/>
    <col min="9474" max="9478" width="17.7109375" style="1007" customWidth="1"/>
    <col min="9479" max="9479" width="14.85546875" style="1007" customWidth="1"/>
    <col min="9480" max="9480" width="17.7109375" style="1007" customWidth="1"/>
    <col min="9481" max="9481" width="14.85546875" style="1007" customWidth="1"/>
    <col min="9482" max="9482" width="16.7109375" style="1007" customWidth="1"/>
    <col min="9483" max="9483" width="11.5703125" style="1007" bestFit="1" customWidth="1"/>
    <col min="9484" max="9484" width="10.42578125" style="1007" bestFit="1" customWidth="1"/>
    <col min="9485" max="9695" width="9.140625" style="1007"/>
    <col min="9696" max="9696" width="14.28515625" style="1007" customWidth="1"/>
    <col min="9697" max="9701" width="17.7109375" style="1007" customWidth="1"/>
    <col min="9702" max="9728" width="9.140625" style="1007"/>
    <col min="9729" max="9729" width="22.140625" style="1007" customWidth="1"/>
    <col min="9730" max="9734" width="17.7109375" style="1007" customWidth="1"/>
    <col min="9735" max="9735" width="14.85546875" style="1007" customWidth="1"/>
    <col min="9736" max="9736" width="17.7109375" style="1007" customWidth="1"/>
    <col min="9737" max="9737" width="14.85546875" style="1007" customWidth="1"/>
    <col min="9738" max="9738" width="16.7109375" style="1007" customWidth="1"/>
    <col min="9739" max="9739" width="11.5703125" style="1007" bestFit="1" customWidth="1"/>
    <col min="9740" max="9740" width="10.42578125" style="1007" bestFit="1" customWidth="1"/>
    <col min="9741" max="9951" width="9.140625" style="1007"/>
    <col min="9952" max="9952" width="14.28515625" style="1007" customWidth="1"/>
    <col min="9953" max="9957" width="17.7109375" style="1007" customWidth="1"/>
    <col min="9958" max="9984" width="9.140625" style="1007"/>
    <col min="9985" max="9985" width="22.140625" style="1007" customWidth="1"/>
    <col min="9986" max="9990" width="17.7109375" style="1007" customWidth="1"/>
    <col min="9991" max="9991" width="14.85546875" style="1007" customWidth="1"/>
    <col min="9992" max="9992" width="17.7109375" style="1007" customWidth="1"/>
    <col min="9993" max="9993" width="14.85546875" style="1007" customWidth="1"/>
    <col min="9994" max="9994" width="16.7109375" style="1007" customWidth="1"/>
    <col min="9995" max="9995" width="11.5703125" style="1007" bestFit="1" customWidth="1"/>
    <col min="9996" max="9996" width="10.42578125" style="1007" bestFit="1" customWidth="1"/>
    <col min="9997" max="10207" width="9.140625" style="1007"/>
    <col min="10208" max="10208" width="14.28515625" style="1007" customWidth="1"/>
    <col min="10209" max="10213" width="17.7109375" style="1007" customWidth="1"/>
    <col min="10214" max="10240" width="9.140625" style="1007"/>
    <col min="10241" max="10241" width="22.140625" style="1007" customWidth="1"/>
    <col min="10242" max="10246" width="17.7109375" style="1007" customWidth="1"/>
    <col min="10247" max="10247" width="14.85546875" style="1007" customWidth="1"/>
    <col min="10248" max="10248" width="17.7109375" style="1007" customWidth="1"/>
    <col min="10249" max="10249" width="14.85546875" style="1007" customWidth="1"/>
    <col min="10250" max="10250" width="16.7109375" style="1007" customWidth="1"/>
    <col min="10251" max="10251" width="11.5703125" style="1007" bestFit="1" customWidth="1"/>
    <col min="10252" max="10252" width="10.42578125" style="1007" bestFit="1" customWidth="1"/>
    <col min="10253" max="10463" width="9.140625" style="1007"/>
    <col min="10464" max="10464" width="14.28515625" style="1007" customWidth="1"/>
    <col min="10465" max="10469" width="17.7109375" style="1007" customWidth="1"/>
    <col min="10470" max="10496" width="9.140625" style="1007"/>
    <col min="10497" max="10497" width="22.140625" style="1007" customWidth="1"/>
    <col min="10498" max="10502" width="17.7109375" style="1007" customWidth="1"/>
    <col min="10503" max="10503" width="14.85546875" style="1007" customWidth="1"/>
    <col min="10504" max="10504" width="17.7109375" style="1007" customWidth="1"/>
    <col min="10505" max="10505" width="14.85546875" style="1007" customWidth="1"/>
    <col min="10506" max="10506" width="16.7109375" style="1007" customWidth="1"/>
    <col min="10507" max="10507" width="11.5703125" style="1007" bestFit="1" customWidth="1"/>
    <col min="10508" max="10508" width="10.42578125" style="1007" bestFit="1" customWidth="1"/>
    <col min="10509" max="10719" width="9.140625" style="1007"/>
    <col min="10720" max="10720" width="14.28515625" style="1007" customWidth="1"/>
    <col min="10721" max="10725" width="17.7109375" style="1007" customWidth="1"/>
    <col min="10726" max="10752" width="9.140625" style="1007"/>
    <col min="10753" max="10753" width="22.140625" style="1007" customWidth="1"/>
    <col min="10754" max="10758" width="17.7109375" style="1007" customWidth="1"/>
    <col min="10759" max="10759" width="14.85546875" style="1007" customWidth="1"/>
    <col min="10760" max="10760" width="17.7109375" style="1007" customWidth="1"/>
    <col min="10761" max="10761" width="14.85546875" style="1007" customWidth="1"/>
    <col min="10762" max="10762" width="16.7109375" style="1007" customWidth="1"/>
    <col min="10763" max="10763" width="11.5703125" style="1007" bestFit="1" customWidth="1"/>
    <col min="10764" max="10764" width="10.42578125" style="1007" bestFit="1" customWidth="1"/>
    <col min="10765" max="10975" width="9.140625" style="1007"/>
    <col min="10976" max="10976" width="14.28515625" style="1007" customWidth="1"/>
    <col min="10977" max="10981" width="17.7109375" style="1007" customWidth="1"/>
    <col min="10982" max="11008" width="9.140625" style="1007"/>
    <col min="11009" max="11009" width="22.140625" style="1007" customWidth="1"/>
    <col min="11010" max="11014" width="17.7109375" style="1007" customWidth="1"/>
    <col min="11015" max="11015" width="14.85546875" style="1007" customWidth="1"/>
    <col min="11016" max="11016" width="17.7109375" style="1007" customWidth="1"/>
    <col min="11017" max="11017" width="14.85546875" style="1007" customWidth="1"/>
    <col min="11018" max="11018" width="16.7109375" style="1007" customWidth="1"/>
    <col min="11019" max="11019" width="11.5703125" style="1007" bestFit="1" customWidth="1"/>
    <col min="11020" max="11020" width="10.42578125" style="1007" bestFit="1" customWidth="1"/>
    <col min="11021" max="11231" width="9.140625" style="1007"/>
    <col min="11232" max="11232" width="14.28515625" style="1007" customWidth="1"/>
    <col min="11233" max="11237" width="17.7109375" style="1007" customWidth="1"/>
    <col min="11238" max="11264" width="9.140625" style="1007"/>
    <col min="11265" max="11265" width="22.140625" style="1007" customWidth="1"/>
    <col min="11266" max="11270" width="17.7109375" style="1007" customWidth="1"/>
    <col min="11271" max="11271" width="14.85546875" style="1007" customWidth="1"/>
    <col min="11272" max="11272" width="17.7109375" style="1007" customWidth="1"/>
    <col min="11273" max="11273" width="14.85546875" style="1007" customWidth="1"/>
    <col min="11274" max="11274" width="16.7109375" style="1007" customWidth="1"/>
    <col min="11275" max="11275" width="11.5703125" style="1007" bestFit="1" customWidth="1"/>
    <col min="11276" max="11276" width="10.42578125" style="1007" bestFit="1" customWidth="1"/>
    <col min="11277" max="11487" width="9.140625" style="1007"/>
    <col min="11488" max="11488" width="14.28515625" style="1007" customWidth="1"/>
    <col min="11489" max="11493" width="17.7109375" style="1007" customWidth="1"/>
    <col min="11494" max="11520" width="9.140625" style="1007"/>
    <col min="11521" max="11521" width="22.140625" style="1007" customWidth="1"/>
    <col min="11522" max="11526" width="17.7109375" style="1007" customWidth="1"/>
    <col min="11527" max="11527" width="14.85546875" style="1007" customWidth="1"/>
    <col min="11528" max="11528" width="17.7109375" style="1007" customWidth="1"/>
    <col min="11529" max="11529" width="14.85546875" style="1007" customWidth="1"/>
    <col min="11530" max="11530" width="16.7109375" style="1007" customWidth="1"/>
    <col min="11531" max="11531" width="11.5703125" style="1007" bestFit="1" customWidth="1"/>
    <col min="11532" max="11532" width="10.42578125" style="1007" bestFit="1" customWidth="1"/>
    <col min="11533" max="11743" width="9.140625" style="1007"/>
    <col min="11744" max="11744" width="14.28515625" style="1007" customWidth="1"/>
    <col min="11745" max="11749" width="17.7109375" style="1007" customWidth="1"/>
    <col min="11750" max="11776" width="9.140625" style="1007"/>
    <col min="11777" max="11777" width="22.140625" style="1007" customWidth="1"/>
    <col min="11778" max="11782" width="17.7109375" style="1007" customWidth="1"/>
    <col min="11783" max="11783" width="14.85546875" style="1007" customWidth="1"/>
    <col min="11784" max="11784" width="17.7109375" style="1007" customWidth="1"/>
    <col min="11785" max="11785" width="14.85546875" style="1007" customWidth="1"/>
    <col min="11786" max="11786" width="16.7109375" style="1007" customWidth="1"/>
    <col min="11787" max="11787" width="11.5703125" style="1007" bestFit="1" customWidth="1"/>
    <col min="11788" max="11788" width="10.42578125" style="1007" bestFit="1" customWidth="1"/>
    <col min="11789" max="11999" width="9.140625" style="1007"/>
    <col min="12000" max="12000" width="14.28515625" style="1007" customWidth="1"/>
    <col min="12001" max="12005" width="17.7109375" style="1007" customWidth="1"/>
    <col min="12006" max="12032" width="9.140625" style="1007"/>
    <col min="12033" max="12033" width="22.140625" style="1007" customWidth="1"/>
    <col min="12034" max="12038" width="17.7109375" style="1007" customWidth="1"/>
    <col min="12039" max="12039" width="14.85546875" style="1007" customWidth="1"/>
    <col min="12040" max="12040" width="17.7109375" style="1007" customWidth="1"/>
    <col min="12041" max="12041" width="14.85546875" style="1007" customWidth="1"/>
    <col min="12042" max="12042" width="16.7109375" style="1007" customWidth="1"/>
    <col min="12043" max="12043" width="11.5703125" style="1007" bestFit="1" customWidth="1"/>
    <col min="12044" max="12044" width="10.42578125" style="1007" bestFit="1" customWidth="1"/>
    <col min="12045" max="12255" width="9.140625" style="1007"/>
    <col min="12256" max="12256" width="14.28515625" style="1007" customWidth="1"/>
    <col min="12257" max="12261" width="17.7109375" style="1007" customWidth="1"/>
    <col min="12262" max="12288" width="9.140625" style="1007"/>
    <col min="12289" max="12289" width="22.140625" style="1007" customWidth="1"/>
    <col min="12290" max="12294" width="17.7109375" style="1007" customWidth="1"/>
    <col min="12295" max="12295" width="14.85546875" style="1007" customWidth="1"/>
    <col min="12296" max="12296" width="17.7109375" style="1007" customWidth="1"/>
    <col min="12297" max="12297" width="14.85546875" style="1007" customWidth="1"/>
    <col min="12298" max="12298" width="16.7109375" style="1007" customWidth="1"/>
    <col min="12299" max="12299" width="11.5703125" style="1007" bestFit="1" customWidth="1"/>
    <col min="12300" max="12300" width="10.42578125" style="1007" bestFit="1" customWidth="1"/>
    <col min="12301" max="12511" width="9.140625" style="1007"/>
    <col min="12512" max="12512" width="14.28515625" style="1007" customWidth="1"/>
    <col min="12513" max="12517" width="17.7109375" style="1007" customWidth="1"/>
    <col min="12518" max="12544" width="9.140625" style="1007"/>
    <col min="12545" max="12545" width="22.140625" style="1007" customWidth="1"/>
    <col min="12546" max="12550" width="17.7109375" style="1007" customWidth="1"/>
    <col min="12551" max="12551" width="14.85546875" style="1007" customWidth="1"/>
    <col min="12552" max="12552" width="17.7109375" style="1007" customWidth="1"/>
    <col min="12553" max="12553" width="14.85546875" style="1007" customWidth="1"/>
    <col min="12554" max="12554" width="16.7109375" style="1007" customWidth="1"/>
    <col min="12555" max="12555" width="11.5703125" style="1007" bestFit="1" customWidth="1"/>
    <col min="12556" max="12556" width="10.42578125" style="1007" bestFit="1" customWidth="1"/>
    <col min="12557" max="12767" width="9.140625" style="1007"/>
    <col min="12768" max="12768" width="14.28515625" style="1007" customWidth="1"/>
    <col min="12769" max="12773" width="17.7109375" style="1007" customWidth="1"/>
    <col min="12774" max="12800" width="9.140625" style="1007"/>
    <col min="12801" max="12801" width="22.140625" style="1007" customWidth="1"/>
    <col min="12802" max="12806" width="17.7109375" style="1007" customWidth="1"/>
    <col min="12807" max="12807" width="14.85546875" style="1007" customWidth="1"/>
    <col min="12808" max="12808" width="17.7109375" style="1007" customWidth="1"/>
    <col min="12809" max="12809" width="14.85546875" style="1007" customWidth="1"/>
    <col min="12810" max="12810" width="16.7109375" style="1007" customWidth="1"/>
    <col min="12811" max="12811" width="11.5703125" style="1007" bestFit="1" customWidth="1"/>
    <col min="12812" max="12812" width="10.42578125" style="1007" bestFit="1" customWidth="1"/>
    <col min="12813" max="13023" width="9.140625" style="1007"/>
    <col min="13024" max="13024" width="14.28515625" style="1007" customWidth="1"/>
    <col min="13025" max="13029" width="17.7109375" style="1007" customWidth="1"/>
    <col min="13030" max="13056" width="9.140625" style="1007"/>
    <col min="13057" max="13057" width="22.140625" style="1007" customWidth="1"/>
    <col min="13058" max="13062" width="17.7109375" style="1007" customWidth="1"/>
    <col min="13063" max="13063" width="14.85546875" style="1007" customWidth="1"/>
    <col min="13064" max="13064" width="17.7109375" style="1007" customWidth="1"/>
    <col min="13065" max="13065" width="14.85546875" style="1007" customWidth="1"/>
    <col min="13066" max="13066" width="16.7109375" style="1007" customWidth="1"/>
    <col min="13067" max="13067" width="11.5703125" style="1007" bestFit="1" customWidth="1"/>
    <col min="13068" max="13068" width="10.42578125" style="1007" bestFit="1" customWidth="1"/>
    <col min="13069" max="13279" width="9.140625" style="1007"/>
    <col min="13280" max="13280" width="14.28515625" style="1007" customWidth="1"/>
    <col min="13281" max="13285" width="17.7109375" style="1007" customWidth="1"/>
    <col min="13286" max="13312" width="9.140625" style="1007"/>
    <col min="13313" max="13313" width="22.140625" style="1007" customWidth="1"/>
    <col min="13314" max="13318" width="17.7109375" style="1007" customWidth="1"/>
    <col min="13319" max="13319" width="14.85546875" style="1007" customWidth="1"/>
    <col min="13320" max="13320" width="17.7109375" style="1007" customWidth="1"/>
    <col min="13321" max="13321" width="14.85546875" style="1007" customWidth="1"/>
    <col min="13322" max="13322" width="16.7109375" style="1007" customWidth="1"/>
    <col min="13323" max="13323" width="11.5703125" style="1007" bestFit="1" customWidth="1"/>
    <col min="13324" max="13324" width="10.42578125" style="1007" bestFit="1" customWidth="1"/>
    <col min="13325" max="13535" width="9.140625" style="1007"/>
    <col min="13536" max="13536" width="14.28515625" style="1007" customWidth="1"/>
    <col min="13537" max="13541" width="17.7109375" style="1007" customWidth="1"/>
    <col min="13542" max="13568" width="9.140625" style="1007"/>
    <col min="13569" max="13569" width="22.140625" style="1007" customWidth="1"/>
    <col min="13570" max="13574" width="17.7109375" style="1007" customWidth="1"/>
    <col min="13575" max="13575" width="14.85546875" style="1007" customWidth="1"/>
    <col min="13576" max="13576" width="17.7109375" style="1007" customWidth="1"/>
    <col min="13577" max="13577" width="14.85546875" style="1007" customWidth="1"/>
    <col min="13578" max="13578" width="16.7109375" style="1007" customWidth="1"/>
    <col min="13579" max="13579" width="11.5703125" style="1007" bestFit="1" customWidth="1"/>
    <col min="13580" max="13580" width="10.42578125" style="1007" bestFit="1" customWidth="1"/>
    <col min="13581" max="13791" width="9.140625" style="1007"/>
    <col min="13792" max="13792" width="14.28515625" style="1007" customWidth="1"/>
    <col min="13793" max="13797" width="17.7109375" style="1007" customWidth="1"/>
    <col min="13798" max="13824" width="9.140625" style="1007"/>
    <col min="13825" max="13825" width="22.140625" style="1007" customWidth="1"/>
    <col min="13826" max="13830" width="17.7109375" style="1007" customWidth="1"/>
    <col min="13831" max="13831" width="14.85546875" style="1007" customWidth="1"/>
    <col min="13832" max="13832" width="17.7109375" style="1007" customWidth="1"/>
    <col min="13833" max="13833" width="14.85546875" style="1007" customWidth="1"/>
    <col min="13834" max="13834" width="16.7109375" style="1007" customWidth="1"/>
    <col min="13835" max="13835" width="11.5703125" style="1007" bestFit="1" customWidth="1"/>
    <col min="13836" max="13836" width="10.42578125" style="1007" bestFit="1" customWidth="1"/>
    <col min="13837" max="14047" width="9.140625" style="1007"/>
    <col min="14048" max="14048" width="14.28515625" style="1007" customWidth="1"/>
    <col min="14049" max="14053" width="17.7109375" style="1007" customWidth="1"/>
    <col min="14054" max="14080" width="9.140625" style="1007"/>
    <col min="14081" max="14081" width="22.140625" style="1007" customWidth="1"/>
    <col min="14082" max="14086" width="17.7109375" style="1007" customWidth="1"/>
    <col min="14087" max="14087" width="14.85546875" style="1007" customWidth="1"/>
    <col min="14088" max="14088" width="17.7109375" style="1007" customWidth="1"/>
    <col min="14089" max="14089" width="14.85546875" style="1007" customWidth="1"/>
    <col min="14090" max="14090" width="16.7109375" style="1007" customWidth="1"/>
    <col min="14091" max="14091" width="11.5703125" style="1007" bestFit="1" customWidth="1"/>
    <col min="14092" max="14092" width="10.42578125" style="1007" bestFit="1" customWidth="1"/>
    <col min="14093" max="14303" width="9.140625" style="1007"/>
    <col min="14304" max="14304" width="14.28515625" style="1007" customWidth="1"/>
    <col min="14305" max="14309" width="17.7109375" style="1007" customWidth="1"/>
    <col min="14310" max="14336" width="9.140625" style="1007"/>
    <col min="14337" max="14337" width="22.140625" style="1007" customWidth="1"/>
    <col min="14338" max="14342" width="17.7109375" style="1007" customWidth="1"/>
    <col min="14343" max="14343" width="14.85546875" style="1007" customWidth="1"/>
    <col min="14344" max="14344" width="17.7109375" style="1007" customWidth="1"/>
    <col min="14345" max="14345" width="14.85546875" style="1007" customWidth="1"/>
    <col min="14346" max="14346" width="16.7109375" style="1007" customWidth="1"/>
    <col min="14347" max="14347" width="11.5703125" style="1007" bestFit="1" customWidth="1"/>
    <col min="14348" max="14348" width="10.42578125" style="1007" bestFit="1" customWidth="1"/>
    <col min="14349" max="14559" width="9.140625" style="1007"/>
    <col min="14560" max="14560" width="14.28515625" style="1007" customWidth="1"/>
    <col min="14561" max="14565" width="17.7109375" style="1007" customWidth="1"/>
    <col min="14566" max="14592" width="9.140625" style="1007"/>
    <col min="14593" max="14593" width="22.140625" style="1007" customWidth="1"/>
    <col min="14594" max="14598" width="17.7109375" style="1007" customWidth="1"/>
    <col min="14599" max="14599" width="14.85546875" style="1007" customWidth="1"/>
    <col min="14600" max="14600" width="17.7109375" style="1007" customWidth="1"/>
    <col min="14601" max="14601" width="14.85546875" style="1007" customWidth="1"/>
    <col min="14602" max="14602" width="16.7109375" style="1007" customWidth="1"/>
    <col min="14603" max="14603" width="11.5703125" style="1007" bestFit="1" customWidth="1"/>
    <col min="14604" max="14604" width="10.42578125" style="1007" bestFit="1" customWidth="1"/>
    <col min="14605" max="14815" width="9.140625" style="1007"/>
    <col min="14816" max="14816" width="14.28515625" style="1007" customWidth="1"/>
    <col min="14817" max="14821" width="17.7109375" style="1007" customWidth="1"/>
    <col min="14822" max="14848" width="9.140625" style="1007"/>
    <col min="14849" max="14849" width="22.140625" style="1007" customWidth="1"/>
    <col min="14850" max="14854" width="17.7109375" style="1007" customWidth="1"/>
    <col min="14855" max="14855" width="14.85546875" style="1007" customWidth="1"/>
    <col min="14856" max="14856" width="17.7109375" style="1007" customWidth="1"/>
    <col min="14857" max="14857" width="14.85546875" style="1007" customWidth="1"/>
    <col min="14858" max="14858" width="16.7109375" style="1007" customWidth="1"/>
    <col min="14859" max="14859" width="11.5703125" style="1007" bestFit="1" customWidth="1"/>
    <col min="14860" max="14860" width="10.42578125" style="1007" bestFit="1" customWidth="1"/>
    <col min="14861" max="15071" width="9.140625" style="1007"/>
    <col min="15072" max="15072" width="14.28515625" style="1007" customWidth="1"/>
    <col min="15073" max="15077" width="17.7109375" style="1007" customWidth="1"/>
    <col min="15078" max="15104" width="9.140625" style="1007"/>
    <col min="15105" max="15105" width="22.140625" style="1007" customWidth="1"/>
    <col min="15106" max="15110" width="17.7109375" style="1007" customWidth="1"/>
    <col min="15111" max="15111" width="14.85546875" style="1007" customWidth="1"/>
    <col min="15112" max="15112" width="17.7109375" style="1007" customWidth="1"/>
    <col min="15113" max="15113" width="14.85546875" style="1007" customWidth="1"/>
    <col min="15114" max="15114" width="16.7109375" style="1007" customWidth="1"/>
    <col min="15115" max="15115" width="11.5703125" style="1007" bestFit="1" customWidth="1"/>
    <col min="15116" max="15116" width="10.42578125" style="1007" bestFit="1" customWidth="1"/>
    <col min="15117" max="15327" width="9.140625" style="1007"/>
    <col min="15328" max="15328" width="14.28515625" style="1007" customWidth="1"/>
    <col min="15329" max="15333" width="17.7109375" style="1007" customWidth="1"/>
    <col min="15334" max="15360" width="9.140625" style="1007"/>
    <col min="15361" max="15361" width="22.140625" style="1007" customWidth="1"/>
    <col min="15362" max="15366" width="17.7109375" style="1007" customWidth="1"/>
    <col min="15367" max="15367" width="14.85546875" style="1007" customWidth="1"/>
    <col min="15368" max="15368" width="17.7109375" style="1007" customWidth="1"/>
    <col min="15369" max="15369" width="14.85546875" style="1007" customWidth="1"/>
    <col min="15370" max="15370" width="16.7109375" style="1007" customWidth="1"/>
    <col min="15371" max="15371" width="11.5703125" style="1007" bestFit="1" customWidth="1"/>
    <col min="15372" max="15372" width="10.42578125" style="1007" bestFit="1" customWidth="1"/>
    <col min="15373" max="15583" width="9.140625" style="1007"/>
    <col min="15584" max="15584" width="14.28515625" style="1007" customWidth="1"/>
    <col min="15585" max="15589" width="17.7109375" style="1007" customWidth="1"/>
    <col min="15590" max="15616" width="9.140625" style="1007"/>
    <col min="15617" max="15617" width="22.140625" style="1007" customWidth="1"/>
    <col min="15618" max="15622" width="17.7109375" style="1007" customWidth="1"/>
    <col min="15623" max="15623" width="14.85546875" style="1007" customWidth="1"/>
    <col min="15624" max="15624" width="17.7109375" style="1007" customWidth="1"/>
    <col min="15625" max="15625" width="14.85546875" style="1007" customWidth="1"/>
    <col min="15626" max="15626" width="16.7109375" style="1007" customWidth="1"/>
    <col min="15627" max="15627" width="11.5703125" style="1007" bestFit="1" customWidth="1"/>
    <col min="15628" max="15628" width="10.42578125" style="1007" bestFit="1" customWidth="1"/>
    <col min="15629" max="15839" width="9.140625" style="1007"/>
    <col min="15840" max="15840" width="14.28515625" style="1007" customWidth="1"/>
    <col min="15841" max="15845" width="17.7109375" style="1007" customWidth="1"/>
    <col min="15846" max="15872" width="9.140625" style="1007"/>
    <col min="15873" max="15873" width="22.140625" style="1007" customWidth="1"/>
    <col min="15874" max="15878" width="17.7109375" style="1007" customWidth="1"/>
    <col min="15879" max="15879" width="14.85546875" style="1007" customWidth="1"/>
    <col min="15880" max="15880" width="17.7109375" style="1007" customWidth="1"/>
    <col min="15881" max="15881" width="14.85546875" style="1007" customWidth="1"/>
    <col min="15882" max="15882" width="16.7109375" style="1007" customWidth="1"/>
    <col min="15883" max="15883" width="11.5703125" style="1007" bestFit="1" customWidth="1"/>
    <col min="15884" max="15884" width="10.42578125" style="1007" bestFit="1" customWidth="1"/>
    <col min="15885" max="16095" width="9.140625" style="1007"/>
    <col min="16096" max="16096" width="14.28515625" style="1007" customWidth="1"/>
    <col min="16097" max="16101" width="17.7109375" style="1007" customWidth="1"/>
    <col min="16102" max="16128" width="9.140625" style="1007"/>
    <col min="16129" max="16129" width="22.140625" style="1007" customWidth="1"/>
    <col min="16130" max="16134" width="17.7109375" style="1007" customWidth="1"/>
    <col min="16135" max="16135" width="14.85546875" style="1007" customWidth="1"/>
    <col min="16136" max="16136" width="17.7109375" style="1007" customWidth="1"/>
    <col min="16137" max="16137" width="14.85546875" style="1007" customWidth="1"/>
    <col min="16138" max="16138" width="16.7109375" style="1007" customWidth="1"/>
    <col min="16139" max="16139" width="11.5703125" style="1007" bestFit="1" customWidth="1"/>
    <col min="16140" max="16140" width="10.42578125" style="1007" bestFit="1" customWidth="1"/>
    <col min="16141" max="16351" width="9.140625" style="1007"/>
    <col min="16352" max="16352" width="14.28515625" style="1007" customWidth="1"/>
    <col min="16353" max="16357" width="17.7109375" style="1007" customWidth="1"/>
    <col min="16358" max="16384" width="9.140625" style="1007"/>
  </cols>
  <sheetData>
    <row r="1" spans="1:6" ht="25.5">
      <c r="A1" s="1172" t="s">
        <v>322</v>
      </c>
    </row>
    <row r="2" spans="1:6" s="1008" customFormat="1" ht="18.75" thickBot="1">
      <c r="A2" s="1169" t="s">
        <v>815</v>
      </c>
    </row>
    <row r="3" spans="1:6" s="1017" customFormat="1" ht="16.5" customHeight="1">
      <c r="A3" s="3223" t="s">
        <v>654</v>
      </c>
      <c r="B3" s="2264" t="s">
        <v>1251</v>
      </c>
      <c r="C3" s="2265" t="s">
        <v>1252</v>
      </c>
      <c r="D3" s="2265" t="s">
        <v>1253</v>
      </c>
      <c r="E3" s="2265" t="s">
        <v>1254</v>
      </c>
      <c r="F3" s="2266" t="s">
        <v>1255</v>
      </c>
    </row>
    <row r="4" spans="1:6" s="1017" customFormat="1" ht="16.5" customHeight="1" thickBot="1">
      <c r="A4" s="3224"/>
      <c r="B4" s="2267" t="s">
        <v>816</v>
      </c>
      <c r="C4" s="2268" t="s">
        <v>817</v>
      </c>
      <c r="D4" s="2268" t="s">
        <v>818</v>
      </c>
      <c r="E4" s="2268" t="s">
        <v>1256</v>
      </c>
      <c r="F4" s="2269" t="s">
        <v>1257</v>
      </c>
    </row>
    <row r="5" spans="1:6" ht="15.75">
      <c r="A5" s="2270">
        <v>39448</v>
      </c>
      <c r="B5" s="2271">
        <v>6271.6833549610728</v>
      </c>
      <c r="C5" s="2272">
        <v>4376.2391181680159</v>
      </c>
      <c r="D5" s="2272">
        <v>3444.812956451603</v>
      </c>
      <c r="E5" s="2273">
        <v>10647.922473129089</v>
      </c>
      <c r="F5" s="2274">
        <v>1895.4442367930569</v>
      </c>
    </row>
    <row r="6" spans="1:6" ht="15.75">
      <c r="A6" s="2270">
        <v>39479</v>
      </c>
      <c r="B6" s="2271">
        <v>7584.3120978728293</v>
      </c>
      <c r="C6" s="2272">
        <v>3274.0613308241409</v>
      </c>
      <c r="D6" s="2272">
        <v>2997.6533875977575</v>
      </c>
      <c r="E6" s="2273">
        <v>10858.37342869697</v>
      </c>
      <c r="F6" s="2275">
        <v>4310.2507670486884</v>
      </c>
    </row>
    <row r="7" spans="1:6" ht="15.75">
      <c r="A7" s="2270">
        <v>39508</v>
      </c>
      <c r="B7" s="2271">
        <v>8063.6840504657175</v>
      </c>
      <c r="C7" s="2272">
        <v>3158.0313867325131</v>
      </c>
      <c r="D7" s="2272">
        <v>2868.1098500874332</v>
      </c>
      <c r="E7" s="2273">
        <v>11221.715437198231</v>
      </c>
      <c r="F7" s="2275">
        <v>4905.6526637332045</v>
      </c>
    </row>
    <row r="8" spans="1:6" ht="15.75">
      <c r="A8" s="2270">
        <v>39539</v>
      </c>
      <c r="B8" s="2271">
        <v>8015.6130817947314</v>
      </c>
      <c r="C8" s="2272">
        <v>4243.0497626332499</v>
      </c>
      <c r="D8" s="2272">
        <v>3809.2035599852884</v>
      </c>
      <c r="E8" s="2273">
        <v>12258.662844427981</v>
      </c>
      <c r="F8" s="2275">
        <v>3772.5633191614816</v>
      </c>
    </row>
    <row r="9" spans="1:6" ht="15.75">
      <c r="A9" s="2270">
        <v>39569</v>
      </c>
      <c r="B9" s="2271">
        <v>10293.882087856307</v>
      </c>
      <c r="C9" s="2272">
        <v>4296.8978010084338</v>
      </c>
      <c r="D9" s="2272">
        <v>3897.2339813673452</v>
      </c>
      <c r="E9" s="2273">
        <v>14590.779888864741</v>
      </c>
      <c r="F9" s="2275">
        <v>5996.9842868478736</v>
      </c>
    </row>
    <row r="10" spans="1:6" ht="15.75">
      <c r="A10" s="2270">
        <v>39600</v>
      </c>
      <c r="B10" s="2271">
        <v>9803.0941360129054</v>
      </c>
      <c r="C10" s="2272">
        <v>4653.2010167629041</v>
      </c>
      <c r="D10" s="2272">
        <v>4329.3986172391615</v>
      </c>
      <c r="E10" s="2273">
        <v>14456.295152775809</v>
      </c>
      <c r="F10" s="2275">
        <v>5149.8931192500013</v>
      </c>
    </row>
    <row r="11" spans="1:6" ht="15.75">
      <c r="A11" s="2270">
        <v>39630</v>
      </c>
      <c r="B11" s="2271">
        <v>9953.978412256527</v>
      </c>
      <c r="C11" s="2272">
        <v>4660.1469255135071</v>
      </c>
      <c r="D11" s="2272">
        <v>4293.1548399969925</v>
      </c>
      <c r="E11" s="2273">
        <v>14614.125337770034</v>
      </c>
      <c r="F11" s="2275">
        <v>5293.8314867430199</v>
      </c>
    </row>
    <row r="12" spans="1:6" ht="15.75">
      <c r="A12" s="2270">
        <v>39661</v>
      </c>
      <c r="B12" s="2271">
        <v>8845.6138771142178</v>
      </c>
      <c r="C12" s="2272">
        <v>3757.0439413282129</v>
      </c>
      <c r="D12" s="2272">
        <v>3458.5436713521744</v>
      </c>
      <c r="E12" s="2273">
        <v>12602.657818442431</v>
      </c>
      <c r="F12" s="2275">
        <v>5088.5699357860049</v>
      </c>
    </row>
    <row r="13" spans="1:6" ht="15.75">
      <c r="A13" s="2270">
        <v>39692</v>
      </c>
      <c r="B13" s="2271">
        <v>7737.9040658823697</v>
      </c>
      <c r="C13" s="2272">
        <v>3811.7618939105332</v>
      </c>
      <c r="D13" s="2272">
        <v>3483.5355390592531</v>
      </c>
      <c r="E13" s="2273">
        <v>11549.665959792903</v>
      </c>
      <c r="F13" s="2275">
        <v>3926.1421719718364</v>
      </c>
    </row>
    <row r="14" spans="1:6" ht="15.75">
      <c r="A14" s="2270">
        <v>39722</v>
      </c>
      <c r="B14" s="2271">
        <v>5144.7375468728233</v>
      </c>
      <c r="C14" s="2272">
        <v>4376.9896388276738</v>
      </c>
      <c r="D14" s="2272">
        <v>3909.3613778564786</v>
      </c>
      <c r="E14" s="2273">
        <v>9521.7271857004962</v>
      </c>
      <c r="F14" s="2275">
        <v>767.74790804514942</v>
      </c>
    </row>
    <row r="15" spans="1:6" ht="15.75">
      <c r="A15" s="2270">
        <v>39753</v>
      </c>
      <c r="B15" s="2271">
        <v>3870.9023678654307</v>
      </c>
      <c r="C15" s="2272">
        <v>3969.9101629036481</v>
      </c>
      <c r="D15" s="2272">
        <v>3584.0711952655474</v>
      </c>
      <c r="E15" s="2273">
        <v>7840.8125307690789</v>
      </c>
      <c r="F15" s="2275">
        <v>-99.007795038217409</v>
      </c>
    </row>
    <row r="16" spans="1:6" ht="16.5" thickBot="1">
      <c r="A16" s="2270">
        <v>39783</v>
      </c>
      <c r="B16" s="2271">
        <v>3065.360813174183</v>
      </c>
      <c r="C16" s="2272">
        <v>3012.4481546966636</v>
      </c>
      <c r="D16" s="2272">
        <v>2741.0931422282256</v>
      </c>
      <c r="E16" s="2273">
        <v>6077.8089678708466</v>
      </c>
      <c r="F16" s="2275">
        <v>52.912658477519471</v>
      </c>
    </row>
    <row r="17" spans="1:6" s="2280" customFormat="1" ht="16.5" thickBot="1">
      <c r="A17" s="2276" t="s">
        <v>1258</v>
      </c>
      <c r="B17" s="2277">
        <v>88650.765892129115</v>
      </c>
      <c r="C17" s="2277">
        <v>47589.781133309494</v>
      </c>
      <c r="D17" s="2277">
        <v>42816.172118487251</v>
      </c>
      <c r="E17" s="2278">
        <v>136240.5470254386</v>
      </c>
      <c r="F17" s="2279">
        <v>41060.984758819621</v>
      </c>
    </row>
    <row r="18" spans="1:6" ht="15.75">
      <c r="A18" s="2270">
        <v>39814</v>
      </c>
      <c r="B18" s="2271">
        <v>3273.0041298899673</v>
      </c>
      <c r="C18" s="2272">
        <v>2847.8034309323248</v>
      </c>
      <c r="D18" s="2272">
        <v>2550.7661406023371</v>
      </c>
      <c r="E18" s="2273">
        <v>6120.8075608222916</v>
      </c>
      <c r="F18" s="2275">
        <v>425.20069895764254</v>
      </c>
    </row>
    <row r="19" spans="1:6" ht="15.75">
      <c r="A19" s="2270">
        <v>39845</v>
      </c>
      <c r="B19" s="2271">
        <v>3155.1595492327838</v>
      </c>
      <c r="C19" s="2272">
        <v>2611.4269355677534</v>
      </c>
      <c r="D19" s="2272">
        <v>2359.0570475127934</v>
      </c>
      <c r="E19" s="2273">
        <v>5766.5864848005367</v>
      </c>
      <c r="F19" s="2275">
        <v>543.73261366503039</v>
      </c>
    </row>
    <row r="20" spans="1:6" ht="15.75">
      <c r="A20" s="2270">
        <v>39873</v>
      </c>
      <c r="B20" s="2271">
        <v>3999.2163269507992</v>
      </c>
      <c r="C20" s="2272">
        <v>2902.9684449390575</v>
      </c>
      <c r="D20" s="2272">
        <v>2567.6004600493752</v>
      </c>
      <c r="E20" s="2273">
        <v>6902.1847718898571</v>
      </c>
      <c r="F20" s="2275">
        <v>1096.2478820117417</v>
      </c>
    </row>
    <row r="21" spans="1:6" ht="15.75">
      <c r="A21" s="2270">
        <v>39904</v>
      </c>
      <c r="B21" s="2271">
        <v>3792.5935072884076</v>
      </c>
      <c r="C21" s="2272">
        <v>2790.6966624720822</v>
      </c>
      <c r="D21" s="2272">
        <v>2366.5782689457374</v>
      </c>
      <c r="E21" s="2273">
        <v>6583.2901697604902</v>
      </c>
      <c r="F21" s="2275">
        <v>1001.8968448163255</v>
      </c>
    </row>
    <row r="22" spans="1:6" ht="15.75">
      <c r="A22" s="2270">
        <v>39934</v>
      </c>
      <c r="B22" s="2271">
        <v>4724.705851088047</v>
      </c>
      <c r="C22" s="2272">
        <v>2957.3911819836067</v>
      </c>
      <c r="D22" s="2272">
        <v>2658.0798077208874</v>
      </c>
      <c r="E22" s="2273">
        <v>7682.0970330716536</v>
      </c>
      <c r="F22" s="2275">
        <v>1767.3146691044403</v>
      </c>
    </row>
    <row r="23" spans="1:6" ht="15.75">
      <c r="A23" s="2270">
        <v>39965</v>
      </c>
      <c r="B23" s="2271">
        <v>4589.3950684223546</v>
      </c>
      <c r="C23" s="2272">
        <v>3278.2676295450237</v>
      </c>
      <c r="D23" s="2272">
        <v>2954.8578174859263</v>
      </c>
      <c r="E23" s="2273">
        <v>7867.6626979673783</v>
      </c>
      <c r="F23" s="2275">
        <v>1311.1274388773309</v>
      </c>
    </row>
    <row r="24" spans="1:6" ht="15.75">
      <c r="A24" s="2270">
        <v>39995</v>
      </c>
      <c r="B24" s="2271">
        <v>5069.0420945575834</v>
      </c>
      <c r="C24" s="2272">
        <v>3653.2137213304763</v>
      </c>
      <c r="D24" s="2272">
        <v>3290.8187969132459</v>
      </c>
      <c r="E24" s="2273">
        <v>8722.2558158880602</v>
      </c>
      <c r="F24" s="2275">
        <v>1415.828373227107</v>
      </c>
    </row>
    <row r="25" spans="1:6" ht="15.75">
      <c r="A25" s="2270">
        <v>40026</v>
      </c>
      <c r="B25" s="2271">
        <v>5535.3275520110155</v>
      </c>
      <c r="C25" s="2272">
        <v>3573.5204414349373</v>
      </c>
      <c r="D25" s="2272">
        <v>3249.4577743484638</v>
      </c>
      <c r="E25" s="2273">
        <v>9108.8479934459538</v>
      </c>
      <c r="F25" s="2275">
        <v>1961.8071105760782</v>
      </c>
    </row>
    <row r="26" spans="1:6" ht="15.75">
      <c r="A26" s="2270">
        <v>40057</v>
      </c>
      <c r="B26" s="2271">
        <v>4889.6587860780655</v>
      </c>
      <c r="C26" s="2272">
        <v>2884.8429369748128</v>
      </c>
      <c r="D26" s="2272">
        <v>2594.6319542203464</v>
      </c>
      <c r="E26" s="2273">
        <v>7774.5017230528783</v>
      </c>
      <c r="F26" s="2275">
        <v>2004.8158491032527</v>
      </c>
    </row>
    <row r="27" spans="1:6" ht="15.75">
      <c r="A27" s="2270">
        <v>40087</v>
      </c>
      <c r="B27" s="2271">
        <v>6014.9209262019303</v>
      </c>
      <c r="C27" s="2272">
        <v>3174.4533020941167</v>
      </c>
      <c r="D27" s="2272">
        <v>2873.0943837422406</v>
      </c>
      <c r="E27" s="2273">
        <v>9189.3742282960466</v>
      </c>
      <c r="F27" s="2275">
        <v>2840.4676241078137</v>
      </c>
    </row>
    <row r="28" spans="1:6" ht="15.75">
      <c r="A28" s="2270">
        <v>40118</v>
      </c>
      <c r="B28" s="2271">
        <v>6010.2702372439253</v>
      </c>
      <c r="C28" s="2272">
        <v>3238.1087547267953</v>
      </c>
      <c r="D28" s="2272">
        <v>2949.312038207253</v>
      </c>
      <c r="E28" s="2273">
        <v>9248.3789919707197</v>
      </c>
      <c r="F28" s="2275">
        <v>2772.16148251713</v>
      </c>
    </row>
    <row r="29" spans="1:6" ht="16.5" thickBot="1">
      <c r="A29" s="2270">
        <v>40148</v>
      </c>
      <c r="B29" s="2271">
        <v>7122.1094331787008</v>
      </c>
      <c r="C29" s="2272">
        <v>3197.0828422239292</v>
      </c>
      <c r="D29" s="2272">
        <v>2908.0865670993253</v>
      </c>
      <c r="E29" s="2273">
        <v>10319.192275402631</v>
      </c>
      <c r="F29" s="2275">
        <v>3925.0265909547716</v>
      </c>
    </row>
    <row r="30" spans="1:6" s="2280" customFormat="1" ht="16.5" thickBot="1">
      <c r="A30" s="2276" t="s">
        <v>1259</v>
      </c>
      <c r="B30" s="2277">
        <v>58175.403462143579</v>
      </c>
      <c r="C30" s="2281">
        <v>37109.776284224914</v>
      </c>
      <c r="D30" s="2281">
        <v>33322.34105684793</v>
      </c>
      <c r="E30" s="2282">
        <v>95285.179746368492</v>
      </c>
      <c r="F30" s="2279">
        <v>21065.627177918661</v>
      </c>
    </row>
    <row r="31" spans="1:6" ht="15.75">
      <c r="A31" s="2270">
        <v>40179</v>
      </c>
      <c r="B31" s="2271">
        <v>5851.5564444262063</v>
      </c>
      <c r="C31" s="2272">
        <v>4996.5308863060545</v>
      </c>
      <c r="D31" s="2272">
        <v>4685.6902124889466</v>
      </c>
      <c r="E31" s="2273">
        <v>10848.087330732262</v>
      </c>
      <c r="F31" s="2275">
        <v>855.0255581201518</v>
      </c>
    </row>
    <row r="32" spans="1:6" ht="15.75">
      <c r="A32" s="2270">
        <v>40210</v>
      </c>
      <c r="B32" s="2271">
        <v>6266.8554111130661</v>
      </c>
      <c r="C32" s="2272">
        <v>4284.2077641963879</v>
      </c>
      <c r="D32" s="2272">
        <v>3951.4892384167983</v>
      </c>
      <c r="E32" s="2273">
        <v>10551.063175309453</v>
      </c>
      <c r="F32" s="2275">
        <v>1982.6476469166782</v>
      </c>
    </row>
    <row r="33" spans="1:6" ht="15.75">
      <c r="A33" s="2270">
        <v>40238</v>
      </c>
      <c r="B33" s="2271">
        <v>6897.1848267950072</v>
      </c>
      <c r="C33" s="2272">
        <v>5153.8489795083897</v>
      </c>
      <c r="D33" s="2272">
        <v>4685.663076877966</v>
      </c>
      <c r="E33" s="2273">
        <v>12051.033806303396</v>
      </c>
      <c r="F33" s="2275">
        <v>1743.3358472866175</v>
      </c>
    </row>
    <row r="34" spans="1:6" ht="15.75">
      <c r="A34" s="2270">
        <v>40269</v>
      </c>
      <c r="B34" s="2271">
        <v>7629.9689788039832</v>
      </c>
      <c r="C34" s="2272">
        <v>3894.1773540068607</v>
      </c>
      <c r="D34" s="2272">
        <v>3558.2049583591829</v>
      </c>
      <c r="E34" s="2273">
        <v>11524.146332810844</v>
      </c>
      <c r="F34" s="2275">
        <v>3735.7916247971225</v>
      </c>
    </row>
    <row r="35" spans="1:6" ht="15.75">
      <c r="A35" s="2270">
        <v>40299</v>
      </c>
      <c r="B35" s="2271">
        <v>5974.0549967059405</v>
      </c>
      <c r="C35" s="2272">
        <v>4300.1406786144526</v>
      </c>
      <c r="D35" s="2272">
        <v>3910.6043097382626</v>
      </c>
      <c r="E35" s="2273">
        <v>10274.195675320392</v>
      </c>
      <c r="F35" s="2275">
        <v>1673.914318091488</v>
      </c>
    </row>
    <row r="36" spans="1:6" ht="15.75">
      <c r="A36" s="2270">
        <v>40330</v>
      </c>
      <c r="B36" s="2271">
        <v>6564.8739389138645</v>
      </c>
      <c r="C36" s="2272">
        <v>4400.6841362123469</v>
      </c>
      <c r="D36" s="2272">
        <v>4025.3201297899891</v>
      </c>
      <c r="E36" s="2273">
        <v>10965.558075126211</v>
      </c>
      <c r="F36" s="2275">
        <v>2164.1898027015177</v>
      </c>
    </row>
    <row r="37" spans="1:6" ht="15.75">
      <c r="A37" s="2270">
        <v>40360</v>
      </c>
      <c r="B37" s="2271">
        <v>6685.702772366345</v>
      </c>
      <c r="C37" s="2272">
        <v>4288.357806867828</v>
      </c>
      <c r="D37" s="2272">
        <v>3857.8301256513573</v>
      </c>
      <c r="E37" s="2273">
        <v>10974.060579234174</v>
      </c>
      <c r="F37" s="2275">
        <v>2397.344965498517</v>
      </c>
    </row>
    <row r="38" spans="1:6" ht="15.75">
      <c r="A38" s="2270">
        <v>40391</v>
      </c>
      <c r="B38" s="2271">
        <v>5730.9517325991155</v>
      </c>
      <c r="C38" s="2272">
        <v>4748.4306035241007</v>
      </c>
      <c r="D38" s="2272">
        <v>4298.3333747706974</v>
      </c>
      <c r="E38" s="2273">
        <v>10479.382336123217</v>
      </c>
      <c r="F38" s="2275">
        <v>982.52112907501487</v>
      </c>
    </row>
    <row r="39" spans="1:6" ht="15.75">
      <c r="A39" s="2270">
        <v>40422</v>
      </c>
      <c r="B39" s="2271">
        <v>7450.3027755940002</v>
      </c>
      <c r="C39" s="2272">
        <v>5647.7089488476649</v>
      </c>
      <c r="D39" s="2272">
        <v>5196.1523743684302</v>
      </c>
      <c r="E39" s="2273">
        <v>13098.011724441665</v>
      </c>
      <c r="F39" s="2275">
        <v>1802.5938267463353</v>
      </c>
    </row>
    <row r="40" spans="1:6" ht="15.75">
      <c r="A40" s="2270">
        <v>40452</v>
      </c>
      <c r="B40" s="2271">
        <v>7362.2286996835619</v>
      </c>
      <c r="C40" s="2272">
        <v>4134.4883389560446</v>
      </c>
      <c r="D40" s="2272">
        <v>3769.9065971269656</v>
      </c>
      <c r="E40" s="2273">
        <v>11496.717038639606</v>
      </c>
      <c r="F40" s="2275">
        <v>3227.7403607275173</v>
      </c>
    </row>
    <row r="41" spans="1:6" ht="15.75">
      <c r="A41" s="2270">
        <v>40483</v>
      </c>
      <c r="B41" s="2271">
        <v>6311.5542919087084</v>
      </c>
      <c r="C41" s="2272">
        <v>4732.7828933548553</v>
      </c>
      <c r="D41" s="2272">
        <v>4329.0351101224269</v>
      </c>
      <c r="E41" s="2273">
        <v>11044.337185263565</v>
      </c>
      <c r="F41" s="2275">
        <v>1578.771398553853</v>
      </c>
    </row>
    <row r="42" spans="1:6" ht="16.5" thickBot="1">
      <c r="A42" s="2270">
        <v>40513</v>
      </c>
      <c r="B42" s="2271">
        <v>7854.1404117091797</v>
      </c>
      <c r="C42" s="2272">
        <v>4193.0008840722476</v>
      </c>
      <c r="D42" s="2272">
        <v>3849.744180921326</v>
      </c>
      <c r="E42" s="2273">
        <v>12047.141295781428</v>
      </c>
      <c r="F42" s="2275">
        <v>3661.1395276369321</v>
      </c>
    </row>
    <row r="43" spans="1:6" s="2280" customFormat="1" ht="16.5" thickBot="1">
      <c r="A43" s="2276" t="s">
        <v>903</v>
      </c>
      <c r="B43" s="2277">
        <v>80579.375280618973</v>
      </c>
      <c r="C43" s="2281">
        <v>54774.359274467221</v>
      </c>
      <c r="D43" s="2281">
        <v>50117.973688632359</v>
      </c>
      <c r="E43" s="2282">
        <v>135353.73455508621</v>
      </c>
      <c r="F43" s="2279">
        <v>25805.016006151745</v>
      </c>
    </row>
    <row r="44" spans="1:6" ht="15.75">
      <c r="A44" s="2270">
        <v>40544</v>
      </c>
      <c r="B44" s="2271">
        <v>8178.3656638639795</v>
      </c>
      <c r="C44" s="2272">
        <v>5739.695619603297</v>
      </c>
      <c r="D44" s="2272">
        <v>5259.5199757933597</v>
      </c>
      <c r="E44" s="2273">
        <v>13918.061283467276</v>
      </c>
      <c r="F44" s="2275">
        <v>2438.6700442606825</v>
      </c>
    </row>
    <row r="45" spans="1:6" ht="15.75">
      <c r="A45" s="2270">
        <v>40575</v>
      </c>
      <c r="B45" s="2271">
        <v>7682.384435930594</v>
      </c>
      <c r="C45" s="2272">
        <v>4328.5548248178175</v>
      </c>
      <c r="D45" s="2272">
        <v>3952.219473599841</v>
      </c>
      <c r="E45" s="2273">
        <v>12010.939260748411</v>
      </c>
      <c r="F45" s="2275">
        <v>3353.8296111127765</v>
      </c>
    </row>
    <row r="46" spans="1:6" ht="15.75">
      <c r="A46" s="2270">
        <v>40603</v>
      </c>
      <c r="B46" s="2271">
        <v>7865.7501908229142</v>
      </c>
      <c r="C46" s="2272">
        <v>5888.7562520325919</v>
      </c>
      <c r="D46" s="2272">
        <v>5458.9580616340863</v>
      </c>
      <c r="E46" s="2273">
        <v>13754.506442855505</v>
      </c>
      <c r="F46" s="2275">
        <v>1976.9939387903223</v>
      </c>
    </row>
    <row r="47" spans="1:6" ht="15.75">
      <c r="A47" s="2270">
        <v>40634</v>
      </c>
      <c r="B47" s="2271">
        <v>10265.923302762079</v>
      </c>
      <c r="C47" s="2272">
        <v>5524.6639427013633</v>
      </c>
      <c r="D47" s="2272">
        <v>5166.2667590844039</v>
      </c>
      <c r="E47" s="2273">
        <v>15790.587245463443</v>
      </c>
      <c r="F47" s="2275">
        <v>4741.2593600607161</v>
      </c>
    </row>
    <row r="48" spans="1:6" ht="15.75">
      <c r="A48" s="2270">
        <v>40664</v>
      </c>
      <c r="B48" s="2271">
        <v>8140.4456965544678</v>
      </c>
      <c r="C48" s="2272">
        <v>5217.300587944138</v>
      </c>
      <c r="D48" s="2272">
        <v>4828.0112343045848</v>
      </c>
      <c r="E48" s="2273">
        <v>13357.746284498606</v>
      </c>
      <c r="F48" s="2275">
        <v>2923.1451086103298</v>
      </c>
    </row>
    <row r="49" spans="1:10" ht="15.75">
      <c r="A49" s="2270">
        <v>40695</v>
      </c>
      <c r="B49" s="2271">
        <v>9454.9712559716099</v>
      </c>
      <c r="C49" s="2272">
        <v>5417.4447603978133</v>
      </c>
      <c r="D49" s="2272">
        <v>4963.8069267699393</v>
      </c>
      <c r="E49" s="2273">
        <v>14872.416016369423</v>
      </c>
      <c r="F49" s="2275">
        <v>4037.5264955737966</v>
      </c>
    </row>
    <row r="50" spans="1:10" ht="15.75">
      <c r="A50" s="2270">
        <v>40725</v>
      </c>
      <c r="B50" s="2271">
        <v>8194.513881016197</v>
      </c>
      <c r="C50" s="2272">
        <v>7435.1097473891605</v>
      </c>
      <c r="D50" s="2272">
        <v>6914.8916608357349</v>
      </c>
      <c r="E50" s="2273">
        <v>15629.623628405358</v>
      </c>
      <c r="F50" s="2275">
        <v>759.40413362703657</v>
      </c>
    </row>
    <row r="51" spans="1:10" ht="15.75">
      <c r="A51" s="2270">
        <v>40756</v>
      </c>
      <c r="B51" s="2271">
        <v>8707.0533937056935</v>
      </c>
      <c r="C51" s="2272">
        <v>7848.4356607904829</v>
      </c>
      <c r="D51" s="2272">
        <v>7363.6647212036351</v>
      </c>
      <c r="E51" s="2273">
        <v>16555.489054496175</v>
      </c>
      <c r="F51" s="2275">
        <v>858.61773291521058</v>
      </c>
    </row>
    <row r="52" spans="1:10" ht="15.75">
      <c r="A52" s="2270">
        <v>40797</v>
      </c>
      <c r="B52" s="2271">
        <v>6632.5414091415432</v>
      </c>
      <c r="C52" s="2272">
        <v>6907.2280415542882</v>
      </c>
      <c r="D52" s="2272">
        <v>6381.2813098634288</v>
      </c>
      <c r="E52" s="2273">
        <v>13539.769450695832</v>
      </c>
      <c r="F52" s="2275">
        <v>-274.68663241274498</v>
      </c>
    </row>
    <row r="53" spans="1:10" ht="15.75">
      <c r="A53" s="2270">
        <v>40817</v>
      </c>
      <c r="B53" s="2271">
        <v>9204.4759174090323</v>
      </c>
      <c r="C53" s="2272">
        <v>5167.4362821719715</v>
      </c>
      <c r="D53" s="2272">
        <v>4742.6183835155107</v>
      </c>
      <c r="E53" s="2273">
        <v>14371.912199581004</v>
      </c>
      <c r="F53" s="2275">
        <v>4037.0396352370608</v>
      </c>
    </row>
    <row r="54" spans="1:10" ht="15.75">
      <c r="A54" s="2270">
        <v>40848</v>
      </c>
      <c r="B54" s="2271">
        <v>7771.5364633829813</v>
      </c>
      <c r="C54" s="2272">
        <v>7735.920215666235</v>
      </c>
      <c r="D54" s="2272">
        <v>7259.201043223944</v>
      </c>
      <c r="E54" s="2273">
        <v>15507.456679049217</v>
      </c>
      <c r="F54" s="2275">
        <v>35.616247716746329</v>
      </c>
    </row>
    <row r="55" spans="1:10" ht="16.5" thickBot="1">
      <c r="A55" s="2270">
        <v>40878</v>
      </c>
      <c r="B55" s="2271">
        <v>7780.1179259472774</v>
      </c>
      <c r="C55" s="2272">
        <v>4865.6787398014676</v>
      </c>
      <c r="D55" s="2272">
        <v>4485.3597042527053</v>
      </c>
      <c r="E55" s="2273">
        <v>12645.796665748745</v>
      </c>
      <c r="F55" s="2275">
        <v>2914.4391861458098</v>
      </c>
    </row>
    <row r="56" spans="1:10" s="2280" customFormat="1" ht="16.5" thickBot="1">
      <c r="A56" s="2276" t="s">
        <v>904</v>
      </c>
      <c r="B56" s="2277">
        <v>99878.079536508361</v>
      </c>
      <c r="C56" s="2281">
        <v>72076.224674870624</v>
      </c>
      <c r="D56" s="2281">
        <v>66775.799254081168</v>
      </c>
      <c r="E56" s="2282">
        <v>171954.304211379</v>
      </c>
      <c r="F56" s="2279">
        <v>27801.854861637748</v>
      </c>
    </row>
    <row r="57" spans="1:10" s="2280" customFormat="1" ht="15.75">
      <c r="A57" s="2270">
        <v>40909</v>
      </c>
      <c r="B57" s="2271">
        <v>8480.1725953143869</v>
      </c>
      <c r="C57" s="2272">
        <v>4361.3434285571166</v>
      </c>
      <c r="D57" s="2272">
        <v>4031.4245905598</v>
      </c>
      <c r="E57" s="2273">
        <v>12841.516023871503</v>
      </c>
      <c r="F57" s="2275">
        <v>4118.8291667572703</v>
      </c>
      <c r="G57" s="2283"/>
      <c r="H57" s="2283"/>
      <c r="I57" s="2283"/>
      <c r="J57" s="2283"/>
    </row>
    <row r="58" spans="1:10" s="2280" customFormat="1" ht="15.75">
      <c r="A58" s="2270">
        <v>40940</v>
      </c>
      <c r="B58" s="2271">
        <v>9021.5786555827071</v>
      </c>
      <c r="C58" s="2272">
        <v>5596.3046357074381</v>
      </c>
      <c r="D58" s="2272">
        <v>5148.066413808654</v>
      </c>
      <c r="E58" s="2273">
        <v>14617.883291290145</v>
      </c>
      <c r="F58" s="2275">
        <v>3425.274019875269</v>
      </c>
      <c r="G58" s="2283"/>
      <c r="H58" s="2283"/>
      <c r="I58" s="2283"/>
      <c r="J58" s="2283"/>
    </row>
    <row r="59" spans="1:10" s="2280" customFormat="1" ht="15.75">
      <c r="A59" s="2270">
        <v>40969</v>
      </c>
      <c r="B59" s="2271">
        <v>8875.2013633933257</v>
      </c>
      <c r="C59" s="2272">
        <v>8443.4590961347167</v>
      </c>
      <c r="D59" s="2272">
        <v>7856.0511991638805</v>
      </c>
      <c r="E59" s="2273">
        <v>17318.660459528044</v>
      </c>
      <c r="F59" s="2275">
        <v>431.74226725860899</v>
      </c>
      <c r="G59" s="2283"/>
      <c r="H59" s="2283"/>
      <c r="I59" s="2283"/>
      <c r="J59" s="2283"/>
    </row>
    <row r="60" spans="1:10" ht="15.75">
      <c r="A60" s="2270">
        <v>41000</v>
      </c>
      <c r="B60" s="2271">
        <v>9617.0693171388193</v>
      </c>
      <c r="C60" s="2272">
        <v>6622.0460239050299</v>
      </c>
      <c r="D60" s="2272">
        <v>6206.1861089491613</v>
      </c>
      <c r="E60" s="2273">
        <v>16239.115341043849</v>
      </c>
      <c r="F60" s="2275">
        <v>2995.0232932337894</v>
      </c>
      <c r="G60" s="2284"/>
      <c r="H60" s="2284"/>
      <c r="I60" s="2283"/>
      <c r="J60" s="2283"/>
    </row>
    <row r="61" spans="1:10" ht="15.75">
      <c r="A61" s="2270">
        <v>41030</v>
      </c>
      <c r="B61" s="2271">
        <v>7489.7827996203287</v>
      </c>
      <c r="C61" s="2272">
        <v>5934.1371636567392</v>
      </c>
      <c r="D61" s="2272">
        <v>5493.8994474514984</v>
      </c>
      <c r="E61" s="2273">
        <v>13423.919963277069</v>
      </c>
      <c r="F61" s="2275">
        <v>1555.6456359635895</v>
      </c>
      <c r="G61" s="2284"/>
      <c r="H61" s="2284"/>
      <c r="I61" s="2283"/>
      <c r="J61" s="2283"/>
    </row>
    <row r="62" spans="1:10" ht="15.75">
      <c r="A62" s="2270">
        <v>41061</v>
      </c>
      <c r="B62" s="2271">
        <v>7023.8668357403831</v>
      </c>
      <c r="C62" s="2272">
        <v>5122.2683776805343</v>
      </c>
      <c r="D62" s="2272">
        <v>4677.5343524896789</v>
      </c>
      <c r="E62" s="2273">
        <v>12146.135213420917</v>
      </c>
      <c r="F62" s="2275">
        <v>1901.5984580598488</v>
      </c>
      <c r="G62" s="2284"/>
      <c r="H62" s="2284"/>
      <c r="I62" s="2283"/>
      <c r="J62" s="2283"/>
    </row>
    <row r="63" spans="1:10" ht="15.75">
      <c r="A63" s="2270">
        <v>41091</v>
      </c>
      <c r="B63" s="2271">
        <v>7665.7957831627791</v>
      </c>
      <c r="C63" s="2272">
        <v>4397.4309469390773</v>
      </c>
      <c r="D63" s="2272">
        <v>3989.9457439962898</v>
      </c>
      <c r="E63" s="2273">
        <v>12063.226730101856</v>
      </c>
      <c r="F63" s="2275">
        <v>3268.3648362237018</v>
      </c>
      <c r="G63" s="2284"/>
      <c r="H63" s="2284"/>
      <c r="I63" s="2283"/>
      <c r="J63" s="2283"/>
    </row>
    <row r="64" spans="1:10" ht="15.75">
      <c r="A64" s="2270">
        <v>41122</v>
      </c>
      <c r="B64" s="2271">
        <v>9009.0650518216153</v>
      </c>
      <c r="C64" s="2272">
        <v>4612.3622324405933</v>
      </c>
      <c r="D64" s="2272">
        <v>4212.6999863456122</v>
      </c>
      <c r="E64" s="2273">
        <v>13621.427284262209</v>
      </c>
      <c r="F64" s="2275">
        <v>4396.702819381022</v>
      </c>
      <c r="G64" s="2284"/>
      <c r="H64" s="2284"/>
      <c r="I64" s="2283"/>
      <c r="J64" s="2283"/>
    </row>
    <row r="65" spans="1:10" ht="15.75">
      <c r="A65" s="2270">
        <v>41153</v>
      </c>
      <c r="B65" s="2271">
        <v>7478.2959534430593</v>
      </c>
      <c r="C65" s="2272">
        <v>2994.0726161547032</v>
      </c>
      <c r="D65" s="2272">
        <v>2573.1840121606747</v>
      </c>
      <c r="E65" s="2273">
        <v>10472.368569597762</v>
      </c>
      <c r="F65" s="2275">
        <v>4484.2233372883566</v>
      </c>
      <c r="G65" s="2284"/>
      <c r="H65" s="2284"/>
      <c r="I65" s="2283"/>
      <c r="J65" s="2283"/>
    </row>
    <row r="66" spans="1:10" ht="15.75">
      <c r="A66" s="2270">
        <v>41183</v>
      </c>
      <c r="B66" s="2271">
        <v>7046.6212352782168</v>
      </c>
      <c r="C66" s="2272">
        <v>4802.8103952257134</v>
      </c>
      <c r="D66" s="2272">
        <v>4400.8763482034938</v>
      </c>
      <c r="E66" s="2273">
        <v>11849.43163050393</v>
      </c>
      <c r="F66" s="2275">
        <v>2243.8108400525034</v>
      </c>
      <c r="G66" s="2284"/>
      <c r="H66" s="2284"/>
      <c r="I66" s="2283"/>
      <c r="J66" s="2283"/>
    </row>
    <row r="67" spans="1:10" ht="15.75">
      <c r="A67" s="2270">
        <v>41214</v>
      </c>
      <c r="B67" s="2271">
        <v>6743.8954935975235</v>
      </c>
      <c r="C67" s="2272">
        <v>4993.8268041012416</v>
      </c>
      <c r="D67" s="2272">
        <v>4538.9750776521851</v>
      </c>
      <c r="E67" s="2273">
        <v>11737.722297698765</v>
      </c>
      <c r="F67" s="2275">
        <v>1750.0686894962819</v>
      </c>
      <c r="G67" s="2284"/>
      <c r="H67" s="2284"/>
      <c r="I67" s="2283"/>
      <c r="J67" s="2283"/>
    </row>
    <row r="68" spans="1:10" ht="16.5" thickBot="1">
      <c r="A68" s="2270">
        <v>41244</v>
      </c>
      <c r="B68" s="2271">
        <v>8453.5675947453728</v>
      </c>
      <c r="C68" s="2272">
        <v>4639.2329631090843</v>
      </c>
      <c r="D68" s="2272">
        <v>4267.1949809504022</v>
      </c>
      <c r="E68" s="2273">
        <v>13092.800557854458</v>
      </c>
      <c r="F68" s="2275">
        <v>3814.3346316362886</v>
      </c>
      <c r="G68" s="2284"/>
      <c r="H68" s="2284"/>
      <c r="I68" s="2283"/>
      <c r="J68" s="2283"/>
    </row>
    <row r="69" spans="1:10" s="2280" customFormat="1" ht="16.5" thickBot="1">
      <c r="A69" s="2276" t="s">
        <v>905</v>
      </c>
      <c r="B69" s="2277">
        <v>96904.912678838504</v>
      </c>
      <c r="C69" s="2277">
        <v>62519.294683611995</v>
      </c>
      <c r="D69" s="2277">
        <v>57396.03826173133</v>
      </c>
      <c r="E69" s="2278">
        <v>159424.20736245051</v>
      </c>
      <c r="F69" s="2279">
        <v>34385.617995226537</v>
      </c>
    </row>
    <row r="70" spans="1:10" ht="15.75">
      <c r="A70" s="2285">
        <v>41275</v>
      </c>
      <c r="B70" s="2286">
        <v>8308.6522091249444</v>
      </c>
      <c r="C70" s="2287">
        <v>4493.8133211776021</v>
      </c>
      <c r="D70" s="2287">
        <v>4100.3642365108308</v>
      </c>
      <c r="E70" s="2288">
        <v>12802.465530302547</v>
      </c>
      <c r="F70" s="2274">
        <v>3814.8388879473423</v>
      </c>
      <c r="G70" s="2284"/>
      <c r="H70" s="2284"/>
      <c r="I70" s="2284"/>
      <c r="J70" s="2284"/>
    </row>
    <row r="71" spans="1:10" ht="15.75">
      <c r="A71" s="2270">
        <v>41306</v>
      </c>
      <c r="B71" s="2286">
        <v>6787.1179627233651</v>
      </c>
      <c r="C71" s="2272">
        <v>4987.3776935573751</v>
      </c>
      <c r="D71" s="2272">
        <v>4143.9251495725503</v>
      </c>
      <c r="E71" s="2273">
        <v>11774.49565628074</v>
      </c>
      <c r="F71" s="2275">
        <v>1799.74026916599</v>
      </c>
      <c r="G71" s="2284"/>
      <c r="H71" s="2284"/>
      <c r="I71" s="2284"/>
      <c r="J71" s="2284"/>
    </row>
    <row r="72" spans="1:10" ht="15.75">
      <c r="A72" s="2270">
        <v>41334</v>
      </c>
      <c r="B72" s="2286">
        <v>7999.7234844613067</v>
      </c>
      <c r="C72" s="2272">
        <v>4460.6998655323641</v>
      </c>
      <c r="D72" s="2272">
        <v>4082.5629571156796</v>
      </c>
      <c r="E72" s="2273">
        <v>12460.423349993671</v>
      </c>
      <c r="F72" s="2275">
        <v>3539.0236189289426</v>
      </c>
      <c r="G72" s="2284"/>
      <c r="H72" s="2284"/>
      <c r="I72" s="2284"/>
      <c r="J72" s="2284"/>
    </row>
    <row r="73" spans="1:10" ht="15.75">
      <c r="A73" s="2270">
        <v>41365</v>
      </c>
      <c r="B73" s="2286">
        <v>10906.089771826692</v>
      </c>
      <c r="C73" s="2272">
        <v>5198.4144686643558</v>
      </c>
      <c r="D73" s="2272">
        <v>4799.5160575621467</v>
      </c>
      <c r="E73" s="2273">
        <v>16104.504240491047</v>
      </c>
      <c r="F73" s="2275">
        <v>5707.6753031623357</v>
      </c>
      <c r="G73" s="2284"/>
      <c r="H73" s="2284"/>
      <c r="I73" s="2284"/>
      <c r="J73" s="2284"/>
    </row>
    <row r="74" spans="1:10" ht="15.75">
      <c r="A74" s="2270">
        <v>41395</v>
      </c>
      <c r="B74" s="2286">
        <v>9170.4431696184274</v>
      </c>
      <c r="C74" s="2272">
        <v>6590.7108279744143</v>
      </c>
      <c r="D74" s="2272">
        <v>6170.3077483000779</v>
      </c>
      <c r="E74" s="2273">
        <v>15761.153997592843</v>
      </c>
      <c r="F74" s="2275">
        <v>2579.7323416440131</v>
      </c>
      <c r="G74" s="2284"/>
      <c r="H74" s="2284"/>
      <c r="I74" s="2284"/>
      <c r="J74" s="2284"/>
    </row>
    <row r="75" spans="1:10" ht="15.75">
      <c r="A75" s="2270">
        <v>41426</v>
      </c>
      <c r="B75" s="2289">
        <v>8042.2395826192424</v>
      </c>
      <c r="C75" s="2272">
        <v>4422.4797710409302</v>
      </c>
      <c r="D75" s="2272">
        <v>4069.9589992523779</v>
      </c>
      <c r="E75" s="2273">
        <v>12464.719353660174</v>
      </c>
      <c r="F75" s="2275">
        <v>3619.7598115783121</v>
      </c>
      <c r="G75" s="2284"/>
      <c r="H75" s="2284"/>
      <c r="I75" s="2284"/>
      <c r="J75" s="2284"/>
    </row>
    <row r="76" spans="1:10" ht="15.75">
      <c r="A76" s="2290">
        <v>41456</v>
      </c>
      <c r="B76" s="2291">
        <v>7369.8321488527863</v>
      </c>
      <c r="C76" s="2272">
        <v>5263.801877009364</v>
      </c>
      <c r="D76" s="2272">
        <v>4839.122788911719</v>
      </c>
      <c r="E76" s="2273">
        <v>12633.634025862149</v>
      </c>
      <c r="F76" s="2275">
        <v>2106.0302718434223</v>
      </c>
      <c r="G76" s="2284"/>
      <c r="H76" s="2284"/>
      <c r="I76" s="2284"/>
      <c r="J76" s="2284"/>
    </row>
    <row r="77" spans="1:10" ht="15.75">
      <c r="A77" s="2290">
        <v>41487</v>
      </c>
      <c r="B77" s="2291">
        <v>8466.9576636906786</v>
      </c>
      <c r="C77" s="2272">
        <v>4968.7442940690262</v>
      </c>
      <c r="D77" s="2272">
        <v>4586.2453144376968</v>
      </c>
      <c r="E77" s="2273">
        <v>13435.701957759706</v>
      </c>
      <c r="F77" s="2275">
        <v>3498.2133696216524</v>
      </c>
      <c r="G77" s="2284"/>
      <c r="H77" s="2284"/>
      <c r="I77" s="2284"/>
      <c r="J77" s="2284"/>
    </row>
    <row r="78" spans="1:10" ht="15.75">
      <c r="A78" s="2290">
        <v>41518</v>
      </c>
      <c r="B78" s="2291">
        <v>7968.3926433502102</v>
      </c>
      <c r="C78" s="2272">
        <v>5242.2767964003087</v>
      </c>
      <c r="D78" s="2272">
        <v>4777.609404069035</v>
      </c>
      <c r="E78" s="2273">
        <v>13210.66943975052</v>
      </c>
      <c r="F78" s="2275">
        <v>2726.1158469499014</v>
      </c>
      <c r="G78" s="2284"/>
      <c r="H78" s="2284"/>
      <c r="I78" s="2284"/>
      <c r="J78" s="2284"/>
    </row>
    <row r="79" spans="1:10" ht="15.75">
      <c r="A79" s="2290">
        <v>41560</v>
      </c>
      <c r="B79" s="2291">
        <v>7528.6052543874648</v>
      </c>
      <c r="C79" s="2272">
        <v>4793.5392261007937</v>
      </c>
      <c r="D79" s="2272">
        <v>4415.1923761166327</v>
      </c>
      <c r="E79" s="2273">
        <v>12322.144480488259</v>
      </c>
      <c r="F79" s="2275">
        <v>2735.0660282866711</v>
      </c>
      <c r="G79" s="2284"/>
      <c r="H79" s="2284"/>
      <c r="I79" s="2284"/>
      <c r="J79" s="2284"/>
    </row>
    <row r="80" spans="1:10" ht="15.75">
      <c r="A80" s="2290">
        <v>41591</v>
      </c>
      <c r="B80" s="2291">
        <v>7467.1223817339969</v>
      </c>
      <c r="C80" s="2272">
        <v>5547.3651756626987</v>
      </c>
      <c r="D80" s="2272">
        <v>5131.5624573873647</v>
      </c>
      <c r="E80" s="2273">
        <v>13014.487557396697</v>
      </c>
      <c r="F80" s="2275">
        <v>1919.7572060712982</v>
      </c>
      <c r="G80" s="2284"/>
      <c r="H80" s="2284"/>
      <c r="I80" s="2284"/>
      <c r="J80" s="2284"/>
    </row>
    <row r="81" spans="1:11" ht="16.5" thickBot="1">
      <c r="A81" s="2290">
        <v>41621</v>
      </c>
      <c r="B81" s="2292">
        <v>7803.0521560088073</v>
      </c>
      <c r="C81" s="2293">
        <v>4530.6355766137513</v>
      </c>
      <c r="D81" s="2293">
        <v>4132.2245182794131</v>
      </c>
      <c r="E81" s="2294">
        <v>12333.687732622559</v>
      </c>
      <c r="F81" s="2295">
        <v>3272.416579395056</v>
      </c>
      <c r="G81" s="2284"/>
      <c r="H81" s="2284"/>
      <c r="I81" s="2284"/>
      <c r="J81" s="2284"/>
    </row>
    <row r="82" spans="1:11" ht="18.75" thickBot="1">
      <c r="A82" s="2296" t="s">
        <v>1260</v>
      </c>
      <c r="B82" s="2277">
        <v>97818.228428397924</v>
      </c>
      <c r="C82" s="2277">
        <v>60499.858893802979</v>
      </c>
      <c r="D82" s="2277">
        <v>55248.59200751553</v>
      </c>
      <c r="E82" s="2278">
        <v>158318.08732220091</v>
      </c>
      <c r="F82" s="2279">
        <v>37318.369534594938</v>
      </c>
    </row>
    <row r="83" spans="1:11" ht="15.75">
      <c r="A83" s="2270">
        <v>41653</v>
      </c>
      <c r="B83" s="2297">
        <v>7832.2207314333327</v>
      </c>
      <c r="C83" s="1221">
        <v>4766.2600140678414</v>
      </c>
      <c r="D83" s="1221">
        <v>4309.4286616305844</v>
      </c>
      <c r="E83" s="1221">
        <v>12598.480745501174</v>
      </c>
      <c r="F83" s="2298">
        <v>3065.9607173654913</v>
      </c>
      <c r="G83" s="980"/>
      <c r="H83" s="980"/>
      <c r="I83" s="980"/>
      <c r="J83" s="980"/>
      <c r="K83" s="980"/>
    </row>
    <row r="84" spans="1:11" ht="15.75">
      <c r="A84" s="2270">
        <v>41684</v>
      </c>
      <c r="B84" s="2299">
        <v>6806.473266570445</v>
      </c>
      <c r="C84" s="1222">
        <v>5632.9212325991675</v>
      </c>
      <c r="D84" s="1222">
        <v>5275.3514189452562</v>
      </c>
      <c r="E84" s="1222">
        <v>12439.394499169612</v>
      </c>
      <c r="F84" s="2300">
        <v>1173.5520339712775</v>
      </c>
      <c r="G84" s="980"/>
      <c r="H84" s="980"/>
      <c r="I84" s="980"/>
      <c r="J84" s="980"/>
      <c r="K84" s="980"/>
    </row>
    <row r="85" spans="1:11" ht="15.75">
      <c r="A85" s="2270">
        <v>41712</v>
      </c>
      <c r="B85" s="1222">
        <v>7528.1569359081486</v>
      </c>
      <c r="C85" s="1222">
        <v>5307.9139293911176</v>
      </c>
      <c r="D85" s="1222">
        <v>4979.1866541530708</v>
      </c>
      <c r="E85" s="1222">
        <v>12836.070865299265</v>
      </c>
      <c r="F85" s="2300">
        <v>2220.2430065170311</v>
      </c>
      <c r="G85" s="980"/>
      <c r="H85" s="980"/>
      <c r="I85" s="980"/>
      <c r="J85" s="980"/>
      <c r="K85" s="980"/>
    </row>
    <row r="86" spans="1:11" ht="15.75">
      <c r="A86" s="2270">
        <v>41743</v>
      </c>
      <c r="B86" s="980">
        <v>8755.8702091386604</v>
      </c>
      <c r="C86" s="1020">
        <v>6409.9741442389422</v>
      </c>
      <c r="D86" s="1020">
        <v>5981.5712715654518</v>
      </c>
      <c r="E86" s="1020">
        <v>15165.844353377603</v>
      </c>
      <c r="F86" s="1021">
        <v>2345.8960648997181</v>
      </c>
      <c r="G86" s="980"/>
      <c r="H86" s="980"/>
      <c r="I86" s="980"/>
      <c r="J86" s="980"/>
      <c r="K86" s="980"/>
    </row>
    <row r="87" spans="1:11" ht="15.75">
      <c r="A87" s="2270">
        <v>41773</v>
      </c>
      <c r="B87" s="980">
        <v>6606.58830977655</v>
      </c>
      <c r="C87" s="1020">
        <v>5836.7544407522382</v>
      </c>
      <c r="D87" s="1020">
        <v>5441.5846526602081</v>
      </c>
      <c r="E87" s="1020">
        <v>12443.342750528787</v>
      </c>
      <c r="F87" s="1021">
        <v>769.83386902431175</v>
      </c>
      <c r="G87" s="980"/>
      <c r="H87" s="980"/>
      <c r="I87" s="980"/>
      <c r="J87" s="980"/>
      <c r="K87" s="980"/>
    </row>
    <row r="88" spans="1:11" ht="15.75">
      <c r="A88" s="2270">
        <v>41804</v>
      </c>
      <c r="B88" s="2291">
        <v>7260.6395341173311</v>
      </c>
      <c r="C88" s="2272">
        <v>5497.006803289205</v>
      </c>
      <c r="D88" s="2272">
        <v>5147.9654583505207</v>
      </c>
      <c r="E88" s="2273">
        <v>12757.646337406535</v>
      </c>
      <c r="F88" s="2275">
        <v>1763.63273082813</v>
      </c>
      <c r="G88" s="980"/>
      <c r="H88" s="980"/>
      <c r="I88" s="980"/>
      <c r="J88" s="980"/>
      <c r="K88" s="980"/>
    </row>
    <row r="89" spans="1:11" ht="15.75">
      <c r="A89" s="2270">
        <v>41834</v>
      </c>
      <c r="B89" s="2301">
        <v>7039.8719258802894</v>
      </c>
      <c r="C89" s="1020">
        <v>5467.0127606952219</v>
      </c>
      <c r="D89" s="1020">
        <v>5107.7797415775494</v>
      </c>
      <c r="E89" s="1020">
        <v>12506.884686575511</v>
      </c>
      <c r="F89" s="1021">
        <v>1572.8591651850675</v>
      </c>
      <c r="G89" s="980"/>
      <c r="H89" s="980"/>
      <c r="I89" s="980"/>
      <c r="J89" s="980"/>
      <c r="K89" s="980"/>
    </row>
    <row r="90" spans="1:11" ht="15.75">
      <c r="A90" s="2270">
        <v>41865</v>
      </c>
      <c r="B90" s="2301">
        <v>7314.1493110709507</v>
      </c>
      <c r="C90" s="1020">
        <v>4643.752561182052</v>
      </c>
      <c r="D90" s="1020">
        <v>4419.8589239523481</v>
      </c>
      <c r="E90" s="1020">
        <v>11957.901872253002</v>
      </c>
      <c r="F90" s="1021">
        <v>2670.3967498888987</v>
      </c>
      <c r="G90" s="980"/>
      <c r="H90" s="980"/>
      <c r="I90" s="980"/>
      <c r="J90" s="980"/>
      <c r="K90" s="980"/>
    </row>
    <row r="91" spans="1:11" ht="15.75">
      <c r="A91" s="2270">
        <v>41896</v>
      </c>
      <c r="B91" s="2291">
        <v>6828.8318977306426</v>
      </c>
      <c r="C91" s="2272">
        <v>4914.6420652083689</v>
      </c>
      <c r="D91" s="2272">
        <v>5197.6154815076225</v>
      </c>
      <c r="E91" s="2273">
        <v>11743.473962939011</v>
      </c>
      <c r="F91" s="2275">
        <v>1914.1898325222737</v>
      </c>
      <c r="G91" s="980"/>
      <c r="H91" s="980"/>
      <c r="I91" s="980"/>
      <c r="J91" s="980"/>
      <c r="K91" s="980"/>
    </row>
    <row r="92" spans="1:11" ht="15.75">
      <c r="A92" s="2270">
        <v>41926</v>
      </c>
      <c r="B92" s="2301">
        <v>6033.8050563759989</v>
      </c>
      <c r="C92" s="1020">
        <v>5433.074471900597</v>
      </c>
      <c r="D92" s="1020">
        <v>4851.2559175085662</v>
      </c>
      <c r="E92" s="1020">
        <v>11466.879528276597</v>
      </c>
      <c r="F92" s="1021">
        <v>600.73058447540188</v>
      </c>
    </row>
    <row r="93" spans="1:11" ht="15.75">
      <c r="A93" s="2270">
        <v>41957</v>
      </c>
      <c r="B93" s="2301">
        <v>5697.39452148087</v>
      </c>
      <c r="C93" s="1020">
        <v>7720.3786984620565</v>
      </c>
      <c r="D93" s="1020">
        <v>6449.4681603688387</v>
      </c>
      <c r="E93" s="1020">
        <v>13417.773219942927</v>
      </c>
      <c r="F93" s="1021">
        <v>-2022.9841769811865</v>
      </c>
    </row>
    <row r="94" spans="1:11" ht="16.5" thickBot="1">
      <c r="A94" s="2270">
        <v>41987</v>
      </c>
      <c r="B94" s="2302">
        <v>4882.1123454696453</v>
      </c>
      <c r="C94" s="1020">
        <v>5361.7399826957399</v>
      </c>
      <c r="D94" s="1020">
        <v>4375.1496929909008</v>
      </c>
      <c r="E94" s="1020">
        <v>10243.852328165385</v>
      </c>
      <c r="F94" s="1021">
        <v>-479.62763722609452</v>
      </c>
    </row>
    <row r="95" spans="1:11" ht="16.5" thickBot="1">
      <c r="A95" s="2296" t="s">
        <v>907</v>
      </c>
      <c r="B95" s="2303">
        <v>82586.114044952876</v>
      </c>
      <c r="C95" s="2277">
        <v>66991.431104482544</v>
      </c>
      <c r="D95" s="2277">
        <v>61536.21603521092</v>
      </c>
      <c r="E95" s="2278">
        <v>149577.54514943541</v>
      </c>
      <c r="F95" s="2279">
        <v>15594.682940470317</v>
      </c>
    </row>
    <row r="96" spans="1:11" ht="15.75">
      <c r="A96" s="2270">
        <v>42019</v>
      </c>
      <c r="B96" s="2304">
        <v>4145.0412087836075</v>
      </c>
      <c r="C96" s="1240">
        <v>5632.6924615351727</v>
      </c>
      <c r="D96" s="1240">
        <v>5127.038847300656</v>
      </c>
      <c r="E96" s="1240">
        <v>9777.7336703187793</v>
      </c>
      <c r="F96" s="2305">
        <v>-1487.6512527515652</v>
      </c>
    </row>
    <row r="97" spans="1:6" ht="15.75">
      <c r="A97" s="2270">
        <v>42050</v>
      </c>
      <c r="B97" s="2301">
        <v>4240.2414205908963</v>
      </c>
      <c r="C97" s="1020">
        <v>4588.8932166359409</v>
      </c>
      <c r="D97" s="1020">
        <v>3968.2839712514588</v>
      </c>
      <c r="E97" s="1020">
        <v>8829.1346372268381</v>
      </c>
      <c r="F97" s="1021">
        <v>-348.65179604504465</v>
      </c>
    </row>
    <row r="98" spans="1:6" ht="15.75">
      <c r="A98" s="2270">
        <v>42078</v>
      </c>
      <c r="B98" s="2301">
        <v>3728.8899373082645</v>
      </c>
      <c r="C98" s="1020">
        <v>6212.8845509752609</v>
      </c>
      <c r="D98" s="1020">
        <v>5721.511915710561</v>
      </c>
      <c r="E98" s="1020">
        <v>9941.774488283525</v>
      </c>
      <c r="F98" s="1021">
        <v>-2483.9946136669964</v>
      </c>
    </row>
    <row r="99" spans="1:6" ht="15.75">
      <c r="A99" s="2270">
        <v>42109</v>
      </c>
      <c r="B99" s="2301">
        <v>5020.9868334974599</v>
      </c>
      <c r="C99" s="1020">
        <v>4832.8414775568563</v>
      </c>
      <c r="D99" s="1020">
        <v>4491.0794474341583</v>
      </c>
      <c r="E99" s="1020">
        <v>9853.8283110543161</v>
      </c>
      <c r="F99" s="1021">
        <v>188.14535594060362</v>
      </c>
    </row>
    <row r="100" spans="1:6" ht="15.75">
      <c r="A100" s="2270">
        <v>42139</v>
      </c>
      <c r="B100" s="2301">
        <v>4050.6646998882038</v>
      </c>
      <c r="C100" s="1020">
        <v>4623.1023864536446</v>
      </c>
      <c r="D100" s="1020">
        <v>4238.340504677215</v>
      </c>
      <c r="E100" s="1020">
        <v>8673.767086341848</v>
      </c>
      <c r="F100" s="1021">
        <v>-572.4376865654408</v>
      </c>
    </row>
    <row r="101" spans="1:6" ht="15.75">
      <c r="A101" s="2270">
        <v>42170</v>
      </c>
      <c r="B101" s="2301">
        <v>3994.0423355162175</v>
      </c>
      <c r="C101" s="1020">
        <v>4680.4059556375414</v>
      </c>
      <c r="D101" s="1020">
        <v>4284.9322263795993</v>
      </c>
      <c r="E101" s="1020">
        <v>8674.4482911537598</v>
      </c>
      <c r="F101" s="1021">
        <v>-686.36362012132395</v>
      </c>
    </row>
    <row r="102" spans="1:6" ht="15.75">
      <c r="A102" s="2270">
        <v>42200</v>
      </c>
      <c r="B102" s="2301">
        <v>3556.3487924662327</v>
      </c>
      <c r="C102" s="1020">
        <v>5067.5968484385012</v>
      </c>
      <c r="D102" s="1020">
        <v>4641.634680832105</v>
      </c>
      <c r="E102" s="1020">
        <v>8623.9456409047343</v>
      </c>
      <c r="F102" s="1021">
        <v>-1511.2480559722685</v>
      </c>
    </row>
    <row r="103" spans="1:6" ht="15.75">
      <c r="A103" s="2270">
        <v>42231</v>
      </c>
      <c r="B103" s="2301">
        <v>3431.3482887000059</v>
      </c>
      <c r="C103" s="1020">
        <v>5503.6468366991503</v>
      </c>
      <c r="D103" s="1020">
        <v>4984.7112421888523</v>
      </c>
      <c r="E103" s="1020">
        <v>8934.9951253991567</v>
      </c>
      <c r="F103" s="1021">
        <v>-2072.2985479991444</v>
      </c>
    </row>
    <row r="104" spans="1:6" ht="15.75">
      <c r="A104" s="2270">
        <v>42262</v>
      </c>
      <c r="B104" s="2301">
        <v>3471.4577178870786</v>
      </c>
      <c r="C104" s="1020">
        <v>4010.8440034153309</v>
      </c>
      <c r="D104" s="1020">
        <v>3655.7642455245177</v>
      </c>
      <c r="E104" s="1022">
        <v>7482.3017213024095</v>
      </c>
      <c r="F104" s="1021">
        <v>-539.3862855282523</v>
      </c>
    </row>
    <row r="105" spans="1:6" ht="15.75">
      <c r="A105" s="2270">
        <v>42292</v>
      </c>
      <c r="B105" s="2301">
        <v>3928.3912826117048</v>
      </c>
      <c r="C105" s="1020">
        <v>3520.4735245281099</v>
      </c>
      <c r="D105" s="1020">
        <v>3149.6104045376001</v>
      </c>
      <c r="E105" s="1022">
        <v>7448.8648071398147</v>
      </c>
      <c r="F105" s="1021">
        <v>407.91775808359489</v>
      </c>
    </row>
    <row r="106" spans="1:6" ht="15.75">
      <c r="A106" s="2270">
        <v>42323</v>
      </c>
      <c r="B106" s="2301">
        <v>3214.3200146787285</v>
      </c>
      <c r="C106" s="1020">
        <v>4752.9507314937582</v>
      </c>
      <c r="D106" s="1020">
        <v>4372.9010250143347</v>
      </c>
      <c r="E106" s="1022">
        <v>7967.2707461724867</v>
      </c>
      <c r="F106" s="1021">
        <v>-1538.6307168150297</v>
      </c>
    </row>
    <row r="107" spans="1:6" ht="16.5" thickBot="1">
      <c r="A107" s="2270">
        <v>42353</v>
      </c>
      <c r="B107" s="2291">
        <v>3106.0059901926202</v>
      </c>
      <c r="C107" s="2272">
        <v>4033.4003171829081</v>
      </c>
      <c r="D107" s="2272">
        <v>3698.9504496501077</v>
      </c>
      <c r="E107" s="2273">
        <v>7139.4063073755278</v>
      </c>
      <c r="F107" s="2275">
        <v>-927.39432699028794</v>
      </c>
    </row>
    <row r="108" spans="1:6" ht="16.5" thickBot="1">
      <c r="A108" s="2296" t="s">
        <v>1261</v>
      </c>
      <c r="B108" s="2303">
        <v>45887.738522121021</v>
      </c>
      <c r="C108" s="2277">
        <v>57459.732310552179</v>
      </c>
      <c r="D108" s="2277">
        <v>52334.758960501167</v>
      </c>
      <c r="E108" s="2278">
        <v>103347.47083267321</v>
      </c>
      <c r="F108" s="2279">
        <v>-11571.993788431155</v>
      </c>
    </row>
    <row r="109" spans="1:6" ht="18">
      <c r="A109" s="2285" t="s">
        <v>1262</v>
      </c>
      <c r="B109" s="2301">
        <v>2465.3494822796088</v>
      </c>
      <c r="C109" s="1020">
        <v>3293.5210205251396</v>
      </c>
      <c r="D109" s="1020">
        <v>2999.1850213434195</v>
      </c>
      <c r="E109" s="1020">
        <v>5758.870502804748</v>
      </c>
      <c r="F109" s="1021">
        <v>-828.17153824553088</v>
      </c>
    </row>
    <row r="110" spans="1:6" ht="18">
      <c r="A110" s="2270" t="s">
        <v>1263</v>
      </c>
      <c r="B110" s="2301">
        <v>2420.9353580040947</v>
      </c>
      <c r="C110" s="1020">
        <v>2865.4136341536023</v>
      </c>
      <c r="D110" s="1020">
        <v>2595.9761972526185</v>
      </c>
      <c r="E110" s="1020">
        <v>5286.3489921576966</v>
      </c>
      <c r="F110" s="1021">
        <v>-444.47827614950756</v>
      </c>
    </row>
    <row r="111" spans="1:6" ht="18">
      <c r="A111" s="2270" t="s">
        <v>1264</v>
      </c>
      <c r="B111" s="2301">
        <v>2715.5580635218912</v>
      </c>
      <c r="C111" s="1020">
        <v>3116.9729367632726</v>
      </c>
      <c r="D111" s="1020">
        <v>2839.2007070052568</v>
      </c>
      <c r="E111" s="1020">
        <v>5832.5310002851638</v>
      </c>
      <c r="F111" s="1021">
        <v>-401.41487324138143</v>
      </c>
    </row>
    <row r="112" spans="1:6" ht="18">
      <c r="A112" s="2270" t="s">
        <v>1265</v>
      </c>
      <c r="B112" s="2301">
        <v>3385.3322702503301</v>
      </c>
      <c r="C112" s="1020">
        <v>4325.8094712405382</v>
      </c>
      <c r="D112" s="1020">
        <v>3971.5224112988672</v>
      </c>
      <c r="E112" s="1020">
        <v>7711.1417414908683</v>
      </c>
      <c r="F112" s="1021">
        <v>-940.47720099020808</v>
      </c>
    </row>
    <row r="113" spans="1:6" ht="18">
      <c r="A113" s="2270" t="s">
        <v>1266</v>
      </c>
      <c r="B113" s="2301">
        <v>3031.7863291797175</v>
      </c>
      <c r="C113" s="1020">
        <v>3455.4520913023521</v>
      </c>
      <c r="D113" s="1020">
        <v>3166.1956986218247</v>
      </c>
      <c r="E113" s="1020">
        <v>6487.2384204820701</v>
      </c>
      <c r="F113" s="1021">
        <v>-423.66576212263453</v>
      </c>
    </row>
    <row r="114" spans="1:6" ht="18">
      <c r="A114" s="2270" t="s">
        <v>1267</v>
      </c>
      <c r="B114" s="2301">
        <v>2846.4282647948412</v>
      </c>
      <c r="C114" s="1020">
        <v>4232.4227787212403</v>
      </c>
      <c r="D114" s="1020">
        <v>3968.4612802311103</v>
      </c>
      <c r="E114" s="1020">
        <v>7078.8510435160815</v>
      </c>
      <c r="F114" s="1021">
        <v>-1385.9945139263991</v>
      </c>
    </row>
    <row r="115" spans="1:6" ht="18">
      <c r="A115" s="2270" t="s">
        <v>1268</v>
      </c>
      <c r="B115" s="2301">
        <v>2446.132688952704</v>
      </c>
      <c r="C115" s="1020">
        <v>2746.4753224046858</v>
      </c>
      <c r="D115" s="1020">
        <v>2532.3491332935878</v>
      </c>
      <c r="E115" s="1020">
        <v>5192.6080113573898</v>
      </c>
      <c r="F115" s="1021">
        <v>-300.34263345198178</v>
      </c>
    </row>
    <row r="116" spans="1:6" ht="18">
      <c r="A116" s="2270" t="s">
        <v>1269</v>
      </c>
      <c r="B116" s="2301">
        <v>2892.7698787098457</v>
      </c>
      <c r="C116" s="1020">
        <v>3044.1631416404607</v>
      </c>
      <c r="D116" s="1020">
        <v>2813.0202953150801</v>
      </c>
      <c r="E116" s="1020">
        <v>5936.9330203503068</v>
      </c>
      <c r="F116" s="1021">
        <v>-151.39326293061504</v>
      </c>
    </row>
    <row r="117" spans="1:6" ht="18">
      <c r="A117" s="2270" t="s">
        <v>1270</v>
      </c>
      <c r="B117" s="2301">
        <v>2585.2334195177555</v>
      </c>
      <c r="C117" s="1020">
        <v>2829.5621687671983</v>
      </c>
      <c r="D117" s="1020">
        <v>2701.6351561227161</v>
      </c>
      <c r="E117" s="1020">
        <v>5414.7955882849537</v>
      </c>
      <c r="F117" s="1021">
        <v>-244.32874924944281</v>
      </c>
    </row>
    <row r="118" spans="1:6" ht="18">
      <c r="A118" s="2270" t="s">
        <v>1271</v>
      </c>
      <c r="B118" s="2301">
        <v>3155.5427959501089</v>
      </c>
      <c r="C118" s="1020">
        <v>2948.1025884543715</v>
      </c>
      <c r="D118" s="1020">
        <v>2713.595744811546</v>
      </c>
      <c r="E118" s="1020">
        <v>6103.6453844044809</v>
      </c>
      <c r="F118" s="1021">
        <v>207.44020749573747</v>
      </c>
    </row>
    <row r="119" spans="1:6" ht="18">
      <c r="A119" s="2270" t="s">
        <v>1272</v>
      </c>
      <c r="B119" s="2301">
        <v>3538.0864819357685</v>
      </c>
      <c r="C119" s="1020">
        <v>2769.7269037866981</v>
      </c>
      <c r="D119" s="1020">
        <v>2537.1837589923553</v>
      </c>
      <c r="E119" s="1020">
        <v>6307.8133857224666</v>
      </c>
      <c r="F119" s="1021">
        <v>768.35957814907033</v>
      </c>
    </row>
    <row r="120" spans="1:6" ht="18.75" thickBot="1">
      <c r="A120" s="2270" t="s">
        <v>1273</v>
      </c>
      <c r="B120" s="2301">
        <v>3220.7404095699112</v>
      </c>
      <c r="C120" s="1020">
        <v>2613.4495515649169</v>
      </c>
      <c r="D120" s="1020">
        <v>2401.6270779568013</v>
      </c>
      <c r="E120" s="1020">
        <v>5834.1899611348281</v>
      </c>
      <c r="F120" s="1021">
        <v>607.29085800499433</v>
      </c>
    </row>
    <row r="121" spans="1:6" ht="17.25" thickTop="1" thickBot="1">
      <c r="A121" s="2306" t="s">
        <v>1274</v>
      </c>
      <c r="B121" s="2307">
        <v>34703.895442666573</v>
      </c>
      <c r="C121" s="2308">
        <v>38241.071609324485</v>
      </c>
      <c r="D121" s="2308">
        <v>35239.952482245179</v>
      </c>
      <c r="E121" s="2309">
        <v>72944.967051991058</v>
      </c>
      <c r="F121" s="2310">
        <v>-3537.1761666579005</v>
      </c>
    </row>
    <row r="122" spans="1:6">
      <c r="A122" s="1048"/>
    </row>
    <row r="123" spans="1:6" ht="15">
      <c r="A123" s="1048" t="s">
        <v>1172</v>
      </c>
    </row>
    <row r="124" spans="1:6">
      <c r="A124" s="1048" t="s">
        <v>369</v>
      </c>
      <c r="B124" s="2311"/>
      <c r="C124" s="2311"/>
      <c r="D124" s="2311"/>
      <c r="E124" s="2311"/>
      <c r="F124" s="2311"/>
    </row>
    <row r="125" spans="1:6">
      <c r="B125" s="2311"/>
      <c r="C125" s="2311"/>
      <c r="D125" s="2311"/>
      <c r="E125" s="2311"/>
      <c r="F125" s="2311"/>
    </row>
    <row r="126" spans="1:6">
      <c r="B126" s="2311"/>
      <c r="C126" s="2311"/>
      <c r="D126" s="2311"/>
      <c r="E126" s="2311"/>
      <c r="F126" s="2311"/>
    </row>
  </sheetData>
  <mergeCells count="1">
    <mergeCell ref="A3:A4"/>
  </mergeCells>
  <hyperlinks>
    <hyperlink ref="A1" location="Menu!A1" display="Return to Menu"/>
  </hyperlinks>
  <printOptions horizontalCentered="1" verticalCentered="1"/>
  <pageMargins left="1.2" right="1.2" top="0.1" bottom="0.1" header="0.3" footer="0.3"/>
  <pageSetup paperSize="9" scale="65" fitToHeight="3" orientation="portrait" r:id="rId1"/>
  <rowBreaks count="1" manualBreakCount="1">
    <brk id="69"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4"/>
  <sheetViews>
    <sheetView view="pageBreakPreview" zoomScaleSheetLayoutView="100" workbookViewId="0">
      <pane xSplit="1" ySplit="4" topLeftCell="B5" activePane="bottomRight" state="frozen"/>
      <selection activeCell="D116" sqref="D116"/>
      <selection pane="topRight" activeCell="D116" sqref="D116"/>
      <selection pane="bottomLeft" activeCell="D116" sqref="D116"/>
      <selection pane="bottomRight"/>
    </sheetView>
  </sheetViews>
  <sheetFormatPr defaultRowHeight="14.25"/>
  <cols>
    <col min="1" max="2" width="14.42578125" style="1007" customWidth="1"/>
    <col min="3" max="5" width="15.7109375" style="1007" customWidth="1"/>
    <col min="6" max="6" width="22.7109375" style="1007" customWidth="1"/>
    <col min="7" max="7" width="10.42578125" style="1007" bestFit="1" customWidth="1"/>
    <col min="8" max="205" width="9.140625" style="1007"/>
    <col min="206" max="206" width="14.28515625" style="1007" customWidth="1"/>
    <col min="207" max="210" width="15.7109375" style="1007" customWidth="1"/>
    <col min="211" max="211" width="22.7109375" style="1007" customWidth="1"/>
    <col min="212" max="248" width="9.140625" style="1007"/>
    <col min="249" max="250" width="14.42578125" style="1007" customWidth="1"/>
    <col min="251" max="253" width="15.7109375" style="1007" customWidth="1"/>
    <col min="254" max="254" width="22.7109375" style="1007" customWidth="1"/>
    <col min="255" max="255" width="10.42578125" style="1007" bestFit="1" customWidth="1"/>
    <col min="256" max="256" width="13" style="1007" customWidth="1"/>
    <col min="257" max="257" width="14.42578125" style="1007" customWidth="1"/>
    <col min="258" max="258" width="9.140625" style="1007"/>
    <col min="259" max="259" width="15" style="1007" customWidth="1"/>
    <col min="260" max="461" width="9.140625" style="1007"/>
    <col min="462" max="462" width="14.28515625" style="1007" customWidth="1"/>
    <col min="463" max="466" width="15.7109375" style="1007" customWidth="1"/>
    <col min="467" max="467" width="22.7109375" style="1007" customWidth="1"/>
    <col min="468" max="504" width="9.140625" style="1007"/>
    <col min="505" max="506" width="14.42578125" style="1007" customWidth="1"/>
    <col min="507" max="509" width="15.7109375" style="1007" customWidth="1"/>
    <col min="510" max="510" width="22.7109375" style="1007" customWidth="1"/>
    <col min="511" max="511" width="10.42578125" style="1007" bestFit="1" customWidth="1"/>
    <col min="512" max="512" width="13" style="1007" customWidth="1"/>
    <col min="513" max="513" width="14.42578125" style="1007" customWidth="1"/>
    <col min="514" max="514" width="9.140625" style="1007"/>
    <col min="515" max="515" width="15" style="1007" customWidth="1"/>
    <col min="516" max="717" width="9.140625" style="1007"/>
    <col min="718" max="718" width="14.28515625" style="1007" customWidth="1"/>
    <col min="719" max="722" width="15.7109375" style="1007" customWidth="1"/>
    <col min="723" max="723" width="22.7109375" style="1007" customWidth="1"/>
    <col min="724" max="760" width="9.140625" style="1007"/>
    <col min="761" max="762" width="14.42578125" style="1007" customWidth="1"/>
    <col min="763" max="765" width="15.7109375" style="1007" customWidth="1"/>
    <col min="766" max="766" width="22.7109375" style="1007" customWidth="1"/>
    <col min="767" max="767" width="10.42578125" style="1007" bestFit="1" customWidth="1"/>
    <col min="768" max="768" width="13" style="1007" customWidth="1"/>
    <col min="769" max="769" width="14.42578125" style="1007" customWidth="1"/>
    <col min="770" max="770" width="9.140625" style="1007"/>
    <col min="771" max="771" width="15" style="1007" customWidth="1"/>
    <col min="772" max="973" width="9.140625" style="1007"/>
    <col min="974" max="974" width="14.28515625" style="1007" customWidth="1"/>
    <col min="975" max="978" width="15.7109375" style="1007" customWidth="1"/>
    <col min="979" max="979" width="22.7109375" style="1007" customWidth="1"/>
    <col min="980" max="1016" width="9.140625" style="1007"/>
    <col min="1017" max="1018" width="14.42578125" style="1007" customWidth="1"/>
    <col min="1019" max="1021" width="15.7109375" style="1007" customWidth="1"/>
    <col min="1022" max="1022" width="22.7109375" style="1007" customWidth="1"/>
    <col min="1023" max="1023" width="10.42578125" style="1007" bestFit="1" customWidth="1"/>
    <col min="1024" max="1024" width="13" style="1007" customWidth="1"/>
    <col min="1025" max="1025" width="14.42578125" style="1007" customWidth="1"/>
    <col min="1026" max="1026" width="9.140625" style="1007"/>
    <col min="1027" max="1027" width="15" style="1007" customWidth="1"/>
    <col min="1028" max="1229" width="9.140625" style="1007"/>
    <col min="1230" max="1230" width="14.28515625" style="1007" customWidth="1"/>
    <col min="1231" max="1234" width="15.7109375" style="1007" customWidth="1"/>
    <col min="1235" max="1235" width="22.7109375" style="1007" customWidth="1"/>
    <col min="1236" max="1272" width="9.140625" style="1007"/>
    <col min="1273" max="1274" width="14.42578125" style="1007" customWidth="1"/>
    <col min="1275" max="1277" width="15.7109375" style="1007" customWidth="1"/>
    <col min="1278" max="1278" width="22.7109375" style="1007" customWidth="1"/>
    <col min="1279" max="1279" width="10.42578125" style="1007" bestFit="1" customWidth="1"/>
    <col min="1280" max="1280" width="13" style="1007" customWidth="1"/>
    <col min="1281" max="1281" width="14.42578125" style="1007" customWidth="1"/>
    <col min="1282" max="1282" width="9.140625" style="1007"/>
    <col min="1283" max="1283" width="15" style="1007" customWidth="1"/>
    <col min="1284" max="1485" width="9.140625" style="1007"/>
    <col min="1486" max="1486" width="14.28515625" style="1007" customWidth="1"/>
    <col min="1487" max="1490" width="15.7109375" style="1007" customWidth="1"/>
    <col min="1491" max="1491" width="22.7109375" style="1007" customWidth="1"/>
    <col min="1492" max="1528" width="9.140625" style="1007"/>
    <col min="1529" max="1530" width="14.42578125" style="1007" customWidth="1"/>
    <col min="1531" max="1533" width="15.7109375" style="1007" customWidth="1"/>
    <col min="1534" max="1534" width="22.7109375" style="1007" customWidth="1"/>
    <col min="1535" max="1535" width="10.42578125" style="1007" bestFit="1" customWidth="1"/>
    <col min="1536" max="1536" width="13" style="1007" customWidth="1"/>
    <col min="1537" max="1537" width="14.42578125" style="1007" customWidth="1"/>
    <col min="1538" max="1538" width="9.140625" style="1007"/>
    <col min="1539" max="1539" width="15" style="1007" customWidth="1"/>
    <col min="1540" max="1741" width="9.140625" style="1007"/>
    <col min="1742" max="1742" width="14.28515625" style="1007" customWidth="1"/>
    <col min="1743" max="1746" width="15.7109375" style="1007" customWidth="1"/>
    <col min="1747" max="1747" width="22.7109375" style="1007" customWidth="1"/>
    <col min="1748" max="1784" width="9.140625" style="1007"/>
    <col min="1785" max="1786" width="14.42578125" style="1007" customWidth="1"/>
    <col min="1787" max="1789" width="15.7109375" style="1007" customWidth="1"/>
    <col min="1790" max="1790" width="22.7109375" style="1007" customWidth="1"/>
    <col min="1791" max="1791" width="10.42578125" style="1007" bestFit="1" customWidth="1"/>
    <col min="1792" max="1792" width="13" style="1007" customWidth="1"/>
    <col min="1793" max="1793" width="14.42578125" style="1007" customWidth="1"/>
    <col min="1794" max="1794" width="9.140625" style="1007"/>
    <col min="1795" max="1795" width="15" style="1007" customWidth="1"/>
    <col min="1796" max="1997" width="9.140625" style="1007"/>
    <col min="1998" max="1998" width="14.28515625" style="1007" customWidth="1"/>
    <col min="1999" max="2002" width="15.7109375" style="1007" customWidth="1"/>
    <col min="2003" max="2003" width="22.7109375" style="1007" customWidth="1"/>
    <col min="2004" max="2040" width="9.140625" style="1007"/>
    <col min="2041" max="2042" width="14.42578125" style="1007" customWidth="1"/>
    <col min="2043" max="2045" width="15.7109375" style="1007" customWidth="1"/>
    <col min="2046" max="2046" width="22.7109375" style="1007" customWidth="1"/>
    <col min="2047" max="2047" width="10.42578125" style="1007" bestFit="1" customWidth="1"/>
    <col min="2048" max="2048" width="13" style="1007" customWidth="1"/>
    <col min="2049" max="2049" width="14.42578125" style="1007" customWidth="1"/>
    <col min="2050" max="2050" width="9.140625" style="1007"/>
    <col min="2051" max="2051" width="15" style="1007" customWidth="1"/>
    <col min="2052" max="2253" width="9.140625" style="1007"/>
    <col min="2254" max="2254" width="14.28515625" style="1007" customWidth="1"/>
    <col min="2255" max="2258" width="15.7109375" style="1007" customWidth="1"/>
    <col min="2259" max="2259" width="22.7109375" style="1007" customWidth="1"/>
    <col min="2260" max="2296" width="9.140625" style="1007"/>
    <col min="2297" max="2298" width="14.42578125" style="1007" customWidth="1"/>
    <col min="2299" max="2301" width="15.7109375" style="1007" customWidth="1"/>
    <col min="2302" max="2302" width="22.7109375" style="1007" customWidth="1"/>
    <col min="2303" max="2303" width="10.42578125" style="1007" bestFit="1" customWidth="1"/>
    <col min="2304" max="2304" width="13" style="1007" customWidth="1"/>
    <col min="2305" max="2305" width="14.42578125" style="1007" customWidth="1"/>
    <col min="2306" max="2306" width="9.140625" style="1007"/>
    <col min="2307" max="2307" width="15" style="1007" customWidth="1"/>
    <col min="2308" max="2509" width="9.140625" style="1007"/>
    <col min="2510" max="2510" width="14.28515625" style="1007" customWidth="1"/>
    <col min="2511" max="2514" width="15.7109375" style="1007" customWidth="1"/>
    <col min="2515" max="2515" width="22.7109375" style="1007" customWidth="1"/>
    <col min="2516" max="2552" width="9.140625" style="1007"/>
    <col min="2553" max="2554" width="14.42578125" style="1007" customWidth="1"/>
    <col min="2555" max="2557" width="15.7109375" style="1007" customWidth="1"/>
    <col min="2558" max="2558" width="22.7109375" style="1007" customWidth="1"/>
    <col min="2559" max="2559" width="10.42578125" style="1007" bestFit="1" customWidth="1"/>
    <col min="2560" max="2560" width="13" style="1007" customWidth="1"/>
    <col min="2561" max="2561" width="14.42578125" style="1007" customWidth="1"/>
    <col min="2562" max="2562" width="9.140625" style="1007"/>
    <col min="2563" max="2563" width="15" style="1007" customWidth="1"/>
    <col min="2564" max="2765" width="9.140625" style="1007"/>
    <col min="2766" max="2766" width="14.28515625" style="1007" customWidth="1"/>
    <col min="2767" max="2770" width="15.7109375" style="1007" customWidth="1"/>
    <col min="2771" max="2771" width="22.7109375" style="1007" customWidth="1"/>
    <col min="2772" max="2808" width="9.140625" style="1007"/>
    <col min="2809" max="2810" width="14.42578125" style="1007" customWidth="1"/>
    <col min="2811" max="2813" width="15.7109375" style="1007" customWidth="1"/>
    <col min="2814" max="2814" width="22.7109375" style="1007" customWidth="1"/>
    <col min="2815" max="2815" width="10.42578125" style="1007" bestFit="1" customWidth="1"/>
    <col min="2816" max="2816" width="13" style="1007" customWidth="1"/>
    <col min="2817" max="2817" width="14.42578125" style="1007" customWidth="1"/>
    <col min="2818" max="2818" width="9.140625" style="1007"/>
    <col min="2819" max="2819" width="15" style="1007" customWidth="1"/>
    <col min="2820" max="3021" width="9.140625" style="1007"/>
    <col min="3022" max="3022" width="14.28515625" style="1007" customWidth="1"/>
    <col min="3023" max="3026" width="15.7109375" style="1007" customWidth="1"/>
    <col min="3027" max="3027" width="22.7109375" style="1007" customWidth="1"/>
    <col min="3028" max="3064" width="9.140625" style="1007"/>
    <col min="3065" max="3066" width="14.42578125" style="1007" customWidth="1"/>
    <col min="3067" max="3069" width="15.7109375" style="1007" customWidth="1"/>
    <col min="3070" max="3070" width="22.7109375" style="1007" customWidth="1"/>
    <col min="3071" max="3071" width="10.42578125" style="1007" bestFit="1" customWidth="1"/>
    <col min="3072" max="3072" width="13" style="1007" customWidth="1"/>
    <col min="3073" max="3073" width="14.42578125" style="1007" customWidth="1"/>
    <col min="3074" max="3074" width="9.140625" style="1007"/>
    <col min="3075" max="3075" width="15" style="1007" customWidth="1"/>
    <col min="3076" max="3277" width="9.140625" style="1007"/>
    <col min="3278" max="3278" width="14.28515625" style="1007" customWidth="1"/>
    <col min="3279" max="3282" width="15.7109375" style="1007" customWidth="1"/>
    <col min="3283" max="3283" width="22.7109375" style="1007" customWidth="1"/>
    <col min="3284" max="3320" width="9.140625" style="1007"/>
    <col min="3321" max="3322" width="14.42578125" style="1007" customWidth="1"/>
    <col min="3323" max="3325" width="15.7109375" style="1007" customWidth="1"/>
    <col min="3326" max="3326" width="22.7109375" style="1007" customWidth="1"/>
    <col min="3327" max="3327" width="10.42578125" style="1007" bestFit="1" customWidth="1"/>
    <col min="3328" max="3328" width="13" style="1007" customWidth="1"/>
    <col min="3329" max="3329" width="14.42578125" style="1007" customWidth="1"/>
    <col min="3330" max="3330" width="9.140625" style="1007"/>
    <col min="3331" max="3331" width="15" style="1007" customWidth="1"/>
    <col min="3332" max="3533" width="9.140625" style="1007"/>
    <col min="3534" max="3534" width="14.28515625" style="1007" customWidth="1"/>
    <col min="3535" max="3538" width="15.7109375" style="1007" customWidth="1"/>
    <col min="3539" max="3539" width="22.7109375" style="1007" customWidth="1"/>
    <col min="3540" max="3576" width="9.140625" style="1007"/>
    <col min="3577" max="3578" width="14.42578125" style="1007" customWidth="1"/>
    <col min="3579" max="3581" width="15.7109375" style="1007" customWidth="1"/>
    <col min="3582" max="3582" width="22.7109375" style="1007" customWidth="1"/>
    <col min="3583" max="3583" width="10.42578125" style="1007" bestFit="1" customWidth="1"/>
    <col min="3584" max="3584" width="13" style="1007" customWidth="1"/>
    <col min="3585" max="3585" width="14.42578125" style="1007" customWidth="1"/>
    <col min="3586" max="3586" width="9.140625" style="1007"/>
    <col min="3587" max="3587" width="15" style="1007" customWidth="1"/>
    <col min="3588" max="3789" width="9.140625" style="1007"/>
    <col min="3790" max="3790" width="14.28515625" style="1007" customWidth="1"/>
    <col min="3791" max="3794" width="15.7109375" style="1007" customWidth="1"/>
    <col min="3795" max="3795" width="22.7109375" style="1007" customWidth="1"/>
    <col min="3796" max="3832" width="9.140625" style="1007"/>
    <col min="3833" max="3834" width="14.42578125" style="1007" customWidth="1"/>
    <col min="3835" max="3837" width="15.7109375" style="1007" customWidth="1"/>
    <col min="3838" max="3838" width="22.7109375" style="1007" customWidth="1"/>
    <col min="3839" max="3839" width="10.42578125" style="1007" bestFit="1" customWidth="1"/>
    <col min="3840" max="3840" width="13" style="1007" customWidth="1"/>
    <col min="3841" max="3841" width="14.42578125" style="1007" customWidth="1"/>
    <col min="3842" max="3842" width="9.140625" style="1007"/>
    <col min="3843" max="3843" width="15" style="1007" customWidth="1"/>
    <col min="3844" max="4045" width="9.140625" style="1007"/>
    <col min="4046" max="4046" width="14.28515625" style="1007" customWidth="1"/>
    <col min="4047" max="4050" width="15.7109375" style="1007" customWidth="1"/>
    <col min="4051" max="4051" width="22.7109375" style="1007" customWidth="1"/>
    <col min="4052" max="4088" width="9.140625" style="1007"/>
    <col min="4089" max="4090" width="14.42578125" style="1007" customWidth="1"/>
    <col min="4091" max="4093" width="15.7109375" style="1007" customWidth="1"/>
    <col min="4094" max="4094" width="22.7109375" style="1007" customWidth="1"/>
    <col min="4095" max="4095" width="10.42578125" style="1007" bestFit="1" customWidth="1"/>
    <col min="4096" max="4096" width="13" style="1007" customWidth="1"/>
    <col min="4097" max="4097" width="14.42578125" style="1007" customWidth="1"/>
    <col min="4098" max="4098" width="9.140625" style="1007"/>
    <col min="4099" max="4099" width="15" style="1007" customWidth="1"/>
    <col min="4100" max="4301" width="9.140625" style="1007"/>
    <col min="4302" max="4302" width="14.28515625" style="1007" customWidth="1"/>
    <col min="4303" max="4306" width="15.7109375" style="1007" customWidth="1"/>
    <col min="4307" max="4307" width="22.7109375" style="1007" customWidth="1"/>
    <col min="4308" max="4344" width="9.140625" style="1007"/>
    <col min="4345" max="4346" width="14.42578125" style="1007" customWidth="1"/>
    <col min="4347" max="4349" width="15.7109375" style="1007" customWidth="1"/>
    <col min="4350" max="4350" width="22.7109375" style="1007" customWidth="1"/>
    <col min="4351" max="4351" width="10.42578125" style="1007" bestFit="1" customWidth="1"/>
    <col min="4352" max="4352" width="13" style="1007" customWidth="1"/>
    <col min="4353" max="4353" width="14.42578125" style="1007" customWidth="1"/>
    <col min="4354" max="4354" width="9.140625" style="1007"/>
    <col min="4355" max="4355" width="15" style="1007" customWidth="1"/>
    <col min="4356" max="4557" width="9.140625" style="1007"/>
    <col min="4558" max="4558" width="14.28515625" style="1007" customWidth="1"/>
    <col min="4559" max="4562" width="15.7109375" style="1007" customWidth="1"/>
    <col min="4563" max="4563" width="22.7109375" style="1007" customWidth="1"/>
    <col min="4564" max="4600" width="9.140625" style="1007"/>
    <col min="4601" max="4602" width="14.42578125" style="1007" customWidth="1"/>
    <col min="4603" max="4605" width="15.7109375" style="1007" customWidth="1"/>
    <col min="4606" max="4606" width="22.7109375" style="1007" customWidth="1"/>
    <col min="4607" max="4607" width="10.42578125" style="1007" bestFit="1" customWidth="1"/>
    <col min="4608" max="4608" width="13" style="1007" customWidth="1"/>
    <col min="4609" max="4609" width="14.42578125" style="1007" customWidth="1"/>
    <col min="4610" max="4610" width="9.140625" style="1007"/>
    <col min="4611" max="4611" width="15" style="1007" customWidth="1"/>
    <col min="4612" max="4813" width="9.140625" style="1007"/>
    <col min="4814" max="4814" width="14.28515625" style="1007" customWidth="1"/>
    <col min="4815" max="4818" width="15.7109375" style="1007" customWidth="1"/>
    <col min="4819" max="4819" width="22.7109375" style="1007" customWidth="1"/>
    <col min="4820" max="4856" width="9.140625" style="1007"/>
    <col min="4857" max="4858" width="14.42578125" style="1007" customWidth="1"/>
    <col min="4859" max="4861" width="15.7109375" style="1007" customWidth="1"/>
    <col min="4862" max="4862" width="22.7109375" style="1007" customWidth="1"/>
    <col min="4863" max="4863" width="10.42578125" style="1007" bestFit="1" customWidth="1"/>
    <col min="4864" max="4864" width="13" style="1007" customWidth="1"/>
    <col min="4865" max="4865" width="14.42578125" style="1007" customWidth="1"/>
    <col min="4866" max="4866" width="9.140625" style="1007"/>
    <col min="4867" max="4867" width="15" style="1007" customWidth="1"/>
    <col min="4868" max="5069" width="9.140625" style="1007"/>
    <col min="5070" max="5070" width="14.28515625" style="1007" customWidth="1"/>
    <col min="5071" max="5074" width="15.7109375" style="1007" customWidth="1"/>
    <col min="5075" max="5075" width="22.7109375" style="1007" customWidth="1"/>
    <col min="5076" max="5112" width="9.140625" style="1007"/>
    <col min="5113" max="5114" width="14.42578125" style="1007" customWidth="1"/>
    <col min="5115" max="5117" width="15.7109375" style="1007" customWidth="1"/>
    <col min="5118" max="5118" width="22.7109375" style="1007" customWidth="1"/>
    <col min="5119" max="5119" width="10.42578125" style="1007" bestFit="1" customWidth="1"/>
    <col min="5120" max="5120" width="13" style="1007" customWidth="1"/>
    <col min="5121" max="5121" width="14.42578125" style="1007" customWidth="1"/>
    <col min="5122" max="5122" width="9.140625" style="1007"/>
    <col min="5123" max="5123" width="15" style="1007" customWidth="1"/>
    <col min="5124" max="5325" width="9.140625" style="1007"/>
    <col min="5326" max="5326" width="14.28515625" style="1007" customWidth="1"/>
    <col min="5327" max="5330" width="15.7109375" style="1007" customWidth="1"/>
    <col min="5331" max="5331" width="22.7109375" style="1007" customWidth="1"/>
    <col min="5332" max="5368" width="9.140625" style="1007"/>
    <col min="5369" max="5370" width="14.42578125" style="1007" customWidth="1"/>
    <col min="5371" max="5373" width="15.7109375" style="1007" customWidth="1"/>
    <col min="5374" max="5374" width="22.7109375" style="1007" customWidth="1"/>
    <col min="5375" max="5375" width="10.42578125" style="1007" bestFit="1" customWidth="1"/>
    <col min="5376" max="5376" width="13" style="1007" customWidth="1"/>
    <col min="5377" max="5377" width="14.42578125" style="1007" customWidth="1"/>
    <col min="5378" max="5378" width="9.140625" style="1007"/>
    <col min="5379" max="5379" width="15" style="1007" customWidth="1"/>
    <col min="5380" max="5581" width="9.140625" style="1007"/>
    <col min="5582" max="5582" width="14.28515625" style="1007" customWidth="1"/>
    <col min="5583" max="5586" width="15.7109375" style="1007" customWidth="1"/>
    <col min="5587" max="5587" width="22.7109375" style="1007" customWidth="1"/>
    <col min="5588" max="5624" width="9.140625" style="1007"/>
    <col min="5625" max="5626" width="14.42578125" style="1007" customWidth="1"/>
    <col min="5627" max="5629" width="15.7109375" style="1007" customWidth="1"/>
    <col min="5630" max="5630" width="22.7109375" style="1007" customWidth="1"/>
    <col min="5631" max="5631" width="10.42578125" style="1007" bestFit="1" customWidth="1"/>
    <col min="5632" max="5632" width="13" style="1007" customWidth="1"/>
    <col min="5633" max="5633" width="14.42578125" style="1007" customWidth="1"/>
    <col min="5634" max="5634" width="9.140625" style="1007"/>
    <col min="5635" max="5635" width="15" style="1007" customWidth="1"/>
    <col min="5636" max="5837" width="9.140625" style="1007"/>
    <col min="5838" max="5838" width="14.28515625" style="1007" customWidth="1"/>
    <col min="5839" max="5842" width="15.7109375" style="1007" customWidth="1"/>
    <col min="5843" max="5843" width="22.7109375" style="1007" customWidth="1"/>
    <col min="5844" max="5880" width="9.140625" style="1007"/>
    <col min="5881" max="5882" width="14.42578125" style="1007" customWidth="1"/>
    <col min="5883" max="5885" width="15.7109375" style="1007" customWidth="1"/>
    <col min="5886" max="5886" width="22.7109375" style="1007" customWidth="1"/>
    <col min="5887" max="5887" width="10.42578125" style="1007" bestFit="1" customWidth="1"/>
    <col min="5888" max="5888" width="13" style="1007" customWidth="1"/>
    <col min="5889" max="5889" width="14.42578125" style="1007" customWidth="1"/>
    <col min="5890" max="5890" width="9.140625" style="1007"/>
    <col min="5891" max="5891" width="15" style="1007" customWidth="1"/>
    <col min="5892" max="6093" width="9.140625" style="1007"/>
    <col min="6094" max="6094" width="14.28515625" style="1007" customWidth="1"/>
    <col min="6095" max="6098" width="15.7109375" style="1007" customWidth="1"/>
    <col min="6099" max="6099" width="22.7109375" style="1007" customWidth="1"/>
    <col min="6100" max="6136" width="9.140625" style="1007"/>
    <col min="6137" max="6138" width="14.42578125" style="1007" customWidth="1"/>
    <col min="6139" max="6141" width="15.7109375" style="1007" customWidth="1"/>
    <col min="6142" max="6142" width="22.7109375" style="1007" customWidth="1"/>
    <col min="6143" max="6143" width="10.42578125" style="1007" bestFit="1" customWidth="1"/>
    <col min="6144" max="6144" width="13" style="1007" customWidth="1"/>
    <col min="6145" max="6145" width="14.42578125" style="1007" customWidth="1"/>
    <col min="6146" max="6146" width="9.140625" style="1007"/>
    <col min="6147" max="6147" width="15" style="1007" customWidth="1"/>
    <col min="6148" max="6349" width="9.140625" style="1007"/>
    <col min="6350" max="6350" width="14.28515625" style="1007" customWidth="1"/>
    <col min="6351" max="6354" width="15.7109375" style="1007" customWidth="1"/>
    <col min="6355" max="6355" width="22.7109375" style="1007" customWidth="1"/>
    <col min="6356" max="6392" width="9.140625" style="1007"/>
    <col min="6393" max="6394" width="14.42578125" style="1007" customWidth="1"/>
    <col min="6395" max="6397" width="15.7109375" style="1007" customWidth="1"/>
    <col min="6398" max="6398" width="22.7109375" style="1007" customWidth="1"/>
    <col min="6399" max="6399" width="10.42578125" style="1007" bestFit="1" customWidth="1"/>
    <col min="6400" max="6400" width="13" style="1007" customWidth="1"/>
    <col min="6401" max="6401" width="14.42578125" style="1007" customWidth="1"/>
    <col min="6402" max="6402" width="9.140625" style="1007"/>
    <col min="6403" max="6403" width="15" style="1007" customWidth="1"/>
    <col min="6404" max="6605" width="9.140625" style="1007"/>
    <col min="6606" max="6606" width="14.28515625" style="1007" customWidth="1"/>
    <col min="6607" max="6610" width="15.7109375" style="1007" customWidth="1"/>
    <col min="6611" max="6611" width="22.7109375" style="1007" customWidth="1"/>
    <col min="6612" max="6648" width="9.140625" style="1007"/>
    <col min="6649" max="6650" width="14.42578125" style="1007" customWidth="1"/>
    <col min="6651" max="6653" width="15.7109375" style="1007" customWidth="1"/>
    <col min="6654" max="6654" width="22.7109375" style="1007" customWidth="1"/>
    <col min="6655" max="6655" width="10.42578125" style="1007" bestFit="1" customWidth="1"/>
    <col min="6656" max="6656" width="13" style="1007" customWidth="1"/>
    <col min="6657" max="6657" width="14.42578125" style="1007" customWidth="1"/>
    <col min="6658" max="6658" width="9.140625" style="1007"/>
    <col min="6659" max="6659" width="15" style="1007" customWidth="1"/>
    <col min="6660" max="6861" width="9.140625" style="1007"/>
    <col min="6862" max="6862" width="14.28515625" style="1007" customWidth="1"/>
    <col min="6863" max="6866" width="15.7109375" style="1007" customWidth="1"/>
    <col min="6867" max="6867" width="22.7109375" style="1007" customWidth="1"/>
    <col min="6868" max="6904" width="9.140625" style="1007"/>
    <col min="6905" max="6906" width="14.42578125" style="1007" customWidth="1"/>
    <col min="6907" max="6909" width="15.7109375" style="1007" customWidth="1"/>
    <col min="6910" max="6910" width="22.7109375" style="1007" customWidth="1"/>
    <col min="6911" max="6911" width="10.42578125" style="1007" bestFit="1" customWidth="1"/>
    <col min="6912" max="6912" width="13" style="1007" customWidth="1"/>
    <col min="6913" max="6913" width="14.42578125" style="1007" customWidth="1"/>
    <col min="6914" max="6914" width="9.140625" style="1007"/>
    <col min="6915" max="6915" width="15" style="1007" customWidth="1"/>
    <col min="6916" max="7117" width="9.140625" style="1007"/>
    <col min="7118" max="7118" width="14.28515625" style="1007" customWidth="1"/>
    <col min="7119" max="7122" width="15.7109375" style="1007" customWidth="1"/>
    <col min="7123" max="7123" width="22.7109375" style="1007" customWidth="1"/>
    <col min="7124" max="7160" width="9.140625" style="1007"/>
    <col min="7161" max="7162" width="14.42578125" style="1007" customWidth="1"/>
    <col min="7163" max="7165" width="15.7109375" style="1007" customWidth="1"/>
    <col min="7166" max="7166" width="22.7109375" style="1007" customWidth="1"/>
    <col min="7167" max="7167" width="10.42578125" style="1007" bestFit="1" customWidth="1"/>
    <col min="7168" max="7168" width="13" style="1007" customWidth="1"/>
    <col min="7169" max="7169" width="14.42578125" style="1007" customWidth="1"/>
    <col min="7170" max="7170" width="9.140625" style="1007"/>
    <col min="7171" max="7171" width="15" style="1007" customWidth="1"/>
    <col min="7172" max="7373" width="9.140625" style="1007"/>
    <col min="7374" max="7374" width="14.28515625" style="1007" customWidth="1"/>
    <col min="7375" max="7378" width="15.7109375" style="1007" customWidth="1"/>
    <col min="7379" max="7379" width="22.7109375" style="1007" customWidth="1"/>
    <col min="7380" max="7416" width="9.140625" style="1007"/>
    <col min="7417" max="7418" width="14.42578125" style="1007" customWidth="1"/>
    <col min="7419" max="7421" width="15.7109375" style="1007" customWidth="1"/>
    <col min="7422" max="7422" width="22.7109375" style="1007" customWidth="1"/>
    <col min="7423" max="7423" width="10.42578125" style="1007" bestFit="1" customWidth="1"/>
    <col min="7424" max="7424" width="13" style="1007" customWidth="1"/>
    <col min="7425" max="7425" width="14.42578125" style="1007" customWidth="1"/>
    <col min="7426" max="7426" width="9.140625" style="1007"/>
    <col min="7427" max="7427" width="15" style="1007" customWidth="1"/>
    <col min="7428" max="7629" width="9.140625" style="1007"/>
    <col min="7630" max="7630" width="14.28515625" style="1007" customWidth="1"/>
    <col min="7631" max="7634" width="15.7109375" style="1007" customWidth="1"/>
    <col min="7635" max="7635" width="22.7109375" style="1007" customWidth="1"/>
    <col min="7636" max="7672" width="9.140625" style="1007"/>
    <col min="7673" max="7674" width="14.42578125" style="1007" customWidth="1"/>
    <col min="7675" max="7677" width="15.7109375" style="1007" customWidth="1"/>
    <col min="7678" max="7678" width="22.7109375" style="1007" customWidth="1"/>
    <col min="7679" max="7679" width="10.42578125" style="1007" bestFit="1" customWidth="1"/>
    <col min="7680" max="7680" width="13" style="1007" customWidth="1"/>
    <col min="7681" max="7681" width="14.42578125" style="1007" customWidth="1"/>
    <col min="7682" max="7682" width="9.140625" style="1007"/>
    <col min="7683" max="7683" width="15" style="1007" customWidth="1"/>
    <col min="7684" max="7885" width="9.140625" style="1007"/>
    <col min="7886" max="7886" width="14.28515625" style="1007" customWidth="1"/>
    <col min="7887" max="7890" width="15.7109375" style="1007" customWidth="1"/>
    <col min="7891" max="7891" width="22.7109375" style="1007" customWidth="1"/>
    <col min="7892" max="7928" width="9.140625" style="1007"/>
    <col min="7929" max="7930" width="14.42578125" style="1007" customWidth="1"/>
    <col min="7931" max="7933" width="15.7109375" style="1007" customWidth="1"/>
    <col min="7934" max="7934" width="22.7109375" style="1007" customWidth="1"/>
    <col min="7935" max="7935" width="10.42578125" style="1007" bestFit="1" customWidth="1"/>
    <col min="7936" max="7936" width="13" style="1007" customWidth="1"/>
    <col min="7937" max="7937" width="14.42578125" style="1007" customWidth="1"/>
    <col min="7938" max="7938" width="9.140625" style="1007"/>
    <col min="7939" max="7939" width="15" style="1007" customWidth="1"/>
    <col min="7940" max="8141" width="9.140625" style="1007"/>
    <col min="8142" max="8142" width="14.28515625" style="1007" customWidth="1"/>
    <col min="8143" max="8146" width="15.7109375" style="1007" customWidth="1"/>
    <col min="8147" max="8147" width="22.7109375" style="1007" customWidth="1"/>
    <col min="8148" max="8184" width="9.140625" style="1007"/>
    <col min="8185" max="8186" width="14.42578125" style="1007" customWidth="1"/>
    <col min="8187" max="8189" width="15.7109375" style="1007" customWidth="1"/>
    <col min="8190" max="8190" width="22.7109375" style="1007" customWidth="1"/>
    <col min="8191" max="8191" width="10.42578125" style="1007" bestFit="1" customWidth="1"/>
    <col min="8192" max="8192" width="13" style="1007" customWidth="1"/>
    <col min="8193" max="8193" width="14.42578125" style="1007" customWidth="1"/>
    <col min="8194" max="8194" width="9.140625" style="1007"/>
    <col min="8195" max="8195" width="15" style="1007" customWidth="1"/>
    <col min="8196" max="8397" width="9.140625" style="1007"/>
    <col min="8398" max="8398" width="14.28515625" style="1007" customWidth="1"/>
    <col min="8399" max="8402" width="15.7109375" style="1007" customWidth="1"/>
    <col min="8403" max="8403" width="22.7109375" style="1007" customWidth="1"/>
    <col min="8404" max="8440" width="9.140625" style="1007"/>
    <col min="8441" max="8442" width="14.42578125" style="1007" customWidth="1"/>
    <col min="8443" max="8445" width="15.7109375" style="1007" customWidth="1"/>
    <col min="8446" max="8446" width="22.7109375" style="1007" customWidth="1"/>
    <col min="8447" max="8447" width="10.42578125" style="1007" bestFit="1" customWidth="1"/>
    <col min="8448" max="8448" width="13" style="1007" customWidth="1"/>
    <col min="8449" max="8449" width="14.42578125" style="1007" customWidth="1"/>
    <col min="8450" max="8450" width="9.140625" style="1007"/>
    <col min="8451" max="8451" width="15" style="1007" customWidth="1"/>
    <col min="8452" max="8653" width="9.140625" style="1007"/>
    <col min="8654" max="8654" width="14.28515625" style="1007" customWidth="1"/>
    <col min="8655" max="8658" width="15.7109375" style="1007" customWidth="1"/>
    <col min="8659" max="8659" width="22.7109375" style="1007" customWidth="1"/>
    <col min="8660" max="8696" width="9.140625" style="1007"/>
    <col min="8697" max="8698" width="14.42578125" style="1007" customWidth="1"/>
    <col min="8699" max="8701" width="15.7109375" style="1007" customWidth="1"/>
    <col min="8702" max="8702" width="22.7109375" style="1007" customWidth="1"/>
    <col min="8703" max="8703" width="10.42578125" style="1007" bestFit="1" customWidth="1"/>
    <col min="8704" max="8704" width="13" style="1007" customWidth="1"/>
    <col min="8705" max="8705" width="14.42578125" style="1007" customWidth="1"/>
    <col min="8706" max="8706" width="9.140625" style="1007"/>
    <col min="8707" max="8707" width="15" style="1007" customWidth="1"/>
    <col min="8708" max="8909" width="9.140625" style="1007"/>
    <col min="8910" max="8910" width="14.28515625" style="1007" customWidth="1"/>
    <col min="8911" max="8914" width="15.7109375" style="1007" customWidth="1"/>
    <col min="8915" max="8915" width="22.7109375" style="1007" customWidth="1"/>
    <col min="8916" max="8952" width="9.140625" style="1007"/>
    <col min="8953" max="8954" width="14.42578125" style="1007" customWidth="1"/>
    <col min="8955" max="8957" width="15.7109375" style="1007" customWidth="1"/>
    <col min="8958" max="8958" width="22.7109375" style="1007" customWidth="1"/>
    <col min="8959" max="8959" width="10.42578125" style="1007" bestFit="1" customWidth="1"/>
    <col min="8960" max="8960" width="13" style="1007" customWidth="1"/>
    <col min="8961" max="8961" width="14.42578125" style="1007" customWidth="1"/>
    <col min="8962" max="8962" width="9.140625" style="1007"/>
    <col min="8963" max="8963" width="15" style="1007" customWidth="1"/>
    <col min="8964" max="9165" width="9.140625" style="1007"/>
    <col min="9166" max="9166" width="14.28515625" style="1007" customWidth="1"/>
    <col min="9167" max="9170" width="15.7109375" style="1007" customWidth="1"/>
    <col min="9171" max="9171" width="22.7109375" style="1007" customWidth="1"/>
    <col min="9172" max="9208" width="9.140625" style="1007"/>
    <col min="9209" max="9210" width="14.42578125" style="1007" customWidth="1"/>
    <col min="9211" max="9213" width="15.7109375" style="1007" customWidth="1"/>
    <col min="9214" max="9214" width="22.7109375" style="1007" customWidth="1"/>
    <col min="9215" max="9215" width="10.42578125" style="1007" bestFit="1" customWidth="1"/>
    <col min="9216" max="9216" width="13" style="1007" customWidth="1"/>
    <col min="9217" max="9217" width="14.42578125" style="1007" customWidth="1"/>
    <col min="9218" max="9218" width="9.140625" style="1007"/>
    <col min="9219" max="9219" width="15" style="1007" customWidth="1"/>
    <col min="9220" max="9421" width="9.140625" style="1007"/>
    <col min="9422" max="9422" width="14.28515625" style="1007" customWidth="1"/>
    <col min="9423" max="9426" width="15.7109375" style="1007" customWidth="1"/>
    <col min="9427" max="9427" width="22.7109375" style="1007" customWidth="1"/>
    <col min="9428" max="9464" width="9.140625" style="1007"/>
    <col min="9465" max="9466" width="14.42578125" style="1007" customWidth="1"/>
    <col min="9467" max="9469" width="15.7109375" style="1007" customWidth="1"/>
    <col min="9470" max="9470" width="22.7109375" style="1007" customWidth="1"/>
    <col min="9471" max="9471" width="10.42578125" style="1007" bestFit="1" customWidth="1"/>
    <col min="9472" max="9472" width="13" style="1007" customWidth="1"/>
    <col min="9473" max="9473" width="14.42578125" style="1007" customWidth="1"/>
    <col min="9474" max="9474" width="9.140625" style="1007"/>
    <col min="9475" max="9475" width="15" style="1007" customWidth="1"/>
    <col min="9476" max="9677" width="9.140625" style="1007"/>
    <col min="9678" max="9678" width="14.28515625" style="1007" customWidth="1"/>
    <col min="9679" max="9682" width="15.7109375" style="1007" customWidth="1"/>
    <col min="9683" max="9683" width="22.7109375" style="1007" customWidth="1"/>
    <col min="9684" max="9720" width="9.140625" style="1007"/>
    <col min="9721" max="9722" width="14.42578125" style="1007" customWidth="1"/>
    <col min="9723" max="9725" width="15.7109375" style="1007" customWidth="1"/>
    <col min="9726" max="9726" width="22.7109375" style="1007" customWidth="1"/>
    <col min="9727" max="9727" width="10.42578125" style="1007" bestFit="1" customWidth="1"/>
    <col min="9728" max="9728" width="13" style="1007" customWidth="1"/>
    <col min="9729" max="9729" width="14.42578125" style="1007" customWidth="1"/>
    <col min="9730" max="9730" width="9.140625" style="1007"/>
    <col min="9731" max="9731" width="15" style="1007" customWidth="1"/>
    <col min="9732" max="9933" width="9.140625" style="1007"/>
    <col min="9934" max="9934" width="14.28515625" style="1007" customWidth="1"/>
    <col min="9935" max="9938" width="15.7109375" style="1007" customWidth="1"/>
    <col min="9939" max="9939" width="22.7109375" style="1007" customWidth="1"/>
    <col min="9940" max="9976" width="9.140625" style="1007"/>
    <col min="9977" max="9978" width="14.42578125" style="1007" customWidth="1"/>
    <col min="9979" max="9981" width="15.7109375" style="1007" customWidth="1"/>
    <col min="9982" max="9982" width="22.7109375" style="1007" customWidth="1"/>
    <col min="9983" max="9983" width="10.42578125" style="1007" bestFit="1" customWidth="1"/>
    <col min="9984" max="9984" width="13" style="1007" customWidth="1"/>
    <col min="9985" max="9985" width="14.42578125" style="1007" customWidth="1"/>
    <col min="9986" max="9986" width="9.140625" style="1007"/>
    <col min="9987" max="9987" width="15" style="1007" customWidth="1"/>
    <col min="9988" max="10189" width="9.140625" style="1007"/>
    <col min="10190" max="10190" width="14.28515625" style="1007" customWidth="1"/>
    <col min="10191" max="10194" width="15.7109375" style="1007" customWidth="1"/>
    <col min="10195" max="10195" width="22.7109375" style="1007" customWidth="1"/>
    <col min="10196" max="10232" width="9.140625" style="1007"/>
    <col min="10233" max="10234" width="14.42578125" style="1007" customWidth="1"/>
    <col min="10235" max="10237" width="15.7109375" style="1007" customWidth="1"/>
    <col min="10238" max="10238" width="22.7109375" style="1007" customWidth="1"/>
    <col min="10239" max="10239" width="10.42578125" style="1007" bestFit="1" customWidth="1"/>
    <col min="10240" max="10240" width="13" style="1007" customWidth="1"/>
    <col min="10241" max="10241" width="14.42578125" style="1007" customWidth="1"/>
    <col min="10242" max="10242" width="9.140625" style="1007"/>
    <col min="10243" max="10243" width="15" style="1007" customWidth="1"/>
    <col min="10244" max="10445" width="9.140625" style="1007"/>
    <col min="10446" max="10446" width="14.28515625" style="1007" customWidth="1"/>
    <col min="10447" max="10450" width="15.7109375" style="1007" customWidth="1"/>
    <col min="10451" max="10451" width="22.7109375" style="1007" customWidth="1"/>
    <col min="10452" max="10488" width="9.140625" style="1007"/>
    <col min="10489" max="10490" width="14.42578125" style="1007" customWidth="1"/>
    <col min="10491" max="10493" width="15.7109375" style="1007" customWidth="1"/>
    <col min="10494" max="10494" width="22.7109375" style="1007" customWidth="1"/>
    <col min="10495" max="10495" width="10.42578125" style="1007" bestFit="1" customWidth="1"/>
    <col min="10496" max="10496" width="13" style="1007" customWidth="1"/>
    <col min="10497" max="10497" width="14.42578125" style="1007" customWidth="1"/>
    <col min="10498" max="10498" width="9.140625" style="1007"/>
    <col min="10499" max="10499" width="15" style="1007" customWidth="1"/>
    <col min="10500" max="10701" width="9.140625" style="1007"/>
    <col min="10702" max="10702" width="14.28515625" style="1007" customWidth="1"/>
    <col min="10703" max="10706" width="15.7109375" style="1007" customWidth="1"/>
    <col min="10707" max="10707" width="22.7109375" style="1007" customWidth="1"/>
    <col min="10708" max="10744" width="9.140625" style="1007"/>
    <col min="10745" max="10746" width="14.42578125" style="1007" customWidth="1"/>
    <col min="10747" max="10749" width="15.7109375" style="1007" customWidth="1"/>
    <col min="10750" max="10750" width="22.7109375" style="1007" customWidth="1"/>
    <col min="10751" max="10751" width="10.42578125" style="1007" bestFit="1" customWidth="1"/>
    <col min="10752" max="10752" width="13" style="1007" customWidth="1"/>
    <col min="10753" max="10753" width="14.42578125" style="1007" customWidth="1"/>
    <col min="10754" max="10754" width="9.140625" style="1007"/>
    <col min="10755" max="10755" width="15" style="1007" customWidth="1"/>
    <col min="10756" max="10957" width="9.140625" style="1007"/>
    <col min="10958" max="10958" width="14.28515625" style="1007" customWidth="1"/>
    <col min="10959" max="10962" width="15.7109375" style="1007" customWidth="1"/>
    <col min="10963" max="10963" width="22.7109375" style="1007" customWidth="1"/>
    <col min="10964" max="11000" width="9.140625" style="1007"/>
    <col min="11001" max="11002" width="14.42578125" style="1007" customWidth="1"/>
    <col min="11003" max="11005" width="15.7109375" style="1007" customWidth="1"/>
    <col min="11006" max="11006" width="22.7109375" style="1007" customWidth="1"/>
    <col min="11007" max="11007" width="10.42578125" style="1007" bestFit="1" customWidth="1"/>
    <col min="11008" max="11008" width="13" style="1007" customWidth="1"/>
    <col min="11009" max="11009" width="14.42578125" style="1007" customWidth="1"/>
    <col min="11010" max="11010" width="9.140625" style="1007"/>
    <col min="11011" max="11011" width="15" style="1007" customWidth="1"/>
    <col min="11012" max="11213" width="9.140625" style="1007"/>
    <col min="11214" max="11214" width="14.28515625" style="1007" customWidth="1"/>
    <col min="11215" max="11218" width="15.7109375" style="1007" customWidth="1"/>
    <col min="11219" max="11219" width="22.7109375" style="1007" customWidth="1"/>
    <col min="11220" max="11256" width="9.140625" style="1007"/>
    <col min="11257" max="11258" width="14.42578125" style="1007" customWidth="1"/>
    <col min="11259" max="11261" width="15.7109375" style="1007" customWidth="1"/>
    <col min="11262" max="11262" width="22.7109375" style="1007" customWidth="1"/>
    <col min="11263" max="11263" width="10.42578125" style="1007" bestFit="1" customWidth="1"/>
    <col min="11264" max="11264" width="13" style="1007" customWidth="1"/>
    <col min="11265" max="11265" width="14.42578125" style="1007" customWidth="1"/>
    <col min="11266" max="11266" width="9.140625" style="1007"/>
    <col min="11267" max="11267" width="15" style="1007" customWidth="1"/>
    <col min="11268" max="11469" width="9.140625" style="1007"/>
    <col min="11470" max="11470" width="14.28515625" style="1007" customWidth="1"/>
    <col min="11471" max="11474" width="15.7109375" style="1007" customWidth="1"/>
    <col min="11475" max="11475" width="22.7109375" style="1007" customWidth="1"/>
    <col min="11476" max="11512" width="9.140625" style="1007"/>
    <col min="11513" max="11514" width="14.42578125" style="1007" customWidth="1"/>
    <col min="11515" max="11517" width="15.7109375" style="1007" customWidth="1"/>
    <col min="11518" max="11518" width="22.7109375" style="1007" customWidth="1"/>
    <col min="11519" max="11519" width="10.42578125" style="1007" bestFit="1" customWidth="1"/>
    <col min="11520" max="11520" width="13" style="1007" customWidth="1"/>
    <col min="11521" max="11521" width="14.42578125" style="1007" customWidth="1"/>
    <col min="11522" max="11522" width="9.140625" style="1007"/>
    <col min="11523" max="11523" width="15" style="1007" customWidth="1"/>
    <col min="11524" max="11725" width="9.140625" style="1007"/>
    <col min="11726" max="11726" width="14.28515625" style="1007" customWidth="1"/>
    <col min="11727" max="11730" width="15.7109375" style="1007" customWidth="1"/>
    <col min="11731" max="11731" width="22.7109375" style="1007" customWidth="1"/>
    <col min="11732" max="11768" width="9.140625" style="1007"/>
    <col min="11769" max="11770" width="14.42578125" style="1007" customWidth="1"/>
    <col min="11771" max="11773" width="15.7109375" style="1007" customWidth="1"/>
    <col min="11774" max="11774" width="22.7109375" style="1007" customWidth="1"/>
    <col min="11775" max="11775" width="10.42578125" style="1007" bestFit="1" customWidth="1"/>
    <col min="11776" max="11776" width="13" style="1007" customWidth="1"/>
    <col min="11777" max="11777" width="14.42578125" style="1007" customWidth="1"/>
    <col min="11778" max="11778" width="9.140625" style="1007"/>
    <col min="11779" max="11779" width="15" style="1007" customWidth="1"/>
    <col min="11780" max="11981" width="9.140625" style="1007"/>
    <col min="11982" max="11982" width="14.28515625" style="1007" customWidth="1"/>
    <col min="11983" max="11986" width="15.7109375" style="1007" customWidth="1"/>
    <col min="11987" max="11987" width="22.7109375" style="1007" customWidth="1"/>
    <col min="11988" max="12024" width="9.140625" style="1007"/>
    <col min="12025" max="12026" width="14.42578125" style="1007" customWidth="1"/>
    <col min="12027" max="12029" width="15.7109375" style="1007" customWidth="1"/>
    <col min="12030" max="12030" width="22.7109375" style="1007" customWidth="1"/>
    <col min="12031" max="12031" width="10.42578125" style="1007" bestFit="1" customWidth="1"/>
    <col min="12032" max="12032" width="13" style="1007" customWidth="1"/>
    <col min="12033" max="12033" width="14.42578125" style="1007" customWidth="1"/>
    <col min="12034" max="12034" width="9.140625" style="1007"/>
    <col min="12035" max="12035" width="15" style="1007" customWidth="1"/>
    <col min="12036" max="12237" width="9.140625" style="1007"/>
    <col min="12238" max="12238" width="14.28515625" style="1007" customWidth="1"/>
    <col min="12239" max="12242" width="15.7109375" style="1007" customWidth="1"/>
    <col min="12243" max="12243" width="22.7109375" style="1007" customWidth="1"/>
    <col min="12244" max="12280" width="9.140625" style="1007"/>
    <col min="12281" max="12282" width="14.42578125" style="1007" customWidth="1"/>
    <col min="12283" max="12285" width="15.7109375" style="1007" customWidth="1"/>
    <col min="12286" max="12286" width="22.7109375" style="1007" customWidth="1"/>
    <col min="12287" max="12287" width="10.42578125" style="1007" bestFit="1" customWidth="1"/>
    <col min="12288" max="12288" width="13" style="1007" customWidth="1"/>
    <col min="12289" max="12289" width="14.42578125" style="1007" customWidth="1"/>
    <col min="12290" max="12290" width="9.140625" style="1007"/>
    <col min="12291" max="12291" width="15" style="1007" customWidth="1"/>
    <col min="12292" max="12493" width="9.140625" style="1007"/>
    <col min="12494" max="12494" width="14.28515625" style="1007" customWidth="1"/>
    <col min="12495" max="12498" width="15.7109375" style="1007" customWidth="1"/>
    <col min="12499" max="12499" width="22.7109375" style="1007" customWidth="1"/>
    <col min="12500" max="12536" width="9.140625" style="1007"/>
    <col min="12537" max="12538" width="14.42578125" style="1007" customWidth="1"/>
    <col min="12539" max="12541" width="15.7109375" style="1007" customWidth="1"/>
    <col min="12542" max="12542" width="22.7109375" style="1007" customWidth="1"/>
    <col min="12543" max="12543" width="10.42578125" style="1007" bestFit="1" customWidth="1"/>
    <col min="12544" max="12544" width="13" style="1007" customWidth="1"/>
    <col min="12545" max="12545" width="14.42578125" style="1007" customWidth="1"/>
    <col min="12546" max="12546" width="9.140625" style="1007"/>
    <col min="12547" max="12547" width="15" style="1007" customWidth="1"/>
    <col min="12548" max="12749" width="9.140625" style="1007"/>
    <col min="12750" max="12750" width="14.28515625" style="1007" customWidth="1"/>
    <col min="12751" max="12754" width="15.7109375" style="1007" customWidth="1"/>
    <col min="12755" max="12755" width="22.7109375" style="1007" customWidth="1"/>
    <col min="12756" max="12792" width="9.140625" style="1007"/>
    <col min="12793" max="12794" width="14.42578125" style="1007" customWidth="1"/>
    <col min="12795" max="12797" width="15.7109375" style="1007" customWidth="1"/>
    <col min="12798" max="12798" width="22.7109375" style="1007" customWidth="1"/>
    <col min="12799" max="12799" width="10.42578125" style="1007" bestFit="1" customWidth="1"/>
    <col min="12800" max="12800" width="13" style="1007" customWidth="1"/>
    <col min="12801" max="12801" width="14.42578125" style="1007" customWidth="1"/>
    <col min="12802" max="12802" width="9.140625" style="1007"/>
    <col min="12803" max="12803" width="15" style="1007" customWidth="1"/>
    <col min="12804" max="13005" width="9.140625" style="1007"/>
    <col min="13006" max="13006" width="14.28515625" style="1007" customWidth="1"/>
    <col min="13007" max="13010" width="15.7109375" style="1007" customWidth="1"/>
    <col min="13011" max="13011" width="22.7109375" style="1007" customWidth="1"/>
    <col min="13012" max="13048" width="9.140625" style="1007"/>
    <col min="13049" max="13050" width="14.42578125" style="1007" customWidth="1"/>
    <col min="13051" max="13053" width="15.7109375" style="1007" customWidth="1"/>
    <col min="13054" max="13054" width="22.7109375" style="1007" customWidth="1"/>
    <col min="13055" max="13055" width="10.42578125" style="1007" bestFit="1" customWidth="1"/>
    <col min="13056" max="13056" width="13" style="1007" customWidth="1"/>
    <col min="13057" max="13057" width="14.42578125" style="1007" customWidth="1"/>
    <col min="13058" max="13058" width="9.140625" style="1007"/>
    <col min="13059" max="13059" width="15" style="1007" customWidth="1"/>
    <col min="13060" max="13261" width="9.140625" style="1007"/>
    <col min="13262" max="13262" width="14.28515625" style="1007" customWidth="1"/>
    <col min="13263" max="13266" width="15.7109375" style="1007" customWidth="1"/>
    <col min="13267" max="13267" width="22.7109375" style="1007" customWidth="1"/>
    <col min="13268" max="13304" width="9.140625" style="1007"/>
    <col min="13305" max="13306" width="14.42578125" style="1007" customWidth="1"/>
    <col min="13307" max="13309" width="15.7109375" style="1007" customWidth="1"/>
    <col min="13310" max="13310" width="22.7109375" style="1007" customWidth="1"/>
    <col min="13311" max="13311" width="10.42578125" style="1007" bestFit="1" customWidth="1"/>
    <col min="13312" max="13312" width="13" style="1007" customWidth="1"/>
    <col min="13313" max="13313" width="14.42578125" style="1007" customWidth="1"/>
    <col min="13314" max="13314" width="9.140625" style="1007"/>
    <col min="13315" max="13315" width="15" style="1007" customWidth="1"/>
    <col min="13316" max="13517" width="9.140625" style="1007"/>
    <col min="13518" max="13518" width="14.28515625" style="1007" customWidth="1"/>
    <col min="13519" max="13522" width="15.7109375" style="1007" customWidth="1"/>
    <col min="13523" max="13523" width="22.7109375" style="1007" customWidth="1"/>
    <col min="13524" max="13560" width="9.140625" style="1007"/>
    <col min="13561" max="13562" width="14.42578125" style="1007" customWidth="1"/>
    <col min="13563" max="13565" width="15.7109375" style="1007" customWidth="1"/>
    <col min="13566" max="13566" width="22.7109375" style="1007" customWidth="1"/>
    <col min="13567" max="13567" width="10.42578125" style="1007" bestFit="1" customWidth="1"/>
    <col min="13568" max="13568" width="13" style="1007" customWidth="1"/>
    <col min="13569" max="13569" width="14.42578125" style="1007" customWidth="1"/>
    <col min="13570" max="13570" width="9.140625" style="1007"/>
    <col min="13571" max="13571" width="15" style="1007" customWidth="1"/>
    <col min="13572" max="13773" width="9.140625" style="1007"/>
    <col min="13774" max="13774" width="14.28515625" style="1007" customWidth="1"/>
    <col min="13775" max="13778" width="15.7109375" style="1007" customWidth="1"/>
    <col min="13779" max="13779" width="22.7109375" style="1007" customWidth="1"/>
    <col min="13780" max="13816" width="9.140625" style="1007"/>
    <col min="13817" max="13818" width="14.42578125" style="1007" customWidth="1"/>
    <col min="13819" max="13821" width="15.7109375" style="1007" customWidth="1"/>
    <col min="13822" max="13822" width="22.7109375" style="1007" customWidth="1"/>
    <col min="13823" max="13823" width="10.42578125" style="1007" bestFit="1" customWidth="1"/>
    <col min="13824" max="13824" width="13" style="1007" customWidth="1"/>
    <col min="13825" max="13825" width="14.42578125" style="1007" customWidth="1"/>
    <col min="13826" max="13826" width="9.140625" style="1007"/>
    <col min="13827" max="13827" width="15" style="1007" customWidth="1"/>
    <col min="13828" max="14029" width="9.140625" style="1007"/>
    <col min="14030" max="14030" width="14.28515625" style="1007" customWidth="1"/>
    <col min="14031" max="14034" width="15.7109375" style="1007" customWidth="1"/>
    <col min="14035" max="14035" width="22.7109375" style="1007" customWidth="1"/>
    <col min="14036" max="14072" width="9.140625" style="1007"/>
    <col min="14073" max="14074" width="14.42578125" style="1007" customWidth="1"/>
    <col min="14075" max="14077" width="15.7109375" style="1007" customWidth="1"/>
    <col min="14078" max="14078" width="22.7109375" style="1007" customWidth="1"/>
    <col min="14079" max="14079" width="10.42578125" style="1007" bestFit="1" customWidth="1"/>
    <col min="14080" max="14080" width="13" style="1007" customWidth="1"/>
    <col min="14081" max="14081" width="14.42578125" style="1007" customWidth="1"/>
    <col min="14082" max="14082" width="9.140625" style="1007"/>
    <col min="14083" max="14083" width="15" style="1007" customWidth="1"/>
    <col min="14084" max="14285" width="9.140625" style="1007"/>
    <col min="14286" max="14286" width="14.28515625" style="1007" customWidth="1"/>
    <col min="14287" max="14290" width="15.7109375" style="1007" customWidth="1"/>
    <col min="14291" max="14291" width="22.7109375" style="1007" customWidth="1"/>
    <col min="14292" max="14328" width="9.140625" style="1007"/>
    <col min="14329" max="14330" width="14.42578125" style="1007" customWidth="1"/>
    <col min="14331" max="14333" width="15.7109375" style="1007" customWidth="1"/>
    <col min="14334" max="14334" width="22.7109375" style="1007" customWidth="1"/>
    <col min="14335" max="14335" width="10.42578125" style="1007" bestFit="1" customWidth="1"/>
    <col min="14336" max="14336" width="13" style="1007" customWidth="1"/>
    <col min="14337" max="14337" width="14.42578125" style="1007" customWidth="1"/>
    <col min="14338" max="14338" width="9.140625" style="1007"/>
    <col min="14339" max="14339" width="15" style="1007" customWidth="1"/>
    <col min="14340" max="14541" width="9.140625" style="1007"/>
    <col min="14542" max="14542" width="14.28515625" style="1007" customWidth="1"/>
    <col min="14543" max="14546" width="15.7109375" style="1007" customWidth="1"/>
    <col min="14547" max="14547" width="22.7109375" style="1007" customWidth="1"/>
    <col min="14548" max="14584" width="9.140625" style="1007"/>
    <col min="14585" max="14586" width="14.42578125" style="1007" customWidth="1"/>
    <col min="14587" max="14589" width="15.7109375" style="1007" customWidth="1"/>
    <col min="14590" max="14590" width="22.7109375" style="1007" customWidth="1"/>
    <col min="14591" max="14591" width="10.42578125" style="1007" bestFit="1" customWidth="1"/>
    <col min="14592" max="14592" width="13" style="1007" customWidth="1"/>
    <col min="14593" max="14593" width="14.42578125" style="1007" customWidth="1"/>
    <col min="14594" max="14594" width="9.140625" style="1007"/>
    <col min="14595" max="14595" width="15" style="1007" customWidth="1"/>
    <col min="14596" max="14797" width="9.140625" style="1007"/>
    <col min="14798" max="14798" width="14.28515625" style="1007" customWidth="1"/>
    <col min="14799" max="14802" width="15.7109375" style="1007" customWidth="1"/>
    <col min="14803" max="14803" width="22.7109375" style="1007" customWidth="1"/>
    <col min="14804" max="14840" width="9.140625" style="1007"/>
    <col min="14841" max="14842" width="14.42578125" style="1007" customWidth="1"/>
    <col min="14843" max="14845" width="15.7109375" style="1007" customWidth="1"/>
    <col min="14846" max="14846" width="22.7109375" style="1007" customWidth="1"/>
    <col min="14847" max="14847" width="10.42578125" style="1007" bestFit="1" customWidth="1"/>
    <col min="14848" max="14848" width="13" style="1007" customWidth="1"/>
    <col min="14849" max="14849" width="14.42578125" style="1007" customWidth="1"/>
    <col min="14850" max="14850" width="9.140625" style="1007"/>
    <col min="14851" max="14851" width="15" style="1007" customWidth="1"/>
    <col min="14852" max="15053" width="9.140625" style="1007"/>
    <col min="15054" max="15054" width="14.28515625" style="1007" customWidth="1"/>
    <col min="15055" max="15058" width="15.7109375" style="1007" customWidth="1"/>
    <col min="15059" max="15059" width="22.7109375" style="1007" customWidth="1"/>
    <col min="15060" max="15096" width="9.140625" style="1007"/>
    <col min="15097" max="15098" width="14.42578125" style="1007" customWidth="1"/>
    <col min="15099" max="15101" width="15.7109375" style="1007" customWidth="1"/>
    <col min="15102" max="15102" width="22.7109375" style="1007" customWidth="1"/>
    <col min="15103" max="15103" width="10.42578125" style="1007" bestFit="1" customWidth="1"/>
    <col min="15104" max="15104" width="13" style="1007" customWidth="1"/>
    <col min="15105" max="15105" width="14.42578125" style="1007" customWidth="1"/>
    <col min="15106" max="15106" width="9.140625" style="1007"/>
    <col min="15107" max="15107" width="15" style="1007" customWidth="1"/>
    <col min="15108" max="15309" width="9.140625" style="1007"/>
    <col min="15310" max="15310" width="14.28515625" style="1007" customWidth="1"/>
    <col min="15311" max="15314" width="15.7109375" style="1007" customWidth="1"/>
    <col min="15315" max="15315" width="22.7109375" style="1007" customWidth="1"/>
    <col min="15316" max="15352" width="9.140625" style="1007"/>
    <col min="15353" max="15354" width="14.42578125" style="1007" customWidth="1"/>
    <col min="15355" max="15357" width="15.7109375" style="1007" customWidth="1"/>
    <col min="15358" max="15358" width="22.7109375" style="1007" customWidth="1"/>
    <col min="15359" max="15359" width="10.42578125" style="1007" bestFit="1" customWidth="1"/>
    <col min="15360" max="15360" width="13" style="1007" customWidth="1"/>
    <col min="15361" max="15361" width="14.42578125" style="1007" customWidth="1"/>
    <col min="15362" max="15362" width="9.140625" style="1007"/>
    <col min="15363" max="15363" width="15" style="1007" customWidth="1"/>
    <col min="15364" max="15565" width="9.140625" style="1007"/>
    <col min="15566" max="15566" width="14.28515625" style="1007" customWidth="1"/>
    <col min="15567" max="15570" width="15.7109375" style="1007" customWidth="1"/>
    <col min="15571" max="15571" width="22.7109375" style="1007" customWidth="1"/>
    <col min="15572" max="15608" width="9.140625" style="1007"/>
    <col min="15609" max="15610" width="14.42578125" style="1007" customWidth="1"/>
    <col min="15611" max="15613" width="15.7109375" style="1007" customWidth="1"/>
    <col min="15614" max="15614" width="22.7109375" style="1007" customWidth="1"/>
    <col min="15615" max="15615" width="10.42578125" style="1007" bestFit="1" customWidth="1"/>
    <col min="15616" max="15616" width="13" style="1007" customWidth="1"/>
    <col min="15617" max="15617" width="14.42578125" style="1007" customWidth="1"/>
    <col min="15618" max="15618" width="9.140625" style="1007"/>
    <col min="15619" max="15619" width="15" style="1007" customWidth="1"/>
    <col min="15620" max="15821" width="9.140625" style="1007"/>
    <col min="15822" max="15822" width="14.28515625" style="1007" customWidth="1"/>
    <col min="15823" max="15826" width="15.7109375" style="1007" customWidth="1"/>
    <col min="15827" max="15827" width="22.7109375" style="1007" customWidth="1"/>
    <col min="15828" max="15864" width="9.140625" style="1007"/>
    <col min="15865" max="15866" width="14.42578125" style="1007" customWidth="1"/>
    <col min="15867" max="15869" width="15.7109375" style="1007" customWidth="1"/>
    <col min="15870" max="15870" width="22.7109375" style="1007" customWidth="1"/>
    <col min="15871" max="15871" width="10.42578125" style="1007" bestFit="1" customWidth="1"/>
    <col min="15872" max="15872" width="13" style="1007" customWidth="1"/>
    <col min="15873" max="15873" width="14.42578125" style="1007" customWidth="1"/>
    <col min="15874" max="15874" width="9.140625" style="1007"/>
    <col min="15875" max="15875" width="15" style="1007" customWidth="1"/>
    <col min="15876" max="16077" width="9.140625" style="1007"/>
    <col min="16078" max="16078" width="14.28515625" style="1007" customWidth="1"/>
    <col min="16079" max="16082" width="15.7109375" style="1007" customWidth="1"/>
    <col min="16083" max="16083" width="22.7109375" style="1007" customWidth="1"/>
    <col min="16084" max="16120" width="9.140625" style="1007"/>
    <col min="16121" max="16122" width="14.42578125" style="1007" customWidth="1"/>
    <col min="16123" max="16125" width="15.7109375" style="1007" customWidth="1"/>
    <col min="16126" max="16126" width="22.7109375" style="1007" customWidth="1"/>
    <col min="16127" max="16127" width="10.42578125" style="1007" bestFit="1" customWidth="1"/>
    <col min="16128" max="16128" width="13" style="1007" customWidth="1"/>
    <col min="16129" max="16129" width="14.42578125" style="1007" customWidth="1"/>
    <col min="16130" max="16130" width="9.140625" style="1007"/>
    <col min="16131" max="16131" width="15" style="1007" customWidth="1"/>
    <col min="16132" max="16333" width="9.140625" style="1007"/>
    <col min="16334" max="16334" width="14.28515625" style="1007" customWidth="1"/>
    <col min="16335" max="16338" width="15.7109375" style="1007" customWidth="1"/>
    <col min="16339" max="16339" width="22.7109375" style="1007" customWidth="1"/>
    <col min="16340" max="16384" width="9.140625" style="1007"/>
  </cols>
  <sheetData>
    <row r="1" spans="1:6" ht="25.5">
      <c r="A1" s="1172" t="s">
        <v>322</v>
      </c>
      <c r="B1" s="1239"/>
    </row>
    <row r="2" spans="1:6" s="1008" customFormat="1" ht="18.75" thickBot="1">
      <c r="A2" s="1169" t="s">
        <v>819</v>
      </c>
    </row>
    <row r="3" spans="1:6" s="1017" customFormat="1" ht="31.5" customHeight="1">
      <c r="A3" s="3223" t="s">
        <v>654</v>
      </c>
      <c r="B3" s="2264" t="s">
        <v>1275</v>
      </c>
      <c r="C3" s="2265" t="s">
        <v>1276</v>
      </c>
      <c r="D3" s="2265" t="s">
        <v>1277</v>
      </c>
      <c r="E3" s="2265" t="s">
        <v>1278</v>
      </c>
      <c r="F3" s="2266" t="s">
        <v>1279</v>
      </c>
    </row>
    <row r="4" spans="1:6" s="1017" customFormat="1" ht="16.5" customHeight="1" thickBot="1">
      <c r="A4" s="3224"/>
      <c r="B4" s="2267" t="s">
        <v>816</v>
      </c>
      <c r="C4" s="2268" t="s">
        <v>817</v>
      </c>
      <c r="D4" s="2268" t="s">
        <v>1280</v>
      </c>
      <c r="E4" s="2268" t="s">
        <v>820</v>
      </c>
      <c r="F4" s="2269" t="s">
        <v>1281</v>
      </c>
    </row>
    <row r="5" spans="1:6" ht="15.75">
      <c r="A5" s="2285">
        <v>39448</v>
      </c>
      <c r="B5" s="2271">
        <v>5490.7776000000003</v>
      </c>
      <c r="C5" s="2272">
        <v>454.74</v>
      </c>
      <c r="D5" s="2272">
        <v>5945.5176000000001</v>
      </c>
      <c r="E5" s="2272">
        <v>326.16575496107237</v>
      </c>
      <c r="F5" s="2275">
        <v>6271.6833549610728</v>
      </c>
    </row>
    <row r="6" spans="1:6" ht="15.75">
      <c r="A6" s="2270">
        <v>39479</v>
      </c>
      <c r="B6" s="2271">
        <v>6633.2969999999996</v>
      </c>
      <c r="C6" s="2272">
        <v>669.23</v>
      </c>
      <c r="D6" s="2272">
        <v>7302.527</v>
      </c>
      <c r="E6" s="2272">
        <v>281.78509787282934</v>
      </c>
      <c r="F6" s="2275">
        <v>7584.3120978728293</v>
      </c>
    </row>
    <row r="7" spans="1:6" ht="15.75">
      <c r="A7" s="2270">
        <v>39508</v>
      </c>
      <c r="B7" s="2271">
        <v>6660.0825999999997</v>
      </c>
      <c r="C7" s="2272">
        <v>1180.22</v>
      </c>
      <c r="D7" s="2272">
        <v>7840.3026</v>
      </c>
      <c r="E7" s="2272">
        <v>223.38145046571788</v>
      </c>
      <c r="F7" s="2275">
        <v>8063.6840504657175</v>
      </c>
    </row>
    <row r="8" spans="1:6" ht="15.75">
      <c r="A8" s="2270">
        <v>39539</v>
      </c>
      <c r="B8" s="2271">
        <v>6578.7416000000012</v>
      </c>
      <c r="C8" s="2272">
        <v>0</v>
      </c>
      <c r="D8" s="2272">
        <v>6578.7416000000012</v>
      </c>
      <c r="E8" s="2272">
        <v>1436.8714817947302</v>
      </c>
      <c r="F8" s="2275">
        <v>8015.6130817947314</v>
      </c>
    </row>
    <row r="9" spans="1:6" ht="15.75">
      <c r="A9" s="2270">
        <v>39569</v>
      </c>
      <c r="B9" s="2271">
        <v>8365.3075000000008</v>
      </c>
      <c r="C9" s="2272">
        <v>1733.65</v>
      </c>
      <c r="D9" s="2272">
        <v>10098.9575</v>
      </c>
      <c r="E9" s="2272">
        <v>194.924587856307</v>
      </c>
      <c r="F9" s="2275">
        <v>10293.882087856307</v>
      </c>
    </row>
    <row r="10" spans="1:6" ht="15.75">
      <c r="A10" s="2270">
        <v>39600</v>
      </c>
      <c r="B10" s="2271">
        <v>8072.2691000000004</v>
      </c>
      <c r="C10" s="2272">
        <v>1308.99</v>
      </c>
      <c r="D10" s="2272">
        <v>9381.2591000000011</v>
      </c>
      <c r="E10" s="2272">
        <v>421.83503601290386</v>
      </c>
      <c r="F10" s="2275">
        <v>9803.0941360129054</v>
      </c>
    </row>
    <row r="11" spans="1:6" ht="15.75">
      <c r="A11" s="2270">
        <v>39630</v>
      </c>
      <c r="B11" s="2271">
        <v>8214.1317999999992</v>
      </c>
      <c r="C11" s="2272">
        <v>1409.96</v>
      </c>
      <c r="D11" s="2272">
        <v>9624.0917999999983</v>
      </c>
      <c r="E11" s="2272">
        <v>329.88661225652879</v>
      </c>
      <c r="F11" s="2275">
        <v>9953.978412256527</v>
      </c>
    </row>
    <row r="12" spans="1:6" ht="15.75">
      <c r="A12" s="2270">
        <v>39661</v>
      </c>
      <c r="B12" s="2271">
        <v>7230.4719999999998</v>
      </c>
      <c r="C12" s="2272">
        <v>1198.1400000000001</v>
      </c>
      <c r="D12" s="2272">
        <v>8428.6119999999992</v>
      </c>
      <c r="E12" s="2272">
        <v>417.0018771142179</v>
      </c>
      <c r="F12" s="2275">
        <v>8845.6138771142178</v>
      </c>
    </row>
    <row r="13" spans="1:6" ht="15.75">
      <c r="A13" s="2270">
        <v>39692</v>
      </c>
      <c r="B13" s="2271">
        <v>6864.9955000000009</v>
      </c>
      <c r="C13" s="2272">
        <v>658.31</v>
      </c>
      <c r="D13" s="2272">
        <v>7523.3055000000004</v>
      </c>
      <c r="E13" s="2272">
        <v>214.59856588236954</v>
      </c>
      <c r="F13" s="2275">
        <v>7737.9040658823697</v>
      </c>
    </row>
    <row r="14" spans="1:6" ht="15.75">
      <c r="A14" s="2270">
        <v>39722</v>
      </c>
      <c r="B14" s="2271">
        <v>4377.0957777777776</v>
      </c>
      <c r="C14" s="2272">
        <v>532</v>
      </c>
      <c r="D14" s="2272">
        <v>4909.0957777777776</v>
      </c>
      <c r="E14" s="2272">
        <v>235.64176909504585</v>
      </c>
      <c r="F14" s="2275">
        <v>5144.7375468728233</v>
      </c>
    </row>
    <row r="15" spans="1:6" ht="15.75">
      <c r="A15" s="2270">
        <v>39753</v>
      </c>
      <c r="B15" s="2271">
        <v>3212.3227000000002</v>
      </c>
      <c r="C15" s="2272">
        <v>469.16</v>
      </c>
      <c r="D15" s="2272">
        <v>3681.4827</v>
      </c>
      <c r="E15" s="2272">
        <v>189.4196678654308</v>
      </c>
      <c r="F15" s="2275">
        <v>3870.9023678654307</v>
      </c>
    </row>
    <row r="16" spans="1:6" ht="16.5" thickBot="1">
      <c r="A16" s="2270">
        <v>39783</v>
      </c>
      <c r="B16" s="2271">
        <v>2605.0446000000002</v>
      </c>
      <c r="C16" s="2272">
        <v>250.34</v>
      </c>
      <c r="D16" s="2272">
        <v>2855.3846000000003</v>
      </c>
      <c r="E16" s="2272">
        <v>209.9762131741827</v>
      </c>
      <c r="F16" s="2275">
        <v>3065.360813174183</v>
      </c>
    </row>
    <row r="17" spans="1:6" s="2280" customFormat="1" ht="16.5" thickBot="1">
      <c r="A17" s="2276" t="s">
        <v>1258</v>
      </c>
      <c r="B17" s="2277">
        <v>74304.537777777776</v>
      </c>
      <c r="C17" s="2281">
        <v>9864.74</v>
      </c>
      <c r="D17" s="2281">
        <v>84169.277777777781</v>
      </c>
      <c r="E17" s="2281">
        <v>4481.4881143513367</v>
      </c>
      <c r="F17" s="2279">
        <v>88650.765892129115</v>
      </c>
    </row>
    <row r="18" spans="1:6" ht="15.75">
      <c r="A18" s="2270">
        <v>39814</v>
      </c>
      <c r="B18" s="2271">
        <v>2683.7269999999999</v>
      </c>
      <c r="C18" s="2272">
        <v>389.75500256541812</v>
      </c>
      <c r="D18" s="2272">
        <v>3073.482002565418</v>
      </c>
      <c r="E18" s="2272">
        <v>199.52212732454919</v>
      </c>
      <c r="F18" s="2275">
        <v>3273.0041298899673</v>
      </c>
    </row>
    <row r="19" spans="1:6" ht="15.75">
      <c r="A19" s="2270">
        <v>39845</v>
      </c>
      <c r="B19" s="2271">
        <v>2668.3199</v>
      </c>
      <c r="C19" s="2272">
        <v>303.09183140675458</v>
      </c>
      <c r="D19" s="2272">
        <v>2971.4117314067544</v>
      </c>
      <c r="E19" s="2272">
        <v>183.7478178260294</v>
      </c>
      <c r="F19" s="2275">
        <v>3155.1595492327838</v>
      </c>
    </row>
    <row r="20" spans="1:6" ht="15.75">
      <c r="A20" s="2270">
        <v>39873</v>
      </c>
      <c r="B20" s="2271">
        <v>3261.6580000000004</v>
      </c>
      <c r="C20" s="2272">
        <v>534.95784665841711</v>
      </c>
      <c r="D20" s="2272">
        <v>3796.6158466584175</v>
      </c>
      <c r="E20" s="2272">
        <v>202.60048029238175</v>
      </c>
      <c r="F20" s="2275">
        <v>3999.2163269507992</v>
      </c>
    </row>
    <row r="21" spans="1:6" ht="15.75">
      <c r="A21" s="2270">
        <v>39904</v>
      </c>
      <c r="B21" s="2271">
        <v>2801.8714000000004</v>
      </c>
      <c r="C21" s="2272">
        <v>203.58967192828902</v>
      </c>
      <c r="D21" s="2272">
        <v>3005.4610719282896</v>
      </c>
      <c r="E21" s="2272">
        <v>787.13243536011782</v>
      </c>
      <c r="F21" s="2275">
        <v>3792.5935072884076</v>
      </c>
    </row>
    <row r="22" spans="1:6" ht="15.75">
      <c r="A22" s="2270">
        <v>39934</v>
      </c>
      <c r="B22" s="2271">
        <v>4081.2883999999999</v>
      </c>
      <c r="C22" s="2272">
        <v>473.8198070403123</v>
      </c>
      <c r="D22" s="2272">
        <v>4555.1082070403118</v>
      </c>
      <c r="E22" s="2272">
        <v>169.59764404773483</v>
      </c>
      <c r="F22" s="2275">
        <v>4724.705851088047</v>
      </c>
    </row>
    <row r="23" spans="1:6" ht="15.75">
      <c r="A23" s="2270">
        <v>39965</v>
      </c>
      <c r="B23" s="2271">
        <v>4311.7120000000004</v>
      </c>
      <c r="C23" s="2272">
        <v>0</v>
      </c>
      <c r="D23" s="2272">
        <v>4311.7120000000004</v>
      </c>
      <c r="E23" s="2272">
        <v>277.68306842235393</v>
      </c>
      <c r="F23" s="2275">
        <v>4589.3950684223546</v>
      </c>
    </row>
    <row r="24" spans="1:6" ht="15.75">
      <c r="A24" s="2270">
        <v>39995</v>
      </c>
      <c r="B24" s="2271">
        <v>4109.9012000000002</v>
      </c>
      <c r="C24" s="2272">
        <v>742.0629558647471</v>
      </c>
      <c r="D24" s="2272">
        <v>4851.9641558647472</v>
      </c>
      <c r="E24" s="2272">
        <v>217.07793869283614</v>
      </c>
      <c r="F24" s="2275">
        <v>5069.0420945575834</v>
      </c>
    </row>
    <row r="25" spans="1:6" ht="15.75">
      <c r="A25" s="2270">
        <v>40026</v>
      </c>
      <c r="B25" s="2271">
        <v>4871.7861999999996</v>
      </c>
      <c r="C25" s="2272">
        <v>371.10790048189619</v>
      </c>
      <c r="D25" s="2272">
        <v>5242.8941004818953</v>
      </c>
      <c r="E25" s="2272">
        <v>292.43345152912059</v>
      </c>
      <c r="F25" s="2275">
        <v>5535.3275520110155</v>
      </c>
    </row>
    <row r="26" spans="1:6" ht="15.75">
      <c r="A26" s="2270">
        <v>40057</v>
      </c>
      <c r="B26" s="2271">
        <v>4475.3310000000001</v>
      </c>
      <c r="C26" s="2272">
        <v>247.15052515618873</v>
      </c>
      <c r="D26" s="2272">
        <v>4722.4815251561886</v>
      </c>
      <c r="E26" s="2272">
        <v>167.17726092187689</v>
      </c>
      <c r="F26" s="2275">
        <v>4889.6587860780655</v>
      </c>
    </row>
    <row r="27" spans="1:6" ht="15.75">
      <c r="A27" s="2270">
        <v>40087</v>
      </c>
      <c r="B27" s="2271">
        <v>5415.2831999999999</v>
      </c>
      <c r="C27" s="2272">
        <v>345.27707874324688</v>
      </c>
      <c r="D27" s="2272">
        <v>5760.5602787432472</v>
      </c>
      <c r="E27" s="2272">
        <v>254.36064745868293</v>
      </c>
      <c r="F27" s="2275">
        <v>6014.9209262019303</v>
      </c>
    </row>
    <row r="28" spans="1:6" ht="15.75">
      <c r="A28" s="2270">
        <v>40118</v>
      </c>
      <c r="B28" s="2271">
        <v>5048.9745999999996</v>
      </c>
      <c r="C28" s="2272">
        <v>711.18824585760422</v>
      </c>
      <c r="D28" s="2272">
        <v>5760.1628458576033</v>
      </c>
      <c r="E28" s="2272">
        <v>250.10739138632243</v>
      </c>
      <c r="F28" s="2275">
        <v>6010.2702372439253</v>
      </c>
    </row>
    <row r="29" spans="1:6" ht="16.5" thickBot="1">
      <c r="A29" s="2270">
        <v>40148</v>
      </c>
      <c r="B29" s="2271">
        <v>5984.4529000000002</v>
      </c>
      <c r="C29" s="2272">
        <v>742.21580096379239</v>
      </c>
      <c r="D29" s="2272">
        <v>6726.6687009637926</v>
      </c>
      <c r="E29" s="2272">
        <v>395.44073221490805</v>
      </c>
      <c r="F29" s="2275">
        <v>7122.1094331787008</v>
      </c>
    </row>
    <row r="30" spans="1:6" s="2280" customFormat="1" ht="16.5" thickBot="1">
      <c r="A30" s="2276" t="s">
        <v>1259</v>
      </c>
      <c r="B30" s="2277">
        <v>49714.305800000002</v>
      </c>
      <c r="C30" s="2281">
        <v>5064.2166666666662</v>
      </c>
      <c r="D30" s="2281">
        <v>54778.522466666655</v>
      </c>
      <c r="E30" s="2281">
        <v>3396.8809954769144</v>
      </c>
      <c r="F30" s="2279">
        <v>58175.403462143579</v>
      </c>
    </row>
    <row r="31" spans="1:6" ht="15.75">
      <c r="A31" s="2270">
        <v>40179</v>
      </c>
      <c r="B31" s="2271">
        <v>4980.1669000000002</v>
      </c>
      <c r="C31" s="2272">
        <v>552.9524819090492</v>
      </c>
      <c r="D31" s="2272">
        <v>5533.1193819090495</v>
      </c>
      <c r="E31" s="2272">
        <v>318.43706251715685</v>
      </c>
      <c r="F31" s="2275">
        <v>5851.5564444262063</v>
      </c>
    </row>
    <row r="32" spans="1:6" ht="15.75">
      <c r="A32" s="2270">
        <v>40210</v>
      </c>
      <c r="B32" s="2271">
        <v>5137.2209999999995</v>
      </c>
      <c r="C32" s="2272">
        <v>848.14460780754632</v>
      </c>
      <c r="D32" s="2272">
        <v>5985.3656078075455</v>
      </c>
      <c r="E32" s="2272">
        <v>281.48980330552052</v>
      </c>
      <c r="F32" s="2275">
        <v>6266.8554111130661</v>
      </c>
    </row>
    <row r="33" spans="1:6" ht="15.75">
      <c r="A33" s="2270">
        <v>40238</v>
      </c>
      <c r="B33" s="2271">
        <v>6083.1100999999999</v>
      </c>
      <c r="C33" s="2272">
        <v>496.06360391103374</v>
      </c>
      <c r="D33" s="2272">
        <v>6579.173703911034</v>
      </c>
      <c r="E33" s="2272">
        <v>318.01112288397292</v>
      </c>
      <c r="F33" s="2275">
        <v>6897.1848267950072</v>
      </c>
    </row>
    <row r="34" spans="1:6" ht="15.75">
      <c r="A34" s="2270">
        <v>40269</v>
      </c>
      <c r="B34" s="2271">
        <v>5369.2075999999997</v>
      </c>
      <c r="C34" s="2272">
        <v>902.06859314117003</v>
      </c>
      <c r="D34" s="2272">
        <v>6271.2761931411696</v>
      </c>
      <c r="E34" s="2272">
        <v>1358.6927856628131</v>
      </c>
      <c r="F34" s="2275">
        <v>7629.9689788039832</v>
      </c>
    </row>
    <row r="35" spans="1:6" ht="15.75">
      <c r="A35" s="2270">
        <v>40299</v>
      </c>
      <c r="B35" s="2271">
        <v>5061.6720000000005</v>
      </c>
      <c r="C35" s="2272">
        <v>714.53913211839597</v>
      </c>
      <c r="D35" s="2272">
        <v>5776.2111321183966</v>
      </c>
      <c r="E35" s="2272">
        <v>197.84386458754369</v>
      </c>
      <c r="F35" s="2275">
        <v>5974.0549967059405</v>
      </c>
    </row>
    <row r="36" spans="1:6" ht="15.75">
      <c r="A36" s="2270">
        <v>40330</v>
      </c>
      <c r="B36" s="2271">
        <v>5400.1664000000001</v>
      </c>
      <c r="C36" s="2272">
        <v>760.30966262494269</v>
      </c>
      <c r="D36" s="2272">
        <v>6160.4760626249426</v>
      </c>
      <c r="E36" s="2272">
        <v>404.39787628892236</v>
      </c>
      <c r="F36" s="2275">
        <v>6564.8739389138645</v>
      </c>
    </row>
    <row r="37" spans="1:6" ht="15.75">
      <c r="A37" s="2270">
        <v>40360</v>
      </c>
      <c r="B37" s="2271">
        <v>5777.8952000000008</v>
      </c>
      <c r="C37" s="2272">
        <v>621.70093056463122</v>
      </c>
      <c r="D37" s="2272">
        <v>6399.5961305646324</v>
      </c>
      <c r="E37" s="2272">
        <v>286.10664180171273</v>
      </c>
      <c r="F37" s="2275">
        <v>6685.702772366345</v>
      </c>
    </row>
    <row r="38" spans="1:6" ht="15.75">
      <c r="A38" s="2270">
        <v>40391</v>
      </c>
      <c r="B38" s="2271">
        <v>5161.3320000000003</v>
      </c>
      <c r="C38" s="2272">
        <v>218.29022241583775</v>
      </c>
      <c r="D38" s="2272">
        <v>5379.6222224158382</v>
      </c>
      <c r="E38" s="2272">
        <v>351.32951018327753</v>
      </c>
      <c r="F38" s="2275">
        <v>5730.9517325991155</v>
      </c>
    </row>
    <row r="39" spans="1:6" ht="15.75">
      <c r="A39" s="2270">
        <v>40422</v>
      </c>
      <c r="B39" s="2271">
        <v>6142.0545000000002</v>
      </c>
      <c r="C39" s="2272">
        <v>1085.5213267504055</v>
      </c>
      <c r="D39" s="2272">
        <v>7227.5758267504061</v>
      </c>
      <c r="E39" s="2272">
        <v>222.72694884359447</v>
      </c>
      <c r="F39" s="2275">
        <v>7450.3027755940002</v>
      </c>
    </row>
    <row r="40" spans="1:6" ht="15.75">
      <c r="A40" s="2270">
        <v>40452</v>
      </c>
      <c r="B40" s="2271">
        <v>6375.5360000000001</v>
      </c>
      <c r="C40" s="2272">
        <v>680.81347806094061</v>
      </c>
      <c r="D40" s="2272">
        <v>7056.3494780609408</v>
      </c>
      <c r="E40" s="2272">
        <v>305.87922162262112</v>
      </c>
      <c r="F40" s="2275">
        <v>7362.2286996835619</v>
      </c>
    </row>
    <row r="41" spans="1:6" ht="15.75">
      <c r="A41" s="2270">
        <v>40483</v>
      </c>
      <c r="B41" s="2271">
        <v>5592.6</v>
      </c>
      <c r="C41" s="2272">
        <v>408.2286587284301</v>
      </c>
      <c r="D41" s="2272">
        <v>6000.8286587284301</v>
      </c>
      <c r="E41" s="2272">
        <v>310.72563318027863</v>
      </c>
      <c r="F41" s="2275">
        <v>6311.5542919087084</v>
      </c>
    </row>
    <row r="42" spans="1:6" ht="16.5" thickBot="1">
      <c r="A42" s="2270">
        <v>40513</v>
      </c>
      <c r="B42" s="2271">
        <v>7068.4611999999997</v>
      </c>
      <c r="C42" s="2272">
        <v>368.01730196761787</v>
      </c>
      <c r="D42" s="2272">
        <v>7436.4785019676174</v>
      </c>
      <c r="E42" s="2272">
        <v>417.66190974156268</v>
      </c>
      <c r="F42" s="2275">
        <v>7854.1404117091797</v>
      </c>
    </row>
    <row r="43" spans="1:6" s="2280" customFormat="1" ht="16.5" thickBot="1">
      <c r="A43" s="2276" t="s">
        <v>903</v>
      </c>
      <c r="B43" s="2277">
        <v>68149.422900000005</v>
      </c>
      <c r="C43" s="2281">
        <v>7656.6500000000005</v>
      </c>
      <c r="D43" s="2281">
        <v>75806.072899999999</v>
      </c>
      <c r="E43" s="2281">
        <v>4773.3023806189758</v>
      </c>
      <c r="F43" s="2279">
        <v>80579.375280618973</v>
      </c>
    </row>
    <row r="44" spans="1:6" ht="15.75">
      <c r="A44" s="2270">
        <v>40544</v>
      </c>
      <c r="B44" s="2271">
        <v>6934.5762000000004</v>
      </c>
      <c r="C44" s="2272">
        <v>783.71822559252644</v>
      </c>
      <c r="D44" s="2272">
        <v>7718.2944255925267</v>
      </c>
      <c r="E44" s="2272">
        <v>460.07123827145278</v>
      </c>
      <c r="F44" s="2275">
        <v>8178.3656638639795</v>
      </c>
    </row>
    <row r="45" spans="1:6" ht="15.75">
      <c r="A45" s="2270">
        <v>40575</v>
      </c>
      <c r="B45" s="2271">
        <v>6332.6011000000008</v>
      </c>
      <c r="C45" s="2272">
        <v>959.19617092439898</v>
      </c>
      <c r="D45" s="2272">
        <v>7291.7972709243995</v>
      </c>
      <c r="E45" s="2272">
        <v>390.58716500619443</v>
      </c>
      <c r="F45" s="2275">
        <v>7682.384435930594</v>
      </c>
    </row>
    <row r="46" spans="1:6" ht="15.75">
      <c r="A46" s="2270">
        <v>40603</v>
      </c>
      <c r="B46" s="2271">
        <v>6682.8702999999996</v>
      </c>
      <c r="C46" s="2272">
        <v>860.52885646733193</v>
      </c>
      <c r="D46" s="2272">
        <v>7543.3991564673315</v>
      </c>
      <c r="E46" s="2272">
        <v>322.35103435558295</v>
      </c>
      <c r="F46" s="2275">
        <v>7865.7501908229142</v>
      </c>
    </row>
    <row r="47" spans="1:6" ht="15.75">
      <c r="A47" s="2270">
        <v>40634</v>
      </c>
      <c r="B47" s="2271">
        <v>7340.3642</v>
      </c>
      <c r="C47" s="2272">
        <v>1088.4628423966324</v>
      </c>
      <c r="D47" s="2272">
        <v>8428.8270423966314</v>
      </c>
      <c r="E47" s="2272">
        <v>1837.0962603654489</v>
      </c>
      <c r="F47" s="2275">
        <v>10265.923302762079</v>
      </c>
    </row>
    <row r="48" spans="1:6" ht="15.75">
      <c r="A48" s="2270">
        <v>40664</v>
      </c>
      <c r="B48" s="2271">
        <v>7099.48</v>
      </c>
      <c r="C48" s="2272">
        <v>794.54248793802753</v>
      </c>
      <c r="D48" s="2272">
        <v>7894.0224879380276</v>
      </c>
      <c r="E48" s="2272">
        <v>246.42320861643989</v>
      </c>
      <c r="F48" s="2275">
        <v>8140.4456965544678</v>
      </c>
    </row>
    <row r="49" spans="1:7" ht="15.75">
      <c r="A49" s="2270">
        <v>40695</v>
      </c>
      <c r="B49" s="2271">
        <v>7220.2777000000006</v>
      </c>
      <c r="C49" s="2272">
        <v>1744.7878265382622</v>
      </c>
      <c r="D49" s="2272">
        <v>8965.0655265382629</v>
      </c>
      <c r="E49" s="2272">
        <v>489.90572943334723</v>
      </c>
      <c r="F49" s="2275">
        <v>9454.9712559716099</v>
      </c>
    </row>
    <row r="50" spans="1:7" ht="15.75">
      <c r="A50" s="2270">
        <v>40725</v>
      </c>
      <c r="B50" s="2271">
        <v>7396.5501000000004</v>
      </c>
      <c r="C50" s="2272">
        <v>467.10855198662136</v>
      </c>
      <c r="D50" s="2272">
        <v>7863.6586519866214</v>
      </c>
      <c r="E50" s="2272">
        <v>330.85522902957484</v>
      </c>
      <c r="F50" s="2275">
        <v>8194.513881016197</v>
      </c>
    </row>
    <row r="51" spans="1:7" ht="15.75">
      <c r="A51" s="2270">
        <v>40756</v>
      </c>
      <c r="B51" s="2271">
        <v>7613.7460000000001</v>
      </c>
      <c r="C51" s="2272">
        <v>589.71413893854651</v>
      </c>
      <c r="D51" s="2272">
        <v>8203.4601389385462</v>
      </c>
      <c r="E51" s="2272">
        <v>503.59325476714753</v>
      </c>
      <c r="F51" s="2275">
        <v>8707.0533937056935</v>
      </c>
    </row>
    <row r="52" spans="1:7" ht="15.75">
      <c r="A52" s="2270">
        <v>40797</v>
      </c>
      <c r="B52" s="2271">
        <v>5857.7585999999992</v>
      </c>
      <c r="C52" s="2272">
        <v>495.62632008919138</v>
      </c>
      <c r="D52" s="2272">
        <v>6353.3849200891909</v>
      </c>
      <c r="E52" s="2272">
        <v>279.1564890523527</v>
      </c>
      <c r="F52" s="2275">
        <v>6632.5414091415432</v>
      </c>
    </row>
    <row r="53" spans="1:7" ht="15.75">
      <c r="A53" s="2270">
        <v>40827</v>
      </c>
      <c r="B53" s="2271">
        <v>7612.1755999999987</v>
      </c>
      <c r="C53" s="2272">
        <v>1232.3006362570404</v>
      </c>
      <c r="D53" s="2272">
        <v>8844.47623625704</v>
      </c>
      <c r="E53" s="2272">
        <v>359.99968115199221</v>
      </c>
      <c r="F53" s="2275">
        <v>9204.4759174090323</v>
      </c>
    </row>
    <row r="54" spans="1:7" ht="15.75">
      <c r="A54" s="2270">
        <v>40858</v>
      </c>
      <c r="B54" s="2271">
        <v>6267.0396000000001</v>
      </c>
      <c r="C54" s="2272">
        <v>1130.5109384310788</v>
      </c>
      <c r="D54" s="2272">
        <v>7397.5505384310791</v>
      </c>
      <c r="E54" s="2272">
        <v>373.98592495190206</v>
      </c>
      <c r="F54" s="2275">
        <v>7771.5364633829813</v>
      </c>
    </row>
    <row r="55" spans="1:7" ht="16.5" thickBot="1">
      <c r="A55" s="2270">
        <v>40888</v>
      </c>
      <c r="B55" s="2271">
        <v>6703.5317000000005</v>
      </c>
      <c r="C55" s="2272">
        <v>682.55300444034378</v>
      </c>
      <c r="D55" s="2272">
        <v>7386.0847044403445</v>
      </c>
      <c r="E55" s="2272">
        <v>394.03322150693327</v>
      </c>
      <c r="F55" s="2275">
        <v>7780.1179259472774</v>
      </c>
    </row>
    <row r="56" spans="1:7" s="2280" customFormat="1" ht="16.5" thickBot="1">
      <c r="A56" s="2276" t="s">
        <v>904</v>
      </c>
      <c r="B56" s="2277">
        <v>83060.97110000001</v>
      </c>
      <c r="C56" s="2281">
        <v>10829.050000000001</v>
      </c>
      <c r="D56" s="2281">
        <v>93890.021099999998</v>
      </c>
      <c r="E56" s="2281">
        <v>5988.0584365083678</v>
      </c>
      <c r="F56" s="2279">
        <v>99878.079536508361</v>
      </c>
    </row>
    <row r="57" spans="1:7" s="2280" customFormat="1" ht="15.75">
      <c r="A57" s="2270">
        <v>40909</v>
      </c>
      <c r="B57" s="2271">
        <v>7229.6275999999998</v>
      </c>
      <c r="C57" s="2272">
        <v>928.74991567999996</v>
      </c>
      <c r="D57" s="2272">
        <v>8158.3775156800002</v>
      </c>
      <c r="E57" s="2272">
        <v>321.79507963438607</v>
      </c>
      <c r="F57" s="2275">
        <v>8480.1725953143869</v>
      </c>
      <c r="G57" s="2283"/>
    </row>
    <row r="58" spans="1:7" s="2280" customFormat="1" ht="15.75">
      <c r="A58" s="2270">
        <v>40940</v>
      </c>
      <c r="B58" s="2271">
        <v>7580.6934799999999</v>
      </c>
      <c r="C58" s="2272">
        <v>1059.2288651566666</v>
      </c>
      <c r="D58" s="2272">
        <v>8639.9223451566668</v>
      </c>
      <c r="E58" s="2272">
        <v>381.65631042604122</v>
      </c>
      <c r="F58" s="2275">
        <v>9021.5786555827071</v>
      </c>
      <c r="G58" s="2283"/>
    </row>
    <row r="59" spans="1:7" s="2280" customFormat="1" ht="15.75">
      <c r="A59" s="2270">
        <v>40969</v>
      </c>
      <c r="B59" s="2271">
        <v>7581.9626399999997</v>
      </c>
      <c r="C59" s="2272">
        <v>940.95500205333337</v>
      </c>
      <c r="D59" s="2272">
        <v>8522.9176420533331</v>
      </c>
      <c r="E59" s="2272">
        <v>352.28372133999341</v>
      </c>
      <c r="F59" s="2275">
        <v>8875.2013633933257</v>
      </c>
      <c r="G59" s="2283"/>
    </row>
    <row r="60" spans="1:7" ht="15.75">
      <c r="A60" s="2270">
        <v>41000</v>
      </c>
      <c r="B60" s="2271">
        <v>7109.1107000000002</v>
      </c>
      <c r="C60" s="2272">
        <v>798.44496108999999</v>
      </c>
      <c r="D60" s="2272">
        <v>7907.5556610900003</v>
      </c>
      <c r="E60" s="2272">
        <v>1709.513656048819</v>
      </c>
      <c r="F60" s="2275">
        <v>9617.0693171388193</v>
      </c>
      <c r="G60" s="2284"/>
    </row>
    <row r="61" spans="1:7" ht="15.75">
      <c r="A61" s="2270">
        <v>41030</v>
      </c>
      <c r="B61" s="2271">
        <v>6342.0025299999998</v>
      </c>
      <c r="C61" s="2272">
        <v>862.36526468333329</v>
      </c>
      <c r="D61" s="2272">
        <v>7204.3677946833332</v>
      </c>
      <c r="E61" s="2272">
        <v>285.41500493699596</v>
      </c>
      <c r="F61" s="2275">
        <v>7489.7827996203287</v>
      </c>
      <c r="G61" s="2284"/>
    </row>
    <row r="62" spans="1:7" ht="15.75">
      <c r="A62" s="2270">
        <v>41061</v>
      </c>
      <c r="B62" s="2271">
        <v>5745.7145400000009</v>
      </c>
      <c r="C62" s="2272">
        <v>851.36334309999995</v>
      </c>
      <c r="D62" s="2272">
        <v>6597.0778831000007</v>
      </c>
      <c r="E62" s="2272">
        <v>426.78895264038272</v>
      </c>
      <c r="F62" s="2275">
        <v>7023.8668357403831</v>
      </c>
      <c r="G62" s="2284"/>
    </row>
    <row r="63" spans="1:7" ht="15.75">
      <c r="A63" s="2270">
        <v>41091</v>
      </c>
      <c r="B63" s="2271">
        <v>6315.3732799999998</v>
      </c>
      <c r="C63" s="2272">
        <v>1025.0276770266667</v>
      </c>
      <c r="D63" s="2272">
        <v>7340.4009570266662</v>
      </c>
      <c r="E63" s="2272">
        <v>325.39482613611324</v>
      </c>
      <c r="F63" s="2275">
        <v>7665.7957831627791</v>
      </c>
      <c r="G63" s="2284"/>
    </row>
    <row r="64" spans="1:7" ht="15.75">
      <c r="A64" s="2270">
        <v>41122</v>
      </c>
      <c r="B64" s="2271">
        <v>7538.23729</v>
      </c>
      <c r="C64" s="2272">
        <v>973.68001941666671</v>
      </c>
      <c r="D64" s="2272">
        <v>8511.9173094166672</v>
      </c>
      <c r="E64" s="2272">
        <v>497.14774240494773</v>
      </c>
      <c r="F64" s="2275">
        <v>9009.0650518216153</v>
      </c>
      <c r="G64" s="2284"/>
    </row>
    <row r="65" spans="1:7" ht="15.75">
      <c r="A65" s="2270">
        <v>41153</v>
      </c>
      <c r="B65" s="2271">
        <v>6411.3205200000002</v>
      </c>
      <c r="C65" s="2271">
        <v>782.56118943000001</v>
      </c>
      <c r="D65" s="2271">
        <v>7193.8817094300002</v>
      </c>
      <c r="E65" s="2271">
        <v>284.41424401305915</v>
      </c>
      <c r="F65" s="2271">
        <v>7478.2959534430593</v>
      </c>
      <c r="G65" s="2284"/>
    </row>
    <row r="66" spans="1:7" ht="15.75">
      <c r="A66" s="2270">
        <v>41183</v>
      </c>
      <c r="B66" s="2271">
        <v>5795.6026499999998</v>
      </c>
      <c r="C66" s="2271">
        <v>947.0068679100001</v>
      </c>
      <c r="D66" s="2271">
        <v>6742.6095179100002</v>
      </c>
      <c r="E66" s="2271">
        <v>304.0117173682163</v>
      </c>
      <c r="F66" s="2271">
        <v>7046.6212352782168</v>
      </c>
      <c r="G66" s="2284"/>
    </row>
    <row r="67" spans="1:7" ht="15.75">
      <c r="A67" s="2270">
        <v>41214</v>
      </c>
      <c r="B67" s="2271">
        <v>5742.8489299999992</v>
      </c>
      <c r="C67" s="2272">
        <v>664.23116694999999</v>
      </c>
      <c r="D67" s="2272">
        <v>6407.0800969499996</v>
      </c>
      <c r="E67" s="2272">
        <v>336.81539664752341</v>
      </c>
      <c r="F67" s="2271">
        <v>6743.8954935975235</v>
      </c>
      <c r="G67" s="2284"/>
    </row>
    <row r="68" spans="1:7" ht="16.5" thickBot="1">
      <c r="A68" s="2270">
        <v>41244</v>
      </c>
      <c r="B68" s="2271">
        <v>7019.8335999999999</v>
      </c>
      <c r="C68" s="2272">
        <v>1028.3954076866667</v>
      </c>
      <c r="D68" s="2272">
        <v>8048.2290076866666</v>
      </c>
      <c r="E68" s="2272">
        <v>405.33858705870659</v>
      </c>
      <c r="F68" s="2275">
        <v>8453.5675947453728</v>
      </c>
      <c r="G68" s="2284"/>
    </row>
    <row r="69" spans="1:7" s="2280" customFormat="1" ht="16.5" thickBot="1">
      <c r="A69" s="2276" t="s">
        <v>905</v>
      </c>
      <c r="B69" s="2277">
        <v>80412.327759999986</v>
      </c>
      <c r="C69" s="2281">
        <v>10862.009680183333</v>
      </c>
      <c r="D69" s="2281">
        <v>91274.337440183328</v>
      </c>
      <c r="E69" s="2281">
        <v>5630.5752386551849</v>
      </c>
      <c r="F69" s="2279">
        <v>96904.912678838504</v>
      </c>
    </row>
    <row r="70" spans="1:7" ht="15.75">
      <c r="A70" s="2312">
        <v>41275</v>
      </c>
      <c r="B70" s="2313">
        <v>6672.6499968300004</v>
      </c>
      <c r="C70" s="2314">
        <v>1024.6000000000001</v>
      </c>
      <c r="D70" s="2287">
        <v>7697.2499968300008</v>
      </c>
      <c r="E70" s="2287">
        <v>611.40221229494364</v>
      </c>
      <c r="F70" s="2274">
        <v>8308.6522091249444</v>
      </c>
      <c r="G70" s="2315"/>
    </row>
    <row r="71" spans="1:7" ht="15.75">
      <c r="A71" s="2290">
        <v>41306</v>
      </c>
      <c r="B71" s="2291">
        <v>5626.5871084199998</v>
      </c>
      <c r="C71" s="2271">
        <v>651.25</v>
      </c>
      <c r="D71" s="2272">
        <v>6277.8371084199998</v>
      </c>
      <c r="E71" s="2272">
        <v>509.28085430336489</v>
      </c>
      <c r="F71" s="2275">
        <v>6787.1179627233651</v>
      </c>
      <c r="G71" s="2315"/>
    </row>
    <row r="72" spans="1:7" ht="15.75">
      <c r="A72" s="2290">
        <v>41334</v>
      </c>
      <c r="B72" s="2291">
        <v>6735.7729720199995</v>
      </c>
      <c r="C72" s="2271">
        <v>737.79395326000008</v>
      </c>
      <c r="D72" s="2272">
        <v>7473.5669252799999</v>
      </c>
      <c r="E72" s="2272">
        <v>526.15655918130722</v>
      </c>
      <c r="F72" s="2275">
        <v>7999.7234844613067</v>
      </c>
      <c r="G72" s="2315"/>
    </row>
    <row r="73" spans="1:7" ht="15.75">
      <c r="A73" s="2290">
        <v>41365</v>
      </c>
      <c r="B73" s="2291">
        <v>8133.6862452099995</v>
      </c>
      <c r="C73" s="2271">
        <v>738.31987968999999</v>
      </c>
      <c r="D73" s="2272">
        <v>8872.0061248999991</v>
      </c>
      <c r="E73" s="2272">
        <v>2034.0836469266928</v>
      </c>
      <c r="F73" s="2275">
        <v>10906.089771826692</v>
      </c>
      <c r="G73" s="2315"/>
    </row>
    <row r="74" spans="1:7" ht="15.75">
      <c r="A74" s="2290">
        <v>41395</v>
      </c>
      <c r="B74" s="2291">
        <v>7971.6030572100008</v>
      </c>
      <c r="C74" s="2286">
        <v>864.2032304999999</v>
      </c>
      <c r="D74" s="2272">
        <v>8835.8062877100001</v>
      </c>
      <c r="E74" s="2272">
        <v>334.63688190842811</v>
      </c>
      <c r="F74" s="2275">
        <v>9170.4431696184274</v>
      </c>
      <c r="G74" s="2315"/>
    </row>
    <row r="75" spans="1:7" ht="15.75">
      <c r="A75" s="2290">
        <v>41426</v>
      </c>
      <c r="B75" s="2291">
        <v>6870.3542363299994</v>
      </c>
      <c r="C75" s="2286">
        <v>575.59222865000004</v>
      </c>
      <c r="D75" s="2272">
        <v>7445.9464649799993</v>
      </c>
      <c r="E75" s="2272">
        <v>596.29311763924352</v>
      </c>
      <c r="F75" s="2275">
        <v>8042.2395826192424</v>
      </c>
      <c r="G75" s="2315"/>
    </row>
    <row r="76" spans="1:7" ht="15.75">
      <c r="A76" s="2290">
        <v>41456</v>
      </c>
      <c r="B76" s="2291">
        <v>6497.781887099999</v>
      </c>
      <c r="C76" s="2286">
        <v>458.73999999999995</v>
      </c>
      <c r="D76" s="2272">
        <v>6956.5218870999988</v>
      </c>
      <c r="E76" s="2272">
        <v>413.31026175278765</v>
      </c>
      <c r="F76" s="2275">
        <v>7369.8321488527863</v>
      </c>
    </row>
    <row r="77" spans="1:7" ht="15.75">
      <c r="A77" s="2290">
        <v>41487</v>
      </c>
      <c r="B77" s="2291">
        <v>7022.1803640500002</v>
      </c>
      <c r="C77" s="2286">
        <v>888.06337399999995</v>
      </c>
      <c r="D77" s="2272">
        <v>7910.2437380500005</v>
      </c>
      <c r="E77" s="2272">
        <v>556.71392564067764</v>
      </c>
      <c r="F77" s="2275">
        <v>8466.9576636906786</v>
      </c>
    </row>
    <row r="78" spans="1:7" ht="15.75">
      <c r="A78" s="2290">
        <v>41518</v>
      </c>
      <c r="B78" s="2291">
        <v>6659.3602017699995</v>
      </c>
      <c r="C78" s="2286">
        <v>972.73477319999995</v>
      </c>
      <c r="D78" s="2272">
        <v>7632.0949749699994</v>
      </c>
      <c r="E78" s="2272">
        <v>336.29766838021044</v>
      </c>
      <c r="F78" s="2275">
        <v>7968.3926433502102</v>
      </c>
    </row>
    <row r="79" spans="1:7" ht="15.75">
      <c r="A79" s="2290">
        <v>41560</v>
      </c>
      <c r="B79" s="2291">
        <v>6310.87</v>
      </c>
      <c r="C79" s="2286">
        <v>759.89912563815119</v>
      </c>
      <c r="D79" s="2272">
        <v>7070.7691256381513</v>
      </c>
      <c r="E79" s="2272">
        <v>457.8361287493135</v>
      </c>
      <c r="F79" s="2275">
        <v>7528.6052543874648</v>
      </c>
    </row>
    <row r="80" spans="1:7" ht="15.75">
      <c r="A80" s="2290">
        <v>41591</v>
      </c>
      <c r="B80" s="2291">
        <v>6308.0842140300001</v>
      </c>
      <c r="C80" s="2286">
        <v>758.90383066830077</v>
      </c>
      <c r="D80" s="2272">
        <v>7066.9880446983007</v>
      </c>
      <c r="E80" s="2272">
        <v>400.13433703569609</v>
      </c>
      <c r="F80" s="2275">
        <v>7467.1223817339969</v>
      </c>
    </row>
    <row r="81" spans="1:7" ht="16.5" thickBot="1">
      <c r="A81" s="2290">
        <v>41621</v>
      </c>
      <c r="B81" s="2292">
        <v>6333.9699999999993</v>
      </c>
      <c r="C81" s="2286">
        <v>1001.6917982181607</v>
      </c>
      <c r="D81" s="2293">
        <v>7335.6617982181597</v>
      </c>
      <c r="E81" s="2293">
        <v>467.39035779064727</v>
      </c>
      <c r="F81" s="2275">
        <v>7803.0521560088073</v>
      </c>
    </row>
    <row r="82" spans="1:7" ht="18.75" thickBot="1">
      <c r="A82" s="2296" t="s">
        <v>1260</v>
      </c>
      <c r="B82" s="2277">
        <v>81142.900282969989</v>
      </c>
      <c r="C82" s="2281">
        <v>9431.7921938246127</v>
      </c>
      <c r="D82" s="2281">
        <v>90574.692476794604</v>
      </c>
      <c r="E82" s="2281">
        <v>7243.5359516033132</v>
      </c>
      <c r="F82" s="2279">
        <v>97818.228428397924</v>
      </c>
    </row>
    <row r="83" spans="1:7" ht="15.75">
      <c r="A83" s="2270">
        <v>41653</v>
      </c>
      <c r="B83" s="1221">
        <v>6450.0894033799996</v>
      </c>
      <c r="C83" s="1221">
        <v>978.73578796333322</v>
      </c>
      <c r="D83" s="1221">
        <v>7428.8251913433323</v>
      </c>
      <c r="E83" s="1221">
        <v>403.39554009</v>
      </c>
      <c r="F83" s="2298">
        <v>7832.2207314333327</v>
      </c>
      <c r="G83" s="1025"/>
    </row>
    <row r="84" spans="1:7" ht="15.75">
      <c r="A84" s="2270">
        <v>41684</v>
      </c>
      <c r="B84" s="1222">
        <v>5642.4172003460008</v>
      </c>
      <c r="C84" s="1222">
        <v>679.43590136444448</v>
      </c>
      <c r="D84" s="1222">
        <v>6321.8531017104451</v>
      </c>
      <c r="E84" s="1222">
        <v>484.62016485999999</v>
      </c>
      <c r="F84" s="2300">
        <v>6806.473266570445</v>
      </c>
      <c r="G84" s="1025"/>
    </row>
    <row r="85" spans="1:7" ht="15.75">
      <c r="A85" s="2270">
        <v>41712</v>
      </c>
      <c r="B85" s="1222">
        <v>6042.1134163699999</v>
      </c>
      <c r="C85" s="1222">
        <v>1058.6986628281481</v>
      </c>
      <c r="D85" s="1222">
        <v>7100.8120791981482</v>
      </c>
      <c r="E85" s="1222">
        <v>427.34485671000004</v>
      </c>
      <c r="F85" s="2300">
        <v>7528.1569359081486</v>
      </c>
      <c r="G85" s="1025"/>
    </row>
    <row r="86" spans="1:7" ht="15.75">
      <c r="A86" s="2270">
        <v>41743</v>
      </c>
      <c r="B86" s="1222">
        <v>6333.4366541140007</v>
      </c>
      <c r="C86" s="1222">
        <v>853.61896491466041</v>
      </c>
      <c r="D86" s="1222">
        <v>7187.0556190286607</v>
      </c>
      <c r="E86" s="1222">
        <v>1568.8145901099999</v>
      </c>
      <c r="F86" s="2300">
        <v>8755.8702091386604</v>
      </c>
      <c r="G86" s="1025"/>
    </row>
    <row r="87" spans="1:7" ht="15.75">
      <c r="A87" s="2270">
        <v>41773</v>
      </c>
      <c r="B87" s="1222">
        <v>5395.5421658890009</v>
      </c>
      <c r="C87" s="1222">
        <v>884.8274585908822</v>
      </c>
      <c r="D87" s="1222">
        <v>6280.369624479883</v>
      </c>
      <c r="E87" s="1222">
        <v>326.21868529666665</v>
      </c>
      <c r="F87" s="2300">
        <v>6606.58830977655</v>
      </c>
      <c r="G87" s="1025"/>
    </row>
    <row r="88" spans="1:7" ht="15.75">
      <c r="A88" s="2270">
        <v>41804</v>
      </c>
      <c r="B88" s="2291">
        <v>5804.907613968001</v>
      </c>
      <c r="C88" s="2286">
        <v>937.22802161845584</v>
      </c>
      <c r="D88" s="2272">
        <v>6742.1356355864573</v>
      </c>
      <c r="E88" s="2272">
        <v>518.5038985308737</v>
      </c>
      <c r="F88" s="2275">
        <v>7260.6395341173311</v>
      </c>
      <c r="G88" s="1025"/>
    </row>
    <row r="89" spans="1:7" ht="15.75">
      <c r="A89" s="2270">
        <v>41834</v>
      </c>
      <c r="B89" s="2316">
        <v>5793.6266179579998</v>
      </c>
      <c r="C89" s="1222">
        <v>868.23251251666034</v>
      </c>
      <c r="D89" s="1222">
        <v>6661.8591304746606</v>
      </c>
      <c r="E89" s="1222">
        <v>378.01279540562854</v>
      </c>
      <c r="F89" s="2300">
        <v>7039.8719258802894</v>
      </c>
      <c r="G89" s="1025"/>
    </row>
    <row r="90" spans="1:7" ht="15.75">
      <c r="A90" s="2270">
        <v>41865</v>
      </c>
      <c r="B90" s="2316">
        <v>5977.7457253149996</v>
      </c>
      <c r="C90" s="1222">
        <v>827.55062407888215</v>
      </c>
      <c r="D90" s="1222">
        <v>6805.2963493938814</v>
      </c>
      <c r="E90" s="1222">
        <v>508.85296167706952</v>
      </c>
      <c r="F90" s="2300">
        <v>7314.1493110709507</v>
      </c>
      <c r="G90" s="1025"/>
    </row>
    <row r="91" spans="1:7" ht="15.75">
      <c r="A91" s="2270">
        <v>41896</v>
      </c>
      <c r="B91" s="2316">
        <v>5780.5356743379998</v>
      </c>
      <c r="C91" s="1222">
        <v>755.44005116191124</v>
      </c>
      <c r="D91" s="1222">
        <v>6535.9757254999113</v>
      </c>
      <c r="E91" s="1222">
        <v>292.85617223073177</v>
      </c>
      <c r="F91" s="2300">
        <v>6828.8318977306426</v>
      </c>
      <c r="G91" s="1025"/>
    </row>
    <row r="92" spans="1:7" ht="15.75">
      <c r="A92" s="2270">
        <v>41926</v>
      </c>
      <c r="B92" s="2316">
        <v>4832.7558439000004</v>
      </c>
      <c r="C92" s="1222">
        <v>843.34909310202352</v>
      </c>
      <c r="D92" s="1222">
        <v>5676.1049370020237</v>
      </c>
      <c r="E92" s="1222">
        <v>357.70011937397487</v>
      </c>
      <c r="F92" s="2300">
        <v>6033.8050563759989</v>
      </c>
      <c r="G92" s="1025"/>
    </row>
    <row r="93" spans="1:7" ht="15.75">
      <c r="A93" s="2270">
        <v>41957</v>
      </c>
      <c r="B93" s="2316">
        <v>4523.1336299240002</v>
      </c>
      <c r="C93" s="1222">
        <v>806.71023150001952</v>
      </c>
      <c r="D93" s="1222">
        <v>5329.8438614240195</v>
      </c>
      <c r="E93" s="1222">
        <v>367.55066005685029</v>
      </c>
      <c r="F93" s="2300">
        <v>5697.39452148087</v>
      </c>
      <c r="G93" s="1025"/>
    </row>
    <row r="94" spans="1:7" ht="16.5" thickBot="1">
      <c r="A94" s="2270">
        <v>41987</v>
      </c>
      <c r="B94" s="1222">
        <v>3550.9853215789999</v>
      </c>
      <c r="C94" s="1222">
        <v>894.1978326826694</v>
      </c>
      <c r="D94" s="1222">
        <v>4445.1831542616692</v>
      </c>
      <c r="E94" s="1222">
        <v>436.9291912079762</v>
      </c>
      <c r="F94" s="2300">
        <v>4882.1123454696453</v>
      </c>
      <c r="G94" s="1025"/>
    </row>
    <row r="95" spans="1:7" ht="16.5" thickBot="1">
      <c r="A95" s="2296" t="s">
        <v>907</v>
      </c>
      <c r="B95" s="2303">
        <v>66127.289267080996</v>
      </c>
      <c r="C95" s="2281">
        <v>10388.025142322093</v>
      </c>
      <c r="D95" s="2281">
        <v>76515.314409403087</v>
      </c>
      <c r="E95" s="2281">
        <v>6070.7996355497717</v>
      </c>
      <c r="F95" s="2279">
        <v>82586.114044952876</v>
      </c>
    </row>
    <row r="96" spans="1:7" ht="15.75">
      <c r="A96" s="2270">
        <v>42019</v>
      </c>
      <c r="B96" s="2304">
        <v>3005.2072676299999</v>
      </c>
      <c r="C96" s="1240">
        <v>725.43851581999991</v>
      </c>
      <c r="D96" s="1240">
        <v>3730.6457834499997</v>
      </c>
      <c r="E96" s="1240">
        <v>414.39542533360759</v>
      </c>
      <c r="F96" s="2305">
        <v>4145.0412087836075</v>
      </c>
    </row>
    <row r="97" spans="1:6" ht="15.75">
      <c r="A97" s="2270">
        <v>42050</v>
      </c>
      <c r="B97" s="2301">
        <v>3250.5449768500002</v>
      </c>
      <c r="C97" s="1020">
        <v>638.26189359000011</v>
      </c>
      <c r="D97" s="1020">
        <v>3888.8068704400002</v>
      </c>
      <c r="E97" s="1020">
        <v>351.4345501508958</v>
      </c>
      <c r="F97" s="1021">
        <v>4240.2414205908963</v>
      </c>
    </row>
    <row r="98" spans="1:6" ht="15.75">
      <c r="A98" s="2270">
        <v>42078</v>
      </c>
      <c r="B98" s="2301">
        <v>2922.3128260200001</v>
      </c>
      <c r="C98" s="1020">
        <v>548.25569895000001</v>
      </c>
      <c r="D98" s="1020">
        <v>3470.56852497</v>
      </c>
      <c r="E98" s="1020">
        <v>258.32141233826462</v>
      </c>
      <c r="F98" s="1021">
        <v>3728.8899373082645</v>
      </c>
    </row>
    <row r="99" spans="1:6" ht="15.75">
      <c r="A99" s="2270">
        <v>42109</v>
      </c>
      <c r="B99" s="2301">
        <v>3536.3172358510005</v>
      </c>
      <c r="C99" s="1020">
        <v>582.27</v>
      </c>
      <c r="D99" s="1020">
        <v>4118.5872358510005</v>
      </c>
      <c r="E99" s="1020">
        <v>902.39959764645891</v>
      </c>
      <c r="F99" s="1021">
        <v>5020.9868334974599</v>
      </c>
    </row>
    <row r="100" spans="1:6" ht="15.75">
      <c r="A100" s="2270">
        <v>42139</v>
      </c>
      <c r="B100" s="2301">
        <v>3373.064012287</v>
      </c>
      <c r="C100" s="1020">
        <v>501.86</v>
      </c>
      <c r="D100" s="1020">
        <v>3874.9240122870001</v>
      </c>
      <c r="E100" s="1020">
        <v>175.74068760120383</v>
      </c>
      <c r="F100" s="1021">
        <v>4050.6646998882038</v>
      </c>
    </row>
    <row r="101" spans="1:6" ht="15.75">
      <c r="A101" s="2270">
        <v>42170</v>
      </c>
      <c r="B101" s="2301">
        <v>3127.4761512030004</v>
      </c>
      <c r="C101" s="1020">
        <v>556.83999999999992</v>
      </c>
      <c r="D101" s="1020">
        <v>3684.3161512030001</v>
      </c>
      <c r="E101" s="1020">
        <v>309.72618431321735</v>
      </c>
      <c r="F101" s="1021">
        <v>3994.0423355162175</v>
      </c>
    </row>
    <row r="102" spans="1:6" ht="15.75">
      <c r="A102" s="2270">
        <v>42200</v>
      </c>
      <c r="B102" s="2301">
        <v>2848.6299999999997</v>
      </c>
      <c r="C102" s="1020">
        <v>575.83762870999999</v>
      </c>
      <c r="D102" s="1020">
        <v>3424.4676287099996</v>
      </c>
      <c r="E102" s="1020">
        <v>131.88116375623321</v>
      </c>
      <c r="F102" s="1021">
        <v>3556.3487924662327</v>
      </c>
    </row>
    <row r="103" spans="1:6" ht="15.75">
      <c r="A103" s="2270">
        <v>42231</v>
      </c>
      <c r="B103" s="2301">
        <v>2743.1000000000004</v>
      </c>
      <c r="C103" s="1020">
        <v>471.91091112999999</v>
      </c>
      <c r="D103" s="1020">
        <v>3215.0109111300003</v>
      </c>
      <c r="E103" s="1020">
        <v>216.33737757000563</v>
      </c>
      <c r="F103" s="1021">
        <v>3431.3482887000059</v>
      </c>
    </row>
    <row r="104" spans="1:6" ht="15.75">
      <c r="A104" s="2270">
        <v>42262</v>
      </c>
      <c r="B104" s="2301">
        <v>2819.9500000000003</v>
      </c>
      <c r="C104" s="1020">
        <v>534.10045566000008</v>
      </c>
      <c r="D104" s="1020">
        <v>3354.0504556600004</v>
      </c>
      <c r="E104" s="1022">
        <v>117.40726222707835</v>
      </c>
      <c r="F104" s="1021">
        <v>3471.4577178870786</v>
      </c>
    </row>
    <row r="105" spans="1:6" ht="15.75">
      <c r="A105" s="2270">
        <v>42292</v>
      </c>
      <c r="B105" s="2301">
        <v>3180.7010110000001</v>
      </c>
      <c r="C105" s="1020">
        <v>529.41782991404</v>
      </c>
      <c r="D105" s="1020">
        <v>3710.11884091404</v>
      </c>
      <c r="E105" s="1022">
        <v>218.27244169766504</v>
      </c>
      <c r="F105" s="1021">
        <v>3928.3912826117048</v>
      </c>
    </row>
    <row r="106" spans="1:6" ht="15.75">
      <c r="A106" s="2270">
        <v>42323</v>
      </c>
      <c r="B106" s="2301">
        <v>2547.9776863980001</v>
      </c>
      <c r="C106" s="1020">
        <v>502.45771822739999</v>
      </c>
      <c r="D106" s="1020">
        <v>3050.4354046254002</v>
      </c>
      <c r="E106" s="1022">
        <v>163.8846100533282</v>
      </c>
      <c r="F106" s="1021">
        <v>3214.3200146787285</v>
      </c>
    </row>
    <row r="107" spans="1:6" ht="16.5" thickBot="1">
      <c r="A107" s="2270">
        <v>42353</v>
      </c>
      <c r="B107" s="2291">
        <v>2555.9778498569999</v>
      </c>
      <c r="C107" s="2272">
        <v>365.48225012314805</v>
      </c>
      <c r="D107" s="2272">
        <v>2921.4600999801478</v>
      </c>
      <c r="E107" s="2273">
        <v>184.54589021247253</v>
      </c>
      <c r="F107" s="2275">
        <v>3106.0059901926202</v>
      </c>
    </row>
    <row r="108" spans="1:6" ht="16.5" thickBot="1">
      <c r="A108" s="2296" t="s">
        <v>1261</v>
      </c>
      <c r="B108" s="2303">
        <v>35911.25901709601</v>
      </c>
      <c r="C108" s="2277">
        <v>6532.1329021245892</v>
      </c>
      <c r="D108" s="2277">
        <v>42443.391919220594</v>
      </c>
      <c r="E108" s="2278">
        <v>3444.3466029004308</v>
      </c>
      <c r="F108" s="2279">
        <v>45887.738522121021</v>
      </c>
    </row>
    <row r="109" spans="1:6" ht="18">
      <c r="A109" s="2285" t="s">
        <v>1262</v>
      </c>
      <c r="B109" s="2301">
        <v>1818.24</v>
      </c>
      <c r="C109" s="1020">
        <v>449.69806424899997</v>
      </c>
      <c r="D109" s="1020">
        <v>2267.938064249</v>
      </c>
      <c r="E109" s="1020">
        <v>197.41141803060864</v>
      </c>
      <c r="F109" s="1021">
        <v>2465.3494822796088</v>
      </c>
    </row>
    <row r="110" spans="1:6" ht="18">
      <c r="A110" s="2270" t="s">
        <v>1263</v>
      </c>
      <c r="B110" s="2301">
        <v>1912.4</v>
      </c>
      <c r="C110" s="1020">
        <v>322.98944797256399</v>
      </c>
      <c r="D110" s="1020">
        <v>2235.3894479725641</v>
      </c>
      <c r="E110" s="1020">
        <v>185.5459100315307</v>
      </c>
      <c r="F110" s="1021">
        <v>2420.9353580040947</v>
      </c>
    </row>
    <row r="111" spans="1:6" ht="18">
      <c r="A111" s="2270" t="s">
        <v>1264</v>
      </c>
      <c r="B111" s="2301">
        <v>2140.6727519999999</v>
      </c>
      <c r="C111" s="1020">
        <v>401.39919640062004</v>
      </c>
      <c r="D111" s="1020">
        <v>2542.0719484006199</v>
      </c>
      <c r="E111" s="1020">
        <v>173.48611512127127</v>
      </c>
      <c r="F111" s="1021">
        <v>2715.5580635218912</v>
      </c>
    </row>
    <row r="112" spans="1:6" ht="18">
      <c r="A112" s="2270" t="s">
        <v>1265</v>
      </c>
      <c r="B112" s="2301">
        <v>2366.3495235519999</v>
      </c>
      <c r="C112" s="1020">
        <v>374.09208944214004</v>
      </c>
      <c r="D112" s="1020">
        <v>2740.4416129941401</v>
      </c>
      <c r="E112" s="1020">
        <v>644.89065725619014</v>
      </c>
      <c r="F112" s="1021">
        <v>3385.3322702503301</v>
      </c>
    </row>
    <row r="113" spans="1:6" ht="18">
      <c r="A113" s="2270" t="s">
        <v>1266</v>
      </c>
      <c r="B113" s="2301">
        <v>2517.6375071339999</v>
      </c>
      <c r="C113" s="1020">
        <v>387.75189367512002</v>
      </c>
      <c r="D113" s="1020">
        <v>2905.3894008091197</v>
      </c>
      <c r="E113" s="1020">
        <v>126.396928370598</v>
      </c>
      <c r="F113" s="1021">
        <v>3031.7863291797175</v>
      </c>
    </row>
    <row r="114" spans="1:6" ht="18">
      <c r="A114" s="2270" t="s">
        <v>1267</v>
      </c>
      <c r="B114" s="2301">
        <v>2273.8737325669999</v>
      </c>
      <c r="C114" s="1020">
        <v>379.63875997599996</v>
      </c>
      <c r="D114" s="1020">
        <v>2653.512492543</v>
      </c>
      <c r="E114" s="1020">
        <v>192.91577225184142</v>
      </c>
      <c r="F114" s="1021">
        <v>2846.4282647948412</v>
      </c>
    </row>
    <row r="115" spans="1:6" ht="18">
      <c r="A115" s="2270" t="s">
        <v>1268</v>
      </c>
      <c r="B115" s="2301">
        <v>1972.1945354539998</v>
      </c>
      <c r="C115" s="1020">
        <v>340.59673933616</v>
      </c>
      <c r="D115" s="1020">
        <v>2312.7912747901601</v>
      </c>
      <c r="E115" s="1020">
        <v>133.34141416254403</v>
      </c>
      <c r="F115" s="1021">
        <v>2446.132688952704</v>
      </c>
    </row>
    <row r="116" spans="1:6" ht="18">
      <c r="A116" s="2270" t="s">
        <v>1269</v>
      </c>
      <c r="B116" s="2301">
        <v>2362.7880331350002</v>
      </c>
      <c r="C116" s="1020">
        <v>308.46809884999999</v>
      </c>
      <c r="D116" s="1020">
        <v>2671.2561319850001</v>
      </c>
      <c r="E116" s="1020">
        <v>221.51374672484545</v>
      </c>
      <c r="F116" s="1021">
        <v>2892.7698787098457</v>
      </c>
    </row>
    <row r="117" spans="1:6" ht="18">
      <c r="A117" s="2270" t="s">
        <v>1270</v>
      </c>
      <c r="B117" s="2301">
        <v>2135.1813974920001</v>
      </c>
      <c r="C117" s="1020">
        <v>325.52790262000002</v>
      </c>
      <c r="D117" s="1020">
        <v>2460.7093001120002</v>
      </c>
      <c r="E117" s="1020">
        <v>124.52411940575534</v>
      </c>
      <c r="F117" s="1021">
        <v>2585.2334195177555</v>
      </c>
    </row>
    <row r="118" spans="1:6" ht="18">
      <c r="A118" s="2270" t="s">
        <v>1271</v>
      </c>
      <c r="B118" s="2301">
        <v>2590.8023834700002</v>
      </c>
      <c r="C118" s="1020">
        <v>352.68539029999999</v>
      </c>
      <c r="D118" s="1020">
        <v>2943.4877737700003</v>
      </c>
      <c r="E118" s="1020">
        <v>212.05502218010861</v>
      </c>
      <c r="F118" s="1021">
        <v>3155.5427959501089</v>
      </c>
    </row>
    <row r="119" spans="1:6" ht="18">
      <c r="A119" s="2270" t="s">
        <v>1272</v>
      </c>
      <c r="B119" s="2301">
        <v>2803.8312589399998</v>
      </c>
      <c r="C119" s="1020">
        <v>499.16214338431996</v>
      </c>
      <c r="D119" s="1020">
        <v>3302.9934023243195</v>
      </c>
      <c r="E119" s="1020">
        <v>235.09307961144899</v>
      </c>
      <c r="F119" s="1021">
        <v>3538.0864819357685</v>
      </c>
    </row>
    <row r="120" spans="1:6" ht="18.75" thickBot="1">
      <c r="A120" s="2270" t="s">
        <v>1273</v>
      </c>
      <c r="B120" s="2301">
        <v>2462.5987682499999</v>
      </c>
      <c r="C120" s="1020">
        <v>530.45984258999999</v>
      </c>
      <c r="D120" s="1020">
        <v>2993.0586108399998</v>
      </c>
      <c r="E120" s="1020">
        <v>227.68179872991129</v>
      </c>
      <c r="F120" s="1021">
        <v>3220.7404095699112</v>
      </c>
    </row>
    <row r="121" spans="1:6" ht="17.25" thickTop="1" thickBot="1">
      <c r="A121" s="2306" t="s">
        <v>1274</v>
      </c>
      <c r="B121" s="2307">
        <v>27356.569891994004</v>
      </c>
      <c r="C121" s="2308">
        <v>4672.4695687959247</v>
      </c>
      <c r="D121" s="2308">
        <v>32029.039460789922</v>
      </c>
      <c r="E121" s="2309">
        <v>2674.8559818766539</v>
      </c>
      <c r="F121" s="2310">
        <v>34703.895442666573</v>
      </c>
    </row>
    <row r="123" spans="1:6" ht="15">
      <c r="A123" s="1048" t="s">
        <v>1172</v>
      </c>
    </row>
    <row r="124" spans="1:6">
      <c r="A124" s="1048" t="s">
        <v>1282</v>
      </c>
    </row>
  </sheetData>
  <mergeCells count="1">
    <mergeCell ref="A3:A4"/>
  </mergeCells>
  <hyperlinks>
    <hyperlink ref="A1" location="Menu!A1" display="Return to Menu"/>
  </hyperlinks>
  <printOptions horizontalCentered="1" verticalCentered="1"/>
  <pageMargins left="0.7" right="0.7" top="0.25" bottom="0.1" header="0.3" footer="0.3"/>
  <pageSetup paperSize="9" scale="71" fitToHeight="3" orientation="portrait" r:id="rId1"/>
  <rowBreaks count="1" manualBreakCount="1">
    <brk id="56" max="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4"/>
  <sheetViews>
    <sheetView view="pageBreakPreview" zoomScaleSheetLayoutView="100" workbookViewId="0">
      <pane ySplit="4" topLeftCell="A5" activePane="bottomLeft" state="frozen"/>
      <selection activeCell="D116" sqref="D116"/>
      <selection pane="bottomLeft"/>
    </sheetView>
  </sheetViews>
  <sheetFormatPr defaultRowHeight="14.25"/>
  <cols>
    <col min="1" max="1" width="27.85546875" style="2333" customWidth="1"/>
    <col min="2" max="2" width="13.7109375" style="1007" customWidth="1"/>
    <col min="3" max="3" width="15.42578125" style="1007" bestFit="1" customWidth="1"/>
    <col min="4" max="4" width="21.7109375" style="1007" customWidth="1"/>
    <col min="5" max="6" width="13.7109375" style="1007" customWidth="1"/>
    <col min="7" max="7" width="22.85546875" style="1007" customWidth="1"/>
    <col min="8" max="202" width="9.140625" style="1007"/>
    <col min="203" max="203" width="14.28515625" style="1007" customWidth="1"/>
    <col min="204" max="205" width="13.7109375" style="1007" customWidth="1"/>
    <col min="206" max="206" width="21.7109375" style="1007" customWidth="1"/>
    <col min="207" max="208" width="13.7109375" style="1007" customWidth="1"/>
    <col min="209" max="209" width="23.42578125" style="1007" customWidth="1"/>
    <col min="210" max="249" width="9.140625" style="1007"/>
    <col min="250" max="250" width="14.28515625" style="1007" customWidth="1"/>
    <col min="251" max="252" width="13.7109375" style="1007" customWidth="1"/>
    <col min="253" max="253" width="21.7109375" style="1007" customWidth="1"/>
    <col min="254" max="255" width="13.7109375" style="1007" customWidth="1"/>
    <col min="256" max="256" width="22.85546875" style="1007" customWidth="1"/>
    <col min="257" max="258" width="9.140625" style="1007"/>
    <col min="259" max="259" width="14.28515625" style="1007" customWidth="1"/>
    <col min="260" max="458" width="9.140625" style="1007"/>
    <col min="459" max="459" width="14.28515625" style="1007" customWidth="1"/>
    <col min="460" max="461" width="13.7109375" style="1007" customWidth="1"/>
    <col min="462" max="462" width="21.7109375" style="1007" customWidth="1"/>
    <col min="463" max="464" width="13.7109375" style="1007" customWidth="1"/>
    <col min="465" max="465" width="23.42578125" style="1007" customWidth="1"/>
    <col min="466" max="505" width="9.140625" style="1007"/>
    <col min="506" max="506" width="14.28515625" style="1007" customWidth="1"/>
    <col min="507" max="508" width="13.7109375" style="1007" customWidth="1"/>
    <col min="509" max="509" width="21.7109375" style="1007" customWidth="1"/>
    <col min="510" max="511" width="13.7109375" style="1007" customWidth="1"/>
    <col min="512" max="512" width="22.85546875" style="1007" customWidth="1"/>
    <col min="513" max="514" width="9.140625" style="1007"/>
    <col min="515" max="515" width="14.28515625" style="1007" customWidth="1"/>
    <col min="516" max="714" width="9.140625" style="1007"/>
    <col min="715" max="715" width="14.28515625" style="1007" customWidth="1"/>
    <col min="716" max="717" width="13.7109375" style="1007" customWidth="1"/>
    <col min="718" max="718" width="21.7109375" style="1007" customWidth="1"/>
    <col min="719" max="720" width="13.7109375" style="1007" customWidth="1"/>
    <col min="721" max="721" width="23.42578125" style="1007" customWidth="1"/>
    <col min="722" max="761" width="9.140625" style="1007"/>
    <col min="762" max="762" width="14.28515625" style="1007" customWidth="1"/>
    <col min="763" max="764" width="13.7109375" style="1007" customWidth="1"/>
    <col min="765" max="765" width="21.7109375" style="1007" customWidth="1"/>
    <col min="766" max="767" width="13.7109375" style="1007" customWidth="1"/>
    <col min="768" max="768" width="22.85546875" style="1007" customWidth="1"/>
    <col min="769" max="770" width="9.140625" style="1007"/>
    <col min="771" max="771" width="14.28515625" style="1007" customWidth="1"/>
    <col min="772" max="970" width="9.140625" style="1007"/>
    <col min="971" max="971" width="14.28515625" style="1007" customWidth="1"/>
    <col min="972" max="973" width="13.7109375" style="1007" customWidth="1"/>
    <col min="974" max="974" width="21.7109375" style="1007" customWidth="1"/>
    <col min="975" max="976" width="13.7109375" style="1007" customWidth="1"/>
    <col min="977" max="977" width="23.42578125" style="1007" customWidth="1"/>
    <col min="978" max="1017" width="9.140625" style="1007"/>
    <col min="1018" max="1018" width="14.28515625" style="1007" customWidth="1"/>
    <col min="1019" max="1020" width="13.7109375" style="1007" customWidth="1"/>
    <col min="1021" max="1021" width="21.7109375" style="1007" customWidth="1"/>
    <col min="1022" max="1023" width="13.7109375" style="1007" customWidth="1"/>
    <col min="1024" max="1024" width="22.85546875" style="1007" customWidth="1"/>
    <col min="1025" max="1026" width="9.140625" style="1007"/>
    <col min="1027" max="1027" width="14.28515625" style="1007" customWidth="1"/>
    <col min="1028" max="1226" width="9.140625" style="1007"/>
    <col min="1227" max="1227" width="14.28515625" style="1007" customWidth="1"/>
    <col min="1228" max="1229" width="13.7109375" style="1007" customWidth="1"/>
    <col min="1230" max="1230" width="21.7109375" style="1007" customWidth="1"/>
    <col min="1231" max="1232" width="13.7109375" style="1007" customWidth="1"/>
    <col min="1233" max="1233" width="23.42578125" style="1007" customWidth="1"/>
    <col min="1234" max="1273" width="9.140625" style="1007"/>
    <col min="1274" max="1274" width="14.28515625" style="1007" customWidth="1"/>
    <col min="1275" max="1276" width="13.7109375" style="1007" customWidth="1"/>
    <col min="1277" max="1277" width="21.7109375" style="1007" customWidth="1"/>
    <col min="1278" max="1279" width="13.7109375" style="1007" customWidth="1"/>
    <col min="1280" max="1280" width="22.85546875" style="1007" customWidth="1"/>
    <col min="1281" max="1282" width="9.140625" style="1007"/>
    <col min="1283" max="1283" width="14.28515625" style="1007" customWidth="1"/>
    <col min="1284" max="1482" width="9.140625" style="1007"/>
    <col min="1483" max="1483" width="14.28515625" style="1007" customWidth="1"/>
    <col min="1484" max="1485" width="13.7109375" style="1007" customWidth="1"/>
    <col min="1486" max="1486" width="21.7109375" style="1007" customWidth="1"/>
    <col min="1487" max="1488" width="13.7109375" style="1007" customWidth="1"/>
    <col min="1489" max="1489" width="23.42578125" style="1007" customWidth="1"/>
    <col min="1490" max="1529" width="9.140625" style="1007"/>
    <col min="1530" max="1530" width="14.28515625" style="1007" customWidth="1"/>
    <col min="1531" max="1532" width="13.7109375" style="1007" customWidth="1"/>
    <col min="1533" max="1533" width="21.7109375" style="1007" customWidth="1"/>
    <col min="1534" max="1535" width="13.7109375" style="1007" customWidth="1"/>
    <col min="1536" max="1536" width="22.85546875" style="1007" customWidth="1"/>
    <col min="1537" max="1538" width="9.140625" style="1007"/>
    <col min="1539" max="1539" width="14.28515625" style="1007" customWidth="1"/>
    <col min="1540" max="1738" width="9.140625" style="1007"/>
    <col min="1739" max="1739" width="14.28515625" style="1007" customWidth="1"/>
    <col min="1740" max="1741" width="13.7109375" style="1007" customWidth="1"/>
    <col min="1742" max="1742" width="21.7109375" style="1007" customWidth="1"/>
    <col min="1743" max="1744" width="13.7109375" style="1007" customWidth="1"/>
    <col min="1745" max="1745" width="23.42578125" style="1007" customWidth="1"/>
    <col min="1746" max="1785" width="9.140625" style="1007"/>
    <col min="1786" max="1786" width="14.28515625" style="1007" customWidth="1"/>
    <col min="1787" max="1788" width="13.7109375" style="1007" customWidth="1"/>
    <col min="1789" max="1789" width="21.7109375" style="1007" customWidth="1"/>
    <col min="1790" max="1791" width="13.7109375" style="1007" customWidth="1"/>
    <col min="1792" max="1792" width="22.85546875" style="1007" customWidth="1"/>
    <col min="1793" max="1794" width="9.140625" style="1007"/>
    <col min="1795" max="1795" width="14.28515625" style="1007" customWidth="1"/>
    <col min="1796" max="1994" width="9.140625" style="1007"/>
    <col min="1995" max="1995" width="14.28515625" style="1007" customWidth="1"/>
    <col min="1996" max="1997" width="13.7109375" style="1007" customWidth="1"/>
    <col min="1998" max="1998" width="21.7109375" style="1007" customWidth="1"/>
    <col min="1999" max="2000" width="13.7109375" style="1007" customWidth="1"/>
    <col min="2001" max="2001" width="23.42578125" style="1007" customWidth="1"/>
    <col min="2002" max="2041" width="9.140625" style="1007"/>
    <col min="2042" max="2042" width="14.28515625" style="1007" customWidth="1"/>
    <col min="2043" max="2044" width="13.7109375" style="1007" customWidth="1"/>
    <col min="2045" max="2045" width="21.7109375" style="1007" customWidth="1"/>
    <col min="2046" max="2047" width="13.7109375" style="1007" customWidth="1"/>
    <col min="2048" max="2048" width="22.85546875" style="1007" customWidth="1"/>
    <col min="2049" max="2050" width="9.140625" style="1007"/>
    <col min="2051" max="2051" width="14.28515625" style="1007" customWidth="1"/>
    <col min="2052" max="2250" width="9.140625" style="1007"/>
    <col min="2251" max="2251" width="14.28515625" style="1007" customWidth="1"/>
    <col min="2252" max="2253" width="13.7109375" style="1007" customWidth="1"/>
    <col min="2254" max="2254" width="21.7109375" style="1007" customWidth="1"/>
    <col min="2255" max="2256" width="13.7109375" style="1007" customWidth="1"/>
    <col min="2257" max="2257" width="23.42578125" style="1007" customWidth="1"/>
    <col min="2258" max="2297" width="9.140625" style="1007"/>
    <col min="2298" max="2298" width="14.28515625" style="1007" customWidth="1"/>
    <col min="2299" max="2300" width="13.7109375" style="1007" customWidth="1"/>
    <col min="2301" max="2301" width="21.7109375" style="1007" customWidth="1"/>
    <col min="2302" max="2303" width="13.7109375" style="1007" customWidth="1"/>
    <col min="2304" max="2304" width="22.85546875" style="1007" customWidth="1"/>
    <col min="2305" max="2306" width="9.140625" style="1007"/>
    <col min="2307" max="2307" width="14.28515625" style="1007" customWidth="1"/>
    <col min="2308" max="2506" width="9.140625" style="1007"/>
    <col min="2507" max="2507" width="14.28515625" style="1007" customWidth="1"/>
    <col min="2508" max="2509" width="13.7109375" style="1007" customWidth="1"/>
    <col min="2510" max="2510" width="21.7109375" style="1007" customWidth="1"/>
    <col min="2511" max="2512" width="13.7109375" style="1007" customWidth="1"/>
    <col min="2513" max="2513" width="23.42578125" style="1007" customWidth="1"/>
    <col min="2514" max="2553" width="9.140625" style="1007"/>
    <col min="2554" max="2554" width="14.28515625" style="1007" customWidth="1"/>
    <col min="2555" max="2556" width="13.7109375" style="1007" customWidth="1"/>
    <col min="2557" max="2557" width="21.7109375" style="1007" customWidth="1"/>
    <col min="2558" max="2559" width="13.7109375" style="1007" customWidth="1"/>
    <col min="2560" max="2560" width="22.85546875" style="1007" customWidth="1"/>
    <col min="2561" max="2562" width="9.140625" style="1007"/>
    <col min="2563" max="2563" width="14.28515625" style="1007" customWidth="1"/>
    <col min="2564" max="2762" width="9.140625" style="1007"/>
    <col min="2763" max="2763" width="14.28515625" style="1007" customWidth="1"/>
    <col min="2764" max="2765" width="13.7109375" style="1007" customWidth="1"/>
    <col min="2766" max="2766" width="21.7109375" style="1007" customWidth="1"/>
    <col min="2767" max="2768" width="13.7109375" style="1007" customWidth="1"/>
    <col min="2769" max="2769" width="23.42578125" style="1007" customWidth="1"/>
    <col min="2770" max="2809" width="9.140625" style="1007"/>
    <col min="2810" max="2810" width="14.28515625" style="1007" customWidth="1"/>
    <col min="2811" max="2812" width="13.7109375" style="1007" customWidth="1"/>
    <col min="2813" max="2813" width="21.7109375" style="1007" customWidth="1"/>
    <col min="2814" max="2815" width="13.7109375" style="1007" customWidth="1"/>
    <col min="2816" max="2816" width="22.85546875" style="1007" customWidth="1"/>
    <col min="2817" max="2818" width="9.140625" style="1007"/>
    <col min="2819" max="2819" width="14.28515625" style="1007" customWidth="1"/>
    <col min="2820" max="3018" width="9.140625" style="1007"/>
    <col min="3019" max="3019" width="14.28515625" style="1007" customWidth="1"/>
    <col min="3020" max="3021" width="13.7109375" style="1007" customWidth="1"/>
    <col min="3022" max="3022" width="21.7109375" style="1007" customWidth="1"/>
    <col min="3023" max="3024" width="13.7109375" style="1007" customWidth="1"/>
    <col min="3025" max="3025" width="23.42578125" style="1007" customWidth="1"/>
    <col min="3026" max="3065" width="9.140625" style="1007"/>
    <col min="3066" max="3066" width="14.28515625" style="1007" customWidth="1"/>
    <col min="3067" max="3068" width="13.7109375" style="1007" customWidth="1"/>
    <col min="3069" max="3069" width="21.7109375" style="1007" customWidth="1"/>
    <col min="3070" max="3071" width="13.7109375" style="1007" customWidth="1"/>
    <col min="3072" max="3072" width="22.85546875" style="1007" customWidth="1"/>
    <col min="3073" max="3074" width="9.140625" style="1007"/>
    <col min="3075" max="3075" width="14.28515625" style="1007" customWidth="1"/>
    <col min="3076" max="3274" width="9.140625" style="1007"/>
    <col min="3275" max="3275" width="14.28515625" style="1007" customWidth="1"/>
    <col min="3276" max="3277" width="13.7109375" style="1007" customWidth="1"/>
    <col min="3278" max="3278" width="21.7109375" style="1007" customWidth="1"/>
    <col min="3279" max="3280" width="13.7109375" style="1007" customWidth="1"/>
    <col min="3281" max="3281" width="23.42578125" style="1007" customWidth="1"/>
    <col min="3282" max="3321" width="9.140625" style="1007"/>
    <col min="3322" max="3322" width="14.28515625" style="1007" customWidth="1"/>
    <col min="3323" max="3324" width="13.7109375" style="1007" customWidth="1"/>
    <col min="3325" max="3325" width="21.7109375" style="1007" customWidth="1"/>
    <col min="3326" max="3327" width="13.7109375" style="1007" customWidth="1"/>
    <col min="3328" max="3328" width="22.85546875" style="1007" customWidth="1"/>
    <col min="3329" max="3330" width="9.140625" style="1007"/>
    <col min="3331" max="3331" width="14.28515625" style="1007" customWidth="1"/>
    <col min="3332" max="3530" width="9.140625" style="1007"/>
    <col min="3531" max="3531" width="14.28515625" style="1007" customWidth="1"/>
    <col min="3532" max="3533" width="13.7109375" style="1007" customWidth="1"/>
    <col min="3534" max="3534" width="21.7109375" style="1007" customWidth="1"/>
    <col min="3535" max="3536" width="13.7109375" style="1007" customWidth="1"/>
    <col min="3537" max="3537" width="23.42578125" style="1007" customWidth="1"/>
    <col min="3538" max="3577" width="9.140625" style="1007"/>
    <col min="3578" max="3578" width="14.28515625" style="1007" customWidth="1"/>
    <col min="3579" max="3580" width="13.7109375" style="1007" customWidth="1"/>
    <col min="3581" max="3581" width="21.7109375" style="1007" customWidth="1"/>
    <col min="3582" max="3583" width="13.7109375" style="1007" customWidth="1"/>
    <col min="3584" max="3584" width="22.85546875" style="1007" customWidth="1"/>
    <col min="3585" max="3586" width="9.140625" style="1007"/>
    <col min="3587" max="3587" width="14.28515625" style="1007" customWidth="1"/>
    <col min="3588" max="3786" width="9.140625" style="1007"/>
    <col min="3787" max="3787" width="14.28515625" style="1007" customWidth="1"/>
    <col min="3788" max="3789" width="13.7109375" style="1007" customWidth="1"/>
    <col min="3790" max="3790" width="21.7109375" style="1007" customWidth="1"/>
    <col min="3791" max="3792" width="13.7109375" style="1007" customWidth="1"/>
    <col min="3793" max="3793" width="23.42578125" style="1007" customWidth="1"/>
    <col min="3794" max="3833" width="9.140625" style="1007"/>
    <col min="3834" max="3834" width="14.28515625" style="1007" customWidth="1"/>
    <col min="3835" max="3836" width="13.7109375" style="1007" customWidth="1"/>
    <col min="3837" max="3837" width="21.7109375" style="1007" customWidth="1"/>
    <col min="3838" max="3839" width="13.7109375" style="1007" customWidth="1"/>
    <col min="3840" max="3840" width="22.85546875" style="1007" customWidth="1"/>
    <col min="3841" max="3842" width="9.140625" style="1007"/>
    <col min="3843" max="3843" width="14.28515625" style="1007" customWidth="1"/>
    <col min="3844" max="4042" width="9.140625" style="1007"/>
    <col min="4043" max="4043" width="14.28515625" style="1007" customWidth="1"/>
    <col min="4044" max="4045" width="13.7109375" style="1007" customWidth="1"/>
    <col min="4046" max="4046" width="21.7109375" style="1007" customWidth="1"/>
    <col min="4047" max="4048" width="13.7109375" style="1007" customWidth="1"/>
    <col min="4049" max="4049" width="23.42578125" style="1007" customWidth="1"/>
    <col min="4050" max="4089" width="9.140625" style="1007"/>
    <col min="4090" max="4090" width="14.28515625" style="1007" customWidth="1"/>
    <col min="4091" max="4092" width="13.7109375" style="1007" customWidth="1"/>
    <col min="4093" max="4093" width="21.7109375" style="1007" customWidth="1"/>
    <col min="4094" max="4095" width="13.7109375" style="1007" customWidth="1"/>
    <col min="4096" max="4096" width="22.85546875" style="1007" customWidth="1"/>
    <col min="4097" max="4098" width="9.140625" style="1007"/>
    <col min="4099" max="4099" width="14.28515625" style="1007" customWidth="1"/>
    <col min="4100" max="4298" width="9.140625" style="1007"/>
    <col min="4299" max="4299" width="14.28515625" style="1007" customWidth="1"/>
    <col min="4300" max="4301" width="13.7109375" style="1007" customWidth="1"/>
    <col min="4302" max="4302" width="21.7109375" style="1007" customWidth="1"/>
    <col min="4303" max="4304" width="13.7109375" style="1007" customWidth="1"/>
    <col min="4305" max="4305" width="23.42578125" style="1007" customWidth="1"/>
    <col min="4306" max="4345" width="9.140625" style="1007"/>
    <col min="4346" max="4346" width="14.28515625" style="1007" customWidth="1"/>
    <col min="4347" max="4348" width="13.7109375" style="1007" customWidth="1"/>
    <col min="4349" max="4349" width="21.7109375" style="1007" customWidth="1"/>
    <col min="4350" max="4351" width="13.7109375" style="1007" customWidth="1"/>
    <col min="4352" max="4352" width="22.85546875" style="1007" customWidth="1"/>
    <col min="4353" max="4354" width="9.140625" style="1007"/>
    <col min="4355" max="4355" width="14.28515625" style="1007" customWidth="1"/>
    <col min="4356" max="4554" width="9.140625" style="1007"/>
    <col min="4555" max="4555" width="14.28515625" style="1007" customWidth="1"/>
    <col min="4556" max="4557" width="13.7109375" style="1007" customWidth="1"/>
    <col min="4558" max="4558" width="21.7109375" style="1007" customWidth="1"/>
    <col min="4559" max="4560" width="13.7109375" style="1007" customWidth="1"/>
    <col min="4561" max="4561" width="23.42578125" style="1007" customWidth="1"/>
    <col min="4562" max="4601" width="9.140625" style="1007"/>
    <col min="4602" max="4602" width="14.28515625" style="1007" customWidth="1"/>
    <col min="4603" max="4604" width="13.7109375" style="1007" customWidth="1"/>
    <col min="4605" max="4605" width="21.7109375" style="1007" customWidth="1"/>
    <col min="4606" max="4607" width="13.7109375" style="1007" customWidth="1"/>
    <col min="4608" max="4608" width="22.85546875" style="1007" customWidth="1"/>
    <col min="4609" max="4610" width="9.140625" style="1007"/>
    <col min="4611" max="4611" width="14.28515625" style="1007" customWidth="1"/>
    <col min="4612" max="4810" width="9.140625" style="1007"/>
    <col min="4811" max="4811" width="14.28515625" style="1007" customWidth="1"/>
    <col min="4812" max="4813" width="13.7109375" style="1007" customWidth="1"/>
    <col min="4814" max="4814" width="21.7109375" style="1007" customWidth="1"/>
    <col min="4815" max="4816" width="13.7109375" style="1007" customWidth="1"/>
    <col min="4817" max="4817" width="23.42578125" style="1007" customWidth="1"/>
    <col min="4818" max="4857" width="9.140625" style="1007"/>
    <col min="4858" max="4858" width="14.28515625" style="1007" customWidth="1"/>
    <col min="4859" max="4860" width="13.7109375" style="1007" customWidth="1"/>
    <col min="4861" max="4861" width="21.7109375" style="1007" customWidth="1"/>
    <col min="4862" max="4863" width="13.7109375" style="1007" customWidth="1"/>
    <col min="4864" max="4864" width="22.85546875" style="1007" customWidth="1"/>
    <col min="4865" max="4866" width="9.140625" style="1007"/>
    <col min="4867" max="4867" width="14.28515625" style="1007" customWidth="1"/>
    <col min="4868" max="5066" width="9.140625" style="1007"/>
    <col min="5067" max="5067" width="14.28515625" style="1007" customWidth="1"/>
    <col min="5068" max="5069" width="13.7109375" style="1007" customWidth="1"/>
    <col min="5070" max="5070" width="21.7109375" style="1007" customWidth="1"/>
    <col min="5071" max="5072" width="13.7109375" style="1007" customWidth="1"/>
    <col min="5073" max="5073" width="23.42578125" style="1007" customWidth="1"/>
    <col min="5074" max="5113" width="9.140625" style="1007"/>
    <col min="5114" max="5114" width="14.28515625" style="1007" customWidth="1"/>
    <col min="5115" max="5116" width="13.7109375" style="1007" customWidth="1"/>
    <col min="5117" max="5117" width="21.7109375" style="1007" customWidth="1"/>
    <col min="5118" max="5119" width="13.7109375" style="1007" customWidth="1"/>
    <col min="5120" max="5120" width="22.85546875" style="1007" customWidth="1"/>
    <col min="5121" max="5122" width="9.140625" style="1007"/>
    <col min="5123" max="5123" width="14.28515625" style="1007" customWidth="1"/>
    <col min="5124" max="5322" width="9.140625" style="1007"/>
    <col min="5323" max="5323" width="14.28515625" style="1007" customWidth="1"/>
    <col min="5324" max="5325" width="13.7109375" style="1007" customWidth="1"/>
    <col min="5326" max="5326" width="21.7109375" style="1007" customWidth="1"/>
    <col min="5327" max="5328" width="13.7109375" style="1007" customWidth="1"/>
    <col min="5329" max="5329" width="23.42578125" style="1007" customWidth="1"/>
    <col min="5330" max="5369" width="9.140625" style="1007"/>
    <col min="5370" max="5370" width="14.28515625" style="1007" customWidth="1"/>
    <col min="5371" max="5372" width="13.7109375" style="1007" customWidth="1"/>
    <col min="5373" max="5373" width="21.7109375" style="1007" customWidth="1"/>
    <col min="5374" max="5375" width="13.7109375" style="1007" customWidth="1"/>
    <col min="5376" max="5376" width="22.85546875" style="1007" customWidth="1"/>
    <col min="5377" max="5378" width="9.140625" style="1007"/>
    <col min="5379" max="5379" width="14.28515625" style="1007" customWidth="1"/>
    <col min="5380" max="5578" width="9.140625" style="1007"/>
    <col min="5579" max="5579" width="14.28515625" style="1007" customWidth="1"/>
    <col min="5580" max="5581" width="13.7109375" style="1007" customWidth="1"/>
    <col min="5582" max="5582" width="21.7109375" style="1007" customWidth="1"/>
    <col min="5583" max="5584" width="13.7109375" style="1007" customWidth="1"/>
    <col min="5585" max="5585" width="23.42578125" style="1007" customWidth="1"/>
    <col min="5586" max="5625" width="9.140625" style="1007"/>
    <col min="5626" max="5626" width="14.28515625" style="1007" customWidth="1"/>
    <col min="5627" max="5628" width="13.7109375" style="1007" customWidth="1"/>
    <col min="5629" max="5629" width="21.7109375" style="1007" customWidth="1"/>
    <col min="5630" max="5631" width="13.7109375" style="1007" customWidth="1"/>
    <col min="5632" max="5632" width="22.85546875" style="1007" customWidth="1"/>
    <col min="5633" max="5634" width="9.140625" style="1007"/>
    <col min="5635" max="5635" width="14.28515625" style="1007" customWidth="1"/>
    <col min="5636" max="5834" width="9.140625" style="1007"/>
    <col min="5835" max="5835" width="14.28515625" style="1007" customWidth="1"/>
    <col min="5836" max="5837" width="13.7109375" style="1007" customWidth="1"/>
    <col min="5838" max="5838" width="21.7109375" style="1007" customWidth="1"/>
    <col min="5839" max="5840" width="13.7109375" style="1007" customWidth="1"/>
    <col min="5841" max="5841" width="23.42578125" style="1007" customWidth="1"/>
    <col min="5842" max="5881" width="9.140625" style="1007"/>
    <col min="5882" max="5882" width="14.28515625" style="1007" customWidth="1"/>
    <col min="5883" max="5884" width="13.7109375" style="1007" customWidth="1"/>
    <col min="5885" max="5885" width="21.7109375" style="1007" customWidth="1"/>
    <col min="5886" max="5887" width="13.7109375" style="1007" customWidth="1"/>
    <col min="5888" max="5888" width="22.85546875" style="1007" customWidth="1"/>
    <col min="5889" max="5890" width="9.140625" style="1007"/>
    <col min="5891" max="5891" width="14.28515625" style="1007" customWidth="1"/>
    <col min="5892" max="6090" width="9.140625" style="1007"/>
    <col min="6091" max="6091" width="14.28515625" style="1007" customWidth="1"/>
    <col min="6092" max="6093" width="13.7109375" style="1007" customWidth="1"/>
    <col min="6094" max="6094" width="21.7109375" style="1007" customWidth="1"/>
    <col min="6095" max="6096" width="13.7109375" style="1007" customWidth="1"/>
    <col min="6097" max="6097" width="23.42578125" style="1007" customWidth="1"/>
    <col min="6098" max="6137" width="9.140625" style="1007"/>
    <col min="6138" max="6138" width="14.28515625" style="1007" customWidth="1"/>
    <col min="6139" max="6140" width="13.7109375" style="1007" customWidth="1"/>
    <col min="6141" max="6141" width="21.7109375" style="1007" customWidth="1"/>
    <col min="6142" max="6143" width="13.7109375" style="1007" customWidth="1"/>
    <col min="6144" max="6144" width="22.85546875" style="1007" customWidth="1"/>
    <col min="6145" max="6146" width="9.140625" style="1007"/>
    <col min="6147" max="6147" width="14.28515625" style="1007" customWidth="1"/>
    <col min="6148" max="6346" width="9.140625" style="1007"/>
    <col min="6347" max="6347" width="14.28515625" style="1007" customWidth="1"/>
    <col min="6348" max="6349" width="13.7109375" style="1007" customWidth="1"/>
    <col min="6350" max="6350" width="21.7109375" style="1007" customWidth="1"/>
    <col min="6351" max="6352" width="13.7109375" style="1007" customWidth="1"/>
    <col min="6353" max="6353" width="23.42578125" style="1007" customWidth="1"/>
    <col min="6354" max="6393" width="9.140625" style="1007"/>
    <col min="6394" max="6394" width="14.28515625" style="1007" customWidth="1"/>
    <col min="6395" max="6396" width="13.7109375" style="1007" customWidth="1"/>
    <col min="6397" max="6397" width="21.7109375" style="1007" customWidth="1"/>
    <col min="6398" max="6399" width="13.7109375" style="1007" customWidth="1"/>
    <col min="6400" max="6400" width="22.85546875" style="1007" customWidth="1"/>
    <col min="6401" max="6402" width="9.140625" style="1007"/>
    <col min="6403" max="6403" width="14.28515625" style="1007" customWidth="1"/>
    <col min="6404" max="6602" width="9.140625" style="1007"/>
    <col min="6603" max="6603" width="14.28515625" style="1007" customWidth="1"/>
    <col min="6604" max="6605" width="13.7109375" style="1007" customWidth="1"/>
    <col min="6606" max="6606" width="21.7109375" style="1007" customWidth="1"/>
    <col min="6607" max="6608" width="13.7109375" style="1007" customWidth="1"/>
    <col min="6609" max="6609" width="23.42578125" style="1007" customWidth="1"/>
    <col min="6610" max="6649" width="9.140625" style="1007"/>
    <col min="6650" max="6650" width="14.28515625" style="1007" customWidth="1"/>
    <col min="6651" max="6652" width="13.7109375" style="1007" customWidth="1"/>
    <col min="6653" max="6653" width="21.7109375" style="1007" customWidth="1"/>
    <col min="6654" max="6655" width="13.7109375" style="1007" customWidth="1"/>
    <col min="6656" max="6656" width="22.85546875" style="1007" customWidth="1"/>
    <col min="6657" max="6658" width="9.140625" style="1007"/>
    <col min="6659" max="6659" width="14.28515625" style="1007" customWidth="1"/>
    <col min="6660" max="6858" width="9.140625" style="1007"/>
    <col min="6859" max="6859" width="14.28515625" style="1007" customWidth="1"/>
    <col min="6860" max="6861" width="13.7109375" style="1007" customWidth="1"/>
    <col min="6862" max="6862" width="21.7109375" style="1007" customWidth="1"/>
    <col min="6863" max="6864" width="13.7109375" style="1007" customWidth="1"/>
    <col min="6865" max="6865" width="23.42578125" style="1007" customWidth="1"/>
    <col min="6866" max="6905" width="9.140625" style="1007"/>
    <col min="6906" max="6906" width="14.28515625" style="1007" customWidth="1"/>
    <col min="6907" max="6908" width="13.7109375" style="1007" customWidth="1"/>
    <col min="6909" max="6909" width="21.7109375" style="1007" customWidth="1"/>
    <col min="6910" max="6911" width="13.7109375" style="1007" customWidth="1"/>
    <col min="6912" max="6912" width="22.85546875" style="1007" customWidth="1"/>
    <col min="6913" max="6914" width="9.140625" style="1007"/>
    <col min="6915" max="6915" width="14.28515625" style="1007" customWidth="1"/>
    <col min="6916" max="7114" width="9.140625" style="1007"/>
    <col min="7115" max="7115" width="14.28515625" style="1007" customWidth="1"/>
    <col min="7116" max="7117" width="13.7109375" style="1007" customWidth="1"/>
    <col min="7118" max="7118" width="21.7109375" style="1007" customWidth="1"/>
    <col min="7119" max="7120" width="13.7109375" style="1007" customWidth="1"/>
    <col min="7121" max="7121" width="23.42578125" style="1007" customWidth="1"/>
    <col min="7122" max="7161" width="9.140625" style="1007"/>
    <col min="7162" max="7162" width="14.28515625" style="1007" customWidth="1"/>
    <col min="7163" max="7164" width="13.7109375" style="1007" customWidth="1"/>
    <col min="7165" max="7165" width="21.7109375" style="1007" customWidth="1"/>
    <col min="7166" max="7167" width="13.7109375" style="1007" customWidth="1"/>
    <col min="7168" max="7168" width="22.85546875" style="1007" customWidth="1"/>
    <col min="7169" max="7170" width="9.140625" style="1007"/>
    <col min="7171" max="7171" width="14.28515625" style="1007" customWidth="1"/>
    <col min="7172" max="7370" width="9.140625" style="1007"/>
    <col min="7371" max="7371" width="14.28515625" style="1007" customWidth="1"/>
    <col min="7372" max="7373" width="13.7109375" style="1007" customWidth="1"/>
    <col min="7374" max="7374" width="21.7109375" style="1007" customWidth="1"/>
    <col min="7375" max="7376" width="13.7109375" style="1007" customWidth="1"/>
    <col min="7377" max="7377" width="23.42578125" style="1007" customWidth="1"/>
    <col min="7378" max="7417" width="9.140625" style="1007"/>
    <col min="7418" max="7418" width="14.28515625" style="1007" customWidth="1"/>
    <col min="7419" max="7420" width="13.7109375" style="1007" customWidth="1"/>
    <col min="7421" max="7421" width="21.7109375" style="1007" customWidth="1"/>
    <col min="7422" max="7423" width="13.7109375" style="1007" customWidth="1"/>
    <col min="7424" max="7424" width="22.85546875" style="1007" customWidth="1"/>
    <col min="7425" max="7426" width="9.140625" style="1007"/>
    <col min="7427" max="7427" width="14.28515625" style="1007" customWidth="1"/>
    <col min="7428" max="7626" width="9.140625" style="1007"/>
    <col min="7627" max="7627" width="14.28515625" style="1007" customWidth="1"/>
    <col min="7628" max="7629" width="13.7109375" style="1007" customWidth="1"/>
    <col min="7630" max="7630" width="21.7109375" style="1007" customWidth="1"/>
    <col min="7631" max="7632" width="13.7109375" style="1007" customWidth="1"/>
    <col min="7633" max="7633" width="23.42578125" style="1007" customWidth="1"/>
    <col min="7634" max="7673" width="9.140625" style="1007"/>
    <col min="7674" max="7674" width="14.28515625" style="1007" customWidth="1"/>
    <col min="7675" max="7676" width="13.7109375" style="1007" customWidth="1"/>
    <col min="7677" max="7677" width="21.7109375" style="1007" customWidth="1"/>
    <col min="7678" max="7679" width="13.7109375" style="1007" customWidth="1"/>
    <col min="7680" max="7680" width="22.85546875" style="1007" customWidth="1"/>
    <col min="7681" max="7682" width="9.140625" style="1007"/>
    <col min="7683" max="7683" width="14.28515625" style="1007" customWidth="1"/>
    <col min="7684" max="7882" width="9.140625" style="1007"/>
    <col min="7883" max="7883" width="14.28515625" style="1007" customWidth="1"/>
    <col min="7884" max="7885" width="13.7109375" style="1007" customWidth="1"/>
    <col min="7886" max="7886" width="21.7109375" style="1007" customWidth="1"/>
    <col min="7887" max="7888" width="13.7109375" style="1007" customWidth="1"/>
    <col min="7889" max="7889" width="23.42578125" style="1007" customWidth="1"/>
    <col min="7890" max="7929" width="9.140625" style="1007"/>
    <col min="7930" max="7930" width="14.28515625" style="1007" customWidth="1"/>
    <col min="7931" max="7932" width="13.7109375" style="1007" customWidth="1"/>
    <col min="7933" max="7933" width="21.7109375" style="1007" customWidth="1"/>
    <col min="7934" max="7935" width="13.7109375" style="1007" customWidth="1"/>
    <col min="7936" max="7936" width="22.85546875" style="1007" customWidth="1"/>
    <col min="7937" max="7938" width="9.140625" style="1007"/>
    <col min="7939" max="7939" width="14.28515625" style="1007" customWidth="1"/>
    <col min="7940" max="8138" width="9.140625" style="1007"/>
    <col min="8139" max="8139" width="14.28515625" style="1007" customWidth="1"/>
    <col min="8140" max="8141" width="13.7109375" style="1007" customWidth="1"/>
    <col min="8142" max="8142" width="21.7109375" style="1007" customWidth="1"/>
    <col min="8143" max="8144" width="13.7109375" style="1007" customWidth="1"/>
    <col min="8145" max="8145" width="23.42578125" style="1007" customWidth="1"/>
    <col min="8146" max="8185" width="9.140625" style="1007"/>
    <col min="8186" max="8186" width="14.28515625" style="1007" customWidth="1"/>
    <col min="8187" max="8188" width="13.7109375" style="1007" customWidth="1"/>
    <col min="8189" max="8189" width="21.7109375" style="1007" customWidth="1"/>
    <col min="8190" max="8191" width="13.7109375" style="1007" customWidth="1"/>
    <col min="8192" max="8192" width="22.85546875" style="1007" customWidth="1"/>
    <col min="8193" max="8194" width="9.140625" style="1007"/>
    <col min="8195" max="8195" width="14.28515625" style="1007" customWidth="1"/>
    <col min="8196" max="8394" width="9.140625" style="1007"/>
    <col min="8395" max="8395" width="14.28515625" style="1007" customWidth="1"/>
    <col min="8396" max="8397" width="13.7109375" style="1007" customWidth="1"/>
    <col min="8398" max="8398" width="21.7109375" style="1007" customWidth="1"/>
    <col min="8399" max="8400" width="13.7109375" style="1007" customWidth="1"/>
    <col min="8401" max="8401" width="23.42578125" style="1007" customWidth="1"/>
    <col min="8402" max="8441" width="9.140625" style="1007"/>
    <col min="8442" max="8442" width="14.28515625" style="1007" customWidth="1"/>
    <col min="8443" max="8444" width="13.7109375" style="1007" customWidth="1"/>
    <col min="8445" max="8445" width="21.7109375" style="1007" customWidth="1"/>
    <col min="8446" max="8447" width="13.7109375" style="1007" customWidth="1"/>
    <col min="8448" max="8448" width="22.85546875" style="1007" customWidth="1"/>
    <col min="8449" max="8450" width="9.140625" style="1007"/>
    <col min="8451" max="8451" width="14.28515625" style="1007" customWidth="1"/>
    <col min="8452" max="8650" width="9.140625" style="1007"/>
    <col min="8651" max="8651" width="14.28515625" style="1007" customWidth="1"/>
    <col min="8652" max="8653" width="13.7109375" style="1007" customWidth="1"/>
    <col min="8654" max="8654" width="21.7109375" style="1007" customWidth="1"/>
    <col min="8655" max="8656" width="13.7109375" style="1007" customWidth="1"/>
    <col min="8657" max="8657" width="23.42578125" style="1007" customWidth="1"/>
    <col min="8658" max="8697" width="9.140625" style="1007"/>
    <col min="8698" max="8698" width="14.28515625" style="1007" customWidth="1"/>
    <col min="8699" max="8700" width="13.7109375" style="1007" customWidth="1"/>
    <col min="8701" max="8701" width="21.7109375" style="1007" customWidth="1"/>
    <col min="8702" max="8703" width="13.7109375" style="1007" customWidth="1"/>
    <col min="8704" max="8704" width="22.85546875" style="1007" customWidth="1"/>
    <col min="8705" max="8706" width="9.140625" style="1007"/>
    <col min="8707" max="8707" width="14.28515625" style="1007" customWidth="1"/>
    <col min="8708" max="8906" width="9.140625" style="1007"/>
    <col min="8907" max="8907" width="14.28515625" style="1007" customWidth="1"/>
    <col min="8908" max="8909" width="13.7109375" style="1007" customWidth="1"/>
    <col min="8910" max="8910" width="21.7109375" style="1007" customWidth="1"/>
    <col min="8911" max="8912" width="13.7109375" style="1007" customWidth="1"/>
    <col min="8913" max="8913" width="23.42578125" style="1007" customWidth="1"/>
    <col min="8914" max="8953" width="9.140625" style="1007"/>
    <col min="8954" max="8954" width="14.28515625" style="1007" customWidth="1"/>
    <col min="8955" max="8956" width="13.7109375" style="1007" customWidth="1"/>
    <col min="8957" max="8957" width="21.7109375" style="1007" customWidth="1"/>
    <col min="8958" max="8959" width="13.7109375" style="1007" customWidth="1"/>
    <col min="8960" max="8960" width="22.85546875" style="1007" customWidth="1"/>
    <col min="8961" max="8962" width="9.140625" style="1007"/>
    <col min="8963" max="8963" width="14.28515625" style="1007" customWidth="1"/>
    <col min="8964" max="9162" width="9.140625" style="1007"/>
    <col min="9163" max="9163" width="14.28515625" style="1007" customWidth="1"/>
    <col min="9164" max="9165" width="13.7109375" style="1007" customWidth="1"/>
    <col min="9166" max="9166" width="21.7109375" style="1007" customWidth="1"/>
    <col min="9167" max="9168" width="13.7109375" style="1007" customWidth="1"/>
    <col min="9169" max="9169" width="23.42578125" style="1007" customWidth="1"/>
    <col min="9170" max="9209" width="9.140625" style="1007"/>
    <col min="9210" max="9210" width="14.28515625" style="1007" customWidth="1"/>
    <col min="9211" max="9212" width="13.7109375" style="1007" customWidth="1"/>
    <col min="9213" max="9213" width="21.7109375" style="1007" customWidth="1"/>
    <col min="9214" max="9215" width="13.7109375" style="1007" customWidth="1"/>
    <col min="9216" max="9216" width="22.85546875" style="1007" customWidth="1"/>
    <col min="9217" max="9218" width="9.140625" style="1007"/>
    <col min="9219" max="9219" width="14.28515625" style="1007" customWidth="1"/>
    <col min="9220" max="9418" width="9.140625" style="1007"/>
    <col min="9419" max="9419" width="14.28515625" style="1007" customWidth="1"/>
    <col min="9420" max="9421" width="13.7109375" style="1007" customWidth="1"/>
    <col min="9422" max="9422" width="21.7109375" style="1007" customWidth="1"/>
    <col min="9423" max="9424" width="13.7109375" style="1007" customWidth="1"/>
    <col min="9425" max="9425" width="23.42578125" style="1007" customWidth="1"/>
    <col min="9426" max="9465" width="9.140625" style="1007"/>
    <col min="9466" max="9466" width="14.28515625" style="1007" customWidth="1"/>
    <col min="9467" max="9468" width="13.7109375" style="1007" customWidth="1"/>
    <col min="9469" max="9469" width="21.7109375" style="1007" customWidth="1"/>
    <col min="9470" max="9471" width="13.7109375" style="1007" customWidth="1"/>
    <col min="9472" max="9472" width="22.85546875" style="1007" customWidth="1"/>
    <col min="9473" max="9474" width="9.140625" style="1007"/>
    <col min="9475" max="9475" width="14.28515625" style="1007" customWidth="1"/>
    <col min="9476" max="9674" width="9.140625" style="1007"/>
    <col min="9675" max="9675" width="14.28515625" style="1007" customWidth="1"/>
    <col min="9676" max="9677" width="13.7109375" style="1007" customWidth="1"/>
    <col min="9678" max="9678" width="21.7109375" style="1007" customWidth="1"/>
    <col min="9679" max="9680" width="13.7109375" style="1007" customWidth="1"/>
    <col min="9681" max="9681" width="23.42578125" style="1007" customWidth="1"/>
    <col min="9682" max="9721" width="9.140625" style="1007"/>
    <col min="9722" max="9722" width="14.28515625" style="1007" customWidth="1"/>
    <col min="9723" max="9724" width="13.7109375" style="1007" customWidth="1"/>
    <col min="9725" max="9725" width="21.7109375" style="1007" customWidth="1"/>
    <col min="9726" max="9727" width="13.7109375" style="1007" customWidth="1"/>
    <col min="9728" max="9728" width="22.85546875" style="1007" customWidth="1"/>
    <col min="9729" max="9730" width="9.140625" style="1007"/>
    <col min="9731" max="9731" width="14.28515625" style="1007" customWidth="1"/>
    <col min="9732" max="9930" width="9.140625" style="1007"/>
    <col min="9931" max="9931" width="14.28515625" style="1007" customWidth="1"/>
    <col min="9932" max="9933" width="13.7109375" style="1007" customWidth="1"/>
    <col min="9934" max="9934" width="21.7109375" style="1007" customWidth="1"/>
    <col min="9935" max="9936" width="13.7109375" style="1007" customWidth="1"/>
    <col min="9937" max="9937" width="23.42578125" style="1007" customWidth="1"/>
    <col min="9938" max="9977" width="9.140625" style="1007"/>
    <col min="9978" max="9978" width="14.28515625" style="1007" customWidth="1"/>
    <col min="9979" max="9980" width="13.7109375" style="1007" customWidth="1"/>
    <col min="9981" max="9981" width="21.7109375" style="1007" customWidth="1"/>
    <col min="9982" max="9983" width="13.7109375" style="1007" customWidth="1"/>
    <col min="9984" max="9984" width="22.85546875" style="1007" customWidth="1"/>
    <col min="9985" max="9986" width="9.140625" style="1007"/>
    <col min="9987" max="9987" width="14.28515625" style="1007" customWidth="1"/>
    <col min="9988" max="10186" width="9.140625" style="1007"/>
    <col min="10187" max="10187" width="14.28515625" style="1007" customWidth="1"/>
    <col min="10188" max="10189" width="13.7109375" style="1007" customWidth="1"/>
    <col min="10190" max="10190" width="21.7109375" style="1007" customWidth="1"/>
    <col min="10191" max="10192" width="13.7109375" style="1007" customWidth="1"/>
    <col min="10193" max="10193" width="23.42578125" style="1007" customWidth="1"/>
    <col min="10194" max="10233" width="9.140625" style="1007"/>
    <col min="10234" max="10234" width="14.28515625" style="1007" customWidth="1"/>
    <col min="10235" max="10236" width="13.7109375" style="1007" customWidth="1"/>
    <col min="10237" max="10237" width="21.7109375" style="1007" customWidth="1"/>
    <col min="10238" max="10239" width="13.7109375" style="1007" customWidth="1"/>
    <col min="10240" max="10240" width="22.85546875" style="1007" customWidth="1"/>
    <col min="10241" max="10242" width="9.140625" style="1007"/>
    <col min="10243" max="10243" width="14.28515625" style="1007" customWidth="1"/>
    <col min="10244" max="10442" width="9.140625" style="1007"/>
    <col min="10443" max="10443" width="14.28515625" style="1007" customWidth="1"/>
    <col min="10444" max="10445" width="13.7109375" style="1007" customWidth="1"/>
    <col min="10446" max="10446" width="21.7109375" style="1007" customWidth="1"/>
    <col min="10447" max="10448" width="13.7109375" style="1007" customWidth="1"/>
    <col min="10449" max="10449" width="23.42578125" style="1007" customWidth="1"/>
    <col min="10450" max="10489" width="9.140625" style="1007"/>
    <col min="10490" max="10490" width="14.28515625" style="1007" customWidth="1"/>
    <col min="10491" max="10492" width="13.7109375" style="1007" customWidth="1"/>
    <col min="10493" max="10493" width="21.7109375" style="1007" customWidth="1"/>
    <col min="10494" max="10495" width="13.7109375" style="1007" customWidth="1"/>
    <col min="10496" max="10496" width="22.85546875" style="1007" customWidth="1"/>
    <col min="10497" max="10498" width="9.140625" style="1007"/>
    <col min="10499" max="10499" width="14.28515625" style="1007" customWidth="1"/>
    <col min="10500" max="10698" width="9.140625" style="1007"/>
    <col min="10699" max="10699" width="14.28515625" style="1007" customWidth="1"/>
    <col min="10700" max="10701" width="13.7109375" style="1007" customWidth="1"/>
    <col min="10702" max="10702" width="21.7109375" style="1007" customWidth="1"/>
    <col min="10703" max="10704" width="13.7109375" style="1007" customWidth="1"/>
    <col min="10705" max="10705" width="23.42578125" style="1007" customWidth="1"/>
    <col min="10706" max="10745" width="9.140625" style="1007"/>
    <col min="10746" max="10746" width="14.28515625" style="1007" customWidth="1"/>
    <col min="10747" max="10748" width="13.7109375" style="1007" customWidth="1"/>
    <col min="10749" max="10749" width="21.7109375" style="1007" customWidth="1"/>
    <col min="10750" max="10751" width="13.7109375" style="1007" customWidth="1"/>
    <col min="10752" max="10752" width="22.85546875" style="1007" customWidth="1"/>
    <col min="10753" max="10754" width="9.140625" style="1007"/>
    <col min="10755" max="10755" width="14.28515625" style="1007" customWidth="1"/>
    <col min="10756" max="10954" width="9.140625" style="1007"/>
    <col min="10955" max="10955" width="14.28515625" style="1007" customWidth="1"/>
    <col min="10956" max="10957" width="13.7109375" style="1007" customWidth="1"/>
    <col min="10958" max="10958" width="21.7109375" style="1007" customWidth="1"/>
    <col min="10959" max="10960" width="13.7109375" style="1007" customWidth="1"/>
    <col min="10961" max="10961" width="23.42578125" style="1007" customWidth="1"/>
    <col min="10962" max="11001" width="9.140625" style="1007"/>
    <col min="11002" max="11002" width="14.28515625" style="1007" customWidth="1"/>
    <col min="11003" max="11004" width="13.7109375" style="1007" customWidth="1"/>
    <col min="11005" max="11005" width="21.7109375" style="1007" customWidth="1"/>
    <col min="11006" max="11007" width="13.7109375" style="1007" customWidth="1"/>
    <col min="11008" max="11008" width="22.85546875" style="1007" customWidth="1"/>
    <col min="11009" max="11010" width="9.140625" style="1007"/>
    <col min="11011" max="11011" width="14.28515625" style="1007" customWidth="1"/>
    <col min="11012" max="11210" width="9.140625" style="1007"/>
    <col min="11211" max="11211" width="14.28515625" style="1007" customWidth="1"/>
    <col min="11212" max="11213" width="13.7109375" style="1007" customWidth="1"/>
    <col min="11214" max="11214" width="21.7109375" style="1007" customWidth="1"/>
    <col min="11215" max="11216" width="13.7109375" style="1007" customWidth="1"/>
    <col min="11217" max="11217" width="23.42578125" style="1007" customWidth="1"/>
    <col min="11218" max="11257" width="9.140625" style="1007"/>
    <col min="11258" max="11258" width="14.28515625" style="1007" customWidth="1"/>
    <col min="11259" max="11260" width="13.7109375" style="1007" customWidth="1"/>
    <col min="11261" max="11261" width="21.7109375" style="1007" customWidth="1"/>
    <col min="11262" max="11263" width="13.7109375" style="1007" customWidth="1"/>
    <col min="11264" max="11264" width="22.85546875" style="1007" customWidth="1"/>
    <col min="11265" max="11266" width="9.140625" style="1007"/>
    <col min="11267" max="11267" width="14.28515625" style="1007" customWidth="1"/>
    <col min="11268" max="11466" width="9.140625" style="1007"/>
    <col min="11467" max="11467" width="14.28515625" style="1007" customWidth="1"/>
    <col min="11468" max="11469" width="13.7109375" style="1007" customWidth="1"/>
    <col min="11470" max="11470" width="21.7109375" style="1007" customWidth="1"/>
    <col min="11471" max="11472" width="13.7109375" style="1007" customWidth="1"/>
    <col min="11473" max="11473" width="23.42578125" style="1007" customWidth="1"/>
    <col min="11474" max="11513" width="9.140625" style="1007"/>
    <col min="11514" max="11514" width="14.28515625" style="1007" customWidth="1"/>
    <col min="11515" max="11516" width="13.7109375" style="1007" customWidth="1"/>
    <col min="11517" max="11517" width="21.7109375" style="1007" customWidth="1"/>
    <col min="11518" max="11519" width="13.7109375" style="1007" customWidth="1"/>
    <col min="11520" max="11520" width="22.85546875" style="1007" customWidth="1"/>
    <col min="11521" max="11522" width="9.140625" style="1007"/>
    <col min="11523" max="11523" width="14.28515625" style="1007" customWidth="1"/>
    <col min="11524" max="11722" width="9.140625" style="1007"/>
    <col min="11723" max="11723" width="14.28515625" style="1007" customWidth="1"/>
    <col min="11724" max="11725" width="13.7109375" style="1007" customWidth="1"/>
    <col min="11726" max="11726" width="21.7109375" style="1007" customWidth="1"/>
    <col min="11727" max="11728" width="13.7109375" style="1007" customWidth="1"/>
    <col min="11729" max="11729" width="23.42578125" style="1007" customWidth="1"/>
    <col min="11730" max="11769" width="9.140625" style="1007"/>
    <col min="11770" max="11770" width="14.28515625" style="1007" customWidth="1"/>
    <col min="11771" max="11772" width="13.7109375" style="1007" customWidth="1"/>
    <col min="11773" max="11773" width="21.7109375" style="1007" customWidth="1"/>
    <col min="11774" max="11775" width="13.7109375" style="1007" customWidth="1"/>
    <col min="11776" max="11776" width="22.85546875" style="1007" customWidth="1"/>
    <col min="11777" max="11778" width="9.140625" style="1007"/>
    <col min="11779" max="11779" width="14.28515625" style="1007" customWidth="1"/>
    <col min="11780" max="11978" width="9.140625" style="1007"/>
    <col min="11979" max="11979" width="14.28515625" style="1007" customWidth="1"/>
    <col min="11980" max="11981" width="13.7109375" style="1007" customWidth="1"/>
    <col min="11982" max="11982" width="21.7109375" style="1007" customWidth="1"/>
    <col min="11983" max="11984" width="13.7109375" style="1007" customWidth="1"/>
    <col min="11985" max="11985" width="23.42578125" style="1007" customWidth="1"/>
    <col min="11986" max="12025" width="9.140625" style="1007"/>
    <col min="12026" max="12026" width="14.28515625" style="1007" customWidth="1"/>
    <col min="12027" max="12028" width="13.7109375" style="1007" customWidth="1"/>
    <col min="12029" max="12029" width="21.7109375" style="1007" customWidth="1"/>
    <col min="12030" max="12031" width="13.7109375" style="1007" customWidth="1"/>
    <col min="12032" max="12032" width="22.85546875" style="1007" customWidth="1"/>
    <col min="12033" max="12034" width="9.140625" style="1007"/>
    <col min="12035" max="12035" width="14.28515625" style="1007" customWidth="1"/>
    <col min="12036" max="12234" width="9.140625" style="1007"/>
    <col min="12235" max="12235" width="14.28515625" style="1007" customWidth="1"/>
    <col min="12236" max="12237" width="13.7109375" style="1007" customWidth="1"/>
    <col min="12238" max="12238" width="21.7109375" style="1007" customWidth="1"/>
    <col min="12239" max="12240" width="13.7109375" style="1007" customWidth="1"/>
    <col min="12241" max="12241" width="23.42578125" style="1007" customWidth="1"/>
    <col min="12242" max="12281" width="9.140625" style="1007"/>
    <col min="12282" max="12282" width="14.28515625" style="1007" customWidth="1"/>
    <col min="12283" max="12284" width="13.7109375" style="1007" customWidth="1"/>
    <col min="12285" max="12285" width="21.7109375" style="1007" customWidth="1"/>
    <col min="12286" max="12287" width="13.7109375" style="1007" customWidth="1"/>
    <col min="12288" max="12288" width="22.85546875" style="1007" customWidth="1"/>
    <col min="12289" max="12290" width="9.140625" style="1007"/>
    <col min="12291" max="12291" width="14.28515625" style="1007" customWidth="1"/>
    <col min="12292" max="12490" width="9.140625" style="1007"/>
    <col min="12491" max="12491" width="14.28515625" style="1007" customWidth="1"/>
    <col min="12492" max="12493" width="13.7109375" style="1007" customWidth="1"/>
    <col min="12494" max="12494" width="21.7109375" style="1007" customWidth="1"/>
    <col min="12495" max="12496" width="13.7109375" style="1007" customWidth="1"/>
    <col min="12497" max="12497" width="23.42578125" style="1007" customWidth="1"/>
    <col min="12498" max="12537" width="9.140625" style="1007"/>
    <col min="12538" max="12538" width="14.28515625" style="1007" customWidth="1"/>
    <col min="12539" max="12540" width="13.7109375" style="1007" customWidth="1"/>
    <col min="12541" max="12541" width="21.7109375" style="1007" customWidth="1"/>
    <col min="12542" max="12543" width="13.7109375" style="1007" customWidth="1"/>
    <col min="12544" max="12544" width="22.85546875" style="1007" customWidth="1"/>
    <col min="12545" max="12546" width="9.140625" style="1007"/>
    <col min="12547" max="12547" width="14.28515625" style="1007" customWidth="1"/>
    <col min="12548" max="12746" width="9.140625" style="1007"/>
    <col min="12747" max="12747" width="14.28515625" style="1007" customWidth="1"/>
    <col min="12748" max="12749" width="13.7109375" style="1007" customWidth="1"/>
    <col min="12750" max="12750" width="21.7109375" style="1007" customWidth="1"/>
    <col min="12751" max="12752" width="13.7109375" style="1007" customWidth="1"/>
    <col min="12753" max="12753" width="23.42578125" style="1007" customWidth="1"/>
    <col min="12754" max="12793" width="9.140625" style="1007"/>
    <col min="12794" max="12794" width="14.28515625" style="1007" customWidth="1"/>
    <col min="12795" max="12796" width="13.7109375" style="1007" customWidth="1"/>
    <col min="12797" max="12797" width="21.7109375" style="1007" customWidth="1"/>
    <col min="12798" max="12799" width="13.7109375" style="1007" customWidth="1"/>
    <col min="12800" max="12800" width="22.85546875" style="1007" customWidth="1"/>
    <col min="12801" max="12802" width="9.140625" style="1007"/>
    <col min="12803" max="12803" width="14.28515625" style="1007" customWidth="1"/>
    <col min="12804" max="13002" width="9.140625" style="1007"/>
    <col min="13003" max="13003" width="14.28515625" style="1007" customWidth="1"/>
    <col min="13004" max="13005" width="13.7109375" style="1007" customWidth="1"/>
    <col min="13006" max="13006" width="21.7109375" style="1007" customWidth="1"/>
    <col min="13007" max="13008" width="13.7109375" style="1007" customWidth="1"/>
    <col min="13009" max="13009" width="23.42578125" style="1007" customWidth="1"/>
    <col min="13010" max="13049" width="9.140625" style="1007"/>
    <col min="13050" max="13050" width="14.28515625" style="1007" customWidth="1"/>
    <col min="13051" max="13052" width="13.7109375" style="1007" customWidth="1"/>
    <col min="13053" max="13053" width="21.7109375" style="1007" customWidth="1"/>
    <col min="13054" max="13055" width="13.7109375" style="1007" customWidth="1"/>
    <col min="13056" max="13056" width="22.85546875" style="1007" customWidth="1"/>
    <col min="13057" max="13058" width="9.140625" style="1007"/>
    <col min="13059" max="13059" width="14.28515625" style="1007" customWidth="1"/>
    <col min="13060" max="13258" width="9.140625" style="1007"/>
    <col min="13259" max="13259" width="14.28515625" style="1007" customWidth="1"/>
    <col min="13260" max="13261" width="13.7109375" style="1007" customWidth="1"/>
    <col min="13262" max="13262" width="21.7109375" style="1007" customWidth="1"/>
    <col min="13263" max="13264" width="13.7109375" style="1007" customWidth="1"/>
    <col min="13265" max="13265" width="23.42578125" style="1007" customWidth="1"/>
    <col min="13266" max="13305" width="9.140625" style="1007"/>
    <col min="13306" max="13306" width="14.28515625" style="1007" customWidth="1"/>
    <col min="13307" max="13308" width="13.7109375" style="1007" customWidth="1"/>
    <col min="13309" max="13309" width="21.7109375" style="1007" customWidth="1"/>
    <col min="13310" max="13311" width="13.7109375" style="1007" customWidth="1"/>
    <col min="13312" max="13312" width="22.85546875" style="1007" customWidth="1"/>
    <col min="13313" max="13314" width="9.140625" style="1007"/>
    <col min="13315" max="13315" width="14.28515625" style="1007" customWidth="1"/>
    <col min="13316" max="13514" width="9.140625" style="1007"/>
    <col min="13515" max="13515" width="14.28515625" style="1007" customWidth="1"/>
    <col min="13516" max="13517" width="13.7109375" style="1007" customWidth="1"/>
    <col min="13518" max="13518" width="21.7109375" style="1007" customWidth="1"/>
    <col min="13519" max="13520" width="13.7109375" style="1007" customWidth="1"/>
    <col min="13521" max="13521" width="23.42578125" style="1007" customWidth="1"/>
    <col min="13522" max="13561" width="9.140625" style="1007"/>
    <col min="13562" max="13562" width="14.28515625" style="1007" customWidth="1"/>
    <col min="13563" max="13564" width="13.7109375" style="1007" customWidth="1"/>
    <col min="13565" max="13565" width="21.7109375" style="1007" customWidth="1"/>
    <col min="13566" max="13567" width="13.7109375" style="1007" customWidth="1"/>
    <col min="13568" max="13568" width="22.85546875" style="1007" customWidth="1"/>
    <col min="13569" max="13570" width="9.140625" style="1007"/>
    <col min="13571" max="13571" width="14.28515625" style="1007" customWidth="1"/>
    <col min="13572" max="13770" width="9.140625" style="1007"/>
    <col min="13771" max="13771" width="14.28515625" style="1007" customWidth="1"/>
    <col min="13772" max="13773" width="13.7109375" style="1007" customWidth="1"/>
    <col min="13774" max="13774" width="21.7109375" style="1007" customWidth="1"/>
    <col min="13775" max="13776" width="13.7109375" style="1007" customWidth="1"/>
    <col min="13777" max="13777" width="23.42578125" style="1007" customWidth="1"/>
    <col min="13778" max="13817" width="9.140625" style="1007"/>
    <col min="13818" max="13818" width="14.28515625" style="1007" customWidth="1"/>
    <col min="13819" max="13820" width="13.7109375" style="1007" customWidth="1"/>
    <col min="13821" max="13821" width="21.7109375" style="1007" customWidth="1"/>
    <col min="13822" max="13823" width="13.7109375" style="1007" customWidth="1"/>
    <col min="13824" max="13824" width="22.85546875" style="1007" customWidth="1"/>
    <col min="13825" max="13826" width="9.140625" style="1007"/>
    <col min="13827" max="13827" width="14.28515625" style="1007" customWidth="1"/>
    <col min="13828" max="14026" width="9.140625" style="1007"/>
    <col min="14027" max="14027" width="14.28515625" style="1007" customWidth="1"/>
    <col min="14028" max="14029" width="13.7109375" style="1007" customWidth="1"/>
    <col min="14030" max="14030" width="21.7109375" style="1007" customWidth="1"/>
    <col min="14031" max="14032" width="13.7109375" style="1007" customWidth="1"/>
    <col min="14033" max="14033" width="23.42578125" style="1007" customWidth="1"/>
    <col min="14034" max="14073" width="9.140625" style="1007"/>
    <col min="14074" max="14074" width="14.28515625" style="1007" customWidth="1"/>
    <col min="14075" max="14076" width="13.7109375" style="1007" customWidth="1"/>
    <col min="14077" max="14077" width="21.7109375" style="1007" customWidth="1"/>
    <col min="14078" max="14079" width="13.7109375" style="1007" customWidth="1"/>
    <col min="14080" max="14080" width="22.85546875" style="1007" customWidth="1"/>
    <col min="14081" max="14082" width="9.140625" style="1007"/>
    <col min="14083" max="14083" width="14.28515625" style="1007" customWidth="1"/>
    <col min="14084" max="14282" width="9.140625" style="1007"/>
    <col min="14283" max="14283" width="14.28515625" style="1007" customWidth="1"/>
    <col min="14284" max="14285" width="13.7109375" style="1007" customWidth="1"/>
    <col min="14286" max="14286" width="21.7109375" style="1007" customWidth="1"/>
    <col min="14287" max="14288" width="13.7109375" style="1007" customWidth="1"/>
    <col min="14289" max="14289" width="23.42578125" style="1007" customWidth="1"/>
    <col min="14290" max="14329" width="9.140625" style="1007"/>
    <col min="14330" max="14330" width="14.28515625" style="1007" customWidth="1"/>
    <col min="14331" max="14332" width="13.7109375" style="1007" customWidth="1"/>
    <col min="14333" max="14333" width="21.7109375" style="1007" customWidth="1"/>
    <col min="14334" max="14335" width="13.7109375" style="1007" customWidth="1"/>
    <col min="14336" max="14336" width="22.85546875" style="1007" customWidth="1"/>
    <col min="14337" max="14338" width="9.140625" style="1007"/>
    <col min="14339" max="14339" width="14.28515625" style="1007" customWidth="1"/>
    <col min="14340" max="14538" width="9.140625" style="1007"/>
    <col min="14539" max="14539" width="14.28515625" style="1007" customWidth="1"/>
    <col min="14540" max="14541" width="13.7109375" style="1007" customWidth="1"/>
    <col min="14542" max="14542" width="21.7109375" style="1007" customWidth="1"/>
    <col min="14543" max="14544" width="13.7109375" style="1007" customWidth="1"/>
    <col min="14545" max="14545" width="23.42578125" style="1007" customWidth="1"/>
    <col min="14546" max="14585" width="9.140625" style="1007"/>
    <col min="14586" max="14586" width="14.28515625" style="1007" customWidth="1"/>
    <col min="14587" max="14588" width="13.7109375" style="1007" customWidth="1"/>
    <col min="14589" max="14589" width="21.7109375" style="1007" customWidth="1"/>
    <col min="14590" max="14591" width="13.7109375" style="1007" customWidth="1"/>
    <col min="14592" max="14592" width="22.85546875" style="1007" customWidth="1"/>
    <col min="14593" max="14594" width="9.140625" style="1007"/>
    <col min="14595" max="14595" width="14.28515625" style="1007" customWidth="1"/>
    <col min="14596" max="14794" width="9.140625" style="1007"/>
    <col min="14795" max="14795" width="14.28515625" style="1007" customWidth="1"/>
    <col min="14796" max="14797" width="13.7109375" style="1007" customWidth="1"/>
    <col min="14798" max="14798" width="21.7109375" style="1007" customWidth="1"/>
    <col min="14799" max="14800" width="13.7109375" style="1007" customWidth="1"/>
    <col min="14801" max="14801" width="23.42578125" style="1007" customWidth="1"/>
    <col min="14802" max="14841" width="9.140625" style="1007"/>
    <col min="14842" max="14842" width="14.28515625" style="1007" customWidth="1"/>
    <col min="14843" max="14844" width="13.7109375" style="1007" customWidth="1"/>
    <col min="14845" max="14845" width="21.7109375" style="1007" customWidth="1"/>
    <col min="14846" max="14847" width="13.7109375" style="1007" customWidth="1"/>
    <col min="14848" max="14848" width="22.85546875" style="1007" customWidth="1"/>
    <col min="14849" max="14850" width="9.140625" style="1007"/>
    <col min="14851" max="14851" width="14.28515625" style="1007" customWidth="1"/>
    <col min="14852" max="15050" width="9.140625" style="1007"/>
    <col min="15051" max="15051" width="14.28515625" style="1007" customWidth="1"/>
    <col min="15052" max="15053" width="13.7109375" style="1007" customWidth="1"/>
    <col min="15054" max="15054" width="21.7109375" style="1007" customWidth="1"/>
    <col min="15055" max="15056" width="13.7109375" style="1007" customWidth="1"/>
    <col min="15057" max="15057" width="23.42578125" style="1007" customWidth="1"/>
    <col min="15058" max="15097" width="9.140625" style="1007"/>
    <col min="15098" max="15098" width="14.28515625" style="1007" customWidth="1"/>
    <col min="15099" max="15100" width="13.7109375" style="1007" customWidth="1"/>
    <col min="15101" max="15101" width="21.7109375" style="1007" customWidth="1"/>
    <col min="15102" max="15103" width="13.7109375" style="1007" customWidth="1"/>
    <col min="15104" max="15104" width="22.85546875" style="1007" customWidth="1"/>
    <col min="15105" max="15106" width="9.140625" style="1007"/>
    <col min="15107" max="15107" width="14.28515625" style="1007" customWidth="1"/>
    <col min="15108" max="15306" width="9.140625" style="1007"/>
    <col min="15307" max="15307" width="14.28515625" style="1007" customWidth="1"/>
    <col min="15308" max="15309" width="13.7109375" style="1007" customWidth="1"/>
    <col min="15310" max="15310" width="21.7109375" style="1007" customWidth="1"/>
    <col min="15311" max="15312" width="13.7109375" style="1007" customWidth="1"/>
    <col min="15313" max="15313" width="23.42578125" style="1007" customWidth="1"/>
    <col min="15314" max="15353" width="9.140625" style="1007"/>
    <col min="15354" max="15354" width="14.28515625" style="1007" customWidth="1"/>
    <col min="15355" max="15356" width="13.7109375" style="1007" customWidth="1"/>
    <col min="15357" max="15357" width="21.7109375" style="1007" customWidth="1"/>
    <col min="15358" max="15359" width="13.7109375" style="1007" customWidth="1"/>
    <col min="15360" max="15360" width="22.85546875" style="1007" customWidth="1"/>
    <col min="15361" max="15362" width="9.140625" style="1007"/>
    <col min="15363" max="15363" width="14.28515625" style="1007" customWidth="1"/>
    <col min="15364" max="15562" width="9.140625" style="1007"/>
    <col min="15563" max="15563" width="14.28515625" style="1007" customWidth="1"/>
    <col min="15564" max="15565" width="13.7109375" style="1007" customWidth="1"/>
    <col min="15566" max="15566" width="21.7109375" style="1007" customWidth="1"/>
    <col min="15567" max="15568" width="13.7109375" style="1007" customWidth="1"/>
    <col min="15569" max="15569" width="23.42578125" style="1007" customWidth="1"/>
    <col min="15570" max="15609" width="9.140625" style="1007"/>
    <col min="15610" max="15610" width="14.28515625" style="1007" customWidth="1"/>
    <col min="15611" max="15612" width="13.7109375" style="1007" customWidth="1"/>
    <col min="15613" max="15613" width="21.7109375" style="1007" customWidth="1"/>
    <col min="15614" max="15615" width="13.7109375" style="1007" customWidth="1"/>
    <col min="15616" max="15616" width="22.85546875" style="1007" customWidth="1"/>
    <col min="15617" max="15618" width="9.140625" style="1007"/>
    <col min="15619" max="15619" width="14.28515625" style="1007" customWidth="1"/>
    <col min="15620" max="15818" width="9.140625" style="1007"/>
    <col min="15819" max="15819" width="14.28515625" style="1007" customWidth="1"/>
    <col min="15820" max="15821" width="13.7109375" style="1007" customWidth="1"/>
    <col min="15822" max="15822" width="21.7109375" style="1007" customWidth="1"/>
    <col min="15823" max="15824" width="13.7109375" style="1007" customWidth="1"/>
    <col min="15825" max="15825" width="23.42578125" style="1007" customWidth="1"/>
    <col min="15826" max="15865" width="9.140625" style="1007"/>
    <col min="15866" max="15866" width="14.28515625" style="1007" customWidth="1"/>
    <col min="15867" max="15868" width="13.7109375" style="1007" customWidth="1"/>
    <col min="15869" max="15869" width="21.7109375" style="1007" customWidth="1"/>
    <col min="15870" max="15871" width="13.7109375" style="1007" customWidth="1"/>
    <col min="15872" max="15872" width="22.85546875" style="1007" customWidth="1"/>
    <col min="15873" max="15874" width="9.140625" style="1007"/>
    <col min="15875" max="15875" width="14.28515625" style="1007" customWidth="1"/>
    <col min="15876" max="16074" width="9.140625" style="1007"/>
    <col min="16075" max="16075" width="14.28515625" style="1007" customWidth="1"/>
    <col min="16076" max="16077" width="13.7109375" style="1007" customWidth="1"/>
    <col min="16078" max="16078" width="21.7109375" style="1007" customWidth="1"/>
    <col min="16079" max="16080" width="13.7109375" style="1007" customWidth="1"/>
    <col min="16081" max="16081" width="23.42578125" style="1007" customWidth="1"/>
    <col min="16082" max="16121" width="9.140625" style="1007"/>
    <col min="16122" max="16122" width="14.28515625" style="1007" customWidth="1"/>
    <col min="16123" max="16124" width="13.7109375" style="1007" customWidth="1"/>
    <col min="16125" max="16125" width="21.7109375" style="1007" customWidth="1"/>
    <col min="16126" max="16127" width="13.7109375" style="1007" customWidth="1"/>
    <col min="16128" max="16128" width="22.85546875" style="1007" customWidth="1"/>
    <col min="16129" max="16130" width="9.140625" style="1007"/>
    <col min="16131" max="16131" width="14.28515625" style="1007" customWidth="1"/>
    <col min="16132" max="16330" width="9.140625" style="1007"/>
    <col min="16331" max="16331" width="14.28515625" style="1007" customWidth="1"/>
    <col min="16332" max="16333" width="13.7109375" style="1007" customWidth="1"/>
    <col min="16334" max="16334" width="21.7109375" style="1007" customWidth="1"/>
    <col min="16335" max="16336" width="13.7109375" style="1007" customWidth="1"/>
    <col min="16337" max="16337" width="23.42578125" style="1007" customWidth="1"/>
    <col min="16338" max="16384" width="9.140625" style="1007"/>
  </cols>
  <sheetData>
    <row r="1" spans="1:7" ht="25.5">
      <c r="A1" s="1172" t="s">
        <v>322</v>
      </c>
      <c r="B1" s="1239"/>
    </row>
    <row r="2" spans="1:7" s="1008" customFormat="1" ht="18.75" thickBot="1">
      <c r="A2" s="2317" t="s">
        <v>821</v>
      </c>
    </row>
    <row r="3" spans="1:7" s="1017" customFormat="1" ht="16.5" customHeight="1">
      <c r="A3" s="3223" t="s">
        <v>654</v>
      </c>
      <c r="B3" s="2264" t="s">
        <v>1283</v>
      </c>
      <c r="C3" s="2318" t="s">
        <v>1284</v>
      </c>
      <c r="D3" s="2265" t="s">
        <v>1285</v>
      </c>
      <c r="E3" s="2264" t="s">
        <v>1283</v>
      </c>
      <c r="F3" s="2318" t="s">
        <v>1286</v>
      </c>
      <c r="G3" s="2266" t="s">
        <v>1287</v>
      </c>
    </row>
    <row r="4" spans="1:7" s="1017" customFormat="1" ht="16.5" customHeight="1" thickBot="1">
      <c r="A4" s="3224"/>
      <c r="B4" s="2267" t="s">
        <v>816</v>
      </c>
      <c r="C4" s="2319" t="s">
        <v>817</v>
      </c>
      <c r="D4" s="2268" t="s">
        <v>1256</v>
      </c>
      <c r="E4" s="2267" t="s">
        <v>818</v>
      </c>
      <c r="F4" s="2319" t="s">
        <v>820</v>
      </c>
      <c r="G4" s="2269" t="s">
        <v>1281</v>
      </c>
    </row>
    <row r="5" spans="1:7" ht="15.75">
      <c r="A5" s="2285">
        <v>39448</v>
      </c>
      <c r="B5" s="2271">
        <v>817.35302599498561</v>
      </c>
      <c r="C5" s="2273">
        <v>3558.8860921730306</v>
      </c>
      <c r="D5" s="2287">
        <v>4376.2391181680159</v>
      </c>
      <c r="E5" s="2287">
        <v>778.76569748938118</v>
      </c>
      <c r="F5" s="2288">
        <v>2666.0472589622218</v>
      </c>
      <c r="G5" s="2275">
        <v>3444.812956451603</v>
      </c>
    </row>
    <row r="6" spans="1:7" ht="15.75">
      <c r="A6" s="2270">
        <v>39479</v>
      </c>
      <c r="B6" s="2271">
        <v>771.44410993639417</v>
      </c>
      <c r="C6" s="2273">
        <v>2502.6172208877465</v>
      </c>
      <c r="D6" s="2272">
        <v>3274.0613308241409</v>
      </c>
      <c r="E6" s="2272">
        <v>735.88239037180369</v>
      </c>
      <c r="F6" s="2273">
        <v>2261.770997225954</v>
      </c>
      <c r="G6" s="2275">
        <v>2997.6533875977575</v>
      </c>
    </row>
    <row r="7" spans="1:7" ht="15.75">
      <c r="A7" s="2270">
        <v>39508</v>
      </c>
      <c r="B7" s="2271">
        <v>678.53328119263278</v>
      </c>
      <c r="C7" s="2273">
        <v>2479.4981055398803</v>
      </c>
      <c r="D7" s="2272">
        <v>3158.0313867325131</v>
      </c>
      <c r="E7" s="2272">
        <v>648.17567336207185</v>
      </c>
      <c r="F7" s="2273">
        <v>2219.9341767253613</v>
      </c>
      <c r="G7" s="2275">
        <v>2868.1098500874332</v>
      </c>
    </row>
    <row r="8" spans="1:7" ht="15.75">
      <c r="A8" s="2270">
        <v>39539</v>
      </c>
      <c r="B8" s="2271">
        <v>1019.0966640655327</v>
      </c>
      <c r="C8" s="2273">
        <v>3223.9530985677175</v>
      </c>
      <c r="D8" s="2272">
        <v>4243.0497626332499</v>
      </c>
      <c r="E8" s="2272">
        <v>976.139938093409</v>
      </c>
      <c r="F8" s="2273">
        <v>2833.0636218918794</v>
      </c>
      <c r="G8" s="2275">
        <v>3809.2035599852884</v>
      </c>
    </row>
    <row r="9" spans="1:7" ht="15.75">
      <c r="A9" s="2270">
        <v>39569</v>
      </c>
      <c r="B9" s="2271">
        <v>905.19632896984524</v>
      </c>
      <c r="C9" s="2273">
        <v>3391.7014720385882</v>
      </c>
      <c r="D9" s="2272">
        <v>4296.8978010084338</v>
      </c>
      <c r="E9" s="2272">
        <v>864.52566456098589</v>
      </c>
      <c r="F9" s="2273">
        <v>3032.7083168063591</v>
      </c>
      <c r="G9" s="2275">
        <v>3897.2339813673452</v>
      </c>
    </row>
    <row r="10" spans="1:7" ht="15.75">
      <c r="A10" s="2270">
        <v>39600</v>
      </c>
      <c r="B10" s="2271">
        <v>1131.9354024834922</v>
      </c>
      <c r="C10" s="2273">
        <v>3521.2656142794121</v>
      </c>
      <c r="D10" s="2272">
        <v>4653.2010167629041</v>
      </c>
      <c r="E10" s="2272">
        <v>1080.0194624000719</v>
      </c>
      <c r="F10" s="2273">
        <v>3249.3791548390896</v>
      </c>
      <c r="G10" s="2275">
        <v>4329.3986172391615</v>
      </c>
    </row>
    <row r="11" spans="1:7" ht="15.75">
      <c r="A11" s="2270">
        <v>39630</v>
      </c>
      <c r="B11" s="2271">
        <v>1608.5436994572251</v>
      </c>
      <c r="C11" s="2273">
        <v>3051.6032260562824</v>
      </c>
      <c r="D11" s="2272">
        <v>4660.1469255135071</v>
      </c>
      <c r="E11" s="2272">
        <v>1541.6960291021273</v>
      </c>
      <c r="F11" s="2273">
        <v>2751.4588108948656</v>
      </c>
      <c r="G11" s="2275">
        <v>4293.1548399969925</v>
      </c>
    </row>
    <row r="12" spans="1:7" ht="15.75">
      <c r="A12" s="2270">
        <v>39661</v>
      </c>
      <c r="B12" s="2271">
        <v>1149.8942219522705</v>
      </c>
      <c r="C12" s="2273">
        <v>2607.1497193759424</v>
      </c>
      <c r="D12" s="2272">
        <v>3757.0439413282129</v>
      </c>
      <c r="E12" s="2272">
        <v>1111.4284456776772</v>
      </c>
      <c r="F12" s="2273">
        <v>2347.1152256744972</v>
      </c>
      <c r="G12" s="2275">
        <v>3458.5436713521744</v>
      </c>
    </row>
    <row r="13" spans="1:7" ht="15.75">
      <c r="A13" s="2270">
        <v>39692</v>
      </c>
      <c r="B13" s="2271">
        <v>947.04953353847054</v>
      </c>
      <c r="C13" s="2273">
        <v>2864.7123603720624</v>
      </c>
      <c r="D13" s="2272">
        <v>3811.7618939105332</v>
      </c>
      <c r="E13" s="2272">
        <v>905.79501046144537</v>
      </c>
      <c r="F13" s="2273">
        <v>2577.740528597808</v>
      </c>
      <c r="G13" s="2275">
        <v>3483.5355390592531</v>
      </c>
    </row>
    <row r="14" spans="1:7" ht="15.75">
      <c r="A14" s="2270">
        <v>39722</v>
      </c>
      <c r="B14" s="2271">
        <v>881.06733784864571</v>
      </c>
      <c r="C14" s="2273">
        <v>3495.9223009790285</v>
      </c>
      <c r="D14" s="2272">
        <v>4376.9896388276738</v>
      </c>
      <c r="E14" s="2272">
        <v>844.40074084228695</v>
      </c>
      <c r="F14" s="2273">
        <v>3064.9606370141914</v>
      </c>
      <c r="G14" s="2275">
        <v>3909.3613778564786</v>
      </c>
    </row>
    <row r="15" spans="1:7" ht="15.75">
      <c r="A15" s="2270">
        <v>39753</v>
      </c>
      <c r="B15" s="2271">
        <v>666.21887792451707</v>
      </c>
      <c r="C15" s="2273">
        <v>3303.6912849791311</v>
      </c>
      <c r="D15" s="2272">
        <v>3969.9101629036481</v>
      </c>
      <c r="E15" s="2272">
        <v>633.85186892096726</v>
      </c>
      <c r="F15" s="2273">
        <v>2950.2193263445802</v>
      </c>
      <c r="G15" s="2275">
        <v>3584.0711952655474</v>
      </c>
    </row>
    <row r="16" spans="1:7" ht="16.5" thickBot="1">
      <c r="A16" s="2270">
        <v>39783</v>
      </c>
      <c r="B16" s="2271">
        <v>626.21143010825585</v>
      </c>
      <c r="C16" s="2273">
        <v>2386.2367245884075</v>
      </c>
      <c r="D16" s="2272">
        <v>3012.4481546966636</v>
      </c>
      <c r="E16" s="2272">
        <v>593.35879475025831</v>
      </c>
      <c r="F16" s="2273">
        <v>2147.7343474779673</v>
      </c>
      <c r="G16" s="2275">
        <v>2741.0931422282256</v>
      </c>
    </row>
    <row r="17" spans="1:7" s="2280" customFormat="1" ht="16.5" thickBot="1">
      <c r="A17" s="2276" t="s">
        <v>1258</v>
      </c>
      <c r="B17" s="2277">
        <v>11202.543913472269</v>
      </c>
      <c r="C17" s="2282">
        <v>36387.237219837232</v>
      </c>
      <c r="D17" s="2281">
        <v>47589.781133309494</v>
      </c>
      <c r="E17" s="2281">
        <v>10714.039716032486</v>
      </c>
      <c r="F17" s="2282">
        <v>32102.132402454776</v>
      </c>
      <c r="G17" s="2279">
        <v>42816.172118487251</v>
      </c>
    </row>
    <row r="18" spans="1:7" ht="15.75">
      <c r="A18" s="2270">
        <v>39814</v>
      </c>
      <c r="B18" s="2271">
        <v>359.66030490301296</v>
      </c>
      <c r="C18" s="2273">
        <v>2488.143126029312</v>
      </c>
      <c r="D18" s="2272">
        <v>2847.8034309323248</v>
      </c>
      <c r="E18" s="2272">
        <v>341.39831767723365</v>
      </c>
      <c r="F18" s="2273">
        <v>2209.3678229251036</v>
      </c>
      <c r="G18" s="2275">
        <v>2550.7661406023371</v>
      </c>
    </row>
    <row r="19" spans="1:7" ht="15.75">
      <c r="A19" s="2270">
        <v>39845</v>
      </c>
      <c r="B19" s="2271">
        <v>449.61907726241111</v>
      </c>
      <c r="C19" s="2273">
        <v>2161.8078583053425</v>
      </c>
      <c r="D19" s="2272">
        <v>2611.4269355677534</v>
      </c>
      <c r="E19" s="2272">
        <v>427.8064883337388</v>
      </c>
      <c r="F19" s="2273">
        <v>1931.2505591790548</v>
      </c>
      <c r="G19" s="2275">
        <v>2359.0570475127934</v>
      </c>
    </row>
    <row r="20" spans="1:7" ht="15.75">
      <c r="A20" s="2270">
        <v>39873</v>
      </c>
      <c r="B20" s="2271">
        <v>326.10146270503208</v>
      </c>
      <c r="C20" s="2273">
        <v>2576.8669822340253</v>
      </c>
      <c r="D20" s="2272">
        <v>2902.9684449390575</v>
      </c>
      <c r="E20" s="2272">
        <v>310.08978152485457</v>
      </c>
      <c r="F20" s="2273">
        <v>2257.5106785245207</v>
      </c>
      <c r="G20" s="2275">
        <v>2567.6004600493752</v>
      </c>
    </row>
    <row r="21" spans="1:7" ht="15.75">
      <c r="A21" s="2270">
        <v>39904</v>
      </c>
      <c r="B21" s="2271">
        <v>367.59170827456848</v>
      </c>
      <c r="C21" s="2273">
        <v>2423.1049541975135</v>
      </c>
      <c r="D21" s="2272">
        <v>2790.6966624720822</v>
      </c>
      <c r="E21" s="2272">
        <v>351.9912999809456</v>
      </c>
      <c r="F21" s="2273">
        <v>2014.5869689647916</v>
      </c>
      <c r="G21" s="2275">
        <v>2366.5782689457374</v>
      </c>
    </row>
    <row r="22" spans="1:7" ht="15.75">
      <c r="A22" s="2270">
        <v>39934</v>
      </c>
      <c r="B22" s="2271">
        <v>771.86820702954924</v>
      </c>
      <c r="C22" s="2273">
        <v>2185.5229749540572</v>
      </c>
      <c r="D22" s="2272">
        <v>2957.3911819836067</v>
      </c>
      <c r="E22" s="2272">
        <v>738.5506786792198</v>
      </c>
      <c r="F22" s="2273">
        <v>1919.5291290416678</v>
      </c>
      <c r="G22" s="2275">
        <v>2658.0798077208874</v>
      </c>
    </row>
    <row r="23" spans="1:7" ht="15.75">
      <c r="A23" s="2270">
        <v>39965</v>
      </c>
      <c r="B23" s="2271">
        <v>674.81858003947877</v>
      </c>
      <c r="C23" s="2273">
        <v>2603.4490495055447</v>
      </c>
      <c r="D23" s="2272">
        <v>3278.2676295450237</v>
      </c>
      <c r="E23" s="2272">
        <v>648.6800966067982</v>
      </c>
      <c r="F23" s="2273">
        <v>2306.1777208791282</v>
      </c>
      <c r="G23" s="2275">
        <v>2954.8578174859263</v>
      </c>
    </row>
    <row r="24" spans="1:7" ht="15.75">
      <c r="A24" s="2270">
        <v>39995</v>
      </c>
      <c r="B24" s="2271">
        <v>717.23611789420522</v>
      </c>
      <c r="C24" s="2273">
        <v>2935.9776034362712</v>
      </c>
      <c r="D24" s="2272">
        <v>3653.2137213304763</v>
      </c>
      <c r="E24" s="2272">
        <v>687.33383745420792</v>
      </c>
      <c r="F24" s="2273">
        <v>2603.4849594590382</v>
      </c>
      <c r="G24" s="2275">
        <v>3290.8187969132459</v>
      </c>
    </row>
    <row r="25" spans="1:7" ht="15.75">
      <c r="A25" s="2270">
        <v>40026</v>
      </c>
      <c r="B25" s="2271">
        <v>799.80493659602871</v>
      </c>
      <c r="C25" s="2273">
        <v>2773.7155048389086</v>
      </c>
      <c r="D25" s="2272">
        <v>3573.5204414349373</v>
      </c>
      <c r="E25" s="2272">
        <v>768.43827906886361</v>
      </c>
      <c r="F25" s="2273">
        <v>2481.0194952796001</v>
      </c>
      <c r="G25" s="2275">
        <v>3249.4577743484638</v>
      </c>
    </row>
    <row r="26" spans="1:7" ht="15.75">
      <c r="A26" s="2270">
        <v>40057</v>
      </c>
      <c r="B26" s="2271">
        <v>548.81289624212468</v>
      </c>
      <c r="C26" s="2273">
        <v>2336.0300407326881</v>
      </c>
      <c r="D26" s="2272">
        <v>2884.8429369748128</v>
      </c>
      <c r="E26" s="2272">
        <v>525.26304334248357</v>
      </c>
      <c r="F26" s="2273">
        <v>2069.3689108778626</v>
      </c>
      <c r="G26" s="2275">
        <v>2594.6319542203464</v>
      </c>
    </row>
    <row r="27" spans="1:7" ht="15.75">
      <c r="A27" s="2270">
        <v>40087</v>
      </c>
      <c r="B27" s="2271">
        <v>608.92146184609999</v>
      </c>
      <c r="C27" s="2273">
        <v>2565.5318402480166</v>
      </c>
      <c r="D27" s="2272">
        <v>3174.4533020941167</v>
      </c>
      <c r="E27" s="2272">
        <v>581.27412076509006</v>
      </c>
      <c r="F27" s="2273">
        <v>2291.8202629771504</v>
      </c>
      <c r="G27" s="2275">
        <v>2873.0943837422406</v>
      </c>
    </row>
    <row r="28" spans="1:7" ht="15.75">
      <c r="A28" s="2270">
        <v>40118</v>
      </c>
      <c r="B28" s="2271">
        <v>809.05038087154935</v>
      </c>
      <c r="C28" s="2273">
        <v>2429.0583738552459</v>
      </c>
      <c r="D28" s="2272">
        <v>3238.1087547267953</v>
      </c>
      <c r="E28" s="2272">
        <v>776.05001322481871</v>
      </c>
      <c r="F28" s="2273">
        <v>2173.2620249824345</v>
      </c>
      <c r="G28" s="2275">
        <v>2949.312038207253</v>
      </c>
    </row>
    <row r="29" spans="1:7" ht="16.5" thickBot="1">
      <c r="A29" s="2270">
        <v>40148</v>
      </c>
      <c r="B29" s="2271">
        <v>788.24900146796881</v>
      </c>
      <c r="C29" s="2273">
        <v>2408.8338407559604</v>
      </c>
      <c r="D29" s="2272">
        <v>3197.0828422239292</v>
      </c>
      <c r="E29" s="2272">
        <v>753.89208773336782</v>
      </c>
      <c r="F29" s="2273">
        <v>2154.1944793659577</v>
      </c>
      <c r="G29" s="2275">
        <v>2908.0865670993253</v>
      </c>
    </row>
    <row r="30" spans="1:7" s="2280" customFormat="1" ht="16.5" thickBot="1">
      <c r="A30" s="2276" t="s">
        <v>1259</v>
      </c>
      <c r="B30" s="2277">
        <v>7221.7341351320301</v>
      </c>
      <c r="C30" s="2282">
        <v>29888.042149092886</v>
      </c>
      <c r="D30" s="2281">
        <v>37109.776284224914</v>
      </c>
      <c r="E30" s="2281">
        <v>6910.7680443916215</v>
      </c>
      <c r="F30" s="2282">
        <v>26411.573012456312</v>
      </c>
      <c r="G30" s="2279">
        <v>33322.34105684793</v>
      </c>
    </row>
    <row r="31" spans="1:7" ht="15.75">
      <c r="A31" s="2270">
        <v>40179</v>
      </c>
      <c r="B31" s="2271">
        <v>696.98339748821411</v>
      </c>
      <c r="C31" s="2273">
        <v>4299.5474888178405</v>
      </c>
      <c r="D31" s="2272">
        <v>4996.5308863060545</v>
      </c>
      <c r="E31" s="2272">
        <v>663.86623035380785</v>
      </c>
      <c r="F31" s="2273">
        <v>4021.823982135139</v>
      </c>
      <c r="G31" s="2275">
        <v>4685.6902124889466</v>
      </c>
    </row>
    <row r="32" spans="1:7" ht="15.75">
      <c r="A32" s="2270">
        <v>40210</v>
      </c>
      <c r="B32" s="2271">
        <v>941.06592916502086</v>
      </c>
      <c r="C32" s="2273">
        <v>3343.1418350313666</v>
      </c>
      <c r="D32" s="2272">
        <v>4284.2077641963879</v>
      </c>
      <c r="E32" s="2272">
        <v>888.78712842020923</v>
      </c>
      <c r="F32" s="2273">
        <v>3062.7021099965891</v>
      </c>
      <c r="G32" s="2275">
        <v>3951.4892384167983</v>
      </c>
    </row>
    <row r="33" spans="1:7" ht="15.75">
      <c r="A33" s="2270">
        <v>40238</v>
      </c>
      <c r="B33" s="2271">
        <v>1169.3872548126767</v>
      </c>
      <c r="C33" s="2273">
        <v>3984.4617246957127</v>
      </c>
      <c r="D33" s="2272">
        <v>5153.8489795083897</v>
      </c>
      <c r="E33" s="2272">
        <v>1116.7756618530093</v>
      </c>
      <c r="F33" s="2273">
        <v>3568.8874150249567</v>
      </c>
      <c r="G33" s="2275">
        <v>4685.663076877966</v>
      </c>
    </row>
    <row r="34" spans="1:7" ht="15.75">
      <c r="A34" s="2270">
        <v>40269</v>
      </c>
      <c r="B34" s="2271">
        <v>868.52049205751223</v>
      </c>
      <c r="C34" s="2273">
        <v>3025.6568619493487</v>
      </c>
      <c r="D34" s="2272">
        <v>3894.1773540068607</v>
      </c>
      <c r="E34" s="2272">
        <v>832.99207177645849</v>
      </c>
      <c r="F34" s="2273">
        <v>2725.2128865827244</v>
      </c>
      <c r="G34" s="2275">
        <v>3558.2049583591829</v>
      </c>
    </row>
    <row r="35" spans="1:7" ht="15.75">
      <c r="A35" s="2270">
        <v>40299</v>
      </c>
      <c r="B35" s="2271">
        <v>1278.9302609671622</v>
      </c>
      <c r="C35" s="2273">
        <v>3021.2104176472908</v>
      </c>
      <c r="D35" s="2272">
        <v>4300.1406786144526</v>
      </c>
      <c r="E35" s="2272">
        <v>1185.6831473253244</v>
      </c>
      <c r="F35" s="2273">
        <v>2724.9211624129384</v>
      </c>
      <c r="G35" s="2275">
        <v>3910.6043097382626</v>
      </c>
    </row>
    <row r="36" spans="1:7" ht="15.75">
      <c r="A36" s="2270">
        <v>40330</v>
      </c>
      <c r="B36" s="2271">
        <v>1087.818274964271</v>
      </c>
      <c r="C36" s="2273">
        <v>3312.8658612480763</v>
      </c>
      <c r="D36" s="2272">
        <v>4400.6841362123469</v>
      </c>
      <c r="E36" s="2272">
        <v>1041.5876779486639</v>
      </c>
      <c r="F36" s="2273">
        <v>2983.7324518413252</v>
      </c>
      <c r="G36" s="2275">
        <v>4025.3201297899891</v>
      </c>
    </row>
    <row r="37" spans="1:7" ht="15.75">
      <c r="A37" s="2270">
        <v>40360</v>
      </c>
      <c r="B37" s="2271">
        <v>610.18561774717705</v>
      </c>
      <c r="C37" s="2273">
        <v>3678.1721891206507</v>
      </c>
      <c r="D37" s="2272">
        <v>4288.357806867828</v>
      </c>
      <c r="E37" s="2272">
        <v>567.23864074425228</v>
      </c>
      <c r="F37" s="2273">
        <v>3290.591484907105</v>
      </c>
      <c r="G37" s="2275">
        <v>3857.8301256513573</v>
      </c>
    </row>
    <row r="38" spans="1:7" ht="15.75">
      <c r="A38" s="2270">
        <v>40391</v>
      </c>
      <c r="B38" s="2271">
        <v>1207.5462253732874</v>
      </c>
      <c r="C38" s="2273">
        <v>3540.8843781508131</v>
      </c>
      <c r="D38" s="2272">
        <v>4748.4306035241007</v>
      </c>
      <c r="E38" s="2272">
        <v>1153.6192412489518</v>
      </c>
      <c r="F38" s="2273">
        <v>3144.7141335217457</v>
      </c>
      <c r="G38" s="2275">
        <v>4298.3333747706974</v>
      </c>
    </row>
    <row r="39" spans="1:7" ht="15.75">
      <c r="A39" s="2270">
        <v>40422</v>
      </c>
      <c r="B39" s="2271">
        <v>1695.6429608637668</v>
      </c>
      <c r="C39" s="2273">
        <v>3952.0659879838977</v>
      </c>
      <c r="D39" s="2272">
        <v>5647.7089488476649</v>
      </c>
      <c r="E39" s="2272">
        <v>1641.2490183574023</v>
      </c>
      <c r="F39" s="2273">
        <v>3554.9033560110283</v>
      </c>
      <c r="G39" s="2275">
        <v>5196.1523743684302</v>
      </c>
    </row>
    <row r="40" spans="1:7" ht="15.75">
      <c r="A40" s="2270">
        <v>40452</v>
      </c>
      <c r="B40" s="2271">
        <v>846.65476393572408</v>
      </c>
      <c r="C40" s="2273">
        <v>3287.8335750203205</v>
      </c>
      <c r="D40" s="2272">
        <v>4134.4883389560446</v>
      </c>
      <c r="E40" s="2272">
        <v>809.513314160351</v>
      </c>
      <c r="F40" s="2273">
        <v>2960.3932829666146</v>
      </c>
      <c r="G40" s="2275">
        <v>3769.9065971269656</v>
      </c>
    </row>
    <row r="41" spans="1:7" ht="15.75">
      <c r="A41" s="2270">
        <v>40483</v>
      </c>
      <c r="B41" s="2271">
        <v>917.74414640931104</v>
      </c>
      <c r="C41" s="2273">
        <v>3815.0387469455445</v>
      </c>
      <c r="D41" s="2272">
        <v>4732.7828933548553</v>
      </c>
      <c r="E41" s="2272">
        <v>867.45659666878896</v>
      </c>
      <c r="F41" s="2273">
        <v>3461.5785134536382</v>
      </c>
      <c r="G41" s="2275">
        <v>4329.0351101224269</v>
      </c>
    </row>
    <row r="42" spans="1:7" ht="16.5" thickBot="1">
      <c r="A42" s="2270">
        <v>40513</v>
      </c>
      <c r="B42" s="2271">
        <v>466.06213805252526</v>
      </c>
      <c r="C42" s="2273">
        <v>3726.9387460197222</v>
      </c>
      <c r="D42" s="2272">
        <v>4193.0008840722476</v>
      </c>
      <c r="E42" s="2272">
        <v>449.49515177953344</v>
      </c>
      <c r="F42" s="2273">
        <v>3400.2490291417926</v>
      </c>
      <c r="G42" s="2275">
        <v>3849.744180921326</v>
      </c>
    </row>
    <row r="43" spans="1:7" s="2280" customFormat="1" ht="16.5" thickBot="1">
      <c r="A43" s="2276" t="s">
        <v>903</v>
      </c>
      <c r="B43" s="2277">
        <v>11786.541461836649</v>
      </c>
      <c r="C43" s="2282">
        <v>42987.817812630587</v>
      </c>
      <c r="D43" s="2281">
        <v>54774.359274467221</v>
      </c>
      <c r="E43" s="2281">
        <v>11218.263880636754</v>
      </c>
      <c r="F43" s="2282">
        <v>38899.709807995605</v>
      </c>
      <c r="G43" s="2279">
        <v>50117.973688632359</v>
      </c>
    </row>
    <row r="44" spans="1:7" ht="15.75">
      <c r="A44" s="2270">
        <v>40544</v>
      </c>
      <c r="B44" s="2271">
        <v>877.24435507431849</v>
      </c>
      <c r="C44" s="2273">
        <v>4862.4512645289788</v>
      </c>
      <c r="D44" s="2272">
        <v>5739.695619603297</v>
      </c>
      <c r="E44" s="2272">
        <v>845.92028479263718</v>
      </c>
      <c r="F44" s="2273">
        <v>4413.5996910007225</v>
      </c>
      <c r="G44" s="2275">
        <v>5259.5199757933597</v>
      </c>
    </row>
    <row r="45" spans="1:7" ht="15.75">
      <c r="A45" s="2270">
        <v>40575</v>
      </c>
      <c r="B45" s="2271">
        <v>736.88010554036305</v>
      </c>
      <c r="C45" s="2273">
        <v>3591.6747192774542</v>
      </c>
      <c r="D45" s="2272">
        <v>4328.5548248178175</v>
      </c>
      <c r="E45" s="2272">
        <v>710.26503495673717</v>
      </c>
      <c r="F45" s="2273">
        <v>3241.9544386431039</v>
      </c>
      <c r="G45" s="2275">
        <v>3952.219473599841</v>
      </c>
    </row>
    <row r="46" spans="1:7" ht="15.75">
      <c r="A46" s="2270">
        <v>40603</v>
      </c>
      <c r="B46" s="2271">
        <v>1225.1162560941862</v>
      </c>
      <c r="C46" s="2273">
        <v>4663.6399959384053</v>
      </c>
      <c r="D46" s="2272">
        <v>5888.7562520325919</v>
      </c>
      <c r="E46" s="2272">
        <v>1183.9743522941587</v>
      </c>
      <c r="F46" s="2273">
        <v>4274.9837093399274</v>
      </c>
      <c r="G46" s="2275">
        <v>5458.9580616340863</v>
      </c>
    </row>
    <row r="47" spans="1:7" ht="15.75">
      <c r="A47" s="2270">
        <v>40634</v>
      </c>
      <c r="B47" s="2271">
        <v>2311.5510214793067</v>
      </c>
      <c r="C47" s="2273">
        <v>3213.1129212220571</v>
      </c>
      <c r="D47" s="2272">
        <v>5524.6639427013633</v>
      </c>
      <c r="E47" s="2272">
        <v>2234.191999860755</v>
      </c>
      <c r="F47" s="2273">
        <v>2932.0747592236489</v>
      </c>
      <c r="G47" s="2275">
        <v>5166.2667590844039</v>
      </c>
    </row>
    <row r="48" spans="1:7" ht="15.75">
      <c r="A48" s="2270">
        <v>40664</v>
      </c>
      <c r="B48" s="2271">
        <v>1399.4095974383674</v>
      </c>
      <c r="C48" s="2273">
        <v>3817.8909905057703</v>
      </c>
      <c r="D48" s="2272">
        <v>5217.300587944138</v>
      </c>
      <c r="E48" s="2272">
        <v>1353.5181082511492</v>
      </c>
      <c r="F48" s="2273">
        <v>3474.4931260534358</v>
      </c>
      <c r="G48" s="2275">
        <v>4828.0112343045848</v>
      </c>
    </row>
    <row r="49" spans="1:7" ht="15.75">
      <c r="A49" s="2270">
        <v>40695</v>
      </c>
      <c r="B49" s="2271">
        <v>1727.4498079293789</v>
      </c>
      <c r="C49" s="2273">
        <v>3689.9949524684343</v>
      </c>
      <c r="D49" s="2272">
        <v>5417.4447603978133</v>
      </c>
      <c r="E49" s="2272">
        <v>1669.8746417301727</v>
      </c>
      <c r="F49" s="2273">
        <v>3293.9322850397662</v>
      </c>
      <c r="G49" s="2275">
        <v>4963.8069267699393</v>
      </c>
    </row>
    <row r="50" spans="1:7" ht="15.75">
      <c r="A50" s="2270">
        <v>40725</v>
      </c>
      <c r="B50" s="2271">
        <v>1553.0267913045341</v>
      </c>
      <c r="C50" s="2273">
        <v>5882.0829560846259</v>
      </c>
      <c r="D50" s="2272">
        <v>7435.1097473891605</v>
      </c>
      <c r="E50" s="2272">
        <v>1505.3794831559351</v>
      </c>
      <c r="F50" s="2273">
        <v>5409.5121776797996</v>
      </c>
      <c r="G50" s="2275">
        <v>6914.8916608357349</v>
      </c>
    </row>
    <row r="51" spans="1:7" ht="15.75">
      <c r="A51" s="2270">
        <v>40756</v>
      </c>
      <c r="B51" s="2271">
        <v>3642.3574663382601</v>
      </c>
      <c r="C51" s="2273">
        <v>4206.0781944522223</v>
      </c>
      <c r="D51" s="2272">
        <v>7848.4356607904829</v>
      </c>
      <c r="E51" s="2272">
        <v>3585.1791153334384</v>
      </c>
      <c r="F51" s="2273">
        <v>3778.4856058701967</v>
      </c>
      <c r="G51" s="2275">
        <v>7363.6647212036351</v>
      </c>
    </row>
    <row r="52" spans="1:7" ht="15.75">
      <c r="A52" s="2270">
        <v>40797</v>
      </c>
      <c r="B52" s="2271">
        <v>2292.3145174775991</v>
      </c>
      <c r="C52" s="2273">
        <v>4614.9135240766891</v>
      </c>
      <c r="D52" s="2272">
        <v>6907.2280415542882</v>
      </c>
      <c r="E52" s="2272">
        <v>2220.7491455881141</v>
      </c>
      <c r="F52" s="2273">
        <v>4160.5321642753152</v>
      </c>
      <c r="G52" s="2275">
        <v>6381.2813098634288</v>
      </c>
    </row>
    <row r="53" spans="1:7" ht="15.75">
      <c r="A53" s="2270">
        <v>40827</v>
      </c>
      <c r="B53" s="2271">
        <v>1253.2200390820142</v>
      </c>
      <c r="C53" s="2273">
        <v>3914.2162430899571</v>
      </c>
      <c r="D53" s="2272">
        <v>5167.4362821719715</v>
      </c>
      <c r="E53" s="2272">
        <v>1217.8999655115317</v>
      </c>
      <c r="F53" s="2273">
        <v>3524.718418003979</v>
      </c>
      <c r="G53" s="2275">
        <v>4742.6183835155107</v>
      </c>
    </row>
    <row r="54" spans="1:7" ht="15.75">
      <c r="A54" s="2270">
        <v>40858</v>
      </c>
      <c r="B54" s="2271">
        <v>1886.3076798113873</v>
      </c>
      <c r="C54" s="2273">
        <v>5849.6125358548479</v>
      </c>
      <c r="D54" s="2272">
        <v>7735.920215666235</v>
      </c>
      <c r="E54" s="2272">
        <v>1835.7281941414378</v>
      </c>
      <c r="F54" s="2273">
        <v>5423.4728490825064</v>
      </c>
      <c r="G54" s="2275">
        <v>7259.201043223944</v>
      </c>
    </row>
    <row r="55" spans="1:7" ht="16.5" thickBot="1">
      <c r="A55" s="2270">
        <v>40888</v>
      </c>
      <c r="B55" s="2271">
        <v>1036.263406500462</v>
      </c>
      <c r="C55" s="2273">
        <v>3829.4153333010054</v>
      </c>
      <c r="D55" s="2272">
        <v>4865.6787398014676</v>
      </c>
      <c r="E55" s="2272">
        <v>986.86757207007372</v>
      </c>
      <c r="F55" s="2273">
        <v>3498.4921321826318</v>
      </c>
      <c r="G55" s="2275">
        <v>4485.3597042527053</v>
      </c>
    </row>
    <row r="56" spans="1:7" s="2280" customFormat="1" ht="16.5" thickBot="1">
      <c r="A56" s="2276" t="s">
        <v>904</v>
      </c>
      <c r="B56" s="2277">
        <v>19941.141044070177</v>
      </c>
      <c r="C56" s="2282">
        <v>52135.083630800444</v>
      </c>
      <c r="D56" s="2281">
        <v>72076.224674870624</v>
      </c>
      <c r="E56" s="2281">
        <v>19349.547897686138</v>
      </c>
      <c r="F56" s="2282">
        <v>47426.251356395027</v>
      </c>
      <c r="G56" s="2279">
        <v>66775.799254081168</v>
      </c>
    </row>
    <row r="57" spans="1:7" s="2280" customFormat="1" ht="15.75">
      <c r="A57" s="2285">
        <v>40909</v>
      </c>
      <c r="B57" s="2271">
        <v>1171.7037058120482</v>
      </c>
      <c r="C57" s="2273">
        <v>3189.639722745068</v>
      </c>
      <c r="D57" s="2272">
        <v>4361.3434285571166</v>
      </c>
      <c r="E57" s="2272">
        <v>1134.602193389584</v>
      </c>
      <c r="F57" s="2273">
        <v>2896.8223971702159</v>
      </c>
      <c r="G57" s="2275">
        <v>4031.4245905598</v>
      </c>
    </row>
    <row r="58" spans="1:7" s="2280" customFormat="1" ht="15.75">
      <c r="A58" s="2270">
        <v>40940</v>
      </c>
      <c r="B58" s="2271">
        <v>1947.6130539887372</v>
      </c>
      <c r="C58" s="2273">
        <v>3648.6915817187005</v>
      </c>
      <c r="D58" s="2272">
        <v>5596.3046357074381</v>
      </c>
      <c r="E58" s="2272">
        <v>1870.8469912620803</v>
      </c>
      <c r="F58" s="2273">
        <v>3277.2194225465737</v>
      </c>
      <c r="G58" s="2275">
        <v>5148.066413808654</v>
      </c>
    </row>
    <row r="59" spans="1:7" s="2280" customFormat="1" ht="15.75">
      <c r="A59" s="2270">
        <v>40969</v>
      </c>
      <c r="B59" s="2271">
        <v>2752.2675809521843</v>
      </c>
      <c r="C59" s="2273">
        <v>5691.1915151825324</v>
      </c>
      <c r="D59" s="2272">
        <v>8443.4590961347167</v>
      </c>
      <c r="E59" s="2272">
        <v>2664.5874396530289</v>
      </c>
      <c r="F59" s="2273">
        <v>5191.4637595108516</v>
      </c>
      <c r="G59" s="2275">
        <v>7856.0511991638805</v>
      </c>
    </row>
    <row r="60" spans="1:7" ht="15.75">
      <c r="A60" s="2270">
        <v>41000</v>
      </c>
      <c r="B60" s="2271">
        <v>2359.0665385155944</v>
      </c>
      <c r="C60" s="2273">
        <v>4262.9794853894355</v>
      </c>
      <c r="D60" s="2272">
        <v>6622.0460239050299</v>
      </c>
      <c r="E60" s="2272">
        <v>2280.772355130207</v>
      </c>
      <c r="F60" s="2273">
        <v>3925.4137538189543</v>
      </c>
      <c r="G60" s="2275">
        <v>6206.1861089491613</v>
      </c>
    </row>
    <row r="61" spans="1:7" ht="15.75">
      <c r="A61" s="2270">
        <v>41030</v>
      </c>
      <c r="B61" s="2271">
        <v>1844.8016236086212</v>
      </c>
      <c r="C61" s="2273">
        <v>4089.3355400481178</v>
      </c>
      <c r="D61" s="2272">
        <v>5934.1371636567392</v>
      </c>
      <c r="E61" s="2272">
        <v>1790.1202792896872</v>
      </c>
      <c r="F61" s="2273">
        <v>3703.779168161811</v>
      </c>
      <c r="G61" s="2275">
        <v>5493.8994474514984</v>
      </c>
    </row>
    <row r="62" spans="1:7" ht="15.75">
      <c r="A62" s="2270">
        <v>41061</v>
      </c>
      <c r="B62" s="2271">
        <v>1362.0313968995506</v>
      </c>
      <c r="C62" s="2273">
        <v>3760.2369807809837</v>
      </c>
      <c r="D62" s="2272">
        <v>5122.2683776805343</v>
      </c>
      <c r="E62" s="2272">
        <v>1324.2399099163467</v>
      </c>
      <c r="F62" s="2273">
        <v>3353.2944425733322</v>
      </c>
      <c r="G62" s="2275">
        <v>4677.5343524896789</v>
      </c>
    </row>
    <row r="63" spans="1:7" ht="15.75">
      <c r="A63" s="2270">
        <v>41091</v>
      </c>
      <c r="B63" s="2271">
        <v>1023.3498019286531</v>
      </c>
      <c r="C63" s="2273">
        <v>3374.0811450104243</v>
      </c>
      <c r="D63" s="2272">
        <v>4397.4309469390773</v>
      </c>
      <c r="E63" s="2272">
        <v>995.61181916466171</v>
      </c>
      <c r="F63" s="2273">
        <v>2994.3339248316283</v>
      </c>
      <c r="G63" s="2275">
        <v>3989.9457439962898</v>
      </c>
    </row>
    <row r="64" spans="1:7" ht="15.75">
      <c r="A64" s="2270">
        <v>41122</v>
      </c>
      <c r="B64" s="2271">
        <v>1142.1523097513564</v>
      </c>
      <c r="C64" s="2273">
        <v>3470.2099226892365</v>
      </c>
      <c r="D64" s="2272">
        <v>4612.3622324405933</v>
      </c>
      <c r="E64" s="2272">
        <v>1113.8648297716431</v>
      </c>
      <c r="F64" s="2273">
        <v>3098.835156573969</v>
      </c>
      <c r="G64" s="2275">
        <v>4212.6999863456122</v>
      </c>
    </row>
    <row r="65" spans="1:7" ht="15.75">
      <c r="A65" s="2270">
        <v>41153</v>
      </c>
      <c r="B65" s="2271">
        <v>1654.457071576044</v>
      </c>
      <c r="C65" s="2273">
        <v>1339.6155445786592</v>
      </c>
      <c r="D65" s="2272">
        <v>2994.0726161547032</v>
      </c>
      <c r="E65" s="2272">
        <v>1606.6794189506572</v>
      </c>
      <c r="F65" s="2273">
        <v>966.50459321001733</v>
      </c>
      <c r="G65" s="2275">
        <v>2573.1840121606747</v>
      </c>
    </row>
    <row r="66" spans="1:7" ht="15.75">
      <c r="A66" s="2270">
        <v>41183</v>
      </c>
      <c r="B66" s="2271">
        <v>1562.2370367362601</v>
      </c>
      <c r="C66" s="2273">
        <v>3240.5733584894533</v>
      </c>
      <c r="D66" s="2272">
        <v>4802.8103952257134</v>
      </c>
      <c r="E66" s="2272">
        <v>1523.9636154342397</v>
      </c>
      <c r="F66" s="2273">
        <v>2876.912732769254</v>
      </c>
      <c r="G66" s="2275">
        <v>4400.8763482034938</v>
      </c>
    </row>
    <row r="67" spans="1:7" ht="15.75">
      <c r="A67" s="2270">
        <v>41214</v>
      </c>
      <c r="B67" s="2271">
        <v>1265.8379704214926</v>
      </c>
      <c r="C67" s="2273">
        <v>3727.9888336797494</v>
      </c>
      <c r="D67" s="2272">
        <v>4993.8268041012416</v>
      </c>
      <c r="E67" s="2272">
        <v>1230.7307304423462</v>
      </c>
      <c r="F67" s="2273">
        <v>3308.2443472098385</v>
      </c>
      <c r="G67" s="2275">
        <v>4538.9750776521851</v>
      </c>
    </row>
    <row r="68" spans="1:7" ht="16.5" thickBot="1">
      <c r="A68" s="2270">
        <v>41244</v>
      </c>
      <c r="B68" s="2271">
        <v>1530.7514717280624</v>
      </c>
      <c r="C68" s="2273">
        <v>3108.4814913810219</v>
      </c>
      <c r="D68" s="2272">
        <v>4639.2329631090843</v>
      </c>
      <c r="E68" s="2272">
        <v>1486.1932237281876</v>
      </c>
      <c r="F68" s="2273">
        <v>2781.001757222215</v>
      </c>
      <c r="G68" s="2275">
        <v>4267.1949809504022</v>
      </c>
    </row>
    <row r="69" spans="1:7" s="2280" customFormat="1" ht="16.5" thickBot="1">
      <c r="A69" s="2276" t="s">
        <v>905</v>
      </c>
      <c r="B69" s="2303">
        <v>19616.269561918602</v>
      </c>
      <c r="C69" s="2282">
        <v>42903.025121693383</v>
      </c>
      <c r="D69" s="2281">
        <v>62519.294683611995</v>
      </c>
      <c r="E69" s="2281">
        <v>19022.212806132669</v>
      </c>
      <c r="F69" s="2282">
        <v>38373.825455598664</v>
      </c>
      <c r="G69" s="2279">
        <v>57396.03826173133</v>
      </c>
    </row>
    <row r="70" spans="1:7" ht="15.75">
      <c r="A70" s="2285">
        <v>41275</v>
      </c>
      <c r="B70" s="2273">
        <v>1425.2106808286001</v>
      </c>
      <c r="C70" s="2288">
        <v>3068.6026403490059</v>
      </c>
      <c r="D70" s="2287">
        <v>4493.8133211776021</v>
      </c>
      <c r="E70" s="2287">
        <v>1371.6220683785236</v>
      </c>
      <c r="F70" s="2288">
        <v>2728.7421681323071</v>
      </c>
      <c r="G70" s="2274">
        <v>4100.3642365108308</v>
      </c>
    </row>
    <row r="71" spans="1:7" ht="15.75">
      <c r="A71" s="2270">
        <v>41306</v>
      </c>
      <c r="B71" s="2273">
        <v>1318.0760785225064</v>
      </c>
      <c r="C71" s="2273">
        <v>3669.3016150348685</v>
      </c>
      <c r="D71" s="2272">
        <v>4987.3776935573751</v>
      </c>
      <c r="E71" s="2272">
        <v>1277.3119183752096</v>
      </c>
      <c r="F71" s="2273">
        <v>2866.6132311973406</v>
      </c>
      <c r="G71" s="2275">
        <v>4143.9251495725503</v>
      </c>
    </row>
    <row r="72" spans="1:7" ht="15.75">
      <c r="A72" s="2270">
        <v>41334</v>
      </c>
      <c r="B72" s="2289">
        <v>955.87078242199061</v>
      </c>
      <c r="C72" s="2273">
        <v>3504.8290831103732</v>
      </c>
      <c r="D72" s="2272">
        <v>4460.6998655323641</v>
      </c>
      <c r="E72" s="2272">
        <v>925.50189259760964</v>
      </c>
      <c r="F72" s="2273">
        <v>3157.06106451807</v>
      </c>
      <c r="G72" s="2275">
        <v>4082.5629571156796</v>
      </c>
    </row>
    <row r="73" spans="1:7" ht="15.75">
      <c r="A73" s="2270">
        <v>41365</v>
      </c>
      <c r="B73" s="2286">
        <v>1498.0441220544426</v>
      </c>
      <c r="C73" s="2273">
        <v>3700.3703466099132</v>
      </c>
      <c r="D73" s="2272">
        <v>5198.4144686643558</v>
      </c>
      <c r="E73" s="2272">
        <v>1449.9162063434878</v>
      </c>
      <c r="F73" s="2273">
        <v>3349.5998512186584</v>
      </c>
      <c r="G73" s="2275">
        <v>4799.5160575621467</v>
      </c>
    </row>
    <row r="74" spans="1:7" ht="15.75">
      <c r="A74" s="2270">
        <v>41395</v>
      </c>
      <c r="B74" s="2286">
        <v>2812.2710141656162</v>
      </c>
      <c r="C74" s="2273">
        <v>3778.4398138087981</v>
      </c>
      <c r="D74" s="2272">
        <v>6590.7108279744143</v>
      </c>
      <c r="E74" s="2272">
        <v>2759.5873117100809</v>
      </c>
      <c r="F74" s="2273">
        <v>3410.7204365899975</v>
      </c>
      <c r="G74" s="2275">
        <v>6170.3077483000779</v>
      </c>
    </row>
    <row r="75" spans="1:7" ht="15.75">
      <c r="A75" s="2290">
        <v>41426</v>
      </c>
      <c r="B75" s="2291">
        <v>1226.7485117172182</v>
      </c>
      <c r="C75" s="2273">
        <v>3195.731259323712</v>
      </c>
      <c r="D75" s="2272">
        <v>4422.4797710409302</v>
      </c>
      <c r="E75" s="2272">
        <v>1193.2719587105535</v>
      </c>
      <c r="F75" s="2273">
        <v>2876.6870405418244</v>
      </c>
      <c r="G75" s="2275">
        <v>4069.9589992523779</v>
      </c>
    </row>
    <row r="76" spans="1:7" ht="15.75">
      <c r="A76" s="2290">
        <v>41456</v>
      </c>
      <c r="B76" s="2291">
        <v>1294.4460793666121</v>
      </c>
      <c r="C76" s="2273">
        <v>3969.3557976427523</v>
      </c>
      <c r="D76" s="2272">
        <v>5263.801877009364</v>
      </c>
      <c r="E76" s="2272">
        <v>1263.8974872446242</v>
      </c>
      <c r="F76" s="2273">
        <v>3575.2253016670948</v>
      </c>
      <c r="G76" s="2275">
        <v>4839.122788911719</v>
      </c>
    </row>
    <row r="77" spans="1:7" ht="15.75">
      <c r="A77" s="2290">
        <v>41487</v>
      </c>
      <c r="B77" s="2291">
        <v>1339.2056314181309</v>
      </c>
      <c r="C77" s="2273">
        <v>3629.5386626508953</v>
      </c>
      <c r="D77" s="2272">
        <v>4968.7442940690262</v>
      </c>
      <c r="E77" s="2272">
        <v>1305.5193109948748</v>
      </c>
      <c r="F77" s="2273">
        <v>3280.7260034428218</v>
      </c>
      <c r="G77" s="2275">
        <v>4586.2453144376968</v>
      </c>
    </row>
    <row r="78" spans="1:7" ht="15.75">
      <c r="A78" s="2290">
        <v>41518</v>
      </c>
      <c r="B78" s="2291">
        <v>1146.9413500286907</v>
      </c>
      <c r="C78" s="2273">
        <v>4095.3354463716178</v>
      </c>
      <c r="D78" s="2272">
        <v>5242.2767964003087</v>
      </c>
      <c r="E78" s="2272">
        <v>1122.6578629242215</v>
      </c>
      <c r="F78" s="2273">
        <v>3654.9515411448137</v>
      </c>
      <c r="G78" s="2275">
        <v>4777.609404069035</v>
      </c>
    </row>
    <row r="79" spans="1:7" ht="15.75">
      <c r="A79" s="2290">
        <v>41560</v>
      </c>
      <c r="B79" s="2291">
        <v>899.26300251263081</v>
      </c>
      <c r="C79" s="2273">
        <v>3894.2762235881632</v>
      </c>
      <c r="D79" s="2272">
        <v>4793.5392261007937</v>
      </c>
      <c r="E79" s="2272">
        <v>875.09394104275918</v>
      </c>
      <c r="F79" s="2273">
        <v>3540.0984350738736</v>
      </c>
      <c r="G79" s="2275">
        <v>4415.1923761166327</v>
      </c>
    </row>
    <row r="80" spans="1:7" ht="15.75">
      <c r="A80" s="2290">
        <v>41591</v>
      </c>
      <c r="B80" s="2291">
        <v>1204.7660968782504</v>
      </c>
      <c r="C80" s="2273">
        <v>4342.5990787844485</v>
      </c>
      <c r="D80" s="2272">
        <v>5547.3651756626987</v>
      </c>
      <c r="E80" s="2272">
        <v>1163.2694744218006</v>
      </c>
      <c r="F80" s="2273">
        <v>3968.2929829655636</v>
      </c>
      <c r="G80" s="2275">
        <v>5131.5624573873647</v>
      </c>
    </row>
    <row r="81" spans="1:8" ht="16.5" thickBot="1">
      <c r="A81" s="2290">
        <v>41621</v>
      </c>
      <c r="B81" s="2292">
        <v>449.59233831087647</v>
      </c>
      <c r="C81" s="2294">
        <v>4081.0432383028747</v>
      </c>
      <c r="D81" s="2293">
        <v>4530.6355766137513</v>
      </c>
      <c r="E81" s="2293">
        <v>435.77150681626989</v>
      </c>
      <c r="F81" s="2294">
        <v>3696.4530114631434</v>
      </c>
      <c r="G81" s="2295">
        <v>4132.2245182794131</v>
      </c>
    </row>
    <row r="82" spans="1:8" ht="18.75" thickBot="1">
      <c r="A82" s="2296" t="s">
        <v>1260</v>
      </c>
      <c r="B82" s="2303">
        <v>15570.435688225562</v>
      </c>
      <c r="C82" s="2282">
        <v>44929.423205577419</v>
      </c>
      <c r="D82" s="2281">
        <v>60499.858893802979</v>
      </c>
      <c r="E82" s="2281">
        <v>15143.420939560016</v>
      </c>
      <c r="F82" s="2282">
        <v>40105.171067955504</v>
      </c>
      <c r="G82" s="2279">
        <v>55248.59200751553</v>
      </c>
    </row>
    <row r="83" spans="1:8" ht="15.75">
      <c r="A83" s="2270">
        <v>41653</v>
      </c>
      <c r="B83" s="2320">
        <v>839.24351299048089</v>
      </c>
      <c r="C83" s="2288">
        <v>3927.0165010773603</v>
      </c>
      <c r="D83" s="2287">
        <v>4766.2600140678414</v>
      </c>
      <c r="E83" s="2287">
        <v>812.05717722720522</v>
      </c>
      <c r="F83" s="2288">
        <v>3497.3714844033789</v>
      </c>
      <c r="G83" s="2274">
        <v>4309.4286616305844</v>
      </c>
    </row>
    <row r="84" spans="1:8" ht="15.75">
      <c r="A84" s="2270">
        <v>41684</v>
      </c>
      <c r="B84" s="2321">
        <v>822.22901514247417</v>
      </c>
      <c r="C84" s="2273">
        <v>4810.6922174566935</v>
      </c>
      <c r="D84" s="2272">
        <v>5632.9212325991675</v>
      </c>
      <c r="E84" s="2272">
        <v>797.36945458117759</v>
      </c>
      <c r="F84" s="2273">
        <v>4477.9819643640785</v>
      </c>
      <c r="G84" s="2275">
        <v>5275.3514189452562</v>
      </c>
    </row>
    <row r="85" spans="1:8" ht="15.75">
      <c r="A85" s="2270">
        <v>41712</v>
      </c>
      <c r="B85" s="2321">
        <v>1098.3359826291457</v>
      </c>
      <c r="C85" s="2273">
        <v>4209.5779467619723</v>
      </c>
      <c r="D85" s="2272">
        <v>5307.9139293911176</v>
      </c>
      <c r="E85" s="2272">
        <v>1061.9837197563393</v>
      </c>
      <c r="F85" s="2273">
        <v>3917.202934396732</v>
      </c>
      <c r="G85" s="2275">
        <v>4979.1866541530708</v>
      </c>
    </row>
    <row r="86" spans="1:8" ht="15.75">
      <c r="A86" s="2270">
        <v>41743</v>
      </c>
      <c r="B86" s="2321">
        <v>2008.4884484347947</v>
      </c>
      <c r="C86" s="2273">
        <v>4401.4856958041473</v>
      </c>
      <c r="D86" s="2272">
        <v>6409.9741442389422</v>
      </c>
      <c r="E86" s="2272">
        <v>1954.1626200570352</v>
      </c>
      <c r="F86" s="2273">
        <v>4027.4086515084168</v>
      </c>
      <c r="G86" s="2275">
        <v>5981.5712715654518</v>
      </c>
    </row>
    <row r="87" spans="1:8" ht="15.75">
      <c r="A87" s="2270">
        <v>41773</v>
      </c>
      <c r="B87" s="2321">
        <v>1701.4811492873082</v>
      </c>
      <c r="C87" s="2273">
        <v>4135.2732914649296</v>
      </c>
      <c r="D87" s="2272">
        <v>5836.7544407522382</v>
      </c>
      <c r="E87" s="2272">
        <v>1721.3304747059717</v>
      </c>
      <c r="F87" s="2273">
        <v>3720.2541779542362</v>
      </c>
      <c r="G87" s="2275">
        <v>5441.5846526602081</v>
      </c>
    </row>
    <row r="88" spans="1:8" ht="15.75">
      <c r="A88" s="2270">
        <v>41804</v>
      </c>
      <c r="B88" s="2291">
        <v>1224.1119510869173</v>
      </c>
      <c r="C88" s="2273">
        <v>4272.8948522022874</v>
      </c>
      <c r="D88" s="2272">
        <v>5497.006803289205</v>
      </c>
      <c r="E88" s="2272">
        <v>1259.4737434790452</v>
      </c>
      <c r="F88" s="2273">
        <v>3888.4917148714758</v>
      </c>
      <c r="G88" s="2275">
        <v>5147.9654583505207</v>
      </c>
    </row>
    <row r="89" spans="1:8" ht="15.75">
      <c r="A89" s="2270">
        <v>41834</v>
      </c>
      <c r="B89" s="2316">
        <v>1463.1354076701484</v>
      </c>
      <c r="C89" s="2273">
        <v>4003.8773530250733</v>
      </c>
      <c r="D89" s="2272">
        <v>5467.0127606952219</v>
      </c>
      <c r="E89" s="2272">
        <v>1513.6451790011488</v>
      </c>
      <c r="F89" s="2273">
        <v>3594.1345625764011</v>
      </c>
      <c r="G89" s="2275">
        <v>5107.7797415775494</v>
      </c>
    </row>
    <row r="90" spans="1:8" ht="15.75">
      <c r="A90" s="2270">
        <v>41865</v>
      </c>
      <c r="B90" s="2316">
        <v>885.13231418432918</v>
      </c>
      <c r="C90" s="2273">
        <v>3758.6202469977229</v>
      </c>
      <c r="D90" s="2272">
        <v>4643.752561182052</v>
      </c>
      <c r="E90" s="2272">
        <v>1019.4837166657496</v>
      </c>
      <c r="F90" s="2273">
        <v>3400.3752072865987</v>
      </c>
      <c r="G90" s="2275">
        <v>4419.8589239523481</v>
      </c>
    </row>
    <row r="91" spans="1:8" ht="15.75">
      <c r="A91" s="2270">
        <v>41896</v>
      </c>
      <c r="B91" s="2316">
        <v>687.97679267566639</v>
      </c>
      <c r="C91" s="2273">
        <v>4226.6652725327021</v>
      </c>
      <c r="D91" s="2272">
        <v>4914.6420652083689</v>
      </c>
      <c r="E91" s="2272">
        <v>1354.7252018768174</v>
      </c>
      <c r="F91" s="2273">
        <v>3842.8902796308048</v>
      </c>
      <c r="G91" s="2275">
        <v>5197.6154815076225</v>
      </c>
    </row>
    <row r="92" spans="1:8" ht="15.75">
      <c r="A92" s="2270">
        <v>41926</v>
      </c>
      <c r="B92" s="2316">
        <v>1096.4304576752902</v>
      </c>
      <c r="C92" s="2273">
        <v>4336.6440142253068</v>
      </c>
      <c r="D92" s="2272">
        <v>5433.074471900597</v>
      </c>
      <c r="E92" s="2271">
        <v>937.16890706723871</v>
      </c>
      <c r="F92" s="2273">
        <v>3914.0870104413279</v>
      </c>
      <c r="G92" s="2275">
        <v>4851.2559175085662</v>
      </c>
    </row>
    <row r="93" spans="1:8" ht="15.75">
      <c r="A93" s="2270">
        <v>41957</v>
      </c>
      <c r="B93" s="2316">
        <v>1152.2804538289713</v>
      </c>
      <c r="C93" s="2273">
        <v>6568.0982446330854</v>
      </c>
      <c r="D93" s="2272">
        <v>7720.3786984620565</v>
      </c>
      <c r="E93" s="2271">
        <v>837.22015370168526</v>
      </c>
      <c r="F93" s="2273">
        <v>5612.2480066671533</v>
      </c>
      <c r="G93" s="2275">
        <v>6449.4681603688387</v>
      </c>
    </row>
    <row r="94" spans="1:8" ht="16.5" thickBot="1">
      <c r="A94" s="2270">
        <v>41987</v>
      </c>
      <c r="B94" s="2321">
        <v>1110.8314324430232</v>
      </c>
      <c r="C94" s="2322">
        <v>4250.9085502527169</v>
      </c>
      <c r="D94" s="2323">
        <v>5361.7399826957399</v>
      </c>
      <c r="E94" s="2324">
        <v>479.88526065652923</v>
      </c>
      <c r="F94" s="2325">
        <v>3895.2644323343711</v>
      </c>
      <c r="G94" s="2300">
        <v>4375.1496929909008</v>
      </c>
    </row>
    <row r="95" spans="1:8" ht="16.5" thickBot="1">
      <c r="A95" s="2296" t="s">
        <v>907</v>
      </c>
      <c r="B95" s="2326">
        <v>14089.676918048601</v>
      </c>
      <c r="C95" s="2327">
        <v>52901.754186433987</v>
      </c>
      <c r="D95" s="2327">
        <v>66991.431104482544</v>
      </c>
      <c r="E95" s="2327">
        <v>13748.505608775942</v>
      </c>
      <c r="F95" s="2328">
        <v>47787.710426434969</v>
      </c>
      <c r="G95" s="2329">
        <v>61536.21603521092</v>
      </c>
    </row>
    <row r="96" spans="1:8" ht="15.75">
      <c r="A96" s="2270">
        <v>42019</v>
      </c>
      <c r="B96" s="980">
        <v>718.43366509810073</v>
      </c>
      <c r="C96" s="1022">
        <v>4914.2587964370723</v>
      </c>
      <c r="D96" s="2287">
        <v>5632.6924615351727</v>
      </c>
      <c r="E96" s="2330">
        <v>686.41057757849671</v>
      </c>
      <c r="F96" s="2331">
        <v>4440.6282697221595</v>
      </c>
      <c r="G96" s="1021">
        <v>5127.038847300656</v>
      </c>
      <c r="H96" s="1025"/>
    </row>
    <row r="97" spans="1:8" ht="15.75">
      <c r="A97" s="2270">
        <v>42050</v>
      </c>
      <c r="B97" s="980">
        <v>690.61159785783138</v>
      </c>
      <c r="C97" s="1022">
        <v>3898.2816187781091</v>
      </c>
      <c r="D97" s="2272">
        <v>4588.8932166359409</v>
      </c>
      <c r="E97" s="1019">
        <v>656.62173229105179</v>
      </c>
      <c r="F97" s="1022">
        <v>3311.6622389604067</v>
      </c>
      <c r="G97" s="1021">
        <v>3968.2839712514588</v>
      </c>
      <c r="H97" s="1025"/>
    </row>
    <row r="98" spans="1:8" ht="15.75">
      <c r="A98" s="2270">
        <v>42078</v>
      </c>
      <c r="B98" s="980">
        <v>1126.8832978884168</v>
      </c>
      <c r="C98" s="1022">
        <v>5086.0012530868444</v>
      </c>
      <c r="D98" s="2272">
        <v>6212.8845509752609</v>
      </c>
      <c r="E98" s="1019">
        <v>1069.0602465358927</v>
      </c>
      <c r="F98" s="1022">
        <v>4652.4516691746685</v>
      </c>
      <c r="G98" s="1021">
        <v>5721.511915710561</v>
      </c>
      <c r="H98" s="1025"/>
    </row>
    <row r="99" spans="1:8" ht="15.75">
      <c r="A99" s="2270">
        <v>42109</v>
      </c>
      <c r="B99" s="980">
        <v>774.26344688587506</v>
      </c>
      <c r="C99" s="1022">
        <v>4058.5780306709812</v>
      </c>
      <c r="D99" s="2272">
        <v>4832.8414775568563</v>
      </c>
      <c r="E99" s="1019">
        <v>740.63947608762851</v>
      </c>
      <c r="F99" s="1022">
        <v>3750.43997134653</v>
      </c>
      <c r="G99" s="1021">
        <v>4491.0794474341583</v>
      </c>
      <c r="H99" s="1025"/>
    </row>
    <row r="100" spans="1:8" ht="15.75">
      <c r="A100" s="2270">
        <v>42139</v>
      </c>
      <c r="B100" s="980">
        <v>649.86481088700714</v>
      </c>
      <c r="C100" s="1022">
        <v>3973.2375755666371</v>
      </c>
      <c r="D100" s="2272">
        <v>4623.1023864536446</v>
      </c>
      <c r="E100" s="1019">
        <v>619.52751133148422</v>
      </c>
      <c r="F100" s="1022">
        <v>3618.8129933457308</v>
      </c>
      <c r="G100" s="1021">
        <v>4238.340504677215</v>
      </c>
      <c r="H100" s="1025"/>
    </row>
    <row r="101" spans="1:8" ht="15.75">
      <c r="A101" s="2270">
        <v>42170</v>
      </c>
      <c r="B101" s="980">
        <v>1038.6969641281041</v>
      </c>
      <c r="C101" s="1022">
        <v>3641.7089915094375</v>
      </c>
      <c r="D101" s="2272">
        <v>4680.4059556375414</v>
      </c>
      <c r="E101" s="1019">
        <v>993.10503562959343</v>
      </c>
      <c r="F101" s="1022">
        <v>3291.8271907500057</v>
      </c>
      <c r="G101" s="1021">
        <v>4284.9322263795993</v>
      </c>
      <c r="H101" s="1025"/>
    </row>
    <row r="102" spans="1:8" ht="15.75">
      <c r="A102" s="2270">
        <v>42200</v>
      </c>
      <c r="B102" s="980">
        <v>1282.9521152238985</v>
      </c>
      <c r="C102" s="1022">
        <v>3784.6447332146026</v>
      </c>
      <c r="D102" s="2272">
        <v>5067.5968484385012</v>
      </c>
      <c r="E102" s="1019">
        <v>1226.2910371282023</v>
      </c>
      <c r="F102" s="1022">
        <v>3415.3436437039022</v>
      </c>
      <c r="G102" s="1021">
        <v>4641.634680832105</v>
      </c>
      <c r="H102" s="1025"/>
    </row>
    <row r="103" spans="1:8" ht="15.75">
      <c r="A103" s="2270">
        <v>42231</v>
      </c>
      <c r="B103" s="980">
        <v>916.77619839952752</v>
      </c>
      <c r="C103" s="1022">
        <v>4586.8706382996224</v>
      </c>
      <c r="D103" s="2272">
        <v>5503.6468366991503</v>
      </c>
      <c r="E103" s="1019">
        <v>872.68517900200459</v>
      </c>
      <c r="F103" s="1022">
        <v>4112.0260631868478</v>
      </c>
      <c r="G103" s="1021">
        <v>4984.7112421888523</v>
      </c>
      <c r="H103" s="1025"/>
    </row>
    <row r="104" spans="1:8" ht="15.75">
      <c r="A104" s="2270">
        <v>42262</v>
      </c>
      <c r="B104" s="980">
        <v>459.56979510330001</v>
      </c>
      <c r="C104" s="1022">
        <v>3551.2742083120311</v>
      </c>
      <c r="D104" s="2272">
        <v>4010.8440034153309</v>
      </c>
      <c r="E104" s="2301">
        <v>436.4576120177511</v>
      </c>
      <c r="F104" s="1022">
        <v>3219.3066335067665</v>
      </c>
      <c r="G104" s="1021">
        <v>3655.7642455245177</v>
      </c>
      <c r="H104" s="1025"/>
    </row>
    <row r="105" spans="1:8" ht="15.75">
      <c r="A105" s="2270">
        <v>42292</v>
      </c>
      <c r="B105" s="980">
        <v>223.54630757981559</v>
      </c>
      <c r="C105" s="1022">
        <v>3296.9272169482942</v>
      </c>
      <c r="D105" s="2272">
        <v>3520.4735245281099</v>
      </c>
      <c r="E105" s="2301">
        <v>211.41149555031956</v>
      </c>
      <c r="F105" s="1022">
        <v>2938.1989089872832</v>
      </c>
      <c r="G105" s="1021">
        <v>3149.6104045376028</v>
      </c>
      <c r="H105" s="1025"/>
    </row>
    <row r="106" spans="1:8" ht="15.75">
      <c r="A106" s="2270">
        <v>42323</v>
      </c>
      <c r="B106" s="980">
        <v>691.19805068939843</v>
      </c>
      <c r="C106" s="1022">
        <v>4061.7526808043594</v>
      </c>
      <c r="D106" s="2272">
        <v>4752.9507314937582</v>
      </c>
      <c r="E106" s="2301">
        <v>655.71154153073951</v>
      </c>
      <c r="F106" s="1022">
        <v>3717.1894834835953</v>
      </c>
      <c r="G106" s="1021">
        <v>4372.9010250143347</v>
      </c>
      <c r="H106" s="1025"/>
    </row>
    <row r="107" spans="1:8" ht="16.5" thickBot="1">
      <c r="A107" s="2270">
        <v>42353</v>
      </c>
      <c r="B107" s="980">
        <v>347.80826650912599</v>
      </c>
      <c r="C107" s="1022">
        <v>3685.5920506737821</v>
      </c>
      <c r="D107" s="2272">
        <v>4033.4003171829081</v>
      </c>
      <c r="E107" s="2301">
        <v>326.99698034836649</v>
      </c>
      <c r="F107" s="1022">
        <v>3371.9534693017413</v>
      </c>
      <c r="G107" s="1021">
        <v>3698.9504496501077</v>
      </c>
      <c r="H107" s="1025"/>
    </row>
    <row r="108" spans="1:8" ht="16.5" thickBot="1">
      <c r="A108" s="2296" t="s">
        <v>1261</v>
      </c>
      <c r="B108" s="2303">
        <v>8920.6045162504015</v>
      </c>
      <c r="C108" s="2277">
        <v>48539.127794301778</v>
      </c>
      <c r="D108" s="2277">
        <v>57459.732310552179</v>
      </c>
      <c r="E108" s="2278">
        <v>8494.9184250315302</v>
      </c>
      <c r="F108" s="2282">
        <v>43839.840535469637</v>
      </c>
      <c r="G108" s="2279">
        <v>52334.758960501167</v>
      </c>
      <c r="H108" s="1025"/>
    </row>
    <row r="109" spans="1:8" ht="18">
      <c r="A109" s="2285" t="s">
        <v>1262</v>
      </c>
      <c r="B109" s="2301">
        <v>825.56530551310072</v>
      </c>
      <c r="C109" s="1020">
        <v>2467.955715012039</v>
      </c>
      <c r="D109" s="1020">
        <v>3293.5210205251396</v>
      </c>
      <c r="E109" s="1020">
        <v>770.88774526099223</v>
      </c>
      <c r="F109" s="1022">
        <v>2228.2972760824273</v>
      </c>
      <c r="G109" s="1021">
        <v>2999.1850213434195</v>
      </c>
    </row>
    <row r="110" spans="1:8" ht="18">
      <c r="A110" s="2270" t="s">
        <v>1263</v>
      </c>
      <c r="B110" s="2301">
        <v>595.01121342606234</v>
      </c>
      <c r="C110" s="1020">
        <v>2270.4024207275402</v>
      </c>
      <c r="D110" s="1020">
        <v>2865.4136341536023</v>
      </c>
      <c r="E110" s="1020">
        <v>544.2621435837915</v>
      </c>
      <c r="F110" s="1022">
        <v>2051.7140536688271</v>
      </c>
      <c r="G110" s="1021">
        <v>2595.9761972526185</v>
      </c>
    </row>
    <row r="111" spans="1:8" ht="18">
      <c r="A111" s="2270" t="s">
        <v>1264</v>
      </c>
      <c r="B111" s="2301">
        <v>653.58437479487338</v>
      </c>
      <c r="C111" s="1020">
        <v>2463.3885619683992</v>
      </c>
      <c r="D111" s="1020">
        <v>3116.9729367632726</v>
      </c>
      <c r="E111" s="1020">
        <v>620.79682931977095</v>
      </c>
      <c r="F111" s="1022">
        <v>2218.4038776854859</v>
      </c>
      <c r="G111" s="1021">
        <v>2839.2007070052568</v>
      </c>
    </row>
    <row r="112" spans="1:8" ht="18">
      <c r="A112" s="2270" t="s">
        <v>1265</v>
      </c>
      <c r="B112" s="2301">
        <v>1138.0035261587602</v>
      </c>
      <c r="C112" s="1020">
        <v>3187.8059450817782</v>
      </c>
      <c r="D112" s="1020">
        <v>4325.8094712405382</v>
      </c>
      <c r="E112" s="1020">
        <v>1077.2489681550132</v>
      </c>
      <c r="F112" s="1022">
        <v>2894.2734431438539</v>
      </c>
      <c r="G112" s="1021">
        <v>3971.5224112988672</v>
      </c>
    </row>
    <row r="113" spans="1:8" ht="18">
      <c r="A113" s="2270" t="s">
        <v>1266</v>
      </c>
      <c r="B113" s="2301">
        <v>481.5025060589436</v>
      </c>
      <c r="C113" s="1020">
        <v>2973.9495852434084</v>
      </c>
      <c r="D113" s="1020">
        <v>3455.4520913023521</v>
      </c>
      <c r="E113" s="1020">
        <v>451.28199969926203</v>
      </c>
      <c r="F113" s="1022">
        <v>2714.9136989225626</v>
      </c>
      <c r="G113" s="1021">
        <v>3166.1956986218247</v>
      </c>
    </row>
    <row r="114" spans="1:8" ht="18">
      <c r="A114" s="2270" t="s">
        <v>1267</v>
      </c>
      <c r="B114" s="2301">
        <v>1112.0482096219118</v>
      </c>
      <c r="C114" s="1020">
        <v>3120.3745690993283</v>
      </c>
      <c r="D114" s="1020">
        <v>4232.4227787212403</v>
      </c>
      <c r="E114" s="1020">
        <v>1068.7321130809448</v>
      </c>
      <c r="F114" s="1022">
        <v>2899.7291671501657</v>
      </c>
      <c r="G114" s="1021">
        <v>3968.4612802311103</v>
      </c>
    </row>
    <row r="115" spans="1:8" ht="18">
      <c r="A115" s="2270" t="s">
        <v>1268</v>
      </c>
      <c r="B115" s="2301">
        <v>853.67578911528324</v>
      </c>
      <c r="C115" s="1020">
        <v>1892.7995332894025</v>
      </c>
      <c r="D115" s="1020">
        <v>2746.4753224046858</v>
      </c>
      <c r="E115" s="1020">
        <v>813.99541696410176</v>
      </c>
      <c r="F115" s="1022">
        <v>1718.3537163294859</v>
      </c>
      <c r="G115" s="1021">
        <v>2532.3491332935878</v>
      </c>
      <c r="H115" s="1025"/>
    </row>
    <row r="116" spans="1:8" ht="18">
      <c r="A116" s="2270" t="s">
        <v>1269</v>
      </c>
      <c r="B116" s="2301">
        <v>843.14858764463781</v>
      </c>
      <c r="C116" s="1020">
        <v>2201.014553995823</v>
      </c>
      <c r="D116" s="1020">
        <v>3044.1631416404607</v>
      </c>
      <c r="E116" s="1020">
        <v>806.62754109410662</v>
      </c>
      <c r="F116" s="1022">
        <v>2006.3927542209731</v>
      </c>
      <c r="G116" s="1021">
        <v>2813.0202953150797</v>
      </c>
      <c r="H116" s="1025"/>
    </row>
    <row r="117" spans="1:8" ht="18">
      <c r="A117" s="2270" t="s">
        <v>1270</v>
      </c>
      <c r="B117" s="2301">
        <v>710.32847811489773</v>
      </c>
      <c r="C117" s="1020">
        <v>2119.2336906523005</v>
      </c>
      <c r="D117" s="1020">
        <v>2829.5621687671983</v>
      </c>
      <c r="E117" s="1020">
        <v>682.61523564999345</v>
      </c>
      <c r="F117" s="1022">
        <v>2019.0199204727228</v>
      </c>
      <c r="G117" s="1021">
        <v>2701.6351561227161</v>
      </c>
      <c r="H117" s="1025"/>
    </row>
    <row r="118" spans="1:8" ht="18">
      <c r="A118" s="2270" t="s">
        <v>1271</v>
      </c>
      <c r="B118" s="2301">
        <v>996.34089897289823</v>
      </c>
      <c r="C118" s="1020">
        <v>1951.7616894814732</v>
      </c>
      <c r="D118" s="1020">
        <v>2948.1025884543715</v>
      </c>
      <c r="E118" s="1020">
        <v>962.60409602454683</v>
      </c>
      <c r="F118" s="1022">
        <v>1750.9916487869991</v>
      </c>
      <c r="G118" s="1021">
        <v>2713.595744811546</v>
      </c>
      <c r="H118" s="1025"/>
    </row>
    <row r="119" spans="1:8" ht="18">
      <c r="A119" s="2270" t="s">
        <v>1272</v>
      </c>
      <c r="B119" s="2301">
        <v>550.60685832542845</v>
      </c>
      <c r="C119" s="1020">
        <v>2219.1200454612699</v>
      </c>
      <c r="D119" s="1020">
        <v>2769.7269037866981</v>
      </c>
      <c r="E119" s="1020">
        <v>518.74517214484058</v>
      </c>
      <c r="F119" s="1022">
        <v>2018.4385868475144</v>
      </c>
      <c r="G119" s="1021">
        <v>2537.1837589923553</v>
      </c>
      <c r="H119" s="1025"/>
    </row>
    <row r="120" spans="1:8" ht="18.75" thickBot="1">
      <c r="A120" s="2270" t="s">
        <v>1273</v>
      </c>
      <c r="B120" s="2301">
        <v>662.40785520216559</v>
      </c>
      <c r="C120" s="1020">
        <v>1951.0416963627511</v>
      </c>
      <c r="D120" s="1020">
        <v>2613.4495515649169</v>
      </c>
      <c r="E120" s="1020">
        <v>632.62434781247771</v>
      </c>
      <c r="F120" s="1022">
        <v>1769.0027301443233</v>
      </c>
      <c r="G120" s="1021">
        <v>2401.6270779568013</v>
      </c>
      <c r="H120" s="1025"/>
    </row>
    <row r="121" spans="1:8" ht="17.25" thickTop="1" thickBot="1">
      <c r="A121" s="2306" t="s">
        <v>1274</v>
      </c>
      <c r="B121" s="2307">
        <v>9422.2236029489632</v>
      </c>
      <c r="C121" s="2308">
        <v>28818.848006375512</v>
      </c>
      <c r="D121" s="2308">
        <v>38241.071609324485</v>
      </c>
      <c r="E121" s="2309">
        <v>8950.4216087898421</v>
      </c>
      <c r="F121" s="2332">
        <v>26289.53087345534</v>
      </c>
      <c r="G121" s="2310">
        <v>35239.952482245179</v>
      </c>
      <c r="H121" s="1025"/>
    </row>
    <row r="122" spans="1:8">
      <c r="A122" s="1007"/>
      <c r="C122" s="2284"/>
      <c r="D122" s="2284"/>
      <c r="E122" s="2284"/>
      <c r="F122" s="1025"/>
      <c r="G122" s="1025"/>
      <c r="H122" s="1025"/>
    </row>
    <row r="123" spans="1:8" ht="15">
      <c r="A123" s="1048" t="s">
        <v>1172</v>
      </c>
      <c r="C123" s="2284"/>
      <c r="D123" s="2284"/>
      <c r="E123" s="2284"/>
      <c r="F123" s="1025"/>
      <c r="G123" s="1025"/>
      <c r="H123" s="1025"/>
    </row>
    <row r="124" spans="1:8">
      <c r="A124" s="1048" t="s">
        <v>1282</v>
      </c>
      <c r="C124" s="2284"/>
      <c r="D124" s="2284"/>
      <c r="E124" s="2284"/>
      <c r="F124" s="1025"/>
      <c r="G124" s="1025"/>
      <c r="H124" s="1025"/>
    </row>
  </sheetData>
  <mergeCells count="1">
    <mergeCell ref="A3:A4"/>
  </mergeCells>
  <hyperlinks>
    <hyperlink ref="A1" location="Menu!A1" display="Return to Menu"/>
  </hyperlinks>
  <printOptions horizontalCentered="1" verticalCentered="1"/>
  <pageMargins left="0.7" right="0.7" top="0.75" bottom="0.75" header="0.3" footer="0.3"/>
  <pageSetup paperSize="9" scale="66" fitToHeight="3" orientation="portrait" r:id="rId1"/>
  <rowBreaks count="1" manualBreakCount="1">
    <brk id="56" max="6" man="1"/>
  </rowBreaks>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4"/>
  <sheetViews>
    <sheetView view="pageBreakPreview" zoomScale="90" zoomScaleSheetLayoutView="90" workbookViewId="0">
      <pane xSplit="1" ySplit="3" topLeftCell="AH4" activePane="bottomRight" state="frozen"/>
      <selection activeCell="D116" sqref="D116"/>
      <selection pane="topRight" activeCell="D116" sqref="D116"/>
      <selection pane="bottomLeft" activeCell="D116" sqref="D116"/>
      <selection pane="bottomRight"/>
    </sheetView>
  </sheetViews>
  <sheetFormatPr defaultRowHeight="12.75"/>
  <cols>
    <col min="1" max="1" width="56" style="2158" customWidth="1"/>
    <col min="2" max="10" width="17.7109375" style="2158" customWidth="1"/>
    <col min="11" max="11" width="18.5703125" style="2158" customWidth="1"/>
    <col min="12" max="12" width="18.28515625" style="2158" customWidth="1"/>
    <col min="13" max="13" width="18" style="2158" customWidth="1"/>
    <col min="14" max="14" width="18.5703125" style="2158" customWidth="1"/>
    <col min="15" max="15" width="18.140625" style="2158" customWidth="1"/>
    <col min="16" max="16" width="18.28515625" style="2158" customWidth="1"/>
    <col min="17" max="18" width="18" style="2158" customWidth="1"/>
    <col min="19" max="19" width="19" style="2158" bestFit="1" customWidth="1"/>
    <col min="20" max="20" width="19.140625" style="2158" bestFit="1" customWidth="1"/>
    <col min="21" max="21" width="19" style="2158" bestFit="1" customWidth="1"/>
    <col min="22" max="22" width="19.28515625" style="2158" bestFit="1" customWidth="1"/>
    <col min="23" max="24" width="18.7109375" style="2158" customWidth="1"/>
    <col min="25" max="25" width="19.5703125" style="2158" customWidth="1"/>
    <col min="26" max="26" width="18.140625" style="2158" customWidth="1"/>
    <col min="27" max="27" width="19" style="2158" customWidth="1"/>
    <col min="28" max="37" width="19.42578125" style="2158" customWidth="1"/>
    <col min="38" max="263" width="9.140625" style="2158"/>
    <col min="264" max="264" width="56" style="2158" customWidth="1"/>
    <col min="265" max="265" width="17.7109375" style="2158" customWidth="1"/>
    <col min="266" max="266" width="18.5703125" style="2158" customWidth="1"/>
    <col min="267" max="267" width="18.28515625" style="2158" customWidth="1"/>
    <col min="268" max="268" width="18" style="2158" customWidth="1"/>
    <col min="269" max="269" width="18.5703125" style="2158" customWidth="1"/>
    <col min="270" max="270" width="18.140625" style="2158" customWidth="1"/>
    <col min="271" max="271" width="18.28515625" style="2158" customWidth="1"/>
    <col min="272" max="273" width="18" style="2158" customWidth="1"/>
    <col min="274" max="274" width="19" style="2158" bestFit="1" customWidth="1"/>
    <col min="275" max="275" width="19.140625" style="2158" bestFit="1" customWidth="1"/>
    <col min="276" max="276" width="19" style="2158" bestFit="1" customWidth="1"/>
    <col min="277" max="277" width="19.28515625" style="2158" bestFit="1" customWidth="1"/>
    <col min="278" max="279" width="18.7109375" style="2158" customWidth="1"/>
    <col min="280" max="280" width="19.5703125" style="2158" customWidth="1"/>
    <col min="281" max="281" width="18.140625" style="2158" customWidth="1"/>
    <col min="282" max="282" width="19" style="2158" customWidth="1"/>
    <col min="283" max="285" width="19.42578125" style="2158" customWidth="1"/>
    <col min="286" max="519" width="9.140625" style="2158"/>
    <col min="520" max="520" width="56" style="2158" customWidth="1"/>
    <col min="521" max="521" width="17.7109375" style="2158" customWidth="1"/>
    <col min="522" max="522" width="18.5703125" style="2158" customWidth="1"/>
    <col min="523" max="523" width="18.28515625" style="2158" customWidth="1"/>
    <col min="524" max="524" width="18" style="2158" customWidth="1"/>
    <col min="525" max="525" width="18.5703125" style="2158" customWidth="1"/>
    <col min="526" max="526" width="18.140625" style="2158" customWidth="1"/>
    <col min="527" max="527" width="18.28515625" style="2158" customWidth="1"/>
    <col min="528" max="529" width="18" style="2158" customWidth="1"/>
    <col min="530" max="530" width="19" style="2158" bestFit="1" customWidth="1"/>
    <col min="531" max="531" width="19.140625" style="2158" bestFit="1" customWidth="1"/>
    <col min="532" max="532" width="19" style="2158" bestFit="1" customWidth="1"/>
    <col min="533" max="533" width="19.28515625" style="2158" bestFit="1" customWidth="1"/>
    <col min="534" max="535" width="18.7109375" style="2158" customWidth="1"/>
    <col min="536" max="536" width="19.5703125" style="2158" customWidth="1"/>
    <col min="537" max="537" width="18.140625" style="2158" customWidth="1"/>
    <col min="538" max="538" width="19" style="2158" customWidth="1"/>
    <col min="539" max="541" width="19.42578125" style="2158" customWidth="1"/>
    <col min="542" max="775" width="9.140625" style="2158"/>
    <col min="776" max="776" width="56" style="2158" customWidth="1"/>
    <col min="777" max="777" width="17.7109375" style="2158" customWidth="1"/>
    <col min="778" max="778" width="18.5703125" style="2158" customWidth="1"/>
    <col min="779" max="779" width="18.28515625" style="2158" customWidth="1"/>
    <col min="780" max="780" width="18" style="2158" customWidth="1"/>
    <col min="781" max="781" width="18.5703125" style="2158" customWidth="1"/>
    <col min="782" max="782" width="18.140625" style="2158" customWidth="1"/>
    <col min="783" max="783" width="18.28515625" style="2158" customWidth="1"/>
    <col min="784" max="785" width="18" style="2158" customWidth="1"/>
    <col min="786" max="786" width="19" style="2158" bestFit="1" customWidth="1"/>
    <col min="787" max="787" width="19.140625" style="2158" bestFit="1" customWidth="1"/>
    <col min="788" max="788" width="19" style="2158" bestFit="1" customWidth="1"/>
    <col min="789" max="789" width="19.28515625" style="2158" bestFit="1" customWidth="1"/>
    <col min="790" max="791" width="18.7109375" style="2158" customWidth="1"/>
    <col min="792" max="792" width="19.5703125" style="2158" customWidth="1"/>
    <col min="793" max="793" width="18.140625" style="2158" customWidth="1"/>
    <col min="794" max="794" width="19" style="2158" customWidth="1"/>
    <col min="795" max="797" width="19.42578125" style="2158" customWidth="1"/>
    <col min="798" max="1031" width="9.140625" style="2158"/>
    <col min="1032" max="1032" width="56" style="2158" customWidth="1"/>
    <col min="1033" max="1033" width="17.7109375" style="2158" customWidth="1"/>
    <col min="1034" max="1034" width="18.5703125" style="2158" customWidth="1"/>
    <col min="1035" max="1035" width="18.28515625" style="2158" customWidth="1"/>
    <col min="1036" max="1036" width="18" style="2158" customWidth="1"/>
    <col min="1037" max="1037" width="18.5703125" style="2158" customWidth="1"/>
    <col min="1038" max="1038" width="18.140625" style="2158" customWidth="1"/>
    <col min="1039" max="1039" width="18.28515625" style="2158" customWidth="1"/>
    <col min="1040" max="1041" width="18" style="2158" customWidth="1"/>
    <col min="1042" max="1042" width="19" style="2158" bestFit="1" customWidth="1"/>
    <col min="1043" max="1043" width="19.140625" style="2158" bestFit="1" customWidth="1"/>
    <col min="1044" max="1044" width="19" style="2158" bestFit="1" customWidth="1"/>
    <col min="1045" max="1045" width="19.28515625" style="2158" bestFit="1" customWidth="1"/>
    <col min="1046" max="1047" width="18.7109375" style="2158" customWidth="1"/>
    <col min="1048" max="1048" width="19.5703125" style="2158" customWidth="1"/>
    <col min="1049" max="1049" width="18.140625" style="2158" customWidth="1"/>
    <col min="1050" max="1050" width="19" style="2158" customWidth="1"/>
    <col min="1051" max="1053" width="19.42578125" style="2158" customWidth="1"/>
    <col min="1054" max="1287" width="9.140625" style="2158"/>
    <col min="1288" max="1288" width="56" style="2158" customWidth="1"/>
    <col min="1289" max="1289" width="17.7109375" style="2158" customWidth="1"/>
    <col min="1290" max="1290" width="18.5703125" style="2158" customWidth="1"/>
    <col min="1291" max="1291" width="18.28515625" style="2158" customWidth="1"/>
    <col min="1292" max="1292" width="18" style="2158" customWidth="1"/>
    <col min="1293" max="1293" width="18.5703125" style="2158" customWidth="1"/>
    <col min="1294" max="1294" width="18.140625" style="2158" customWidth="1"/>
    <col min="1295" max="1295" width="18.28515625" style="2158" customWidth="1"/>
    <col min="1296" max="1297" width="18" style="2158" customWidth="1"/>
    <col min="1298" max="1298" width="19" style="2158" bestFit="1" customWidth="1"/>
    <col min="1299" max="1299" width="19.140625" style="2158" bestFit="1" customWidth="1"/>
    <col min="1300" max="1300" width="19" style="2158" bestFit="1" customWidth="1"/>
    <col min="1301" max="1301" width="19.28515625" style="2158" bestFit="1" customWidth="1"/>
    <col min="1302" max="1303" width="18.7109375" style="2158" customWidth="1"/>
    <col min="1304" max="1304" width="19.5703125" style="2158" customWidth="1"/>
    <col min="1305" max="1305" width="18.140625" style="2158" customWidth="1"/>
    <col min="1306" max="1306" width="19" style="2158" customWidth="1"/>
    <col min="1307" max="1309" width="19.42578125" style="2158" customWidth="1"/>
    <col min="1310" max="1543" width="9.140625" style="2158"/>
    <col min="1544" max="1544" width="56" style="2158" customWidth="1"/>
    <col min="1545" max="1545" width="17.7109375" style="2158" customWidth="1"/>
    <col min="1546" max="1546" width="18.5703125" style="2158" customWidth="1"/>
    <col min="1547" max="1547" width="18.28515625" style="2158" customWidth="1"/>
    <col min="1548" max="1548" width="18" style="2158" customWidth="1"/>
    <col min="1549" max="1549" width="18.5703125" style="2158" customWidth="1"/>
    <col min="1550" max="1550" width="18.140625" style="2158" customWidth="1"/>
    <col min="1551" max="1551" width="18.28515625" style="2158" customWidth="1"/>
    <col min="1552" max="1553" width="18" style="2158" customWidth="1"/>
    <col min="1554" max="1554" width="19" style="2158" bestFit="1" customWidth="1"/>
    <col min="1555" max="1555" width="19.140625" style="2158" bestFit="1" customWidth="1"/>
    <col min="1556" max="1556" width="19" style="2158" bestFit="1" customWidth="1"/>
    <col min="1557" max="1557" width="19.28515625" style="2158" bestFit="1" customWidth="1"/>
    <col min="1558" max="1559" width="18.7109375" style="2158" customWidth="1"/>
    <col min="1560" max="1560" width="19.5703125" style="2158" customWidth="1"/>
    <col min="1561" max="1561" width="18.140625" style="2158" customWidth="1"/>
    <col min="1562" max="1562" width="19" style="2158" customWidth="1"/>
    <col min="1563" max="1565" width="19.42578125" style="2158" customWidth="1"/>
    <col min="1566" max="1799" width="9.140625" style="2158"/>
    <col min="1800" max="1800" width="56" style="2158" customWidth="1"/>
    <col min="1801" max="1801" width="17.7109375" style="2158" customWidth="1"/>
    <col min="1802" max="1802" width="18.5703125" style="2158" customWidth="1"/>
    <col min="1803" max="1803" width="18.28515625" style="2158" customWidth="1"/>
    <col min="1804" max="1804" width="18" style="2158" customWidth="1"/>
    <col min="1805" max="1805" width="18.5703125" style="2158" customWidth="1"/>
    <col min="1806" max="1806" width="18.140625" style="2158" customWidth="1"/>
    <col min="1807" max="1807" width="18.28515625" style="2158" customWidth="1"/>
    <col min="1808" max="1809" width="18" style="2158" customWidth="1"/>
    <col min="1810" max="1810" width="19" style="2158" bestFit="1" customWidth="1"/>
    <col min="1811" max="1811" width="19.140625" style="2158" bestFit="1" customWidth="1"/>
    <col min="1812" max="1812" width="19" style="2158" bestFit="1" customWidth="1"/>
    <col min="1813" max="1813" width="19.28515625" style="2158" bestFit="1" customWidth="1"/>
    <col min="1814" max="1815" width="18.7109375" style="2158" customWidth="1"/>
    <col min="1816" max="1816" width="19.5703125" style="2158" customWidth="1"/>
    <col min="1817" max="1817" width="18.140625" style="2158" customWidth="1"/>
    <col min="1818" max="1818" width="19" style="2158" customWidth="1"/>
    <col min="1819" max="1821" width="19.42578125" style="2158" customWidth="1"/>
    <col min="1822" max="2055" width="9.140625" style="2158"/>
    <col min="2056" max="2056" width="56" style="2158" customWidth="1"/>
    <col min="2057" max="2057" width="17.7109375" style="2158" customWidth="1"/>
    <col min="2058" max="2058" width="18.5703125" style="2158" customWidth="1"/>
    <col min="2059" max="2059" width="18.28515625" style="2158" customWidth="1"/>
    <col min="2060" max="2060" width="18" style="2158" customWidth="1"/>
    <col min="2061" max="2061" width="18.5703125" style="2158" customWidth="1"/>
    <col min="2062" max="2062" width="18.140625" style="2158" customWidth="1"/>
    <col min="2063" max="2063" width="18.28515625" style="2158" customWidth="1"/>
    <col min="2064" max="2065" width="18" style="2158" customWidth="1"/>
    <col min="2066" max="2066" width="19" style="2158" bestFit="1" customWidth="1"/>
    <col min="2067" max="2067" width="19.140625" style="2158" bestFit="1" customWidth="1"/>
    <col min="2068" max="2068" width="19" style="2158" bestFit="1" customWidth="1"/>
    <col min="2069" max="2069" width="19.28515625" style="2158" bestFit="1" customWidth="1"/>
    <col min="2070" max="2071" width="18.7109375" style="2158" customWidth="1"/>
    <col min="2072" max="2072" width="19.5703125" style="2158" customWidth="1"/>
    <col min="2073" max="2073" width="18.140625" style="2158" customWidth="1"/>
    <col min="2074" max="2074" width="19" style="2158" customWidth="1"/>
    <col min="2075" max="2077" width="19.42578125" style="2158" customWidth="1"/>
    <col min="2078" max="2311" width="9.140625" style="2158"/>
    <col min="2312" max="2312" width="56" style="2158" customWidth="1"/>
    <col min="2313" max="2313" width="17.7109375" style="2158" customWidth="1"/>
    <col min="2314" max="2314" width="18.5703125" style="2158" customWidth="1"/>
    <col min="2315" max="2315" width="18.28515625" style="2158" customWidth="1"/>
    <col min="2316" max="2316" width="18" style="2158" customWidth="1"/>
    <col min="2317" max="2317" width="18.5703125" style="2158" customWidth="1"/>
    <col min="2318" max="2318" width="18.140625" style="2158" customWidth="1"/>
    <col min="2319" max="2319" width="18.28515625" style="2158" customWidth="1"/>
    <col min="2320" max="2321" width="18" style="2158" customWidth="1"/>
    <col min="2322" max="2322" width="19" style="2158" bestFit="1" customWidth="1"/>
    <col min="2323" max="2323" width="19.140625" style="2158" bestFit="1" customWidth="1"/>
    <col min="2324" max="2324" width="19" style="2158" bestFit="1" customWidth="1"/>
    <col min="2325" max="2325" width="19.28515625" style="2158" bestFit="1" customWidth="1"/>
    <col min="2326" max="2327" width="18.7109375" style="2158" customWidth="1"/>
    <col min="2328" max="2328" width="19.5703125" style="2158" customWidth="1"/>
    <col min="2329" max="2329" width="18.140625" style="2158" customWidth="1"/>
    <col min="2330" max="2330" width="19" style="2158" customWidth="1"/>
    <col min="2331" max="2333" width="19.42578125" style="2158" customWidth="1"/>
    <col min="2334" max="2567" width="9.140625" style="2158"/>
    <col min="2568" max="2568" width="56" style="2158" customWidth="1"/>
    <col min="2569" max="2569" width="17.7109375" style="2158" customWidth="1"/>
    <col min="2570" max="2570" width="18.5703125" style="2158" customWidth="1"/>
    <col min="2571" max="2571" width="18.28515625" style="2158" customWidth="1"/>
    <col min="2572" max="2572" width="18" style="2158" customWidth="1"/>
    <col min="2573" max="2573" width="18.5703125" style="2158" customWidth="1"/>
    <col min="2574" max="2574" width="18.140625" style="2158" customWidth="1"/>
    <col min="2575" max="2575" width="18.28515625" style="2158" customWidth="1"/>
    <col min="2576" max="2577" width="18" style="2158" customWidth="1"/>
    <col min="2578" max="2578" width="19" style="2158" bestFit="1" customWidth="1"/>
    <col min="2579" max="2579" width="19.140625" style="2158" bestFit="1" customWidth="1"/>
    <col min="2580" max="2580" width="19" style="2158" bestFit="1" customWidth="1"/>
    <col min="2581" max="2581" width="19.28515625" style="2158" bestFit="1" customWidth="1"/>
    <col min="2582" max="2583" width="18.7109375" style="2158" customWidth="1"/>
    <col min="2584" max="2584" width="19.5703125" style="2158" customWidth="1"/>
    <col min="2585" max="2585" width="18.140625" style="2158" customWidth="1"/>
    <col min="2586" max="2586" width="19" style="2158" customWidth="1"/>
    <col min="2587" max="2589" width="19.42578125" style="2158" customWidth="1"/>
    <col min="2590" max="2823" width="9.140625" style="2158"/>
    <col min="2824" max="2824" width="56" style="2158" customWidth="1"/>
    <col min="2825" max="2825" width="17.7109375" style="2158" customWidth="1"/>
    <col min="2826" max="2826" width="18.5703125" style="2158" customWidth="1"/>
    <col min="2827" max="2827" width="18.28515625" style="2158" customWidth="1"/>
    <col min="2828" max="2828" width="18" style="2158" customWidth="1"/>
    <col min="2829" max="2829" width="18.5703125" style="2158" customWidth="1"/>
    <col min="2830" max="2830" width="18.140625" style="2158" customWidth="1"/>
    <col min="2831" max="2831" width="18.28515625" style="2158" customWidth="1"/>
    <col min="2832" max="2833" width="18" style="2158" customWidth="1"/>
    <col min="2834" max="2834" width="19" style="2158" bestFit="1" customWidth="1"/>
    <col min="2835" max="2835" width="19.140625" style="2158" bestFit="1" customWidth="1"/>
    <col min="2836" max="2836" width="19" style="2158" bestFit="1" customWidth="1"/>
    <col min="2837" max="2837" width="19.28515625" style="2158" bestFit="1" customWidth="1"/>
    <col min="2838" max="2839" width="18.7109375" style="2158" customWidth="1"/>
    <col min="2840" max="2840" width="19.5703125" style="2158" customWidth="1"/>
    <col min="2841" max="2841" width="18.140625" style="2158" customWidth="1"/>
    <col min="2842" max="2842" width="19" style="2158" customWidth="1"/>
    <col min="2843" max="2845" width="19.42578125" style="2158" customWidth="1"/>
    <col min="2846" max="3079" width="9.140625" style="2158"/>
    <col min="3080" max="3080" width="56" style="2158" customWidth="1"/>
    <col min="3081" max="3081" width="17.7109375" style="2158" customWidth="1"/>
    <col min="3082" max="3082" width="18.5703125" style="2158" customWidth="1"/>
    <col min="3083" max="3083" width="18.28515625" style="2158" customWidth="1"/>
    <col min="3084" max="3084" width="18" style="2158" customWidth="1"/>
    <col min="3085" max="3085" width="18.5703125" style="2158" customWidth="1"/>
    <col min="3086" max="3086" width="18.140625" style="2158" customWidth="1"/>
    <col min="3087" max="3087" width="18.28515625" style="2158" customWidth="1"/>
    <col min="3088" max="3089" width="18" style="2158" customWidth="1"/>
    <col min="3090" max="3090" width="19" style="2158" bestFit="1" customWidth="1"/>
    <col min="3091" max="3091" width="19.140625" style="2158" bestFit="1" customWidth="1"/>
    <col min="3092" max="3092" width="19" style="2158" bestFit="1" customWidth="1"/>
    <col min="3093" max="3093" width="19.28515625" style="2158" bestFit="1" customWidth="1"/>
    <col min="3094" max="3095" width="18.7109375" style="2158" customWidth="1"/>
    <col min="3096" max="3096" width="19.5703125" style="2158" customWidth="1"/>
    <col min="3097" max="3097" width="18.140625" style="2158" customWidth="1"/>
    <col min="3098" max="3098" width="19" style="2158" customWidth="1"/>
    <col min="3099" max="3101" width="19.42578125" style="2158" customWidth="1"/>
    <col min="3102" max="3335" width="9.140625" style="2158"/>
    <col min="3336" max="3336" width="56" style="2158" customWidth="1"/>
    <col min="3337" max="3337" width="17.7109375" style="2158" customWidth="1"/>
    <col min="3338" max="3338" width="18.5703125" style="2158" customWidth="1"/>
    <col min="3339" max="3339" width="18.28515625" style="2158" customWidth="1"/>
    <col min="3340" max="3340" width="18" style="2158" customWidth="1"/>
    <col min="3341" max="3341" width="18.5703125" style="2158" customWidth="1"/>
    <col min="3342" max="3342" width="18.140625" style="2158" customWidth="1"/>
    <col min="3343" max="3343" width="18.28515625" style="2158" customWidth="1"/>
    <col min="3344" max="3345" width="18" style="2158" customWidth="1"/>
    <col min="3346" max="3346" width="19" style="2158" bestFit="1" customWidth="1"/>
    <col min="3347" max="3347" width="19.140625" style="2158" bestFit="1" customWidth="1"/>
    <col min="3348" max="3348" width="19" style="2158" bestFit="1" customWidth="1"/>
    <col min="3349" max="3349" width="19.28515625" style="2158" bestFit="1" customWidth="1"/>
    <col min="3350" max="3351" width="18.7109375" style="2158" customWidth="1"/>
    <col min="3352" max="3352" width="19.5703125" style="2158" customWidth="1"/>
    <col min="3353" max="3353" width="18.140625" style="2158" customWidth="1"/>
    <col min="3354" max="3354" width="19" style="2158" customWidth="1"/>
    <col min="3355" max="3357" width="19.42578125" style="2158" customWidth="1"/>
    <col min="3358" max="3591" width="9.140625" style="2158"/>
    <col min="3592" max="3592" width="56" style="2158" customWidth="1"/>
    <col min="3593" max="3593" width="17.7109375" style="2158" customWidth="1"/>
    <col min="3594" max="3594" width="18.5703125" style="2158" customWidth="1"/>
    <col min="3595" max="3595" width="18.28515625" style="2158" customWidth="1"/>
    <col min="3596" max="3596" width="18" style="2158" customWidth="1"/>
    <col min="3597" max="3597" width="18.5703125" style="2158" customWidth="1"/>
    <col min="3598" max="3598" width="18.140625" style="2158" customWidth="1"/>
    <col min="3599" max="3599" width="18.28515625" style="2158" customWidth="1"/>
    <col min="3600" max="3601" width="18" style="2158" customWidth="1"/>
    <col min="3602" max="3602" width="19" style="2158" bestFit="1" customWidth="1"/>
    <col min="3603" max="3603" width="19.140625" style="2158" bestFit="1" customWidth="1"/>
    <col min="3604" max="3604" width="19" style="2158" bestFit="1" customWidth="1"/>
    <col min="3605" max="3605" width="19.28515625" style="2158" bestFit="1" customWidth="1"/>
    <col min="3606" max="3607" width="18.7109375" style="2158" customWidth="1"/>
    <col min="3608" max="3608" width="19.5703125" style="2158" customWidth="1"/>
    <col min="3609" max="3609" width="18.140625" style="2158" customWidth="1"/>
    <col min="3610" max="3610" width="19" style="2158" customWidth="1"/>
    <col min="3611" max="3613" width="19.42578125" style="2158" customWidth="1"/>
    <col min="3614" max="3847" width="9.140625" style="2158"/>
    <col min="3848" max="3848" width="56" style="2158" customWidth="1"/>
    <col min="3849" max="3849" width="17.7109375" style="2158" customWidth="1"/>
    <col min="3850" max="3850" width="18.5703125" style="2158" customWidth="1"/>
    <col min="3851" max="3851" width="18.28515625" style="2158" customWidth="1"/>
    <col min="3852" max="3852" width="18" style="2158" customWidth="1"/>
    <col min="3853" max="3853" width="18.5703125" style="2158" customWidth="1"/>
    <col min="3854" max="3854" width="18.140625" style="2158" customWidth="1"/>
    <col min="3855" max="3855" width="18.28515625" style="2158" customWidth="1"/>
    <col min="3856" max="3857" width="18" style="2158" customWidth="1"/>
    <col min="3858" max="3858" width="19" style="2158" bestFit="1" customWidth="1"/>
    <col min="3859" max="3859" width="19.140625" style="2158" bestFit="1" customWidth="1"/>
    <col min="3860" max="3860" width="19" style="2158" bestFit="1" customWidth="1"/>
    <col min="3861" max="3861" width="19.28515625" style="2158" bestFit="1" customWidth="1"/>
    <col min="3862" max="3863" width="18.7109375" style="2158" customWidth="1"/>
    <col min="3864" max="3864" width="19.5703125" style="2158" customWidth="1"/>
    <col min="3865" max="3865" width="18.140625" style="2158" customWidth="1"/>
    <col min="3866" max="3866" width="19" style="2158" customWidth="1"/>
    <col min="3867" max="3869" width="19.42578125" style="2158" customWidth="1"/>
    <col min="3870" max="4103" width="9.140625" style="2158"/>
    <col min="4104" max="4104" width="56" style="2158" customWidth="1"/>
    <col min="4105" max="4105" width="17.7109375" style="2158" customWidth="1"/>
    <col min="4106" max="4106" width="18.5703125" style="2158" customWidth="1"/>
    <col min="4107" max="4107" width="18.28515625" style="2158" customWidth="1"/>
    <col min="4108" max="4108" width="18" style="2158" customWidth="1"/>
    <col min="4109" max="4109" width="18.5703125" style="2158" customWidth="1"/>
    <col min="4110" max="4110" width="18.140625" style="2158" customWidth="1"/>
    <col min="4111" max="4111" width="18.28515625" style="2158" customWidth="1"/>
    <col min="4112" max="4113" width="18" style="2158" customWidth="1"/>
    <col min="4114" max="4114" width="19" style="2158" bestFit="1" customWidth="1"/>
    <col min="4115" max="4115" width="19.140625" style="2158" bestFit="1" customWidth="1"/>
    <col min="4116" max="4116" width="19" style="2158" bestFit="1" customWidth="1"/>
    <col min="4117" max="4117" width="19.28515625" style="2158" bestFit="1" customWidth="1"/>
    <col min="4118" max="4119" width="18.7109375" style="2158" customWidth="1"/>
    <col min="4120" max="4120" width="19.5703125" style="2158" customWidth="1"/>
    <col min="4121" max="4121" width="18.140625" style="2158" customWidth="1"/>
    <col min="4122" max="4122" width="19" style="2158" customWidth="1"/>
    <col min="4123" max="4125" width="19.42578125" style="2158" customWidth="1"/>
    <col min="4126" max="4359" width="9.140625" style="2158"/>
    <col min="4360" max="4360" width="56" style="2158" customWidth="1"/>
    <col min="4361" max="4361" width="17.7109375" style="2158" customWidth="1"/>
    <col min="4362" max="4362" width="18.5703125" style="2158" customWidth="1"/>
    <col min="4363" max="4363" width="18.28515625" style="2158" customWidth="1"/>
    <col min="4364" max="4364" width="18" style="2158" customWidth="1"/>
    <col min="4365" max="4365" width="18.5703125" style="2158" customWidth="1"/>
    <col min="4366" max="4366" width="18.140625" style="2158" customWidth="1"/>
    <col min="4367" max="4367" width="18.28515625" style="2158" customWidth="1"/>
    <col min="4368" max="4369" width="18" style="2158" customWidth="1"/>
    <col min="4370" max="4370" width="19" style="2158" bestFit="1" customWidth="1"/>
    <col min="4371" max="4371" width="19.140625" style="2158" bestFit="1" customWidth="1"/>
    <col min="4372" max="4372" width="19" style="2158" bestFit="1" customWidth="1"/>
    <col min="4373" max="4373" width="19.28515625" style="2158" bestFit="1" customWidth="1"/>
    <col min="4374" max="4375" width="18.7109375" style="2158" customWidth="1"/>
    <col min="4376" max="4376" width="19.5703125" style="2158" customWidth="1"/>
    <col min="4377" max="4377" width="18.140625" style="2158" customWidth="1"/>
    <col min="4378" max="4378" width="19" style="2158" customWidth="1"/>
    <col min="4379" max="4381" width="19.42578125" style="2158" customWidth="1"/>
    <col min="4382" max="4615" width="9.140625" style="2158"/>
    <col min="4616" max="4616" width="56" style="2158" customWidth="1"/>
    <col min="4617" max="4617" width="17.7109375" style="2158" customWidth="1"/>
    <col min="4618" max="4618" width="18.5703125" style="2158" customWidth="1"/>
    <col min="4619" max="4619" width="18.28515625" style="2158" customWidth="1"/>
    <col min="4620" max="4620" width="18" style="2158" customWidth="1"/>
    <col min="4621" max="4621" width="18.5703125" style="2158" customWidth="1"/>
    <col min="4622" max="4622" width="18.140625" style="2158" customWidth="1"/>
    <col min="4623" max="4623" width="18.28515625" style="2158" customWidth="1"/>
    <col min="4624" max="4625" width="18" style="2158" customWidth="1"/>
    <col min="4626" max="4626" width="19" style="2158" bestFit="1" customWidth="1"/>
    <col min="4627" max="4627" width="19.140625" style="2158" bestFit="1" customWidth="1"/>
    <col min="4628" max="4628" width="19" style="2158" bestFit="1" customWidth="1"/>
    <col min="4629" max="4629" width="19.28515625" style="2158" bestFit="1" customWidth="1"/>
    <col min="4630" max="4631" width="18.7109375" style="2158" customWidth="1"/>
    <col min="4632" max="4632" width="19.5703125" style="2158" customWidth="1"/>
    <col min="4633" max="4633" width="18.140625" style="2158" customWidth="1"/>
    <col min="4634" max="4634" width="19" style="2158" customWidth="1"/>
    <col min="4635" max="4637" width="19.42578125" style="2158" customWidth="1"/>
    <col min="4638" max="4871" width="9.140625" style="2158"/>
    <col min="4872" max="4872" width="56" style="2158" customWidth="1"/>
    <col min="4873" max="4873" width="17.7109375" style="2158" customWidth="1"/>
    <col min="4874" max="4874" width="18.5703125" style="2158" customWidth="1"/>
    <col min="4875" max="4875" width="18.28515625" style="2158" customWidth="1"/>
    <col min="4876" max="4876" width="18" style="2158" customWidth="1"/>
    <col min="4877" max="4877" width="18.5703125" style="2158" customWidth="1"/>
    <col min="4878" max="4878" width="18.140625" style="2158" customWidth="1"/>
    <col min="4879" max="4879" width="18.28515625" style="2158" customWidth="1"/>
    <col min="4880" max="4881" width="18" style="2158" customWidth="1"/>
    <col min="4882" max="4882" width="19" style="2158" bestFit="1" customWidth="1"/>
    <col min="4883" max="4883" width="19.140625" style="2158" bestFit="1" customWidth="1"/>
    <col min="4884" max="4884" width="19" style="2158" bestFit="1" customWidth="1"/>
    <col min="4885" max="4885" width="19.28515625" style="2158" bestFit="1" customWidth="1"/>
    <col min="4886" max="4887" width="18.7109375" style="2158" customWidth="1"/>
    <col min="4888" max="4888" width="19.5703125" style="2158" customWidth="1"/>
    <col min="4889" max="4889" width="18.140625" style="2158" customWidth="1"/>
    <col min="4890" max="4890" width="19" style="2158" customWidth="1"/>
    <col min="4891" max="4893" width="19.42578125" style="2158" customWidth="1"/>
    <col min="4894" max="5127" width="9.140625" style="2158"/>
    <col min="5128" max="5128" width="56" style="2158" customWidth="1"/>
    <col min="5129" max="5129" width="17.7109375" style="2158" customWidth="1"/>
    <col min="5130" max="5130" width="18.5703125" style="2158" customWidth="1"/>
    <col min="5131" max="5131" width="18.28515625" style="2158" customWidth="1"/>
    <col min="5132" max="5132" width="18" style="2158" customWidth="1"/>
    <col min="5133" max="5133" width="18.5703125" style="2158" customWidth="1"/>
    <col min="5134" max="5134" width="18.140625" style="2158" customWidth="1"/>
    <col min="5135" max="5135" width="18.28515625" style="2158" customWidth="1"/>
    <col min="5136" max="5137" width="18" style="2158" customWidth="1"/>
    <col min="5138" max="5138" width="19" style="2158" bestFit="1" customWidth="1"/>
    <col min="5139" max="5139" width="19.140625" style="2158" bestFit="1" customWidth="1"/>
    <col min="5140" max="5140" width="19" style="2158" bestFit="1" customWidth="1"/>
    <col min="5141" max="5141" width="19.28515625" style="2158" bestFit="1" customWidth="1"/>
    <col min="5142" max="5143" width="18.7109375" style="2158" customWidth="1"/>
    <col min="5144" max="5144" width="19.5703125" style="2158" customWidth="1"/>
    <col min="5145" max="5145" width="18.140625" style="2158" customWidth="1"/>
    <col min="5146" max="5146" width="19" style="2158" customWidth="1"/>
    <col min="5147" max="5149" width="19.42578125" style="2158" customWidth="1"/>
    <col min="5150" max="5383" width="9.140625" style="2158"/>
    <col min="5384" max="5384" width="56" style="2158" customWidth="1"/>
    <col min="5385" max="5385" width="17.7109375" style="2158" customWidth="1"/>
    <col min="5386" max="5386" width="18.5703125" style="2158" customWidth="1"/>
    <col min="5387" max="5387" width="18.28515625" style="2158" customWidth="1"/>
    <col min="5388" max="5388" width="18" style="2158" customWidth="1"/>
    <col min="5389" max="5389" width="18.5703125" style="2158" customWidth="1"/>
    <col min="5390" max="5390" width="18.140625" style="2158" customWidth="1"/>
    <col min="5391" max="5391" width="18.28515625" style="2158" customWidth="1"/>
    <col min="5392" max="5393" width="18" style="2158" customWidth="1"/>
    <col min="5394" max="5394" width="19" style="2158" bestFit="1" customWidth="1"/>
    <col min="5395" max="5395" width="19.140625" style="2158" bestFit="1" customWidth="1"/>
    <col min="5396" max="5396" width="19" style="2158" bestFit="1" customWidth="1"/>
    <col min="5397" max="5397" width="19.28515625" style="2158" bestFit="1" customWidth="1"/>
    <col min="5398" max="5399" width="18.7109375" style="2158" customWidth="1"/>
    <col min="5400" max="5400" width="19.5703125" style="2158" customWidth="1"/>
    <col min="5401" max="5401" width="18.140625" style="2158" customWidth="1"/>
    <col min="5402" max="5402" width="19" style="2158" customWidth="1"/>
    <col min="5403" max="5405" width="19.42578125" style="2158" customWidth="1"/>
    <col min="5406" max="5639" width="9.140625" style="2158"/>
    <col min="5640" max="5640" width="56" style="2158" customWidth="1"/>
    <col min="5641" max="5641" width="17.7109375" style="2158" customWidth="1"/>
    <col min="5642" max="5642" width="18.5703125" style="2158" customWidth="1"/>
    <col min="5643" max="5643" width="18.28515625" style="2158" customWidth="1"/>
    <col min="5644" max="5644" width="18" style="2158" customWidth="1"/>
    <col min="5645" max="5645" width="18.5703125" style="2158" customWidth="1"/>
    <col min="5646" max="5646" width="18.140625" style="2158" customWidth="1"/>
    <col min="5647" max="5647" width="18.28515625" style="2158" customWidth="1"/>
    <col min="5648" max="5649" width="18" style="2158" customWidth="1"/>
    <col min="5650" max="5650" width="19" style="2158" bestFit="1" customWidth="1"/>
    <col min="5651" max="5651" width="19.140625" style="2158" bestFit="1" customWidth="1"/>
    <col min="5652" max="5652" width="19" style="2158" bestFit="1" customWidth="1"/>
    <col min="5653" max="5653" width="19.28515625" style="2158" bestFit="1" customWidth="1"/>
    <col min="5654" max="5655" width="18.7109375" style="2158" customWidth="1"/>
    <col min="5656" max="5656" width="19.5703125" style="2158" customWidth="1"/>
    <col min="5657" max="5657" width="18.140625" style="2158" customWidth="1"/>
    <col min="5658" max="5658" width="19" style="2158" customWidth="1"/>
    <col min="5659" max="5661" width="19.42578125" style="2158" customWidth="1"/>
    <col min="5662" max="5895" width="9.140625" style="2158"/>
    <col min="5896" max="5896" width="56" style="2158" customWidth="1"/>
    <col min="5897" max="5897" width="17.7109375" style="2158" customWidth="1"/>
    <col min="5898" max="5898" width="18.5703125" style="2158" customWidth="1"/>
    <col min="5899" max="5899" width="18.28515625" style="2158" customWidth="1"/>
    <col min="5900" max="5900" width="18" style="2158" customWidth="1"/>
    <col min="5901" max="5901" width="18.5703125" style="2158" customWidth="1"/>
    <col min="5902" max="5902" width="18.140625" style="2158" customWidth="1"/>
    <col min="5903" max="5903" width="18.28515625" style="2158" customWidth="1"/>
    <col min="5904" max="5905" width="18" style="2158" customWidth="1"/>
    <col min="5906" max="5906" width="19" style="2158" bestFit="1" customWidth="1"/>
    <col min="5907" max="5907" width="19.140625" style="2158" bestFit="1" customWidth="1"/>
    <col min="5908" max="5908" width="19" style="2158" bestFit="1" customWidth="1"/>
    <col min="5909" max="5909" width="19.28515625" style="2158" bestFit="1" customWidth="1"/>
    <col min="5910" max="5911" width="18.7109375" style="2158" customWidth="1"/>
    <col min="5912" max="5912" width="19.5703125" style="2158" customWidth="1"/>
    <col min="5913" max="5913" width="18.140625" style="2158" customWidth="1"/>
    <col min="5914" max="5914" width="19" style="2158" customWidth="1"/>
    <col min="5915" max="5917" width="19.42578125" style="2158" customWidth="1"/>
    <col min="5918" max="6151" width="9.140625" style="2158"/>
    <col min="6152" max="6152" width="56" style="2158" customWidth="1"/>
    <col min="6153" max="6153" width="17.7109375" style="2158" customWidth="1"/>
    <col min="6154" max="6154" width="18.5703125" style="2158" customWidth="1"/>
    <col min="6155" max="6155" width="18.28515625" style="2158" customWidth="1"/>
    <col min="6156" max="6156" width="18" style="2158" customWidth="1"/>
    <col min="6157" max="6157" width="18.5703125" style="2158" customWidth="1"/>
    <col min="6158" max="6158" width="18.140625" style="2158" customWidth="1"/>
    <col min="6159" max="6159" width="18.28515625" style="2158" customWidth="1"/>
    <col min="6160" max="6161" width="18" style="2158" customWidth="1"/>
    <col min="6162" max="6162" width="19" style="2158" bestFit="1" customWidth="1"/>
    <col min="6163" max="6163" width="19.140625" style="2158" bestFit="1" customWidth="1"/>
    <col min="6164" max="6164" width="19" style="2158" bestFit="1" customWidth="1"/>
    <col min="6165" max="6165" width="19.28515625" style="2158" bestFit="1" customWidth="1"/>
    <col min="6166" max="6167" width="18.7109375" style="2158" customWidth="1"/>
    <col min="6168" max="6168" width="19.5703125" style="2158" customWidth="1"/>
    <col min="6169" max="6169" width="18.140625" style="2158" customWidth="1"/>
    <col min="6170" max="6170" width="19" style="2158" customWidth="1"/>
    <col min="6171" max="6173" width="19.42578125" style="2158" customWidth="1"/>
    <col min="6174" max="6407" width="9.140625" style="2158"/>
    <col min="6408" max="6408" width="56" style="2158" customWidth="1"/>
    <col min="6409" max="6409" width="17.7109375" style="2158" customWidth="1"/>
    <col min="6410" max="6410" width="18.5703125" style="2158" customWidth="1"/>
    <col min="6411" max="6411" width="18.28515625" style="2158" customWidth="1"/>
    <col min="6412" max="6412" width="18" style="2158" customWidth="1"/>
    <col min="6413" max="6413" width="18.5703125" style="2158" customWidth="1"/>
    <col min="6414" max="6414" width="18.140625" style="2158" customWidth="1"/>
    <col min="6415" max="6415" width="18.28515625" style="2158" customWidth="1"/>
    <col min="6416" max="6417" width="18" style="2158" customWidth="1"/>
    <col min="6418" max="6418" width="19" style="2158" bestFit="1" customWidth="1"/>
    <col min="6419" max="6419" width="19.140625" style="2158" bestFit="1" customWidth="1"/>
    <col min="6420" max="6420" width="19" style="2158" bestFit="1" customWidth="1"/>
    <col min="6421" max="6421" width="19.28515625" style="2158" bestFit="1" customWidth="1"/>
    <col min="6422" max="6423" width="18.7109375" style="2158" customWidth="1"/>
    <col min="6424" max="6424" width="19.5703125" style="2158" customWidth="1"/>
    <col min="6425" max="6425" width="18.140625" style="2158" customWidth="1"/>
    <col min="6426" max="6426" width="19" style="2158" customWidth="1"/>
    <col min="6427" max="6429" width="19.42578125" style="2158" customWidth="1"/>
    <col min="6430" max="6663" width="9.140625" style="2158"/>
    <col min="6664" max="6664" width="56" style="2158" customWidth="1"/>
    <col min="6665" max="6665" width="17.7109375" style="2158" customWidth="1"/>
    <col min="6666" max="6666" width="18.5703125" style="2158" customWidth="1"/>
    <col min="6667" max="6667" width="18.28515625" style="2158" customWidth="1"/>
    <col min="6668" max="6668" width="18" style="2158" customWidth="1"/>
    <col min="6669" max="6669" width="18.5703125" style="2158" customWidth="1"/>
    <col min="6670" max="6670" width="18.140625" style="2158" customWidth="1"/>
    <col min="6671" max="6671" width="18.28515625" style="2158" customWidth="1"/>
    <col min="6672" max="6673" width="18" style="2158" customWidth="1"/>
    <col min="6674" max="6674" width="19" style="2158" bestFit="1" customWidth="1"/>
    <col min="6675" max="6675" width="19.140625" style="2158" bestFit="1" customWidth="1"/>
    <col min="6676" max="6676" width="19" style="2158" bestFit="1" customWidth="1"/>
    <col min="6677" max="6677" width="19.28515625" style="2158" bestFit="1" customWidth="1"/>
    <col min="6678" max="6679" width="18.7109375" style="2158" customWidth="1"/>
    <col min="6680" max="6680" width="19.5703125" style="2158" customWidth="1"/>
    <col min="6681" max="6681" width="18.140625" style="2158" customWidth="1"/>
    <col min="6682" max="6682" width="19" style="2158" customWidth="1"/>
    <col min="6683" max="6685" width="19.42578125" style="2158" customWidth="1"/>
    <col min="6686" max="6919" width="9.140625" style="2158"/>
    <col min="6920" max="6920" width="56" style="2158" customWidth="1"/>
    <col min="6921" max="6921" width="17.7109375" style="2158" customWidth="1"/>
    <col min="6922" max="6922" width="18.5703125" style="2158" customWidth="1"/>
    <col min="6923" max="6923" width="18.28515625" style="2158" customWidth="1"/>
    <col min="6924" max="6924" width="18" style="2158" customWidth="1"/>
    <col min="6925" max="6925" width="18.5703125" style="2158" customWidth="1"/>
    <col min="6926" max="6926" width="18.140625" style="2158" customWidth="1"/>
    <col min="6927" max="6927" width="18.28515625" style="2158" customWidth="1"/>
    <col min="6928" max="6929" width="18" style="2158" customWidth="1"/>
    <col min="6930" max="6930" width="19" style="2158" bestFit="1" customWidth="1"/>
    <col min="6931" max="6931" width="19.140625" style="2158" bestFit="1" customWidth="1"/>
    <col min="6932" max="6932" width="19" style="2158" bestFit="1" customWidth="1"/>
    <col min="6933" max="6933" width="19.28515625" style="2158" bestFit="1" customWidth="1"/>
    <col min="6934" max="6935" width="18.7109375" style="2158" customWidth="1"/>
    <col min="6936" max="6936" width="19.5703125" style="2158" customWidth="1"/>
    <col min="6937" max="6937" width="18.140625" style="2158" customWidth="1"/>
    <col min="6938" max="6938" width="19" style="2158" customWidth="1"/>
    <col min="6939" max="6941" width="19.42578125" style="2158" customWidth="1"/>
    <col min="6942" max="7175" width="9.140625" style="2158"/>
    <col min="7176" max="7176" width="56" style="2158" customWidth="1"/>
    <col min="7177" max="7177" width="17.7109375" style="2158" customWidth="1"/>
    <col min="7178" max="7178" width="18.5703125" style="2158" customWidth="1"/>
    <col min="7179" max="7179" width="18.28515625" style="2158" customWidth="1"/>
    <col min="7180" max="7180" width="18" style="2158" customWidth="1"/>
    <col min="7181" max="7181" width="18.5703125" style="2158" customWidth="1"/>
    <col min="7182" max="7182" width="18.140625" style="2158" customWidth="1"/>
    <col min="7183" max="7183" width="18.28515625" style="2158" customWidth="1"/>
    <col min="7184" max="7185" width="18" style="2158" customWidth="1"/>
    <col min="7186" max="7186" width="19" style="2158" bestFit="1" customWidth="1"/>
    <col min="7187" max="7187" width="19.140625" style="2158" bestFit="1" customWidth="1"/>
    <col min="7188" max="7188" width="19" style="2158" bestFit="1" customWidth="1"/>
    <col min="7189" max="7189" width="19.28515625" style="2158" bestFit="1" customWidth="1"/>
    <col min="7190" max="7191" width="18.7109375" style="2158" customWidth="1"/>
    <col min="7192" max="7192" width="19.5703125" style="2158" customWidth="1"/>
    <col min="7193" max="7193" width="18.140625" style="2158" customWidth="1"/>
    <col min="7194" max="7194" width="19" style="2158" customWidth="1"/>
    <col min="7195" max="7197" width="19.42578125" style="2158" customWidth="1"/>
    <col min="7198" max="7431" width="9.140625" style="2158"/>
    <col min="7432" max="7432" width="56" style="2158" customWidth="1"/>
    <col min="7433" max="7433" width="17.7109375" style="2158" customWidth="1"/>
    <col min="7434" max="7434" width="18.5703125" style="2158" customWidth="1"/>
    <col min="7435" max="7435" width="18.28515625" style="2158" customWidth="1"/>
    <col min="7436" max="7436" width="18" style="2158" customWidth="1"/>
    <col min="7437" max="7437" width="18.5703125" style="2158" customWidth="1"/>
    <col min="7438" max="7438" width="18.140625" style="2158" customWidth="1"/>
    <col min="7439" max="7439" width="18.28515625" style="2158" customWidth="1"/>
    <col min="7440" max="7441" width="18" style="2158" customWidth="1"/>
    <col min="7442" max="7442" width="19" style="2158" bestFit="1" customWidth="1"/>
    <col min="7443" max="7443" width="19.140625" style="2158" bestFit="1" customWidth="1"/>
    <col min="7444" max="7444" width="19" style="2158" bestFit="1" customWidth="1"/>
    <col min="7445" max="7445" width="19.28515625" style="2158" bestFit="1" customWidth="1"/>
    <col min="7446" max="7447" width="18.7109375" style="2158" customWidth="1"/>
    <col min="7448" max="7448" width="19.5703125" style="2158" customWidth="1"/>
    <col min="7449" max="7449" width="18.140625" style="2158" customWidth="1"/>
    <col min="7450" max="7450" width="19" style="2158" customWidth="1"/>
    <col min="7451" max="7453" width="19.42578125" style="2158" customWidth="1"/>
    <col min="7454" max="7687" width="9.140625" style="2158"/>
    <col min="7688" max="7688" width="56" style="2158" customWidth="1"/>
    <col min="7689" max="7689" width="17.7109375" style="2158" customWidth="1"/>
    <col min="7690" max="7690" width="18.5703125" style="2158" customWidth="1"/>
    <col min="7691" max="7691" width="18.28515625" style="2158" customWidth="1"/>
    <col min="7692" max="7692" width="18" style="2158" customWidth="1"/>
    <col min="7693" max="7693" width="18.5703125" style="2158" customWidth="1"/>
    <col min="7694" max="7694" width="18.140625" style="2158" customWidth="1"/>
    <col min="7695" max="7695" width="18.28515625" style="2158" customWidth="1"/>
    <col min="7696" max="7697" width="18" style="2158" customWidth="1"/>
    <col min="7698" max="7698" width="19" style="2158" bestFit="1" customWidth="1"/>
    <col min="7699" max="7699" width="19.140625" style="2158" bestFit="1" customWidth="1"/>
    <col min="7700" max="7700" width="19" style="2158" bestFit="1" customWidth="1"/>
    <col min="7701" max="7701" width="19.28515625" style="2158" bestFit="1" customWidth="1"/>
    <col min="7702" max="7703" width="18.7109375" style="2158" customWidth="1"/>
    <col min="7704" max="7704" width="19.5703125" style="2158" customWidth="1"/>
    <col min="7705" max="7705" width="18.140625" style="2158" customWidth="1"/>
    <col min="7706" max="7706" width="19" style="2158" customWidth="1"/>
    <col min="7707" max="7709" width="19.42578125" style="2158" customWidth="1"/>
    <col min="7710" max="7943" width="9.140625" style="2158"/>
    <col min="7944" max="7944" width="56" style="2158" customWidth="1"/>
    <col min="7945" max="7945" width="17.7109375" style="2158" customWidth="1"/>
    <col min="7946" max="7946" width="18.5703125" style="2158" customWidth="1"/>
    <col min="7947" max="7947" width="18.28515625" style="2158" customWidth="1"/>
    <col min="7948" max="7948" width="18" style="2158" customWidth="1"/>
    <col min="7949" max="7949" width="18.5703125" style="2158" customWidth="1"/>
    <col min="7950" max="7950" width="18.140625" style="2158" customWidth="1"/>
    <col min="7951" max="7951" width="18.28515625" style="2158" customWidth="1"/>
    <col min="7952" max="7953" width="18" style="2158" customWidth="1"/>
    <col min="7954" max="7954" width="19" style="2158" bestFit="1" customWidth="1"/>
    <col min="7955" max="7955" width="19.140625" style="2158" bestFit="1" customWidth="1"/>
    <col min="7956" max="7956" width="19" style="2158" bestFit="1" customWidth="1"/>
    <col min="7957" max="7957" width="19.28515625" style="2158" bestFit="1" customWidth="1"/>
    <col min="7958" max="7959" width="18.7109375" style="2158" customWidth="1"/>
    <col min="7960" max="7960" width="19.5703125" style="2158" customWidth="1"/>
    <col min="7961" max="7961" width="18.140625" style="2158" customWidth="1"/>
    <col min="7962" max="7962" width="19" style="2158" customWidth="1"/>
    <col min="7963" max="7965" width="19.42578125" style="2158" customWidth="1"/>
    <col min="7966" max="8199" width="9.140625" style="2158"/>
    <col min="8200" max="8200" width="56" style="2158" customWidth="1"/>
    <col min="8201" max="8201" width="17.7109375" style="2158" customWidth="1"/>
    <col min="8202" max="8202" width="18.5703125" style="2158" customWidth="1"/>
    <col min="8203" max="8203" width="18.28515625" style="2158" customWidth="1"/>
    <col min="8204" max="8204" width="18" style="2158" customWidth="1"/>
    <col min="8205" max="8205" width="18.5703125" style="2158" customWidth="1"/>
    <col min="8206" max="8206" width="18.140625" style="2158" customWidth="1"/>
    <col min="8207" max="8207" width="18.28515625" style="2158" customWidth="1"/>
    <col min="8208" max="8209" width="18" style="2158" customWidth="1"/>
    <col min="8210" max="8210" width="19" style="2158" bestFit="1" customWidth="1"/>
    <col min="8211" max="8211" width="19.140625" style="2158" bestFit="1" customWidth="1"/>
    <col min="8212" max="8212" width="19" style="2158" bestFit="1" customWidth="1"/>
    <col min="8213" max="8213" width="19.28515625" style="2158" bestFit="1" customWidth="1"/>
    <col min="8214" max="8215" width="18.7109375" style="2158" customWidth="1"/>
    <col min="8216" max="8216" width="19.5703125" style="2158" customWidth="1"/>
    <col min="8217" max="8217" width="18.140625" style="2158" customWidth="1"/>
    <col min="8218" max="8218" width="19" style="2158" customWidth="1"/>
    <col min="8219" max="8221" width="19.42578125" style="2158" customWidth="1"/>
    <col min="8222" max="8455" width="9.140625" style="2158"/>
    <col min="8456" max="8456" width="56" style="2158" customWidth="1"/>
    <col min="8457" max="8457" width="17.7109375" style="2158" customWidth="1"/>
    <col min="8458" max="8458" width="18.5703125" style="2158" customWidth="1"/>
    <col min="8459" max="8459" width="18.28515625" style="2158" customWidth="1"/>
    <col min="8460" max="8460" width="18" style="2158" customWidth="1"/>
    <col min="8461" max="8461" width="18.5703125" style="2158" customWidth="1"/>
    <col min="8462" max="8462" width="18.140625" style="2158" customWidth="1"/>
    <col min="8463" max="8463" width="18.28515625" style="2158" customWidth="1"/>
    <col min="8464" max="8465" width="18" style="2158" customWidth="1"/>
    <col min="8466" max="8466" width="19" style="2158" bestFit="1" customWidth="1"/>
    <col min="8467" max="8467" width="19.140625" style="2158" bestFit="1" customWidth="1"/>
    <col min="8468" max="8468" width="19" style="2158" bestFit="1" customWidth="1"/>
    <col min="8469" max="8469" width="19.28515625" style="2158" bestFit="1" customWidth="1"/>
    <col min="8470" max="8471" width="18.7109375" style="2158" customWidth="1"/>
    <col min="8472" max="8472" width="19.5703125" style="2158" customWidth="1"/>
    <col min="8473" max="8473" width="18.140625" style="2158" customWidth="1"/>
    <col min="8474" max="8474" width="19" style="2158" customWidth="1"/>
    <col min="8475" max="8477" width="19.42578125" style="2158" customWidth="1"/>
    <col min="8478" max="8711" width="9.140625" style="2158"/>
    <col min="8712" max="8712" width="56" style="2158" customWidth="1"/>
    <col min="8713" max="8713" width="17.7109375" style="2158" customWidth="1"/>
    <col min="8714" max="8714" width="18.5703125" style="2158" customWidth="1"/>
    <col min="8715" max="8715" width="18.28515625" style="2158" customWidth="1"/>
    <col min="8716" max="8716" width="18" style="2158" customWidth="1"/>
    <col min="8717" max="8717" width="18.5703125" style="2158" customWidth="1"/>
    <col min="8718" max="8718" width="18.140625" style="2158" customWidth="1"/>
    <col min="8719" max="8719" width="18.28515625" style="2158" customWidth="1"/>
    <col min="8720" max="8721" width="18" style="2158" customWidth="1"/>
    <col min="8722" max="8722" width="19" style="2158" bestFit="1" customWidth="1"/>
    <col min="8723" max="8723" width="19.140625" style="2158" bestFit="1" customWidth="1"/>
    <col min="8724" max="8724" width="19" style="2158" bestFit="1" customWidth="1"/>
    <col min="8725" max="8725" width="19.28515625" style="2158" bestFit="1" customWidth="1"/>
    <col min="8726" max="8727" width="18.7109375" style="2158" customWidth="1"/>
    <col min="8728" max="8728" width="19.5703125" style="2158" customWidth="1"/>
    <col min="8729" max="8729" width="18.140625" style="2158" customWidth="1"/>
    <col min="8730" max="8730" width="19" style="2158" customWidth="1"/>
    <col min="8731" max="8733" width="19.42578125" style="2158" customWidth="1"/>
    <col min="8734" max="8967" width="9.140625" style="2158"/>
    <col min="8968" max="8968" width="56" style="2158" customWidth="1"/>
    <col min="8969" max="8969" width="17.7109375" style="2158" customWidth="1"/>
    <col min="8970" max="8970" width="18.5703125" style="2158" customWidth="1"/>
    <col min="8971" max="8971" width="18.28515625" style="2158" customWidth="1"/>
    <col min="8972" max="8972" width="18" style="2158" customWidth="1"/>
    <col min="8973" max="8973" width="18.5703125" style="2158" customWidth="1"/>
    <col min="8974" max="8974" width="18.140625" style="2158" customWidth="1"/>
    <col min="8975" max="8975" width="18.28515625" style="2158" customWidth="1"/>
    <col min="8976" max="8977" width="18" style="2158" customWidth="1"/>
    <col min="8978" max="8978" width="19" style="2158" bestFit="1" customWidth="1"/>
    <col min="8979" max="8979" width="19.140625" style="2158" bestFit="1" customWidth="1"/>
    <col min="8980" max="8980" width="19" style="2158" bestFit="1" customWidth="1"/>
    <col min="8981" max="8981" width="19.28515625" style="2158" bestFit="1" customWidth="1"/>
    <col min="8982" max="8983" width="18.7109375" style="2158" customWidth="1"/>
    <col min="8984" max="8984" width="19.5703125" style="2158" customWidth="1"/>
    <col min="8985" max="8985" width="18.140625" style="2158" customWidth="1"/>
    <col min="8986" max="8986" width="19" style="2158" customWidth="1"/>
    <col min="8987" max="8989" width="19.42578125" style="2158" customWidth="1"/>
    <col min="8990" max="9223" width="9.140625" style="2158"/>
    <col min="9224" max="9224" width="56" style="2158" customWidth="1"/>
    <col min="9225" max="9225" width="17.7109375" style="2158" customWidth="1"/>
    <col min="9226" max="9226" width="18.5703125" style="2158" customWidth="1"/>
    <col min="9227" max="9227" width="18.28515625" style="2158" customWidth="1"/>
    <col min="9228" max="9228" width="18" style="2158" customWidth="1"/>
    <col min="9229" max="9229" width="18.5703125" style="2158" customWidth="1"/>
    <col min="9230" max="9230" width="18.140625" style="2158" customWidth="1"/>
    <col min="9231" max="9231" width="18.28515625" style="2158" customWidth="1"/>
    <col min="9232" max="9233" width="18" style="2158" customWidth="1"/>
    <col min="9234" max="9234" width="19" style="2158" bestFit="1" customWidth="1"/>
    <col min="9235" max="9235" width="19.140625" style="2158" bestFit="1" customWidth="1"/>
    <col min="9236" max="9236" width="19" style="2158" bestFit="1" customWidth="1"/>
    <col min="9237" max="9237" width="19.28515625" style="2158" bestFit="1" customWidth="1"/>
    <col min="9238" max="9239" width="18.7109375" style="2158" customWidth="1"/>
    <col min="9240" max="9240" width="19.5703125" style="2158" customWidth="1"/>
    <col min="9241" max="9241" width="18.140625" style="2158" customWidth="1"/>
    <col min="9242" max="9242" width="19" style="2158" customWidth="1"/>
    <col min="9243" max="9245" width="19.42578125" style="2158" customWidth="1"/>
    <col min="9246" max="9479" width="9.140625" style="2158"/>
    <col min="9480" max="9480" width="56" style="2158" customWidth="1"/>
    <col min="9481" max="9481" width="17.7109375" style="2158" customWidth="1"/>
    <col min="9482" max="9482" width="18.5703125" style="2158" customWidth="1"/>
    <col min="9483" max="9483" width="18.28515625" style="2158" customWidth="1"/>
    <col min="9484" max="9484" width="18" style="2158" customWidth="1"/>
    <col min="9485" max="9485" width="18.5703125" style="2158" customWidth="1"/>
    <col min="9486" max="9486" width="18.140625" style="2158" customWidth="1"/>
    <col min="9487" max="9487" width="18.28515625" style="2158" customWidth="1"/>
    <col min="9488" max="9489" width="18" style="2158" customWidth="1"/>
    <col min="9490" max="9490" width="19" style="2158" bestFit="1" customWidth="1"/>
    <col min="9491" max="9491" width="19.140625" style="2158" bestFit="1" customWidth="1"/>
    <col min="9492" max="9492" width="19" style="2158" bestFit="1" customWidth="1"/>
    <col min="9493" max="9493" width="19.28515625" style="2158" bestFit="1" customWidth="1"/>
    <col min="9494" max="9495" width="18.7109375" style="2158" customWidth="1"/>
    <col min="9496" max="9496" width="19.5703125" style="2158" customWidth="1"/>
    <col min="9497" max="9497" width="18.140625" style="2158" customWidth="1"/>
    <col min="9498" max="9498" width="19" style="2158" customWidth="1"/>
    <col min="9499" max="9501" width="19.42578125" style="2158" customWidth="1"/>
    <col min="9502" max="9735" width="9.140625" style="2158"/>
    <col min="9736" max="9736" width="56" style="2158" customWidth="1"/>
    <col min="9737" max="9737" width="17.7109375" style="2158" customWidth="1"/>
    <col min="9738" max="9738" width="18.5703125" style="2158" customWidth="1"/>
    <col min="9739" max="9739" width="18.28515625" style="2158" customWidth="1"/>
    <col min="9740" max="9740" width="18" style="2158" customWidth="1"/>
    <col min="9741" max="9741" width="18.5703125" style="2158" customWidth="1"/>
    <col min="9742" max="9742" width="18.140625" style="2158" customWidth="1"/>
    <col min="9743" max="9743" width="18.28515625" style="2158" customWidth="1"/>
    <col min="9744" max="9745" width="18" style="2158" customWidth="1"/>
    <col min="9746" max="9746" width="19" style="2158" bestFit="1" customWidth="1"/>
    <col min="9747" max="9747" width="19.140625" style="2158" bestFit="1" customWidth="1"/>
    <col min="9748" max="9748" width="19" style="2158" bestFit="1" customWidth="1"/>
    <col min="9749" max="9749" width="19.28515625" style="2158" bestFit="1" customWidth="1"/>
    <col min="9750" max="9751" width="18.7109375" style="2158" customWidth="1"/>
    <col min="9752" max="9752" width="19.5703125" style="2158" customWidth="1"/>
    <col min="9753" max="9753" width="18.140625" style="2158" customWidth="1"/>
    <col min="9754" max="9754" width="19" style="2158" customWidth="1"/>
    <col min="9755" max="9757" width="19.42578125" style="2158" customWidth="1"/>
    <col min="9758" max="9991" width="9.140625" style="2158"/>
    <col min="9992" max="9992" width="56" style="2158" customWidth="1"/>
    <col min="9993" max="9993" width="17.7109375" style="2158" customWidth="1"/>
    <col min="9994" max="9994" width="18.5703125" style="2158" customWidth="1"/>
    <col min="9995" max="9995" width="18.28515625" style="2158" customWidth="1"/>
    <col min="9996" max="9996" width="18" style="2158" customWidth="1"/>
    <col min="9997" max="9997" width="18.5703125" style="2158" customWidth="1"/>
    <col min="9998" max="9998" width="18.140625" style="2158" customWidth="1"/>
    <col min="9999" max="9999" width="18.28515625" style="2158" customWidth="1"/>
    <col min="10000" max="10001" width="18" style="2158" customWidth="1"/>
    <col min="10002" max="10002" width="19" style="2158" bestFit="1" customWidth="1"/>
    <col min="10003" max="10003" width="19.140625" style="2158" bestFit="1" customWidth="1"/>
    <col min="10004" max="10004" width="19" style="2158" bestFit="1" customWidth="1"/>
    <col min="10005" max="10005" width="19.28515625" style="2158" bestFit="1" customWidth="1"/>
    <col min="10006" max="10007" width="18.7109375" style="2158" customWidth="1"/>
    <col min="10008" max="10008" width="19.5703125" style="2158" customWidth="1"/>
    <col min="10009" max="10009" width="18.140625" style="2158" customWidth="1"/>
    <col min="10010" max="10010" width="19" style="2158" customWidth="1"/>
    <col min="10011" max="10013" width="19.42578125" style="2158" customWidth="1"/>
    <col min="10014" max="10247" width="9.140625" style="2158"/>
    <col min="10248" max="10248" width="56" style="2158" customWidth="1"/>
    <col min="10249" max="10249" width="17.7109375" style="2158" customWidth="1"/>
    <col min="10250" max="10250" width="18.5703125" style="2158" customWidth="1"/>
    <col min="10251" max="10251" width="18.28515625" style="2158" customWidth="1"/>
    <col min="10252" max="10252" width="18" style="2158" customWidth="1"/>
    <col min="10253" max="10253" width="18.5703125" style="2158" customWidth="1"/>
    <col min="10254" max="10254" width="18.140625" style="2158" customWidth="1"/>
    <col min="10255" max="10255" width="18.28515625" style="2158" customWidth="1"/>
    <col min="10256" max="10257" width="18" style="2158" customWidth="1"/>
    <col min="10258" max="10258" width="19" style="2158" bestFit="1" customWidth="1"/>
    <col min="10259" max="10259" width="19.140625" style="2158" bestFit="1" customWidth="1"/>
    <col min="10260" max="10260" width="19" style="2158" bestFit="1" customWidth="1"/>
    <col min="10261" max="10261" width="19.28515625" style="2158" bestFit="1" customWidth="1"/>
    <col min="10262" max="10263" width="18.7109375" style="2158" customWidth="1"/>
    <col min="10264" max="10264" width="19.5703125" style="2158" customWidth="1"/>
    <col min="10265" max="10265" width="18.140625" style="2158" customWidth="1"/>
    <col min="10266" max="10266" width="19" style="2158" customWidth="1"/>
    <col min="10267" max="10269" width="19.42578125" style="2158" customWidth="1"/>
    <col min="10270" max="10503" width="9.140625" style="2158"/>
    <col min="10504" max="10504" width="56" style="2158" customWidth="1"/>
    <col min="10505" max="10505" width="17.7109375" style="2158" customWidth="1"/>
    <col min="10506" max="10506" width="18.5703125" style="2158" customWidth="1"/>
    <col min="10507" max="10507" width="18.28515625" style="2158" customWidth="1"/>
    <col min="10508" max="10508" width="18" style="2158" customWidth="1"/>
    <col min="10509" max="10509" width="18.5703125" style="2158" customWidth="1"/>
    <col min="10510" max="10510" width="18.140625" style="2158" customWidth="1"/>
    <col min="10511" max="10511" width="18.28515625" style="2158" customWidth="1"/>
    <col min="10512" max="10513" width="18" style="2158" customWidth="1"/>
    <col min="10514" max="10514" width="19" style="2158" bestFit="1" customWidth="1"/>
    <col min="10515" max="10515" width="19.140625" style="2158" bestFit="1" customWidth="1"/>
    <col min="10516" max="10516" width="19" style="2158" bestFit="1" customWidth="1"/>
    <col min="10517" max="10517" width="19.28515625" style="2158" bestFit="1" customWidth="1"/>
    <col min="10518" max="10519" width="18.7109375" style="2158" customWidth="1"/>
    <col min="10520" max="10520" width="19.5703125" style="2158" customWidth="1"/>
    <col min="10521" max="10521" width="18.140625" style="2158" customWidth="1"/>
    <col min="10522" max="10522" width="19" style="2158" customWidth="1"/>
    <col min="10523" max="10525" width="19.42578125" style="2158" customWidth="1"/>
    <col min="10526" max="10759" width="9.140625" style="2158"/>
    <col min="10760" max="10760" width="56" style="2158" customWidth="1"/>
    <col min="10761" max="10761" width="17.7109375" style="2158" customWidth="1"/>
    <col min="10762" max="10762" width="18.5703125" style="2158" customWidth="1"/>
    <col min="10763" max="10763" width="18.28515625" style="2158" customWidth="1"/>
    <col min="10764" max="10764" width="18" style="2158" customWidth="1"/>
    <col min="10765" max="10765" width="18.5703125" style="2158" customWidth="1"/>
    <col min="10766" max="10766" width="18.140625" style="2158" customWidth="1"/>
    <col min="10767" max="10767" width="18.28515625" style="2158" customWidth="1"/>
    <col min="10768" max="10769" width="18" style="2158" customWidth="1"/>
    <col min="10770" max="10770" width="19" style="2158" bestFit="1" customWidth="1"/>
    <col min="10771" max="10771" width="19.140625" style="2158" bestFit="1" customWidth="1"/>
    <col min="10772" max="10772" width="19" style="2158" bestFit="1" customWidth="1"/>
    <col min="10773" max="10773" width="19.28515625" style="2158" bestFit="1" customWidth="1"/>
    <col min="10774" max="10775" width="18.7109375" style="2158" customWidth="1"/>
    <col min="10776" max="10776" width="19.5703125" style="2158" customWidth="1"/>
    <col min="10777" max="10777" width="18.140625" style="2158" customWidth="1"/>
    <col min="10778" max="10778" width="19" style="2158" customWidth="1"/>
    <col min="10779" max="10781" width="19.42578125" style="2158" customWidth="1"/>
    <col min="10782" max="11015" width="9.140625" style="2158"/>
    <col min="11016" max="11016" width="56" style="2158" customWidth="1"/>
    <col min="11017" max="11017" width="17.7109375" style="2158" customWidth="1"/>
    <col min="11018" max="11018" width="18.5703125" style="2158" customWidth="1"/>
    <col min="11019" max="11019" width="18.28515625" style="2158" customWidth="1"/>
    <col min="11020" max="11020" width="18" style="2158" customWidth="1"/>
    <col min="11021" max="11021" width="18.5703125" style="2158" customWidth="1"/>
    <col min="11022" max="11022" width="18.140625" style="2158" customWidth="1"/>
    <col min="11023" max="11023" width="18.28515625" style="2158" customWidth="1"/>
    <col min="11024" max="11025" width="18" style="2158" customWidth="1"/>
    <col min="11026" max="11026" width="19" style="2158" bestFit="1" customWidth="1"/>
    <col min="11027" max="11027" width="19.140625" style="2158" bestFit="1" customWidth="1"/>
    <col min="11028" max="11028" width="19" style="2158" bestFit="1" customWidth="1"/>
    <col min="11029" max="11029" width="19.28515625" style="2158" bestFit="1" customWidth="1"/>
    <col min="11030" max="11031" width="18.7109375" style="2158" customWidth="1"/>
    <col min="11032" max="11032" width="19.5703125" style="2158" customWidth="1"/>
    <col min="11033" max="11033" width="18.140625" style="2158" customWidth="1"/>
    <col min="11034" max="11034" width="19" style="2158" customWidth="1"/>
    <col min="11035" max="11037" width="19.42578125" style="2158" customWidth="1"/>
    <col min="11038" max="11271" width="9.140625" style="2158"/>
    <col min="11272" max="11272" width="56" style="2158" customWidth="1"/>
    <col min="11273" max="11273" width="17.7109375" style="2158" customWidth="1"/>
    <col min="11274" max="11274" width="18.5703125" style="2158" customWidth="1"/>
    <col min="11275" max="11275" width="18.28515625" style="2158" customWidth="1"/>
    <col min="11276" max="11276" width="18" style="2158" customWidth="1"/>
    <col min="11277" max="11277" width="18.5703125" style="2158" customWidth="1"/>
    <col min="11278" max="11278" width="18.140625" style="2158" customWidth="1"/>
    <col min="11279" max="11279" width="18.28515625" style="2158" customWidth="1"/>
    <col min="11280" max="11281" width="18" style="2158" customWidth="1"/>
    <col min="11282" max="11282" width="19" style="2158" bestFit="1" customWidth="1"/>
    <col min="11283" max="11283" width="19.140625" style="2158" bestFit="1" customWidth="1"/>
    <col min="11284" max="11284" width="19" style="2158" bestFit="1" customWidth="1"/>
    <col min="11285" max="11285" width="19.28515625" style="2158" bestFit="1" customWidth="1"/>
    <col min="11286" max="11287" width="18.7109375" style="2158" customWidth="1"/>
    <col min="11288" max="11288" width="19.5703125" style="2158" customWidth="1"/>
    <col min="11289" max="11289" width="18.140625" style="2158" customWidth="1"/>
    <col min="11290" max="11290" width="19" style="2158" customWidth="1"/>
    <col min="11291" max="11293" width="19.42578125" style="2158" customWidth="1"/>
    <col min="11294" max="11527" width="9.140625" style="2158"/>
    <col min="11528" max="11528" width="56" style="2158" customWidth="1"/>
    <col min="11529" max="11529" width="17.7109375" style="2158" customWidth="1"/>
    <col min="11530" max="11530" width="18.5703125" style="2158" customWidth="1"/>
    <col min="11531" max="11531" width="18.28515625" style="2158" customWidth="1"/>
    <col min="11532" max="11532" width="18" style="2158" customWidth="1"/>
    <col min="11533" max="11533" width="18.5703125" style="2158" customWidth="1"/>
    <col min="11534" max="11534" width="18.140625" style="2158" customWidth="1"/>
    <col min="11535" max="11535" width="18.28515625" style="2158" customWidth="1"/>
    <col min="11536" max="11537" width="18" style="2158" customWidth="1"/>
    <col min="11538" max="11538" width="19" style="2158" bestFit="1" customWidth="1"/>
    <col min="11539" max="11539" width="19.140625" style="2158" bestFit="1" customWidth="1"/>
    <col min="11540" max="11540" width="19" style="2158" bestFit="1" customWidth="1"/>
    <col min="11541" max="11541" width="19.28515625" style="2158" bestFit="1" customWidth="1"/>
    <col min="11542" max="11543" width="18.7109375" style="2158" customWidth="1"/>
    <col min="11544" max="11544" width="19.5703125" style="2158" customWidth="1"/>
    <col min="11545" max="11545" width="18.140625" style="2158" customWidth="1"/>
    <col min="11546" max="11546" width="19" style="2158" customWidth="1"/>
    <col min="11547" max="11549" width="19.42578125" style="2158" customWidth="1"/>
    <col min="11550" max="11783" width="9.140625" style="2158"/>
    <col min="11784" max="11784" width="56" style="2158" customWidth="1"/>
    <col min="11785" max="11785" width="17.7109375" style="2158" customWidth="1"/>
    <col min="11786" max="11786" width="18.5703125" style="2158" customWidth="1"/>
    <col min="11787" max="11787" width="18.28515625" style="2158" customWidth="1"/>
    <col min="11788" max="11788" width="18" style="2158" customWidth="1"/>
    <col min="11789" max="11789" width="18.5703125" style="2158" customWidth="1"/>
    <col min="11790" max="11790" width="18.140625" style="2158" customWidth="1"/>
    <col min="11791" max="11791" width="18.28515625" style="2158" customWidth="1"/>
    <col min="11792" max="11793" width="18" style="2158" customWidth="1"/>
    <col min="11794" max="11794" width="19" style="2158" bestFit="1" customWidth="1"/>
    <col min="11795" max="11795" width="19.140625" style="2158" bestFit="1" customWidth="1"/>
    <col min="11796" max="11796" width="19" style="2158" bestFit="1" customWidth="1"/>
    <col min="11797" max="11797" width="19.28515625" style="2158" bestFit="1" customWidth="1"/>
    <col min="11798" max="11799" width="18.7109375" style="2158" customWidth="1"/>
    <col min="11800" max="11800" width="19.5703125" style="2158" customWidth="1"/>
    <col min="11801" max="11801" width="18.140625" style="2158" customWidth="1"/>
    <col min="11802" max="11802" width="19" style="2158" customWidth="1"/>
    <col min="11803" max="11805" width="19.42578125" style="2158" customWidth="1"/>
    <col min="11806" max="12039" width="9.140625" style="2158"/>
    <col min="12040" max="12040" width="56" style="2158" customWidth="1"/>
    <col min="12041" max="12041" width="17.7109375" style="2158" customWidth="1"/>
    <col min="12042" max="12042" width="18.5703125" style="2158" customWidth="1"/>
    <col min="12043" max="12043" width="18.28515625" style="2158" customWidth="1"/>
    <col min="12044" max="12044" width="18" style="2158" customWidth="1"/>
    <col min="12045" max="12045" width="18.5703125" style="2158" customWidth="1"/>
    <col min="12046" max="12046" width="18.140625" style="2158" customWidth="1"/>
    <col min="12047" max="12047" width="18.28515625" style="2158" customWidth="1"/>
    <col min="12048" max="12049" width="18" style="2158" customWidth="1"/>
    <col min="12050" max="12050" width="19" style="2158" bestFit="1" customWidth="1"/>
    <col min="12051" max="12051" width="19.140625" style="2158" bestFit="1" customWidth="1"/>
    <col min="12052" max="12052" width="19" style="2158" bestFit="1" customWidth="1"/>
    <col min="12053" max="12053" width="19.28515625" style="2158" bestFit="1" customWidth="1"/>
    <col min="12054" max="12055" width="18.7109375" style="2158" customWidth="1"/>
    <col min="12056" max="12056" width="19.5703125" style="2158" customWidth="1"/>
    <col min="12057" max="12057" width="18.140625" style="2158" customWidth="1"/>
    <col min="12058" max="12058" width="19" style="2158" customWidth="1"/>
    <col min="12059" max="12061" width="19.42578125" style="2158" customWidth="1"/>
    <col min="12062" max="12295" width="9.140625" style="2158"/>
    <col min="12296" max="12296" width="56" style="2158" customWidth="1"/>
    <col min="12297" max="12297" width="17.7109375" style="2158" customWidth="1"/>
    <col min="12298" max="12298" width="18.5703125" style="2158" customWidth="1"/>
    <col min="12299" max="12299" width="18.28515625" style="2158" customWidth="1"/>
    <col min="12300" max="12300" width="18" style="2158" customWidth="1"/>
    <col min="12301" max="12301" width="18.5703125" style="2158" customWidth="1"/>
    <col min="12302" max="12302" width="18.140625" style="2158" customWidth="1"/>
    <col min="12303" max="12303" width="18.28515625" style="2158" customWidth="1"/>
    <col min="12304" max="12305" width="18" style="2158" customWidth="1"/>
    <col min="12306" max="12306" width="19" style="2158" bestFit="1" customWidth="1"/>
    <col min="12307" max="12307" width="19.140625" style="2158" bestFit="1" customWidth="1"/>
    <col min="12308" max="12308" width="19" style="2158" bestFit="1" customWidth="1"/>
    <col min="12309" max="12309" width="19.28515625" style="2158" bestFit="1" customWidth="1"/>
    <col min="12310" max="12311" width="18.7109375" style="2158" customWidth="1"/>
    <col min="12312" max="12312" width="19.5703125" style="2158" customWidth="1"/>
    <col min="12313" max="12313" width="18.140625" style="2158" customWidth="1"/>
    <col min="12314" max="12314" width="19" style="2158" customWidth="1"/>
    <col min="12315" max="12317" width="19.42578125" style="2158" customWidth="1"/>
    <col min="12318" max="12551" width="9.140625" style="2158"/>
    <col min="12552" max="12552" width="56" style="2158" customWidth="1"/>
    <col min="12553" max="12553" width="17.7109375" style="2158" customWidth="1"/>
    <col min="12554" max="12554" width="18.5703125" style="2158" customWidth="1"/>
    <col min="12555" max="12555" width="18.28515625" style="2158" customWidth="1"/>
    <col min="12556" max="12556" width="18" style="2158" customWidth="1"/>
    <col min="12557" max="12557" width="18.5703125" style="2158" customWidth="1"/>
    <col min="12558" max="12558" width="18.140625" style="2158" customWidth="1"/>
    <col min="12559" max="12559" width="18.28515625" style="2158" customWidth="1"/>
    <col min="12560" max="12561" width="18" style="2158" customWidth="1"/>
    <col min="12562" max="12562" width="19" style="2158" bestFit="1" customWidth="1"/>
    <col min="12563" max="12563" width="19.140625" style="2158" bestFit="1" customWidth="1"/>
    <col min="12564" max="12564" width="19" style="2158" bestFit="1" customWidth="1"/>
    <col min="12565" max="12565" width="19.28515625" style="2158" bestFit="1" customWidth="1"/>
    <col min="12566" max="12567" width="18.7109375" style="2158" customWidth="1"/>
    <col min="12568" max="12568" width="19.5703125" style="2158" customWidth="1"/>
    <col min="12569" max="12569" width="18.140625" style="2158" customWidth="1"/>
    <col min="12570" max="12570" width="19" style="2158" customWidth="1"/>
    <col min="12571" max="12573" width="19.42578125" style="2158" customWidth="1"/>
    <col min="12574" max="12807" width="9.140625" style="2158"/>
    <col min="12808" max="12808" width="56" style="2158" customWidth="1"/>
    <col min="12809" max="12809" width="17.7109375" style="2158" customWidth="1"/>
    <col min="12810" max="12810" width="18.5703125" style="2158" customWidth="1"/>
    <col min="12811" max="12811" width="18.28515625" style="2158" customWidth="1"/>
    <col min="12812" max="12812" width="18" style="2158" customWidth="1"/>
    <col min="12813" max="12813" width="18.5703125" style="2158" customWidth="1"/>
    <col min="12814" max="12814" width="18.140625" style="2158" customWidth="1"/>
    <col min="12815" max="12815" width="18.28515625" style="2158" customWidth="1"/>
    <col min="12816" max="12817" width="18" style="2158" customWidth="1"/>
    <col min="12818" max="12818" width="19" style="2158" bestFit="1" customWidth="1"/>
    <col min="12819" max="12819" width="19.140625" style="2158" bestFit="1" customWidth="1"/>
    <col min="12820" max="12820" width="19" style="2158" bestFit="1" customWidth="1"/>
    <col min="12821" max="12821" width="19.28515625" style="2158" bestFit="1" customWidth="1"/>
    <col min="12822" max="12823" width="18.7109375" style="2158" customWidth="1"/>
    <col min="12824" max="12824" width="19.5703125" style="2158" customWidth="1"/>
    <col min="12825" max="12825" width="18.140625" style="2158" customWidth="1"/>
    <col min="12826" max="12826" width="19" style="2158" customWidth="1"/>
    <col min="12827" max="12829" width="19.42578125" style="2158" customWidth="1"/>
    <col min="12830" max="13063" width="9.140625" style="2158"/>
    <col min="13064" max="13064" width="56" style="2158" customWidth="1"/>
    <col min="13065" max="13065" width="17.7109375" style="2158" customWidth="1"/>
    <col min="13066" max="13066" width="18.5703125" style="2158" customWidth="1"/>
    <col min="13067" max="13067" width="18.28515625" style="2158" customWidth="1"/>
    <col min="13068" max="13068" width="18" style="2158" customWidth="1"/>
    <col min="13069" max="13069" width="18.5703125" style="2158" customWidth="1"/>
    <col min="13070" max="13070" width="18.140625" style="2158" customWidth="1"/>
    <col min="13071" max="13071" width="18.28515625" style="2158" customWidth="1"/>
    <col min="13072" max="13073" width="18" style="2158" customWidth="1"/>
    <col min="13074" max="13074" width="19" style="2158" bestFit="1" customWidth="1"/>
    <col min="13075" max="13075" width="19.140625" style="2158" bestFit="1" customWidth="1"/>
    <col min="13076" max="13076" width="19" style="2158" bestFit="1" customWidth="1"/>
    <col min="13077" max="13077" width="19.28515625" style="2158" bestFit="1" customWidth="1"/>
    <col min="13078" max="13079" width="18.7109375" style="2158" customWidth="1"/>
    <col min="13080" max="13080" width="19.5703125" style="2158" customWidth="1"/>
    <col min="13081" max="13081" width="18.140625" style="2158" customWidth="1"/>
    <col min="13082" max="13082" width="19" style="2158" customWidth="1"/>
    <col min="13083" max="13085" width="19.42578125" style="2158" customWidth="1"/>
    <col min="13086" max="13319" width="9.140625" style="2158"/>
    <col min="13320" max="13320" width="56" style="2158" customWidth="1"/>
    <col min="13321" max="13321" width="17.7109375" style="2158" customWidth="1"/>
    <col min="13322" max="13322" width="18.5703125" style="2158" customWidth="1"/>
    <col min="13323" max="13323" width="18.28515625" style="2158" customWidth="1"/>
    <col min="13324" max="13324" width="18" style="2158" customWidth="1"/>
    <col min="13325" max="13325" width="18.5703125" style="2158" customWidth="1"/>
    <col min="13326" max="13326" width="18.140625" style="2158" customWidth="1"/>
    <col min="13327" max="13327" width="18.28515625" style="2158" customWidth="1"/>
    <col min="13328" max="13329" width="18" style="2158" customWidth="1"/>
    <col min="13330" max="13330" width="19" style="2158" bestFit="1" customWidth="1"/>
    <col min="13331" max="13331" width="19.140625" style="2158" bestFit="1" customWidth="1"/>
    <col min="13332" max="13332" width="19" style="2158" bestFit="1" customWidth="1"/>
    <col min="13333" max="13333" width="19.28515625" style="2158" bestFit="1" customWidth="1"/>
    <col min="13334" max="13335" width="18.7109375" style="2158" customWidth="1"/>
    <col min="13336" max="13336" width="19.5703125" style="2158" customWidth="1"/>
    <col min="13337" max="13337" width="18.140625" style="2158" customWidth="1"/>
    <col min="13338" max="13338" width="19" style="2158" customWidth="1"/>
    <col min="13339" max="13341" width="19.42578125" style="2158" customWidth="1"/>
    <col min="13342" max="13575" width="9.140625" style="2158"/>
    <col min="13576" max="13576" width="56" style="2158" customWidth="1"/>
    <col min="13577" max="13577" width="17.7109375" style="2158" customWidth="1"/>
    <col min="13578" max="13578" width="18.5703125" style="2158" customWidth="1"/>
    <col min="13579" max="13579" width="18.28515625" style="2158" customWidth="1"/>
    <col min="13580" max="13580" width="18" style="2158" customWidth="1"/>
    <col min="13581" max="13581" width="18.5703125" style="2158" customWidth="1"/>
    <col min="13582" max="13582" width="18.140625" style="2158" customWidth="1"/>
    <col min="13583" max="13583" width="18.28515625" style="2158" customWidth="1"/>
    <col min="13584" max="13585" width="18" style="2158" customWidth="1"/>
    <col min="13586" max="13586" width="19" style="2158" bestFit="1" customWidth="1"/>
    <col min="13587" max="13587" width="19.140625" style="2158" bestFit="1" customWidth="1"/>
    <col min="13588" max="13588" width="19" style="2158" bestFit="1" customWidth="1"/>
    <col min="13589" max="13589" width="19.28515625" style="2158" bestFit="1" customWidth="1"/>
    <col min="13590" max="13591" width="18.7109375" style="2158" customWidth="1"/>
    <col min="13592" max="13592" width="19.5703125" style="2158" customWidth="1"/>
    <col min="13593" max="13593" width="18.140625" style="2158" customWidth="1"/>
    <col min="13594" max="13594" width="19" style="2158" customWidth="1"/>
    <col min="13595" max="13597" width="19.42578125" style="2158" customWidth="1"/>
    <col min="13598" max="13831" width="9.140625" style="2158"/>
    <col min="13832" max="13832" width="56" style="2158" customWidth="1"/>
    <col min="13833" max="13833" width="17.7109375" style="2158" customWidth="1"/>
    <col min="13834" max="13834" width="18.5703125" style="2158" customWidth="1"/>
    <col min="13835" max="13835" width="18.28515625" style="2158" customWidth="1"/>
    <col min="13836" max="13836" width="18" style="2158" customWidth="1"/>
    <col min="13837" max="13837" width="18.5703125" style="2158" customWidth="1"/>
    <col min="13838" max="13838" width="18.140625" style="2158" customWidth="1"/>
    <col min="13839" max="13839" width="18.28515625" style="2158" customWidth="1"/>
    <col min="13840" max="13841" width="18" style="2158" customWidth="1"/>
    <col min="13842" max="13842" width="19" style="2158" bestFit="1" customWidth="1"/>
    <col min="13843" max="13843" width="19.140625" style="2158" bestFit="1" customWidth="1"/>
    <col min="13844" max="13844" width="19" style="2158" bestFit="1" customWidth="1"/>
    <col min="13845" max="13845" width="19.28515625" style="2158" bestFit="1" customWidth="1"/>
    <col min="13846" max="13847" width="18.7109375" style="2158" customWidth="1"/>
    <col min="13848" max="13848" width="19.5703125" style="2158" customWidth="1"/>
    <col min="13849" max="13849" width="18.140625" style="2158" customWidth="1"/>
    <col min="13850" max="13850" width="19" style="2158" customWidth="1"/>
    <col min="13851" max="13853" width="19.42578125" style="2158" customWidth="1"/>
    <col min="13854" max="14087" width="9.140625" style="2158"/>
    <col min="14088" max="14088" width="56" style="2158" customWidth="1"/>
    <col min="14089" max="14089" width="17.7109375" style="2158" customWidth="1"/>
    <col min="14090" max="14090" width="18.5703125" style="2158" customWidth="1"/>
    <col min="14091" max="14091" width="18.28515625" style="2158" customWidth="1"/>
    <col min="14092" max="14092" width="18" style="2158" customWidth="1"/>
    <col min="14093" max="14093" width="18.5703125" style="2158" customWidth="1"/>
    <col min="14094" max="14094" width="18.140625" style="2158" customWidth="1"/>
    <col min="14095" max="14095" width="18.28515625" style="2158" customWidth="1"/>
    <col min="14096" max="14097" width="18" style="2158" customWidth="1"/>
    <col min="14098" max="14098" width="19" style="2158" bestFit="1" customWidth="1"/>
    <col min="14099" max="14099" width="19.140625" style="2158" bestFit="1" customWidth="1"/>
    <col min="14100" max="14100" width="19" style="2158" bestFit="1" customWidth="1"/>
    <col min="14101" max="14101" width="19.28515625" style="2158" bestFit="1" customWidth="1"/>
    <col min="14102" max="14103" width="18.7109375" style="2158" customWidth="1"/>
    <col min="14104" max="14104" width="19.5703125" style="2158" customWidth="1"/>
    <col min="14105" max="14105" width="18.140625" style="2158" customWidth="1"/>
    <col min="14106" max="14106" width="19" style="2158" customWidth="1"/>
    <col min="14107" max="14109" width="19.42578125" style="2158" customWidth="1"/>
    <col min="14110" max="14343" width="9.140625" style="2158"/>
    <col min="14344" max="14344" width="56" style="2158" customWidth="1"/>
    <col min="14345" max="14345" width="17.7109375" style="2158" customWidth="1"/>
    <col min="14346" max="14346" width="18.5703125" style="2158" customWidth="1"/>
    <col min="14347" max="14347" width="18.28515625" style="2158" customWidth="1"/>
    <col min="14348" max="14348" width="18" style="2158" customWidth="1"/>
    <col min="14349" max="14349" width="18.5703125" style="2158" customWidth="1"/>
    <col min="14350" max="14350" width="18.140625" style="2158" customWidth="1"/>
    <col min="14351" max="14351" width="18.28515625" style="2158" customWidth="1"/>
    <col min="14352" max="14353" width="18" style="2158" customWidth="1"/>
    <col min="14354" max="14354" width="19" style="2158" bestFit="1" customWidth="1"/>
    <col min="14355" max="14355" width="19.140625" style="2158" bestFit="1" customWidth="1"/>
    <col min="14356" max="14356" width="19" style="2158" bestFit="1" customWidth="1"/>
    <col min="14357" max="14357" width="19.28515625" style="2158" bestFit="1" customWidth="1"/>
    <col min="14358" max="14359" width="18.7109375" style="2158" customWidth="1"/>
    <col min="14360" max="14360" width="19.5703125" style="2158" customWidth="1"/>
    <col min="14361" max="14361" width="18.140625" style="2158" customWidth="1"/>
    <col min="14362" max="14362" width="19" style="2158" customWidth="1"/>
    <col min="14363" max="14365" width="19.42578125" style="2158" customWidth="1"/>
    <col min="14366" max="14599" width="9.140625" style="2158"/>
    <col min="14600" max="14600" width="56" style="2158" customWidth="1"/>
    <col min="14601" max="14601" width="17.7109375" style="2158" customWidth="1"/>
    <col min="14602" max="14602" width="18.5703125" style="2158" customWidth="1"/>
    <col min="14603" max="14603" width="18.28515625" style="2158" customWidth="1"/>
    <col min="14604" max="14604" width="18" style="2158" customWidth="1"/>
    <col min="14605" max="14605" width="18.5703125" style="2158" customWidth="1"/>
    <col min="14606" max="14606" width="18.140625" style="2158" customWidth="1"/>
    <col min="14607" max="14607" width="18.28515625" style="2158" customWidth="1"/>
    <col min="14608" max="14609" width="18" style="2158" customWidth="1"/>
    <col min="14610" max="14610" width="19" style="2158" bestFit="1" customWidth="1"/>
    <col min="14611" max="14611" width="19.140625" style="2158" bestFit="1" customWidth="1"/>
    <col min="14612" max="14612" width="19" style="2158" bestFit="1" customWidth="1"/>
    <col min="14613" max="14613" width="19.28515625" style="2158" bestFit="1" customWidth="1"/>
    <col min="14614" max="14615" width="18.7109375" style="2158" customWidth="1"/>
    <col min="14616" max="14616" width="19.5703125" style="2158" customWidth="1"/>
    <col min="14617" max="14617" width="18.140625" style="2158" customWidth="1"/>
    <col min="14618" max="14618" width="19" style="2158" customWidth="1"/>
    <col min="14619" max="14621" width="19.42578125" style="2158" customWidth="1"/>
    <col min="14622" max="14855" width="9.140625" style="2158"/>
    <col min="14856" max="14856" width="56" style="2158" customWidth="1"/>
    <col min="14857" max="14857" width="17.7109375" style="2158" customWidth="1"/>
    <col min="14858" max="14858" width="18.5703125" style="2158" customWidth="1"/>
    <col min="14859" max="14859" width="18.28515625" style="2158" customWidth="1"/>
    <col min="14860" max="14860" width="18" style="2158" customWidth="1"/>
    <col min="14861" max="14861" width="18.5703125" style="2158" customWidth="1"/>
    <col min="14862" max="14862" width="18.140625" style="2158" customWidth="1"/>
    <col min="14863" max="14863" width="18.28515625" style="2158" customWidth="1"/>
    <col min="14864" max="14865" width="18" style="2158" customWidth="1"/>
    <col min="14866" max="14866" width="19" style="2158" bestFit="1" customWidth="1"/>
    <col min="14867" max="14867" width="19.140625" style="2158" bestFit="1" customWidth="1"/>
    <col min="14868" max="14868" width="19" style="2158" bestFit="1" customWidth="1"/>
    <col min="14869" max="14869" width="19.28515625" style="2158" bestFit="1" customWidth="1"/>
    <col min="14870" max="14871" width="18.7109375" style="2158" customWidth="1"/>
    <col min="14872" max="14872" width="19.5703125" style="2158" customWidth="1"/>
    <col min="14873" max="14873" width="18.140625" style="2158" customWidth="1"/>
    <col min="14874" max="14874" width="19" style="2158" customWidth="1"/>
    <col min="14875" max="14877" width="19.42578125" style="2158" customWidth="1"/>
    <col min="14878" max="15111" width="9.140625" style="2158"/>
    <col min="15112" max="15112" width="56" style="2158" customWidth="1"/>
    <col min="15113" max="15113" width="17.7109375" style="2158" customWidth="1"/>
    <col min="15114" max="15114" width="18.5703125" style="2158" customWidth="1"/>
    <col min="15115" max="15115" width="18.28515625" style="2158" customWidth="1"/>
    <col min="15116" max="15116" width="18" style="2158" customWidth="1"/>
    <col min="15117" max="15117" width="18.5703125" style="2158" customWidth="1"/>
    <col min="15118" max="15118" width="18.140625" style="2158" customWidth="1"/>
    <col min="15119" max="15119" width="18.28515625" style="2158" customWidth="1"/>
    <col min="15120" max="15121" width="18" style="2158" customWidth="1"/>
    <col min="15122" max="15122" width="19" style="2158" bestFit="1" customWidth="1"/>
    <col min="15123" max="15123" width="19.140625" style="2158" bestFit="1" customWidth="1"/>
    <col min="15124" max="15124" width="19" style="2158" bestFit="1" customWidth="1"/>
    <col min="15125" max="15125" width="19.28515625" style="2158" bestFit="1" customWidth="1"/>
    <col min="15126" max="15127" width="18.7109375" style="2158" customWidth="1"/>
    <col min="15128" max="15128" width="19.5703125" style="2158" customWidth="1"/>
    <col min="15129" max="15129" width="18.140625" style="2158" customWidth="1"/>
    <col min="15130" max="15130" width="19" style="2158" customWidth="1"/>
    <col min="15131" max="15133" width="19.42578125" style="2158" customWidth="1"/>
    <col min="15134" max="15367" width="9.140625" style="2158"/>
    <col min="15368" max="15368" width="56" style="2158" customWidth="1"/>
    <col min="15369" max="15369" width="17.7109375" style="2158" customWidth="1"/>
    <col min="15370" max="15370" width="18.5703125" style="2158" customWidth="1"/>
    <col min="15371" max="15371" width="18.28515625" style="2158" customWidth="1"/>
    <col min="15372" max="15372" width="18" style="2158" customWidth="1"/>
    <col min="15373" max="15373" width="18.5703125" style="2158" customWidth="1"/>
    <col min="15374" max="15374" width="18.140625" style="2158" customWidth="1"/>
    <col min="15375" max="15375" width="18.28515625" style="2158" customWidth="1"/>
    <col min="15376" max="15377" width="18" style="2158" customWidth="1"/>
    <col min="15378" max="15378" width="19" style="2158" bestFit="1" customWidth="1"/>
    <col min="15379" max="15379" width="19.140625" style="2158" bestFit="1" customWidth="1"/>
    <col min="15380" max="15380" width="19" style="2158" bestFit="1" customWidth="1"/>
    <col min="15381" max="15381" width="19.28515625" style="2158" bestFit="1" customWidth="1"/>
    <col min="15382" max="15383" width="18.7109375" style="2158" customWidth="1"/>
    <col min="15384" max="15384" width="19.5703125" style="2158" customWidth="1"/>
    <col min="15385" max="15385" width="18.140625" style="2158" customWidth="1"/>
    <col min="15386" max="15386" width="19" style="2158" customWidth="1"/>
    <col min="15387" max="15389" width="19.42578125" style="2158" customWidth="1"/>
    <col min="15390" max="15623" width="9.140625" style="2158"/>
    <col min="15624" max="15624" width="56" style="2158" customWidth="1"/>
    <col min="15625" max="15625" width="17.7109375" style="2158" customWidth="1"/>
    <col min="15626" max="15626" width="18.5703125" style="2158" customWidth="1"/>
    <col min="15627" max="15627" width="18.28515625" style="2158" customWidth="1"/>
    <col min="15628" max="15628" width="18" style="2158" customWidth="1"/>
    <col min="15629" max="15629" width="18.5703125" style="2158" customWidth="1"/>
    <col min="15630" max="15630" width="18.140625" style="2158" customWidth="1"/>
    <col min="15631" max="15631" width="18.28515625" style="2158" customWidth="1"/>
    <col min="15632" max="15633" width="18" style="2158" customWidth="1"/>
    <col min="15634" max="15634" width="19" style="2158" bestFit="1" customWidth="1"/>
    <col min="15635" max="15635" width="19.140625" style="2158" bestFit="1" customWidth="1"/>
    <col min="15636" max="15636" width="19" style="2158" bestFit="1" customWidth="1"/>
    <col min="15637" max="15637" width="19.28515625" style="2158" bestFit="1" customWidth="1"/>
    <col min="15638" max="15639" width="18.7109375" style="2158" customWidth="1"/>
    <col min="15640" max="15640" width="19.5703125" style="2158" customWidth="1"/>
    <col min="15641" max="15641" width="18.140625" style="2158" customWidth="1"/>
    <col min="15642" max="15642" width="19" style="2158" customWidth="1"/>
    <col min="15643" max="15645" width="19.42578125" style="2158" customWidth="1"/>
    <col min="15646" max="15879" width="9.140625" style="2158"/>
    <col min="15880" max="15880" width="56" style="2158" customWidth="1"/>
    <col min="15881" max="15881" width="17.7109375" style="2158" customWidth="1"/>
    <col min="15882" max="15882" width="18.5703125" style="2158" customWidth="1"/>
    <col min="15883" max="15883" width="18.28515625" style="2158" customWidth="1"/>
    <col min="15884" max="15884" width="18" style="2158" customWidth="1"/>
    <col min="15885" max="15885" width="18.5703125" style="2158" customWidth="1"/>
    <col min="15886" max="15886" width="18.140625" style="2158" customWidth="1"/>
    <col min="15887" max="15887" width="18.28515625" style="2158" customWidth="1"/>
    <col min="15888" max="15889" width="18" style="2158" customWidth="1"/>
    <col min="15890" max="15890" width="19" style="2158" bestFit="1" customWidth="1"/>
    <col min="15891" max="15891" width="19.140625" style="2158" bestFit="1" customWidth="1"/>
    <col min="15892" max="15892" width="19" style="2158" bestFit="1" customWidth="1"/>
    <col min="15893" max="15893" width="19.28515625" style="2158" bestFit="1" customWidth="1"/>
    <col min="15894" max="15895" width="18.7109375" style="2158" customWidth="1"/>
    <col min="15896" max="15896" width="19.5703125" style="2158" customWidth="1"/>
    <col min="15897" max="15897" width="18.140625" style="2158" customWidth="1"/>
    <col min="15898" max="15898" width="19" style="2158" customWidth="1"/>
    <col min="15899" max="15901" width="19.42578125" style="2158" customWidth="1"/>
    <col min="15902" max="16135" width="9.140625" style="2158"/>
    <col min="16136" max="16136" width="56" style="2158" customWidth="1"/>
    <col min="16137" max="16137" width="17.7109375" style="2158" customWidth="1"/>
    <col min="16138" max="16138" width="18.5703125" style="2158" customWidth="1"/>
    <col min="16139" max="16139" width="18.28515625" style="2158" customWidth="1"/>
    <col min="16140" max="16140" width="18" style="2158" customWidth="1"/>
    <col min="16141" max="16141" width="18.5703125" style="2158" customWidth="1"/>
    <col min="16142" max="16142" width="18.140625" style="2158" customWidth="1"/>
    <col min="16143" max="16143" width="18.28515625" style="2158" customWidth="1"/>
    <col min="16144" max="16145" width="18" style="2158" customWidth="1"/>
    <col min="16146" max="16146" width="19" style="2158" bestFit="1" customWidth="1"/>
    <col min="16147" max="16147" width="19.140625" style="2158" bestFit="1" customWidth="1"/>
    <col min="16148" max="16148" width="19" style="2158" bestFit="1" customWidth="1"/>
    <col min="16149" max="16149" width="19.28515625" style="2158" bestFit="1" customWidth="1"/>
    <col min="16150" max="16151" width="18.7109375" style="2158" customWidth="1"/>
    <col min="16152" max="16152" width="19.5703125" style="2158" customWidth="1"/>
    <col min="16153" max="16153" width="18.140625" style="2158" customWidth="1"/>
    <col min="16154" max="16154" width="19" style="2158" customWidth="1"/>
    <col min="16155" max="16157" width="19.42578125" style="2158" customWidth="1"/>
    <col min="16158" max="16384" width="9.140625" style="2158"/>
  </cols>
  <sheetData>
    <row r="1" spans="1:37" ht="25.5">
      <c r="A1" s="1172" t="s">
        <v>322</v>
      </c>
    </row>
    <row r="2" spans="1:37" ht="36.75" thickBot="1">
      <c r="A2" s="2334" t="s">
        <v>1288</v>
      </c>
    </row>
    <row r="3" spans="1:37" ht="16.5" thickBot="1">
      <c r="A3" s="2335"/>
      <c r="B3" s="2335" t="s">
        <v>1141</v>
      </c>
      <c r="C3" s="2335" t="s">
        <v>1142</v>
      </c>
      <c r="D3" s="2335" t="s">
        <v>1143</v>
      </c>
      <c r="E3" s="2335" t="s">
        <v>1144</v>
      </c>
      <c r="F3" s="2335" t="s">
        <v>1146</v>
      </c>
      <c r="G3" s="2335" t="s">
        <v>1147</v>
      </c>
      <c r="H3" s="2335" t="s">
        <v>1148</v>
      </c>
      <c r="I3" s="2335" t="s">
        <v>1149</v>
      </c>
      <c r="J3" s="2335" t="s">
        <v>1018</v>
      </c>
      <c r="K3" s="2335" t="s">
        <v>1019</v>
      </c>
      <c r="L3" s="2335" t="s">
        <v>1020</v>
      </c>
      <c r="M3" s="2335" t="s">
        <v>1021</v>
      </c>
      <c r="N3" s="2335" t="s">
        <v>1023</v>
      </c>
      <c r="O3" s="2335" t="s">
        <v>1024</v>
      </c>
      <c r="P3" s="2335" t="s">
        <v>1025</v>
      </c>
      <c r="Q3" s="2335" t="s">
        <v>1026</v>
      </c>
      <c r="R3" s="2335" t="s">
        <v>1028</v>
      </c>
      <c r="S3" s="2335" t="s">
        <v>1029</v>
      </c>
      <c r="T3" s="2335" t="s">
        <v>1030</v>
      </c>
      <c r="U3" s="2335" t="s">
        <v>1031</v>
      </c>
      <c r="V3" s="2335" t="s">
        <v>1175</v>
      </c>
      <c r="W3" s="2335" t="s">
        <v>1176</v>
      </c>
      <c r="X3" s="2335" t="s">
        <v>1110</v>
      </c>
      <c r="Y3" s="2335" t="s">
        <v>1177</v>
      </c>
      <c r="Z3" s="2335" t="s">
        <v>1289</v>
      </c>
      <c r="AA3" s="2335" t="s">
        <v>1290</v>
      </c>
      <c r="AB3" s="2335" t="s">
        <v>1291</v>
      </c>
      <c r="AC3" s="2335" t="s">
        <v>1292</v>
      </c>
      <c r="AD3" s="2335" t="s">
        <v>1293</v>
      </c>
      <c r="AE3" s="2335" t="s">
        <v>1294</v>
      </c>
      <c r="AF3" s="2335" t="s">
        <v>1295</v>
      </c>
      <c r="AG3" s="2335" t="s">
        <v>1296</v>
      </c>
      <c r="AH3" s="2335" t="s">
        <v>1297</v>
      </c>
      <c r="AI3" s="2335" t="s">
        <v>1298</v>
      </c>
      <c r="AJ3" s="2335" t="s">
        <v>1299</v>
      </c>
      <c r="AK3" s="2335" t="s">
        <v>1300</v>
      </c>
    </row>
    <row r="4" spans="1:37" ht="16.5" thickBot="1">
      <c r="A4" s="2336" t="s">
        <v>1301</v>
      </c>
      <c r="B4" s="2337">
        <v>9432.1623636380136</v>
      </c>
      <c r="C4" s="2337">
        <v>10383.671456223572</v>
      </c>
      <c r="D4" s="2337">
        <v>10109.89160108073</v>
      </c>
      <c r="E4" s="2337">
        <v>-586.42529415000172</v>
      </c>
      <c r="F4" s="2337">
        <v>1272.6591659489841</v>
      </c>
      <c r="G4" s="2337">
        <v>2190.2422854572765</v>
      </c>
      <c r="H4" s="2337">
        <v>3401.2736695286326</v>
      </c>
      <c r="I4" s="2337">
        <v>7156.9337124070144</v>
      </c>
      <c r="J4" s="2337">
        <v>1648.693884332889</v>
      </c>
      <c r="K4" s="2337">
        <v>4061.9940488527718</v>
      </c>
      <c r="L4" s="2337">
        <v>2232.4462725236717</v>
      </c>
      <c r="M4" s="2337">
        <v>6636.5563158528457</v>
      </c>
      <c r="N4" s="2338">
        <v>5649.5364658480112</v>
      </c>
      <c r="O4" s="2338">
        <v>6705.7199991494745</v>
      </c>
      <c r="P4" s="2338">
        <v>-3282.0817716334768</v>
      </c>
      <c r="Q4" s="2338">
        <v>3584.4425082080252</v>
      </c>
      <c r="R4" s="2338">
        <v>4495.2088129936064</v>
      </c>
      <c r="S4" s="2338">
        <v>1333.6221466725374</v>
      </c>
      <c r="T4" s="2338">
        <v>8582.59995664296</v>
      </c>
      <c r="U4" s="2338">
        <v>4520.7865549804865</v>
      </c>
      <c r="V4" s="2338">
        <v>6554.4623385018158</v>
      </c>
      <c r="W4" s="2338">
        <v>4594.953519390886</v>
      </c>
      <c r="X4" s="2338">
        <v>3674.341454097098</v>
      </c>
      <c r="Y4" s="2338">
        <v>5324.4292515577226</v>
      </c>
      <c r="Z4" s="2338">
        <v>3213.8057902954242</v>
      </c>
      <c r="AA4" s="2338">
        <v>-185.89633599115132</v>
      </c>
      <c r="AB4" s="2338">
        <v>1373.9360109493373</v>
      </c>
      <c r="AC4" s="2338">
        <v>-3123.1587461424415</v>
      </c>
      <c r="AD4" s="2338">
        <v>-5669.8283722213</v>
      </c>
      <c r="AE4" s="2338">
        <v>-2059.6333370568645</v>
      </c>
      <c r="AF4" s="2338">
        <v>-5695.2673723611188</v>
      </c>
      <c r="AG4" s="2338">
        <v>-2013.9134523260245</v>
      </c>
      <c r="AH4" s="2338">
        <v>959.94032194687952</v>
      </c>
      <c r="AI4" s="2338">
        <v>-1838.8935811499778</v>
      </c>
      <c r="AJ4" s="2338">
        <v>-48.889367827221577</v>
      </c>
      <c r="AK4" s="2338">
        <v>3248.8557355293569</v>
      </c>
    </row>
    <row r="5" spans="1:37" ht="16.5" thickBot="1">
      <c r="A5" s="2339" t="s">
        <v>1302</v>
      </c>
      <c r="B5" s="2340">
        <v>12980.566877775365</v>
      </c>
      <c r="C5" s="2340">
        <v>15248.962967318825</v>
      </c>
      <c r="D5" s="2340">
        <v>15423.410799539442</v>
      </c>
      <c r="E5" s="2340">
        <v>2566.5212535086757</v>
      </c>
      <c r="F5" s="2340">
        <v>3380.7856355060549</v>
      </c>
      <c r="G5" s="2340">
        <v>4767.7523647996986</v>
      </c>
      <c r="H5" s="2340">
        <v>6596.0002746417158</v>
      </c>
      <c r="I5" s="2340">
        <v>10924.555983460214</v>
      </c>
      <c r="J5" s="2340">
        <v>6449.7318330962153</v>
      </c>
      <c r="K5" s="2340">
        <v>8009.005507001144</v>
      </c>
      <c r="L5" s="2340">
        <v>6931.635375781505</v>
      </c>
      <c r="M5" s="2340">
        <v>10381.245055874377</v>
      </c>
      <c r="N5" s="2341">
        <v>9891.3564150369275</v>
      </c>
      <c r="O5" s="2341">
        <v>11958.814797311465</v>
      </c>
      <c r="P5" s="2341">
        <v>3620.6650153089904</v>
      </c>
      <c r="Q5" s="2341">
        <v>9531.5979720710438</v>
      </c>
      <c r="R5" s="2341">
        <v>10418.125204863976</v>
      </c>
      <c r="S5" s="2341">
        <v>7039.6140310877199</v>
      </c>
      <c r="T5" s="2341">
        <v>13546.033235592909</v>
      </c>
      <c r="U5" s="2341">
        <v>9921.8080172080972</v>
      </c>
      <c r="V5" s="2341">
        <v>11411.437323688406</v>
      </c>
      <c r="W5" s="2341">
        <v>12079.949631642517</v>
      </c>
      <c r="X5" s="2341">
        <v>10074.058348569028</v>
      </c>
      <c r="Y5" s="2341">
        <v>10201.627795211292</v>
      </c>
      <c r="Z5" s="2341">
        <v>7588.3309666830155</v>
      </c>
      <c r="AA5" s="2341">
        <v>6037.6166704563584</v>
      </c>
      <c r="AB5" s="2341">
        <v>6443.3202122276962</v>
      </c>
      <c r="AC5" s="2341">
        <v>923.10294654192694</v>
      </c>
      <c r="AD5" s="2341">
        <v>-2702.662167579907</v>
      </c>
      <c r="AE5" s="2341">
        <v>51.341690410908996</v>
      </c>
      <c r="AF5" s="2341">
        <v>-2822.955369492156</v>
      </c>
      <c r="AG5" s="2341">
        <v>-972.74459171899252</v>
      </c>
      <c r="AH5" s="2341">
        <v>-832.51938002119186</v>
      </c>
      <c r="AI5" s="2341">
        <v>-1842.6324795698747</v>
      </c>
      <c r="AJ5" s="2341">
        <v>-122.86899088095379</v>
      </c>
      <c r="AK5" s="2341">
        <v>2261.962483126842</v>
      </c>
    </row>
    <row r="6" spans="1:37" ht="16.5" thickBot="1">
      <c r="A6" s="2342" t="s">
        <v>1303</v>
      </c>
      <c r="B6" s="2343">
        <v>21694.289259000005</v>
      </c>
      <c r="C6" s="2343">
        <v>26632.681034999998</v>
      </c>
      <c r="D6" s="2343">
        <v>26039.354162</v>
      </c>
      <c r="E6" s="2343">
        <v>11950.162536777778</v>
      </c>
      <c r="F6" s="2343">
        <v>10347.47601073059</v>
      </c>
      <c r="G6" s="2343">
        <v>12305.567997768601</v>
      </c>
      <c r="H6" s="2343">
        <v>15214.131666502832</v>
      </c>
      <c r="I6" s="2343">
        <v>18921.892917464644</v>
      </c>
      <c r="J6" s="2343">
        <v>18846.570525557629</v>
      </c>
      <c r="K6" s="2343">
        <v>18868.96399180451</v>
      </c>
      <c r="L6" s="2343">
        <v>19540.582466850876</v>
      </c>
      <c r="M6" s="2343">
        <v>21275.968468126986</v>
      </c>
      <c r="N6" s="2344">
        <v>23512.523979034257</v>
      </c>
      <c r="O6" s="2344">
        <v>26082.502673822921</v>
      </c>
      <c r="P6" s="2344">
        <v>23109.099652254361</v>
      </c>
      <c r="Q6" s="2344">
        <v>24459.701017678464</v>
      </c>
      <c r="R6" s="2344">
        <v>26104.277364195877</v>
      </c>
      <c r="S6" s="2344">
        <v>22523.74603078475</v>
      </c>
      <c r="T6" s="2344">
        <v>23714.924477899818</v>
      </c>
      <c r="U6" s="2344">
        <v>21979.383036638308</v>
      </c>
      <c r="V6" s="2344">
        <v>22890.350096795752</v>
      </c>
      <c r="W6" s="2344">
        <v>26279.600586450691</v>
      </c>
      <c r="X6" s="2344">
        <v>23391.705455893676</v>
      </c>
      <c r="Y6" s="2344">
        <v>22556.397792130268</v>
      </c>
      <c r="Z6" s="2344">
        <v>22166.850933911926</v>
      </c>
      <c r="AA6" s="2344">
        <v>22623.09805303254</v>
      </c>
      <c r="AB6" s="2344">
        <v>21182.853134681882</v>
      </c>
      <c r="AC6" s="2344">
        <v>16613.311923326513</v>
      </c>
      <c r="AD6" s="2344">
        <v>12114.17256668277</v>
      </c>
      <c r="AE6" s="2344">
        <v>13065.693868901881</v>
      </c>
      <c r="AF6" s="2344">
        <v>10459.154799053318</v>
      </c>
      <c r="AG6" s="2344">
        <v>10248.717287483052</v>
      </c>
      <c r="AH6" s="2344">
        <v>7601.8425455801034</v>
      </c>
      <c r="AI6" s="2344">
        <v>9263.5468642248889</v>
      </c>
      <c r="AJ6" s="2344">
        <v>7924.1358533231814</v>
      </c>
      <c r="AK6" s="2344">
        <v>9914.3696898875442</v>
      </c>
    </row>
    <row r="7" spans="1:37" ht="16.5" thickBot="1">
      <c r="A7" s="2342" t="s">
        <v>1304</v>
      </c>
      <c r="B7" s="2343">
        <v>-8713.7223812246393</v>
      </c>
      <c r="C7" s="2343">
        <v>-11383.718067681173</v>
      </c>
      <c r="D7" s="2343">
        <v>-10615.943362460557</v>
      </c>
      <c r="E7" s="2343">
        <v>-9383.6412832691021</v>
      </c>
      <c r="F7" s="2343">
        <v>-6966.6903752245353</v>
      </c>
      <c r="G7" s="2343">
        <v>-7537.8156329689027</v>
      </c>
      <c r="H7" s="2343">
        <v>-8618.1313918611158</v>
      </c>
      <c r="I7" s="2343">
        <v>-7997.3369340044292</v>
      </c>
      <c r="J7" s="2343">
        <v>-12396.838692461413</v>
      </c>
      <c r="K7" s="2343">
        <v>-10859.958484803366</v>
      </c>
      <c r="L7" s="2343">
        <v>-12608.947091069371</v>
      </c>
      <c r="M7" s="2343">
        <v>-10894.72341225261</v>
      </c>
      <c r="N7" s="2344">
        <v>-13621.167563997329</v>
      </c>
      <c r="O7" s="2344">
        <v>-14123.687876511456</v>
      </c>
      <c r="P7" s="2344">
        <v>-19488.434636945371</v>
      </c>
      <c r="Q7" s="2344">
        <v>-14928.10304560742</v>
      </c>
      <c r="R7" s="2344">
        <v>-15686.152159331901</v>
      </c>
      <c r="S7" s="2344">
        <v>-15484.131999697031</v>
      </c>
      <c r="T7" s="2344">
        <v>-10168.891242306909</v>
      </c>
      <c r="U7" s="2344">
        <v>-12057.575019430211</v>
      </c>
      <c r="V7" s="2344">
        <v>-11478.912773107346</v>
      </c>
      <c r="W7" s="2344">
        <v>-14199.650954808174</v>
      </c>
      <c r="X7" s="2344">
        <v>-13317.647107324648</v>
      </c>
      <c r="Y7" s="2344">
        <v>-12354.769996918976</v>
      </c>
      <c r="Z7" s="2344">
        <v>-14578.519967228911</v>
      </c>
      <c r="AA7" s="2344">
        <v>-16585.481382576181</v>
      </c>
      <c r="AB7" s="2344">
        <v>-14739.532922454186</v>
      </c>
      <c r="AC7" s="2344">
        <v>-15690.208976784586</v>
      </c>
      <c r="AD7" s="2344">
        <v>-14816.834734262677</v>
      </c>
      <c r="AE7" s="2344">
        <v>-13014.352178490972</v>
      </c>
      <c r="AF7" s="2344">
        <v>-13282.110168545474</v>
      </c>
      <c r="AG7" s="2344">
        <v>-11221.461879202045</v>
      </c>
      <c r="AH7" s="2344">
        <v>-8434.3619256012953</v>
      </c>
      <c r="AI7" s="2344">
        <v>-11106.179343794764</v>
      </c>
      <c r="AJ7" s="2344">
        <v>-8047.0048442041352</v>
      </c>
      <c r="AK7" s="2344">
        <v>-7652.4072067607021</v>
      </c>
    </row>
    <row r="8" spans="1:37" ht="16.5" thickBot="1">
      <c r="A8" s="2345" t="s">
        <v>1305</v>
      </c>
      <c r="B8" s="2346">
        <v>21694.289259000005</v>
      </c>
      <c r="C8" s="2346">
        <v>26632.681034999998</v>
      </c>
      <c r="D8" s="2346">
        <v>26039.354162</v>
      </c>
      <c r="E8" s="2346">
        <v>11950.162536777778</v>
      </c>
      <c r="F8" s="2346">
        <v>10347.47601073059</v>
      </c>
      <c r="G8" s="2346">
        <v>12305.567997768601</v>
      </c>
      <c r="H8" s="2346">
        <v>15214.131666502832</v>
      </c>
      <c r="I8" s="2346">
        <v>18921.892917464644</v>
      </c>
      <c r="J8" s="2346">
        <v>18846.570525557629</v>
      </c>
      <c r="K8" s="2346">
        <v>18868.96399180451</v>
      </c>
      <c r="L8" s="2346">
        <v>19540.582466850876</v>
      </c>
      <c r="M8" s="2346">
        <v>21275.968468126986</v>
      </c>
      <c r="N8" s="2347">
        <v>23512.523979034257</v>
      </c>
      <c r="O8" s="2347">
        <v>26082.502673822921</v>
      </c>
      <c r="P8" s="2347">
        <v>23109.099652254361</v>
      </c>
      <c r="Q8" s="2347">
        <v>24459.701017678464</v>
      </c>
      <c r="R8" s="2347">
        <v>26104.277364195877</v>
      </c>
      <c r="S8" s="2347">
        <v>22523.74603078475</v>
      </c>
      <c r="T8" s="2347">
        <v>23714.924477899818</v>
      </c>
      <c r="U8" s="2347">
        <v>21979.383036638308</v>
      </c>
      <c r="V8" s="2347">
        <v>22890.350096795752</v>
      </c>
      <c r="W8" s="2347">
        <v>26279.600586450691</v>
      </c>
      <c r="X8" s="2347">
        <v>23391.705455893676</v>
      </c>
      <c r="Y8" s="2347">
        <v>22556.397792130268</v>
      </c>
      <c r="Z8" s="2347">
        <v>22166.850933911926</v>
      </c>
      <c r="AA8" s="2347">
        <v>22623.09805303254</v>
      </c>
      <c r="AB8" s="2347">
        <v>21182.853134681882</v>
      </c>
      <c r="AC8" s="2347">
        <v>16613.311923326513</v>
      </c>
      <c r="AD8" s="2347">
        <v>12114.17256668277</v>
      </c>
      <c r="AE8" s="2347">
        <v>13065.693868901881</v>
      </c>
      <c r="AF8" s="2347">
        <v>10459.154799053318</v>
      </c>
      <c r="AG8" s="2347">
        <v>10248.717287483052</v>
      </c>
      <c r="AH8" s="2347">
        <v>7601.8425455801034</v>
      </c>
      <c r="AI8" s="2347">
        <v>9263.5468642248889</v>
      </c>
      <c r="AJ8" s="2347">
        <v>7924.1358533231814</v>
      </c>
      <c r="AK8" s="2347">
        <v>9914.3696898875442</v>
      </c>
    </row>
    <row r="9" spans="1:37" ht="16.5" thickBot="1">
      <c r="A9" s="2342" t="s">
        <v>1306</v>
      </c>
      <c r="B9" s="2343">
        <v>21088.347200000004</v>
      </c>
      <c r="C9" s="2343">
        <v>26058.958199999997</v>
      </c>
      <c r="D9" s="2343">
        <v>25576.009299999998</v>
      </c>
      <c r="E9" s="2343">
        <v>11445.963077777778</v>
      </c>
      <c r="F9" s="2343">
        <v>9841.5095806305908</v>
      </c>
      <c r="G9" s="2343">
        <v>11872.281278968601</v>
      </c>
      <c r="H9" s="2343">
        <v>14817.339781502831</v>
      </c>
      <c r="I9" s="2343">
        <v>18247.391825564642</v>
      </c>
      <c r="J9" s="2343">
        <v>18097.658693627629</v>
      </c>
      <c r="K9" s="2343">
        <v>18207.963387884509</v>
      </c>
      <c r="L9" s="2343">
        <v>19006.794179730874</v>
      </c>
      <c r="M9" s="2343">
        <v>20493.656638756987</v>
      </c>
      <c r="N9" s="2344">
        <v>22553.490852984258</v>
      </c>
      <c r="O9" s="2344">
        <v>25287.91505687292</v>
      </c>
      <c r="P9" s="2344">
        <v>22420.50371101436</v>
      </c>
      <c r="Q9" s="2344">
        <v>23628.111479128464</v>
      </c>
      <c r="R9" s="2344">
        <v>25321.217502889998</v>
      </c>
      <c r="S9" s="2344">
        <v>21709.001338873335</v>
      </c>
      <c r="T9" s="2344">
        <v>23046.199975873336</v>
      </c>
      <c r="U9" s="2344">
        <v>21197.918622546666</v>
      </c>
      <c r="V9" s="2344">
        <v>21448.65403053</v>
      </c>
      <c r="W9" s="2344">
        <v>25153.75887759</v>
      </c>
      <c r="X9" s="2344">
        <v>22498.860600119999</v>
      </c>
      <c r="Y9" s="2344">
        <v>21473.418968554612</v>
      </c>
      <c r="Z9" s="2344">
        <v>20851.490372251927</v>
      </c>
      <c r="AA9" s="2344">
        <v>20209.560879094999</v>
      </c>
      <c r="AB9" s="2344">
        <v>20003.131205368452</v>
      </c>
      <c r="AC9" s="2344">
        <v>15451.131952687712</v>
      </c>
      <c r="AD9" s="2344">
        <v>11090.021178860001</v>
      </c>
      <c r="AE9" s="2344">
        <v>11677.827399341</v>
      </c>
      <c r="AF9" s="2344">
        <v>9993.5289955000007</v>
      </c>
      <c r="AG9" s="2344">
        <v>9682.0143455195866</v>
      </c>
      <c r="AH9" s="2344">
        <v>7045.3991071854698</v>
      </c>
      <c r="AI9" s="2344">
        <v>8299.3435063462603</v>
      </c>
      <c r="AJ9" s="2344">
        <v>7444.7565752410001</v>
      </c>
      <c r="AK9" s="2344">
        <v>9239.5397893243207</v>
      </c>
    </row>
    <row r="10" spans="1:37" ht="16.5" thickBot="1">
      <c r="A10" s="2342" t="s">
        <v>1307</v>
      </c>
      <c r="B10" s="2343">
        <v>18784.157200000001</v>
      </c>
      <c r="C10" s="2343">
        <v>23016.318200000002</v>
      </c>
      <c r="D10" s="2343">
        <v>22309.599300000002</v>
      </c>
      <c r="E10" s="2343">
        <v>10194.463077777778</v>
      </c>
      <c r="F10" s="2343">
        <v>8613.7049000000006</v>
      </c>
      <c r="G10" s="2343">
        <v>11194.871800000001</v>
      </c>
      <c r="H10" s="2343">
        <v>13457.018399999999</v>
      </c>
      <c r="I10" s="2343">
        <v>16448.7107</v>
      </c>
      <c r="J10" s="2343">
        <v>16200.498</v>
      </c>
      <c r="K10" s="2343">
        <v>15831.046</v>
      </c>
      <c r="L10" s="2343">
        <v>17081.2817</v>
      </c>
      <c r="M10" s="2343">
        <v>19036.5972</v>
      </c>
      <c r="N10" s="2344">
        <v>19950.047600000002</v>
      </c>
      <c r="O10" s="2344">
        <v>21660.121899999998</v>
      </c>
      <c r="P10" s="2344">
        <v>20868.054700000001</v>
      </c>
      <c r="Q10" s="2344">
        <v>20582.746899999998</v>
      </c>
      <c r="R10" s="2344">
        <v>22392.283719999999</v>
      </c>
      <c r="S10" s="2344">
        <v>19196.82777</v>
      </c>
      <c r="T10" s="2344">
        <v>20264.931090000002</v>
      </c>
      <c r="U10" s="2344">
        <v>18558.285179999999</v>
      </c>
      <c r="V10" s="2344">
        <v>19035.010077269999</v>
      </c>
      <c r="W10" s="2344">
        <v>22975.643538749999</v>
      </c>
      <c r="X10" s="2344">
        <v>20179.322452919998</v>
      </c>
      <c r="Y10" s="2344">
        <v>18952.924214029998</v>
      </c>
      <c r="Z10" s="2344">
        <v>18134.620020096001</v>
      </c>
      <c r="AA10" s="2344">
        <v>17533.886433971002</v>
      </c>
      <c r="AB10" s="2344">
        <v>17551.908017611</v>
      </c>
      <c r="AC10" s="2344">
        <v>12906.874795403</v>
      </c>
      <c r="AD10" s="2344">
        <v>9178.0650705000007</v>
      </c>
      <c r="AE10" s="2344">
        <v>10036.857399341001</v>
      </c>
      <c r="AF10" s="2344">
        <v>8411.68</v>
      </c>
      <c r="AG10" s="2344">
        <v>8284.6565472549992</v>
      </c>
      <c r="AH10" s="2344">
        <v>5871.3127519999998</v>
      </c>
      <c r="AI10" s="2344">
        <v>7157.8607632529993</v>
      </c>
      <c r="AJ10" s="2344">
        <v>6470.1639660809997</v>
      </c>
      <c r="AK10" s="2344">
        <v>7857.2324106599999</v>
      </c>
    </row>
    <row r="11" spans="1:37" ht="16.5" thickBot="1">
      <c r="A11" s="2342" t="s">
        <v>1308</v>
      </c>
      <c r="B11" s="2343">
        <v>2304.1900000000032</v>
      </c>
      <c r="C11" s="2343">
        <v>3042.6399999999958</v>
      </c>
      <c r="D11" s="2343">
        <v>3266.4099999999976</v>
      </c>
      <c r="E11" s="2343">
        <v>1251.5000000000002</v>
      </c>
      <c r="F11" s="2343">
        <v>1227.8046806305897</v>
      </c>
      <c r="G11" s="2343">
        <v>677.40947896860132</v>
      </c>
      <c r="H11" s="2343">
        <v>1360.3213815028319</v>
      </c>
      <c r="I11" s="2343">
        <v>1798.6811255646435</v>
      </c>
      <c r="J11" s="2343">
        <v>1897.1606936276294</v>
      </c>
      <c r="K11" s="2343">
        <v>2376.9173878845086</v>
      </c>
      <c r="L11" s="2343">
        <v>1925.5124797308745</v>
      </c>
      <c r="M11" s="2343">
        <v>1457.0594387569886</v>
      </c>
      <c r="N11" s="2344">
        <v>2603.4432529842575</v>
      </c>
      <c r="O11" s="2344">
        <v>3627.7931568729218</v>
      </c>
      <c r="P11" s="2344">
        <v>1552.4490110143593</v>
      </c>
      <c r="Q11" s="2344">
        <v>3045.3645791284634</v>
      </c>
      <c r="R11" s="2344">
        <v>2928.9337828899997</v>
      </c>
      <c r="S11" s="2344">
        <v>2512.1735688733334</v>
      </c>
      <c r="T11" s="2344">
        <v>2781.2688858733336</v>
      </c>
      <c r="U11" s="2344">
        <v>2639.6334425466666</v>
      </c>
      <c r="V11" s="2344">
        <v>2413.6439532600002</v>
      </c>
      <c r="W11" s="2344">
        <v>2178.1153388399998</v>
      </c>
      <c r="X11" s="2344">
        <v>2319.5381471999999</v>
      </c>
      <c r="Y11" s="2344">
        <v>2520.4947545246127</v>
      </c>
      <c r="Z11" s="2344">
        <v>2716.8703521559255</v>
      </c>
      <c r="AA11" s="2344">
        <v>2675.6744451239983</v>
      </c>
      <c r="AB11" s="2344">
        <v>2451.2231877574541</v>
      </c>
      <c r="AC11" s="2344">
        <v>2544.2571572847123</v>
      </c>
      <c r="AD11" s="2344">
        <v>1911.9561083600001</v>
      </c>
      <c r="AE11" s="2344">
        <v>1640.97</v>
      </c>
      <c r="AF11" s="2344">
        <v>1581.8489955</v>
      </c>
      <c r="AG11" s="2344">
        <v>1397.3577982645882</v>
      </c>
      <c r="AH11" s="2344">
        <v>1174.08635518547</v>
      </c>
      <c r="AI11" s="2344">
        <v>1141.4827430932601</v>
      </c>
      <c r="AJ11" s="2344">
        <v>974.59260916000017</v>
      </c>
      <c r="AK11" s="2344">
        <v>1382.3073786643199</v>
      </c>
    </row>
    <row r="12" spans="1:37" ht="16.5" thickBot="1">
      <c r="A12" s="2348" t="s">
        <v>1309</v>
      </c>
      <c r="B12" s="2343">
        <v>605.94205900000009</v>
      </c>
      <c r="C12" s="2343">
        <v>573.72283500000003</v>
      </c>
      <c r="D12" s="2343">
        <v>463.34486200000003</v>
      </c>
      <c r="E12" s="2343">
        <v>504.19945899999999</v>
      </c>
      <c r="F12" s="2343">
        <v>505.96643009999997</v>
      </c>
      <c r="G12" s="2343">
        <v>433.28671879999996</v>
      </c>
      <c r="H12" s="2343">
        <v>396.79188500000004</v>
      </c>
      <c r="I12" s="2343">
        <v>674.50109189999989</v>
      </c>
      <c r="J12" s="2343">
        <v>748.91183192999995</v>
      </c>
      <c r="K12" s="2343">
        <v>661.00060392</v>
      </c>
      <c r="L12" s="2343">
        <v>533.78828712000006</v>
      </c>
      <c r="M12" s="2343">
        <v>782.31182936999994</v>
      </c>
      <c r="N12" s="2344">
        <v>959.03312604999985</v>
      </c>
      <c r="O12" s="2344">
        <v>794.58761694999998</v>
      </c>
      <c r="P12" s="2344">
        <v>688.59594124</v>
      </c>
      <c r="Q12" s="2344">
        <v>831.58953855000004</v>
      </c>
      <c r="R12" s="2344">
        <v>783.05986130587962</v>
      </c>
      <c r="S12" s="2344">
        <v>814.74469191141634</v>
      </c>
      <c r="T12" s="2344">
        <v>668.72450202648201</v>
      </c>
      <c r="U12" s="2344">
        <v>781.46441409164254</v>
      </c>
      <c r="V12" s="2344">
        <v>1441.6960662657516</v>
      </c>
      <c r="W12" s="2344">
        <v>1125.8417088606918</v>
      </c>
      <c r="X12" s="2344">
        <v>892.8448557736757</v>
      </c>
      <c r="Y12" s="2344">
        <v>1082.9788235756569</v>
      </c>
      <c r="Z12" s="2344">
        <v>1315.36056166</v>
      </c>
      <c r="AA12" s="2344">
        <v>2413.53717393754</v>
      </c>
      <c r="AB12" s="2344">
        <v>1179.7219293134299</v>
      </c>
      <c r="AC12" s="2344">
        <v>1162.1799706388013</v>
      </c>
      <c r="AD12" s="2344">
        <v>1024.1513878227679</v>
      </c>
      <c r="AE12" s="2344">
        <v>1387.86646956088</v>
      </c>
      <c r="AF12" s="2344">
        <v>465.62580355331716</v>
      </c>
      <c r="AG12" s="2344">
        <v>566.70294196346583</v>
      </c>
      <c r="AH12" s="2344">
        <v>556.44343839463363</v>
      </c>
      <c r="AI12" s="2344">
        <v>964.20335787862939</v>
      </c>
      <c r="AJ12" s="2344">
        <v>479.3792780821816</v>
      </c>
      <c r="AK12" s="2344">
        <v>674.8299005632233</v>
      </c>
    </row>
    <row r="13" spans="1:37" ht="16.5" thickBot="1">
      <c r="A13" s="2349" t="s">
        <v>1310</v>
      </c>
      <c r="B13" s="2343">
        <v>10.391559000000001</v>
      </c>
      <c r="C13" s="2343">
        <v>10.728835</v>
      </c>
      <c r="D13" s="2343">
        <v>10.394362000000001</v>
      </c>
      <c r="E13" s="2343">
        <v>11.481959</v>
      </c>
      <c r="F13" s="2343">
        <v>11.190430099999999</v>
      </c>
      <c r="G13" s="2343">
        <v>11.915218799999998</v>
      </c>
      <c r="H13" s="2343">
        <v>11.852385</v>
      </c>
      <c r="I13" s="2343">
        <v>12.170091899999999</v>
      </c>
      <c r="J13" s="2343">
        <v>14.728831929999998</v>
      </c>
      <c r="K13" s="2343">
        <v>14.321103920000001</v>
      </c>
      <c r="L13" s="2343">
        <v>13.861787119999999</v>
      </c>
      <c r="M13" s="2343">
        <v>13.99682937</v>
      </c>
      <c r="N13" s="2344">
        <v>17.489999999999998</v>
      </c>
      <c r="O13" s="2344">
        <v>17.05</v>
      </c>
      <c r="P13" s="2344">
        <v>35.549999999999997</v>
      </c>
      <c r="Q13" s="2344">
        <v>23.63403855</v>
      </c>
      <c r="R13" s="2344">
        <v>23.94486130587963</v>
      </c>
      <c r="S13" s="2344">
        <v>25.672191911416402</v>
      </c>
      <c r="T13" s="2344">
        <v>27.641451815365649</v>
      </c>
      <c r="U13" s="2344">
        <v>25.339414091642556</v>
      </c>
      <c r="V13" s="2344">
        <v>25.82606626575155</v>
      </c>
      <c r="W13" s="2344">
        <v>26.196208860691662</v>
      </c>
      <c r="X13" s="2344">
        <v>26.151855773675614</v>
      </c>
      <c r="Y13" s="2344">
        <v>25.930823575656795</v>
      </c>
      <c r="Z13" s="2344">
        <v>29.796399090000005</v>
      </c>
      <c r="AA13" s="2344">
        <v>28.719227986004277</v>
      </c>
      <c r="AB13" s="2344">
        <v>27.992595610199732</v>
      </c>
      <c r="AC13" s="2344">
        <v>28.832432258383108</v>
      </c>
      <c r="AD13" s="2344">
        <v>32.290023179999999</v>
      </c>
      <c r="AE13" s="2344">
        <v>31.78319432</v>
      </c>
      <c r="AF13" s="2344">
        <v>31.823257589999997</v>
      </c>
      <c r="AG13" s="2344">
        <v>33.476443379999999</v>
      </c>
      <c r="AH13" s="2344">
        <v>32.744387849999995</v>
      </c>
      <c r="AI13" s="2344">
        <v>25.35798745</v>
      </c>
      <c r="AJ13" s="2344">
        <v>26.988989969999999</v>
      </c>
      <c r="AK13" s="2344">
        <v>31.097766440000001</v>
      </c>
    </row>
    <row r="14" spans="1:37" ht="16.5" thickBot="1">
      <c r="A14" s="2350" t="s">
        <v>1311</v>
      </c>
      <c r="B14" s="2343">
        <v>595.55050000000006</v>
      </c>
      <c r="C14" s="2343">
        <v>562.99400000000003</v>
      </c>
      <c r="D14" s="2343">
        <v>452.95050000000003</v>
      </c>
      <c r="E14" s="2343">
        <v>492.71749999999997</v>
      </c>
      <c r="F14" s="2343">
        <v>494.77599999999995</v>
      </c>
      <c r="G14" s="2343">
        <v>421.37149999999997</v>
      </c>
      <c r="H14" s="2343">
        <v>384.93950000000001</v>
      </c>
      <c r="I14" s="2343">
        <v>662.3309999999999</v>
      </c>
      <c r="J14" s="2343">
        <v>734.18299999999999</v>
      </c>
      <c r="K14" s="2343">
        <v>646.67949999999996</v>
      </c>
      <c r="L14" s="2343">
        <v>519.92650000000003</v>
      </c>
      <c r="M14" s="2343">
        <v>768.31499999999994</v>
      </c>
      <c r="N14" s="2344">
        <v>941.53949999999986</v>
      </c>
      <c r="O14" s="2344">
        <v>777.53800000000001</v>
      </c>
      <c r="P14" s="2344">
        <v>653.05050000000006</v>
      </c>
      <c r="Q14" s="2344">
        <v>807.95550000000003</v>
      </c>
      <c r="R14" s="2344">
        <v>759.11500000000001</v>
      </c>
      <c r="S14" s="2344">
        <v>789.07249999999999</v>
      </c>
      <c r="T14" s="2344">
        <v>641.08305021111642</v>
      </c>
      <c r="U14" s="2344">
        <v>756.125</v>
      </c>
      <c r="V14" s="2344">
        <v>1415.8700000000001</v>
      </c>
      <c r="W14" s="2344">
        <v>1099.6455000000001</v>
      </c>
      <c r="X14" s="2344">
        <v>866.6930000000001</v>
      </c>
      <c r="Y14" s="2344">
        <v>1057.048</v>
      </c>
      <c r="Z14" s="2344">
        <v>1285.56416257</v>
      </c>
      <c r="AA14" s="2344">
        <v>2384.8179459515359</v>
      </c>
      <c r="AB14" s="2344">
        <v>1151.7293337032302</v>
      </c>
      <c r="AC14" s="2344">
        <v>1133.3475383804182</v>
      </c>
      <c r="AD14" s="2344">
        <v>991.86136464276797</v>
      </c>
      <c r="AE14" s="2344">
        <v>1356.0832752408801</v>
      </c>
      <c r="AF14" s="2344">
        <v>433.80254596331719</v>
      </c>
      <c r="AG14" s="2344">
        <v>533.22649858346585</v>
      </c>
      <c r="AH14" s="2344">
        <v>523.69905054463368</v>
      </c>
      <c r="AI14" s="2344">
        <v>938.84537042862939</v>
      </c>
      <c r="AJ14" s="2344">
        <v>452.39028811218162</v>
      </c>
      <c r="AK14" s="2344">
        <v>643.73213412322332</v>
      </c>
    </row>
    <row r="15" spans="1:37" ht="16.5" thickBot="1">
      <c r="A15" s="2345" t="s">
        <v>1312</v>
      </c>
      <c r="B15" s="2346">
        <v>-8713.7223812246393</v>
      </c>
      <c r="C15" s="2346">
        <v>-11383.718067681173</v>
      </c>
      <c r="D15" s="2346">
        <v>-10615.943362460557</v>
      </c>
      <c r="E15" s="2346">
        <v>-9383.6412832691021</v>
      </c>
      <c r="F15" s="2346">
        <v>-6966.6903752245353</v>
      </c>
      <c r="G15" s="2346">
        <v>-7537.8156329689027</v>
      </c>
      <c r="H15" s="2346">
        <v>-8618.1313918611158</v>
      </c>
      <c r="I15" s="2346">
        <v>-7997.3369340044292</v>
      </c>
      <c r="J15" s="2346">
        <v>-12396.838692461413</v>
      </c>
      <c r="K15" s="2346">
        <v>-10859.958484803366</v>
      </c>
      <c r="L15" s="2346">
        <v>-12608.947091069371</v>
      </c>
      <c r="M15" s="2346">
        <v>-10894.72341225261</v>
      </c>
      <c r="N15" s="2347">
        <v>-13621.167563997329</v>
      </c>
      <c r="O15" s="2347">
        <v>-14123.687876511456</v>
      </c>
      <c r="P15" s="2347">
        <v>-19488.434636945371</v>
      </c>
      <c r="Q15" s="2347">
        <v>-14928.10304560742</v>
      </c>
      <c r="R15" s="2347">
        <v>-15686.152159331901</v>
      </c>
      <c r="S15" s="2347">
        <v>-15484.131999697031</v>
      </c>
      <c r="T15" s="2347">
        <v>-10168.891242306909</v>
      </c>
      <c r="U15" s="2347">
        <v>-12057.575019430211</v>
      </c>
      <c r="V15" s="2347">
        <v>-11478.912773107346</v>
      </c>
      <c r="W15" s="2347">
        <v>-14199.650954808174</v>
      </c>
      <c r="X15" s="2347">
        <v>-13317.647107324648</v>
      </c>
      <c r="Y15" s="2347">
        <v>-12354.769996918976</v>
      </c>
      <c r="Z15" s="2347">
        <v>-14578.519967228911</v>
      </c>
      <c r="AA15" s="2347">
        <v>-16585.481382576181</v>
      </c>
      <c r="AB15" s="2347">
        <v>-14739.532922454186</v>
      </c>
      <c r="AC15" s="2347">
        <v>-15690.208976784586</v>
      </c>
      <c r="AD15" s="2347">
        <v>-14816.834734262677</v>
      </c>
      <c r="AE15" s="2347">
        <v>-13014.352178490972</v>
      </c>
      <c r="AF15" s="2347">
        <v>-13282.110168545474</v>
      </c>
      <c r="AG15" s="2347">
        <v>-11221.461879202045</v>
      </c>
      <c r="AH15" s="2347">
        <v>-8434.3619256012953</v>
      </c>
      <c r="AI15" s="2347">
        <v>-11106.179343794764</v>
      </c>
      <c r="AJ15" s="2347">
        <v>-8047.0048442041352</v>
      </c>
      <c r="AK15" s="2347">
        <v>-7652.4072067607021</v>
      </c>
    </row>
    <row r="16" spans="1:37" ht="16.5" thickBot="1">
      <c r="A16" s="2342" t="s">
        <v>1313</v>
      </c>
      <c r="B16" s="2343">
        <v>-2162.823761223257</v>
      </c>
      <c r="C16" s="2343">
        <v>-2920.685065054467</v>
      </c>
      <c r="D16" s="2343">
        <v>-3558.9194852412502</v>
      </c>
      <c r="E16" s="2343">
        <v>-2071.6114045135123</v>
      </c>
      <c r="F16" s="2343">
        <v>-1079.2945875358271</v>
      </c>
      <c r="G16" s="2343">
        <v>-1739.2220752669637</v>
      </c>
      <c r="H16" s="2343">
        <v>-1981.035159865555</v>
      </c>
      <c r="I16" s="2343">
        <v>-2111.2162217232762</v>
      </c>
      <c r="J16" s="2343">
        <v>-2669.4290206270261</v>
      </c>
      <c r="K16" s="2343">
        <v>-3060.2628970504466</v>
      </c>
      <c r="L16" s="2343">
        <v>-3362.1069003506063</v>
      </c>
      <c r="M16" s="2343">
        <v>-2126.4650626086732</v>
      </c>
      <c r="N16" s="2344">
        <v>-2740.1596720435327</v>
      </c>
      <c r="O16" s="2344">
        <v>-5257.5847498420771</v>
      </c>
      <c r="P16" s="2344">
        <v>-7311.3077440774869</v>
      </c>
      <c r="Q16" s="2344">
        <v>-4040.4957317230437</v>
      </c>
      <c r="R16" s="2344">
        <v>-5670.0366243046938</v>
      </c>
      <c r="S16" s="2344">
        <v>-5395.1325443362412</v>
      </c>
      <c r="T16" s="2344">
        <v>-3716.1560678869619</v>
      </c>
      <c r="U16" s="2344">
        <v>-4240.8875676047737</v>
      </c>
      <c r="V16" s="2344">
        <v>-3574.4358793513429</v>
      </c>
      <c r="W16" s="2344">
        <v>-5402.7754767641218</v>
      </c>
      <c r="X16" s="2344">
        <v>-3692.0746611637205</v>
      </c>
      <c r="Y16" s="2344">
        <v>-2474.1349222808294</v>
      </c>
      <c r="Z16" s="2344">
        <v>-2685.963584064722</v>
      </c>
      <c r="AA16" s="2344">
        <v>-4949.326838242052</v>
      </c>
      <c r="AB16" s="2344">
        <v>-3902.1328729603829</v>
      </c>
      <c r="AC16" s="2344">
        <v>-2268.6095273417341</v>
      </c>
      <c r="AD16" s="2344">
        <v>-2412.0925564054414</v>
      </c>
      <c r="AE16" s="2344">
        <v>-2353.2720230487062</v>
      </c>
      <c r="AF16" s="2344">
        <v>-2535.4338281479581</v>
      </c>
      <c r="AG16" s="2344">
        <v>-1194.1200174294254</v>
      </c>
      <c r="AH16" s="2344">
        <v>-1935.9467181645546</v>
      </c>
      <c r="AI16" s="2344">
        <v>-2597.2630809352204</v>
      </c>
      <c r="AJ16" s="2344">
        <v>-2303.2381937082018</v>
      </c>
      <c r="AK16" s="2344">
        <v>-2113.9736159818649</v>
      </c>
    </row>
    <row r="17" spans="1:37" ht="16.5" thickBot="1">
      <c r="A17" s="2342" t="s">
        <v>1310</v>
      </c>
      <c r="B17" s="2343">
        <v>-6550.8986200013824</v>
      </c>
      <c r="C17" s="2343">
        <v>-8463.0330026267056</v>
      </c>
      <c r="D17" s="2343">
        <v>-7057.023877219307</v>
      </c>
      <c r="E17" s="2343">
        <v>-7312.0298787555894</v>
      </c>
      <c r="F17" s="2343">
        <v>-5887.395787688708</v>
      </c>
      <c r="G17" s="2343">
        <v>-5798.5935577019391</v>
      </c>
      <c r="H17" s="2343">
        <v>-6637.0962319955615</v>
      </c>
      <c r="I17" s="2343">
        <v>-5886.1207122811529</v>
      </c>
      <c r="J17" s="2343">
        <v>-9727.4096718343862</v>
      </c>
      <c r="K17" s="2343">
        <v>-7799.6955877529199</v>
      </c>
      <c r="L17" s="2343">
        <v>-9246.8401907187654</v>
      </c>
      <c r="M17" s="2343">
        <v>-8768.2583496439365</v>
      </c>
      <c r="N17" s="2344">
        <v>-10881.007891953797</v>
      </c>
      <c r="O17" s="2344">
        <v>-8866.103126669379</v>
      </c>
      <c r="P17" s="2344">
        <v>-12177.126892867886</v>
      </c>
      <c r="Q17" s="2344">
        <v>-10887.607313884377</v>
      </c>
      <c r="R17" s="2344">
        <v>-10016.115535027207</v>
      </c>
      <c r="S17" s="2344">
        <v>-10088.99945536079</v>
      </c>
      <c r="T17" s="2344">
        <v>-6452.7351744199468</v>
      </c>
      <c r="U17" s="2344">
        <v>-7816.6874518254372</v>
      </c>
      <c r="V17" s="2344">
        <v>-7904.4768937560029</v>
      </c>
      <c r="W17" s="2344">
        <v>-8796.8754780440522</v>
      </c>
      <c r="X17" s="2344">
        <v>-9625.5724461609279</v>
      </c>
      <c r="Y17" s="2344">
        <v>-9880.6350746381468</v>
      </c>
      <c r="Z17" s="2344">
        <v>-11892.556383164188</v>
      </c>
      <c r="AA17" s="2344">
        <v>-11636.154544334127</v>
      </c>
      <c r="AB17" s="2344">
        <v>-10837.400049493803</v>
      </c>
      <c r="AC17" s="2344">
        <v>-13421.599449442852</v>
      </c>
      <c r="AD17" s="2344">
        <v>-12404.742177857235</v>
      </c>
      <c r="AE17" s="2344">
        <v>-10661.080155442265</v>
      </c>
      <c r="AF17" s="2344">
        <v>-10746.676340397516</v>
      </c>
      <c r="AG17" s="2344">
        <v>-10027.341861772618</v>
      </c>
      <c r="AH17" s="2344">
        <v>-6498.4152074367403</v>
      </c>
      <c r="AI17" s="2344">
        <v>-8508.9162628595441</v>
      </c>
      <c r="AJ17" s="2344">
        <v>-5743.7666504959334</v>
      </c>
      <c r="AK17" s="2344">
        <v>-5538.4335907788372</v>
      </c>
    </row>
    <row r="18" spans="1:37" ht="16.5" thickBot="1">
      <c r="A18" s="2342" t="s">
        <v>1314</v>
      </c>
      <c r="B18" s="2343">
        <v>0</v>
      </c>
      <c r="C18" s="2343">
        <v>0</v>
      </c>
      <c r="D18" s="2343">
        <v>0</v>
      </c>
      <c r="E18" s="2343">
        <v>0</v>
      </c>
      <c r="F18" s="2343">
        <v>0</v>
      </c>
      <c r="G18" s="2343">
        <v>0</v>
      </c>
      <c r="H18" s="2343">
        <v>0</v>
      </c>
      <c r="I18" s="2343">
        <v>0</v>
      </c>
      <c r="J18" s="2343">
        <v>0</v>
      </c>
      <c r="K18" s="2343">
        <v>0</v>
      </c>
      <c r="L18" s="2343">
        <v>0</v>
      </c>
      <c r="M18" s="2343">
        <v>0</v>
      </c>
      <c r="N18" s="2344">
        <v>0</v>
      </c>
      <c r="O18" s="2344">
        <v>0</v>
      </c>
      <c r="P18" s="2344">
        <v>0</v>
      </c>
      <c r="Q18" s="2344">
        <v>0</v>
      </c>
      <c r="R18" s="2344">
        <v>0</v>
      </c>
      <c r="S18" s="2344">
        <v>0</v>
      </c>
      <c r="T18" s="2344">
        <v>0</v>
      </c>
      <c r="U18" s="2344">
        <v>0</v>
      </c>
      <c r="V18" s="2344">
        <v>0</v>
      </c>
      <c r="W18" s="2344">
        <v>0</v>
      </c>
      <c r="X18" s="2344">
        <v>0</v>
      </c>
      <c r="Y18" s="2344">
        <v>0</v>
      </c>
      <c r="Z18" s="2344">
        <v>0</v>
      </c>
      <c r="AA18" s="2344">
        <v>0</v>
      </c>
      <c r="AB18" s="2344">
        <v>0</v>
      </c>
      <c r="AC18" s="2344">
        <v>0</v>
      </c>
      <c r="AD18" s="2344">
        <v>0</v>
      </c>
      <c r="AE18" s="2344">
        <v>0</v>
      </c>
      <c r="AF18" s="2344">
        <v>0</v>
      </c>
      <c r="AG18" s="2344">
        <v>0</v>
      </c>
      <c r="AH18" s="2344">
        <v>0</v>
      </c>
      <c r="AI18" s="2344">
        <v>0</v>
      </c>
      <c r="AJ18" s="2344">
        <v>0</v>
      </c>
      <c r="AK18" s="2344">
        <v>0</v>
      </c>
    </row>
    <row r="19" spans="1:37" ht="16.5" thickBot="1">
      <c r="A19" s="2339" t="s">
        <v>1315</v>
      </c>
      <c r="B19" s="2340">
        <v>-5461.89065403735</v>
      </c>
      <c r="C19" s="2340">
        <v>-5254.9446185952556</v>
      </c>
      <c r="D19" s="2340">
        <v>-5294.6763374587126</v>
      </c>
      <c r="E19" s="2340">
        <v>-6241.859723925345</v>
      </c>
      <c r="F19" s="2340">
        <v>-3884.568346768744</v>
      </c>
      <c r="G19" s="2340">
        <v>-4069.696616193055</v>
      </c>
      <c r="H19" s="2340">
        <v>-4263.5153874920907</v>
      </c>
      <c r="I19" s="2340">
        <v>-4443.5115585503909</v>
      </c>
      <c r="J19" s="2340">
        <v>-4531.6134628825675</v>
      </c>
      <c r="K19" s="2340">
        <v>-4239.1447353119029</v>
      </c>
      <c r="L19" s="2340">
        <v>-5169.0847560869915</v>
      </c>
      <c r="M19" s="2340">
        <v>-4532.3575841467082</v>
      </c>
      <c r="N19" s="2341">
        <v>-4488.4955867518875</v>
      </c>
      <c r="O19" s="2341">
        <v>-4304.4977906669228</v>
      </c>
      <c r="P19" s="2341">
        <v>-6116.1689577633715</v>
      </c>
      <c r="Q19" s="2341">
        <v>-6452.0342663621022</v>
      </c>
      <c r="R19" s="2341">
        <v>-5734.1604395371105</v>
      </c>
      <c r="S19" s="2341">
        <v>-5058.0643478104312</v>
      </c>
      <c r="T19" s="2341">
        <v>-4673.1984528110788</v>
      </c>
      <c r="U19" s="2341">
        <v>-6250.4238812360582</v>
      </c>
      <c r="V19" s="2341">
        <v>-4871.7524900760409</v>
      </c>
      <c r="W19" s="2341">
        <v>-4930.4775589709161</v>
      </c>
      <c r="X19" s="2341">
        <v>-4945.613271672747</v>
      </c>
      <c r="Y19" s="2341">
        <v>-5360.9715503534926</v>
      </c>
      <c r="Z19" s="2341">
        <v>-5340.7223868625042</v>
      </c>
      <c r="AA19" s="2341">
        <v>-6397.2190973612269</v>
      </c>
      <c r="AB19" s="2341">
        <v>-5190.6664465845943</v>
      </c>
      <c r="AC19" s="2341">
        <v>-5537.5083464994723</v>
      </c>
      <c r="AD19" s="2341">
        <v>-4580.398972382407</v>
      </c>
      <c r="AE19" s="2341">
        <v>-3584.0774736745307</v>
      </c>
      <c r="AF19" s="2341">
        <v>-4901.2990240750405</v>
      </c>
      <c r="AG19" s="2341">
        <v>-3386.8808048143469</v>
      </c>
      <c r="AH19" s="2341">
        <v>-1997.0648574628613</v>
      </c>
      <c r="AI19" s="2341">
        <v>-2069.8217602806549</v>
      </c>
      <c r="AJ19" s="2341">
        <v>-2395.1957560496612</v>
      </c>
      <c r="AK19" s="2341">
        <v>-1944.8148348122802</v>
      </c>
    </row>
    <row r="20" spans="1:37" ht="16.5" thickBot="1">
      <c r="A20" s="2342" t="s">
        <v>1316</v>
      </c>
      <c r="B20" s="2343">
        <v>474.61940960000004</v>
      </c>
      <c r="C20" s="2343">
        <v>479.72091999999998</v>
      </c>
      <c r="D20" s="2343">
        <v>666.00889600000005</v>
      </c>
      <c r="E20" s="2343">
        <v>657.76755440000011</v>
      </c>
      <c r="F20" s="2343">
        <v>490.55699499999997</v>
      </c>
      <c r="G20" s="2343">
        <v>577.07977500000004</v>
      </c>
      <c r="H20" s="2343">
        <v>578.29074500000002</v>
      </c>
      <c r="I20" s="2343">
        <v>596.48663499999998</v>
      </c>
      <c r="J20" s="2343">
        <v>701.81402265221675</v>
      </c>
      <c r="K20" s="2343">
        <v>764.93254851473728</v>
      </c>
      <c r="L20" s="2343">
        <v>828.74980357594654</v>
      </c>
      <c r="M20" s="2343">
        <v>822.20655727525968</v>
      </c>
      <c r="N20" s="2344">
        <v>855.78714819687502</v>
      </c>
      <c r="O20" s="2344">
        <v>897.01585819687512</v>
      </c>
      <c r="P20" s="2344">
        <v>887.54479819687504</v>
      </c>
      <c r="Q20" s="2344">
        <v>774.46525819687508</v>
      </c>
      <c r="R20" s="2344">
        <v>679.51372834888139</v>
      </c>
      <c r="S20" s="2344">
        <v>530.647463519741</v>
      </c>
      <c r="T20" s="2344">
        <v>684.54611300628585</v>
      </c>
      <c r="U20" s="2344">
        <v>525.06753546937205</v>
      </c>
      <c r="V20" s="2344">
        <v>509.42969000000005</v>
      </c>
      <c r="W20" s="2344">
        <v>534.00842900000009</v>
      </c>
      <c r="X20" s="2344">
        <v>813.37584300000015</v>
      </c>
      <c r="Y20" s="2344">
        <v>558.98833999999999</v>
      </c>
      <c r="Z20" s="2344">
        <v>499.26372000000003</v>
      </c>
      <c r="AA20" s="2344">
        <v>508.73786576880002</v>
      </c>
      <c r="AB20" s="2344">
        <v>487.62175000000002</v>
      </c>
      <c r="AC20" s="2344">
        <v>495.72712999999999</v>
      </c>
      <c r="AD20" s="2344">
        <v>769.17879167804745</v>
      </c>
      <c r="AE20" s="2344">
        <v>746.19968358004917</v>
      </c>
      <c r="AF20" s="2344">
        <v>810.39190051402102</v>
      </c>
      <c r="AG20" s="2344">
        <v>834.25911792749912</v>
      </c>
      <c r="AH20" s="2344">
        <v>1061.1478355675322</v>
      </c>
      <c r="AI20" s="2344">
        <v>919.65139810712344</v>
      </c>
      <c r="AJ20" s="2344">
        <v>758.24908723841168</v>
      </c>
      <c r="AK20" s="2344">
        <v>853.21267441638315</v>
      </c>
    </row>
    <row r="21" spans="1:37" ht="16.5" thickBot="1">
      <c r="A21" s="2342" t="s">
        <v>1317</v>
      </c>
      <c r="B21" s="2343">
        <v>-5936.51006363735</v>
      </c>
      <c r="C21" s="2343">
        <v>-5734.6655385952554</v>
      </c>
      <c r="D21" s="2343">
        <v>-5960.6852334587129</v>
      </c>
      <c r="E21" s="2343">
        <v>-6899.6272783253453</v>
      </c>
      <c r="F21" s="2343">
        <v>-4375.125341768744</v>
      </c>
      <c r="G21" s="2343">
        <v>-4646.7763911930551</v>
      </c>
      <c r="H21" s="2343">
        <v>-4841.8061324920909</v>
      </c>
      <c r="I21" s="2343">
        <v>-5039.9981935503911</v>
      </c>
      <c r="J21" s="2343">
        <v>-5233.427485534784</v>
      </c>
      <c r="K21" s="2343">
        <v>-5004.0772838266403</v>
      </c>
      <c r="L21" s="2343">
        <v>-5997.8345596629379</v>
      </c>
      <c r="M21" s="2343">
        <v>-5354.5641414219681</v>
      </c>
      <c r="N21" s="2344">
        <v>-5344.2827349487625</v>
      </c>
      <c r="O21" s="2344">
        <v>-5201.5136488637982</v>
      </c>
      <c r="P21" s="2344">
        <v>-7003.713755960247</v>
      </c>
      <c r="Q21" s="2344">
        <v>-7226.4995245589771</v>
      </c>
      <c r="R21" s="2344">
        <v>-6413.6741678859917</v>
      </c>
      <c r="S21" s="2344">
        <v>-5588.7118113301722</v>
      </c>
      <c r="T21" s="2344">
        <v>-5357.7445658173647</v>
      </c>
      <c r="U21" s="2344">
        <v>-6775.4914167054303</v>
      </c>
      <c r="V21" s="2344">
        <v>-5381.1821800760408</v>
      </c>
      <c r="W21" s="2344">
        <v>-5464.4859879709165</v>
      </c>
      <c r="X21" s="2344">
        <v>-5758.9891146727468</v>
      </c>
      <c r="Y21" s="2344">
        <v>-5919.9598903534925</v>
      </c>
      <c r="Z21" s="2344">
        <v>-5839.9861068625041</v>
      </c>
      <c r="AA21" s="2344">
        <v>-6905.9569631300265</v>
      </c>
      <c r="AB21" s="2344">
        <v>-5678.2881965845945</v>
      </c>
      <c r="AC21" s="2344">
        <v>-6033.2354764994725</v>
      </c>
      <c r="AD21" s="2344">
        <v>-5349.5777640604547</v>
      </c>
      <c r="AE21" s="2344">
        <v>-4330.2771572545798</v>
      </c>
      <c r="AF21" s="2344">
        <v>-5711.690924589062</v>
      </c>
      <c r="AG21" s="2344">
        <v>-4221.139922741846</v>
      </c>
      <c r="AH21" s="2344">
        <v>-3058.2126930303934</v>
      </c>
      <c r="AI21" s="2344">
        <v>-2989.4731583877783</v>
      </c>
      <c r="AJ21" s="2344">
        <v>-3153.4448432880727</v>
      </c>
      <c r="AK21" s="2344">
        <v>-2798.0275092286633</v>
      </c>
    </row>
    <row r="22" spans="1:37" ht="16.5" thickBot="1">
      <c r="A22" s="2342" t="s">
        <v>1318</v>
      </c>
      <c r="B22" s="2343">
        <v>-1529.1049000392143</v>
      </c>
      <c r="C22" s="2343">
        <v>-1451.8858425595865</v>
      </c>
      <c r="D22" s="2343">
        <v>-1324.9785574946704</v>
      </c>
      <c r="E22" s="2343">
        <v>-1389.9597142887833</v>
      </c>
      <c r="F22" s="2343">
        <v>-1105.6813937528173</v>
      </c>
      <c r="G22" s="2343">
        <v>-1216.4596183838883</v>
      </c>
      <c r="H22" s="2343">
        <v>-1332.2970196617316</v>
      </c>
      <c r="I22" s="2343">
        <v>-1393.980303128792</v>
      </c>
      <c r="J22" s="2343">
        <v>-1951.99889681641</v>
      </c>
      <c r="K22" s="2343">
        <v>-1620.278697956355</v>
      </c>
      <c r="L22" s="2343">
        <v>-1500.9478798940254</v>
      </c>
      <c r="M22" s="2343">
        <v>-1528.3586357017566</v>
      </c>
      <c r="N22" s="2344">
        <v>-1682.8376062696811</v>
      </c>
      <c r="O22" s="2344">
        <v>-1491.5630846254976</v>
      </c>
      <c r="P22" s="2344">
        <v>-1630.2108389392338</v>
      </c>
      <c r="Q22" s="2344">
        <v>-1716.6798534499576</v>
      </c>
      <c r="R22" s="2344">
        <v>-2269.0176539377426</v>
      </c>
      <c r="S22" s="2344">
        <v>-2172.8748909035285</v>
      </c>
      <c r="T22" s="2344">
        <v>-1786.549648469143</v>
      </c>
      <c r="U22" s="2344">
        <v>-2145.8715426786621</v>
      </c>
      <c r="V22" s="2344">
        <v>-2167.5087893219029</v>
      </c>
      <c r="W22" s="2344">
        <v>-1765.1133635510319</v>
      </c>
      <c r="X22" s="2344">
        <v>-1716.4775503153289</v>
      </c>
      <c r="Y22" s="2344">
        <v>-1827.1378270061582</v>
      </c>
      <c r="Z22" s="2344">
        <v>-1840.2316106973249</v>
      </c>
      <c r="AA22" s="2344">
        <v>-1967.7891644871511</v>
      </c>
      <c r="AB22" s="2344">
        <v>-1949.8891670915907</v>
      </c>
      <c r="AC22" s="2344">
        <v>-2246.6581344568895</v>
      </c>
      <c r="AD22" s="2344">
        <v>-1653.5988034971576</v>
      </c>
      <c r="AE22" s="2344">
        <v>-1439.6959809704949</v>
      </c>
      <c r="AF22" s="2344">
        <v>-1573.0483253155464</v>
      </c>
      <c r="AG22" s="2344">
        <v>-1274.8015156547417</v>
      </c>
      <c r="AH22" s="2344">
        <v>-1029.3295402116355</v>
      </c>
      <c r="AI22" s="2344">
        <v>-1252.1067293702858</v>
      </c>
      <c r="AJ22" s="2344">
        <v>-1058.1556472473685</v>
      </c>
      <c r="AK22" s="2344">
        <v>-1074.6253293236441</v>
      </c>
    </row>
    <row r="23" spans="1:37" ht="16.5" thickBot="1">
      <c r="A23" s="2342" t="s">
        <v>1319</v>
      </c>
      <c r="B23" s="2343">
        <v>196.95260000000002</v>
      </c>
      <c r="C23" s="2343">
        <v>214.41500000000002</v>
      </c>
      <c r="D23" s="2343">
        <v>431.58600000000001</v>
      </c>
      <c r="E23" s="2343">
        <v>373.85640000000001</v>
      </c>
      <c r="F23" s="2343">
        <v>229.31</v>
      </c>
      <c r="G23" s="2343">
        <v>284.41000000000003</v>
      </c>
      <c r="H23" s="2343">
        <v>298.33999999999997</v>
      </c>
      <c r="I23" s="2343">
        <v>298.35000000000002</v>
      </c>
      <c r="J23" s="2343">
        <v>398.71613262999995</v>
      </c>
      <c r="K23" s="2343">
        <v>503.91633080000003</v>
      </c>
      <c r="L23" s="2343">
        <v>579.65470444000005</v>
      </c>
      <c r="M23" s="2343">
        <v>511.29</v>
      </c>
      <c r="N23" s="2344">
        <v>388.15999999999997</v>
      </c>
      <c r="O23" s="2344">
        <v>435.68</v>
      </c>
      <c r="P23" s="2344">
        <v>440.96</v>
      </c>
      <c r="Q23" s="2344">
        <v>335.87</v>
      </c>
      <c r="R23" s="2344">
        <v>379.02082805916575</v>
      </c>
      <c r="S23" s="2344">
        <v>341.12336207124139</v>
      </c>
      <c r="T23" s="2344">
        <v>402.28681092191357</v>
      </c>
      <c r="U23" s="2344">
        <v>283.23289396767927</v>
      </c>
      <c r="V23" s="2344">
        <v>218.19</v>
      </c>
      <c r="W23" s="2344">
        <v>241.83100000000002</v>
      </c>
      <c r="X23" s="2344">
        <v>387.77099999999996</v>
      </c>
      <c r="Y23" s="2344">
        <v>260.48</v>
      </c>
      <c r="Z23" s="2344">
        <v>194.75</v>
      </c>
      <c r="AA23" s="2344">
        <v>202.67000000000002</v>
      </c>
      <c r="AB23" s="2344">
        <v>188.82</v>
      </c>
      <c r="AC23" s="2344">
        <v>188.136</v>
      </c>
      <c r="AD23" s="2344">
        <v>453.94712728024729</v>
      </c>
      <c r="AE23" s="2344">
        <v>402.6815565344732</v>
      </c>
      <c r="AF23" s="2344">
        <v>473.01387706982996</v>
      </c>
      <c r="AG23" s="2344">
        <v>478.3962168938599</v>
      </c>
      <c r="AH23" s="2344">
        <v>479.97874597882696</v>
      </c>
      <c r="AI23" s="2344">
        <v>330.6110490604234</v>
      </c>
      <c r="AJ23" s="2344">
        <v>373.73016861790677</v>
      </c>
      <c r="AK23" s="2344">
        <v>328.79315090381135</v>
      </c>
    </row>
    <row r="24" spans="1:37" ht="16.5" thickBot="1">
      <c r="A24" s="2342" t="s">
        <v>1320</v>
      </c>
      <c r="B24" s="2343">
        <v>-1726.0575000392143</v>
      </c>
      <c r="C24" s="2343">
        <v>-1666.3008425595865</v>
      </c>
      <c r="D24" s="2343">
        <v>-1756.5645574946705</v>
      </c>
      <c r="E24" s="2343">
        <v>-1763.8161142887832</v>
      </c>
      <c r="F24" s="2343">
        <v>-1334.9913937528172</v>
      </c>
      <c r="G24" s="2343">
        <v>-1500.8696183838883</v>
      </c>
      <c r="H24" s="2343">
        <v>-1630.6370196617315</v>
      </c>
      <c r="I24" s="2343">
        <v>-1692.3303031287919</v>
      </c>
      <c r="J24" s="2343">
        <v>-2350.71502944641</v>
      </c>
      <c r="K24" s="2343">
        <v>-2124.195028756355</v>
      </c>
      <c r="L24" s="2343">
        <v>-2080.6025843340253</v>
      </c>
      <c r="M24" s="2343">
        <v>-2039.6486357017566</v>
      </c>
      <c r="N24" s="2344">
        <v>-2070.997606269681</v>
      </c>
      <c r="O24" s="2344">
        <v>-1927.2430846254977</v>
      </c>
      <c r="P24" s="2344">
        <v>-2071.1708389392338</v>
      </c>
      <c r="Q24" s="2344">
        <v>-2052.5498534499575</v>
      </c>
      <c r="R24" s="2344">
        <v>-2648.0384819969081</v>
      </c>
      <c r="S24" s="2344">
        <v>-2513.9982529747699</v>
      </c>
      <c r="T24" s="2344">
        <v>-2188.8364593910565</v>
      </c>
      <c r="U24" s="2344">
        <v>-2429.1044366463411</v>
      </c>
      <c r="V24" s="2344">
        <v>-2385.698789321903</v>
      </c>
      <c r="W24" s="2344">
        <v>-2006.944363551032</v>
      </c>
      <c r="X24" s="2344">
        <v>-2104.2485503153289</v>
      </c>
      <c r="Y24" s="2344">
        <v>-2087.6178270061582</v>
      </c>
      <c r="Z24" s="2344">
        <v>-2034.9816106973249</v>
      </c>
      <c r="AA24" s="2344">
        <v>-2170.4591644871512</v>
      </c>
      <c r="AB24" s="2344">
        <v>-2138.7091670915906</v>
      </c>
      <c r="AC24" s="2344">
        <v>-2434.7941344568894</v>
      </c>
      <c r="AD24" s="2344">
        <v>-2107.5459307774049</v>
      </c>
      <c r="AE24" s="2344">
        <v>-1842.3775375049681</v>
      </c>
      <c r="AF24" s="2344">
        <v>-2046.0622023853764</v>
      </c>
      <c r="AG24" s="2344">
        <v>-1753.1977325486016</v>
      </c>
      <c r="AH24" s="2344">
        <v>-1509.3082861904625</v>
      </c>
      <c r="AI24" s="2344">
        <v>-1582.7177784307091</v>
      </c>
      <c r="AJ24" s="2344">
        <v>-1431.8858158652754</v>
      </c>
      <c r="AK24" s="2344">
        <v>-1403.4184802274553</v>
      </c>
    </row>
    <row r="25" spans="1:37" ht="16.5" thickBot="1">
      <c r="A25" s="2342" t="s">
        <v>1321</v>
      </c>
      <c r="B25" s="2343">
        <v>-343.91999999999996</v>
      </c>
      <c r="C25" s="2343">
        <v>-270.41999999999996</v>
      </c>
      <c r="D25" s="2343">
        <v>-65.490000000000009</v>
      </c>
      <c r="E25" s="2343">
        <v>-165.84000000000003</v>
      </c>
      <c r="F25" s="2343">
        <v>-239.7</v>
      </c>
      <c r="G25" s="2343">
        <v>-288.54500000000002</v>
      </c>
      <c r="H25" s="2343">
        <v>-249.36</v>
      </c>
      <c r="I25" s="2343">
        <v>-269.04000000000002</v>
      </c>
      <c r="J25" s="2343">
        <v>-739.40654717999996</v>
      </c>
      <c r="K25" s="2343">
        <v>-575.88009467999996</v>
      </c>
      <c r="L25" s="2343">
        <v>-521.86607074999995</v>
      </c>
      <c r="M25" s="2343">
        <v>-809.31</v>
      </c>
      <c r="N25" s="2344">
        <v>-795.06</v>
      </c>
      <c r="O25" s="2344">
        <v>-737.07</v>
      </c>
      <c r="P25" s="2344">
        <v>-548.43999999999994</v>
      </c>
      <c r="Q25" s="2344">
        <v>-812.86</v>
      </c>
      <c r="R25" s="2344">
        <v>-855.80369089999999</v>
      </c>
      <c r="S25" s="2344">
        <v>-753.22800000000007</v>
      </c>
      <c r="T25" s="2344">
        <v>-574.45100000000002</v>
      </c>
      <c r="U25" s="2344">
        <v>-856.20150000000001</v>
      </c>
      <c r="V25" s="2344">
        <v>-796.66</v>
      </c>
      <c r="W25" s="2344">
        <v>-808.39399999999989</v>
      </c>
      <c r="X25" s="2344">
        <v>-815.91300000000001</v>
      </c>
      <c r="Y25" s="2344">
        <v>-816.08</v>
      </c>
      <c r="Z25" s="2344">
        <v>-814.59</v>
      </c>
      <c r="AA25" s="2344">
        <v>-825.49800000000005</v>
      </c>
      <c r="AB25" s="2344">
        <v>-811.33799999999997</v>
      </c>
      <c r="AC25" s="2344">
        <v>-817.24200000000019</v>
      </c>
      <c r="AD25" s="2344">
        <v>-805.65</v>
      </c>
      <c r="AE25" s="2344">
        <v>-826.93799999999987</v>
      </c>
      <c r="AF25" s="2344">
        <v>-900.31249999999989</v>
      </c>
      <c r="AG25" s="2344">
        <v>-815.98799999999994</v>
      </c>
      <c r="AH25" s="2344">
        <v>-817.05</v>
      </c>
      <c r="AI25" s="2344">
        <v>-828.17100000000005</v>
      </c>
      <c r="AJ25" s="2344">
        <v>-909.04650000000004</v>
      </c>
      <c r="AK25" s="2344">
        <v>-872.73949706999997</v>
      </c>
    </row>
    <row r="26" spans="1:37" ht="16.5" thickBot="1">
      <c r="A26" s="2342" t="s">
        <v>1319</v>
      </c>
      <c r="B26" s="2343">
        <v>33.150000000000006</v>
      </c>
      <c r="C26" s="2343">
        <v>34.92</v>
      </c>
      <c r="D26" s="2343">
        <v>219.51</v>
      </c>
      <c r="E26" s="2343">
        <v>104.39999999999999</v>
      </c>
      <c r="F26" s="2343">
        <v>52.800000000000004</v>
      </c>
      <c r="G26" s="2343">
        <v>48.96</v>
      </c>
      <c r="H26" s="2343">
        <v>35.64</v>
      </c>
      <c r="I26" s="2343">
        <v>53.46</v>
      </c>
      <c r="J26" s="2343">
        <v>48.093452819999996</v>
      </c>
      <c r="K26" s="2343">
        <v>42.869905320000001</v>
      </c>
      <c r="L26" s="2343">
        <v>43.293929249999998</v>
      </c>
      <c r="M26" s="2343">
        <v>34.44</v>
      </c>
      <c r="N26" s="2344">
        <v>23.939999999999998</v>
      </c>
      <c r="O26" s="2344">
        <v>12.930000000000001</v>
      </c>
      <c r="P26" s="2344">
        <v>17.97</v>
      </c>
      <c r="Q26" s="2344">
        <v>11.16</v>
      </c>
      <c r="R26" s="2344">
        <v>9.644309100000001</v>
      </c>
      <c r="S26" s="2344">
        <v>34.92</v>
      </c>
      <c r="T26" s="2344">
        <v>20.100000000000001</v>
      </c>
      <c r="U26" s="2344">
        <v>19.5</v>
      </c>
      <c r="V26" s="2344">
        <v>11.34</v>
      </c>
      <c r="W26" s="2344">
        <v>15.816000000000001</v>
      </c>
      <c r="X26" s="2344">
        <v>19.286999999999999</v>
      </c>
      <c r="Y26" s="2344">
        <v>31.92</v>
      </c>
      <c r="Z26" s="2344">
        <v>9.36</v>
      </c>
      <c r="AA26" s="2344">
        <v>15.09</v>
      </c>
      <c r="AB26" s="2344">
        <v>21.810000000000002</v>
      </c>
      <c r="AC26" s="2344">
        <v>15.905999999999999</v>
      </c>
      <c r="AD26" s="2344">
        <v>13.350000000000001</v>
      </c>
      <c r="AE26" s="2344">
        <v>6.2100000000000009</v>
      </c>
      <c r="AF26" s="2344">
        <v>19.830000000000002</v>
      </c>
      <c r="AG26" s="2344">
        <v>17.16</v>
      </c>
      <c r="AH26" s="2344">
        <v>1.9500000000000002</v>
      </c>
      <c r="AI26" s="2344">
        <v>4.9770000000000003</v>
      </c>
      <c r="AJ26" s="2344">
        <v>6.7859999999999996</v>
      </c>
      <c r="AK26" s="2344">
        <v>4.7605029299999995</v>
      </c>
    </row>
    <row r="27" spans="1:37" ht="16.5" thickBot="1">
      <c r="A27" s="2342" t="s">
        <v>1320</v>
      </c>
      <c r="B27" s="2343">
        <v>-377.07</v>
      </c>
      <c r="C27" s="2343">
        <v>-305.33999999999997</v>
      </c>
      <c r="D27" s="2343">
        <v>-285</v>
      </c>
      <c r="E27" s="2343">
        <v>-270.24</v>
      </c>
      <c r="F27" s="2343">
        <v>-292.5</v>
      </c>
      <c r="G27" s="2343">
        <v>-337.505</v>
      </c>
      <c r="H27" s="2343">
        <v>-285</v>
      </c>
      <c r="I27" s="2343">
        <v>-322.5</v>
      </c>
      <c r="J27" s="2343">
        <v>-787.5</v>
      </c>
      <c r="K27" s="2343">
        <v>-618.75</v>
      </c>
      <c r="L27" s="2343">
        <v>-565.16</v>
      </c>
      <c r="M27" s="2343">
        <v>-843.75</v>
      </c>
      <c r="N27" s="2344">
        <v>-819</v>
      </c>
      <c r="O27" s="2344">
        <v>-750</v>
      </c>
      <c r="P27" s="2344">
        <v>-566.41</v>
      </c>
      <c r="Q27" s="2344">
        <v>-824.02</v>
      </c>
      <c r="R27" s="2344">
        <v>-865.44799999999998</v>
      </c>
      <c r="S27" s="2344">
        <v>-788.14800000000002</v>
      </c>
      <c r="T27" s="2344">
        <v>-594.55100000000004</v>
      </c>
      <c r="U27" s="2344">
        <v>-875.70150000000001</v>
      </c>
      <c r="V27" s="2344">
        <v>-808</v>
      </c>
      <c r="W27" s="2344">
        <v>-824.20999999999992</v>
      </c>
      <c r="X27" s="2344">
        <v>-835.2</v>
      </c>
      <c r="Y27" s="2344">
        <v>-848</v>
      </c>
      <c r="Z27" s="2344">
        <v>-823.95</v>
      </c>
      <c r="AA27" s="2344">
        <v>-840.58800000000008</v>
      </c>
      <c r="AB27" s="2344">
        <v>-833.14800000000002</v>
      </c>
      <c r="AC27" s="2344">
        <v>-833.14800000000014</v>
      </c>
      <c r="AD27" s="2344">
        <v>-819</v>
      </c>
      <c r="AE27" s="2344">
        <v>-833.14799999999991</v>
      </c>
      <c r="AF27" s="2344">
        <v>-920.14249999999993</v>
      </c>
      <c r="AG27" s="2344">
        <v>-833.14799999999991</v>
      </c>
      <c r="AH27" s="2344">
        <v>-819</v>
      </c>
      <c r="AI27" s="2344">
        <v>-833.14800000000002</v>
      </c>
      <c r="AJ27" s="2344">
        <v>-915.83249999999998</v>
      </c>
      <c r="AK27" s="2344">
        <v>-877.5</v>
      </c>
    </row>
    <row r="28" spans="1:37" ht="16.5" thickBot="1">
      <c r="A28" s="2342" t="s">
        <v>1322</v>
      </c>
      <c r="B28" s="2343">
        <v>-1261.9385000392144</v>
      </c>
      <c r="C28" s="2343">
        <v>-1277.7308425595866</v>
      </c>
      <c r="D28" s="2343">
        <v>-1332.9645574946705</v>
      </c>
      <c r="E28" s="2343">
        <v>-1290.966114288783</v>
      </c>
      <c r="F28" s="2343">
        <v>-930.0329166428171</v>
      </c>
      <c r="G28" s="2343">
        <v>-986.06488805388824</v>
      </c>
      <c r="H28" s="2343">
        <v>-1115.5570196617316</v>
      </c>
      <c r="I28" s="2343">
        <v>-1153.8703031287919</v>
      </c>
      <c r="J28" s="2343">
        <v>-1267.7423496364099</v>
      </c>
      <c r="K28" s="2343">
        <v>-1099.2086032763548</v>
      </c>
      <c r="L28" s="2343">
        <v>-1020.0718091440255</v>
      </c>
      <c r="M28" s="2343">
        <v>-779.70863570175652</v>
      </c>
      <c r="N28" s="2344">
        <v>-954.31760626968082</v>
      </c>
      <c r="O28" s="2344">
        <v>-826.22308462549768</v>
      </c>
      <c r="P28" s="2344">
        <v>-1104.4508389392338</v>
      </c>
      <c r="Q28" s="2344">
        <v>-935.04985344995725</v>
      </c>
      <c r="R28" s="2344">
        <v>-1439.0448960769083</v>
      </c>
      <c r="S28" s="2344">
        <v>-1467.6572529747702</v>
      </c>
      <c r="T28" s="2344">
        <v>-1255.5454593910565</v>
      </c>
      <c r="U28" s="2344">
        <v>-1367.4129366463412</v>
      </c>
      <c r="V28" s="2344">
        <v>-1423.0687893219031</v>
      </c>
      <c r="W28" s="2344">
        <v>-1013.2423635510321</v>
      </c>
      <c r="X28" s="2344">
        <v>-947.81055031532878</v>
      </c>
      <c r="Y28" s="2344">
        <v>-1057.4278270061584</v>
      </c>
      <c r="Z28" s="2344">
        <v>-1008.3516106973249</v>
      </c>
      <c r="AA28" s="2344">
        <v>-1148.6811644871514</v>
      </c>
      <c r="AB28" s="2344">
        <v>-1099.1211670915909</v>
      </c>
      <c r="AC28" s="2344">
        <v>-1399.8951344568891</v>
      </c>
      <c r="AD28" s="2344">
        <v>-1153.4710679758473</v>
      </c>
      <c r="AE28" s="2344">
        <v>-858.02134935790207</v>
      </c>
      <c r="AF28" s="2344">
        <v>-965.64015752869636</v>
      </c>
      <c r="AG28" s="2344">
        <v>-739.50973254860173</v>
      </c>
      <c r="AH28" s="2344">
        <v>-603.09636753804511</v>
      </c>
      <c r="AI28" s="2344">
        <v>-658.37634397941406</v>
      </c>
      <c r="AJ28" s="2344">
        <v>-367.69536849350857</v>
      </c>
      <c r="AK28" s="2344">
        <v>-408.93867019765543</v>
      </c>
    </row>
    <row r="29" spans="1:37" ht="16.5" thickBot="1">
      <c r="A29" s="2342" t="s">
        <v>1319</v>
      </c>
      <c r="B29" s="2343">
        <v>54.08</v>
      </c>
      <c r="C29" s="2343">
        <v>77.900000000000006</v>
      </c>
      <c r="D29" s="2343">
        <v>130.80000000000001</v>
      </c>
      <c r="E29" s="2343">
        <v>155.66999999999999</v>
      </c>
      <c r="F29" s="2343">
        <v>94.460000000000008</v>
      </c>
      <c r="G29" s="2343">
        <v>142.33000000000001</v>
      </c>
      <c r="H29" s="2343">
        <v>177.57</v>
      </c>
      <c r="I29" s="2343">
        <v>158.83000000000001</v>
      </c>
      <c r="J29" s="2343">
        <v>257.65267981</v>
      </c>
      <c r="K29" s="2343">
        <v>368.47642548000005</v>
      </c>
      <c r="L29" s="2343">
        <v>443.89077519</v>
      </c>
      <c r="M29" s="2343">
        <v>368.48</v>
      </c>
      <c r="N29" s="2344">
        <v>244.57000000000002</v>
      </c>
      <c r="O29" s="2344">
        <v>295.24</v>
      </c>
      <c r="P29" s="2344">
        <v>310.45</v>
      </c>
      <c r="Q29" s="2344">
        <v>207.69</v>
      </c>
      <c r="R29" s="2344">
        <v>267.19558591999998</v>
      </c>
      <c r="S29" s="2344">
        <v>197.31</v>
      </c>
      <c r="T29" s="2344">
        <v>266.46999999999997</v>
      </c>
      <c r="U29" s="2344">
        <v>137.63999999999999</v>
      </c>
      <c r="V29" s="2344">
        <v>96.53</v>
      </c>
      <c r="W29" s="2344">
        <v>106.235</v>
      </c>
      <c r="X29" s="2344">
        <v>247.14399999999998</v>
      </c>
      <c r="Y29" s="2344">
        <v>104.48</v>
      </c>
      <c r="Z29" s="2344">
        <v>103.61</v>
      </c>
      <c r="AA29" s="2344">
        <v>91.61</v>
      </c>
      <c r="AB29" s="2344">
        <v>70.180000000000007</v>
      </c>
      <c r="AC29" s="2344">
        <v>80.7</v>
      </c>
      <c r="AD29" s="2344">
        <v>93.240000000000009</v>
      </c>
      <c r="AE29" s="2344">
        <v>84.490000000000009</v>
      </c>
      <c r="AF29" s="2344">
        <v>121.5</v>
      </c>
      <c r="AG29" s="2344">
        <v>151.47999999999996</v>
      </c>
      <c r="AH29" s="2344">
        <v>64.489000000000004</v>
      </c>
      <c r="AI29" s="2344">
        <v>73.31</v>
      </c>
      <c r="AJ29" s="2344">
        <v>123.294</v>
      </c>
      <c r="AK29" s="2344">
        <v>107.98571101</v>
      </c>
    </row>
    <row r="30" spans="1:37" ht="16.5" thickBot="1">
      <c r="A30" s="2342" t="s">
        <v>1320</v>
      </c>
      <c r="B30" s="2343">
        <v>-1316.0185000392144</v>
      </c>
      <c r="C30" s="2343">
        <v>-1355.6308425595867</v>
      </c>
      <c r="D30" s="2343">
        <v>-1463.7645574946705</v>
      </c>
      <c r="E30" s="2343">
        <v>-1446.6361142887831</v>
      </c>
      <c r="F30" s="2343">
        <v>-1024.4929166428171</v>
      </c>
      <c r="G30" s="2343">
        <v>-1128.3948880538883</v>
      </c>
      <c r="H30" s="2343">
        <v>-1293.1270196617315</v>
      </c>
      <c r="I30" s="2343">
        <v>-1312.7003031287918</v>
      </c>
      <c r="J30" s="2343">
        <v>-1525.3950294464098</v>
      </c>
      <c r="K30" s="2343">
        <v>-1467.6850287563548</v>
      </c>
      <c r="L30" s="2343">
        <v>-1463.9625843340255</v>
      </c>
      <c r="M30" s="2343">
        <v>-1148.1886357017565</v>
      </c>
      <c r="N30" s="2344">
        <v>-1198.8876062696809</v>
      </c>
      <c r="O30" s="2344">
        <v>-1121.4630846254977</v>
      </c>
      <c r="P30" s="2344">
        <v>-1414.9008389392338</v>
      </c>
      <c r="Q30" s="2344">
        <v>-1142.7398534499573</v>
      </c>
      <c r="R30" s="2344">
        <v>-1706.2404819969083</v>
      </c>
      <c r="S30" s="2344">
        <v>-1664.9672529747702</v>
      </c>
      <c r="T30" s="2344">
        <v>-1522.0154593910565</v>
      </c>
      <c r="U30" s="2344">
        <v>-1505.0529366463411</v>
      </c>
      <c r="V30" s="2344">
        <v>-1519.598789321903</v>
      </c>
      <c r="W30" s="2344">
        <v>-1119.4773635510321</v>
      </c>
      <c r="X30" s="2344">
        <v>-1194.9545503153288</v>
      </c>
      <c r="Y30" s="2344">
        <v>-1161.9078270061584</v>
      </c>
      <c r="Z30" s="2344">
        <v>-1111.9616106973249</v>
      </c>
      <c r="AA30" s="2344">
        <v>-1240.2911644871513</v>
      </c>
      <c r="AB30" s="2344">
        <v>-1169.301167091591</v>
      </c>
      <c r="AC30" s="2344">
        <v>-1480.5951344568891</v>
      </c>
      <c r="AD30" s="2344">
        <v>-1246.7110679758473</v>
      </c>
      <c r="AE30" s="2344">
        <v>-942.51134935790208</v>
      </c>
      <c r="AF30" s="2344">
        <v>-1087.1401575286964</v>
      </c>
      <c r="AG30" s="2344">
        <v>-890.98973254860175</v>
      </c>
      <c r="AH30" s="2344">
        <v>-667.58536753804515</v>
      </c>
      <c r="AI30" s="2344">
        <v>-731.68634397941412</v>
      </c>
      <c r="AJ30" s="2344">
        <v>-490.98936849350855</v>
      </c>
      <c r="AK30" s="2344">
        <v>-516.92438120765541</v>
      </c>
    </row>
    <row r="31" spans="1:37" ht="16.5" thickBot="1">
      <c r="A31" s="2342" t="s">
        <v>1323</v>
      </c>
      <c r="B31" s="2343">
        <v>76.753600000000006</v>
      </c>
      <c r="C31" s="2343">
        <v>96.265000000000001</v>
      </c>
      <c r="D31" s="2343">
        <v>73.476000000000013</v>
      </c>
      <c r="E31" s="2343">
        <v>66.846400000000017</v>
      </c>
      <c r="F31" s="2343">
        <v>64.051522890000001</v>
      </c>
      <c r="G31" s="2343">
        <v>58.150269669999993</v>
      </c>
      <c r="H31" s="2343">
        <v>32.619999999999976</v>
      </c>
      <c r="I31" s="2343">
        <v>28.929999999999993</v>
      </c>
      <c r="J31" s="2343">
        <v>55.149999999999991</v>
      </c>
      <c r="K31" s="2343">
        <v>54.809999999999995</v>
      </c>
      <c r="L31" s="2343">
        <v>40.989999999999995</v>
      </c>
      <c r="M31" s="2343">
        <v>60.660000000000004</v>
      </c>
      <c r="N31" s="2344">
        <v>66.540000000000006</v>
      </c>
      <c r="O31" s="2344">
        <v>71.730000000000018</v>
      </c>
      <c r="P31" s="2344">
        <v>22.679999999999993</v>
      </c>
      <c r="Q31" s="2344">
        <v>31.230000000000004</v>
      </c>
      <c r="R31" s="2344">
        <v>25.830933039165771</v>
      </c>
      <c r="S31" s="2344">
        <v>48.010362071241346</v>
      </c>
      <c r="T31" s="2344">
        <v>43.44681092191361</v>
      </c>
      <c r="U31" s="2344">
        <v>77.742893967679279</v>
      </c>
      <c r="V31" s="2344">
        <v>52.219999999999985</v>
      </c>
      <c r="W31" s="2344">
        <v>56.52300000000001</v>
      </c>
      <c r="X31" s="2344">
        <v>47.245999999999981</v>
      </c>
      <c r="Y31" s="2344">
        <v>46.36999999999999</v>
      </c>
      <c r="Z31" s="2344">
        <v>-17.290000000000006</v>
      </c>
      <c r="AA31" s="2344">
        <v>6.3900000000000006</v>
      </c>
      <c r="AB31" s="2344">
        <v>-39.429999999999993</v>
      </c>
      <c r="AC31" s="2344">
        <v>-29.521000000000015</v>
      </c>
      <c r="AD31" s="2344">
        <v>305.52226447868941</v>
      </c>
      <c r="AE31" s="2344">
        <v>245.26336838740713</v>
      </c>
      <c r="AF31" s="2344">
        <v>292.90433221314993</v>
      </c>
      <c r="AG31" s="2344">
        <v>280.69621689385997</v>
      </c>
      <c r="AH31" s="2344">
        <v>390.81682732640962</v>
      </c>
      <c r="AI31" s="2344">
        <v>234.44061460912843</v>
      </c>
      <c r="AJ31" s="2344">
        <v>218.5862212461401</v>
      </c>
      <c r="AK31" s="2344">
        <v>207.05283794401143</v>
      </c>
    </row>
    <row r="32" spans="1:37" ht="16.5" thickBot="1">
      <c r="A32" s="2342" t="s">
        <v>1319</v>
      </c>
      <c r="B32" s="2343">
        <v>109.7226</v>
      </c>
      <c r="C32" s="2343">
        <v>101.595</v>
      </c>
      <c r="D32" s="2343">
        <v>81.27600000000001</v>
      </c>
      <c r="E32" s="2343">
        <v>113.78640000000001</v>
      </c>
      <c r="F32" s="2343">
        <v>82.05</v>
      </c>
      <c r="G32" s="2343">
        <v>93.12</v>
      </c>
      <c r="H32" s="2343">
        <v>85.13</v>
      </c>
      <c r="I32" s="2343">
        <v>86.06</v>
      </c>
      <c r="J32" s="2343">
        <v>92.97</v>
      </c>
      <c r="K32" s="2343">
        <v>92.57</v>
      </c>
      <c r="L32" s="2343">
        <v>92.47</v>
      </c>
      <c r="M32" s="2343">
        <v>108.37</v>
      </c>
      <c r="N32" s="2344">
        <v>119.65</v>
      </c>
      <c r="O32" s="2344">
        <v>127.51</v>
      </c>
      <c r="P32" s="2344">
        <v>112.54</v>
      </c>
      <c r="Q32" s="2344">
        <v>117.02</v>
      </c>
      <c r="R32" s="2344">
        <v>102.18093303916575</v>
      </c>
      <c r="S32" s="2344">
        <v>108.89336207124136</v>
      </c>
      <c r="T32" s="2344">
        <v>115.71681092191359</v>
      </c>
      <c r="U32" s="2344">
        <v>126.09289396767929</v>
      </c>
      <c r="V32" s="2344">
        <v>110.32</v>
      </c>
      <c r="W32" s="2344">
        <v>119.78</v>
      </c>
      <c r="X32" s="2344">
        <v>121.34</v>
      </c>
      <c r="Y32" s="2344">
        <v>124.08</v>
      </c>
      <c r="Z32" s="2344">
        <v>81.78</v>
      </c>
      <c r="AA32" s="2344">
        <v>95.97</v>
      </c>
      <c r="AB32" s="2344">
        <v>96.83</v>
      </c>
      <c r="AC32" s="2344">
        <v>91.53</v>
      </c>
      <c r="AD32" s="2344">
        <v>347.35712728024731</v>
      </c>
      <c r="AE32" s="2344">
        <v>311.98155653447316</v>
      </c>
      <c r="AF32" s="2344">
        <v>331.68387706982992</v>
      </c>
      <c r="AG32" s="2344">
        <v>309.75621689385997</v>
      </c>
      <c r="AH32" s="2344">
        <v>413.53974597882694</v>
      </c>
      <c r="AI32" s="2344">
        <v>252.32404906042336</v>
      </c>
      <c r="AJ32" s="2344">
        <v>243.65016861790676</v>
      </c>
      <c r="AK32" s="2344">
        <v>216.04693696381136</v>
      </c>
    </row>
    <row r="33" spans="1:37" ht="16.5" thickBot="1">
      <c r="A33" s="2342" t="s">
        <v>1320</v>
      </c>
      <c r="B33" s="2343">
        <v>-32.968999999999994</v>
      </c>
      <c r="C33" s="2343">
        <v>-5.330000000000001</v>
      </c>
      <c r="D33" s="2343">
        <v>-7.7999999999999972</v>
      </c>
      <c r="E33" s="2343">
        <v>-46.94</v>
      </c>
      <c r="F33" s="2343">
        <v>-17.99847711</v>
      </c>
      <c r="G33" s="2343">
        <v>-34.969730330000012</v>
      </c>
      <c r="H33" s="2343">
        <v>-52.510000000000019</v>
      </c>
      <c r="I33" s="2343">
        <v>-57.13000000000001</v>
      </c>
      <c r="J33" s="2343">
        <v>-37.820000000000007</v>
      </c>
      <c r="K33" s="2343">
        <v>-37.76</v>
      </c>
      <c r="L33" s="2343">
        <v>-51.480000000000004</v>
      </c>
      <c r="M33" s="2343">
        <v>-47.71</v>
      </c>
      <c r="N33" s="2344">
        <v>-53.11</v>
      </c>
      <c r="O33" s="2344">
        <v>-55.779999999999987</v>
      </c>
      <c r="P33" s="2344">
        <v>-89.860000000000014</v>
      </c>
      <c r="Q33" s="2344">
        <v>-85.789999999999992</v>
      </c>
      <c r="R33" s="2344">
        <v>-76.34999999999998</v>
      </c>
      <c r="S33" s="2344">
        <v>-60.88300000000001</v>
      </c>
      <c r="T33" s="2344">
        <v>-72.269999999999982</v>
      </c>
      <c r="U33" s="2344">
        <v>-48.350000000000009</v>
      </c>
      <c r="V33" s="2344">
        <v>-58.100000000000009</v>
      </c>
      <c r="W33" s="2344">
        <v>-63.256999999999991</v>
      </c>
      <c r="X33" s="2344">
        <v>-74.094000000000023</v>
      </c>
      <c r="Y33" s="2344">
        <v>-77.710000000000008</v>
      </c>
      <c r="Z33" s="2344">
        <v>-99.070000000000007</v>
      </c>
      <c r="AA33" s="2344">
        <v>-89.58</v>
      </c>
      <c r="AB33" s="2344">
        <v>-136.26</v>
      </c>
      <c r="AC33" s="2344">
        <v>-121.05100000000002</v>
      </c>
      <c r="AD33" s="2344">
        <v>-41.834862801557911</v>
      </c>
      <c r="AE33" s="2344">
        <v>-66.718188147066016</v>
      </c>
      <c r="AF33" s="2344">
        <v>-38.779544856679998</v>
      </c>
      <c r="AG33" s="2344">
        <v>-29.06</v>
      </c>
      <c r="AH33" s="2344">
        <v>-22.722918652417306</v>
      </c>
      <c r="AI33" s="2344">
        <v>-17.883434451294924</v>
      </c>
      <c r="AJ33" s="2344">
        <v>-25.063947371766673</v>
      </c>
      <c r="AK33" s="2344">
        <v>-8.9940990197999344</v>
      </c>
    </row>
    <row r="34" spans="1:37" ht="16.5" thickBot="1">
      <c r="A34" s="2342" t="s">
        <v>1324</v>
      </c>
      <c r="B34" s="2343">
        <v>-2171.6048500000002</v>
      </c>
      <c r="C34" s="2343">
        <v>-1951.8310000000001</v>
      </c>
      <c r="D34" s="2343">
        <v>-2721.4854999999998</v>
      </c>
      <c r="E34" s="2343">
        <v>-2423.3225250000005</v>
      </c>
      <c r="F34" s="2343">
        <v>-1236.7850429300001</v>
      </c>
      <c r="G34" s="2343">
        <v>-886.37122031000013</v>
      </c>
      <c r="H34" s="2343">
        <v>-1108.2393399999999</v>
      </c>
      <c r="I34" s="2343">
        <v>-1227.7443649999998</v>
      </c>
      <c r="J34" s="2343">
        <v>-1103.4051199312632</v>
      </c>
      <c r="K34" s="2343">
        <v>-1172.6048800210028</v>
      </c>
      <c r="L34" s="2343">
        <v>-1759.5571750190934</v>
      </c>
      <c r="M34" s="2343">
        <v>-1022.0353250286404</v>
      </c>
      <c r="N34" s="2344">
        <v>-750.52707605000001</v>
      </c>
      <c r="O34" s="2344">
        <v>-1043.659635</v>
      </c>
      <c r="P34" s="2344">
        <v>-1986.19724</v>
      </c>
      <c r="Q34" s="2344">
        <v>-2244.6954700000001</v>
      </c>
      <c r="R34" s="2344">
        <v>-1761.6242150345643</v>
      </c>
      <c r="S34" s="2344">
        <v>-1586.7215485515003</v>
      </c>
      <c r="T34" s="2344">
        <v>-1202.0629129156277</v>
      </c>
      <c r="U34" s="2344">
        <v>-1081.6298234983076</v>
      </c>
      <c r="V34" s="2344">
        <v>-989.21237500000007</v>
      </c>
      <c r="W34" s="2344">
        <v>-1290.8266749999998</v>
      </c>
      <c r="X34" s="2344">
        <v>-1548.9608749999998</v>
      </c>
      <c r="Y34" s="2344">
        <v>-1540.5798749999999</v>
      </c>
      <c r="Z34" s="2344">
        <v>-1656.6199981125003</v>
      </c>
      <c r="AA34" s="2344">
        <v>-1877.8797603525002</v>
      </c>
      <c r="AB34" s="2344">
        <v>-683.95125000000007</v>
      </c>
      <c r="AC34" s="2344">
        <v>-550.70000000000005</v>
      </c>
      <c r="AD34" s="2344">
        <v>-1422.4133749999999</v>
      </c>
      <c r="AE34" s="2344">
        <v>-1048.2453750000002</v>
      </c>
      <c r="AF34" s="2344">
        <v>-1781.3142500000001</v>
      </c>
      <c r="AG34" s="2344">
        <v>-949.3120740840003</v>
      </c>
      <c r="AH34" s="2344">
        <v>47.14501184287451</v>
      </c>
      <c r="AI34" s="2344">
        <v>36.227760534707102</v>
      </c>
      <c r="AJ34" s="2344">
        <v>-136.992346953582</v>
      </c>
      <c r="AK34" s="2344">
        <v>44.804774107266866</v>
      </c>
    </row>
    <row r="35" spans="1:37" ht="16.5" thickBot="1">
      <c r="A35" s="2342" t="s">
        <v>1325</v>
      </c>
      <c r="B35" s="2343">
        <v>154.59390000000002</v>
      </c>
      <c r="C35" s="2343">
        <v>143.14249999999998</v>
      </c>
      <c r="D35" s="2343">
        <v>114.514</v>
      </c>
      <c r="E35" s="2343">
        <v>160.31960000000001</v>
      </c>
      <c r="F35" s="2343">
        <v>132.6688</v>
      </c>
      <c r="G35" s="2343">
        <v>162.19040000000001</v>
      </c>
      <c r="H35" s="2343">
        <v>149.41</v>
      </c>
      <c r="I35" s="2343">
        <v>164.17080000000001</v>
      </c>
      <c r="J35" s="2343">
        <v>161.24888006873672</v>
      </c>
      <c r="K35" s="2343">
        <v>126.70911997899714</v>
      </c>
      <c r="L35" s="2343">
        <v>115.21919998090647</v>
      </c>
      <c r="M35" s="2343">
        <v>172.75879997135971</v>
      </c>
      <c r="N35" s="2344">
        <v>175.95172000000002</v>
      </c>
      <c r="O35" s="2344">
        <v>163.38374000000002</v>
      </c>
      <c r="P35" s="2344">
        <v>150.81576000000001</v>
      </c>
      <c r="Q35" s="2344">
        <v>138.24778000000001</v>
      </c>
      <c r="R35" s="2344">
        <v>141.94228496543559</v>
      </c>
      <c r="S35" s="2344">
        <v>139.89170144849956</v>
      </c>
      <c r="T35" s="2344">
        <v>141.71546208437223</v>
      </c>
      <c r="U35" s="2344">
        <v>135.47055150169268</v>
      </c>
      <c r="V35" s="2344">
        <v>140.32999999999998</v>
      </c>
      <c r="W35" s="2344">
        <v>134.43</v>
      </c>
      <c r="X35" s="2344">
        <v>132.13</v>
      </c>
      <c r="Y35" s="2344">
        <v>135.5</v>
      </c>
      <c r="Z35" s="2344">
        <v>140.82</v>
      </c>
      <c r="AA35" s="2344">
        <v>134.32999999999998</v>
      </c>
      <c r="AB35" s="2344">
        <v>132.23000000000002</v>
      </c>
      <c r="AC35" s="2344">
        <v>135.75</v>
      </c>
      <c r="AD35" s="2344">
        <v>96.182000000000002</v>
      </c>
      <c r="AE35" s="2344">
        <v>105.79800000000002</v>
      </c>
      <c r="AF35" s="2344">
        <v>96.16</v>
      </c>
      <c r="AG35" s="2344">
        <v>105.776</v>
      </c>
      <c r="AH35" s="2344">
        <v>327.95314215600126</v>
      </c>
      <c r="AI35" s="2344">
        <v>349.34521626413385</v>
      </c>
      <c r="AJ35" s="2344">
        <v>168.11232052584478</v>
      </c>
      <c r="AK35" s="2344">
        <v>224.88428514726687</v>
      </c>
    </row>
    <row r="36" spans="1:37" ht="16.5" thickBot="1">
      <c r="A36" s="2342" t="s">
        <v>1326</v>
      </c>
      <c r="B36" s="2343">
        <v>-2326.19875</v>
      </c>
      <c r="C36" s="2343">
        <v>-2094.9735000000001</v>
      </c>
      <c r="D36" s="2343">
        <v>-2835.9994999999999</v>
      </c>
      <c r="E36" s="2343">
        <v>-2583.6421250000003</v>
      </c>
      <c r="F36" s="2343">
        <v>-1369.4538429300001</v>
      </c>
      <c r="G36" s="2343">
        <v>-1048.5616203100001</v>
      </c>
      <c r="H36" s="2343">
        <v>-1257.6493399999999</v>
      </c>
      <c r="I36" s="2343">
        <v>-1391.9151649999999</v>
      </c>
      <c r="J36" s="2343">
        <v>-1264.654</v>
      </c>
      <c r="K36" s="2343">
        <v>-1299.3139999999999</v>
      </c>
      <c r="L36" s="2343">
        <v>-1874.7763749999999</v>
      </c>
      <c r="M36" s="2343">
        <v>-1194.7941250000001</v>
      </c>
      <c r="N36" s="2344">
        <v>-926.47879605000003</v>
      </c>
      <c r="O36" s="2344">
        <v>-1207.043375</v>
      </c>
      <c r="P36" s="2344">
        <v>-2137.0129999999999</v>
      </c>
      <c r="Q36" s="2344">
        <v>-2382.9432500000003</v>
      </c>
      <c r="R36" s="2344">
        <v>-1903.5664999999999</v>
      </c>
      <c r="S36" s="2344">
        <v>-1726.6132499999999</v>
      </c>
      <c r="T36" s="2344">
        <v>-1343.7783750000001</v>
      </c>
      <c r="U36" s="2344">
        <v>-1217.1003750000002</v>
      </c>
      <c r="V36" s="2344">
        <v>-1129.542375</v>
      </c>
      <c r="W36" s="2344">
        <v>-1425.2566749999999</v>
      </c>
      <c r="X36" s="2344">
        <v>-1681.0908749999999</v>
      </c>
      <c r="Y36" s="2344">
        <v>-1676.0798749999999</v>
      </c>
      <c r="Z36" s="2344">
        <v>-1797.4399981125002</v>
      </c>
      <c r="AA36" s="2344">
        <v>-2012.2097603525001</v>
      </c>
      <c r="AB36" s="2344">
        <v>-816.18125000000009</v>
      </c>
      <c r="AC36" s="2344">
        <v>-686.45</v>
      </c>
      <c r="AD36" s="2344">
        <v>-1518.5953749999999</v>
      </c>
      <c r="AE36" s="2344">
        <v>-1154.0433750000002</v>
      </c>
      <c r="AF36" s="2344">
        <v>-1877.4742500000002</v>
      </c>
      <c r="AG36" s="2344">
        <v>-1055.0880740840003</v>
      </c>
      <c r="AH36" s="2344">
        <v>-280.80813031312675</v>
      </c>
      <c r="AI36" s="2344">
        <v>-313.11745572942675</v>
      </c>
      <c r="AJ36" s="2344">
        <v>-305.10466747942678</v>
      </c>
      <c r="AK36" s="2344">
        <v>-180.07951104</v>
      </c>
    </row>
    <row r="37" spans="1:37" ht="16.5" thickBot="1">
      <c r="A37" s="2342" t="s">
        <v>1327</v>
      </c>
      <c r="B37" s="2343">
        <v>-180.55442500000001</v>
      </c>
      <c r="C37" s="2343">
        <v>-209.1593</v>
      </c>
      <c r="D37" s="2343">
        <v>-278.35915</v>
      </c>
      <c r="E37" s="2343">
        <v>-265.84986250000003</v>
      </c>
      <c r="F37" s="2343">
        <v>-175.91358721999998</v>
      </c>
      <c r="G37" s="2343">
        <v>-176.36987500000004</v>
      </c>
      <c r="H37" s="2343">
        <v>-178.63824999999997</v>
      </c>
      <c r="I37" s="2343">
        <v>-204.04887500000001</v>
      </c>
      <c r="J37" s="2343">
        <v>-169.69774999999998</v>
      </c>
      <c r="K37" s="2343">
        <v>-184.75149999999999</v>
      </c>
      <c r="L37" s="2343">
        <v>-242.86893750000002</v>
      </c>
      <c r="M37" s="2343">
        <v>-167.09381250000001</v>
      </c>
      <c r="N37" s="2344">
        <v>-182.17523355000003</v>
      </c>
      <c r="O37" s="2344">
        <v>-214.02743750000002</v>
      </c>
      <c r="P37" s="2344">
        <v>-303.66649999999998</v>
      </c>
      <c r="Q37" s="2344">
        <v>-411.18587500000007</v>
      </c>
      <c r="R37" s="2344">
        <v>-261.82550000000003</v>
      </c>
      <c r="S37" s="2344">
        <v>-183.720125</v>
      </c>
      <c r="T37" s="2344">
        <v>-150.42318750000001</v>
      </c>
      <c r="U37" s="2344">
        <v>-233.87318750000003</v>
      </c>
      <c r="V37" s="2344">
        <v>-134.56918750000003</v>
      </c>
      <c r="W37" s="2344">
        <v>-183.43448749999999</v>
      </c>
      <c r="X37" s="2344">
        <v>-186.85793750000005</v>
      </c>
      <c r="Y37" s="2344">
        <v>-185.35793750000002</v>
      </c>
      <c r="Z37" s="2344">
        <v>-197.41812500000003</v>
      </c>
      <c r="AA37" s="2344">
        <v>-227.80937500000002</v>
      </c>
      <c r="AB37" s="2344">
        <v>-89.900625000000019</v>
      </c>
      <c r="AC37" s="2344">
        <v>-141.08675000000002</v>
      </c>
      <c r="AD37" s="2344">
        <v>-655.16743750000001</v>
      </c>
      <c r="AE37" s="2344">
        <v>-212.98118750000003</v>
      </c>
      <c r="AF37" s="2344">
        <v>-298.61675000000002</v>
      </c>
      <c r="AG37" s="2344">
        <v>-143.85982408400002</v>
      </c>
      <c r="AH37" s="2344">
        <v>-65.19068750000001</v>
      </c>
      <c r="AI37" s="2344">
        <v>-45.616</v>
      </c>
      <c r="AJ37" s="2344">
        <v>-137.90600000000001</v>
      </c>
      <c r="AK37" s="2344">
        <v>-58.148375000000001</v>
      </c>
    </row>
    <row r="38" spans="1:37" ht="16.5" thickBot="1">
      <c r="A38" s="2342" t="s">
        <v>1325</v>
      </c>
      <c r="B38" s="2343">
        <v>0</v>
      </c>
      <c r="C38" s="2343">
        <v>0</v>
      </c>
      <c r="D38" s="2343">
        <v>0</v>
      </c>
      <c r="E38" s="2343">
        <v>0</v>
      </c>
      <c r="F38" s="2343">
        <v>0</v>
      </c>
      <c r="G38" s="2343">
        <v>0</v>
      </c>
      <c r="H38" s="2343">
        <v>0</v>
      </c>
      <c r="I38" s="2343">
        <v>0</v>
      </c>
      <c r="J38" s="2343">
        <v>0</v>
      </c>
      <c r="K38" s="2351">
        <v>0</v>
      </c>
      <c r="L38" s="2351">
        <v>0</v>
      </c>
      <c r="M38" s="2343">
        <v>0</v>
      </c>
      <c r="N38" s="2344">
        <v>0</v>
      </c>
      <c r="O38" s="2344">
        <v>0</v>
      </c>
      <c r="P38" s="2344">
        <v>0</v>
      </c>
      <c r="Q38" s="2344">
        <v>0</v>
      </c>
      <c r="R38" s="2344">
        <v>0</v>
      </c>
      <c r="S38" s="2344">
        <v>0</v>
      </c>
      <c r="T38" s="2344">
        <v>0</v>
      </c>
      <c r="U38" s="2344">
        <v>0</v>
      </c>
      <c r="V38" s="2344">
        <v>0</v>
      </c>
      <c r="W38" s="2344">
        <v>0</v>
      </c>
      <c r="X38" s="2344">
        <v>0</v>
      </c>
      <c r="Y38" s="2344">
        <v>0</v>
      </c>
      <c r="Z38" s="2344">
        <v>0</v>
      </c>
      <c r="AA38" s="2344">
        <v>0</v>
      </c>
      <c r="AB38" s="2344">
        <v>0</v>
      </c>
      <c r="AC38" s="2344">
        <v>0</v>
      </c>
      <c r="AD38" s="2344">
        <v>0</v>
      </c>
      <c r="AE38" s="2344">
        <v>0</v>
      </c>
      <c r="AF38" s="2344">
        <v>0</v>
      </c>
      <c r="AG38" s="2344">
        <v>0</v>
      </c>
      <c r="AH38" s="2344">
        <v>0</v>
      </c>
      <c r="AI38" s="2344">
        <v>0</v>
      </c>
      <c r="AJ38" s="2344">
        <v>0</v>
      </c>
      <c r="AK38" s="2344">
        <v>0</v>
      </c>
    </row>
    <row r="39" spans="1:37" ht="16.5" thickBot="1">
      <c r="A39" s="2342" t="s">
        <v>1326</v>
      </c>
      <c r="B39" s="2343">
        <v>-180.55442500000001</v>
      </c>
      <c r="C39" s="2343">
        <v>-209.1593</v>
      </c>
      <c r="D39" s="2343">
        <v>-278.35915</v>
      </c>
      <c r="E39" s="2343">
        <v>-265.84986250000003</v>
      </c>
      <c r="F39" s="2343">
        <v>-175.91358721999998</v>
      </c>
      <c r="G39" s="2343">
        <v>-176.36987500000004</v>
      </c>
      <c r="H39" s="2343">
        <v>-178.63824999999997</v>
      </c>
      <c r="I39" s="2343">
        <v>-204.04887500000001</v>
      </c>
      <c r="J39" s="2343">
        <v>-169.69774999999998</v>
      </c>
      <c r="K39" s="2343">
        <v>-184.75149999999999</v>
      </c>
      <c r="L39" s="2343">
        <v>-242.86893750000002</v>
      </c>
      <c r="M39" s="2343">
        <v>-167.09381250000001</v>
      </c>
      <c r="N39" s="2344">
        <v>-182.17523355000003</v>
      </c>
      <c r="O39" s="2344">
        <v>-214.02743750000002</v>
      </c>
      <c r="P39" s="2344">
        <v>-303.66649999999998</v>
      </c>
      <c r="Q39" s="2344">
        <v>-411.18587500000007</v>
      </c>
      <c r="R39" s="2344">
        <v>-261.82550000000003</v>
      </c>
      <c r="S39" s="2344">
        <v>-183.720125</v>
      </c>
      <c r="T39" s="2344">
        <v>-150.42318750000001</v>
      </c>
      <c r="U39" s="2344">
        <v>-233.87318750000003</v>
      </c>
      <c r="V39" s="2344">
        <v>-134.56918750000003</v>
      </c>
      <c r="W39" s="2344">
        <v>-183.43448749999999</v>
      </c>
      <c r="X39" s="2344">
        <v>-186.85793750000005</v>
      </c>
      <c r="Y39" s="2344">
        <v>-185.35793750000002</v>
      </c>
      <c r="Z39" s="2344">
        <v>-197.41812500000003</v>
      </c>
      <c r="AA39" s="2344">
        <v>-227.80937500000002</v>
      </c>
      <c r="AB39" s="2344">
        <v>-89.900625000000019</v>
      </c>
      <c r="AC39" s="2344">
        <v>-141.08675000000002</v>
      </c>
      <c r="AD39" s="2344">
        <v>-655.16743750000001</v>
      </c>
      <c r="AE39" s="2344">
        <v>-212.98118750000003</v>
      </c>
      <c r="AF39" s="2344">
        <v>-298.61675000000002</v>
      </c>
      <c r="AG39" s="2344">
        <v>-143.85982408400002</v>
      </c>
      <c r="AH39" s="2344">
        <v>-65.19068750000001</v>
      </c>
      <c r="AI39" s="2344">
        <v>-45.616</v>
      </c>
      <c r="AJ39" s="2344">
        <v>-137.90600000000001</v>
      </c>
      <c r="AK39" s="2344">
        <v>-58.148375000000001</v>
      </c>
    </row>
    <row r="40" spans="1:37" ht="16.5" thickBot="1">
      <c r="A40" s="2342" t="s">
        <v>1328</v>
      </c>
      <c r="B40" s="2343">
        <v>-1991.0504250000001</v>
      </c>
      <c r="C40" s="2343">
        <v>-1742.6717000000001</v>
      </c>
      <c r="D40" s="2343">
        <v>-2443.12635</v>
      </c>
      <c r="E40" s="2343">
        <v>-2157.4726625000003</v>
      </c>
      <c r="F40" s="2343">
        <v>-1060.8714557100002</v>
      </c>
      <c r="G40" s="2343">
        <v>-710.00134531000003</v>
      </c>
      <c r="H40" s="2343">
        <v>-929.60109</v>
      </c>
      <c r="I40" s="2343">
        <v>-1023.6954899999999</v>
      </c>
      <c r="J40" s="2343">
        <v>-933.7073699312632</v>
      </c>
      <c r="K40" s="2343">
        <v>-987.85338002100264</v>
      </c>
      <c r="L40" s="2343">
        <v>-1516.6882375190935</v>
      </c>
      <c r="M40" s="2343">
        <v>-854.94151252864037</v>
      </c>
      <c r="N40" s="2344">
        <v>-568.35184249999998</v>
      </c>
      <c r="O40" s="2344">
        <v>-829.63219749999996</v>
      </c>
      <c r="P40" s="2344">
        <v>-1682.5307399999999</v>
      </c>
      <c r="Q40" s="2344">
        <v>-1833.5095950000002</v>
      </c>
      <c r="R40" s="2344">
        <v>-1499.7987150345643</v>
      </c>
      <c r="S40" s="2344">
        <v>-1403.0014235515002</v>
      </c>
      <c r="T40" s="2344">
        <v>-1051.6397254156277</v>
      </c>
      <c r="U40" s="2344">
        <v>-847.7566359983075</v>
      </c>
      <c r="V40" s="2344">
        <v>-854.64318750000007</v>
      </c>
      <c r="W40" s="2344">
        <v>-1107.3921874999999</v>
      </c>
      <c r="X40" s="2344">
        <v>-1362.1029374999998</v>
      </c>
      <c r="Y40" s="2344">
        <v>-1355.2219375</v>
      </c>
      <c r="Z40" s="2344">
        <v>-1459.2018731125002</v>
      </c>
      <c r="AA40" s="2344">
        <v>-1650.0703853525001</v>
      </c>
      <c r="AB40" s="2344">
        <v>-594.05062500000008</v>
      </c>
      <c r="AC40" s="2344">
        <v>-409.61324999999999</v>
      </c>
      <c r="AD40" s="2344">
        <v>-767.24593749999985</v>
      </c>
      <c r="AE40" s="2344">
        <v>-835.26418750000016</v>
      </c>
      <c r="AF40" s="2344">
        <v>-1482.6975</v>
      </c>
      <c r="AG40" s="2344">
        <v>-805.45225000000016</v>
      </c>
      <c r="AH40" s="2344">
        <v>112.33569934287453</v>
      </c>
      <c r="AI40" s="2344">
        <v>81.843760534707087</v>
      </c>
      <c r="AJ40" s="2344">
        <v>0.91365304641797707</v>
      </c>
      <c r="AK40" s="2344">
        <v>102.95314910726685</v>
      </c>
    </row>
    <row r="41" spans="1:37" ht="16.5" thickBot="1">
      <c r="A41" s="2342" t="s">
        <v>1325</v>
      </c>
      <c r="B41" s="2343">
        <v>154.59390000000002</v>
      </c>
      <c r="C41" s="2343">
        <v>143.14249999999998</v>
      </c>
      <c r="D41" s="2343">
        <v>114.514</v>
      </c>
      <c r="E41" s="2343">
        <v>160.31960000000001</v>
      </c>
      <c r="F41" s="2343">
        <v>132.6688</v>
      </c>
      <c r="G41" s="2343">
        <v>162.19040000000001</v>
      </c>
      <c r="H41" s="2343">
        <v>149.41</v>
      </c>
      <c r="I41" s="2343">
        <v>164.17080000000001</v>
      </c>
      <c r="J41" s="2343">
        <v>161.24888006873672</v>
      </c>
      <c r="K41" s="2343">
        <v>126.70911997899714</v>
      </c>
      <c r="L41" s="2343">
        <v>115.21919998090647</v>
      </c>
      <c r="M41" s="2343">
        <v>172.75879997135971</v>
      </c>
      <c r="N41" s="2344">
        <v>175.95172000000002</v>
      </c>
      <c r="O41" s="2344">
        <v>163.38374000000002</v>
      </c>
      <c r="P41" s="2344">
        <v>150.81576000000001</v>
      </c>
      <c r="Q41" s="2344">
        <v>138.24778000000001</v>
      </c>
      <c r="R41" s="2344">
        <v>141.94228496543559</v>
      </c>
      <c r="S41" s="2344">
        <v>139.89170144849956</v>
      </c>
      <c r="T41" s="2344">
        <v>141.71546208437223</v>
      </c>
      <c r="U41" s="2344">
        <v>135.47055150169268</v>
      </c>
      <c r="V41" s="2344">
        <v>140.32999999999998</v>
      </c>
      <c r="W41" s="2344">
        <v>134.43</v>
      </c>
      <c r="X41" s="2344">
        <v>132.13</v>
      </c>
      <c r="Y41" s="2344">
        <v>135.5</v>
      </c>
      <c r="Z41" s="2344">
        <v>140.82</v>
      </c>
      <c r="AA41" s="2344">
        <v>134.32999999999998</v>
      </c>
      <c r="AB41" s="2344">
        <v>132.23000000000002</v>
      </c>
      <c r="AC41" s="2344">
        <v>135.75</v>
      </c>
      <c r="AD41" s="2344">
        <v>96.182000000000002</v>
      </c>
      <c r="AE41" s="2344">
        <v>105.79800000000002</v>
      </c>
      <c r="AF41" s="2344">
        <v>96.16</v>
      </c>
      <c r="AG41" s="2344">
        <v>105.776</v>
      </c>
      <c r="AH41" s="2344">
        <v>327.95314215600126</v>
      </c>
      <c r="AI41" s="2344">
        <v>349.34521626413385</v>
      </c>
      <c r="AJ41" s="2344">
        <v>168.11232052584478</v>
      </c>
      <c r="AK41" s="2344">
        <v>224.88428514726687</v>
      </c>
    </row>
    <row r="42" spans="1:37" ht="16.5" thickBot="1">
      <c r="A42" s="2342" t="s">
        <v>1326</v>
      </c>
      <c r="B42" s="2343">
        <v>-2145.6443250000002</v>
      </c>
      <c r="C42" s="2343">
        <v>-1885.8142</v>
      </c>
      <c r="D42" s="2343">
        <v>-2557.6403500000001</v>
      </c>
      <c r="E42" s="2343">
        <v>-2317.7922625000001</v>
      </c>
      <c r="F42" s="2343">
        <v>-1193.5402557100001</v>
      </c>
      <c r="G42" s="2343">
        <v>-872.19174530999999</v>
      </c>
      <c r="H42" s="2343">
        <v>-1079.01109</v>
      </c>
      <c r="I42" s="2343">
        <v>-1187.8662899999999</v>
      </c>
      <c r="J42" s="2343">
        <v>-1094.95625</v>
      </c>
      <c r="K42" s="2343">
        <v>-1114.5624999999998</v>
      </c>
      <c r="L42" s="2343">
        <v>-1631.9074375</v>
      </c>
      <c r="M42" s="2343">
        <v>-1027.7003125000001</v>
      </c>
      <c r="N42" s="2344">
        <v>-744.3035625</v>
      </c>
      <c r="O42" s="2344">
        <v>-993.01593749999995</v>
      </c>
      <c r="P42" s="2344">
        <v>-1833.3464999999999</v>
      </c>
      <c r="Q42" s="2344">
        <v>-1971.7573750000001</v>
      </c>
      <c r="R42" s="2344">
        <v>-1641.741</v>
      </c>
      <c r="S42" s="2344">
        <v>-1542.8931249999998</v>
      </c>
      <c r="T42" s="2344">
        <v>-1193.3551875000001</v>
      </c>
      <c r="U42" s="2344">
        <v>-983.22718750000013</v>
      </c>
      <c r="V42" s="2344">
        <v>-994.97318749999999</v>
      </c>
      <c r="W42" s="2344">
        <v>-1241.8221874999999</v>
      </c>
      <c r="X42" s="2344">
        <v>-1494.2329374999999</v>
      </c>
      <c r="Y42" s="2344">
        <v>-1490.7219375</v>
      </c>
      <c r="Z42" s="2344">
        <v>-1600.0218731125001</v>
      </c>
      <c r="AA42" s="2344">
        <v>-1784.4003853525001</v>
      </c>
      <c r="AB42" s="2344">
        <v>-726.2806250000001</v>
      </c>
      <c r="AC42" s="2344">
        <v>-545.36324999999999</v>
      </c>
      <c r="AD42" s="2344">
        <v>-863.42793749999987</v>
      </c>
      <c r="AE42" s="2344">
        <v>-941.06218750000016</v>
      </c>
      <c r="AF42" s="2344">
        <v>-1578.8575000000001</v>
      </c>
      <c r="AG42" s="2344">
        <v>-911.22825000000012</v>
      </c>
      <c r="AH42" s="2344">
        <v>-215.61744281312673</v>
      </c>
      <c r="AI42" s="2344">
        <v>-267.50145572942677</v>
      </c>
      <c r="AJ42" s="2344">
        <v>-167.1986674794268</v>
      </c>
      <c r="AK42" s="2344">
        <v>-121.93113604000001</v>
      </c>
    </row>
    <row r="43" spans="1:37" ht="16.5" thickBot="1">
      <c r="A43" s="2342" t="s">
        <v>1329</v>
      </c>
      <c r="B43" s="2343">
        <v>-1335.0249125</v>
      </c>
      <c r="C43" s="2343">
        <v>-950.47185000000002</v>
      </c>
      <c r="D43" s="2343">
        <v>-1301.196175</v>
      </c>
      <c r="E43" s="2343">
        <v>-1173.2293812500002</v>
      </c>
      <c r="F43" s="2343">
        <v>-598.69610749000003</v>
      </c>
      <c r="G43" s="2343">
        <v>-439.9946875</v>
      </c>
      <c r="H43" s="2343">
        <v>-558.83062499999994</v>
      </c>
      <c r="I43" s="2343">
        <v>-595.17718750000006</v>
      </c>
      <c r="J43" s="2343">
        <v>-534.27312499999994</v>
      </c>
      <c r="K43" s="2343">
        <v>-549.8962499999999</v>
      </c>
      <c r="L43" s="2343">
        <v>-826.68821875000003</v>
      </c>
      <c r="M43" s="2343">
        <v>-504.62515625000003</v>
      </c>
      <c r="N43" s="2344">
        <v>-350.96928124999994</v>
      </c>
      <c r="O43" s="2344">
        <v>-476.19671874999995</v>
      </c>
      <c r="P43" s="2344">
        <v>-895.63649999999996</v>
      </c>
      <c r="Q43" s="2344">
        <v>-971.50768749999997</v>
      </c>
      <c r="R43" s="2344">
        <v>-805.01749999999993</v>
      </c>
      <c r="S43" s="2344">
        <v>-743.08656250000001</v>
      </c>
      <c r="T43" s="2344">
        <v>-565.97409375000007</v>
      </c>
      <c r="U43" s="2344">
        <v>-452.51359375000004</v>
      </c>
      <c r="V43" s="2344">
        <v>-464.23509375000003</v>
      </c>
      <c r="W43" s="2344">
        <v>-595.25659374999998</v>
      </c>
      <c r="X43" s="2344">
        <v>-737.92996875000006</v>
      </c>
      <c r="Y43" s="2344">
        <v>-708.45796875000008</v>
      </c>
      <c r="Z43" s="2344">
        <v>-777.0340625</v>
      </c>
      <c r="AA43" s="2344">
        <v>-847.97168750000003</v>
      </c>
      <c r="AB43" s="2344">
        <v>-361.52156250000007</v>
      </c>
      <c r="AC43" s="2344">
        <v>-252.069875</v>
      </c>
      <c r="AD43" s="2344">
        <v>-479.65296874999996</v>
      </c>
      <c r="AE43" s="2344">
        <v>-526.81109375000005</v>
      </c>
      <c r="AF43" s="2344">
        <v>-736.62375000000009</v>
      </c>
      <c r="AG43" s="2344">
        <v>-504.40312500000005</v>
      </c>
      <c r="AH43" s="2344">
        <v>-179.39884702909117</v>
      </c>
      <c r="AI43" s="2344">
        <v>-162.73208167439938</v>
      </c>
      <c r="AJ43" s="2344">
        <v>-73.17929342439939</v>
      </c>
      <c r="AK43" s="2344">
        <v>-82.162047659999999</v>
      </c>
    </row>
    <row r="44" spans="1:37" ht="16.5" thickBot="1">
      <c r="A44" s="2342" t="s">
        <v>1330</v>
      </c>
      <c r="B44" s="2343">
        <v>0</v>
      </c>
      <c r="C44" s="2343">
        <v>0</v>
      </c>
      <c r="D44" s="2343">
        <v>0</v>
      </c>
      <c r="E44" s="2343">
        <v>0</v>
      </c>
      <c r="F44" s="2343">
        <v>0</v>
      </c>
      <c r="G44" s="2343">
        <v>0</v>
      </c>
      <c r="H44" s="2343">
        <v>0</v>
      </c>
      <c r="I44" s="2343">
        <v>0</v>
      </c>
      <c r="J44" s="2343">
        <v>0</v>
      </c>
      <c r="K44" s="2343">
        <v>0</v>
      </c>
      <c r="L44" s="2343">
        <v>0</v>
      </c>
      <c r="M44" s="2343">
        <v>0</v>
      </c>
      <c r="N44" s="2344">
        <v>0</v>
      </c>
      <c r="O44" s="2344">
        <v>0</v>
      </c>
      <c r="P44" s="2344">
        <v>0</v>
      </c>
      <c r="Q44" s="2344">
        <v>0</v>
      </c>
      <c r="R44" s="2344">
        <v>0</v>
      </c>
      <c r="S44" s="2344">
        <v>0</v>
      </c>
      <c r="T44" s="2344">
        <v>0</v>
      </c>
      <c r="U44" s="2344">
        <v>0</v>
      </c>
      <c r="V44" s="2344">
        <v>0</v>
      </c>
      <c r="W44" s="2344">
        <v>0</v>
      </c>
      <c r="X44" s="2344">
        <v>0</v>
      </c>
      <c r="Y44" s="2344">
        <v>0</v>
      </c>
      <c r="Z44" s="2344">
        <v>0</v>
      </c>
      <c r="AA44" s="2344">
        <v>0</v>
      </c>
      <c r="AB44" s="2344">
        <v>0</v>
      </c>
      <c r="AC44" s="2344">
        <v>0</v>
      </c>
      <c r="AD44" s="2344">
        <v>0</v>
      </c>
      <c r="AE44" s="2344">
        <v>0</v>
      </c>
      <c r="AF44" s="2344">
        <v>0</v>
      </c>
      <c r="AG44" s="2344">
        <v>0</v>
      </c>
      <c r="AH44" s="2344">
        <v>0</v>
      </c>
      <c r="AI44" s="2344">
        <v>0</v>
      </c>
      <c r="AJ44" s="2344">
        <v>0</v>
      </c>
      <c r="AK44" s="2344">
        <v>0</v>
      </c>
    </row>
    <row r="45" spans="1:37" ht="16.5" thickBot="1">
      <c r="A45" s="2342" t="s">
        <v>1331</v>
      </c>
      <c r="B45" s="2343">
        <v>-1335.0249125</v>
      </c>
      <c r="C45" s="2343">
        <v>-950.47185000000002</v>
      </c>
      <c r="D45" s="2343">
        <v>-1301.196175</v>
      </c>
      <c r="E45" s="2343">
        <v>-1173.2293812500002</v>
      </c>
      <c r="F45" s="2343">
        <v>-598.69610749000003</v>
      </c>
      <c r="G45" s="2343">
        <v>-439.9946875</v>
      </c>
      <c r="H45" s="2343">
        <v>-558.83062499999994</v>
      </c>
      <c r="I45" s="2343">
        <v>-595.17718750000006</v>
      </c>
      <c r="J45" s="2343">
        <v>-534.27312499999994</v>
      </c>
      <c r="K45" s="2351">
        <v>-549.8962499999999</v>
      </c>
      <c r="L45" s="2351">
        <v>-826.68821875000003</v>
      </c>
      <c r="M45" s="2343">
        <v>-504.62515625000003</v>
      </c>
      <c r="N45" s="2344">
        <v>-350.96928124999994</v>
      </c>
      <c r="O45" s="2344">
        <v>-476.19671874999995</v>
      </c>
      <c r="P45" s="2344">
        <v>-895.63649999999996</v>
      </c>
      <c r="Q45" s="2344">
        <v>-971.50768749999997</v>
      </c>
      <c r="R45" s="2344">
        <v>-805.01749999999993</v>
      </c>
      <c r="S45" s="2344">
        <v>-743.08656250000001</v>
      </c>
      <c r="T45" s="2344">
        <v>-565.97409375000007</v>
      </c>
      <c r="U45" s="2344">
        <v>-452.51359375000004</v>
      </c>
      <c r="V45" s="2344">
        <v>-464.23509375000003</v>
      </c>
      <c r="W45" s="2344">
        <v>-595.25659374999998</v>
      </c>
      <c r="X45" s="2344">
        <v>-737.92996875000006</v>
      </c>
      <c r="Y45" s="2344">
        <v>-708.45796875000008</v>
      </c>
      <c r="Z45" s="2344">
        <v>-777.0340625</v>
      </c>
      <c r="AA45" s="2344">
        <v>-847.97168750000003</v>
      </c>
      <c r="AB45" s="2344">
        <v>-361.52156250000007</v>
      </c>
      <c r="AC45" s="2344">
        <v>-252.069875</v>
      </c>
      <c r="AD45" s="2344">
        <v>-479.65296874999996</v>
      </c>
      <c r="AE45" s="2344">
        <v>-526.81109375000005</v>
      </c>
      <c r="AF45" s="2344">
        <v>-736.62375000000009</v>
      </c>
      <c r="AG45" s="2344">
        <v>-504.40312500000005</v>
      </c>
      <c r="AH45" s="2344">
        <v>-179.39884702909117</v>
      </c>
      <c r="AI45" s="2344">
        <v>-162.73208167439938</v>
      </c>
      <c r="AJ45" s="2344">
        <v>-73.17929342439939</v>
      </c>
      <c r="AK45" s="2344">
        <v>-82.162047659999999</v>
      </c>
    </row>
    <row r="46" spans="1:37" ht="16.5" thickBot="1">
      <c r="A46" s="2342" t="s">
        <v>1332</v>
      </c>
      <c r="B46" s="2343">
        <v>-352.99885</v>
      </c>
      <c r="C46" s="2343">
        <v>-408.97860000000003</v>
      </c>
      <c r="D46" s="2343">
        <v>-546.15830000000005</v>
      </c>
      <c r="E46" s="2343">
        <v>-496.59972500000003</v>
      </c>
      <c r="F46" s="2343">
        <v>-255.41702239</v>
      </c>
      <c r="G46" s="2343">
        <v>-176.00862031000003</v>
      </c>
      <c r="H46" s="2343">
        <v>-210.02983999999998</v>
      </c>
      <c r="I46" s="2343">
        <v>-250.66166500000003</v>
      </c>
      <c r="J46" s="2343">
        <v>-230.8425</v>
      </c>
      <c r="K46" s="2343">
        <v>-232.93499999999997</v>
      </c>
      <c r="L46" s="2343">
        <v>-338.77187500000002</v>
      </c>
      <c r="M46" s="2343">
        <v>-206.43562500000002</v>
      </c>
      <c r="N46" s="2344">
        <v>-143.94412500000001</v>
      </c>
      <c r="O46" s="2344">
        <v>-199.261875</v>
      </c>
      <c r="P46" s="2344">
        <v>-357.15</v>
      </c>
      <c r="Q46" s="2344">
        <v>-410.55875000000003</v>
      </c>
      <c r="R46" s="2344">
        <v>-334.846</v>
      </c>
      <c r="S46" s="2344">
        <v>-314.39625000000001</v>
      </c>
      <c r="T46" s="2344">
        <v>-216.05937500000002</v>
      </c>
      <c r="U46" s="2344">
        <v>-177.06937500000001</v>
      </c>
      <c r="V46" s="2344">
        <v>-181.72637500000002</v>
      </c>
      <c r="W46" s="2344">
        <v>-244.09937500000001</v>
      </c>
      <c r="X46" s="2344">
        <v>-285.62987500000003</v>
      </c>
      <c r="Y46" s="2344">
        <v>-286.29287500000004</v>
      </c>
      <c r="Z46" s="2344">
        <v>-315.97125000000005</v>
      </c>
      <c r="AA46" s="2344">
        <v>-344.01775000000004</v>
      </c>
      <c r="AB46" s="2344">
        <v>-93.476250000000022</v>
      </c>
      <c r="AC46" s="2344">
        <v>-81.806500000000014</v>
      </c>
      <c r="AD46" s="2344">
        <v>-161.39687499999997</v>
      </c>
      <c r="AE46" s="2344">
        <v>-182.27937500000004</v>
      </c>
      <c r="AF46" s="2344">
        <v>-237.19499999999999</v>
      </c>
      <c r="AG46" s="2344">
        <v>-165.48250000000004</v>
      </c>
      <c r="AH46" s="2344">
        <v>-4.658127034035533</v>
      </c>
      <c r="AI46" s="2344">
        <v>-1.7593740550274113</v>
      </c>
      <c r="AJ46" s="2344">
        <v>-0.71937405502741125</v>
      </c>
      <c r="AK46" s="2344">
        <v>-9.8606918799999992</v>
      </c>
    </row>
    <row r="47" spans="1:37" ht="16.5" thickBot="1">
      <c r="A47" s="2342" t="s">
        <v>1330</v>
      </c>
      <c r="B47" s="2343">
        <v>0</v>
      </c>
      <c r="C47" s="2343">
        <v>0</v>
      </c>
      <c r="D47" s="2343">
        <v>0</v>
      </c>
      <c r="E47" s="2343">
        <v>0</v>
      </c>
      <c r="F47" s="2343">
        <v>0</v>
      </c>
      <c r="G47" s="2343">
        <v>0</v>
      </c>
      <c r="H47" s="2343">
        <v>0</v>
      </c>
      <c r="I47" s="2343">
        <v>0</v>
      </c>
      <c r="J47" s="2343">
        <v>0</v>
      </c>
      <c r="K47" s="2343">
        <v>0</v>
      </c>
      <c r="L47" s="2343">
        <v>0</v>
      </c>
      <c r="M47" s="2343">
        <v>0</v>
      </c>
      <c r="N47" s="2344">
        <v>0</v>
      </c>
      <c r="O47" s="2344">
        <v>0</v>
      </c>
      <c r="P47" s="2344">
        <v>0</v>
      </c>
      <c r="Q47" s="2344">
        <v>0</v>
      </c>
      <c r="R47" s="2344">
        <v>0</v>
      </c>
      <c r="S47" s="2344">
        <v>0</v>
      </c>
      <c r="T47" s="2344">
        <v>0</v>
      </c>
      <c r="U47" s="2344">
        <v>0</v>
      </c>
      <c r="V47" s="2344">
        <v>0</v>
      </c>
      <c r="W47" s="2344">
        <v>0</v>
      </c>
      <c r="X47" s="2344">
        <v>0</v>
      </c>
      <c r="Y47" s="2344">
        <v>0</v>
      </c>
      <c r="Z47" s="2344">
        <v>0</v>
      </c>
      <c r="AA47" s="2344">
        <v>0</v>
      </c>
      <c r="AB47" s="2344">
        <v>0</v>
      </c>
      <c r="AC47" s="2344">
        <v>0</v>
      </c>
      <c r="AD47" s="2344">
        <v>0</v>
      </c>
      <c r="AE47" s="2344">
        <v>0</v>
      </c>
      <c r="AF47" s="2344">
        <v>0</v>
      </c>
      <c r="AG47" s="2344">
        <v>0</v>
      </c>
      <c r="AH47" s="2344">
        <v>0</v>
      </c>
      <c r="AI47" s="2344">
        <v>0</v>
      </c>
      <c r="AJ47" s="2344">
        <v>0</v>
      </c>
      <c r="AK47" s="2344">
        <v>0</v>
      </c>
    </row>
    <row r="48" spans="1:37" ht="16.5" thickBot="1">
      <c r="A48" s="2342" t="s">
        <v>1331</v>
      </c>
      <c r="B48" s="2343">
        <v>-352.99885</v>
      </c>
      <c r="C48" s="2343">
        <v>-408.97860000000003</v>
      </c>
      <c r="D48" s="2343">
        <v>-546.15830000000005</v>
      </c>
      <c r="E48" s="2343">
        <v>-496.59972500000003</v>
      </c>
      <c r="F48" s="2343">
        <v>-255.41702239</v>
      </c>
      <c r="G48" s="2343">
        <v>-176.00862031000003</v>
      </c>
      <c r="H48" s="2343">
        <v>-210.02983999999998</v>
      </c>
      <c r="I48" s="2343">
        <v>-250.66166500000003</v>
      </c>
      <c r="J48" s="2343">
        <v>-230.8425</v>
      </c>
      <c r="K48" s="2343">
        <v>-232.93499999999997</v>
      </c>
      <c r="L48" s="2343">
        <v>-338.77187500000002</v>
      </c>
      <c r="M48" s="2343">
        <v>-206.43562500000002</v>
      </c>
      <c r="N48" s="2344">
        <v>-143.94412500000001</v>
      </c>
      <c r="O48" s="2344">
        <v>-199.261875</v>
      </c>
      <c r="P48" s="2344">
        <v>-357.15</v>
      </c>
      <c r="Q48" s="2344">
        <v>-410.55875000000003</v>
      </c>
      <c r="R48" s="2344">
        <v>-334.846</v>
      </c>
      <c r="S48" s="2344">
        <v>-314.39625000000001</v>
      </c>
      <c r="T48" s="2344">
        <v>-216.05937500000002</v>
      </c>
      <c r="U48" s="2344">
        <v>-177.06937500000001</v>
      </c>
      <c r="V48" s="2344">
        <v>-181.72637500000002</v>
      </c>
      <c r="W48" s="2344">
        <v>-244.09937500000001</v>
      </c>
      <c r="X48" s="2344">
        <v>-285.62987500000003</v>
      </c>
      <c r="Y48" s="2344">
        <v>-286.29287500000004</v>
      </c>
      <c r="Z48" s="2344">
        <v>-315.97125000000005</v>
      </c>
      <c r="AA48" s="2344">
        <v>-344.01775000000004</v>
      </c>
      <c r="AB48" s="2344">
        <v>-93.476250000000022</v>
      </c>
      <c r="AC48" s="2344">
        <v>-81.806500000000014</v>
      </c>
      <c r="AD48" s="2344">
        <v>-161.39687499999997</v>
      </c>
      <c r="AE48" s="2344">
        <v>-182.27937500000004</v>
      </c>
      <c r="AF48" s="2344">
        <v>-237.19499999999999</v>
      </c>
      <c r="AG48" s="2344">
        <v>-165.48250000000004</v>
      </c>
      <c r="AH48" s="2344">
        <v>-4.658127034035533</v>
      </c>
      <c r="AI48" s="2344">
        <v>-1.7593740550274113</v>
      </c>
      <c r="AJ48" s="2344">
        <v>-0.71937405502741125</v>
      </c>
      <c r="AK48" s="2344">
        <v>-9.8606918799999992</v>
      </c>
    </row>
    <row r="49" spans="1:37" ht="16.5" thickBot="1">
      <c r="A49" s="2342" t="s">
        <v>1333</v>
      </c>
      <c r="B49" s="2343">
        <v>-303.02666249999999</v>
      </c>
      <c r="C49" s="2343">
        <v>-383.22125</v>
      </c>
      <c r="D49" s="2343">
        <v>-595.77187500000002</v>
      </c>
      <c r="E49" s="2343">
        <v>-487.64355624999996</v>
      </c>
      <c r="F49" s="2343">
        <v>-206.75832582999996</v>
      </c>
      <c r="G49" s="2343">
        <v>-93.998037500000009</v>
      </c>
      <c r="H49" s="2343">
        <v>-160.74062499999999</v>
      </c>
      <c r="I49" s="2343">
        <v>-177.85663750000001</v>
      </c>
      <c r="J49" s="2343">
        <v>-168.59174493126326</v>
      </c>
      <c r="K49" s="2343">
        <v>-205.02213002100279</v>
      </c>
      <c r="L49" s="2343">
        <v>-351.22814376909349</v>
      </c>
      <c r="M49" s="2343">
        <v>-143.8807312786403</v>
      </c>
      <c r="N49" s="2344">
        <v>-73.438436249999967</v>
      </c>
      <c r="O49" s="2344">
        <v>-154.17360374999996</v>
      </c>
      <c r="P49" s="2344">
        <v>-429.74423999999993</v>
      </c>
      <c r="Q49" s="2344">
        <v>-451.44315749999998</v>
      </c>
      <c r="R49" s="2344">
        <v>-359.93521503456441</v>
      </c>
      <c r="S49" s="2344">
        <v>-345.51861105150044</v>
      </c>
      <c r="T49" s="2344">
        <v>-269.60625666562777</v>
      </c>
      <c r="U49" s="2344">
        <v>-218.17366724830731</v>
      </c>
      <c r="V49" s="2344">
        <v>-208.68171875000002</v>
      </c>
      <c r="W49" s="2344">
        <v>-268.03621874999993</v>
      </c>
      <c r="X49" s="2344">
        <v>-338.54309375000003</v>
      </c>
      <c r="Y49" s="2344">
        <v>-360.47109375000002</v>
      </c>
      <c r="Z49" s="2344">
        <v>-366.19656061250004</v>
      </c>
      <c r="AA49" s="2344">
        <v>-458.08094785250006</v>
      </c>
      <c r="AB49" s="2344">
        <v>-139.05281249999996</v>
      </c>
      <c r="AC49" s="2344">
        <v>-75.736874999999998</v>
      </c>
      <c r="AD49" s="2344">
        <v>-126.19609374999997</v>
      </c>
      <c r="AE49" s="2344">
        <v>-126.17371874999999</v>
      </c>
      <c r="AF49" s="2344">
        <v>-508.87874999999997</v>
      </c>
      <c r="AG49" s="2344">
        <v>-135.56662499999999</v>
      </c>
      <c r="AH49" s="2344">
        <v>296.39267340600128</v>
      </c>
      <c r="AI49" s="2344">
        <v>246.33521626413386</v>
      </c>
      <c r="AJ49" s="2344">
        <v>74.812320525844783</v>
      </c>
      <c r="AK49" s="2344">
        <v>194.97588864726686</v>
      </c>
    </row>
    <row r="50" spans="1:37" ht="16.5" thickBot="1">
      <c r="A50" s="2342" t="s">
        <v>1330</v>
      </c>
      <c r="B50" s="2343">
        <v>154.59390000000002</v>
      </c>
      <c r="C50" s="2343">
        <v>143.14249999999998</v>
      </c>
      <c r="D50" s="2343">
        <v>114.514</v>
      </c>
      <c r="E50" s="2343">
        <v>160.31960000000001</v>
      </c>
      <c r="F50" s="2343">
        <v>132.6688</v>
      </c>
      <c r="G50" s="2343">
        <v>162.19040000000001</v>
      </c>
      <c r="H50" s="2343">
        <v>149.41</v>
      </c>
      <c r="I50" s="2343">
        <v>164.17080000000001</v>
      </c>
      <c r="J50" s="2343">
        <v>161.24888006873672</v>
      </c>
      <c r="K50" s="2343">
        <v>126.70911997899714</v>
      </c>
      <c r="L50" s="2343">
        <v>115.21919998090647</v>
      </c>
      <c r="M50" s="2343">
        <v>172.75879997135971</v>
      </c>
      <c r="N50" s="2344">
        <v>175.95172000000002</v>
      </c>
      <c r="O50" s="2344">
        <v>163.38374000000002</v>
      </c>
      <c r="P50" s="2344">
        <v>150.81576000000001</v>
      </c>
      <c r="Q50" s="2344">
        <v>138.24778000000001</v>
      </c>
      <c r="R50" s="2344">
        <v>141.94228496543559</v>
      </c>
      <c r="S50" s="2344">
        <v>139.89170144849956</v>
      </c>
      <c r="T50" s="2344">
        <v>141.71546208437223</v>
      </c>
      <c r="U50" s="2344">
        <v>135.47055150169268</v>
      </c>
      <c r="V50" s="2344">
        <v>140.32999999999998</v>
      </c>
      <c r="W50" s="2344">
        <v>134.43</v>
      </c>
      <c r="X50" s="2344">
        <v>132.13</v>
      </c>
      <c r="Y50" s="2344">
        <v>135.5</v>
      </c>
      <c r="Z50" s="2344">
        <v>140.82</v>
      </c>
      <c r="AA50" s="2344">
        <v>134.32999999999998</v>
      </c>
      <c r="AB50" s="2344">
        <v>132.23000000000002</v>
      </c>
      <c r="AC50" s="2344">
        <v>135.75</v>
      </c>
      <c r="AD50" s="2344">
        <v>96.182000000000002</v>
      </c>
      <c r="AE50" s="2344">
        <v>105.79800000000002</v>
      </c>
      <c r="AF50" s="2344">
        <v>96.16</v>
      </c>
      <c r="AG50" s="2344">
        <v>105.776</v>
      </c>
      <c r="AH50" s="2344">
        <v>327.95314215600126</v>
      </c>
      <c r="AI50" s="2344">
        <v>349.34521626413385</v>
      </c>
      <c r="AJ50" s="2344">
        <v>168.11232052584478</v>
      </c>
      <c r="AK50" s="2344">
        <v>224.88428514726687</v>
      </c>
    </row>
    <row r="51" spans="1:37" ht="16.5" thickBot="1">
      <c r="A51" s="2342" t="s">
        <v>1331</v>
      </c>
      <c r="B51" s="2343">
        <v>-457.62056250000001</v>
      </c>
      <c r="C51" s="2343">
        <v>-526.36374999999998</v>
      </c>
      <c r="D51" s="2343">
        <v>-710.28587500000003</v>
      </c>
      <c r="E51" s="2343">
        <v>-647.96315625</v>
      </c>
      <c r="F51" s="2343">
        <v>-339.42712582999997</v>
      </c>
      <c r="G51" s="2343">
        <v>-256.18843750000002</v>
      </c>
      <c r="H51" s="2343">
        <v>-310.15062499999999</v>
      </c>
      <c r="I51" s="2343">
        <v>-342.02743750000002</v>
      </c>
      <c r="J51" s="2343">
        <v>-329.84062499999999</v>
      </c>
      <c r="K51" s="2343">
        <v>-331.73124999999993</v>
      </c>
      <c r="L51" s="2343">
        <v>-466.44734374999996</v>
      </c>
      <c r="M51" s="2343">
        <v>-316.63953125</v>
      </c>
      <c r="N51" s="2344">
        <v>-249.39015624999999</v>
      </c>
      <c r="O51" s="2344">
        <v>-317.55734374999997</v>
      </c>
      <c r="P51" s="2344">
        <v>-580.55999999999995</v>
      </c>
      <c r="Q51" s="2344">
        <v>-589.69093750000002</v>
      </c>
      <c r="R51" s="2344">
        <v>-501.8775</v>
      </c>
      <c r="S51" s="2344">
        <v>-485.41031249999997</v>
      </c>
      <c r="T51" s="2344">
        <v>-411.32171875</v>
      </c>
      <c r="U51" s="2344">
        <v>-353.64421874999999</v>
      </c>
      <c r="V51" s="2344">
        <v>-349.01171875</v>
      </c>
      <c r="W51" s="2344">
        <v>-402.46621874999994</v>
      </c>
      <c r="X51" s="2344">
        <v>-470.67309375000002</v>
      </c>
      <c r="Y51" s="2344">
        <v>-495.97109375000002</v>
      </c>
      <c r="Z51" s="2344">
        <v>-507.01656061250003</v>
      </c>
      <c r="AA51" s="2344">
        <v>-592.41094785250004</v>
      </c>
      <c r="AB51" s="2344">
        <v>-271.28281249999998</v>
      </c>
      <c r="AC51" s="2344">
        <v>-211.486875</v>
      </c>
      <c r="AD51" s="2344">
        <v>-222.37809374999998</v>
      </c>
      <c r="AE51" s="2344">
        <v>-231.97171875000001</v>
      </c>
      <c r="AF51" s="2344">
        <v>-605.03874999999994</v>
      </c>
      <c r="AG51" s="2344">
        <v>-241.342625</v>
      </c>
      <c r="AH51" s="2344">
        <v>-31.560468749999998</v>
      </c>
      <c r="AI51" s="2344">
        <v>-103.00999999999999</v>
      </c>
      <c r="AJ51" s="2344">
        <v>-93.3</v>
      </c>
      <c r="AK51" s="2344">
        <v>-29.908396500000002</v>
      </c>
    </row>
    <row r="52" spans="1:37" ht="16.5" thickBot="1">
      <c r="A52" s="2342" t="s">
        <v>1334</v>
      </c>
      <c r="B52" s="2343">
        <v>-660.46304693146897</v>
      </c>
      <c r="C52" s="2343">
        <v>-198.9121960356695</v>
      </c>
      <c r="D52" s="2343">
        <v>-80.308142630711146</v>
      </c>
      <c r="E52" s="2343">
        <v>-80.314739036561292</v>
      </c>
      <c r="F52" s="2343">
        <v>-67.909029342593627</v>
      </c>
      <c r="G52" s="2343">
        <v>-174.56851122250083</v>
      </c>
      <c r="H52" s="2343">
        <v>-83.855292830359332</v>
      </c>
      <c r="I52" s="2343">
        <v>-68.90099208826571</v>
      </c>
      <c r="J52" s="2343">
        <v>-102.45723141060422</v>
      </c>
      <c r="K52" s="2343">
        <v>-114.90735037205749</v>
      </c>
      <c r="L52" s="2343">
        <v>-158.45411239647717</v>
      </c>
      <c r="M52" s="2343">
        <v>-130.71407701481269</v>
      </c>
      <c r="N52" s="2344">
        <v>-134.19766338783111</v>
      </c>
      <c r="O52" s="2344">
        <v>-175.20774990496645</v>
      </c>
      <c r="P52" s="2344">
        <v>-224.18759835434676</v>
      </c>
      <c r="Q52" s="2344">
        <v>-174.04434377568771</v>
      </c>
      <c r="R52" s="2344">
        <v>-212.11127527981466</v>
      </c>
      <c r="S52" s="2344">
        <v>-199.55130329851306</v>
      </c>
      <c r="T52" s="2344">
        <v>-158.63398521897622</v>
      </c>
      <c r="U52" s="2344">
        <v>-161.34856523608036</v>
      </c>
      <c r="V52" s="2344">
        <v>-150.2897657541379</v>
      </c>
      <c r="W52" s="2344">
        <v>-178.39879941988431</v>
      </c>
      <c r="X52" s="2344">
        <v>-213.48568935741844</v>
      </c>
      <c r="Y52" s="2344">
        <v>-167.34118834733567</v>
      </c>
      <c r="Z52" s="2344">
        <v>-71.634404642679513</v>
      </c>
      <c r="AA52" s="2344">
        <v>-56.913218746624551</v>
      </c>
      <c r="AB52" s="2344">
        <v>-89.14927949300376</v>
      </c>
      <c r="AC52" s="2344">
        <v>-95.215997512895655</v>
      </c>
      <c r="AD52" s="2344">
        <v>-91.870958283049745</v>
      </c>
      <c r="AE52" s="2344">
        <v>-49.566494749610968</v>
      </c>
      <c r="AF52" s="2344">
        <v>-104.38464071368386</v>
      </c>
      <c r="AG52" s="2344">
        <v>-43.453078933244534</v>
      </c>
      <c r="AH52" s="2344">
        <v>-177.44452265487783</v>
      </c>
      <c r="AI52" s="2344">
        <v>-171.29528859134751</v>
      </c>
      <c r="AJ52" s="2344">
        <v>-68.075552020658364</v>
      </c>
      <c r="AK52" s="2344">
        <v>-197.81863107772415</v>
      </c>
    </row>
    <row r="53" spans="1:37" ht="16.5" thickBot="1">
      <c r="A53" s="2342" t="s">
        <v>1335</v>
      </c>
      <c r="B53" s="2343">
        <v>2.8499999999999998E-2</v>
      </c>
      <c r="C53" s="2343">
        <v>7.2299999999999989E-2</v>
      </c>
      <c r="D53" s="2343">
        <v>0.20100000000000001</v>
      </c>
      <c r="E53" s="2343">
        <v>7.0499999999999993E-2</v>
      </c>
      <c r="F53" s="2343">
        <v>0.16605</v>
      </c>
      <c r="G53" s="2343">
        <v>0.29099999999999998</v>
      </c>
      <c r="H53" s="2343">
        <v>0.10395</v>
      </c>
      <c r="I53" s="2343">
        <v>0.20550000000000002</v>
      </c>
      <c r="J53" s="2343">
        <v>0.29659893749999999</v>
      </c>
      <c r="K53" s="2343">
        <v>0.4266693285</v>
      </c>
      <c r="L53" s="2343">
        <v>0.1173194145</v>
      </c>
      <c r="M53" s="2343">
        <v>0.17804999999999996</v>
      </c>
      <c r="N53" s="2344">
        <v>0.70499999999999985</v>
      </c>
      <c r="O53" s="2344">
        <v>0.65400000000000003</v>
      </c>
      <c r="P53" s="2344">
        <v>0.23924999999999999</v>
      </c>
      <c r="Q53" s="2344">
        <v>0.06</v>
      </c>
      <c r="R53" s="2344">
        <v>0.58770169649999993</v>
      </c>
      <c r="S53" s="2344">
        <v>0.43049999999999999</v>
      </c>
      <c r="T53" s="2344">
        <v>0.42899999999999999</v>
      </c>
      <c r="U53" s="2344">
        <v>0.33299999999999996</v>
      </c>
      <c r="V53" s="2344">
        <v>1.107</v>
      </c>
      <c r="W53" s="2344">
        <v>1.0237499999999999</v>
      </c>
      <c r="X53" s="2344">
        <v>0.89249999999999996</v>
      </c>
      <c r="Y53" s="2344">
        <v>1.0934999999999999</v>
      </c>
      <c r="Z53" s="2344">
        <v>2.4539999999999997</v>
      </c>
      <c r="AA53" s="2344">
        <v>16.893000000000001</v>
      </c>
      <c r="AB53" s="2344">
        <v>1.4654999999999998</v>
      </c>
      <c r="AC53" s="2344">
        <v>1.3414500000000003</v>
      </c>
      <c r="AD53" s="2344">
        <v>10.94</v>
      </c>
      <c r="AE53" s="2344">
        <v>11.34</v>
      </c>
      <c r="AF53" s="2344">
        <v>14.469999999999999</v>
      </c>
      <c r="AG53" s="2344">
        <v>6.36</v>
      </c>
      <c r="AH53" s="2344">
        <v>8.1589821882951661</v>
      </c>
      <c r="AI53" s="2344">
        <v>27.005261914245136</v>
      </c>
      <c r="AJ53" s="2344">
        <v>15.192280144803339</v>
      </c>
      <c r="AK53" s="2344">
        <v>29.259970824335586</v>
      </c>
    </row>
    <row r="54" spans="1:37" ht="16.5" thickBot="1">
      <c r="A54" s="2342" t="s">
        <v>1336</v>
      </c>
      <c r="B54" s="2343">
        <v>-660.49154693146897</v>
      </c>
      <c r="C54" s="2343">
        <v>-198.98449603566951</v>
      </c>
      <c r="D54" s="2343">
        <v>-80.509142630711139</v>
      </c>
      <c r="E54" s="2343">
        <v>-80.385239036561288</v>
      </c>
      <c r="F54" s="2343">
        <v>-68.075079342593625</v>
      </c>
      <c r="G54" s="2343">
        <v>-174.85951122250083</v>
      </c>
      <c r="H54" s="2343">
        <v>-83.959242830359329</v>
      </c>
      <c r="I54" s="2343">
        <v>-69.106492088265711</v>
      </c>
      <c r="J54" s="2343">
        <v>-102.75383034810422</v>
      </c>
      <c r="K54" s="2343">
        <v>-115.33401970055749</v>
      </c>
      <c r="L54" s="2343">
        <v>-158.57143181097717</v>
      </c>
      <c r="M54" s="2343">
        <v>-130.8921270148127</v>
      </c>
      <c r="N54" s="2344">
        <v>-134.90266338783113</v>
      </c>
      <c r="O54" s="2344">
        <v>-175.86174990496644</v>
      </c>
      <c r="P54" s="2344">
        <v>-224.42684835434676</v>
      </c>
      <c r="Q54" s="2344">
        <v>-174.10434377568771</v>
      </c>
      <c r="R54" s="2344">
        <v>-212.69897697631467</v>
      </c>
      <c r="S54" s="2344">
        <v>-199.98180329851306</v>
      </c>
      <c r="T54" s="2344">
        <v>-159.06298521897622</v>
      </c>
      <c r="U54" s="2344">
        <v>-161.68156523608036</v>
      </c>
      <c r="V54" s="2344">
        <v>-151.3967657541379</v>
      </c>
      <c r="W54" s="2344">
        <v>-179.42254941988432</v>
      </c>
      <c r="X54" s="2344">
        <v>-214.37818935741845</v>
      </c>
      <c r="Y54" s="2344">
        <v>-168.43468834733568</v>
      </c>
      <c r="Z54" s="2344">
        <v>-74.088404642679507</v>
      </c>
      <c r="AA54" s="2344">
        <v>-73.806218746624552</v>
      </c>
      <c r="AB54" s="2344">
        <v>-90.614779493003766</v>
      </c>
      <c r="AC54" s="2344">
        <v>-96.557447512895649</v>
      </c>
      <c r="AD54" s="2344">
        <v>-102.81095828304974</v>
      </c>
      <c r="AE54" s="2344">
        <v>-60.906494749610971</v>
      </c>
      <c r="AF54" s="2344">
        <v>-118.85464071368386</v>
      </c>
      <c r="AG54" s="2344">
        <v>-49.813078933244533</v>
      </c>
      <c r="AH54" s="2344">
        <v>-185.603504843173</v>
      </c>
      <c r="AI54" s="2344">
        <v>-198.30055050559264</v>
      </c>
      <c r="AJ54" s="2344">
        <v>-83.267832165461698</v>
      </c>
      <c r="AK54" s="2344">
        <v>-227.07860190205975</v>
      </c>
    </row>
    <row r="55" spans="1:37" ht="16.5" thickBot="1">
      <c r="A55" s="2342" t="s">
        <v>1337</v>
      </c>
      <c r="B55" s="2343">
        <v>114.26640000000003</v>
      </c>
      <c r="C55" s="2343">
        <v>-487.55999999999995</v>
      </c>
      <c r="D55" s="2343">
        <v>39.104000000000013</v>
      </c>
      <c r="E55" s="2343">
        <v>128.21960000000001</v>
      </c>
      <c r="F55" s="2343">
        <v>-150.52157125999997</v>
      </c>
      <c r="G55" s="2343">
        <v>-72.383869720000007</v>
      </c>
      <c r="H55" s="2343">
        <v>-14.55</v>
      </c>
      <c r="I55" s="2343">
        <v>-72.5</v>
      </c>
      <c r="J55" s="2343">
        <v>-57.569999999999993</v>
      </c>
      <c r="K55" s="2343">
        <v>-33.22</v>
      </c>
      <c r="L55" s="2343">
        <v>-62.18</v>
      </c>
      <c r="M55" s="2343">
        <v>-86.97999999999999</v>
      </c>
      <c r="N55" s="2344">
        <v>-27.821999999999996</v>
      </c>
      <c r="O55" s="2344">
        <v>-37.346000000000004</v>
      </c>
      <c r="P55" s="2344">
        <v>-41.974000000000004</v>
      </c>
      <c r="Q55" s="2344">
        <v>-73.798000000000002</v>
      </c>
      <c r="R55" s="2344">
        <v>-89.00200000000001</v>
      </c>
      <c r="S55" s="2344">
        <v>-66.180000000000007</v>
      </c>
      <c r="T55" s="2344">
        <v>-112.06</v>
      </c>
      <c r="U55" s="2344">
        <v>-95.009999999999991</v>
      </c>
      <c r="V55" s="2344">
        <v>-115.17</v>
      </c>
      <c r="W55" s="2344">
        <v>-123.3039</v>
      </c>
      <c r="X55" s="2344">
        <v>-146.65800000000002</v>
      </c>
      <c r="Y55" s="2344">
        <v>-135.26</v>
      </c>
      <c r="Z55" s="2344">
        <v>-158.637</v>
      </c>
      <c r="AA55" s="2344">
        <v>-185.65000000000003</v>
      </c>
      <c r="AB55" s="2344">
        <v>-225.65799999999999</v>
      </c>
      <c r="AC55" s="2344">
        <v>-250.24600000000004</v>
      </c>
      <c r="AD55" s="2344">
        <v>-123.1</v>
      </c>
      <c r="AE55" s="2344">
        <v>-170.75</v>
      </c>
      <c r="AF55" s="2344">
        <v>-126.756</v>
      </c>
      <c r="AG55" s="2344">
        <v>-219.74599999999998</v>
      </c>
      <c r="AH55" s="2344">
        <v>-54.021577588842916</v>
      </c>
      <c r="AI55" s="2344">
        <v>-9.004739459080108</v>
      </c>
      <c r="AJ55" s="2344">
        <v>-18.625695915701986</v>
      </c>
      <c r="AK55" s="2344">
        <v>2.0203907238446135</v>
      </c>
    </row>
    <row r="56" spans="1:37" ht="16.5" thickBot="1">
      <c r="A56" s="2342" t="s">
        <v>1335</v>
      </c>
      <c r="B56" s="2343">
        <v>8.1000000000000014</v>
      </c>
      <c r="C56" s="2343">
        <v>7.5</v>
      </c>
      <c r="D56" s="2343">
        <v>6</v>
      </c>
      <c r="E56" s="2343">
        <v>8.4</v>
      </c>
      <c r="F56" s="2343">
        <v>9</v>
      </c>
      <c r="G56" s="2343">
        <v>10</v>
      </c>
      <c r="H56" s="2343">
        <v>8</v>
      </c>
      <c r="I56" s="2343">
        <v>10</v>
      </c>
      <c r="J56" s="2343">
        <v>13.440000000000001</v>
      </c>
      <c r="K56" s="2343">
        <v>10.56</v>
      </c>
      <c r="L56" s="2343">
        <v>9.6000000000000014</v>
      </c>
      <c r="M56" s="2343">
        <v>14.4</v>
      </c>
      <c r="N56" s="2344">
        <v>11.088000000000001</v>
      </c>
      <c r="O56" s="2344">
        <v>13.103999999999999</v>
      </c>
      <c r="P56" s="2344">
        <v>12.096</v>
      </c>
      <c r="Q56" s="2344">
        <v>14.112000000000002</v>
      </c>
      <c r="R56" s="2344">
        <v>11.088000000000001</v>
      </c>
      <c r="S56" s="2344">
        <v>12.240000000000002</v>
      </c>
      <c r="T56" s="2344">
        <v>13.200000000000001</v>
      </c>
      <c r="U56" s="2344">
        <v>14.4</v>
      </c>
      <c r="V56" s="2344">
        <v>12</v>
      </c>
      <c r="W56" s="2344">
        <v>12.240000000000002</v>
      </c>
      <c r="X56" s="2344">
        <v>13.440000000000001</v>
      </c>
      <c r="Y56" s="2344">
        <v>14.4</v>
      </c>
      <c r="Z56" s="2344">
        <v>14.4</v>
      </c>
      <c r="AA56" s="2344">
        <v>12.240000000000002</v>
      </c>
      <c r="AB56" s="2344">
        <v>13.440000000000001</v>
      </c>
      <c r="AC56" s="2344">
        <v>13.56</v>
      </c>
      <c r="AD56" s="2344">
        <v>15.840000000000002</v>
      </c>
      <c r="AE56" s="2344">
        <v>17.28</v>
      </c>
      <c r="AF56" s="2344">
        <v>21.6</v>
      </c>
      <c r="AG56" s="2344">
        <v>22.464000000000002</v>
      </c>
      <c r="AH56" s="2344">
        <v>49.591444094788699</v>
      </c>
      <c r="AI56" s="2344">
        <v>12.517091792969778</v>
      </c>
      <c r="AJ56" s="2344">
        <v>18.039456862206766</v>
      </c>
      <c r="AK56" s="2344">
        <v>37.504178592992758</v>
      </c>
    </row>
    <row r="57" spans="1:37" ht="16.5" thickBot="1">
      <c r="A57" s="2342" t="s">
        <v>1336</v>
      </c>
      <c r="B57" s="2343">
        <v>106.16640000000002</v>
      </c>
      <c r="C57" s="2343">
        <v>-495.05999999999995</v>
      </c>
      <c r="D57" s="2343">
        <v>33.104000000000013</v>
      </c>
      <c r="E57" s="2343">
        <v>119.81960000000001</v>
      </c>
      <c r="F57" s="2343">
        <v>-159.52157125999997</v>
      </c>
      <c r="G57" s="2343">
        <v>-82.383869720000007</v>
      </c>
      <c r="H57" s="2343">
        <v>-22.55</v>
      </c>
      <c r="I57" s="2343">
        <v>-82.5</v>
      </c>
      <c r="J57" s="2343">
        <v>-71.009999999999991</v>
      </c>
      <c r="K57" s="2343">
        <v>-43.78</v>
      </c>
      <c r="L57" s="2343">
        <v>-71.78</v>
      </c>
      <c r="M57" s="2343">
        <v>-101.38</v>
      </c>
      <c r="N57" s="2344">
        <v>-38.909999999999997</v>
      </c>
      <c r="O57" s="2344">
        <v>-50.45</v>
      </c>
      <c r="P57" s="2344">
        <v>-54.070000000000007</v>
      </c>
      <c r="Q57" s="2344">
        <v>-87.91</v>
      </c>
      <c r="R57" s="2344">
        <v>-100.09</v>
      </c>
      <c r="S57" s="2344">
        <v>-78.42</v>
      </c>
      <c r="T57" s="2344">
        <v>-125.26</v>
      </c>
      <c r="U57" s="2344">
        <v>-109.41</v>
      </c>
      <c r="V57" s="2344">
        <v>-127.17</v>
      </c>
      <c r="W57" s="2344">
        <v>-135.54390000000001</v>
      </c>
      <c r="X57" s="2344">
        <v>-160.09800000000001</v>
      </c>
      <c r="Y57" s="2344">
        <v>-149.66</v>
      </c>
      <c r="Z57" s="2344">
        <v>-173.03700000000001</v>
      </c>
      <c r="AA57" s="2344">
        <v>-197.89000000000004</v>
      </c>
      <c r="AB57" s="2344">
        <v>-239.09799999999998</v>
      </c>
      <c r="AC57" s="2344">
        <v>-263.80600000000004</v>
      </c>
      <c r="AD57" s="2344">
        <v>-138.94</v>
      </c>
      <c r="AE57" s="2344">
        <v>-188.03</v>
      </c>
      <c r="AF57" s="2344">
        <v>-148.35599999999999</v>
      </c>
      <c r="AG57" s="2344">
        <v>-242.20999999999998</v>
      </c>
      <c r="AH57" s="2344">
        <v>-103.61302168363162</v>
      </c>
      <c r="AI57" s="2344">
        <v>-21.521831252049886</v>
      </c>
      <c r="AJ57" s="2344">
        <v>-36.665152777908752</v>
      </c>
      <c r="AK57" s="2344">
        <v>-35.483787869148145</v>
      </c>
    </row>
    <row r="58" spans="1:37" ht="16.5" thickBot="1">
      <c r="A58" s="2342" t="s">
        <v>1338</v>
      </c>
      <c r="B58" s="2343">
        <v>-65.819999999999993</v>
      </c>
      <c r="C58" s="2343">
        <v>-3.4000000000000002E-2</v>
      </c>
      <c r="D58" s="2343">
        <v>-0.04</v>
      </c>
      <c r="E58" s="2343">
        <v>-1.635</v>
      </c>
      <c r="F58" s="2343">
        <v>-0.10756215</v>
      </c>
      <c r="G58" s="2343">
        <v>-5.5961440600000003</v>
      </c>
      <c r="H58" s="2343">
        <v>-19.871999999999996</v>
      </c>
      <c r="I58" s="2343">
        <v>-18.329999999999998</v>
      </c>
      <c r="J58" s="2343">
        <v>-10.07</v>
      </c>
      <c r="K58" s="2343">
        <v>-30.509999999999998</v>
      </c>
      <c r="L58" s="2343">
        <v>-22.970000000000002</v>
      </c>
      <c r="M58" s="2343">
        <v>-66.959999999999994</v>
      </c>
      <c r="N58" s="2344">
        <v>-23.83</v>
      </c>
      <c r="O58" s="2344">
        <v>-15.15</v>
      </c>
      <c r="P58" s="2344">
        <v>-22.84</v>
      </c>
      <c r="Q58" s="2344">
        <v>-27.61</v>
      </c>
      <c r="R58" s="2344">
        <v>-18.060000000000002</v>
      </c>
      <c r="S58" s="2344">
        <v>-17.380000000000003</v>
      </c>
      <c r="T58" s="2344">
        <v>-46.54</v>
      </c>
      <c r="U58" s="2344">
        <v>-30</v>
      </c>
      <c r="V58" s="2344">
        <v>-0.26</v>
      </c>
      <c r="W58" s="2344">
        <v>-11.567</v>
      </c>
      <c r="X58" s="2344">
        <v>-34.33</v>
      </c>
      <c r="Y58" s="2344">
        <v>-41.15</v>
      </c>
      <c r="Z58" s="2344">
        <v>-25.549999999999997</v>
      </c>
      <c r="AA58" s="2344">
        <v>-19.62</v>
      </c>
      <c r="AB58" s="2344">
        <v>-22.97</v>
      </c>
      <c r="AC58" s="2344">
        <v>-1.86</v>
      </c>
      <c r="AD58" s="2344">
        <v>-37.47</v>
      </c>
      <c r="AE58" s="2344">
        <v>-11.860000000000001</v>
      </c>
      <c r="AF58" s="2344">
        <v>-1.56</v>
      </c>
      <c r="AG58" s="2344">
        <v>-0.61</v>
      </c>
      <c r="AH58" s="2344">
        <v>-0.02</v>
      </c>
      <c r="AI58" s="2344">
        <v>-0.24</v>
      </c>
      <c r="AJ58" s="2344">
        <v>0</v>
      </c>
      <c r="AK58" s="2344">
        <v>-4.1999999999999997E-3</v>
      </c>
    </row>
    <row r="59" spans="1:37" ht="16.5" thickBot="1">
      <c r="A59" s="2342" t="s">
        <v>1335</v>
      </c>
      <c r="B59" s="2343">
        <v>0</v>
      </c>
      <c r="C59" s="2343">
        <v>0</v>
      </c>
      <c r="D59" s="2343">
        <v>0</v>
      </c>
      <c r="E59" s="2343">
        <v>0</v>
      </c>
      <c r="F59" s="2343">
        <v>0</v>
      </c>
      <c r="G59" s="2343">
        <v>0</v>
      </c>
      <c r="H59" s="2343">
        <v>0</v>
      </c>
      <c r="I59" s="2343">
        <v>0</v>
      </c>
      <c r="J59" s="2343">
        <v>0</v>
      </c>
      <c r="K59" s="2351">
        <v>0</v>
      </c>
      <c r="L59" s="2351">
        <v>0</v>
      </c>
      <c r="M59" s="2343">
        <v>0</v>
      </c>
      <c r="N59" s="2344">
        <v>0</v>
      </c>
      <c r="O59" s="2344">
        <v>0</v>
      </c>
      <c r="P59" s="2344">
        <v>0</v>
      </c>
      <c r="Q59" s="2344">
        <v>0</v>
      </c>
      <c r="R59" s="2344">
        <v>0</v>
      </c>
      <c r="S59" s="2344">
        <v>0</v>
      </c>
      <c r="T59" s="2344">
        <v>0</v>
      </c>
      <c r="U59" s="2344">
        <v>0</v>
      </c>
      <c r="V59" s="2344">
        <v>0</v>
      </c>
      <c r="W59" s="2344">
        <v>0</v>
      </c>
      <c r="X59" s="2344">
        <v>0</v>
      </c>
      <c r="Y59" s="2344">
        <v>0</v>
      </c>
      <c r="Z59" s="2344">
        <v>0</v>
      </c>
      <c r="AA59" s="2344">
        <v>0</v>
      </c>
      <c r="AB59" s="2344">
        <v>0</v>
      </c>
      <c r="AC59" s="2344">
        <v>0</v>
      </c>
      <c r="AD59" s="2344">
        <v>0</v>
      </c>
      <c r="AE59" s="2344">
        <v>0</v>
      </c>
      <c r="AF59" s="2344">
        <v>0</v>
      </c>
      <c r="AG59" s="2344">
        <v>0</v>
      </c>
      <c r="AH59" s="2344">
        <v>0</v>
      </c>
      <c r="AI59" s="2344">
        <v>0</v>
      </c>
      <c r="AJ59" s="2344">
        <v>0</v>
      </c>
      <c r="AK59" s="2344">
        <v>0</v>
      </c>
    </row>
    <row r="60" spans="1:37" ht="16.5" thickBot="1">
      <c r="A60" s="2342" t="s">
        <v>1339</v>
      </c>
      <c r="B60" s="2343">
        <v>-65.819999999999993</v>
      </c>
      <c r="C60" s="2343">
        <v>-3.4000000000000002E-2</v>
      </c>
      <c r="D60" s="2343">
        <v>-0.04</v>
      </c>
      <c r="E60" s="2343">
        <v>-1.635</v>
      </c>
      <c r="F60" s="2343">
        <v>-0.10756215</v>
      </c>
      <c r="G60" s="2343">
        <v>-5.5961440600000003</v>
      </c>
      <c r="H60" s="2343">
        <v>-19.871999999999996</v>
      </c>
      <c r="I60" s="2343">
        <v>-18.329999999999998</v>
      </c>
      <c r="J60" s="2343">
        <v>-10.07</v>
      </c>
      <c r="K60" s="2343">
        <v>-30.509999999999998</v>
      </c>
      <c r="L60" s="2343">
        <v>-22.970000000000002</v>
      </c>
      <c r="M60" s="2343">
        <v>-66.959999999999994</v>
      </c>
      <c r="N60" s="2344">
        <v>-23.83</v>
      </c>
      <c r="O60" s="2344">
        <v>-15.15</v>
      </c>
      <c r="P60" s="2344">
        <v>-22.84</v>
      </c>
      <c r="Q60" s="2344">
        <v>-27.61</v>
      </c>
      <c r="R60" s="2344">
        <v>-18.060000000000002</v>
      </c>
      <c r="S60" s="2344">
        <v>-17.380000000000003</v>
      </c>
      <c r="T60" s="2344">
        <v>-46.54</v>
      </c>
      <c r="U60" s="2344">
        <v>-30</v>
      </c>
      <c r="V60" s="2344">
        <v>-0.26</v>
      </c>
      <c r="W60" s="2344">
        <v>-11.567</v>
      </c>
      <c r="X60" s="2344">
        <v>-34.33</v>
      </c>
      <c r="Y60" s="2344">
        <v>-41.15</v>
      </c>
      <c r="Z60" s="2344">
        <v>-25.549999999999997</v>
      </c>
      <c r="AA60" s="2344">
        <v>-19.62</v>
      </c>
      <c r="AB60" s="2344">
        <v>-22.97</v>
      </c>
      <c r="AC60" s="2344">
        <v>-1.86</v>
      </c>
      <c r="AD60" s="2344">
        <v>-37.47</v>
      </c>
      <c r="AE60" s="2344">
        <v>-11.860000000000001</v>
      </c>
      <c r="AF60" s="2344">
        <v>-1.56</v>
      </c>
      <c r="AG60" s="2344">
        <v>-0.61</v>
      </c>
      <c r="AH60" s="2344">
        <v>-0.02</v>
      </c>
      <c r="AI60" s="2344">
        <v>-0.24</v>
      </c>
      <c r="AJ60" s="2344">
        <v>0</v>
      </c>
      <c r="AK60" s="2344">
        <v>-4.1999999999999997E-3</v>
      </c>
    </row>
    <row r="61" spans="1:37" ht="16.5" thickBot="1">
      <c r="A61" s="2342" t="s">
        <v>1340</v>
      </c>
      <c r="B61" s="2343">
        <v>-4.59</v>
      </c>
      <c r="C61" s="2343">
        <v>-4.25</v>
      </c>
      <c r="D61" s="2343">
        <v>-3.4000000000000004</v>
      </c>
      <c r="E61" s="2343">
        <v>-4.7600000000000007</v>
      </c>
      <c r="F61" s="2343">
        <v>-10.1548</v>
      </c>
      <c r="G61" s="2343">
        <v>-11.200899999999999</v>
      </c>
      <c r="H61" s="2343">
        <v>-9.9726999999999997</v>
      </c>
      <c r="I61" s="2343">
        <v>-10.504799999999999</v>
      </c>
      <c r="J61" s="2343">
        <v>-2.9973283685999998</v>
      </c>
      <c r="K61" s="2343">
        <v>-0.19460592999999982</v>
      </c>
      <c r="L61" s="2343">
        <v>-4.8207945535999999</v>
      </c>
      <c r="M61" s="2343">
        <v>-12.126697696099999</v>
      </c>
      <c r="N61" s="2344">
        <v>-16.689599999999999</v>
      </c>
      <c r="O61" s="2344">
        <v>-8.5358999999999963</v>
      </c>
      <c r="P61" s="2344">
        <v>-168.14170000000001</v>
      </c>
      <c r="Q61" s="2344">
        <v>-110.8777</v>
      </c>
      <c r="R61" s="2344">
        <v>-67.701499999999996</v>
      </c>
      <c r="S61" s="2344">
        <v>-96.669399999999996</v>
      </c>
      <c r="T61" s="2344">
        <v>-129.47459999999998</v>
      </c>
      <c r="U61" s="2344">
        <v>-128.8193</v>
      </c>
      <c r="V61" s="2344">
        <v>-133.46740000000003</v>
      </c>
      <c r="W61" s="2344">
        <v>-149.30704</v>
      </c>
      <c r="X61" s="2344">
        <v>-194.76992000000001</v>
      </c>
      <c r="Y61" s="2344">
        <v>-248.62784000000002</v>
      </c>
      <c r="Z61" s="2344">
        <v>-272.71752000000004</v>
      </c>
      <c r="AA61" s="2344">
        <v>-283.9400342312</v>
      </c>
      <c r="AB61" s="2344">
        <v>-355.95070000000004</v>
      </c>
      <c r="AC61" s="2344">
        <v>-314.55001000000004</v>
      </c>
      <c r="AD61" s="2344">
        <v>-238.42237200946568</v>
      </c>
      <c r="AE61" s="2344">
        <v>-211.2857160640645</v>
      </c>
      <c r="AF61" s="2344">
        <v>-188.59892545551503</v>
      </c>
      <c r="AG61" s="2344">
        <v>-227.22327654181765</v>
      </c>
      <c r="AH61" s="2344">
        <v>-145.8308361349647</v>
      </c>
      <c r="AI61" s="2344">
        <v>-100.49439217471362</v>
      </c>
      <c r="AJ61" s="2344">
        <v>-3.3545523612349513</v>
      </c>
      <c r="AK61" s="2344">
        <v>-112.16312434204657</v>
      </c>
    </row>
    <row r="62" spans="1:37" ht="16.5" thickBot="1">
      <c r="A62" s="2342" t="s">
        <v>1341</v>
      </c>
      <c r="B62" s="2343">
        <v>4.0500000000000007</v>
      </c>
      <c r="C62" s="2343">
        <v>3.75</v>
      </c>
      <c r="D62" s="2343">
        <v>3</v>
      </c>
      <c r="E62" s="2343">
        <v>4.2</v>
      </c>
      <c r="F62" s="2343">
        <v>0.84519999999999995</v>
      </c>
      <c r="G62" s="2343">
        <v>1.7991000000000004</v>
      </c>
      <c r="H62" s="2343">
        <v>2.5273000000000003</v>
      </c>
      <c r="I62" s="2343">
        <v>2.9952000000000001</v>
      </c>
      <c r="J62" s="2343">
        <v>6.3326716314000002</v>
      </c>
      <c r="K62" s="2343">
        <v>3.06539407</v>
      </c>
      <c r="L62" s="2343">
        <v>2.9732054463999997</v>
      </c>
      <c r="M62" s="2343">
        <v>1.6233023039000001</v>
      </c>
      <c r="N62" s="2344">
        <v>2.1374</v>
      </c>
      <c r="O62" s="2344">
        <v>7.3221000000000007</v>
      </c>
      <c r="P62" s="2344">
        <v>1.7693000000000001</v>
      </c>
      <c r="Q62" s="2344">
        <v>4.8843000000000005</v>
      </c>
      <c r="R62" s="2344">
        <v>0.85450000000000004</v>
      </c>
      <c r="S62" s="2344">
        <v>3.1506000000000003</v>
      </c>
      <c r="T62" s="2344">
        <v>3.7853999999999997</v>
      </c>
      <c r="U62" s="2344">
        <v>3.5507</v>
      </c>
      <c r="V62" s="2344">
        <v>2.8626</v>
      </c>
      <c r="W62" s="2344">
        <v>7.6629600000000009</v>
      </c>
      <c r="X62" s="2344">
        <v>2.4630800000000002</v>
      </c>
      <c r="Y62" s="2344">
        <v>9.2051600000000011</v>
      </c>
      <c r="Z62" s="2344">
        <v>4.3640999999999996</v>
      </c>
      <c r="AA62" s="2344">
        <v>2.3699657687999998</v>
      </c>
      <c r="AB62" s="2344">
        <v>3.4993000000000003</v>
      </c>
      <c r="AC62" s="2344">
        <v>3.9099900000000005</v>
      </c>
      <c r="AD62" s="2344">
        <v>46.607627990534361</v>
      </c>
      <c r="AE62" s="2344">
        <v>57.394283935935491</v>
      </c>
      <c r="AF62" s="2344">
        <v>67.371074544484927</v>
      </c>
      <c r="AG62" s="2344">
        <v>82.1867234581823</v>
      </c>
      <c r="AH62" s="2344">
        <v>55.229163865035304</v>
      </c>
      <c r="AI62" s="2344">
        <v>52.376655015286396</v>
      </c>
      <c r="AJ62" s="2344">
        <v>45.42544763876505</v>
      </c>
      <c r="AK62" s="2344">
        <v>95.060773337953421</v>
      </c>
    </row>
    <row r="63" spans="1:37" ht="16.5" thickBot="1">
      <c r="A63" s="2342" t="s">
        <v>1339</v>
      </c>
      <c r="B63" s="2343">
        <v>-8.64</v>
      </c>
      <c r="C63" s="2343">
        <v>-8</v>
      </c>
      <c r="D63" s="2343">
        <v>-6.4</v>
      </c>
      <c r="E63" s="2343">
        <v>-8.9600000000000009</v>
      </c>
      <c r="F63" s="2343">
        <v>-11</v>
      </c>
      <c r="G63" s="2343">
        <v>-13</v>
      </c>
      <c r="H63" s="2343">
        <v>-12.5</v>
      </c>
      <c r="I63" s="2343">
        <v>-13.5</v>
      </c>
      <c r="J63" s="2343">
        <v>-9.33</v>
      </c>
      <c r="K63" s="2343">
        <v>-3.26</v>
      </c>
      <c r="L63" s="2343">
        <v>-7.7939999999999996</v>
      </c>
      <c r="M63" s="2343">
        <v>-13.75</v>
      </c>
      <c r="N63" s="2344">
        <v>-18.826999999999998</v>
      </c>
      <c r="O63" s="2344">
        <v>-15.857999999999997</v>
      </c>
      <c r="P63" s="2344">
        <v>-169.911</v>
      </c>
      <c r="Q63" s="2344">
        <v>-115.762</v>
      </c>
      <c r="R63" s="2344">
        <v>-68.555999999999997</v>
      </c>
      <c r="S63" s="2344">
        <v>-99.82</v>
      </c>
      <c r="T63" s="2344">
        <v>-133.26</v>
      </c>
      <c r="U63" s="2344">
        <v>-132.37</v>
      </c>
      <c r="V63" s="2344">
        <v>-136.33000000000001</v>
      </c>
      <c r="W63" s="2344">
        <v>-156.97</v>
      </c>
      <c r="X63" s="2344">
        <v>-197.233</v>
      </c>
      <c r="Y63" s="2344">
        <v>-257.83300000000003</v>
      </c>
      <c r="Z63" s="2344">
        <v>-277.08162000000004</v>
      </c>
      <c r="AA63" s="2344">
        <v>-286.31</v>
      </c>
      <c r="AB63" s="2344">
        <v>-359.45000000000005</v>
      </c>
      <c r="AC63" s="2344">
        <v>-318.46000000000004</v>
      </c>
      <c r="AD63" s="2344">
        <v>-285.03000000000003</v>
      </c>
      <c r="AE63" s="2344">
        <v>-268.68</v>
      </c>
      <c r="AF63" s="2344">
        <v>-255.96999999999997</v>
      </c>
      <c r="AG63" s="2344">
        <v>-309.40999999999997</v>
      </c>
      <c r="AH63" s="2344">
        <v>-201.06</v>
      </c>
      <c r="AI63" s="2344">
        <v>-152.87104719000001</v>
      </c>
      <c r="AJ63" s="2344">
        <v>-48.78</v>
      </c>
      <c r="AK63" s="2344">
        <v>-207.22389767999999</v>
      </c>
    </row>
    <row r="64" spans="1:37" ht="16.5" thickBot="1">
      <c r="A64" s="2342" t="s">
        <v>1342</v>
      </c>
      <c r="B64" s="2343">
        <v>-22.939999999999998</v>
      </c>
      <c r="C64" s="2343">
        <v>-58.04</v>
      </c>
      <c r="D64" s="2343">
        <v>-82.62</v>
      </c>
      <c r="E64" s="2343">
        <v>-59.977000000000004</v>
      </c>
      <c r="F64" s="2343">
        <v>-73.248800130000006</v>
      </c>
      <c r="G64" s="2343">
        <v>-86.374843539999986</v>
      </c>
      <c r="H64" s="2343">
        <v>-6.52</v>
      </c>
      <c r="I64" s="2343">
        <v>-22.060000000000002</v>
      </c>
      <c r="J64" s="2343">
        <v>-30.36</v>
      </c>
      <c r="K64" s="2343">
        <v>-21.04</v>
      </c>
      <c r="L64" s="2343">
        <v>-55.12</v>
      </c>
      <c r="M64" s="2343">
        <v>-18.71</v>
      </c>
      <c r="N64" s="2344">
        <v>-14.29</v>
      </c>
      <c r="O64" s="2344">
        <v>-44.56</v>
      </c>
      <c r="P64" s="2344">
        <v>-60.11</v>
      </c>
      <c r="Q64" s="2344">
        <v>-47.32</v>
      </c>
      <c r="R64" s="2344">
        <v>-52.545000000000002</v>
      </c>
      <c r="S64" s="2344">
        <v>-38.24</v>
      </c>
      <c r="T64" s="2344">
        <v>-60.849999999999994</v>
      </c>
      <c r="U64" s="2344">
        <v>-25.64</v>
      </c>
      <c r="V64" s="2344">
        <v>-24.04</v>
      </c>
      <c r="W64" s="2344">
        <v>-12.865</v>
      </c>
      <c r="X64" s="2344">
        <v>-82.728999999999999</v>
      </c>
      <c r="Y64" s="2344">
        <v>-195.99</v>
      </c>
      <c r="Z64" s="2344">
        <v>-199.863</v>
      </c>
      <c r="AA64" s="2344">
        <v>-269.24</v>
      </c>
      <c r="AB64" s="2344">
        <v>-93.839999999999989</v>
      </c>
      <c r="AC64" s="2344">
        <v>-135.82399999999998</v>
      </c>
      <c r="AD64" s="2344">
        <v>-123.047</v>
      </c>
      <c r="AE64" s="2344">
        <v>-70.325000000000003</v>
      </c>
      <c r="AF64" s="2344">
        <v>-66.634999999999991</v>
      </c>
      <c r="AG64" s="2344">
        <v>-78.406000000000006</v>
      </c>
      <c r="AH64" s="2344">
        <v>-32.015000000000001</v>
      </c>
      <c r="AI64" s="2344">
        <v>-37.85</v>
      </c>
      <c r="AJ64" s="2344">
        <v>-44.751000000000005</v>
      </c>
      <c r="AK64" s="2344">
        <v>-34.103391510000002</v>
      </c>
    </row>
    <row r="65" spans="1:37" ht="16.5" thickBot="1">
      <c r="A65" s="2342" t="s">
        <v>1343</v>
      </c>
      <c r="B65" s="2343">
        <v>0</v>
      </c>
      <c r="C65" s="2343">
        <v>0</v>
      </c>
      <c r="D65" s="2343">
        <v>0</v>
      </c>
      <c r="E65" s="2343">
        <v>0</v>
      </c>
      <c r="F65" s="2343">
        <v>0</v>
      </c>
      <c r="G65" s="2343">
        <v>0</v>
      </c>
      <c r="H65" s="2343">
        <v>0</v>
      </c>
      <c r="I65" s="2343">
        <v>0</v>
      </c>
      <c r="J65" s="2343">
        <v>0</v>
      </c>
      <c r="K65" s="2343">
        <v>0</v>
      </c>
      <c r="L65" s="2343">
        <v>0</v>
      </c>
      <c r="M65" s="2343">
        <v>0</v>
      </c>
      <c r="N65" s="2344">
        <v>0</v>
      </c>
      <c r="O65" s="2344">
        <v>0</v>
      </c>
      <c r="P65" s="2344">
        <v>0</v>
      </c>
      <c r="Q65" s="2344">
        <v>0</v>
      </c>
      <c r="R65" s="2344">
        <v>0</v>
      </c>
      <c r="S65" s="2344">
        <v>0</v>
      </c>
      <c r="T65" s="2344">
        <v>0</v>
      </c>
      <c r="U65" s="2344">
        <v>0</v>
      </c>
      <c r="V65" s="2344">
        <v>0</v>
      </c>
      <c r="W65" s="2344">
        <v>0</v>
      </c>
      <c r="X65" s="2344">
        <v>0</v>
      </c>
      <c r="Y65" s="2344">
        <v>0</v>
      </c>
      <c r="Z65" s="2344">
        <v>0</v>
      </c>
      <c r="AA65" s="2344">
        <v>0</v>
      </c>
      <c r="AB65" s="2344">
        <v>0</v>
      </c>
      <c r="AC65" s="2344">
        <v>0</v>
      </c>
      <c r="AD65" s="2344">
        <v>0</v>
      </c>
      <c r="AE65" s="2344">
        <v>0</v>
      </c>
      <c r="AF65" s="2344">
        <v>0</v>
      </c>
      <c r="AG65" s="2344">
        <v>0</v>
      </c>
      <c r="AH65" s="2344">
        <v>0</v>
      </c>
      <c r="AI65" s="2344">
        <v>0</v>
      </c>
      <c r="AJ65" s="2344">
        <v>0</v>
      </c>
      <c r="AK65" s="2344">
        <v>0</v>
      </c>
    </row>
    <row r="66" spans="1:37" ht="16.5" thickBot="1">
      <c r="A66" s="2342" t="s">
        <v>1344</v>
      </c>
      <c r="B66" s="2343">
        <v>-22.939999999999998</v>
      </c>
      <c r="C66" s="2343">
        <v>-58.04</v>
      </c>
      <c r="D66" s="2343">
        <v>-82.62</v>
      </c>
      <c r="E66" s="2343">
        <v>-59.977000000000004</v>
      </c>
      <c r="F66" s="2343">
        <v>-73.248800130000006</v>
      </c>
      <c r="G66" s="2343">
        <v>-86.374843539999986</v>
      </c>
      <c r="H66" s="2343">
        <v>-6.52</v>
      </c>
      <c r="I66" s="2343">
        <v>-22.060000000000002</v>
      </c>
      <c r="J66" s="2343">
        <v>-30.36</v>
      </c>
      <c r="K66" s="2343">
        <v>-21.04</v>
      </c>
      <c r="L66" s="2343">
        <v>-55.12</v>
      </c>
      <c r="M66" s="2343">
        <v>-18.71</v>
      </c>
      <c r="N66" s="2344">
        <v>-14.29</v>
      </c>
      <c r="O66" s="2344">
        <v>-44.56</v>
      </c>
      <c r="P66" s="2344">
        <v>-60.11</v>
      </c>
      <c r="Q66" s="2344">
        <v>-47.32</v>
      </c>
      <c r="R66" s="2344">
        <v>-52.545000000000002</v>
      </c>
      <c r="S66" s="2344">
        <v>-38.24</v>
      </c>
      <c r="T66" s="2344">
        <v>-60.849999999999994</v>
      </c>
      <c r="U66" s="2344">
        <v>-25.64</v>
      </c>
      <c r="V66" s="2344">
        <v>-24.04</v>
      </c>
      <c r="W66" s="2344">
        <v>-12.865</v>
      </c>
      <c r="X66" s="2344">
        <v>-82.728999999999999</v>
      </c>
      <c r="Y66" s="2344">
        <v>-195.99</v>
      </c>
      <c r="Z66" s="2344">
        <v>-199.863</v>
      </c>
      <c r="AA66" s="2344">
        <v>-269.24</v>
      </c>
      <c r="AB66" s="2344">
        <v>-93.839999999999989</v>
      </c>
      <c r="AC66" s="2344">
        <v>-135.82399999999998</v>
      </c>
      <c r="AD66" s="2344">
        <v>-123.047</v>
      </c>
      <c r="AE66" s="2344">
        <v>-70.325000000000003</v>
      </c>
      <c r="AF66" s="2344">
        <v>-66.634999999999991</v>
      </c>
      <c r="AG66" s="2344">
        <v>-78.406000000000006</v>
      </c>
      <c r="AH66" s="2344">
        <v>-32.015000000000001</v>
      </c>
      <c r="AI66" s="2344">
        <v>-37.85</v>
      </c>
      <c r="AJ66" s="2344">
        <v>-44.751000000000005</v>
      </c>
      <c r="AK66" s="2344">
        <v>-34.103391510000002</v>
      </c>
    </row>
    <row r="67" spans="1:37" ht="16.5" thickBot="1">
      <c r="A67" s="2342" t="s">
        <v>1345</v>
      </c>
      <c r="B67" s="2343">
        <v>-47.887500000000003</v>
      </c>
      <c r="C67" s="2343">
        <v>-47.887500000000003</v>
      </c>
      <c r="D67" s="2343">
        <v>-47.887500000000003</v>
      </c>
      <c r="E67" s="2343">
        <v>-47.887500000000003</v>
      </c>
      <c r="F67" s="2343">
        <v>-52.679999999999993</v>
      </c>
      <c r="G67" s="2343">
        <v>-52.679999999999993</v>
      </c>
      <c r="H67" s="2343">
        <v>-52.679999999999993</v>
      </c>
      <c r="I67" s="2343">
        <v>-52.679999999999993</v>
      </c>
      <c r="J67" s="2343">
        <v>-63.22</v>
      </c>
      <c r="K67" s="2343">
        <v>-45.089999999999996</v>
      </c>
      <c r="L67" s="2343">
        <v>-56.16</v>
      </c>
      <c r="M67" s="2343">
        <v>-61.62</v>
      </c>
      <c r="N67" s="2344">
        <v>-56.25</v>
      </c>
      <c r="O67" s="2344">
        <v>-60.36</v>
      </c>
      <c r="P67" s="2344">
        <v>-50.550000000000004</v>
      </c>
      <c r="Q67" s="2344">
        <v>-47.82</v>
      </c>
      <c r="R67" s="2344">
        <v>-63.21</v>
      </c>
      <c r="S67" s="2344">
        <v>-63.21</v>
      </c>
      <c r="T67" s="2344">
        <v>-63.21</v>
      </c>
      <c r="U67" s="2344">
        <v>-63.21</v>
      </c>
      <c r="V67" s="2344">
        <v>-67.5</v>
      </c>
      <c r="W67" s="2344">
        <v>-64.5</v>
      </c>
      <c r="X67" s="2344">
        <v>-62.699999999999996</v>
      </c>
      <c r="Y67" s="2344">
        <v>-66</v>
      </c>
      <c r="Z67" s="2344">
        <v>-63.21</v>
      </c>
      <c r="AA67" s="2344">
        <v>-63.21</v>
      </c>
      <c r="AB67" s="2344">
        <v>-63.21</v>
      </c>
      <c r="AC67" s="2344">
        <v>-63.21</v>
      </c>
      <c r="AD67" s="2344">
        <v>-63.21</v>
      </c>
      <c r="AE67" s="2344">
        <v>-63.21</v>
      </c>
      <c r="AF67" s="2344">
        <v>-63.21</v>
      </c>
      <c r="AG67" s="2344">
        <v>-63.21</v>
      </c>
      <c r="AH67" s="2344">
        <v>-63.21</v>
      </c>
      <c r="AI67" s="2344">
        <v>-63.21</v>
      </c>
      <c r="AJ67" s="2344">
        <v>-63.21</v>
      </c>
      <c r="AK67" s="2344">
        <v>-63.21</v>
      </c>
    </row>
    <row r="68" spans="1:37" ht="16.5" thickBot="1">
      <c r="A68" s="2342" t="s">
        <v>1343</v>
      </c>
      <c r="B68" s="2343">
        <v>0</v>
      </c>
      <c r="C68" s="2343">
        <v>0</v>
      </c>
      <c r="D68" s="2343">
        <v>0</v>
      </c>
      <c r="E68" s="2343">
        <v>0</v>
      </c>
      <c r="F68" s="2343">
        <v>0</v>
      </c>
      <c r="G68" s="2343">
        <v>0</v>
      </c>
      <c r="H68" s="2343">
        <v>0</v>
      </c>
      <c r="I68" s="2343">
        <v>0</v>
      </c>
      <c r="J68" s="2343">
        <v>0</v>
      </c>
      <c r="K68" s="2343">
        <v>0</v>
      </c>
      <c r="L68" s="2343">
        <v>0</v>
      </c>
      <c r="M68" s="2343">
        <v>0</v>
      </c>
      <c r="N68" s="2344">
        <v>0</v>
      </c>
      <c r="O68" s="2344">
        <v>0</v>
      </c>
      <c r="P68" s="2344">
        <v>0</v>
      </c>
      <c r="Q68" s="2344">
        <v>0</v>
      </c>
      <c r="R68" s="2344">
        <v>0</v>
      </c>
      <c r="S68" s="2344">
        <v>0</v>
      </c>
      <c r="T68" s="2344">
        <v>0</v>
      </c>
      <c r="U68" s="2344">
        <v>0</v>
      </c>
      <c r="V68" s="2344">
        <v>0</v>
      </c>
      <c r="W68" s="2344">
        <v>0</v>
      </c>
      <c r="X68" s="2344">
        <v>0</v>
      </c>
      <c r="Y68" s="2344">
        <v>0</v>
      </c>
      <c r="Z68" s="2344">
        <v>0</v>
      </c>
      <c r="AA68" s="2344">
        <v>0</v>
      </c>
      <c r="AB68" s="2344">
        <v>0</v>
      </c>
      <c r="AC68" s="2344">
        <v>0</v>
      </c>
      <c r="AD68" s="2344">
        <v>0</v>
      </c>
      <c r="AE68" s="2344">
        <v>0</v>
      </c>
      <c r="AF68" s="2344">
        <v>0</v>
      </c>
      <c r="AG68" s="2344">
        <v>0</v>
      </c>
      <c r="AH68" s="2344">
        <v>0</v>
      </c>
      <c r="AI68" s="2344">
        <v>0</v>
      </c>
      <c r="AJ68" s="2344">
        <v>0</v>
      </c>
      <c r="AK68" s="2344">
        <v>0</v>
      </c>
    </row>
    <row r="69" spans="1:37" ht="16.5" thickBot="1">
      <c r="A69" s="2342" t="s">
        <v>1344</v>
      </c>
      <c r="B69" s="2343">
        <v>-47.887500000000003</v>
      </c>
      <c r="C69" s="2343">
        <v>-47.887500000000003</v>
      </c>
      <c r="D69" s="2343">
        <v>-47.887500000000003</v>
      </c>
      <c r="E69" s="2343">
        <v>-47.887500000000003</v>
      </c>
      <c r="F69" s="2343">
        <v>-52.679999999999993</v>
      </c>
      <c r="G69" s="2343">
        <v>-52.679999999999993</v>
      </c>
      <c r="H69" s="2343">
        <v>-52.679999999999993</v>
      </c>
      <c r="I69" s="2343">
        <v>-52.679999999999993</v>
      </c>
      <c r="J69" s="2343">
        <v>-63.22</v>
      </c>
      <c r="K69" s="2343">
        <v>-45.089999999999996</v>
      </c>
      <c r="L69" s="2343">
        <v>-56.16</v>
      </c>
      <c r="M69" s="2343">
        <v>-61.62</v>
      </c>
      <c r="N69" s="2344">
        <v>-56.25</v>
      </c>
      <c r="O69" s="2344">
        <v>-60.36</v>
      </c>
      <c r="P69" s="2344">
        <v>-50.550000000000004</v>
      </c>
      <c r="Q69" s="2344">
        <v>-47.82</v>
      </c>
      <c r="R69" s="2344">
        <v>-63.21</v>
      </c>
      <c r="S69" s="2344">
        <v>-63.21</v>
      </c>
      <c r="T69" s="2344">
        <v>-63.21</v>
      </c>
      <c r="U69" s="2344">
        <v>-63.21</v>
      </c>
      <c r="V69" s="2344">
        <v>-67.5</v>
      </c>
      <c r="W69" s="2344">
        <v>-64.5</v>
      </c>
      <c r="X69" s="2344">
        <v>-62.699999999999996</v>
      </c>
      <c r="Y69" s="2344">
        <v>-66</v>
      </c>
      <c r="Z69" s="2344">
        <v>-63.21</v>
      </c>
      <c r="AA69" s="2344">
        <v>-63.21</v>
      </c>
      <c r="AB69" s="2344">
        <v>-63.21</v>
      </c>
      <c r="AC69" s="2344">
        <v>-63.21</v>
      </c>
      <c r="AD69" s="2344">
        <v>-63.21</v>
      </c>
      <c r="AE69" s="2344">
        <v>-63.21</v>
      </c>
      <c r="AF69" s="2344">
        <v>-63.21</v>
      </c>
      <c r="AG69" s="2344">
        <v>-63.21</v>
      </c>
      <c r="AH69" s="2344">
        <v>-63.21</v>
      </c>
      <c r="AI69" s="2344">
        <v>-63.21</v>
      </c>
      <c r="AJ69" s="2344">
        <v>-63.21</v>
      </c>
      <c r="AK69" s="2344">
        <v>-63.21</v>
      </c>
    </row>
    <row r="70" spans="1:37" ht="16.5" thickBot="1">
      <c r="A70" s="2342" t="s">
        <v>1346</v>
      </c>
      <c r="B70" s="2343">
        <v>-762.35916666666662</v>
      </c>
      <c r="C70" s="2343">
        <v>-818.61249999999995</v>
      </c>
      <c r="D70" s="2343">
        <v>-722.93083333333334</v>
      </c>
      <c r="E70" s="2343">
        <v>-1880.6755000000003</v>
      </c>
      <c r="F70" s="2343">
        <v>-821.96508987000004</v>
      </c>
      <c r="G70" s="2343">
        <v>-1070.39043646</v>
      </c>
      <c r="H70" s="2343">
        <v>-1139.8773799999999</v>
      </c>
      <c r="I70" s="2343">
        <v>-1149.6190999999999</v>
      </c>
      <c r="J70" s="2343">
        <v>-959.2028856154202</v>
      </c>
      <c r="K70" s="2343">
        <v>-1133.5325906627602</v>
      </c>
      <c r="L70" s="2343">
        <v>-1249.61825070586</v>
      </c>
      <c r="M70" s="2343">
        <v>-1153.67722</v>
      </c>
      <c r="N70" s="2344">
        <v>-1490.3139142499999</v>
      </c>
      <c r="O70" s="2344">
        <v>-1385.3044500000001</v>
      </c>
      <c r="P70" s="2344">
        <v>-1792.3219800000002</v>
      </c>
      <c r="Q70" s="2344">
        <v>-1366.9052900000002</v>
      </c>
      <c r="R70" s="2344">
        <v>-996.55748637221984</v>
      </c>
      <c r="S70" s="2344">
        <v>-512.46109999999999</v>
      </c>
      <c r="T70" s="2344">
        <v>-714.35245999999995</v>
      </c>
      <c r="U70" s="2344">
        <v>-2147.6502599999999</v>
      </c>
      <c r="V70" s="2344">
        <v>-762.36290999999994</v>
      </c>
      <c r="W70" s="2344">
        <v>-1069.2782809999999</v>
      </c>
      <c r="X70" s="2344">
        <v>-623.93973699999992</v>
      </c>
      <c r="Y70" s="2344">
        <v>-912.33632000000011</v>
      </c>
      <c r="Z70" s="2344">
        <v>-867.77043044000015</v>
      </c>
      <c r="AA70" s="2344">
        <v>-1272.9019359599997</v>
      </c>
      <c r="AB70" s="2344">
        <v>-1194.40805</v>
      </c>
      <c r="AC70" s="2344">
        <v>-1430.2833247640001</v>
      </c>
      <c r="AD70" s="2344">
        <v>-678.85150999999985</v>
      </c>
      <c r="AE70" s="2344">
        <v>-414.48132000000004</v>
      </c>
      <c r="AF70" s="2344">
        <v>-534.38328000000013</v>
      </c>
      <c r="AG70" s="2344">
        <v>-243.98749717599995</v>
      </c>
      <c r="AH70" s="2344">
        <v>-543.06115</v>
      </c>
      <c r="AI70" s="2344">
        <v>-476.64347528000002</v>
      </c>
      <c r="AJ70" s="2344">
        <v>-1016.83029</v>
      </c>
      <c r="AK70" s="2344">
        <v>-558.93556913466</v>
      </c>
    </row>
    <row r="71" spans="1:37" ht="16.5" thickBot="1">
      <c r="A71" s="2342" t="s">
        <v>1347</v>
      </c>
      <c r="B71" s="2343">
        <v>2.835</v>
      </c>
      <c r="C71" s="2343">
        <v>2.625</v>
      </c>
      <c r="D71" s="2343">
        <v>2.1</v>
      </c>
      <c r="E71" s="2343">
        <v>2.9400000000000004</v>
      </c>
      <c r="F71" s="2343">
        <v>2.5241099999999999</v>
      </c>
      <c r="G71" s="2343">
        <v>2.6517200000000005</v>
      </c>
      <c r="H71" s="2343">
        <v>4.0956200000000003</v>
      </c>
      <c r="I71" s="2343">
        <v>5.1039000000000003</v>
      </c>
      <c r="J71" s="2343">
        <v>5.0981143845799997</v>
      </c>
      <c r="K71" s="2343">
        <v>3.5734093372400002</v>
      </c>
      <c r="L71" s="2343">
        <v>4.5037492941400004</v>
      </c>
      <c r="M71" s="2343">
        <v>5.2747800000000007</v>
      </c>
      <c r="N71" s="2344">
        <v>7.359560000000001</v>
      </c>
      <c r="O71" s="2344">
        <v>6.4865500000000003</v>
      </c>
      <c r="P71" s="2344">
        <v>11.279020000000001</v>
      </c>
      <c r="Q71" s="2344">
        <v>10.905709999999999</v>
      </c>
      <c r="R71" s="2344">
        <v>11.84751362778</v>
      </c>
      <c r="S71" s="2344">
        <v>14.470900000000002</v>
      </c>
      <c r="T71" s="2344">
        <v>13.956539999999999</v>
      </c>
      <c r="U71" s="2344">
        <v>15.088740000000001</v>
      </c>
      <c r="V71" s="2344">
        <v>14.040090000000001</v>
      </c>
      <c r="W71" s="2344">
        <v>15.810719000000001</v>
      </c>
      <c r="X71" s="2344">
        <v>155.86926300000002</v>
      </c>
      <c r="Y71" s="2344">
        <v>17.369679999999999</v>
      </c>
      <c r="Z71" s="2344">
        <v>21.45562</v>
      </c>
      <c r="AA71" s="2344">
        <v>19.224499999999999</v>
      </c>
      <c r="AB71" s="2344">
        <v>27.266949999999998</v>
      </c>
      <c r="AC71" s="2344">
        <v>32.049689999999998</v>
      </c>
      <c r="AD71" s="2344">
        <v>23.984490000000001</v>
      </c>
      <c r="AE71" s="2344">
        <v>30.029679999999999</v>
      </c>
      <c r="AF71" s="2344">
        <v>16.108220000000003</v>
      </c>
      <c r="AG71" s="2344">
        <v>17.407540000000001</v>
      </c>
      <c r="AH71" s="2344">
        <v>14.79785</v>
      </c>
      <c r="AI71" s="2344">
        <v>23.523519999999998</v>
      </c>
      <c r="AJ71" s="2344">
        <v>12.777709999999999</v>
      </c>
      <c r="AK71" s="2344">
        <v>13.582819865339999</v>
      </c>
    </row>
    <row r="72" spans="1:37" ht="16.5" thickBot="1">
      <c r="A72" s="2342" t="s">
        <v>1348</v>
      </c>
      <c r="B72" s="2343">
        <v>-765.19416666666666</v>
      </c>
      <c r="C72" s="2343">
        <v>-821.23749999999995</v>
      </c>
      <c r="D72" s="2343">
        <v>-725.03083333333336</v>
      </c>
      <c r="E72" s="2343">
        <v>-1883.6155000000003</v>
      </c>
      <c r="F72" s="2343">
        <v>-824.48919986999999</v>
      </c>
      <c r="G72" s="2343">
        <v>-1073.0421564600001</v>
      </c>
      <c r="H72" s="2343">
        <v>-1143.973</v>
      </c>
      <c r="I72" s="2343">
        <v>-1154.723</v>
      </c>
      <c r="J72" s="2343">
        <v>-964.30100000000016</v>
      </c>
      <c r="K72" s="2343">
        <v>-1137.1060000000002</v>
      </c>
      <c r="L72" s="2343">
        <v>-1254.1220000000001</v>
      </c>
      <c r="M72" s="2343">
        <v>-1158.952</v>
      </c>
      <c r="N72" s="2344">
        <v>-1497.67347425</v>
      </c>
      <c r="O72" s="2344">
        <v>-1391.7910000000002</v>
      </c>
      <c r="P72" s="2344">
        <v>-1803.6010000000001</v>
      </c>
      <c r="Q72" s="2344">
        <v>-1377.8110000000001</v>
      </c>
      <c r="R72" s="2344">
        <v>-1008.4049999999999</v>
      </c>
      <c r="S72" s="2344">
        <v>-526.93200000000002</v>
      </c>
      <c r="T72" s="2344">
        <v>-728.30899999999997</v>
      </c>
      <c r="U72" s="2344">
        <v>-2162.739</v>
      </c>
      <c r="V72" s="2344">
        <v>-776.40299999999991</v>
      </c>
      <c r="W72" s="2344">
        <v>-1085.0889999999999</v>
      </c>
      <c r="X72" s="2344">
        <v>-779.80899999999997</v>
      </c>
      <c r="Y72" s="2344">
        <v>-929.70600000000013</v>
      </c>
      <c r="Z72" s="2344">
        <v>-889.22605044000011</v>
      </c>
      <c r="AA72" s="2344">
        <v>-1292.1264359599998</v>
      </c>
      <c r="AB72" s="2344">
        <v>-1221.675</v>
      </c>
      <c r="AC72" s="2344">
        <v>-1462.3330147640002</v>
      </c>
      <c r="AD72" s="2344">
        <v>-702.8359999999999</v>
      </c>
      <c r="AE72" s="2344">
        <v>-444.51100000000002</v>
      </c>
      <c r="AF72" s="2344">
        <v>-550.49150000000009</v>
      </c>
      <c r="AG72" s="2344">
        <v>-261.39503717599996</v>
      </c>
      <c r="AH72" s="2344">
        <v>-557.85900000000004</v>
      </c>
      <c r="AI72" s="2344">
        <v>-500.16699528000004</v>
      </c>
      <c r="AJ72" s="2344">
        <v>-1029.6079999999999</v>
      </c>
      <c r="AK72" s="2344">
        <v>-572.51838899999996</v>
      </c>
    </row>
    <row r="73" spans="1:37" ht="16.5" thickBot="1">
      <c r="A73" s="2342" t="s">
        <v>1349</v>
      </c>
      <c r="B73" s="2343">
        <v>-168.95533333333336</v>
      </c>
      <c r="C73" s="2343">
        <v>-189.86799999999999</v>
      </c>
      <c r="D73" s="2343">
        <v>-196.49266666666668</v>
      </c>
      <c r="E73" s="2343">
        <v>-453.49200000000008</v>
      </c>
      <c r="F73" s="2343">
        <v>-202.18628629</v>
      </c>
      <c r="G73" s="2343">
        <v>-369.08878206000003</v>
      </c>
      <c r="H73" s="2343">
        <v>-286.57440000000003</v>
      </c>
      <c r="I73" s="2343">
        <v>-339.97540000000004</v>
      </c>
      <c r="J73" s="2343">
        <v>-253.56580000000002</v>
      </c>
      <c r="K73" s="2343">
        <v>-313.41880000000003</v>
      </c>
      <c r="L73" s="2343">
        <v>-295.5256</v>
      </c>
      <c r="M73" s="2343">
        <v>-260.88319999999999</v>
      </c>
      <c r="N73" s="2344">
        <v>-459.07779999999997</v>
      </c>
      <c r="O73" s="2344">
        <v>-454.56780000000003</v>
      </c>
      <c r="P73" s="2344">
        <v>-497.34780000000001</v>
      </c>
      <c r="Q73" s="2344">
        <v>-473.37779999999998</v>
      </c>
      <c r="R73" s="2344">
        <v>-356.14379999999994</v>
      </c>
      <c r="S73" s="2344">
        <v>-153.1456</v>
      </c>
      <c r="T73" s="2344">
        <v>-218.31220000000002</v>
      </c>
      <c r="U73" s="2344">
        <v>-759.4162</v>
      </c>
      <c r="V73" s="2344">
        <v>-237.70140000000004</v>
      </c>
      <c r="W73" s="2344">
        <v>-369.1558</v>
      </c>
      <c r="X73" s="2344">
        <v>-269.97160000000002</v>
      </c>
      <c r="Y73" s="2344">
        <v>-223.11939999999998</v>
      </c>
      <c r="Z73" s="2344">
        <v>-223.82999999999998</v>
      </c>
      <c r="AA73" s="2344">
        <v>-311.16799999999995</v>
      </c>
      <c r="AB73" s="2344">
        <v>-243.96100000000001</v>
      </c>
      <c r="AC73" s="2344">
        <v>-344.18959999999998</v>
      </c>
      <c r="AD73" s="2344">
        <v>-178.45079999999999</v>
      </c>
      <c r="AE73" s="2344">
        <v>-117.9918</v>
      </c>
      <c r="AF73" s="2344">
        <v>-219.77010000000001</v>
      </c>
      <c r="AG73" s="2344">
        <v>-60.108585236799996</v>
      </c>
      <c r="AH73" s="2344">
        <v>-157.51220000000001</v>
      </c>
      <c r="AI73" s="2344">
        <v>-169.50120000000004</v>
      </c>
      <c r="AJ73" s="2344">
        <v>-306.17119999999994</v>
      </c>
      <c r="AK73" s="2344">
        <v>-216.12540000000001</v>
      </c>
    </row>
    <row r="74" spans="1:37" ht="16.5" thickBot="1">
      <c r="A74" s="2342" t="s">
        <v>1319</v>
      </c>
      <c r="B74" s="2343">
        <v>0</v>
      </c>
      <c r="C74" s="2343">
        <v>0</v>
      </c>
      <c r="D74" s="2343">
        <v>0</v>
      </c>
      <c r="E74" s="2343">
        <v>0</v>
      </c>
      <c r="F74" s="2343">
        <v>0</v>
      </c>
      <c r="G74" s="2343">
        <v>0</v>
      </c>
      <c r="H74" s="2343">
        <v>0</v>
      </c>
      <c r="I74" s="2343">
        <v>0</v>
      </c>
      <c r="J74" s="2343">
        <v>0</v>
      </c>
      <c r="K74" s="2343">
        <v>0</v>
      </c>
      <c r="L74" s="2343">
        <v>0</v>
      </c>
      <c r="M74" s="2343">
        <v>0</v>
      </c>
      <c r="N74" s="2344">
        <v>0</v>
      </c>
      <c r="O74" s="2344">
        <v>0</v>
      </c>
      <c r="P74" s="2344">
        <v>0</v>
      </c>
      <c r="Q74" s="2344">
        <v>0</v>
      </c>
      <c r="R74" s="2344">
        <v>0</v>
      </c>
      <c r="S74" s="2344">
        <v>0</v>
      </c>
      <c r="T74" s="2344">
        <v>0</v>
      </c>
      <c r="U74" s="2344">
        <v>0</v>
      </c>
      <c r="V74" s="2344">
        <v>0</v>
      </c>
      <c r="W74" s="2344">
        <v>0</v>
      </c>
      <c r="X74" s="2344">
        <v>0</v>
      </c>
      <c r="Y74" s="2344">
        <v>0</v>
      </c>
      <c r="Z74" s="2344">
        <v>0</v>
      </c>
      <c r="AA74" s="2344">
        <v>0</v>
      </c>
      <c r="AB74" s="2344">
        <v>0</v>
      </c>
      <c r="AC74" s="2344">
        <v>0</v>
      </c>
      <c r="AD74" s="2344">
        <v>0</v>
      </c>
      <c r="AE74" s="2344">
        <v>0</v>
      </c>
      <c r="AF74" s="2344">
        <v>0</v>
      </c>
      <c r="AG74" s="2344">
        <v>0</v>
      </c>
      <c r="AH74" s="2344">
        <v>0</v>
      </c>
      <c r="AI74" s="2344">
        <v>0</v>
      </c>
      <c r="AJ74" s="2344">
        <v>0</v>
      </c>
      <c r="AK74" s="2344">
        <v>0</v>
      </c>
    </row>
    <row r="75" spans="1:37" ht="16.5" thickBot="1">
      <c r="A75" s="2342" t="s">
        <v>1320</v>
      </c>
      <c r="B75" s="2343">
        <v>-168.95533333333336</v>
      </c>
      <c r="C75" s="2343">
        <v>-189.86799999999999</v>
      </c>
      <c r="D75" s="2343">
        <v>-196.49266666666668</v>
      </c>
      <c r="E75" s="2343">
        <v>-453.49200000000008</v>
      </c>
      <c r="F75" s="2343">
        <v>-202.18628629</v>
      </c>
      <c r="G75" s="2343">
        <v>-369.08878206000003</v>
      </c>
      <c r="H75" s="2343">
        <v>-286.57440000000003</v>
      </c>
      <c r="I75" s="2343">
        <v>-339.97540000000004</v>
      </c>
      <c r="J75" s="2343">
        <v>-253.56580000000002</v>
      </c>
      <c r="K75" s="2343">
        <v>-313.41880000000003</v>
      </c>
      <c r="L75" s="2343">
        <v>-295.5256</v>
      </c>
      <c r="M75" s="2343">
        <v>-260.88319999999999</v>
      </c>
      <c r="N75" s="2344">
        <v>-459.07779999999997</v>
      </c>
      <c r="O75" s="2344">
        <v>-454.56780000000003</v>
      </c>
      <c r="P75" s="2344">
        <v>-497.34780000000001</v>
      </c>
      <c r="Q75" s="2344">
        <v>-473.37779999999998</v>
      </c>
      <c r="R75" s="2344">
        <v>-356.14379999999994</v>
      </c>
      <c r="S75" s="2344">
        <v>-153.1456</v>
      </c>
      <c r="T75" s="2344">
        <v>-218.31220000000002</v>
      </c>
      <c r="U75" s="2344">
        <v>-759.4162</v>
      </c>
      <c r="V75" s="2344">
        <v>-237.70140000000004</v>
      </c>
      <c r="W75" s="2344">
        <v>-369.1558</v>
      </c>
      <c r="X75" s="2344">
        <v>-269.97160000000002</v>
      </c>
      <c r="Y75" s="2344">
        <v>-223.11939999999998</v>
      </c>
      <c r="Z75" s="2344">
        <v>-223.82999999999998</v>
      </c>
      <c r="AA75" s="2344">
        <v>-311.16799999999995</v>
      </c>
      <c r="AB75" s="2344">
        <v>-243.96100000000001</v>
      </c>
      <c r="AC75" s="2344">
        <v>-344.18959999999998</v>
      </c>
      <c r="AD75" s="2344">
        <v>-178.45079999999999</v>
      </c>
      <c r="AE75" s="2344">
        <v>-117.9918</v>
      </c>
      <c r="AF75" s="2344">
        <v>-219.77010000000001</v>
      </c>
      <c r="AG75" s="2344">
        <v>-60.108585236799996</v>
      </c>
      <c r="AH75" s="2344">
        <v>-157.51220000000001</v>
      </c>
      <c r="AI75" s="2344">
        <v>-169.50120000000004</v>
      </c>
      <c r="AJ75" s="2344">
        <v>-306.17119999999994</v>
      </c>
      <c r="AK75" s="2344">
        <v>-216.12540000000001</v>
      </c>
    </row>
    <row r="76" spans="1:37" ht="16.5" thickBot="1">
      <c r="A76" s="2352" t="s">
        <v>1350</v>
      </c>
      <c r="B76" s="2343">
        <v>-593.4038333333333</v>
      </c>
      <c r="C76" s="2343">
        <v>-628.74450000000002</v>
      </c>
      <c r="D76" s="2343">
        <v>-526.43816666666669</v>
      </c>
      <c r="E76" s="2343">
        <v>-1427.1835000000001</v>
      </c>
      <c r="F76" s="2343">
        <v>-619.77880358000004</v>
      </c>
      <c r="G76" s="2343">
        <v>-701.30165440000019</v>
      </c>
      <c r="H76" s="2343">
        <v>-853.30297999999993</v>
      </c>
      <c r="I76" s="2343">
        <v>-809.64370000000008</v>
      </c>
      <c r="J76" s="2343">
        <v>-705.63708561542012</v>
      </c>
      <c r="K76" s="2343">
        <v>-820.11379066276004</v>
      </c>
      <c r="L76" s="2343">
        <v>-954.09265070586002</v>
      </c>
      <c r="M76" s="2343">
        <v>-892.79402000000005</v>
      </c>
      <c r="N76" s="2344">
        <v>-1031.2361142499999</v>
      </c>
      <c r="O76" s="2344">
        <v>-930.73665000000005</v>
      </c>
      <c r="P76" s="2344">
        <v>-1294.9741800000002</v>
      </c>
      <c r="Q76" s="2344">
        <v>-893.52749000000006</v>
      </c>
      <c r="R76" s="2344">
        <v>-640.4136863722199</v>
      </c>
      <c r="S76" s="2344">
        <v>-359.31549999999993</v>
      </c>
      <c r="T76" s="2344">
        <v>-496.04025999999999</v>
      </c>
      <c r="U76" s="2344">
        <v>-1388.23406</v>
      </c>
      <c r="V76" s="2344">
        <v>-524.66150999999991</v>
      </c>
      <c r="W76" s="2344">
        <v>-700.12248099999999</v>
      </c>
      <c r="X76" s="2344">
        <v>-353.96813699999996</v>
      </c>
      <c r="Y76" s="2344">
        <v>-689.21692000000007</v>
      </c>
      <c r="Z76" s="2344">
        <v>-643.94043044000011</v>
      </c>
      <c r="AA76" s="2344">
        <v>-961.73393595999983</v>
      </c>
      <c r="AB76" s="2344">
        <v>-950.44704999999999</v>
      </c>
      <c r="AC76" s="2344">
        <v>-1086.0937247640002</v>
      </c>
      <c r="AD76" s="2344">
        <v>-500.40070999999995</v>
      </c>
      <c r="AE76" s="2344">
        <v>-296.48952000000003</v>
      </c>
      <c r="AF76" s="2344">
        <v>-314.61318000000006</v>
      </c>
      <c r="AG76" s="2344">
        <v>-183.87891193919995</v>
      </c>
      <c r="AH76" s="2344">
        <v>-385.54895000000005</v>
      </c>
      <c r="AI76" s="2344">
        <v>-307.14227527999998</v>
      </c>
      <c r="AJ76" s="2344">
        <v>-710.65908999999999</v>
      </c>
      <c r="AK76" s="2344">
        <v>-342.81016913465993</v>
      </c>
    </row>
    <row r="77" spans="1:37" ht="16.5" thickBot="1">
      <c r="A77" s="2342" t="s">
        <v>1319</v>
      </c>
      <c r="B77" s="2343">
        <v>2.835</v>
      </c>
      <c r="C77" s="2343">
        <v>2.625</v>
      </c>
      <c r="D77" s="2343">
        <v>2.1</v>
      </c>
      <c r="E77" s="2343">
        <v>2.9400000000000004</v>
      </c>
      <c r="F77" s="2343">
        <v>2.5241099999999999</v>
      </c>
      <c r="G77" s="2343">
        <v>2.6517200000000005</v>
      </c>
      <c r="H77" s="2343">
        <v>4.0956200000000003</v>
      </c>
      <c r="I77" s="2343">
        <v>5.1039000000000003</v>
      </c>
      <c r="J77" s="2343">
        <v>5.0981143845799997</v>
      </c>
      <c r="K77" s="2343">
        <v>3.5734093372400002</v>
      </c>
      <c r="L77" s="2343">
        <v>4.5037492941400004</v>
      </c>
      <c r="M77" s="2343">
        <v>5.2747800000000007</v>
      </c>
      <c r="N77" s="2344">
        <v>7.359560000000001</v>
      </c>
      <c r="O77" s="2344">
        <v>6.4865500000000003</v>
      </c>
      <c r="P77" s="2344">
        <v>11.279020000000001</v>
      </c>
      <c r="Q77" s="2344">
        <v>10.905709999999999</v>
      </c>
      <c r="R77" s="2344">
        <v>11.84751362778</v>
      </c>
      <c r="S77" s="2344">
        <v>14.470900000000002</v>
      </c>
      <c r="T77" s="2344">
        <v>13.956539999999999</v>
      </c>
      <c r="U77" s="2344">
        <v>15.088740000000001</v>
      </c>
      <c r="V77" s="2344">
        <v>14.040090000000001</v>
      </c>
      <c r="W77" s="2344">
        <v>15.810719000000001</v>
      </c>
      <c r="X77" s="2344">
        <v>155.86926300000002</v>
      </c>
      <c r="Y77" s="2344">
        <v>17.369679999999999</v>
      </c>
      <c r="Z77" s="2344">
        <v>21.45562</v>
      </c>
      <c r="AA77" s="2344">
        <v>19.224499999999999</v>
      </c>
      <c r="AB77" s="2344">
        <v>27.266949999999998</v>
      </c>
      <c r="AC77" s="2344">
        <v>32.049689999999998</v>
      </c>
      <c r="AD77" s="2344">
        <v>23.984490000000001</v>
      </c>
      <c r="AE77" s="2344">
        <v>30.029679999999999</v>
      </c>
      <c r="AF77" s="2344">
        <v>16.108220000000003</v>
      </c>
      <c r="AG77" s="2344">
        <v>17.407540000000001</v>
      </c>
      <c r="AH77" s="2344">
        <v>14.79785</v>
      </c>
      <c r="AI77" s="2344">
        <v>23.523519999999998</v>
      </c>
      <c r="AJ77" s="2344">
        <v>12.777709999999999</v>
      </c>
      <c r="AK77" s="2344">
        <v>13.582819865339999</v>
      </c>
    </row>
    <row r="78" spans="1:37" ht="16.5" thickBot="1">
      <c r="A78" s="2342" t="s">
        <v>1320</v>
      </c>
      <c r="B78" s="2343">
        <v>-596.23883333333333</v>
      </c>
      <c r="C78" s="2343">
        <v>-631.36950000000002</v>
      </c>
      <c r="D78" s="2343">
        <v>-528.53816666666671</v>
      </c>
      <c r="E78" s="2343">
        <v>-1430.1235000000001</v>
      </c>
      <c r="F78" s="2343">
        <v>-622.30291357999999</v>
      </c>
      <c r="G78" s="2343">
        <v>-703.95337440000014</v>
      </c>
      <c r="H78" s="2343">
        <v>-857.39859999999999</v>
      </c>
      <c r="I78" s="2343">
        <v>-814.74760000000003</v>
      </c>
      <c r="J78" s="2343">
        <v>-710.73520000000008</v>
      </c>
      <c r="K78" s="2343">
        <v>-823.68720000000008</v>
      </c>
      <c r="L78" s="2343">
        <v>-958.59640000000002</v>
      </c>
      <c r="M78" s="2343">
        <v>-898.06880000000001</v>
      </c>
      <c r="N78" s="2344">
        <v>-1038.59567425</v>
      </c>
      <c r="O78" s="2344">
        <v>-937.22320000000002</v>
      </c>
      <c r="P78" s="2344">
        <v>-1306.2532000000001</v>
      </c>
      <c r="Q78" s="2344">
        <v>-904.43320000000006</v>
      </c>
      <c r="R78" s="2344">
        <v>-652.26119999999992</v>
      </c>
      <c r="S78" s="2344">
        <v>-373.78639999999996</v>
      </c>
      <c r="T78" s="2344">
        <v>-509.99680000000001</v>
      </c>
      <c r="U78" s="2344">
        <v>-1403.3227999999999</v>
      </c>
      <c r="V78" s="2344">
        <v>-538.70159999999987</v>
      </c>
      <c r="W78" s="2344">
        <v>-715.93319999999994</v>
      </c>
      <c r="X78" s="2344">
        <v>-509.8374</v>
      </c>
      <c r="Y78" s="2344">
        <v>-706.58660000000009</v>
      </c>
      <c r="Z78" s="2344">
        <v>-665.39605044000007</v>
      </c>
      <c r="AA78" s="2344">
        <v>-980.95843595999986</v>
      </c>
      <c r="AB78" s="2344">
        <v>-977.71399999999994</v>
      </c>
      <c r="AC78" s="2344">
        <v>-1118.1434147640002</v>
      </c>
      <c r="AD78" s="2344">
        <v>-524.38519999999994</v>
      </c>
      <c r="AE78" s="2344">
        <v>-326.51920000000001</v>
      </c>
      <c r="AF78" s="2344">
        <v>-330.72140000000007</v>
      </c>
      <c r="AG78" s="2344">
        <v>-201.28645193919996</v>
      </c>
      <c r="AH78" s="2344">
        <v>-400.34680000000003</v>
      </c>
      <c r="AI78" s="2344">
        <v>-330.66579528</v>
      </c>
      <c r="AJ78" s="2344">
        <v>-723.43679999999995</v>
      </c>
      <c r="AK78" s="2344">
        <v>-356.39298899999994</v>
      </c>
    </row>
    <row r="79" spans="1:37" ht="16.5" thickBot="1">
      <c r="A79" s="2342" t="s">
        <v>1351</v>
      </c>
      <c r="B79" s="2343">
        <v>-8.199999999999999E-2</v>
      </c>
      <c r="C79" s="2343">
        <v>-0.30199999999999999</v>
      </c>
      <c r="D79" s="2343">
        <v>-5.1999999999999998E-2</v>
      </c>
      <c r="E79" s="2343">
        <v>0</v>
      </c>
      <c r="F79" s="2343">
        <v>-2.0095090000000004</v>
      </c>
      <c r="G79" s="2343">
        <v>-4.8973908300000009</v>
      </c>
      <c r="H79" s="2343">
        <v>-0.53</v>
      </c>
      <c r="I79" s="2343">
        <v>-4.0385999999999997</v>
      </c>
      <c r="J79" s="2343">
        <v>-1.78</v>
      </c>
      <c r="K79" s="2343">
        <v>-30.900000000000002</v>
      </c>
      <c r="L79" s="2343">
        <v>-15.58</v>
      </c>
      <c r="M79" s="2343">
        <v>-4.82</v>
      </c>
      <c r="N79" s="2344">
        <v>-11.01</v>
      </c>
      <c r="O79" s="2344">
        <v>-8.8299999999999983</v>
      </c>
      <c r="P79" s="2344">
        <v>-5.21</v>
      </c>
      <c r="Q79" s="2344">
        <v>-54.690000000000005</v>
      </c>
      <c r="R79" s="2344">
        <v>-3.3029999999999999</v>
      </c>
      <c r="S79" s="2344">
        <v>-23.412999999999997</v>
      </c>
      <c r="T79" s="2344">
        <v>-40.180999999999997</v>
      </c>
      <c r="U79" s="2344">
        <v>-7.17</v>
      </c>
      <c r="V79" s="2344">
        <v>-13.53</v>
      </c>
      <c r="W79" s="2344">
        <v>-2.8099999999999996</v>
      </c>
      <c r="X79" s="2344">
        <v>-3.2749999999999999</v>
      </c>
      <c r="Y79" s="2344">
        <v>-1.1060000000000001</v>
      </c>
      <c r="Z79" s="2344">
        <v>-16.2</v>
      </c>
      <c r="AA79" s="2344">
        <v>-6.5299999999999994</v>
      </c>
      <c r="AB79" s="2344">
        <v>-136.26</v>
      </c>
      <c r="AC79" s="2344">
        <v>-142.52099999999999</v>
      </c>
      <c r="AD79" s="2344">
        <v>-86.52000000000001</v>
      </c>
      <c r="AE79" s="2344">
        <v>-37.519999999999996</v>
      </c>
      <c r="AF79" s="2344">
        <v>-27.045999999999999</v>
      </c>
      <c r="AG79" s="2344">
        <v>-9.66</v>
      </c>
      <c r="AH79" s="2344">
        <v>-4.3919999999999995</v>
      </c>
      <c r="AI79" s="2344">
        <v>-4.88</v>
      </c>
      <c r="AJ79" s="2344">
        <v>-2.9059999999999997</v>
      </c>
      <c r="AK79" s="2344">
        <v>-3.7209999999999996</v>
      </c>
    </row>
    <row r="80" spans="1:37" ht="16.5" thickBot="1">
      <c r="A80" s="2342" t="s">
        <v>1303</v>
      </c>
      <c r="B80" s="2343">
        <v>0</v>
      </c>
      <c r="C80" s="2343">
        <v>0</v>
      </c>
      <c r="D80" s="2343">
        <v>0</v>
      </c>
      <c r="E80" s="2343">
        <v>0</v>
      </c>
      <c r="F80" s="2343">
        <v>0</v>
      </c>
      <c r="G80" s="2343">
        <v>0</v>
      </c>
      <c r="H80" s="2343">
        <v>0</v>
      </c>
      <c r="I80" s="2343">
        <v>0</v>
      </c>
      <c r="J80" s="2343">
        <v>0</v>
      </c>
      <c r="K80" s="2343">
        <v>0</v>
      </c>
      <c r="L80" s="2343">
        <v>0</v>
      </c>
      <c r="M80" s="2343">
        <v>0</v>
      </c>
      <c r="N80" s="2344">
        <v>0</v>
      </c>
      <c r="O80" s="2344">
        <v>0</v>
      </c>
      <c r="P80" s="2344">
        <v>0</v>
      </c>
      <c r="Q80" s="2344">
        <v>0</v>
      </c>
      <c r="R80" s="2344">
        <v>0</v>
      </c>
      <c r="S80" s="2344">
        <v>0</v>
      </c>
      <c r="T80" s="2344">
        <v>0</v>
      </c>
      <c r="U80" s="2344">
        <v>0</v>
      </c>
      <c r="V80" s="2344">
        <v>0</v>
      </c>
      <c r="W80" s="2344">
        <v>0</v>
      </c>
      <c r="X80" s="2344">
        <v>0</v>
      </c>
      <c r="Y80" s="2344">
        <v>0</v>
      </c>
      <c r="Z80" s="2344">
        <v>0</v>
      </c>
      <c r="AA80" s="2344">
        <v>0</v>
      </c>
      <c r="AB80" s="2344">
        <v>0</v>
      </c>
      <c r="AC80" s="2344">
        <v>0</v>
      </c>
      <c r="AD80" s="2344">
        <v>0</v>
      </c>
      <c r="AE80" s="2344">
        <v>0</v>
      </c>
      <c r="AF80" s="2344">
        <v>0</v>
      </c>
      <c r="AG80" s="2344">
        <v>0</v>
      </c>
      <c r="AH80" s="2344">
        <v>0</v>
      </c>
      <c r="AI80" s="2344">
        <v>0</v>
      </c>
      <c r="AJ80" s="2344">
        <v>0</v>
      </c>
      <c r="AK80" s="2344">
        <v>0</v>
      </c>
    </row>
    <row r="81" spans="1:37" ht="16.5" thickBot="1">
      <c r="A81" s="2342" t="s">
        <v>1304</v>
      </c>
      <c r="B81" s="2343">
        <v>-8.199999999999999E-2</v>
      </c>
      <c r="C81" s="2343">
        <v>-0.30199999999999999</v>
      </c>
      <c r="D81" s="2343">
        <v>-5.1999999999999998E-2</v>
      </c>
      <c r="E81" s="2343">
        <v>0</v>
      </c>
      <c r="F81" s="2343">
        <v>-2.0095090000000004</v>
      </c>
      <c r="G81" s="2343">
        <v>-4.8973908300000009</v>
      </c>
      <c r="H81" s="2343">
        <v>-0.53</v>
      </c>
      <c r="I81" s="2343">
        <v>-4.0385999999999997</v>
      </c>
      <c r="J81" s="2343">
        <v>-1.78</v>
      </c>
      <c r="K81" s="2343">
        <v>-30.900000000000002</v>
      </c>
      <c r="L81" s="2343">
        <v>-15.58</v>
      </c>
      <c r="M81" s="2343">
        <v>-4.82</v>
      </c>
      <c r="N81" s="2344">
        <v>-11.01</v>
      </c>
      <c r="O81" s="2344">
        <v>-8.8299999999999983</v>
      </c>
      <c r="P81" s="2344">
        <v>-5.21</v>
      </c>
      <c r="Q81" s="2344">
        <v>-54.690000000000005</v>
      </c>
      <c r="R81" s="2344">
        <v>-3.3029999999999999</v>
      </c>
      <c r="S81" s="2344">
        <v>-23.412999999999997</v>
      </c>
      <c r="T81" s="2344">
        <v>-40.180999999999997</v>
      </c>
      <c r="U81" s="2344">
        <v>-7.17</v>
      </c>
      <c r="V81" s="2344">
        <v>-13.53</v>
      </c>
      <c r="W81" s="2344">
        <v>-2.8099999999999996</v>
      </c>
      <c r="X81" s="2344">
        <v>-3.2749999999999999</v>
      </c>
      <c r="Y81" s="2344">
        <v>-1.1060000000000001</v>
      </c>
      <c r="Z81" s="2344">
        <v>-16.2</v>
      </c>
      <c r="AA81" s="2344">
        <v>-6.5299999999999994</v>
      </c>
      <c r="AB81" s="2344">
        <v>-136.26</v>
      </c>
      <c r="AC81" s="2344">
        <v>-142.52099999999999</v>
      </c>
      <c r="AD81" s="2344">
        <v>-86.52000000000001</v>
      </c>
      <c r="AE81" s="2344">
        <v>-37.519999999999996</v>
      </c>
      <c r="AF81" s="2344">
        <v>-27.045999999999999</v>
      </c>
      <c r="AG81" s="2344">
        <v>-9.66</v>
      </c>
      <c r="AH81" s="2344">
        <v>-4.3919999999999995</v>
      </c>
      <c r="AI81" s="2344">
        <v>-4.88</v>
      </c>
      <c r="AJ81" s="2344">
        <v>-2.9059999999999997</v>
      </c>
      <c r="AK81" s="2344">
        <v>-3.7209999999999996</v>
      </c>
    </row>
    <row r="82" spans="1:37" ht="16.5" thickBot="1">
      <c r="A82" s="2342" t="s">
        <v>1352</v>
      </c>
      <c r="B82" s="2343">
        <v>-311.30559040000003</v>
      </c>
      <c r="C82" s="2343">
        <v>-235.62958</v>
      </c>
      <c r="D82" s="2343">
        <v>-350.07780400000001</v>
      </c>
      <c r="E82" s="2343">
        <v>-481.54734560000009</v>
      </c>
      <c r="F82" s="2343">
        <v>-363.50554833333331</v>
      </c>
      <c r="G82" s="2343">
        <v>-488.77368166666668</v>
      </c>
      <c r="H82" s="2343">
        <v>-495.12165499999998</v>
      </c>
      <c r="I82" s="2343">
        <v>-423.15339833333337</v>
      </c>
      <c r="J82" s="2343">
        <v>-248.5520007402703</v>
      </c>
      <c r="K82" s="2343">
        <v>-36.86661036972842</v>
      </c>
      <c r="L82" s="2343">
        <v>-283.67654351793499</v>
      </c>
      <c r="M82" s="2343">
        <v>-446.35562870539945</v>
      </c>
      <c r="N82" s="2344">
        <v>-280.72772679437497</v>
      </c>
      <c r="O82" s="2344">
        <v>-33.980971136458322</v>
      </c>
      <c r="P82" s="2344">
        <v>-134.42560046979162</v>
      </c>
      <c r="Q82" s="2344">
        <v>-587.59360913645833</v>
      </c>
      <c r="R82" s="2344">
        <v>-201.02830891276869</v>
      </c>
      <c r="S82" s="2344">
        <v>-281.36310505688999</v>
      </c>
      <c r="T82" s="2344">
        <v>-359.28384620733243</v>
      </c>
      <c r="U82" s="2344">
        <v>-364.0743898230088</v>
      </c>
      <c r="V82" s="2344">
        <v>-448.41125</v>
      </c>
      <c r="W82" s="2344">
        <v>-262.50749999999994</v>
      </c>
      <c r="X82" s="2344">
        <v>-318.28750000000002</v>
      </c>
      <c r="Y82" s="2344">
        <v>-225.4425</v>
      </c>
      <c r="Z82" s="2344">
        <v>-168.28842297000003</v>
      </c>
      <c r="AA82" s="2344">
        <v>-393.54498358375008</v>
      </c>
      <c r="AB82" s="2344">
        <v>-375.37999999999988</v>
      </c>
      <c r="AC82" s="2344">
        <v>-306.43987976568752</v>
      </c>
      <c r="AD82" s="2344">
        <v>-61.894953592734367</v>
      </c>
      <c r="AE82" s="2344">
        <v>-67.137586890359572</v>
      </c>
      <c r="AF82" s="2344">
        <v>-434.36260259029393</v>
      </c>
      <c r="AG82" s="2344">
        <v>-276.47136242454314</v>
      </c>
      <c r="AH82" s="2344">
        <v>5.1147572845847549</v>
      </c>
      <c r="AI82" s="2344">
        <v>9.6751040600648963</v>
      </c>
      <c r="AJ82" s="2344">
        <v>17.705328448885012</v>
      </c>
      <c r="AK82" s="2344">
        <v>52.941245744683286</v>
      </c>
    </row>
    <row r="83" spans="1:37" ht="16.5" thickBot="1">
      <c r="A83" s="2342" t="s">
        <v>1303</v>
      </c>
      <c r="B83" s="2343">
        <v>108.05940959999995</v>
      </c>
      <c r="C83" s="2343">
        <v>108.21611999999996</v>
      </c>
      <c r="D83" s="2343">
        <v>108.60789599999995</v>
      </c>
      <c r="E83" s="2343">
        <v>107.98105439999995</v>
      </c>
      <c r="F83" s="2343">
        <v>116.04283500000001</v>
      </c>
      <c r="G83" s="2343">
        <v>115.73755500000001</v>
      </c>
      <c r="H83" s="2343">
        <v>115.81387500000001</v>
      </c>
      <c r="I83" s="2343">
        <v>115.661235</v>
      </c>
      <c r="J83" s="2343">
        <v>116.68162500000003</v>
      </c>
      <c r="K83" s="2343">
        <v>116.68162500000003</v>
      </c>
      <c r="L83" s="2343">
        <v>116.68162500000003</v>
      </c>
      <c r="M83" s="2343">
        <v>116.68162500000003</v>
      </c>
      <c r="N83" s="2344">
        <v>270.38546819687502</v>
      </c>
      <c r="O83" s="2344">
        <v>270.38546819687502</v>
      </c>
      <c r="P83" s="2344">
        <v>270.38546819687502</v>
      </c>
      <c r="Q83" s="2344">
        <v>270.38546819687502</v>
      </c>
      <c r="R83" s="2344">
        <v>134.17289999999997</v>
      </c>
      <c r="S83" s="2344">
        <v>19.340399999999999</v>
      </c>
      <c r="T83" s="2344">
        <v>109.1729</v>
      </c>
      <c r="U83" s="2344">
        <v>72.991650000000021</v>
      </c>
      <c r="V83" s="2344">
        <v>120.9</v>
      </c>
      <c r="W83" s="2344">
        <v>121.01</v>
      </c>
      <c r="X83" s="2344">
        <v>120.81000000000002</v>
      </c>
      <c r="Y83" s="2344">
        <v>120.94000000000001</v>
      </c>
      <c r="Z83" s="2344">
        <v>121.02000000000001</v>
      </c>
      <c r="AA83" s="2344">
        <v>121.0104</v>
      </c>
      <c r="AB83" s="2344">
        <v>120.9</v>
      </c>
      <c r="AC83" s="2344">
        <v>120.98000000000002</v>
      </c>
      <c r="AD83" s="2344">
        <v>121.67754640726565</v>
      </c>
      <c r="AE83" s="2344">
        <v>121.67616310964043</v>
      </c>
      <c r="AF83" s="2344">
        <v>121.66872889970611</v>
      </c>
      <c r="AG83" s="2344">
        <v>121.66863757545686</v>
      </c>
      <c r="AH83" s="2344">
        <v>125.43850728458474</v>
      </c>
      <c r="AI83" s="2344">
        <v>124.27260406006491</v>
      </c>
      <c r="AJ83" s="2344">
        <v>124.97170344888502</v>
      </c>
      <c r="AK83" s="2344">
        <v>124.12749574468327</v>
      </c>
    </row>
    <row r="84" spans="1:37" ht="16.5" thickBot="1">
      <c r="A84" s="2342" t="s">
        <v>1304</v>
      </c>
      <c r="B84" s="2343">
        <v>-419.36500000000001</v>
      </c>
      <c r="C84" s="2343">
        <v>-343.84569999999997</v>
      </c>
      <c r="D84" s="2343">
        <v>-458.6857</v>
      </c>
      <c r="E84" s="2343">
        <v>-589.52840000000003</v>
      </c>
      <c r="F84" s="2343">
        <v>-479.54838333333333</v>
      </c>
      <c r="G84" s="2343">
        <v>-604.51123666666672</v>
      </c>
      <c r="H84" s="2343">
        <v>-610.93552999999997</v>
      </c>
      <c r="I84" s="2343">
        <v>-538.8146333333334</v>
      </c>
      <c r="J84" s="2343">
        <v>-365.23362574027033</v>
      </c>
      <c r="K84" s="2343">
        <v>-153.54823536972845</v>
      </c>
      <c r="L84" s="2343">
        <v>-400.35816851793498</v>
      </c>
      <c r="M84" s="2343">
        <v>-563.03725370539951</v>
      </c>
      <c r="N84" s="2344">
        <v>-551.11319499125</v>
      </c>
      <c r="O84" s="2344">
        <v>-304.36643933333335</v>
      </c>
      <c r="P84" s="2344">
        <v>-404.81106866666664</v>
      </c>
      <c r="Q84" s="2344">
        <v>-857.97907733333341</v>
      </c>
      <c r="R84" s="2344">
        <v>-335.20120891276866</v>
      </c>
      <c r="S84" s="2344">
        <v>-300.70350505688998</v>
      </c>
      <c r="T84" s="2344">
        <v>-468.45674620733246</v>
      </c>
      <c r="U84" s="2344">
        <v>-437.06603982300885</v>
      </c>
      <c r="V84" s="2344">
        <v>-569.31124999999997</v>
      </c>
      <c r="W84" s="2344">
        <v>-383.51749999999993</v>
      </c>
      <c r="X84" s="2344">
        <v>-439.09750000000003</v>
      </c>
      <c r="Y84" s="2344">
        <v>-346.38249999999999</v>
      </c>
      <c r="Z84" s="2344">
        <v>-289.30842297000004</v>
      </c>
      <c r="AA84" s="2344">
        <v>-514.55538358375009</v>
      </c>
      <c r="AB84" s="2344">
        <v>-496.27999999999992</v>
      </c>
      <c r="AC84" s="2344">
        <v>-427.41987976568754</v>
      </c>
      <c r="AD84" s="2344">
        <v>-183.57250000000002</v>
      </c>
      <c r="AE84" s="2344">
        <v>-188.81375</v>
      </c>
      <c r="AF84" s="2344">
        <v>-556.03133149000007</v>
      </c>
      <c r="AG84" s="2344">
        <v>-398.14</v>
      </c>
      <c r="AH84" s="2344">
        <v>-120.32374999999999</v>
      </c>
      <c r="AI84" s="2344">
        <v>-114.59750000000001</v>
      </c>
      <c r="AJ84" s="2344">
        <v>-107.26637500000001</v>
      </c>
      <c r="AK84" s="2344">
        <v>-71.186249999999987</v>
      </c>
    </row>
    <row r="85" spans="1:37" ht="16.5" thickBot="1">
      <c r="A85" s="2339" t="s">
        <v>1353</v>
      </c>
      <c r="B85" s="2340">
        <v>-3661.4599051000009</v>
      </c>
      <c r="C85" s="2340">
        <v>-4697.5811424999993</v>
      </c>
      <c r="D85" s="2340">
        <v>-4126.6558160000013</v>
      </c>
      <c r="E85" s="2340">
        <v>-2668.9282997333335</v>
      </c>
      <c r="F85" s="2340">
        <v>-2466.9042749999999</v>
      </c>
      <c r="G85" s="2340">
        <v>-3610.1923550000006</v>
      </c>
      <c r="H85" s="2340">
        <v>-3852.1338574999995</v>
      </c>
      <c r="I85" s="2340">
        <v>-4633.6239024999995</v>
      </c>
      <c r="J85" s="2340">
        <v>-4585.2161131932589</v>
      </c>
      <c r="K85" s="2340">
        <v>-4507.0037556979705</v>
      </c>
      <c r="L85" s="2340">
        <v>-5275.1655971863411</v>
      </c>
      <c r="M85" s="2340">
        <v>-5307.2064408748229</v>
      </c>
      <c r="N85" s="2341">
        <v>-5083.6305682470284</v>
      </c>
      <c r="O85" s="2341">
        <v>-6441.7695924950667</v>
      </c>
      <c r="P85" s="2341">
        <v>-6218.6993691790958</v>
      </c>
      <c r="Q85" s="2341">
        <v>-5228.22841583425</v>
      </c>
      <c r="R85" s="2341">
        <v>-5470.8371339226887</v>
      </c>
      <c r="S85" s="2341">
        <v>-6000.0638190588943</v>
      </c>
      <c r="T85" s="2341">
        <v>-5682.0492969158659</v>
      </c>
      <c r="U85" s="2341">
        <v>-5111.9639392205172</v>
      </c>
      <c r="V85" s="2341">
        <v>-5283.0297501105497</v>
      </c>
      <c r="W85" s="2341">
        <v>-7955.6944257807154</v>
      </c>
      <c r="X85" s="2341">
        <v>-6905.6007192991819</v>
      </c>
      <c r="Y85" s="2341">
        <v>-5585.4485583000769</v>
      </c>
      <c r="Z85" s="2341">
        <v>-4368.9733453588351</v>
      </c>
      <c r="AA85" s="2341">
        <v>-5444.9315986774927</v>
      </c>
      <c r="AB85" s="2341">
        <v>-5251.3027692100895</v>
      </c>
      <c r="AC85" s="2341">
        <v>-4100.3707353214722</v>
      </c>
      <c r="AD85" s="2341">
        <v>-3301.9009962652035</v>
      </c>
      <c r="AE85" s="2341">
        <v>-3683.591399377483</v>
      </c>
      <c r="AF85" s="2341">
        <v>-2789.0674837953275</v>
      </c>
      <c r="AG85" s="2341">
        <v>-2933.1915382817815</v>
      </c>
      <c r="AH85" s="2341">
        <v>-1843.8059836394045</v>
      </c>
      <c r="AI85" s="2341">
        <v>-2267.3816545859577</v>
      </c>
      <c r="AJ85" s="2341">
        <v>-2141.7638826588736</v>
      </c>
      <c r="AK85" s="2341">
        <v>-2372.3521111330456</v>
      </c>
    </row>
    <row r="86" spans="1:37" ht="16.5" thickBot="1">
      <c r="A86" s="2342" t="s">
        <v>1316</v>
      </c>
      <c r="B86" s="2343">
        <v>620.34378289999995</v>
      </c>
      <c r="C86" s="2343">
        <v>511.62831749999998</v>
      </c>
      <c r="D86" s="2343">
        <v>644.22465399999999</v>
      </c>
      <c r="E86" s="2343">
        <v>590.5865156000001</v>
      </c>
      <c r="F86" s="2343">
        <v>396.72771100000006</v>
      </c>
      <c r="G86" s="2343">
        <v>11.519113000000008</v>
      </c>
      <c r="H86" s="2343">
        <v>250.4287625</v>
      </c>
      <c r="I86" s="2343">
        <v>286.94946350000004</v>
      </c>
      <c r="J86" s="2343">
        <v>375.70202473516798</v>
      </c>
      <c r="K86" s="2343">
        <v>237.16105784104528</v>
      </c>
      <c r="L86" s="2343">
        <v>237.66458129542502</v>
      </c>
      <c r="M86" s="2343">
        <v>159.26359446032859</v>
      </c>
      <c r="N86" s="2344">
        <v>198.53155886999997</v>
      </c>
      <c r="O86" s="2344">
        <v>263.99009600000005</v>
      </c>
      <c r="P86" s="2344">
        <v>251.92823200000001</v>
      </c>
      <c r="Q86" s="2344">
        <v>190.573104</v>
      </c>
      <c r="R86" s="2344">
        <v>232.11603149708344</v>
      </c>
      <c r="S86" s="2344">
        <v>239.17768138917225</v>
      </c>
      <c r="T86" s="2344">
        <v>263.8488352481279</v>
      </c>
      <c r="U86" s="2344">
        <v>229.16363362561651</v>
      </c>
      <c r="V86" s="2344">
        <v>212.69</v>
      </c>
      <c r="W86" s="2344">
        <v>209.30999999999997</v>
      </c>
      <c r="X86" s="2344">
        <v>250.29040000000001</v>
      </c>
      <c r="Y86" s="2344">
        <v>215.77069999999998</v>
      </c>
      <c r="Z86" s="2344">
        <v>379.17644251000002</v>
      </c>
      <c r="AA86" s="2344">
        <v>417.16991246999999</v>
      </c>
      <c r="AB86" s="2344">
        <v>393.9316450233282</v>
      </c>
      <c r="AC86" s="2344">
        <v>442.75999999999993</v>
      </c>
      <c r="AD86" s="2344">
        <v>216.72690173273435</v>
      </c>
      <c r="AE86" s="2344">
        <v>208.34806670035957</v>
      </c>
      <c r="AF86" s="2344">
        <v>230.12327110029389</v>
      </c>
      <c r="AG86" s="2344">
        <v>275.57258363192472</v>
      </c>
      <c r="AH86" s="2344">
        <v>351.9316312661831</v>
      </c>
      <c r="AI86" s="2344">
        <v>273.52528357630678</v>
      </c>
      <c r="AJ86" s="2344">
        <v>268.56327394204209</v>
      </c>
      <c r="AK86" s="2344">
        <v>356.72151348286889</v>
      </c>
    </row>
    <row r="87" spans="1:37" ht="16.5" thickBot="1">
      <c r="A87" s="2342" t="s">
        <v>1317</v>
      </c>
      <c r="B87" s="2343">
        <v>-4281.8036880000009</v>
      </c>
      <c r="C87" s="2343">
        <v>-5209.2094599999991</v>
      </c>
      <c r="D87" s="2343">
        <v>-4770.880470000001</v>
      </c>
      <c r="E87" s="2343">
        <v>-3259.5148153333334</v>
      </c>
      <c r="F87" s="2343">
        <v>-2863.6319859999999</v>
      </c>
      <c r="G87" s="2343">
        <v>-3621.7114680000004</v>
      </c>
      <c r="H87" s="2343">
        <v>-4102.5626199999997</v>
      </c>
      <c r="I87" s="2343">
        <v>-4920.5733659999996</v>
      </c>
      <c r="J87" s="2343">
        <v>-4960.9181379284273</v>
      </c>
      <c r="K87" s="2343">
        <v>-4744.164813539016</v>
      </c>
      <c r="L87" s="2343">
        <v>-5512.8301784817659</v>
      </c>
      <c r="M87" s="2343">
        <v>-5466.4700353351518</v>
      </c>
      <c r="N87" s="2344">
        <v>-5282.1621271170279</v>
      </c>
      <c r="O87" s="2344">
        <v>-6705.7596884950672</v>
      </c>
      <c r="P87" s="2344">
        <v>-6470.627601179096</v>
      </c>
      <c r="Q87" s="2344">
        <v>-5418.80151983425</v>
      </c>
      <c r="R87" s="2344">
        <v>-5702.9531654197717</v>
      </c>
      <c r="S87" s="2344">
        <v>-6239.2415004480663</v>
      </c>
      <c r="T87" s="2344">
        <v>-5945.898132163994</v>
      </c>
      <c r="U87" s="2344">
        <v>-5341.1275728461333</v>
      </c>
      <c r="V87" s="2344">
        <v>-5495.7197501105493</v>
      </c>
      <c r="W87" s="2344">
        <v>-8165.0044257807158</v>
      </c>
      <c r="X87" s="2344">
        <v>-7155.8911192991818</v>
      </c>
      <c r="Y87" s="2344">
        <v>-5801.2192583000769</v>
      </c>
      <c r="Z87" s="2344">
        <v>-4748.1497878688351</v>
      </c>
      <c r="AA87" s="2344">
        <v>-5862.1015111474926</v>
      </c>
      <c r="AB87" s="2344">
        <v>-5645.2344142334177</v>
      </c>
      <c r="AC87" s="2344">
        <v>-4543.1307353214725</v>
      </c>
      <c r="AD87" s="2344">
        <v>-3518.6278979979379</v>
      </c>
      <c r="AE87" s="2344">
        <v>-3891.9394660778426</v>
      </c>
      <c r="AF87" s="2344">
        <v>-3019.1907548956215</v>
      </c>
      <c r="AG87" s="2344">
        <v>-3208.7641219137063</v>
      </c>
      <c r="AH87" s="2344">
        <v>-2195.7376149055876</v>
      </c>
      <c r="AI87" s="2344">
        <v>-2540.9069381622644</v>
      </c>
      <c r="AJ87" s="2344">
        <v>-2410.3271566009157</v>
      </c>
      <c r="AK87" s="2344">
        <v>-2729.0736246159145</v>
      </c>
    </row>
    <row r="88" spans="1:37" ht="16.5" thickBot="1">
      <c r="A88" s="2342" t="s">
        <v>1354</v>
      </c>
      <c r="B88" s="2343">
        <v>23.561590400000007</v>
      </c>
      <c r="C88" s="2343">
        <v>29.87988</v>
      </c>
      <c r="D88" s="2343">
        <v>7.4481040000000007</v>
      </c>
      <c r="E88" s="2343">
        <v>31.689945600000001</v>
      </c>
      <c r="F88" s="2343">
        <v>24.914540000000002</v>
      </c>
      <c r="G88" s="2343">
        <v>25.553819999999998</v>
      </c>
      <c r="H88" s="2343">
        <v>34.273499999999999</v>
      </c>
      <c r="I88" s="2343">
        <v>36.054639999999999</v>
      </c>
      <c r="J88" s="2343">
        <v>26.805500000000002</v>
      </c>
      <c r="K88" s="2343">
        <v>45.249500000000005</v>
      </c>
      <c r="L88" s="2343">
        <v>41.721500000000006</v>
      </c>
      <c r="M88" s="2343">
        <v>35.797000000000011</v>
      </c>
      <c r="N88" s="2344">
        <v>36.220589088499999</v>
      </c>
      <c r="O88" s="2344">
        <v>47.862100000000005</v>
      </c>
      <c r="P88" s="2344">
        <v>44.040100000000002</v>
      </c>
      <c r="Q88" s="2344">
        <v>10.207600000000003</v>
      </c>
      <c r="R88" s="2344">
        <v>37.202154678906957</v>
      </c>
      <c r="S88" s="2344">
        <v>48.522541291669128</v>
      </c>
      <c r="T88" s="2344">
        <v>41.570465486455021</v>
      </c>
      <c r="U88" s="2344">
        <v>39.866238542968894</v>
      </c>
      <c r="V88" s="2344">
        <v>41.066499999999998</v>
      </c>
      <c r="W88" s="2344">
        <v>46.627000000000002</v>
      </c>
      <c r="X88" s="2344">
        <v>41.285000000000004</v>
      </c>
      <c r="Y88" s="2344">
        <v>38.975000000000001</v>
      </c>
      <c r="Z88" s="2344">
        <v>37.691518256000002</v>
      </c>
      <c r="AA88" s="2344">
        <v>52.8818661615</v>
      </c>
      <c r="AB88" s="2344">
        <v>41.576000000000001</v>
      </c>
      <c r="AC88" s="2344">
        <v>47.249149727675004</v>
      </c>
      <c r="AD88" s="2344">
        <v>38.157453592734356</v>
      </c>
      <c r="AE88" s="2344">
        <v>52.769336890359583</v>
      </c>
      <c r="AF88" s="2344">
        <v>58.829621100293899</v>
      </c>
      <c r="AG88" s="2344">
        <v>54.98936242454316</v>
      </c>
      <c r="AH88" s="2344">
        <v>38.705133220814254</v>
      </c>
      <c r="AI88" s="2344">
        <v>43.428193509935113</v>
      </c>
      <c r="AJ88" s="2344">
        <v>47.822153607751645</v>
      </c>
      <c r="AK88" s="2344">
        <v>49.772593552655373</v>
      </c>
    </row>
    <row r="89" spans="1:37" ht="16.5" thickBot="1">
      <c r="A89" s="2353" t="s">
        <v>1355</v>
      </c>
      <c r="B89" s="2343">
        <v>34.515590400000008</v>
      </c>
      <c r="C89" s="2343">
        <v>31.958880000000001</v>
      </c>
      <c r="D89" s="2343">
        <v>25.567104</v>
      </c>
      <c r="E89" s="2343">
        <v>35.793945600000001</v>
      </c>
      <c r="F89" s="2343">
        <v>30.479040000000001</v>
      </c>
      <c r="G89" s="2343">
        <v>31.98432</v>
      </c>
      <c r="H89" s="2343">
        <v>37.308</v>
      </c>
      <c r="I89" s="2343">
        <v>39.860639999999997</v>
      </c>
      <c r="J89" s="2343">
        <v>34.146500000000003</v>
      </c>
      <c r="K89" s="2343">
        <v>48.546500000000002</v>
      </c>
      <c r="L89" s="2343">
        <v>46.946500000000007</v>
      </c>
      <c r="M89" s="2343">
        <v>38.946500000000007</v>
      </c>
      <c r="N89" s="2344">
        <v>43.761600000000001</v>
      </c>
      <c r="O89" s="2344">
        <v>50.673600000000008</v>
      </c>
      <c r="P89" s="2344">
        <v>47.217600000000004</v>
      </c>
      <c r="Q89" s="2344">
        <v>40.305600000000005</v>
      </c>
      <c r="R89" s="2344">
        <v>42.660654678906958</v>
      </c>
      <c r="S89" s="2344">
        <v>49.38754129166913</v>
      </c>
      <c r="T89" s="2344">
        <v>46.028965486455022</v>
      </c>
      <c r="U89" s="2344">
        <v>43.881238542968894</v>
      </c>
      <c r="V89" s="2344">
        <v>44.79</v>
      </c>
      <c r="W89" s="2344">
        <v>54.1</v>
      </c>
      <c r="X89" s="2344">
        <v>48.410000000000004</v>
      </c>
      <c r="Y89" s="2344">
        <v>43.95</v>
      </c>
      <c r="Z89" s="2344">
        <v>42.550000000000004</v>
      </c>
      <c r="AA89" s="2344">
        <v>56.689599999999999</v>
      </c>
      <c r="AB89" s="2344">
        <v>48.32</v>
      </c>
      <c r="AC89" s="2344">
        <v>52.52</v>
      </c>
      <c r="AD89" s="2344">
        <v>41.892453592734356</v>
      </c>
      <c r="AE89" s="2344">
        <v>56.023836890359583</v>
      </c>
      <c r="AF89" s="2344">
        <v>61.471271100293897</v>
      </c>
      <c r="AG89" s="2344">
        <v>58.479362424543162</v>
      </c>
      <c r="AH89" s="2344">
        <v>41.916633220814255</v>
      </c>
      <c r="AI89" s="2344">
        <v>46.126193509935113</v>
      </c>
      <c r="AJ89" s="2344">
        <v>49.983403607751647</v>
      </c>
      <c r="AK89" s="2344">
        <v>53.262593552655375</v>
      </c>
    </row>
    <row r="90" spans="1:37" ht="16.5" thickBot="1">
      <c r="A90" s="2342" t="s">
        <v>1317</v>
      </c>
      <c r="B90" s="2343">
        <v>-10.954000000000001</v>
      </c>
      <c r="C90" s="2343">
        <v>-2.0790000000000002</v>
      </c>
      <c r="D90" s="2343">
        <v>-18.119</v>
      </c>
      <c r="E90" s="2343">
        <v>-4.104000000000001</v>
      </c>
      <c r="F90" s="2343">
        <v>-5.5645000000000007</v>
      </c>
      <c r="G90" s="2343">
        <v>-6.4305000000000012</v>
      </c>
      <c r="H90" s="2343">
        <v>-3.0345</v>
      </c>
      <c r="I90" s="2343">
        <v>-3.8059999999999996</v>
      </c>
      <c r="J90" s="2343">
        <v>-7.3410000000000002</v>
      </c>
      <c r="K90" s="2343">
        <v>-3.2970000000000002</v>
      </c>
      <c r="L90" s="2343">
        <v>-5.2250000000000005</v>
      </c>
      <c r="M90" s="2343">
        <v>-3.1494999999999997</v>
      </c>
      <c r="N90" s="2344">
        <v>-7.5410109114999999</v>
      </c>
      <c r="O90" s="2344">
        <v>-2.8115000000000001</v>
      </c>
      <c r="P90" s="2344">
        <v>-3.1775000000000002</v>
      </c>
      <c r="Q90" s="2344">
        <v>-30.098000000000003</v>
      </c>
      <c r="R90" s="2344">
        <v>-5.4584999999999999</v>
      </c>
      <c r="S90" s="2344">
        <v>-0.8650000000000001</v>
      </c>
      <c r="T90" s="2344">
        <v>-4.4584999999999999</v>
      </c>
      <c r="U90" s="2344">
        <v>-4.0150000000000006</v>
      </c>
      <c r="V90" s="2344">
        <v>-3.7235</v>
      </c>
      <c r="W90" s="2344">
        <v>-7.4730000000000008</v>
      </c>
      <c r="X90" s="2344">
        <v>-7.1250000000000018</v>
      </c>
      <c r="Y90" s="2344">
        <v>-4.9750000000000005</v>
      </c>
      <c r="Z90" s="2344">
        <v>-4.8584817440000005</v>
      </c>
      <c r="AA90" s="2344">
        <v>-3.8077338385000008</v>
      </c>
      <c r="AB90" s="2344">
        <v>-6.7439999999999998</v>
      </c>
      <c r="AC90" s="2344">
        <v>-5.270850272325001</v>
      </c>
      <c r="AD90" s="2344">
        <v>-3.7350000000000003</v>
      </c>
      <c r="AE90" s="2344">
        <v>-3.2545000000000002</v>
      </c>
      <c r="AF90" s="2344">
        <v>-2.6416500000000003</v>
      </c>
      <c r="AG90" s="2344">
        <v>-3.49</v>
      </c>
      <c r="AH90" s="2344">
        <v>-3.2114999999999996</v>
      </c>
      <c r="AI90" s="2344">
        <v>-2.6980000000000004</v>
      </c>
      <c r="AJ90" s="2344">
        <v>-2.1612500000000003</v>
      </c>
      <c r="AK90" s="2344">
        <v>-3.49</v>
      </c>
    </row>
    <row r="91" spans="1:37" ht="16.5" thickBot="1">
      <c r="A91" s="2342" t="s">
        <v>1356</v>
      </c>
      <c r="B91" s="2343">
        <v>-3685.021495500001</v>
      </c>
      <c r="C91" s="2343">
        <v>-4727.4610224999997</v>
      </c>
      <c r="D91" s="2343">
        <v>-4134.1039200000014</v>
      </c>
      <c r="E91" s="2343">
        <v>-2700.6182453333336</v>
      </c>
      <c r="F91" s="2343">
        <v>-2491.8188149999996</v>
      </c>
      <c r="G91" s="2343">
        <v>-3635.7461750000007</v>
      </c>
      <c r="H91" s="2343">
        <v>-3886.4073574999998</v>
      </c>
      <c r="I91" s="2343">
        <v>-4669.6785424999998</v>
      </c>
      <c r="J91" s="2343">
        <v>-4612.0216131932593</v>
      </c>
      <c r="K91" s="2343">
        <v>-4552.2532556979713</v>
      </c>
      <c r="L91" s="2343">
        <v>-5316.8870971863407</v>
      </c>
      <c r="M91" s="2343">
        <v>-5343.0034408748224</v>
      </c>
      <c r="N91" s="2344">
        <v>-5119.8511573355281</v>
      </c>
      <c r="O91" s="2344">
        <v>-6489.631692495067</v>
      </c>
      <c r="P91" s="2344">
        <v>-6262.739469179096</v>
      </c>
      <c r="Q91" s="2344">
        <v>-5238.4360158342497</v>
      </c>
      <c r="R91" s="2344">
        <v>-5508.0392886015952</v>
      </c>
      <c r="S91" s="2344">
        <v>-6048.5863603505632</v>
      </c>
      <c r="T91" s="2344">
        <v>-5723.6197624023216</v>
      </c>
      <c r="U91" s="2344">
        <v>-5151.8301777634852</v>
      </c>
      <c r="V91" s="2344">
        <v>-5324.0962501105496</v>
      </c>
      <c r="W91" s="2344">
        <v>-8002.3214257807158</v>
      </c>
      <c r="X91" s="2344">
        <v>-6946.8857192991818</v>
      </c>
      <c r="Y91" s="2344">
        <v>-5624.4235583000764</v>
      </c>
      <c r="Z91" s="2344">
        <v>-4406.6648636148357</v>
      </c>
      <c r="AA91" s="2344">
        <v>-5497.8134648389923</v>
      </c>
      <c r="AB91" s="2344">
        <v>-5292.8787692100896</v>
      </c>
      <c r="AC91" s="2344">
        <v>-4147.6198850491473</v>
      </c>
      <c r="AD91" s="2344">
        <v>-3340.0584498579378</v>
      </c>
      <c r="AE91" s="2344">
        <v>-3736.3607362678426</v>
      </c>
      <c r="AF91" s="2344">
        <v>-2847.8971048956214</v>
      </c>
      <c r="AG91" s="2344">
        <v>-2988.1809007063248</v>
      </c>
      <c r="AH91" s="2344">
        <v>-1882.5111168602189</v>
      </c>
      <c r="AI91" s="2344">
        <v>-2310.8098480958929</v>
      </c>
      <c r="AJ91" s="2344">
        <v>-2189.5860362666253</v>
      </c>
      <c r="AK91" s="2344">
        <v>-2422.1247046857011</v>
      </c>
    </row>
    <row r="92" spans="1:37" ht="16.5" thickBot="1">
      <c r="A92" s="2342" t="s">
        <v>1316</v>
      </c>
      <c r="B92" s="2343">
        <v>585.82819249999989</v>
      </c>
      <c r="C92" s="2343">
        <v>479.66943749999996</v>
      </c>
      <c r="D92" s="2343">
        <v>618.65755000000001</v>
      </c>
      <c r="E92" s="2343">
        <v>554.79257000000007</v>
      </c>
      <c r="F92" s="2343">
        <v>366.24867100000006</v>
      </c>
      <c r="G92" s="2343">
        <v>-20.465206999999992</v>
      </c>
      <c r="H92" s="2343">
        <v>213.12076250000001</v>
      </c>
      <c r="I92" s="2343">
        <v>247.08882350000002</v>
      </c>
      <c r="J92" s="2343">
        <v>341.55552473516798</v>
      </c>
      <c r="K92" s="2343">
        <v>188.61455784104527</v>
      </c>
      <c r="L92" s="2343">
        <v>190.71808129542501</v>
      </c>
      <c r="M92" s="2343">
        <v>120.31709446032858</v>
      </c>
      <c r="N92" s="2344">
        <v>154.76995886999998</v>
      </c>
      <c r="O92" s="2344">
        <v>213.31649600000003</v>
      </c>
      <c r="P92" s="2344">
        <v>204.710632</v>
      </c>
      <c r="Q92" s="2344">
        <v>150.267504</v>
      </c>
      <c r="R92" s="2344">
        <v>189.45537681817649</v>
      </c>
      <c r="S92" s="2344">
        <v>189.79014009750313</v>
      </c>
      <c r="T92" s="2344">
        <v>217.81986976167286</v>
      </c>
      <c r="U92" s="2344">
        <v>185.28239508264761</v>
      </c>
      <c r="V92" s="2344">
        <v>167.9</v>
      </c>
      <c r="W92" s="2344">
        <v>155.20999999999998</v>
      </c>
      <c r="X92" s="2344">
        <v>201.88040000000001</v>
      </c>
      <c r="Y92" s="2344">
        <v>171.82069999999999</v>
      </c>
      <c r="Z92" s="2344">
        <v>336.62644251</v>
      </c>
      <c r="AA92" s="2344">
        <v>360.48031247</v>
      </c>
      <c r="AB92" s="2344">
        <v>345.61164502332821</v>
      </c>
      <c r="AC92" s="2344">
        <v>390.23999999999995</v>
      </c>
      <c r="AD92" s="2344">
        <v>174.83444814000001</v>
      </c>
      <c r="AE92" s="2344">
        <v>152.32422980999999</v>
      </c>
      <c r="AF92" s="2344">
        <v>168.65199999999999</v>
      </c>
      <c r="AG92" s="2344">
        <v>217.09322120738153</v>
      </c>
      <c r="AH92" s="2344">
        <v>310.01499804536883</v>
      </c>
      <c r="AI92" s="2344">
        <v>227.39909006637168</v>
      </c>
      <c r="AJ92" s="2344">
        <v>218.57987033429043</v>
      </c>
      <c r="AK92" s="2344">
        <v>303.45891993021348</v>
      </c>
    </row>
    <row r="93" spans="1:37" ht="16.5" thickBot="1">
      <c r="A93" s="2342" t="s">
        <v>1317</v>
      </c>
      <c r="B93" s="2343">
        <v>-4270.8496880000012</v>
      </c>
      <c r="C93" s="2343">
        <v>-5207.1304599999994</v>
      </c>
      <c r="D93" s="2343">
        <v>-4752.7614700000013</v>
      </c>
      <c r="E93" s="2343">
        <v>-3255.4108153333336</v>
      </c>
      <c r="F93" s="2343">
        <v>-2858.0674859999999</v>
      </c>
      <c r="G93" s="2343">
        <v>-3615.2809680000005</v>
      </c>
      <c r="H93" s="2343">
        <v>-4099.5281199999999</v>
      </c>
      <c r="I93" s="2343">
        <v>-4916.767366</v>
      </c>
      <c r="J93" s="2343">
        <v>-4953.577137928427</v>
      </c>
      <c r="K93" s="2343">
        <v>-4740.8678135390164</v>
      </c>
      <c r="L93" s="2343">
        <v>-5507.6051784817655</v>
      </c>
      <c r="M93" s="2343">
        <v>-5463.3205353351514</v>
      </c>
      <c r="N93" s="2344">
        <v>-5274.6211162055279</v>
      </c>
      <c r="O93" s="2344">
        <v>-6702.9481884950674</v>
      </c>
      <c r="P93" s="2344">
        <v>-6467.4501011790962</v>
      </c>
      <c r="Q93" s="2344">
        <v>-5388.7035198342501</v>
      </c>
      <c r="R93" s="2344">
        <v>-5697.494665419772</v>
      </c>
      <c r="S93" s="2344">
        <v>-6238.3765004480665</v>
      </c>
      <c r="T93" s="2344">
        <v>-5941.4396321639942</v>
      </c>
      <c r="U93" s="2344">
        <v>-5337.1125728461329</v>
      </c>
      <c r="V93" s="2344">
        <v>-5491.9962501105492</v>
      </c>
      <c r="W93" s="2344">
        <v>-8157.5314257807158</v>
      </c>
      <c r="X93" s="2344">
        <v>-7148.7661192991818</v>
      </c>
      <c r="Y93" s="2344">
        <v>-5796.2442583000766</v>
      </c>
      <c r="Z93" s="2344">
        <v>-4743.2913061248355</v>
      </c>
      <c r="AA93" s="2344">
        <v>-5858.2937773089925</v>
      </c>
      <c r="AB93" s="2344">
        <v>-5638.4904142334181</v>
      </c>
      <c r="AC93" s="2344">
        <v>-4537.8598850491471</v>
      </c>
      <c r="AD93" s="2344">
        <v>-3514.8928979979378</v>
      </c>
      <c r="AE93" s="2344">
        <v>-3888.6849660778425</v>
      </c>
      <c r="AF93" s="2344">
        <v>-3016.5491048956214</v>
      </c>
      <c r="AG93" s="2344">
        <v>-3205.2741219137065</v>
      </c>
      <c r="AH93" s="2344">
        <v>-2192.5261149055877</v>
      </c>
      <c r="AI93" s="2344">
        <v>-2538.2089381622645</v>
      </c>
      <c r="AJ93" s="2344">
        <v>-2408.1659066009156</v>
      </c>
      <c r="AK93" s="2344">
        <v>-2725.5836246159147</v>
      </c>
    </row>
    <row r="94" spans="1:37" ht="16.5" thickBot="1">
      <c r="A94" s="2354" t="s">
        <v>1357</v>
      </c>
      <c r="B94" s="2343">
        <v>-4142.3135370000009</v>
      </c>
      <c r="C94" s="2343">
        <v>-5078.9161349999995</v>
      </c>
      <c r="D94" s="2343">
        <v>-4663.3142100000014</v>
      </c>
      <c r="E94" s="2343">
        <v>-3151.1082513333336</v>
      </c>
      <c r="F94" s="2343">
        <v>-2790.6232139999997</v>
      </c>
      <c r="G94" s="2343">
        <v>-3511.4011920000007</v>
      </c>
      <c r="H94" s="2343">
        <v>-3991.3387200000002</v>
      </c>
      <c r="I94" s="2343">
        <v>-4808.4742139999998</v>
      </c>
      <c r="J94" s="2343">
        <v>-4804.879230159032</v>
      </c>
      <c r="K94" s="2343">
        <v>-4595.8803633639291</v>
      </c>
      <c r="L94" s="2343">
        <v>-5338.9753223804582</v>
      </c>
      <c r="M94" s="2343">
        <v>-5315.1061161197131</v>
      </c>
      <c r="N94" s="2344">
        <v>-5127.1365360000009</v>
      </c>
      <c r="O94" s="2344">
        <v>-6424.8333519999996</v>
      </c>
      <c r="P94" s="2344">
        <v>-6228.0835790000001</v>
      </c>
      <c r="Q94" s="2344">
        <v>-5202.7618130000001</v>
      </c>
      <c r="R94" s="2344">
        <v>-5490.0658736549121</v>
      </c>
      <c r="S94" s="2344">
        <v>-5937.7202743004709</v>
      </c>
      <c r="T94" s="2344">
        <v>-5648.8589976497906</v>
      </c>
      <c r="U94" s="2344">
        <v>-5055.3591323948267</v>
      </c>
      <c r="V94" s="2344">
        <v>-5182.0438612470016</v>
      </c>
      <c r="W94" s="2344">
        <v>-7666.0639868169983</v>
      </c>
      <c r="X94" s="2344">
        <v>-6780.5905108000006</v>
      </c>
      <c r="Y94" s="2344">
        <v>-5520.2434800000001</v>
      </c>
      <c r="Z94" s="2344">
        <v>-4439.6157829278009</v>
      </c>
      <c r="AA94" s="2344">
        <v>-5479.5940485207002</v>
      </c>
      <c r="AB94" s="2344">
        <v>-5263.6332295849716</v>
      </c>
      <c r="AC94" s="2344">
        <v>-4168.4161601181004</v>
      </c>
      <c r="AD94" s="2344">
        <v>-3122.8426996900002</v>
      </c>
      <c r="AE94" s="2344">
        <v>-3509.1727644530993</v>
      </c>
      <c r="AF94" s="2344">
        <v>-2825.1335488750001</v>
      </c>
      <c r="AG94" s="2344">
        <v>-2704.9647941543885</v>
      </c>
      <c r="AH94" s="2344">
        <v>-1807.3610301881599</v>
      </c>
      <c r="AI94" s="2344">
        <v>-2167.7896562617489</v>
      </c>
      <c r="AJ94" s="2344">
        <v>-2023.9674131499999</v>
      </c>
      <c r="AK94" s="2344">
        <v>-2343.2179875880001</v>
      </c>
    </row>
    <row r="95" spans="1:37" ht="16.5" thickBot="1">
      <c r="A95" s="2342" t="s">
        <v>1358</v>
      </c>
      <c r="B95" s="2343">
        <v>19.600623000000002</v>
      </c>
      <c r="C95" s="2343">
        <v>18.148724999999999</v>
      </c>
      <c r="D95" s="2343">
        <v>14.518979999999999</v>
      </c>
      <c r="E95" s="2343">
        <v>20.326572000000006</v>
      </c>
      <c r="F95" s="2343">
        <v>23.362856000000004</v>
      </c>
      <c r="G95" s="2343">
        <v>27.610648000000005</v>
      </c>
      <c r="H95" s="2343">
        <v>26.548700000000004</v>
      </c>
      <c r="I95" s="2343">
        <v>28.672596000000006</v>
      </c>
      <c r="J95" s="2343">
        <v>28.798184735167926</v>
      </c>
      <c r="K95" s="2343">
        <v>33.117618846070386</v>
      </c>
      <c r="L95" s="2343">
        <v>40.311803958741628</v>
      </c>
      <c r="M95" s="2343">
        <v>41.580950791986865</v>
      </c>
      <c r="N95" s="2344">
        <v>67.155443999999989</v>
      </c>
      <c r="O95" s="2344">
        <v>78.34801800000001</v>
      </c>
      <c r="P95" s="2344">
        <v>72.751731000000007</v>
      </c>
      <c r="Q95" s="2344">
        <v>61.559157000000006</v>
      </c>
      <c r="R95" s="2344">
        <v>76.000932287914708</v>
      </c>
      <c r="S95" s="2344">
        <v>88.675150959405173</v>
      </c>
      <c r="T95" s="2344">
        <v>82.906569733016397</v>
      </c>
      <c r="U95" s="2344">
        <v>77.979797019663778</v>
      </c>
      <c r="V95" s="2344">
        <v>72.19</v>
      </c>
      <c r="W95" s="2344">
        <v>79.27</v>
      </c>
      <c r="X95" s="2344">
        <v>85.71</v>
      </c>
      <c r="Y95" s="2344">
        <v>77.98</v>
      </c>
      <c r="Z95" s="2344">
        <v>68.618499999999983</v>
      </c>
      <c r="AA95" s="2344">
        <v>83.19550000000001</v>
      </c>
      <c r="AB95" s="2344">
        <v>85.714895023328154</v>
      </c>
      <c r="AC95" s="2344">
        <v>79.169999999999987</v>
      </c>
      <c r="AD95" s="2344">
        <v>79.169999999999987</v>
      </c>
      <c r="AE95" s="2344">
        <v>75.248499999999993</v>
      </c>
      <c r="AF95" s="2344">
        <v>78.965000000000003</v>
      </c>
      <c r="AG95" s="2344">
        <v>67.180366945068698</v>
      </c>
      <c r="AH95" s="2344">
        <v>88.583168324427461</v>
      </c>
      <c r="AI95" s="2344">
        <v>79.819000000000003</v>
      </c>
      <c r="AJ95" s="2344">
        <v>83.766999999999996</v>
      </c>
      <c r="AK95" s="2344">
        <v>88.406000000000006</v>
      </c>
    </row>
    <row r="96" spans="1:37" ht="16.5" thickBot="1">
      <c r="A96" s="2342" t="s">
        <v>1359</v>
      </c>
      <c r="B96" s="2343">
        <v>-4161.9141600000012</v>
      </c>
      <c r="C96" s="2343">
        <v>-5097.0648599999995</v>
      </c>
      <c r="D96" s="2343">
        <v>-4677.8331900000012</v>
      </c>
      <c r="E96" s="2343">
        <v>-3171.4348233333335</v>
      </c>
      <c r="F96" s="2343">
        <v>-2813.9860699999999</v>
      </c>
      <c r="G96" s="2343">
        <v>-3539.0118400000006</v>
      </c>
      <c r="H96" s="2343">
        <v>-4017.88742</v>
      </c>
      <c r="I96" s="2343">
        <v>-4837.1468100000002</v>
      </c>
      <c r="J96" s="2343">
        <v>-4833.6774148941995</v>
      </c>
      <c r="K96" s="2343">
        <v>-4628.9979822099995</v>
      </c>
      <c r="L96" s="2343">
        <v>-5379.2871263391999</v>
      </c>
      <c r="M96" s="2343">
        <v>-5356.6870669116997</v>
      </c>
      <c r="N96" s="2344">
        <v>-5194.2919800000009</v>
      </c>
      <c r="O96" s="2344">
        <v>-6503.1813699999993</v>
      </c>
      <c r="P96" s="2344">
        <v>-6300.8353100000004</v>
      </c>
      <c r="Q96" s="2344">
        <v>-5264.3209699999998</v>
      </c>
      <c r="R96" s="2344">
        <v>-5566.0668059428272</v>
      </c>
      <c r="S96" s="2344">
        <v>-6026.395425259876</v>
      </c>
      <c r="T96" s="2344">
        <v>-5731.7655673828067</v>
      </c>
      <c r="U96" s="2344">
        <v>-5133.3389294144908</v>
      </c>
      <c r="V96" s="2344">
        <v>-5254.2338612470012</v>
      </c>
      <c r="W96" s="2344">
        <v>-7745.3339868169987</v>
      </c>
      <c r="X96" s="2344">
        <v>-6866.3005108000007</v>
      </c>
      <c r="Y96" s="2344">
        <v>-5598.2234799999997</v>
      </c>
      <c r="Z96" s="2344">
        <v>-4508.2342829278005</v>
      </c>
      <c r="AA96" s="2344">
        <v>-5562.7895485207</v>
      </c>
      <c r="AB96" s="2344">
        <v>-5349.3481246083002</v>
      </c>
      <c r="AC96" s="2344">
        <v>-4247.5861601181005</v>
      </c>
      <c r="AD96" s="2344">
        <v>-3202.0126996900003</v>
      </c>
      <c r="AE96" s="2344">
        <v>-3584.4212644530994</v>
      </c>
      <c r="AF96" s="2344">
        <v>-2904.0985488750002</v>
      </c>
      <c r="AG96" s="2344">
        <v>-2772.1451610994573</v>
      </c>
      <c r="AH96" s="2344">
        <v>-1895.9441985125875</v>
      </c>
      <c r="AI96" s="2344">
        <v>-2247.6086562617488</v>
      </c>
      <c r="AJ96" s="2344">
        <v>-2107.7344131499999</v>
      </c>
      <c r="AK96" s="2344">
        <v>-2431.6239875880001</v>
      </c>
    </row>
    <row r="97" spans="1:37" ht="16.5" thickBot="1">
      <c r="A97" s="2354" t="s">
        <v>1360</v>
      </c>
      <c r="B97" s="2343">
        <v>-4102.3529370000006</v>
      </c>
      <c r="C97" s="2343">
        <v>-5061.5617349999993</v>
      </c>
      <c r="D97" s="2343">
        <v>-4648.8908100000008</v>
      </c>
      <c r="E97" s="2343">
        <v>-3142.5789513333334</v>
      </c>
      <c r="F97" s="2343">
        <v>-2788.5276139999996</v>
      </c>
      <c r="G97" s="2343">
        <v>-3506.5238920000006</v>
      </c>
      <c r="H97" s="2343">
        <v>-3984.2568200000001</v>
      </c>
      <c r="I97" s="2343">
        <v>-4800.0286139999998</v>
      </c>
      <c r="J97" s="2343">
        <v>-4786.4312152648308</v>
      </c>
      <c r="K97" s="2343">
        <v>-4587.314181153929</v>
      </c>
      <c r="L97" s="2343">
        <v>-5330.8257060412589</v>
      </c>
      <c r="M97" s="2343">
        <v>-5311.0362092080131</v>
      </c>
      <c r="N97" s="2344">
        <v>-5121.3363360000012</v>
      </c>
      <c r="O97" s="2344">
        <v>-6403.5810519999995</v>
      </c>
      <c r="P97" s="2344">
        <v>-6223.4386790000008</v>
      </c>
      <c r="Q97" s="2344">
        <v>-5188.6699129999997</v>
      </c>
      <c r="R97" s="2344">
        <v>-5488.2185944947259</v>
      </c>
      <c r="S97" s="2344">
        <v>-5929.0993840982937</v>
      </c>
      <c r="T97" s="2344">
        <v>-5638.275192673118</v>
      </c>
      <c r="U97" s="2344">
        <v>-5045.3975067338624</v>
      </c>
      <c r="V97" s="2344">
        <v>-5174.1360612470007</v>
      </c>
      <c r="W97" s="2344">
        <v>-7643.8351068169986</v>
      </c>
      <c r="X97" s="2344">
        <v>-6773.9712708000006</v>
      </c>
      <c r="Y97" s="2344">
        <v>-5493.3179999999993</v>
      </c>
      <c r="Z97" s="2344">
        <v>-4427.2074829277999</v>
      </c>
      <c r="AA97" s="2344">
        <v>-5473.2441512143005</v>
      </c>
      <c r="AB97" s="2344">
        <v>-5253.9077246082998</v>
      </c>
      <c r="AC97" s="2344">
        <v>-4157.4261901180998</v>
      </c>
      <c r="AD97" s="2344">
        <v>-3112.0376796900005</v>
      </c>
      <c r="AE97" s="2344">
        <v>-3505.3158644530995</v>
      </c>
      <c r="AF97" s="2344">
        <v>-2804.9818488750002</v>
      </c>
      <c r="AG97" s="2344">
        <v>-2693.0795941543888</v>
      </c>
      <c r="AH97" s="2344">
        <v>-1800.9834912606791</v>
      </c>
      <c r="AI97" s="2344">
        <v>-2153.0639562617489</v>
      </c>
      <c r="AJ97" s="2344">
        <v>-2008.01471315</v>
      </c>
      <c r="AK97" s="2344">
        <v>-2312.7325775879999</v>
      </c>
    </row>
    <row r="98" spans="1:37" ht="16.5" thickBot="1">
      <c r="A98" s="2342" t="s">
        <v>1361</v>
      </c>
      <c r="B98" s="2343">
        <v>19.114623000000002</v>
      </c>
      <c r="C98" s="2343">
        <v>17.698725</v>
      </c>
      <c r="D98" s="2343">
        <v>14.15898</v>
      </c>
      <c r="E98" s="2343">
        <v>19.822572000000005</v>
      </c>
      <c r="F98" s="2343">
        <v>22.922856000000003</v>
      </c>
      <c r="G98" s="2343">
        <v>27.090648000000005</v>
      </c>
      <c r="H98" s="2343">
        <v>26.048700000000004</v>
      </c>
      <c r="I98" s="2343">
        <v>28.132596000000007</v>
      </c>
      <c r="J98" s="2343">
        <v>28.248184735167925</v>
      </c>
      <c r="K98" s="2343">
        <v>32.487618846070383</v>
      </c>
      <c r="L98" s="2343">
        <v>39.541803958741625</v>
      </c>
      <c r="M98" s="2343">
        <v>40.780950791986868</v>
      </c>
      <c r="N98" s="2344">
        <v>66.543443999999994</v>
      </c>
      <c r="O98" s="2344">
        <v>77.634018000000012</v>
      </c>
      <c r="P98" s="2344">
        <v>72.08873100000001</v>
      </c>
      <c r="Q98" s="2344">
        <v>60.998157000000006</v>
      </c>
      <c r="R98" s="2344">
        <v>75.284711448101334</v>
      </c>
      <c r="S98" s="2344">
        <v>87.84424116158246</v>
      </c>
      <c r="T98" s="2344">
        <v>82.134174709688253</v>
      </c>
      <c r="U98" s="2344">
        <v>77.289322680628004</v>
      </c>
      <c r="V98" s="2344">
        <v>71.509999999999991</v>
      </c>
      <c r="W98" s="2344">
        <v>78.509999999999991</v>
      </c>
      <c r="X98" s="2344">
        <v>84.94</v>
      </c>
      <c r="Y98" s="2344">
        <v>77.290000000000006</v>
      </c>
      <c r="Z98" s="2344">
        <v>67.934499999999986</v>
      </c>
      <c r="AA98" s="2344">
        <v>82.435500000000005</v>
      </c>
      <c r="AB98" s="2344">
        <v>84.94250000000001</v>
      </c>
      <c r="AC98" s="2344">
        <v>78.429999999999993</v>
      </c>
      <c r="AD98" s="2344">
        <v>78.429999999999993</v>
      </c>
      <c r="AE98" s="2344">
        <v>74.508499999999998</v>
      </c>
      <c r="AF98" s="2344">
        <v>78.225000000000009</v>
      </c>
      <c r="AG98" s="2344">
        <v>66.440366945068703</v>
      </c>
      <c r="AH98" s="2344">
        <v>87.706107251908378</v>
      </c>
      <c r="AI98" s="2344">
        <v>78.939000000000007</v>
      </c>
      <c r="AJ98" s="2344">
        <v>82.887</v>
      </c>
      <c r="AK98" s="2344">
        <v>87.438000000000002</v>
      </c>
    </row>
    <row r="99" spans="1:37" ht="16.5" thickBot="1">
      <c r="A99" s="2342" t="s">
        <v>1362</v>
      </c>
      <c r="B99" s="2343">
        <v>-4121.467560000001</v>
      </c>
      <c r="C99" s="2343">
        <v>-5079.2604599999995</v>
      </c>
      <c r="D99" s="2343">
        <v>-4663.0497900000009</v>
      </c>
      <c r="E99" s="2343">
        <v>-3162.4015233333334</v>
      </c>
      <c r="F99" s="2343">
        <v>-2811.4504699999998</v>
      </c>
      <c r="G99" s="2343">
        <v>-3533.6145400000005</v>
      </c>
      <c r="H99" s="2343">
        <v>-4010.3055199999999</v>
      </c>
      <c r="I99" s="2343">
        <v>-4828.1612100000002</v>
      </c>
      <c r="J99" s="2343">
        <v>-4814.6793999999991</v>
      </c>
      <c r="K99" s="2343">
        <v>-4619.8017999999993</v>
      </c>
      <c r="L99" s="2343">
        <v>-5370.36751</v>
      </c>
      <c r="M99" s="2343">
        <v>-5351.8171599999996</v>
      </c>
      <c r="N99" s="2344">
        <v>-5187.8797800000011</v>
      </c>
      <c r="O99" s="2344">
        <v>-6481.2150699999993</v>
      </c>
      <c r="P99" s="2344">
        <v>-6295.5274100000006</v>
      </c>
      <c r="Q99" s="2344">
        <v>-5249.6680699999997</v>
      </c>
      <c r="R99" s="2344">
        <v>-5563.503305942827</v>
      </c>
      <c r="S99" s="2344">
        <v>-6016.9436252598762</v>
      </c>
      <c r="T99" s="2344">
        <v>-5720.4093673828065</v>
      </c>
      <c r="U99" s="2344">
        <v>-5122.6868294144906</v>
      </c>
      <c r="V99" s="2344">
        <v>-5245.6460612470009</v>
      </c>
      <c r="W99" s="2344">
        <v>-7722.3451068169989</v>
      </c>
      <c r="X99" s="2344">
        <v>-6858.9112708000002</v>
      </c>
      <c r="Y99" s="2344">
        <v>-5570.6079999999993</v>
      </c>
      <c r="Z99" s="2344">
        <v>-4495.1419829278002</v>
      </c>
      <c r="AA99" s="2344">
        <v>-5555.6796512143001</v>
      </c>
      <c r="AB99" s="2344">
        <v>-5338.8502246082999</v>
      </c>
      <c r="AC99" s="2344">
        <v>-4235.8561901181001</v>
      </c>
      <c r="AD99" s="2344">
        <v>-3190.4676796900003</v>
      </c>
      <c r="AE99" s="2344">
        <v>-3579.8243644530994</v>
      </c>
      <c r="AF99" s="2344">
        <v>-2883.2068488750001</v>
      </c>
      <c r="AG99" s="2344">
        <v>-2759.5199610994573</v>
      </c>
      <c r="AH99" s="2344">
        <v>-1888.6895985125875</v>
      </c>
      <c r="AI99" s="2344">
        <v>-2232.0029562617487</v>
      </c>
      <c r="AJ99" s="2344">
        <v>-2090.90171315</v>
      </c>
      <c r="AK99" s="2344">
        <v>-2400.170577588</v>
      </c>
    </row>
    <row r="100" spans="1:37" ht="16.5" thickBot="1">
      <c r="A100" s="2355" t="s">
        <v>1363</v>
      </c>
      <c r="B100" s="2343">
        <v>-3233.3703840000003</v>
      </c>
      <c r="C100" s="2343">
        <v>-4256.9482599999992</v>
      </c>
      <c r="D100" s="2343">
        <v>-4005.2000300000004</v>
      </c>
      <c r="E100" s="2343">
        <v>-2241.4118593333333</v>
      </c>
      <c r="F100" s="2343">
        <v>-2091.7385979999999</v>
      </c>
      <c r="G100" s="2343">
        <v>-2683.0459640000004</v>
      </c>
      <c r="H100" s="2343">
        <v>-3192.4511199999997</v>
      </c>
      <c r="I100" s="2343">
        <v>-3944.8784580000001</v>
      </c>
      <c r="J100" s="2343">
        <v>-4221.2184998596267</v>
      </c>
      <c r="K100" s="2343">
        <v>-3937.320764750838</v>
      </c>
      <c r="L100" s="2343">
        <v>-4539.5349902646076</v>
      </c>
      <c r="M100" s="2343">
        <v>-4491.3158552351242</v>
      </c>
      <c r="N100" s="2344">
        <v>-4515.1832400000012</v>
      </c>
      <c r="O100" s="2344">
        <v>-5565.2161899999992</v>
      </c>
      <c r="P100" s="2344">
        <v>-5413.7222000000002</v>
      </c>
      <c r="Q100" s="2344">
        <v>-4555.8602000000001</v>
      </c>
      <c r="R100" s="2344">
        <v>-4862.2283366072907</v>
      </c>
      <c r="S100" s="2344">
        <v>-5063.1913168358888</v>
      </c>
      <c r="T100" s="2344">
        <v>-4820.830555467689</v>
      </c>
      <c r="U100" s="2344">
        <v>-4396.3534190891314</v>
      </c>
      <c r="V100" s="2344">
        <v>-4579.4460612470002</v>
      </c>
      <c r="W100" s="2344">
        <v>-6938.6651068169986</v>
      </c>
      <c r="X100" s="2344">
        <v>-6060.8112707999999</v>
      </c>
      <c r="Y100" s="2344">
        <v>-4845.4780000000001</v>
      </c>
      <c r="Z100" s="2344">
        <v>-3862.2469829278002</v>
      </c>
      <c r="AA100" s="2344">
        <v>-4956.1481512143</v>
      </c>
      <c r="AB100" s="2344">
        <v>-4362.7477246082999</v>
      </c>
      <c r="AC100" s="2344">
        <v>-3499.6861901180996</v>
      </c>
      <c r="AD100" s="2344">
        <v>-2548.0976796899999</v>
      </c>
      <c r="AE100" s="2344">
        <v>-2986.7003644530996</v>
      </c>
      <c r="AF100" s="2344">
        <v>-2263.8593488750003</v>
      </c>
      <c r="AG100" s="2344">
        <v>-2206.3346308488954</v>
      </c>
      <c r="AH100" s="2344">
        <v>-1390.37260198587</v>
      </c>
      <c r="AI100" s="2344">
        <v>-1762.5459562617489</v>
      </c>
      <c r="AJ100" s="2344">
        <v>-1617.8892131499999</v>
      </c>
      <c r="AK100" s="2344">
        <v>-1916.440577588</v>
      </c>
    </row>
    <row r="101" spans="1:37" ht="16.5" thickBot="1">
      <c r="A101" s="2342" t="s">
        <v>1364</v>
      </c>
      <c r="B101" s="2343">
        <v>16.990776</v>
      </c>
      <c r="C101" s="2343">
        <v>15.732200000000001</v>
      </c>
      <c r="D101" s="2343">
        <v>12.585760000000001</v>
      </c>
      <c r="E101" s="2343">
        <v>17.620064000000003</v>
      </c>
      <c r="F101" s="2343">
        <v>20.375872000000001</v>
      </c>
      <c r="G101" s="2343">
        <v>24.080576000000004</v>
      </c>
      <c r="H101" s="2343">
        <v>23.154400000000003</v>
      </c>
      <c r="I101" s="2343">
        <v>25.006752000000006</v>
      </c>
      <c r="J101" s="2343">
        <v>25.650900140372766</v>
      </c>
      <c r="K101" s="2343">
        <v>29.501035249161664</v>
      </c>
      <c r="L101" s="2343">
        <v>35.902519735391927</v>
      </c>
      <c r="M101" s="2343">
        <v>37.18130476487562</v>
      </c>
      <c r="N101" s="2344">
        <v>60.494039999999998</v>
      </c>
      <c r="O101" s="2344">
        <v>70.576380000000015</v>
      </c>
      <c r="P101" s="2344">
        <v>65.535210000000006</v>
      </c>
      <c r="Q101" s="2344">
        <v>55.452870000000004</v>
      </c>
      <c r="R101" s="2344">
        <v>68.532126919659049</v>
      </c>
      <c r="S101" s="2344">
        <v>79.96358932037586</v>
      </c>
      <c r="T101" s="2344">
        <v>74.253522868481653</v>
      </c>
      <c r="U101" s="2344">
        <v>70.480260891483496</v>
      </c>
      <c r="V101" s="2344">
        <v>65.099999999999994</v>
      </c>
      <c r="W101" s="2344">
        <v>70.63</v>
      </c>
      <c r="X101" s="2344">
        <v>77.959999999999994</v>
      </c>
      <c r="Y101" s="2344">
        <v>70.48</v>
      </c>
      <c r="Z101" s="2344">
        <v>61.844999999999992</v>
      </c>
      <c r="AA101" s="2344">
        <v>74.161500000000004</v>
      </c>
      <c r="AB101" s="2344">
        <v>77.962500000000006</v>
      </c>
      <c r="AC101" s="2344">
        <v>71.319999999999993</v>
      </c>
      <c r="AD101" s="2344">
        <v>71.319999999999993</v>
      </c>
      <c r="AE101" s="2344">
        <v>67.753999999999991</v>
      </c>
      <c r="AF101" s="2344">
        <v>71.137500000000003</v>
      </c>
      <c r="AG101" s="2344">
        <v>59.796330250561837</v>
      </c>
      <c r="AH101" s="2344">
        <v>78.935496526717543</v>
      </c>
      <c r="AI101" s="2344">
        <v>71.046000000000006</v>
      </c>
      <c r="AJ101" s="2344">
        <v>74.602500000000006</v>
      </c>
      <c r="AK101" s="2344">
        <v>78.33</v>
      </c>
    </row>
    <row r="102" spans="1:37" ht="16.5" thickBot="1">
      <c r="A102" s="2342" t="s">
        <v>1365</v>
      </c>
      <c r="B102" s="2343">
        <v>-3250.3611600000004</v>
      </c>
      <c r="C102" s="2343">
        <v>-4272.6804599999996</v>
      </c>
      <c r="D102" s="2343">
        <v>-4017.7857900000004</v>
      </c>
      <c r="E102" s="2343">
        <v>-2259.0319233333335</v>
      </c>
      <c r="F102" s="2343">
        <v>-2112.11447</v>
      </c>
      <c r="G102" s="2343">
        <v>-2707.1265400000002</v>
      </c>
      <c r="H102" s="2343">
        <v>-3215.6055199999996</v>
      </c>
      <c r="I102" s="2343">
        <v>-3969.8852099999999</v>
      </c>
      <c r="J102" s="2343">
        <v>-4246.8693999999996</v>
      </c>
      <c r="K102" s="2343">
        <v>-3966.8217999999997</v>
      </c>
      <c r="L102" s="2343">
        <v>-4575.4375099999997</v>
      </c>
      <c r="M102" s="2343">
        <v>-4528.4971599999999</v>
      </c>
      <c r="N102" s="2344">
        <v>-4575.6772800000008</v>
      </c>
      <c r="O102" s="2344">
        <v>-5635.7925699999996</v>
      </c>
      <c r="P102" s="2344">
        <v>-5479.2574100000002</v>
      </c>
      <c r="Q102" s="2344">
        <v>-4611.3130700000002</v>
      </c>
      <c r="R102" s="2344">
        <v>-4930.7604635269499</v>
      </c>
      <c r="S102" s="2344">
        <v>-5143.1549061562646</v>
      </c>
      <c r="T102" s="2344">
        <v>-4895.0840783361709</v>
      </c>
      <c r="U102" s="2344">
        <v>-4466.8336799806148</v>
      </c>
      <c r="V102" s="2344">
        <v>-4644.5460612470006</v>
      </c>
      <c r="W102" s="2344">
        <v>-7009.2951068169987</v>
      </c>
      <c r="X102" s="2344">
        <v>-6138.7712707999999</v>
      </c>
      <c r="Y102" s="2344">
        <v>-4915.9579999999996</v>
      </c>
      <c r="Z102" s="2344">
        <v>-3924.0919829278</v>
      </c>
      <c r="AA102" s="2344">
        <v>-5030.3096512143002</v>
      </c>
      <c r="AB102" s="2344">
        <v>-4440.7102246082995</v>
      </c>
      <c r="AC102" s="2344">
        <v>-3571.0061901180998</v>
      </c>
      <c r="AD102" s="2344">
        <v>-2619.4176796900001</v>
      </c>
      <c r="AE102" s="2344">
        <v>-3054.4543644530995</v>
      </c>
      <c r="AF102" s="2344">
        <v>-2334.9968488750001</v>
      </c>
      <c r="AG102" s="2344">
        <v>-2266.1309610994572</v>
      </c>
      <c r="AH102" s="2344">
        <v>-1469.3080985125875</v>
      </c>
      <c r="AI102" s="2344">
        <v>-1833.5919562617489</v>
      </c>
      <c r="AJ102" s="2344">
        <v>-1692.4917131499999</v>
      </c>
      <c r="AK102" s="2344">
        <v>-1994.7705775879999</v>
      </c>
    </row>
    <row r="103" spans="1:37" ht="16.5" thickBot="1">
      <c r="A103" s="2355" t="s">
        <v>1366</v>
      </c>
      <c r="B103" s="2356">
        <v>-868.98255300000017</v>
      </c>
      <c r="C103" s="2356">
        <v>-804.61347499999999</v>
      </c>
      <c r="D103" s="2356">
        <v>-643.69078000000013</v>
      </c>
      <c r="E103" s="2356">
        <v>-901.16709200000014</v>
      </c>
      <c r="F103" s="2356">
        <v>-696.78901599999995</v>
      </c>
      <c r="G103" s="2356">
        <v>-823.47792800000002</v>
      </c>
      <c r="H103" s="2356">
        <v>-791.8057</v>
      </c>
      <c r="I103" s="2356">
        <v>-855.15015600000004</v>
      </c>
      <c r="J103" s="2356">
        <v>-565.21271540520479</v>
      </c>
      <c r="K103" s="2356">
        <v>-649.99341640309126</v>
      </c>
      <c r="L103" s="2356">
        <v>-791.29071577665025</v>
      </c>
      <c r="M103" s="2356">
        <v>-819.7203539728888</v>
      </c>
      <c r="N103" s="2357">
        <v>-606.15309600000001</v>
      </c>
      <c r="O103" s="2357">
        <v>-838.3648619999999</v>
      </c>
      <c r="P103" s="2357">
        <v>-809.71647900000005</v>
      </c>
      <c r="Q103" s="2357">
        <v>-632.80971299999999</v>
      </c>
      <c r="R103" s="2357">
        <v>-625.99025788743495</v>
      </c>
      <c r="S103" s="2357">
        <v>-865.90806726240476</v>
      </c>
      <c r="T103" s="2357">
        <v>-817.44463720542899</v>
      </c>
      <c r="U103" s="2357">
        <v>-649.04408764473169</v>
      </c>
      <c r="V103" s="2357">
        <v>-594.69000000000005</v>
      </c>
      <c r="W103" s="2357">
        <v>-705.17</v>
      </c>
      <c r="X103" s="2357">
        <v>-713.16</v>
      </c>
      <c r="Y103" s="2357">
        <v>-647.84</v>
      </c>
      <c r="Z103" s="2357">
        <v>-564.96049999999991</v>
      </c>
      <c r="AA103" s="2357">
        <v>-517.096</v>
      </c>
      <c r="AB103" s="2357">
        <v>-891.16</v>
      </c>
      <c r="AC103" s="2357">
        <v>-657.74</v>
      </c>
      <c r="AD103" s="2357">
        <v>-563.93999999999994</v>
      </c>
      <c r="AE103" s="2357">
        <v>-518.6155</v>
      </c>
      <c r="AF103" s="2357">
        <v>-541.12250000000006</v>
      </c>
      <c r="AG103" s="2357">
        <v>-486.74496330549317</v>
      </c>
      <c r="AH103" s="2357">
        <v>-410.6108892748091</v>
      </c>
      <c r="AI103" s="2357">
        <v>-390.51800000000003</v>
      </c>
      <c r="AJ103" s="2357">
        <v>-390.12550000000005</v>
      </c>
      <c r="AK103" s="2357">
        <v>-396.29200000000003</v>
      </c>
    </row>
    <row r="104" spans="1:37" ht="16.5" thickBot="1">
      <c r="A104" s="2342" t="s">
        <v>1364</v>
      </c>
      <c r="B104" s="2343">
        <v>2.123847</v>
      </c>
      <c r="C104" s="2343">
        <v>1.9665250000000001</v>
      </c>
      <c r="D104" s="2343">
        <v>1.5732200000000001</v>
      </c>
      <c r="E104" s="2343">
        <v>2.2025080000000004</v>
      </c>
      <c r="F104" s="2343">
        <v>2.5469840000000001</v>
      </c>
      <c r="G104" s="2343">
        <v>3.0100720000000005</v>
      </c>
      <c r="H104" s="2343">
        <v>2.8943000000000003</v>
      </c>
      <c r="I104" s="2343">
        <v>3.1258440000000007</v>
      </c>
      <c r="J104" s="2343">
        <v>2.5972845947951599</v>
      </c>
      <c r="K104" s="2343">
        <v>2.9865835969087202</v>
      </c>
      <c r="L104" s="2343">
        <v>3.6392842233497</v>
      </c>
      <c r="M104" s="2343">
        <v>3.59964602711125</v>
      </c>
      <c r="N104" s="2344">
        <v>6.049404</v>
      </c>
      <c r="O104" s="2344">
        <v>7.0576380000000007</v>
      </c>
      <c r="P104" s="2344">
        <v>6.5535210000000008</v>
      </c>
      <c r="Q104" s="2344">
        <v>5.5452870000000001</v>
      </c>
      <c r="R104" s="2344">
        <v>6.7525845284422896</v>
      </c>
      <c r="S104" s="2344">
        <v>7.8806518412065989</v>
      </c>
      <c r="T104" s="2344">
        <v>7.8806518412065989</v>
      </c>
      <c r="U104" s="2344">
        <v>6.8090617891445122</v>
      </c>
      <c r="V104" s="2344">
        <v>6.41</v>
      </c>
      <c r="W104" s="2344">
        <v>7.88</v>
      </c>
      <c r="X104" s="2344">
        <v>6.98</v>
      </c>
      <c r="Y104" s="2344">
        <v>6.81</v>
      </c>
      <c r="Z104" s="2344">
        <v>6.0895000000000001</v>
      </c>
      <c r="AA104" s="2344">
        <v>8.2740000000000009</v>
      </c>
      <c r="AB104" s="2344">
        <v>6.98</v>
      </c>
      <c r="AC104" s="2344">
        <v>7.11</v>
      </c>
      <c r="AD104" s="2344">
        <v>7.11</v>
      </c>
      <c r="AE104" s="2344">
        <v>6.7545000000000002</v>
      </c>
      <c r="AF104" s="2344">
        <v>7.0875000000000004</v>
      </c>
      <c r="AG104" s="2344">
        <v>6.6440366945068705</v>
      </c>
      <c r="AH104" s="2344">
        <v>8.7706107251908385</v>
      </c>
      <c r="AI104" s="2344">
        <v>7.8929999999999998</v>
      </c>
      <c r="AJ104" s="2344">
        <v>8.2844999999999995</v>
      </c>
      <c r="AK104" s="2344">
        <v>9.1080000000000005</v>
      </c>
    </row>
    <row r="105" spans="1:37" ht="16.5" thickBot="1">
      <c r="A105" s="2342" t="s">
        <v>1365</v>
      </c>
      <c r="B105" s="2343">
        <v>-871.10640000000012</v>
      </c>
      <c r="C105" s="2343">
        <v>-806.58</v>
      </c>
      <c r="D105" s="2343">
        <v>-645.26400000000012</v>
      </c>
      <c r="E105" s="2343">
        <v>-903.3696000000001</v>
      </c>
      <c r="F105" s="2343">
        <v>-699.3359999999999</v>
      </c>
      <c r="G105" s="2343">
        <v>-826.48800000000006</v>
      </c>
      <c r="H105" s="2343">
        <v>-794.7</v>
      </c>
      <c r="I105" s="2343">
        <v>-858.27600000000007</v>
      </c>
      <c r="J105" s="2343">
        <v>-567.80999999999995</v>
      </c>
      <c r="K105" s="2343">
        <v>-652.98</v>
      </c>
      <c r="L105" s="2343">
        <v>-794.93</v>
      </c>
      <c r="M105" s="2343">
        <v>-823.32</v>
      </c>
      <c r="N105" s="2344">
        <v>-612.20249999999999</v>
      </c>
      <c r="O105" s="2344">
        <v>-845.4224999999999</v>
      </c>
      <c r="P105" s="2344">
        <v>-816.2700000000001</v>
      </c>
      <c r="Q105" s="2344">
        <v>-638.35500000000002</v>
      </c>
      <c r="R105" s="2344">
        <v>-632.74284241587725</v>
      </c>
      <c r="S105" s="2344">
        <v>-873.78871910361136</v>
      </c>
      <c r="T105" s="2344">
        <v>-825.32528904663559</v>
      </c>
      <c r="U105" s="2344">
        <v>-655.85314943387618</v>
      </c>
      <c r="V105" s="2344">
        <v>-601.1</v>
      </c>
      <c r="W105" s="2344">
        <v>-713.05</v>
      </c>
      <c r="X105" s="2344">
        <v>-720.14</v>
      </c>
      <c r="Y105" s="2344">
        <v>-654.65</v>
      </c>
      <c r="Z105" s="2344">
        <v>-571.04999999999995</v>
      </c>
      <c r="AA105" s="2344">
        <v>-525.37</v>
      </c>
      <c r="AB105" s="2344">
        <v>-898.14</v>
      </c>
      <c r="AC105" s="2344">
        <v>-664.85</v>
      </c>
      <c r="AD105" s="2344">
        <v>-571.04999999999995</v>
      </c>
      <c r="AE105" s="2344">
        <v>-525.37</v>
      </c>
      <c r="AF105" s="2344">
        <v>-548.21</v>
      </c>
      <c r="AG105" s="2344">
        <v>-493.38900000000007</v>
      </c>
      <c r="AH105" s="2344">
        <v>-419.38149999999996</v>
      </c>
      <c r="AI105" s="2344">
        <v>-398.411</v>
      </c>
      <c r="AJ105" s="2344">
        <v>-398.41</v>
      </c>
      <c r="AK105" s="2344">
        <v>-405.40000000000003</v>
      </c>
    </row>
    <row r="106" spans="1:37" ht="16.5" thickBot="1">
      <c r="A106" s="2354" t="s">
        <v>1367</v>
      </c>
      <c r="B106" s="2343">
        <v>-39.960599999999992</v>
      </c>
      <c r="C106" s="2343">
        <v>-17.354400000000002</v>
      </c>
      <c r="D106" s="2343">
        <v>-14.423399999999999</v>
      </c>
      <c r="E106" s="2343">
        <v>-8.529300000000001</v>
      </c>
      <c r="F106" s="2343">
        <v>-2.0955999999999997</v>
      </c>
      <c r="G106" s="2343">
        <v>-4.8773</v>
      </c>
      <c r="H106" s="2343">
        <v>-7.0819000000000001</v>
      </c>
      <c r="I106" s="2343">
        <v>-8.4455999999999989</v>
      </c>
      <c r="J106" s="2343">
        <v>-18.448014894199996</v>
      </c>
      <c r="K106" s="2343">
        <v>-8.5661822099999991</v>
      </c>
      <c r="L106" s="2343">
        <v>-8.1496163391999996</v>
      </c>
      <c r="M106" s="2343">
        <v>-4.0699069116999995</v>
      </c>
      <c r="N106" s="2344">
        <v>-5.8002000000000002</v>
      </c>
      <c r="O106" s="2344">
        <v>-21.252300000000002</v>
      </c>
      <c r="P106" s="2344">
        <v>-4.6448999999999998</v>
      </c>
      <c r="Q106" s="2344">
        <v>-14.091899999999999</v>
      </c>
      <c r="R106" s="2344">
        <v>-1.8472791601866252</v>
      </c>
      <c r="S106" s="2344">
        <v>-8.6208902021772946</v>
      </c>
      <c r="T106" s="2344">
        <v>-10.583804976671848</v>
      </c>
      <c r="U106" s="2344">
        <v>-9.9616256609642289</v>
      </c>
      <c r="V106" s="2344">
        <v>-7.9077999999999999</v>
      </c>
      <c r="W106" s="2344">
        <v>-22.22888</v>
      </c>
      <c r="X106" s="2344">
        <v>-6.6192399999999996</v>
      </c>
      <c r="Y106" s="2344">
        <v>-26.92548</v>
      </c>
      <c r="Z106" s="2344">
        <v>-12.408299999999999</v>
      </c>
      <c r="AA106" s="2344">
        <v>-6.3498973063999999</v>
      </c>
      <c r="AB106" s="2344">
        <v>-9.72550497667185</v>
      </c>
      <c r="AC106" s="2344">
        <v>-10.98997</v>
      </c>
      <c r="AD106" s="2344">
        <v>-10.805019999999999</v>
      </c>
      <c r="AE106" s="2344">
        <v>-3.8568999999999996</v>
      </c>
      <c r="AF106" s="2344">
        <v>-20.151700000000002</v>
      </c>
      <c r="AG106" s="2344">
        <v>-11.885200000000001</v>
      </c>
      <c r="AH106" s="2344">
        <v>-6.3775389274809164</v>
      </c>
      <c r="AI106" s="2344">
        <v>-14.7257</v>
      </c>
      <c r="AJ106" s="2344">
        <v>-15.952699999999998</v>
      </c>
      <c r="AK106" s="2344">
        <v>-30.485410000000002</v>
      </c>
    </row>
    <row r="107" spans="1:37" ht="16.5" thickBot="1">
      <c r="A107" s="2342" t="s">
        <v>1368</v>
      </c>
      <c r="B107" s="2343">
        <v>0.48600000000000004</v>
      </c>
      <c r="C107" s="2343">
        <v>0.45</v>
      </c>
      <c r="D107" s="2343">
        <v>0.36000000000000004</v>
      </c>
      <c r="E107" s="2343">
        <v>0.50400000000000011</v>
      </c>
      <c r="F107" s="2343">
        <v>0.44</v>
      </c>
      <c r="G107" s="2343">
        <v>0.52</v>
      </c>
      <c r="H107" s="2343">
        <v>0.5</v>
      </c>
      <c r="I107" s="2343">
        <v>0.54</v>
      </c>
      <c r="J107" s="2343">
        <v>0.55000000000000004</v>
      </c>
      <c r="K107" s="2343">
        <v>0.63</v>
      </c>
      <c r="L107" s="2343">
        <v>0.77</v>
      </c>
      <c r="M107" s="2343">
        <v>0.8</v>
      </c>
      <c r="N107" s="2344">
        <v>0.61199999999999999</v>
      </c>
      <c r="O107" s="2344">
        <v>0.71399999999999997</v>
      </c>
      <c r="P107" s="2344">
        <v>0.66299999999999992</v>
      </c>
      <c r="Q107" s="2344">
        <v>0.56099999999999994</v>
      </c>
      <c r="R107" s="2344">
        <v>0.7162208398133747</v>
      </c>
      <c r="S107" s="2344">
        <v>0.83090979782270591</v>
      </c>
      <c r="T107" s="2344">
        <v>0.77239502332814924</v>
      </c>
      <c r="U107" s="2344">
        <v>0.69047433903576971</v>
      </c>
      <c r="V107" s="2344">
        <v>0.68</v>
      </c>
      <c r="W107" s="2344">
        <v>0.76</v>
      </c>
      <c r="X107" s="2344">
        <v>0.77</v>
      </c>
      <c r="Y107" s="2344">
        <v>0.69</v>
      </c>
      <c r="Z107" s="2344">
        <v>0.68399999999999994</v>
      </c>
      <c r="AA107" s="2344">
        <v>0.76</v>
      </c>
      <c r="AB107" s="2344">
        <v>0.77239502332814924</v>
      </c>
      <c r="AC107" s="2344">
        <v>0.74</v>
      </c>
      <c r="AD107" s="2344">
        <v>0.74</v>
      </c>
      <c r="AE107" s="2344">
        <v>0.74</v>
      </c>
      <c r="AF107" s="2344">
        <v>0.74</v>
      </c>
      <c r="AG107" s="2344">
        <v>0.74</v>
      </c>
      <c r="AH107" s="2344">
        <v>0.87706107251908383</v>
      </c>
      <c r="AI107" s="2344">
        <v>0.88</v>
      </c>
      <c r="AJ107" s="2344">
        <v>0.88</v>
      </c>
      <c r="AK107" s="2344">
        <v>0.96800000000000008</v>
      </c>
    </row>
    <row r="108" spans="1:37" ht="16.5" thickBot="1">
      <c r="A108" s="2342" t="s">
        <v>1369</v>
      </c>
      <c r="B108" s="2343">
        <v>-40.446599999999989</v>
      </c>
      <c r="C108" s="2343">
        <v>-17.804400000000001</v>
      </c>
      <c r="D108" s="2343">
        <v>-14.783399999999999</v>
      </c>
      <c r="E108" s="2343">
        <v>-9.0333000000000006</v>
      </c>
      <c r="F108" s="2343">
        <v>-2.5355999999999996</v>
      </c>
      <c r="G108" s="2343">
        <v>-5.3973000000000004</v>
      </c>
      <c r="H108" s="2343">
        <v>-7.5819000000000001</v>
      </c>
      <c r="I108" s="2343">
        <v>-8.9855999999999998</v>
      </c>
      <c r="J108" s="2343">
        <v>-18.998014894199997</v>
      </c>
      <c r="K108" s="2343">
        <v>-9.1961822099999999</v>
      </c>
      <c r="L108" s="2343">
        <v>-8.9196163391999992</v>
      </c>
      <c r="M108" s="2343">
        <v>-4.8699069116999993</v>
      </c>
      <c r="N108" s="2344">
        <v>-6.4122000000000003</v>
      </c>
      <c r="O108" s="2344">
        <v>-21.9663</v>
      </c>
      <c r="P108" s="2344">
        <v>-5.3079000000000001</v>
      </c>
      <c r="Q108" s="2344">
        <v>-14.652899999999999</v>
      </c>
      <c r="R108" s="2344">
        <v>-2.5634999999999999</v>
      </c>
      <c r="S108" s="2344">
        <v>-9.4518000000000004</v>
      </c>
      <c r="T108" s="2344">
        <v>-11.356199999999998</v>
      </c>
      <c r="U108" s="2344">
        <v>-10.652099999999999</v>
      </c>
      <c r="V108" s="2344">
        <v>-8.5877999999999997</v>
      </c>
      <c r="W108" s="2344">
        <v>-22.988880000000002</v>
      </c>
      <c r="X108" s="2344">
        <v>-7.3892399999999991</v>
      </c>
      <c r="Y108" s="2344">
        <v>-27.615480000000002</v>
      </c>
      <c r="Z108" s="2344">
        <v>-13.092299999999998</v>
      </c>
      <c r="AA108" s="2344">
        <v>-7.1098973063999997</v>
      </c>
      <c r="AB108" s="2344">
        <v>-10.4979</v>
      </c>
      <c r="AC108" s="2344">
        <v>-11.72997</v>
      </c>
      <c r="AD108" s="2344">
        <v>-11.545019999999999</v>
      </c>
      <c r="AE108" s="2344">
        <v>-4.5968999999999998</v>
      </c>
      <c r="AF108" s="2344">
        <v>-20.8917</v>
      </c>
      <c r="AG108" s="2344">
        <v>-12.625200000000001</v>
      </c>
      <c r="AH108" s="2344">
        <v>-7.2545999999999999</v>
      </c>
      <c r="AI108" s="2344">
        <v>-15.605700000000001</v>
      </c>
      <c r="AJ108" s="2344">
        <v>-16.832699999999999</v>
      </c>
      <c r="AK108" s="2344">
        <v>-31.453410000000002</v>
      </c>
    </row>
    <row r="109" spans="1:37" ht="16.5" thickBot="1">
      <c r="A109" s="2354" t="s">
        <v>1370</v>
      </c>
      <c r="B109" s="2343">
        <v>-62.830908500000014</v>
      </c>
      <c r="C109" s="2343">
        <v>-67.376137500000013</v>
      </c>
      <c r="D109" s="2343">
        <v>-40.776710000000001</v>
      </c>
      <c r="E109" s="2343">
        <v>-36.16379400000001</v>
      </c>
      <c r="F109" s="2343">
        <v>-17.192601</v>
      </c>
      <c r="G109" s="2343">
        <v>-26.425983000000002</v>
      </c>
      <c r="H109" s="2343">
        <v>-41.846137499999998</v>
      </c>
      <c r="I109" s="2343">
        <v>-56.268828500000012</v>
      </c>
      <c r="J109" s="2343">
        <v>-95.772383034227573</v>
      </c>
      <c r="K109" s="2343">
        <v>-65.112892334041476</v>
      </c>
      <c r="L109" s="2343">
        <v>-98.481774805881543</v>
      </c>
      <c r="M109" s="2343">
        <v>-64.507324755110503</v>
      </c>
      <c r="N109" s="2344">
        <v>-50.223312205527506</v>
      </c>
      <c r="O109" s="2344">
        <v>-147.04194049506768</v>
      </c>
      <c r="P109" s="2344">
        <v>-130.30879017909518</v>
      </c>
      <c r="Q109" s="2344">
        <v>-74.585402834249891</v>
      </c>
      <c r="R109" s="2344">
        <v>-96.152712671112667</v>
      </c>
      <c r="S109" s="2344">
        <v>-155.60703944757364</v>
      </c>
      <c r="T109" s="2344">
        <v>-180.51080381079859</v>
      </c>
      <c r="U109" s="2344">
        <v>-153.62363694847943</v>
      </c>
      <c r="V109" s="2344">
        <v>-176.78238886354748</v>
      </c>
      <c r="W109" s="2344">
        <v>-359.41743896371719</v>
      </c>
      <c r="X109" s="2344">
        <v>-222.51560849918152</v>
      </c>
      <c r="Y109" s="2344">
        <v>-150.10511230274486</v>
      </c>
      <c r="Z109" s="2344">
        <v>-127.07702319703547</v>
      </c>
      <c r="AA109" s="2344">
        <v>-178.13072878829266</v>
      </c>
      <c r="AB109" s="2344">
        <v>-110.63553962511752</v>
      </c>
      <c r="AC109" s="2344">
        <v>-97.233724931046609</v>
      </c>
      <c r="AD109" s="2344">
        <v>-190.26019830793763</v>
      </c>
      <c r="AE109" s="2344">
        <v>-228.07070162474315</v>
      </c>
      <c r="AF109" s="2344">
        <v>-35.784056020620994</v>
      </c>
      <c r="AG109" s="2344">
        <v>-77.560657561707515</v>
      </c>
      <c r="AH109" s="2344">
        <v>-119.54569879134857</v>
      </c>
      <c r="AI109" s="2344">
        <v>-148.28981428989621</v>
      </c>
      <c r="AJ109" s="2344">
        <v>-118.63963330598853</v>
      </c>
      <c r="AK109" s="2344">
        <v>-103.30490000000002</v>
      </c>
    </row>
    <row r="110" spans="1:37" ht="16.5" thickBot="1">
      <c r="A110" s="2342" t="s">
        <v>1371</v>
      </c>
      <c r="B110" s="2343">
        <v>19.890319499999997</v>
      </c>
      <c r="C110" s="2343">
        <v>18.416962499999997</v>
      </c>
      <c r="D110" s="2343">
        <v>14.733569999999999</v>
      </c>
      <c r="E110" s="2343">
        <v>20.626997999999997</v>
      </c>
      <c r="F110" s="2343">
        <v>4.1466149999999997</v>
      </c>
      <c r="G110" s="2343">
        <v>4.9005449999999993</v>
      </c>
      <c r="H110" s="2343">
        <v>4.7120624999999992</v>
      </c>
      <c r="I110" s="2343">
        <v>5.0890275000000003</v>
      </c>
      <c r="J110" s="2343">
        <v>3.977339999999999</v>
      </c>
      <c r="K110" s="2343">
        <v>4.5769389949748742</v>
      </c>
      <c r="L110" s="2343">
        <v>5.5662773366834157</v>
      </c>
      <c r="M110" s="2343">
        <v>5.7661436683417069</v>
      </c>
      <c r="N110" s="2344">
        <v>4.4337239999999998</v>
      </c>
      <c r="O110" s="2344">
        <v>5.1726780000000003</v>
      </c>
      <c r="P110" s="2344">
        <v>4.8032009999999996</v>
      </c>
      <c r="Q110" s="2344">
        <v>4.0642469999999999</v>
      </c>
      <c r="R110" s="2344">
        <v>4.8262725797064769</v>
      </c>
      <c r="S110" s="2344">
        <v>5.6324670964068826</v>
      </c>
      <c r="T110" s="2344">
        <v>5.2293698380566793</v>
      </c>
      <c r="U110" s="2344">
        <v>4.814340485829959</v>
      </c>
      <c r="V110" s="2344">
        <v>5.38</v>
      </c>
      <c r="W110" s="2344">
        <v>5.07</v>
      </c>
      <c r="X110" s="2344">
        <v>5.5</v>
      </c>
      <c r="Y110" s="2344">
        <v>4.8099999999999996</v>
      </c>
      <c r="Z110" s="2344">
        <v>7.61</v>
      </c>
      <c r="AA110" s="2344">
        <v>5.3235000000000001</v>
      </c>
      <c r="AB110" s="2344">
        <v>5.4967500000000005</v>
      </c>
      <c r="AC110" s="2344">
        <v>6.14</v>
      </c>
      <c r="AD110" s="2344">
        <v>6.14</v>
      </c>
      <c r="AE110" s="2344">
        <v>5.8329999999999993</v>
      </c>
      <c r="AF110" s="2344">
        <v>6.1215000000000002</v>
      </c>
      <c r="AG110" s="2344">
        <v>5.0370752627199629</v>
      </c>
      <c r="AH110" s="2344">
        <v>62.523710050890593</v>
      </c>
      <c r="AI110" s="2344">
        <v>60.018999999999998</v>
      </c>
      <c r="AJ110" s="2344">
        <v>60.02</v>
      </c>
      <c r="AK110" s="2344">
        <v>66.022000000000006</v>
      </c>
    </row>
    <row r="111" spans="1:37" ht="16.5" thickBot="1">
      <c r="A111" s="2342" t="s">
        <v>1372</v>
      </c>
      <c r="B111" s="2343">
        <v>-82.721228000000011</v>
      </c>
      <c r="C111" s="2343">
        <v>-85.79310000000001</v>
      </c>
      <c r="D111" s="2343">
        <v>-55.510280000000002</v>
      </c>
      <c r="E111" s="2343">
        <v>-56.79079200000001</v>
      </c>
      <c r="F111" s="2343">
        <v>-21.339216</v>
      </c>
      <c r="G111" s="2343">
        <v>-31.326528</v>
      </c>
      <c r="H111" s="2343">
        <v>-46.558199999999999</v>
      </c>
      <c r="I111" s="2343">
        <v>-61.357856000000012</v>
      </c>
      <c r="J111" s="2343">
        <v>-99.749723034227571</v>
      </c>
      <c r="K111" s="2343">
        <v>-69.689831329016343</v>
      </c>
      <c r="L111" s="2343">
        <v>-104.04805214256496</v>
      </c>
      <c r="M111" s="2343">
        <v>-70.273468423452215</v>
      </c>
      <c r="N111" s="2344">
        <v>-54.657036205527504</v>
      </c>
      <c r="O111" s="2344">
        <v>-152.21461849506767</v>
      </c>
      <c r="P111" s="2344">
        <v>-135.11199117909518</v>
      </c>
      <c r="Q111" s="2344">
        <v>-78.649649834249885</v>
      </c>
      <c r="R111" s="2344">
        <v>-100.97898525081915</v>
      </c>
      <c r="S111" s="2344">
        <v>-161.23950654398053</v>
      </c>
      <c r="T111" s="2344">
        <v>-185.74017364885526</v>
      </c>
      <c r="U111" s="2344">
        <v>-158.4379774343094</v>
      </c>
      <c r="V111" s="2344">
        <v>-182.16238886354748</v>
      </c>
      <c r="W111" s="2344">
        <v>-364.48743896371718</v>
      </c>
      <c r="X111" s="2344">
        <v>-228.01560849918152</v>
      </c>
      <c r="Y111" s="2344">
        <v>-154.91511230274486</v>
      </c>
      <c r="Z111" s="2344">
        <v>-134.68702319703547</v>
      </c>
      <c r="AA111" s="2344">
        <v>-183.45422878829265</v>
      </c>
      <c r="AB111" s="2344">
        <v>-116.13228962511752</v>
      </c>
      <c r="AC111" s="2344">
        <v>-103.37372493104661</v>
      </c>
      <c r="AD111" s="2344">
        <v>-196.40019830793761</v>
      </c>
      <c r="AE111" s="2344">
        <v>-233.90370162474315</v>
      </c>
      <c r="AF111" s="2344">
        <v>-41.905556020620992</v>
      </c>
      <c r="AG111" s="2344">
        <v>-82.597732824427482</v>
      </c>
      <c r="AH111" s="2344">
        <v>-182.06940884223917</v>
      </c>
      <c r="AI111" s="2344">
        <v>-208.30881428989622</v>
      </c>
      <c r="AJ111" s="2344">
        <v>-178.65963330598854</v>
      </c>
      <c r="AK111" s="2344">
        <v>-169.32690000000002</v>
      </c>
    </row>
    <row r="112" spans="1:37" ht="16.5" thickBot="1">
      <c r="A112" s="2342" t="s">
        <v>1373</v>
      </c>
      <c r="B112" s="2343">
        <v>520.12294999999995</v>
      </c>
      <c r="C112" s="2343">
        <v>418.83125000000001</v>
      </c>
      <c r="D112" s="2343">
        <v>569.98699999999997</v>
      </c>
      <c r="E112" s="2343">
        <v>486.65380000000005</v>
      </c>
      <c r="F112" s="2343">
        <v>315.99700000000007</v>
      </c>
      <c r="G112" s="2343">
        <v>-97.918999999999997</v>
      </c>
      <c r="H112" s="2343">
        <v>146.77750000000003</v>
      </c>
      <c r="I112" s="2343">
        <v>195.06450000000001</v>
      </c>
      <c r="J112" s="2343">
        <v>288.63000000000005</v>
      </c>
      <c r="K112" s="2343">
        <v>108.74000000000001</v>
      </c>
      <c r="L112" s="2343">
        <v>120.56999999999996</v>
      </c>
      <c r="M112" s="2343">
        <v>36.61</v>
      </c>
      <c r="N112" s="2344">
        <v>57.508690869999995</v>
      </c>
      <c r="O112" s="2344">
        <v>82.243600000000015</v>
      </c>
      <c r="P112" s="2344">
        <v>95.652899999999988</v>
      </c>
      <c r="Q112" s="2344">
        <v>38.911199999999994</v>
      </c>
      <c r="R112" s="2344">
        <v>78.179297724429802</v>
      </c>
      <c r="S112" s="2344">
        <v>44.740953397481206</v>
      </c>
      <c r="T112" s="2344">
        <v>105.7500390582673</v>
      </c>
      <c r="U112" s="2344">
        <v>57.152591579821674</v>
      </c>
      <c r="V112" s="2344">
        <v>34.730000000000004</v>
      </c>
      <c r="W112" s="2344">
        <v>23.159999999999997</v>
      </c>
      <c r="X112" s="2344">
        <v>56.220399999999998</v>
      </c>
      <c r="Y112" s="2344">
        <v>45.925034002667815</v>
      </c>
      <c r="Z112" s="2344">
        <v>160.02794251</v>
      </c>
      <c r="AA112" s="2344">
        <v>159.91131246999998</v>
      </c>
      <c r="AB112" s="2344">
        <v>81.390000000000043</v>
      </c>
      <c r="AC112" s="2344">
        <v>118.02999999999997</v>
      </c>
      <c r="AD112" s="2344">
        <v>-26.955551859999986</v>
      </c>
      <c r="AE112" s="2344">
        <v>0.88272981000000073</v>
      </c>
      <c r="AF112" s="2344">
        <v>13.020499999999984</v>
      </c>
      <c r="AG112" s="2344">
        <v>-205.65544899022896</v>
      </c>
      <c r="AH112" s="2344">
        <v>44.395612119289353</v>
      </c>
      <c r="AI112" s="2344">
        <v>5.2696224557521987</v>
      </c>
      <c r="AJ112" s="2344">
        <v>-46.978989810637117</v>
      </c>
      <c r="AK112" s="2344">
        <v>24.398182902298871</v>
      </c>
    </row>
    <row r="113" spans="1:37" ht="16.5" thickBot="1">
      <c r="A113" s="2342" t="s">
        <v>1374</v>
      </c>
      <c r="B113" s="2343">
        <v>520.12294999999995</v>
      </c>
      <c r="C113" s="2343">
        <v>418.83125000000001</v>
      </c>
      <c r="D113" s="2343">
        <v>569.98699999999997</v>
      </c>
      <c r="E113" s="2343">
        <v>486.65380000000005</v>
      </c>
      <c r="F113" s="2343">
        <v>315.99700000000007</v>
      </c>
      <c r="G113" s="2343">
        <v>-97.918999999999997</v>
      </c>
      <c r="H113" s="2343">
        <v>146.77750000000003</v>
      </c>
      <c r="I113" s="2343">
        <v>195.06450000000001</v>
      </c>
      <c r="J113" s="2343">
        <v>288.63000000000005</v>
      </c>
      <c r="K113" s="2343">
        <v>108.74000000000001</v>
      </c>
      <c r="L113" s="2343">
        <v>120.56999999999996</v>
      </c>
      <c r="M113" s="2343">
        <v>36.61</v>
      </c>
      <c r="N113" s="2344">
        <v>57.508690869999995</v>
      </c>
      <c r="O113" s="2344">
        <v>82.243600000000015</v>
      </c>
      <c r="P113" s="2344">
        <v>95.652899999999988</v>
      </c>
      <c r="Q113" s="2344">
        <v>38.911199999999994</v>
      </c>
      <c r="R113" s="2344">
        <v>78.179297724429802</v>
      </c>
      <c r="S113" s="2344">
        <v>44.740953397481206</v>
      </c>
      <c r="T113" s="2344">
        <v>105.7500390582673</v>
      </c>
      <c r="U113" s="2344">
        <v>57.152591579821674</v>
      </c>
      <c r="V113" s="2344">
        <v>34.730000000000004</v>
      </c>
      <c r="W113" s="2344">
        <v>23.159999999999997</v>
      </c>
      <c r="X113" s="2344">
        <v>56.220399999999998</v>
      </c>
      <c r="Y113" s="2344">
        <v>45.925034002667815</v>
      </c>
      <c r="Z113" s="2344">
        <v>160.02794251</v>
      </c>
      <c r="AA113" s="2344">
        <v>159.91131246999998</v>
      </c>
      <c r="AB113" s="2344">
        <v>81.390000000000043</v>
      </c>
      <c r="AC113" s="2344">
        <v>118.02999999999997</v>
      </c>
      <c r="AD113" s="2344">
        <v>-26.955551859999986</v>
      </c>
      <c r="AE113" s="2344">
        <v>0.88272981000000073</v>
      </c>
      <c r="AF113" s="2344">
        <v>13.020499999999984</v>
      </c>
      <c r="AG113" s="2344">
        <v>-205.65544899022896</v>
      </c>
      <c r="AH113" s="2344">
        <v>44.395612119289353</v>
      </c>
      <c r="AI113" s="2344">
        <v>5.2696224557521987</v>
      </c>
      <c r="AJ113" s="2344">
        <v>-46.978989810637117</v>
      </c>
      <c r="AK113" s="2344">
        <v>24.398182902298871</v>
      </c>
    </row>
    <row r="114" spans="1:37" ht="16.5" thickBot="1">
      <c r="A114" s="2342" t="s">
        <v>1375</v>
      </c>
      <c r="B114" s="2343">
        <v>546.33724999999993</v>
      </c>
      <c r="C114" s="2343">
        <v>443.10374999999999</v>
      </c>
      <c r="D114" s="2343">
        <v>589.40499999999997</v>
      </c>
      <c r="E114" s="2343">
        <v>513.83900000000006</v>
      </c>
      <c r="F114" s="2343">
        <v>338.73920000000004</v>
      </c>
      <c r="G114" s="2343">
        <v>-52.976399999999998</v>
      </c>
      <c r="H114" s="2343">
        <v>181.86</v>
      </c>
      <c r="I114" s="2343">
        <v>213.3272</v>
      </c>
      <c r="J114" s="2343">
        <v>308.78000000000003</v>
      </c>
      <c r="K114" s="2343">
        <v>150.92000000000002</v>
      </c>
      <c r="L114" s="2343">
        <v>144.83999999999997</v>
      </c>
      <c r="M114" s="2343">
        <v>72.97</v>
      </c>
      <c r="N114" s="2344">
        <v>83.180790869999996</v>
      </c>
      <c r="O114" s="2344">
        <v>129.79580000000001</v>
      </c>
      <c r="P114" s="2344">
        <v>127.1557</v>
      </c>
      <c r="Q114" s="2344">
        <v>84.644099999999995</v>
      </c>
      <c r="R114" s="2344">
        <v>108.62817195055528</v>
      </c>
      <c r="S114" s="2344">
        <v>95.482522041691084</v>
      </c>
      <c r="T114" s="2344">
        <v>129.68393019059977</v>
      </c>
      <c r="U114" s="2344">
        <v>102.48825757715386</v>
      </c>
      <c r="V114" s="2344">
        <v>90.330000000000013</v>
      </c>
      <c r="W114" s="2344">
        <v>70.86999999999999</v>
      </c>
      <c r="X114" s="2344">
        <v>110.6704</v>
      </c>
      <c r="Y114" s="2344">
        <v>89.030699999999996</v>
      </c>
      <c r="Z114" s="2344">
        <v>260.39794251000001</v>
      </c>
      <c r="AA114" s="2344">
        <v>271.96131247</v>
      </c>
      <c r="AB114" s="2344">
        <v>254.40000000000003</v>
      </c>
      <c r="AC114" s="2344">
        <v>304.92999999999995</v>
      </c>
      <c r="AD114" s="2344">
        <v>89.524448140000004</v>
      </c>
      <c r="AE114" s="2344">
        <v>71.24272981</v>
      </c>
      <c r="AF114" s="2344">
        <v>83.565499999999986</v>
      </c>
      <c r="AG114" s="2344">
        <v>144.87577899959288</v>
      </c>
      <c r="AH114" s="2344">
        <v>158.90811967005078</v>
      </c>
      <c r="AI114" s="2344">
        <v>87.561090066371676</v>
      </c>
      <c r="AJ114" s="2344">
        <v>74.792870334290413</v>
      </c>
      <c r="AK114" s="2344">
        <v>149.03091993021349</v>
      </c>
    </row>
    <row r="115" spans="1:37" ht="16.5" thickBot="1">
      <c r="A115" s="2342" t="s">
        <v>1376</v>
      </c>
      <c r="B115" s="2343">
        <v>-26.214300000000001</v>
      </c>
      <c r="C115" s="2343">
        <v>-24.272500000000001</v>
      </c>
      <c r="D115" s="2343">
        <v>-19.417999999999999</v>
      </c>
      <c r="E115" s="2343">
        <v>-27.185200000000002</v>
      </c>
      <c r="F115" s="2343">
        <v>-22.742199999999997</v>
      </c>
      <c r="G115" s="2343">
        <v>-44.942599999999999</v>
      </c>
      <c r="H115" s="2343">
        <v>-35.082499999999996</v>
      </c>
      <c r="I115" s="2343">
        <v>-18.262699999999999</v>
      </c>
      <c r="J115" s="2343">
        <v>-20.149999999999999</v>
      </c>
      <c r="K115" s="2343">
        <v>-42.180000000000007</v>
      </c>
      <c r="L115" s="2343">
        <v>-24.270000000000003</v>
      </c>
      <c r="M115" s="2343">
        <v>-36.36</v>
      </c>
      <c r="N115" s="2344">
        <v>-25.6721</v>
      </c>
      <c r="O115" s="2344">
        <v>-47.552200000000006</v>
      </c>
      <c r="P115" s="2344">
        <v>-31.502800000000004</v>
      </c>
      <c r="Q115" s="2344">
        <v>-45.732900000000001</v>
      </c>
      <c r="R115" s="2344">
        <v>-30.44887422612549</v>
      </c>
      <c r="S115" s="2344">
        <v>-50.741568644209877</v>
      </c>
      <c r="T115" s="2344">
        <v>-23.933891132332462</v>
      </c>
      <c r="U115" s="2344">
        <v>-45.335665997332185</v>
      </c>
      <c r="V115" s="2344">
        <v>-55.600000000000009</v>
      </c>
      <c r="W115" s="2344">
        <v>-47.709999999999994</v>
      </c>
      <c r="X115" s="2344">
        <v>-54.45</v>
      </c>
      <c r="Y115" s="2344">
        <v>-43.105665997332181</v>
      </c>
      <c r="Z115" s="2344">
        <v>-100.37</v>
      </c>
      <c r="AA115" s="2344">
        <v>-112.05</v>
      </c>
      <c r="AB115" s="2344">
        <v>-173.01</v>
      </c>
      <c r="AC115" s="2344">
        <v>-186.89999999999998</v>
      </c>
      <c r="AD115" s="2344">
        <v>-116.47999999999999</v>
      </c>
      <c r="AE115" s="2344">
        <v>-70.36</v>
      </c>
      <c r="AF115" s="2344">
        <v>-70.545000000000002</v>
      </c>
      <c r="AG115" s="2344">
        <v>-350.53122798982184</v>
      </c>
      <c r="AH115" s="2344">
        <v>-114.51250755076143</v>
      </c>
      <c r="AI115" s="2344">
        <v>-82.291467610619478</v>
      </c>
      <c r="AJ115" s="2344">
        <v>-121.77186014492753</v>
      </c>
      <c r="AK115" s="2344">
        <v>-124.63273702791462</v>
      </c>
    </row>
    <row r="116" spans="1:37" ht="16.5" thickBot="1">
      <c r="A116" s="2339" t="s">
        <v>1377</v>
      </c>
      <c r="B116" s="2340">
        <v>5574.9460449999997</v>
      </c>
      <c r="C116" s="2340">
        <v>5087.2342500000004</v>
      </c>
      <c r="D116" s="2340">
        <v>4107.8129550000003</v>
      </c>
      <c r="E116" s="2340">
        <v>5757.8414760000014</v>
      </c>
      <c r="F116" s="2340">
        <v>4243.3461522116731</v>
      </c>
      <c r="G116" s="2340">
        <v>5102.3788918506334</v>
      </c>
      <c r="H116" s="2340">
        <v>4920.922639879007</v>
      </c>
      <c r="I116" s="2340">
        <v>5309.5131899971911</v>
      </c>
      <c r="J116" s="2340">
        <v>4315.7916273125002</v>
      </c>
      <c r="K116" s="2340">
        <v>4799.1370328615012</v>
      </c>
      <c r="L116" s="2340">
        <v>5745.0612500154994</v>
      </c>
      <c r="M116" s="2340">
        <v>6094.8752850000001</v>
      </c>
      <c r="N116" s="2341">
        <v>5330.3062058099995</v>
      </c>
      <c r="O116" s="2341">
        <v>5493.1725849999993</v>
      </c>
      <c r="P116" s="2341">
        <v>5432.1215400000001</v>
      </c>
      <c r="Q116" s="2341">
        <v>5733.1072183333335</v>
      </c>
      <c r="R116" s="2341">
        <v>5282.0811815894294</v>
      </c>
      <c r="S116" s="2341">
        <v>5352.1362824541429</v>
      </c>
      <c r="T116" s="2341">
        <v>5391.8144707769943</v>
      </c>
      <c r="U116" s="2341">
        <v>5961.3663582289646</v>
      </c>
      <c r="V116" s="2341">
        <v>5297.8072550000006</v>
      </c>
      <c r="W116" s="2341">
        <v>5401.1758725</v>
      </c>
      <c r="X116" s="2341">
        <v>5451.4970964999993</v>
      </c>
      <c r="Y116" s="2341">
        <v>6069.2215649999998</v>
      </c>
      <c r="Z116" s="2341">
        <v>5335.170555833748</v>
      </c>
      <c r="AA116" s="2341">
        <v>5618.6376895912099</v>
      </c>
      <c r="AB116" s="2341">
        <v>5372.5850145163249</v>
      </c>
      <c r="AC116" s="2341">
        <v>5591.617389136577</v>
      </c>
      <c r="AD116" s="2341">
        <v>4915.1337640062175</v>
      </c>
      <c r="AE116" s="2341">
        <v>5156.6938455842401</v>
      </c>
      <c r="AF116" s="2341">
        <v>4818.0545050014043</v>
      </c>
      <c r="AG116" s="2341">
        <v>5278.9034824890969</v>
      </c>
      <c r="AH116" s="2341">
        <v>5633.3305430703376</v>
      </c>
      <c r="AI116" s="2341">
        <v>4340.9423132865095</v>
      </c>
      <c r="AJ116" s="2341">
        <v>4610.9392617622671</v>
      </c>
      <c r="AK116" s="2341">
        <v>5304.0601983478409</v>
      </c>
    </row>
    <row r="117" spans="1:37" ht="16.5" thickBot="1">
      <c r="A117" s="2342" t="s">
        <v>1378</v>
      </c>
      <c r="B117" s="2343">
        <v>5686.3128999999999</v>
      </c>
      <c r="C117" s="2343">
        <v>5265.3647000000001</v>
      </c>
      <c r="D117" s="2343">
        <v>4213.1030000000001</v>
      </c>
      <c r="E117" s="2343">
        <v>5897.1491000000015</v>
      </c>
      <c r="F117" s="2343">
        <v>4410.8170899966735</v>
      </c>
      <c r="G117" s="2343">
        <v>5213.8577701271333</v>
      </c>
      <c r="H117" s="2343">
        <v>5011.3317248790072</v>
      </c>
      <c r="I117" s="2343">
        <v>5408.946914997191</v>
      </c>
      <c r="J117" s="2343">
        <v>4417.7307273124998</v>
      </c>
      <c r="K117" s="2343">
        <v>4915.7877928615007</v>
      </c>
      <c r="L117" s="2343">
        <v>5872.3848100154992</v>
      </c>
      <c r="M117" s="2343">
        <v>6232.7189500000004</v>
      </c>
      <c r="N117" s="2344">
        <v>5424.9733999999999</v>
      </c>
      <c r="O117" s="2344">
        <v>5599.9407999999994</v>
      </c>
      <c r="P117" s="2344">
        <v>5595.7273500000001</v>
      </c>
      <c r="Q117" s="2344">
        <v>5843.8912</v>
      </c>
      <c r="R117" s="2344">
        <v>5364.6203096134996</v>
      </c>
      <c r="S117" s="2344">
        <v>5437.2995000000001</v>
      </c>
      <c r="T117" s="2344">
        <v>5556.7325999999994</v>
      </c>
      <c r="U117" s="2344">
        <v>6115.0769999999993</v>
      </c>
      <c r="V117" s="2344">
        <v>5445.9530000000004</v>
      </c>
      <c r="W117" s="2344">
        <v>5489.9212500000003</v>
      </c>
      <c r="X117" s="2344">
        <v>5636.9274999999998</v>
      </c>
      <c r="Y117" s="2344">
        <v>6139.1264999999994</v>
      </c>
      <c r="Z117" s="2344">
        <v>5514.9435000000003</v>
      </c>
      <c r="AA117" s="2344">
        <v>5800.9472000000005</v>
      </c>
      <c r="AB117" s="2344">
        <v>5640.1695</v>
      </c>
      <c r="AC117" s="2344">
        <v>5844.67155</v>
      </c>
      <c r="AD117" s="2344">
        <v>5544.4690000000001</v>
      </c>
      <c r="AE117" s="2344">
        <v>5691.2499999999991</v>
      </c>
      <c r="AF117" s="2344">
        <v>5299.6719999999996</v>
      </c>
      <c r="AG117" s="2344">
        <v>5581.9440000000004</v>
      </c>
      <c r="AH117" s="2344">
        <v>5905.8011169999991</v>
      </c>
      <c r="AI117" s="2344">
        <v>4618.1333520000007</v>
      </c>
      <c r="AJ117" s="2344">
        <v>4853.3360619999994</v>
      </c>
      <c r="AK117" s="2344">
        <v>5565.3876656175253</v>
      </c>
    </row>
    <row r="118" spans="1:37" ht="16.5" thickBot="1">
      <c r="A118" s="2342" t="s">
        <v>1379</v>
      </c>
      <c r="B118" s="2343">
        <v>-111.36685500000002</v>
      </c>
      <c r="C118" s="2343">
        <v>-178.13045</v>
      </c>
      <c r="D118" s="2343">
        <v>-105.29004500000001</v>
      </c>
      <c r="E118" s="2343">
        <v>-139.30762400000003</v>
      </c>
      <c r="F118" s="2343">
        <v>-167.47093778499999</v>
      </c>
      <c r="G118" s="2343">
        <v>-111.47887827650001</v>
      </c>
      <c r="H118" s="2343">
        <v>-90.40908499999999</v>
      </c>
      <c r="I118" s="2343">
        <v>-99.433724999999981</v>
      </c>
      <c r="J118" s="2343">
        <v>-101.9391</v>
      </c>
      <c r="K118" s="2343">
        <v>-116.65075999999999</v>
      </c>
      <c r="L118" s="2343">
        <v>-127.32356000000001</v>
      </c>
      <c r="M118" s="2343">
        <v>-137.84366499999999</v>
      </c>
      <c r="N118" s="2344">
        <v>-94.667194189999989</v>
      </c>
      <c r="O118" s="2344">
        <v>-106.768215</v>
      </c>
      <c r="P118" s="2344">
        <v>-163.60581000000002</v>
      </c>
      <c r="Q118" s="2344">
        <v>-110.78398166666665</v>
      </c>
      <c r="R118" s="2344">
        <v>-82.539128024069868</v>
      </c>
      <c r="S118" s="2344">
        <v>-85.16321754585752</v>
      </c>
      <c r="T118" s="2344">
        <v>-164.91812922300477</v>
      </c>
      <c r="U118" s="2344">
        <v>-153.71064177103489</v>
      </c>
      <c r="V118" s="2344">
        <v>-148.14574499999998</v>
      </c>
      <c r="W118" s="2344">
        <v>-88.745377500000004</v>
      </c>
      <c r="X118" s="2344">
        <v>-185.43040350000001</v>
      </c>
      <c r="Y118" s="2344">
        <v>-69.904935000000009</v>
      </c>
      <c r="Z118" s="2344">
        <v>-179.77294416625219</v>
      </c>
      <c r="AA118" s="2344">
        <v>-182.30951040879063</v>
      </c>
      <c r="AB118" s="2344">
        <v>-267.58448548367545</v>
      </c>
      <c r="AC118" s="2344">
        <v>-253.05416086342319</v>
      </c>
      <c r="AD118" s="2344">
        <v>-629.3352359937827</v>
      </c>
      <c r="AE118" s="2344">
        <v>-534.5561544157589</v>
      </c>
      <c r="AF118" s="2344">
        <v>-481.6174949985957</v>
      </c>
      <c r="AG118" s="2344">
        <v>-303.0405175109039</v>
      </c>
      <c r="AH118" s="2344">
        <v>-272.47057392966127</v>
      </c>
      <c r="AI118" s="2344">
        <v>-277.19103871349148</v>
      </c>
      <c r="AJ118" s="2344">
        <v>-242.3968002377319</v>
      </c>
      <c r="AK118" s="2344">
        <v>-261.32746726968418</v>
      </c>
    </row>
    <row r="119" spans="1:37" ht="16.5" thickBot="1">
      <c r="A119" s="2342" t="s">
        <v>1380</v>
      </c>
      <c r="B119" s="2343">
        <v>490.84139999999996</v>
      </c>
      <c r="C119" s="2343">
        <v>400.77499999999998</v>
      </c>
      <c r="D119" s="2343">
        <v>360.34399999999999</v>
      </c>
      <c r="E119" s="2343">
        <v>488.59960000000001</v>
      </c>
      <c r="F119" s="2343">
        <v>281.33419999999995</v>
      </c>
      <c r="G119" s="2343">
        <v>417.40859999999998</v>
      </c>
      <c r="H119" s="2343">
        <v>378.30249999999995</v>
      </c>
      <c r="I119" s="2343">
        <v>412.78469999999993</v>
      </c>
      <c r="J119" s="2343">
        <v>423.94999999999993</v>
      </c>
      <c r="K119" s="2343">
        <v>317.59000000000003</v>
      </c>
      <c r="L119" s="2343">
        <v>279.72000000000003</v>
      </c>
      <c r="M119" s="2343">
        <v>427.02</v>
      </c>
      <c r="N119" s="2344">
        <v>431.18253081000006</v>
      </c>
      <c r="O119" s="2344">
        <v>496.53480000000002</v>
      </c>
      <c r="P119" s="2344">
        <v>407.40160000000003</v>
      </c>
      <c r="Q119" s="2344">
        <v>395.18520000000001</v>
      </c>
      <c r="R119" s="2344">
        <v>451.43999999999994</v>
      </c>
      <c r="S119" s="2344">
        <v>522.31999999999994</v>
      </c>
      <c r="T119" s="2344">
        <v>407.3716</v>
      </c>
      <c r="U119" s="2344">
        <v>391.12</v>
      </c>
      <c r="V119" s="2344">
        <v>351.72</v>
      </c>
      <c r="W119" s="2344">
        <v>466.15999999999997</v>
      </c>
      <c r="X119" s="2344">
        <v>423.21000000000004</v>
      </c>
      <c r="Y119" s="2344">
        <v>489.83</v>
      </c>
      <c r="Z119" s="2344">
        <v>392.82650000000001</v>
      </c>
      <c r="AA119" s="2344">
        <v>491.65100000000007</v>
      </c>
      <c r="AB119" s="2344">
        <v>470.21500000000003</v>
      </c>
      <c r="AC119" s="2344">
        <v>458.03655000000003</v>
      </c>
      <c r="AD119" s="2344">
        <v>349.017</v>
      </c>
      <c r="AE119" s="2344">
        <v>303.87149999999997</v>
      </c>
      <c r="AF119" s="2344">
        <v>411.78999999999996</v>
      </c>
      <c r="AG119" s="2344">
        <v>457.17900000000003</v>
      </c>
      <c r="AH119" s="2344">
        <v>1088.3837169999999</v>
      </c>
      <c r="AI119" s="2344">
        <v>102.69757200000001</v>
      </c>
      <c r="AJ119" s="2344">
        <v>99.733912000000004</v>
      </c>
      <c r="AK119" s="2344">
        <v>108.52816199999999</v>
      </c>
    </row>
    <row r="120" spans="1:37" ht="16.5" thickBot="1">
      <c r="A120" s="2342" t="s">
        <v>1381</v>
      </c>
      <c r="B120" s="2343">
        <v>502.15139999999997</v>
      </c>
      <c r="C120" s="2343">
        <v>464.95499999999998</v>
      </c>
      <c r="D120" s="2343">
        <v>371.964</v>
      </c>
      <c r="E120" s="2343">
        <v>520.74959999999999</v>
      </c>
      <c r="F120" s="2343">
        <v>353.89419999999996</v>
      </c>
      <c r="G120" s="2343">
        <v>418.23859999999996</v>
      </c>
      <c r="H120" s="2343">
        <v>402.15249999999997</v>
      </c>
      <c r="I120" s="2343">
        <v>434.32469999999995</v>
      </c>
      <c r="J120" s="2343">
        <v>453.16999999999996</v>
      </c>
      <c r="K120" s="2343">
        <v>356.06</v>
      </c>
      <c r="L120" s="2343">
        <v>323.69</v>
      </c>
      <c r="M120" s="2343">
        <v>485.53</v>
      </c>
      <c r="N120" s="2344">
        <v>451.43840000000006</v>
      </c>
      <c r="O120" s="2344">
        <v>513.54480000000001</v>
      </c>
      <c r="P120" s="2344">
        <v>472.64160000000004</v>
      </c>
      <c r="Q120" s="2344">
        <v>410.53520000000003</v>
      </c>
      <c r="R120" s="2344">
        <v>451.43999999999994</v>
      </c>
      <c r="S120" s="2344">
        <v>522.31999999999994</v>
      </c>
      <c r="T120" s="2344">
        <v>491.80160000000001</v>
      </c>
      <c r="U120" s="2344">
        <v>470.15999999999997</v>
      </c>
      <c r="V120" s="2344">
        <v>431.63</v>
      </c>
      <c r="W120" s="2344">
        <v>471.28</v>
      </c>
      <c r="X120" s="2344">
        <v>519.47</v>
      </c>
      <c r="Y120" s="2344">
        <v>489.9</v>
      </c>
      <c r="Z120" s="2344">
        <v>392.82650000000001</v>
      </c>
      <c r="AA120" s="2344">
        <v>494.84600000000006</v>
      </c>
      <c r="AB120" s="2344">
        <v>519.46500000000003</v>
      </c>
      <c r="AC120" s="2344">
        <v>469.05</v>
      </c>
      <c r="AD120" s="2344">
        <v>392.83</v>
      </c>
      <c r="AE120" s="2344">
        <v>410.71249999999998</v>
      </c>
      <c r="AF120" s="2344">
        <v>411.78999999999996</v>
      </c>
      <c r="AG120" s="2344">
        <v>457.17900000000003</v>
      </c>
      <c r="AH120" s="2344">
        <v>1088.3837169999999</v>
      </c>
      <c r="AI120" s="2344">
        <v>102.69757200000001</v>
      </c>
      <c r="AJ120" s="2344">
        <v>107.35991200000001</v>
      </c>
      <c r="AK120" s="2344">
        <v>108.52816199999999</v>
      </c>
    </row>
    <row r="121" spans="1:37" ht="16.5" thickBot="1">
      <c r="A121" s="2342" t="s">
        <v>1339</v>
      </c>
      <c r="B121" s="2343">
        <v>-11.309999999999999</v>
      </c>
      <c r="C121" s="2343">
        <v>-64.180000000000007</v>
      </c>
      <c r="D121" s="2343">
        <v>-11.620000000000001</v>
      </c>
      <c r="E121" s="2343">
        <v>-32.15</v>
      </c>
      <c r="F121" s="2343">
        <v>-72.559999999999988</v>
      </c>
      <c r="G121" s="2343">
        <v>-0.83</v>
      </c>
      <c r="H121" s="2343">
        <v>-23.849999999999998</v>
      </c>
      <c r="I121" s="2343">
        <v>-21.539999999999996</v>
      </c>
      <c r="J121" s="2343">
        <v>-29.22</v>
      </c>
      <c r="K121" s="2343">
        <v>-38.47</v>
      </c>
      <c r="L121" s="2343">
        <v>-43.97</v>
      </c>
      <c r="M121" s="2343">
        <v>-58.510000000000005</v>
      </c>
      <c r="N121" s="2344">
        <v>-20.255869189999999</v>
      </c>
      <c r="O121" s="2344">
        <v>-17.009999999999998</v>
      </c>
      <c r="P121" s="2344">
        <v>-65.240000000000009</v>
      </c>
      <c r="Q121" s="2344">
        <v>-15.35</v>
      </c>
      <c r="R121" s="2344">
        <v>0</v>
      </c>
      <c r="S121" s="2344">
        <v>0</v>
      </c>
      <c r="T121" s="2344">
        <v>-84.43</v>
      </c>
      <c r="U121" s="2344">
        <v>-79.039999999999992</v>
      </c>
      <c r="V121" s="2344">
        <v>-79.91</v>
      </c>
      <c r="W121" s="2344">
        <v>-5.12</v>
      </c>
      <c r="X121" s="2344">
        <v>-96.259999999999991</v>
      </c>
      <c r="Y121" s="2344">
        <v>-7.0000000000000007E-2</v>
      </c>
      <c r="Z121" s="2344">
        <v>0</v>
      </c>
      <c r="AA121" s="2344">
        <v>-3.1949999999999998</v>
      </c>
      <c r="AB121" s="2344">
        <v>-49.25</v>
      </c>
      <c r="AC121" s="2344">
        <v>-11.013450000000001</v>
      </c>
      <c r="AD121" s="2344">
        <v>-43.812999999999995</v>
      </c>
      <c r="AE121" s="2344">
        <v>-106.84099999999999</v>
      </c>
      <c r="AF121" s="2344">
        <v>0</v>
      </c>
      <c r="AG121" s="2344">
        <v>0</v>
      </c>
      <c r="AH121" s="2344">
        <v>0</v>
      </c>
      <c r="AI121" s="2344">
        <v>0</v>
      </c>
      <c r="AJ121" s="2344">
        <v>-7.6259999999999994</v>
      </c>
      <c r="AK121" s="2344">
        <v>0</v>
      </c>
    </row>
    <row r="122" spans="1:37" ht="16.5" thickBot="1">
      <c r="A122" s="2342" t="s">
        <v>1382</v>
      </c>
      <c r="B122" s="2358">
        <v>5084.1046450000003</v>
      </c>
      <c r="C122" s="2358">
        <v>4686.4592499999999</v>
      </c>
      <c r="D122" s="2358">
        <v>3747.4689550000003</v>
      </c>
      <c r="E122" s="2358">
        <v>5269.241876000001</v>
      </c>
      <c r="F122" s="2358">
        <v>3962.0119522116734</v>
      </c>
      <c r="G122" s="2358">
        <v>4684.9702918506337</v>
      </c>
      <c r="H122" s="2358">
        <v>4542.6201398790072</v>
      </c>
      <c r="I122" s="2358">
        <v>4896.728489997191</v>
      </c>
      <c r="J122" s="2358">
        <v>3891.8416273124999</v>
      </c>
      <c r="K122" s="2358">
        <v>4481.5470328615002</v>
      </c>
      <c r="L122" s="2358">
        <v>5465.3412500154991</v>
      </c>
      <c r="M122" s="2358">
        <v>5667.8552850000005</v>
      </c>
      <c r="N122" s="2359">
        <v>4899.1236749999998</v>
      </c>
      <c r="O122" s="2359">
        <v>4996.6377849999999</v>
      </c>
      <c r="P122" s="2359">
        <v>5024.71994</v>
      </c>
      <c r="Q122" s="2359">
        <v>5337.9220183333327</v>
      </c>
      <c r="R122" s="2359">
        <v>4830.6411815894298</v>
      </c>
      <c r="S122" s="2359">
        <v>4829.8162824541432</v>
      </c>
      <c r="T122" s="2359">
        <v>4984.4428707769948</v>
      </c>
      <c r="U122" s="2359">
        <v>5570.2463582289647</v>
      </c>
      <c r="V122" s="2359">
        <v>4946.0872550000004</v>
      </c>
      <c r="W122" s="2359">
        <v>4935.015872500001</v>
      </c>
      <c r="X122" s="2359">
        <v>5028.2870964999993</v>
      </c>
      <c r="Y122" s="2359">
        <v>5579.3915649999999</v>
      </c>
      <c r="Z122" s="2359">
        <v>4942.3440558337479</v>
      </c>
      <c r="AA122" s="2359">
        <v>5126.9866895912091</v>
      </c>
      <c r="AB122" s="2359">
        <v>4902.3700145163248</v>
      </c>
      <c r="AC122" s="2359">
        <v>5133.5808391365763</v>
      </c>
      <c r="AD122" s="2359">
        <v>4566.1167640062176</v>
      </c>
      <c r="AE122" s="2359">
        <v>4852.8223455842408</v>
      </c>
      <c r="AF122" s="2359">
        <v>4406.2645050014034</v>
      </c>
      <c r="AG122" s="2359">
        <v>4821.7244824890968</v>
      </c>
      <c r="AH122" s="2359">
        <v>4544.9468260703379</v>
      </c>
      <c r="AI122" s="2359">
        <v>4238.2447412865095</v>
      </c>
      <c r="AJ122" s="2359">
        <v>4511.2053497622674</v>
      </c>
      <c r="AK122" s="2359">
        <v>5195.5320363478413</v>
      </c>
    </row>
    <row r="123" spans="1:37" ht="16.5" thickBot="1">
      <c r="A123" s="2342" t="s">
        <v>1343</v>
      </c>
      <c r="B123" s="2358">
        <v>5184.1615000000002</v>
      </c>
      <c r="C123" s="2358">
        <v>4800.4097000000002</v>
      </c>
      <c r="D123" s="2358">
        <v>3841.1390000000001</v>
      </c>
      <c r="E123" s="2358">
        <v>5376.3995000000014</v>
      </c>
      <c r="F123" s="2358">
        <v>4056.9228899966733</v>
      </c>
      <c r="G123" s="2358">
        <v>4795.6191701271337</v>
      </c>
      <c r="H123" s="2358">
        <v>4609.1792248790071</v>
      </c>
      <c r="I123" s="2358">
        <v>4974.6222149971909</v>
      </c>
      <c r="J123" s="2358">
        <v>3964.5607273124997</v>
      </c>
      <c r="K123" s="2358">
        <v>4559.7277928615003</v>
      </c>
      <c r="L123" s="2358">
        <v>5548.6948100154996</v>
      </c>
      <c r="M123" s="2358">
        <v>5747.1889500000007</v>
      </c>
      <c r="N123" s="2359">
        <v>4973.5349999999999</v>
      </c>
      <c r="O123" s="2359">
        <v>5086.3959999999997</v>
      </c>
      <c r="P123" s="2359">
        <v>5123.0857500000002</v>
      </c>
      <c r="Q123" s="2359">
        <v>5433.3559999999998</v>
      </c>
      <c r="R123" s="2359">
        <v>4913.1803096135</v>
      </c>
      <c r="S123" s="2359">
        <v>4914.9795000000004</v>
      </c>
      <c r="T123" s="2359">
        <v>5064.9309999999996</v>
      </c>
      <c r="U123" s="2359">
        <v>5644.9169999999995</v>
      </c>
      <c r="V123" s="2359">
        <v>5014.3230000000003</v>
      </c>
      <c r="W123" s="2359">
        <v>5018.6412500000006</v>
      </c>
      <c r="X123" s="2359">
        <v>5117.4574999999995</v>
      </c>
      <c r="Y123" s="2359">
        <v>5649.2264999999998</v>
      </c>
      <c r="Z123" s="2359">
        <v>5122.1170000000002</v>
      </c>
      <c r="AA123" s="2359">
        <v>5306.1012000000001</v>
      </c>
      <c r="AB123" s="2359">
        <v>5120.7044999999998</v>
      </c>
      <c r="AC123" s="2359">
        <v>5375.6215499999998</v>
      </c>
      <c r="AD123" s="2359">
        <v>5151.6390000000001</v>
      </c>
      <c r="AE123" s="2359">
        <v>5280.5374999999995</v>
      </c>
      <c r="AF123" s="2359">
        <v>4887.8819999999996</v>
      </c>
      <c r="AG123" s="2359">
        <v>5124.7650000000003</v>
      </c>
      <c r="AH123" s="2359">
        <v>4817.4173999999994</v>
      </c>
      <c r="AI123" s="2359">
        <v>4515.4357800000007</v>
      </c>
      <c r="AJ123" s="2359">
        <v>4745.9761499999995</v>
      </c>
      <c r="AK123" s="2359">
        <v>5456.8595036175257</v>
      </c>
    </row>
    <row r="124" spans="1:37" ht="16.5" thickBot="1">
      <c r="A124" s="2342" t="s">
        <v>1344</v>
      </c>
      <c r="B124" s="2358">
        <v>-100.05685500000001</v>
      </c>
      <c r="C124" s="2358">
        <v>-113.95044999999999</v>
      </c>
      <c r="D124" s="2358">
        <v>-93.670045000000002</v>
      </c>
      <c r="E124" s="2358">
        <v>-107.15762400000003</v>
      </c>
      <c r="F124" s="2358">
        <v>-94.910937784999987</v>
      </c>
      <c r="G124" s="2358">
        <v>-110.64887827650001</v>
      </c>
      <c r="H124" s="2358">
        <v>-66.559084999999996</v>
      </c>
      <c r="I124" s="2358">
        <v>-77.893724999999989</v>
      </c>
      <c r="J124" s="2358">
        <v>-72.719099999999997</v>
      </c>
      <c r="K124" s="2358">
        <v>-78.180759999999992</v>
      </c>
      <c r="L124" s="2358">
        <v>-83.353560000000016</v>
      </c>
      <c r="M124" s="2358">
        <v>-79.333664999999996</v>
      </c>
      <c r="N124" s="2359">
        <v>-74.411324999999991</v>
      </c>
      <c r="O124" s="2359">
        <v>-89.758215000000007</v>
      </c>
      <c r="P124" s="2359">
        <v>-98.36581000000001</v>
      </c>
      <c r="Q124" s="2359">
        <v>-95.433981666666654</v>
      </c>
      <c r="R124" s="2359">
        <v>-82.539128024069868</v>
      </c>
      <c r="S124" s="2359">
        <v>-85.16321754585752</v>
      </c>
      <c r="T124" s="2359">
        <v>-80.488129223004748</v>
      </c>
      <c r="U124" s="2359">
        <v>-74.670641771034894</v>
      </c>
      <c r="V124" s="2359">
        <v>-68.235744999999994</v>
      </c>
      <c r="W124" s="2359">
        <v>-83.625377499999999</v>
      </c>
      <c r="X124" s="2359">
        <v>-89.170403500000006</v>
      </c>
      <c r="Y124" s="2359">
        <v>-69.834935000000016</v>
      </c>
      <c r="Z124" s="2359">
        <v>-179.77294416625219</v>
      </c>
      <c r="AA124" s="2359">
        <v>-179.11451040879064</v>
      </c>
      <c r="AB124" s="2359">
        <v>-218.33448548367545</v>
      </c>
      <c r="AC124" s="2359">
        <v>-242.04071086342319</v>
      </c>
      <c r="AD124" s="2359">
        <v>-585.52223599378272</v>
      </c>
      <c r="AE124" s="2359">
        <v>-427.71515441575895</v>
      </c>
      <c r="AF124" s="2359">
        <v>-481.6174949985957</v>
      </c>
      <c r="AG124" s="2359">
        <v>-303.0405175109039</v>
      </c>
      <c r="AH124" s="2359">
        <v>-272.47057392966127</v>
      </c>
      <c r="AI124" s="2359">
        <v>-277.19103871349148</v>
      </c>
      <c r="AJ124" s="2359">
        <v>-234.77080023773189</v>
      </c>
      <c r="AK124" s="2359">
        <v>-261.32746726968418</v>
      </c>
    </row>
    <row r="125" spans="1:37" ht="16.5" thickBot="1">
      <c r="A125" s="2342" t="s">
        <v>1383</v>
      </c>
      <c r="B125" s="2343">
        <v>5175.75</v>
      </c>
      <c r="C125" s="2343">
        <v>4791.75</v>
      </c>
      <c r="D125" s="2343">
        <v>3836.61</v>
      </c>
      <c r="E125" s="2343">
        <v>5372.6100000000006</v>
      </c>
      <c r="F125" s="2343">
        <v>4047.7319399966732</v>
      </c>
      <c r="G125" s="2343">
        <v>4784.0701701271337</v>
      </c>
      <c r="H125" s="2343">
        <v>4605.2001748790071</v>
      </c>
      <c r="I125" s="2343">
        <v>4966.287714997191</v>
      </c>
      <c r="J125" s="2343">
        <v>3958.0699999999997</v>
      </c>
      <c r="K125" s="2343">
        <v>4546.42</v>
      </c>
      <c r="L125" s="2343">
        <v>5541.8</v>
      </c>
      <c r="M125" s="2343">
        <v>5739.0750000000007</v>
      </c>
      <c r="N125" s="2344">
        <v>4963.43</v>
      </c>
      <c r="O125" s="2344">
        <v>5070.9429999999993</v>
      </c>
      <c r="P125" s="2344">
        <v>5115.18</v>
      </c>
      <c r="Q125" s="2344">
        <v>5424.9143333333332</v>
      </c>
      <c r="R125" s="2344">
        <v>4903.55</v>
      </c>
      <c r="S125" s="2344">
        <v>4906.348</v>
      </c>
      <c r="T125" s="2344">
        <v>5056.6319999999996</v>
      </c>
      <c r="U125" s="2344">
        <v>5637.17</v>
      </c>
      <c r="V125" s="2344">
        <v>5001.1500000000005</v>
      </c>
      <c r="W125" s="2344">
        <v>5005.9400000000005</v>
      </c>
      <c r="X125" s="2344">
        <v>5105.5</v>
      </c>
      <c r="Y125" s="2344">
        <v>5636.13</v>
      </c>
      <c r="Z125" s="2344">
        <v>5101.3110000000006</v>
      </c>
      <c r="AA125" s="2344">
        <v>5203.4742000000006</v>
      </c>
      <c r="AB125" s="2344">
        <v>5105.5</v>
      </c>
      <c r="AC125" s="2344">
        <v>5351.28</v>
      </c>
      <c r="AD125" s="2344">
        <v>4796.71</v>
      </c>
      <c r="AE125" s="2344">
        <v>4985.298499999999</v>
      </c>
      <c r="AF125" s="2344">
        <v>4671.2924999999996</v>
      </c>
      <c r="AG125" s="2344">
        <v>4932.549</v>
      </c>
      <c r="AH125" s="2344">
        <v>4625.518399999999</v>
      </c>
      <c r="AI125" s="2344">
        <v>4333.27628</v>
      </c>
      <c r="AJ125" s="2344">
        <v>4551.0379999999996</v>
      </c>
      <c r="AK125" s="2344">
        <v>5263.6061296296293</v>
      </c>
    </row>
    <row r="126" spans="1:37" ht="16.5" thickBot="1">
      <c r="A126" s="2342" t="s">
        <v>1375</v>
      </c>
      <c r="B126" s="2343">
        <v>5184</v>
      </c>
      <c r="C126" s="2343">
        <v>4800</v>
      </c>
      <c r="D126" s="2343">
        <v>3840</v>
      </c>
      <c r="E126" s="2343">
        <v>5376.0000000000009</v>
      </c>
      <c r="F126" s="2343">
        <v>4055.9819399966732</v>
      </c>
      <c r="G126" s="2343">
        <v>4793.9701701271333</v>
      </c>
      <c r="H126" s="2343">
        <v>4608.5901748790075</v>
      </c>
      <c r="I126" s="2343">
        <v>4973.457714997191</v>
      </c>
      <c r="J126" s="2343">
        <v>3962.8799999999997</v>
      </c>
      <c r="K126" s="2343">
        <v>4557.3100000000004</v>
      </c>
      <c r="L126" s="2343">
        <v>5548.03</v>
      </c>
      <c r="M126" s="2343">
        <v>5746.18</v>
      </c>
      <c r="N126" s="2344">
        <v>4969.54</v>
      </c>
      <c r="O126" s="2344">
        <v>5082.6899999999996</v>
      </c>
      <c r="P126" s="2344">
        <v>5121.7300000000005</v>
      </c>
      <c r="Q126" s="2344">
        <v>5433.0159999999996</v>
      </c>
      <c r="R126" s="2344">
        <v>4909.8500000000004</v>
      </c>
      <c r="S126" s="2344">
        <v>4912.54</v>
      </c>
      <c r="T126" s="2344">
        <v>5062.5</v>
      </c>
      <c r="U126" s="2344">
        <v>5643.03</v>
      </c>
      <c r="V126" s="2344">
        <v>5008.05</v>
      </c>
      <c r="W126" s="2344">
        <v>5012.84</v>
      </c>
      <c r="X126" s="2344">
        <v>5112.3999999999996</v>
      </c>
      <c r="Y126" s="2344">
        <v>5643.03</v>
      </c>
      <c r="Z126" s="2344">
        <v>5108.2110000000002</v>
      </c>
      <c r="AA126" s="2344">
        <v>5210.3742000000002</v>
      </c>
      <c r="AB126" s="2344">
        <v>5112.3999999999996</v>
      </c>
      <c r="AC126" s="2344">
        <v>5368.0199999999995</v>
      </c>
      <c r="AD126" s="2344">
        <v>5142.34</v>
      </c>
      <c r="AE126" s="2344">
        <v>5270.8984999999993</v>
      </c>
      <c r="AF126" s="2344">
        <v>4875.5824999999995</v>
      </c>
      <c r="AG126" s="2344">
        <v>5119.3590000000004</v>
      </c>
      <c r="AH126" s="2344">
        <v>4812.1983999999993</v>
      </c>
      <c r="AI126" s="2344">
        <v>4510.9562800000003</v>
      </c>
      <c r="AJ126" s="2344">
        <v>4736.5079999999998</v>
      </c>
      <c r="AK126" s="2344">
        <v>5446.9865</v>
      </c>
    </row>
    <row r="127" spans="1:37" ht="16.5" thickBot="1">
      <c r="A127" s="2342" t="s">
        <v>1376</v>
      </c>
      <c r="B127" s="2343">
        <v>-8.25</v>
      </c>
      <c r="C127" s="2343">
        <v>-8.25</v>
      </c>
      <c r="D127" s="2343">
        <v>-3.3899999999999997</v>
      </c>
      <c r="E127" s="2343">
        <v>-3.3899999999999997</v>
      </c>
      <c r="F127" s="2343">
        <v>-8.25</v>
      </c>
      <c r="G127" s="2343">
        <v>-9.9</v>
      </c>
      <c r="H127" s="2343">
        <v>-3.3899999999999997</v>
      </c>
      <c r="I127" s="2343">
        <v>-7.17</v>
      </c>
      <c r="J127" s="2343">
        <v>-4.8099999999999996</v>
      </c>
      <c r="K127" s="2343">
        <v>-10.89</v>
      </c>
      <c r="L127" s="2343">
        <v>-6.2299999999999995</v>
      </c>
      <c r="M127" s="2343">
        <v>-7.1049999999999898</v>
      </c>
      <c r="N127" s="2344">
        <v>-6.1099999999999994</v>
      </c>
      <c r="O127" s="2344">
        <v>-11.747000000000002</v>
      </c>
      <c r="P127" s="2344">
        <v>-6.55</v>
      </c>
      <c r="Q127" s="2344">
        <v>-8.1016666666666595</v>
      </c>
      <c r="R127" s="2344">
        <v>-6.2999999999999989</v>
      </c>
      <c r="S127" s="2344">
        <v>-6.1920000000000002</v>
      </c>
      <c r="T127" s="2344">
        <v>-5.8680000000000003</v>
      </c>
      <c r="U127" s="2344">
        <v>-5.8599999999999994</v>
      </c>
      <c r="V127" s="2344">
        <v>-6.8999999999999995</v>
      </c>
      <c r="W127" s="2344">
        <v>-6.8999999999999995</v>
      </c>
      <c r="X127" s="2344">
        <v>-6.8999999999999995</v>
      </c>
      <c r="Y127" s="2344">
        <v>-6.8999999999999995</v>
      </c>
      <c r="Z127" s="2344">
        <v>-6.8999999999999995</v>
      </c>
      <c r="AA127" s="2344">
        <v>-6.8999999999999995</v>
      </c>
      <c r="AB127" s="2344">
        <v>-6.8999999999999995</v>
      </c>
      <c r="AC127" s="2344">
        <v>-16.740000000000002</v>
      </c>
      <c r="AD127" s="2344">
        <v>-345.63</v>
      </c>
      <c r="AE127" s="2344">
        <v>-285.60000000000002</v>
      </c>
      <c r="AF127" s="2344">
        <v>-204.29</v>
      </c>
      <c r="AG127" s="2344">
        <v>-186.81</v>
      </c>
      <c r="AH127" s="2344">
        <v>-186.67999999999998</v>
      </c>
      <c r="AI127" s="2344">
        <v>-177.68</v>
      </c>
      <c r="AJ127" s="2344">
        <v>-185.47</v>
      </c>
      <c r="AK127" s="2344">
        <v>-183.38037037037037</v>
      </c>
    </row>
    <row r="128" spans="1:37" ht="16.5" thickBot="1">
      <c r="A128" s="2342" t="s">
        <v>1384</v>
      </c>
      <c r="B128" s="2343">
        <v>-91.645355000000009</v>
      </c>
      <c r="C128" s="2343">
        <v>-105.29074999999999</v>
      </c>
      <c r="D128" s="2343">
        <v>-89.141045000000005</v>
      </c>
      <c r="E128" s="2343">
        <v>-103.36812400000002</v>
      </c>
      <c r="F128" s="2343">
        <v>-85.719987784999987</v>
      </c>
      <c r="G128" s="2343">
        <v>-99.099878276500007</v>
      </c>
      <c r="H128" s="2343">
        <v>-62.580034999999995</v>
      </c>
      <c r="I128" s="2343">
        <v>-69.559224999999984</v>
      </c>
      <c r="J128" s="2343">
        <v>-66.228372687499999</v>
      </c>
      <c r="K128" s="2343">
        <v>-64.872967138499988</v>
      </c>
      <c r="L128" s="2343">
        <v>-76.458749984500017</v>
      </c>
      <c r="M128" s="2343">
        <v>-71.219715000000008</v>
      </c>
      <c r="N128" s="2344">
        <v>-64.306324999999987</v>
      </c>
      <c r="O128" s="2344">
        <v>-74.305215000000004</v>
      </c>
      <c r="P128" s="2344">
        <v>-90.460060000000013</v>
      </c>
      <c r="Q128" s="2344">
        <v>-86.992314999999991</v>
      </c>
      <c r="R128" s="2344">
        <v>-72.908818410569864</v>
      </c>
      <c r="S128" s="2344">
        <v>-76.531717545857518</v>
      </c>
      <c r="T128" s="2344">
        <v>-72.189129223004755</v>
      </c>
      <c r="U128" s="2344">
        <v>-66.923641771034895</v>
      </c>
      <c r="V128" s="2344">
        <v>-55.062744999999993</v>
      </c>
      <c r="W128" s="2344">
        <v>-70.924127499999997</v>
      </c>
      <c r="X128" s="2344">
        <v>-77.212903499999996</v>
      </c>
      <c r="Y128" s="2344">
        <v>-56.73843500000001</v>
      </c>
      <c r="Z128" s="2344">
        <v>-158.96694416625218</v>
      </c>
      <c r="AA128" s="2344">
        <v>-76.487510408790627</v>
      </c>
      <c r="AB128" s="2344">
        <v>-203.12998548367545</v>
      </c>
      <c r="AC128" s="2344">
        <v>-217.69916086342317</v>
      </c>
      <c r="AD128" s="2344">
        <v>-230.59323599378274</v>
      </c>
      <c r="AE128" s="2344">
        <v>-132.47615441575891</v>
      </c>
      <c r="AF128" s="2344">
        <v>-265.02799499859566</v>
      </c>
      <c r="AG128" s="2344">
        <v>-110.8245175109039</v>
      </c>
      <c r="AH128" s="2344">
        <v>-80.571573929661312</v>
      </c>
      <c r="AI128" s="2344">
        <v>-95.031538713491457</v>
      </c>
      <c r="AJ128" s="2344">
        <v>-39.832650237731883</v>
      </c>
      <c r="AK128" s="2344">
        <v>-68.074093281787796</v>
      </c>
    </row>
    <row r="129" spans="1:37" ht="16.5" thickBot="1">
      <c r="A129" s="2342" t="s">
        <v>1375</v>
      </c>
      <c r="B129" s="2343">
        <v>0.1615</v>
      </c>
      <c r="C129" s="2343">
        <v>0.40969999999999995</v>
      </c>
      <c r="D129" s="2343">
        <v>1.139</v>
      </c>
      <c r="E129" s="2343">
        <v>0.39949999999999997</v>
      </c>
      <c r="F129" s="2343">
        <v>0.94094999999999995</v>
      </c>
      <c r="G129" s="2343">
        <v>1.649</v>
      </c>
      <c r="H129" s="2343">
        <v>0.58905000000000007</v>
      </c>
      <c r="I129" s="2343">
        <v>1.1645000000000001</v>
      </c>
      <c r="J129" s="2343">
        <v>1.6807273125</v>
      </c>
      <c r="K129" s="2343">
        <v>2.4177928615000002</v>
      </c>
      <c r="L129" s="2343">
        <v>0.66481001549999996</v>
      </c>
      <c r="M129" s="2343">
        <v>1.0089499999999998</v>
      </c>
      <c r="N129" s="2344">
        <v>3.9949999999999992</v>
      </c>
      <c r="O129" s="2344">
        <v>3.706</v>
      </c>
      <c r="P129" s="2344">
        <v>1.35575</v>
      </c>
      <c r="Q129" s="2344">
        <v>0.34</v>
      </c>
      <c r="R129" s="2344">
        <v>3.3303096134999999</v>
      </c>
      <c r="S129" s="2344">
        <v>2.4395000000000002</v>
      </c>
      <c r="T129" s="2344">
        <v>2.431</v>
      </c>
      <c r="U129" s="2344">
        <v>1.8869999999999998</v>
      </c>
      <c r="V129" s="2344">
        <v>6.2730000000000006</v>
      </c>
      <c r="W129" s="2344">
        <v>5.8012499999999996</v>
      </c>
      <c r="X129" s="2344">
        <v>5.0575000000000001</v>
      </c>
      <c r="Y129" s="2344">
        <v>6.1964999999999995</v>
      </c>
      <c r="Z129" s="2344">
        <v>13.905999999999999</v>
      </c>
      <c r="AA129" s="2344">
        <v>95.727000000000004</v>
      </c>
      <c r="AB129" s="2344">
        <v>8.3044999999999991</v>
      </c>
      <c r="AC129" s="2344">
        <v>7.6015500000000014</v>
      </c>
      <c r="AD129" s="2344">
        <v>9.2989999999999995</v>
      </c>
      <c r="AE129" s="2344">
        <v>9.6389999999999993</v>
      </c>
      <c r="AF129" s="2344">
        <v>12.299499999999998</v>
      </c>
      <c r="AG129" s="2344">
        <v>5.4059999999999997</v>
      </c>
      <c r="AH129" s="2344">
        <v>5.2190000000000003</v>
      </c>
      <c r="AI129" s="2344">
        <v>4.4794999999999998</v>
      </c>
      <c r="AJ129" s="2344">
        <v>9.4681499999999996</v>
      </c>
      <c r="AK129" s="2344">
        <v>9.873003617525999</v>
      </c>
    </row>
    <row r="130" spans="1:37" ht="16.5" thickBot="1">
      <c r="A130" s="2342" t="s">
        <v>1376</v>
      </c>
      <c r="B130" s="2343">
        <v>-91.806855000000013</v>
      </c>
      <c r="C130" s="2343">
        <v>-105.70044999999999</v>
      </c>
      <c r="D130" s="2343">
        <v>-90.280045000000001</v>
      </c>
      <c r="E130" s="2343">
        <v>-103.76762400000003</v>
      </c>
      <c r="F130" s="2343">
        <v>-86.660937784999987</v>
      </c>
      <c r="G130" s="2343">
        <v>-100.74887827650001</v>
      </c>
      <c r="H130" s="2343">
        <v>-63.169084999999995</v>
      </c>
      <c r="I130" s="2343">
        <v>-70.723724999999988</v>
      </c>
      <c r="J130" s="2343">
        <v>-67.909099999999995</v>
      </c>
      <c r="K130" s="2343">
        <v>-67.290759999999992</v>
      </c>
      <c r="L130" s="2343">
        <v>-77.123560000000012</v>
      </c>
      <c r="M130" s="2343">
        <v>-72.228665000000007</v>
      </c>
      <c r="N130" s="2344">
        <v>-68.301324999999991</v>
      </c>
      <c r="O130" s="2344">
        <v>-78.011215000000007</v>
      </c>
      <c r="P130" s="2344">
        <v>-91.815810000000013</v>
      </c>
      <c r="Q130" s="2344">
        <v>-87.332314999999994</v>
      </c>
      <c r="R130" s="2344">
        <v>-76.239128024069871</v>
      </c>
      <c r="S130" s="2344">
        <v>-78.971217545857513</v>
      </c>
      <c r="T130" s="2344">
        <v>-74.620129223004753</v>
      </c>
      <c r="U130" s="2344">
        <v>-68.810641771034895</v>
      </c>
      <c r="V130" s="2344">
        <v>-61.335744999999996</v>
      </c>
      <c r="W130" s="2344">
        <v>-76.725377499999993</v>
      </c>
      <c r="X130" s="2344">
        <v>-82.2704035</v>
      </c>
      <c r="Y130" s="2344">
        <v>-62.93493500000001</v>
      </c>
      <c r="Z130" s="2344">
        <v>-172.87294416625218</v>
      </c>
      <c r="AA130" s="2344">
        <v>-172.21451040879063</v>
      </c>
      <c r="AB130" s="2344">
        <v>-211.43448548367545</v>
      </c>
      <c r="AC130" s="2344">
        <v>-225.30071086342318</v>
      </c>
      <c r="AD130" s="2344">
        <v>-239.89223599378275</v>
      </c>
      <c r="AE130" s="2344">
        <v>-142.11515441575892</v>
      </c>
      <c r="AF130" s="2344">
        <v>-277.32749499859568</v>
      </c>
      <c r="AG130" s="2344">
        <v>-116.23051751090391</v>
      </c>
      <c r="AH130" s="2344">
        <v>-85.790573929661306</v>
      </c>
      <c r="AI130" s="2344">
        <v>-99.511038713491459</v>
      </c>
      <c r="AJ130" s="2344">
        <v>-49.300800237731885</v>
      </c>
      <c r="AK130" s="2344">
        <v>-77.947096899313792</v>
      </c>
    </row>
    <row r="131" spans="1:37" ht="16.5" thickBot="1">
      <c r="A131" s="2339" t="s">
        <v>1385</v>
      </c>
      <c r="B131" s="2340">
        <v>-7960.2938898480297</v>
      </c>
      <c r="C131" s="2340">
        <v>819.21999342544223</v>
      </c>
      <c r="D131" s="2340">
        <v>-6176.9925083539538</v>
      </c>
      <c r="E131" s="2340">
        <v>4893.3684385035849</v>
      </c>
      <c r="F131" s="2340">
        <v>5960.1703127017563</v>
      </c>
      <c r="G131" s="2340">
        <v>3847.9639467476841</v>
      </c>
      <c r="H131" s="2340">
        <v>2497.5984196300501</v>
      </c>
      <c r="I131" s="2340">
        <v>341.77785459359939</v>
      </c>
      <c r="J131" s="2340">
        <v>-15439.95247079927</v>
      </c>
      <c r="K131" s="2340">
        <v>-6976.9040536739467</v>
      </c>
      <c r="L131" s="2340">
        <v>20302.96616570621</v>
      </c>
      <c r="M131" s="2340">
        <v>4118.4814815623467</v>
      </c>
      <c r="N131" s="2341">
        <v>3173.1635542556323</v>
      </c>
      <c r="O131" s="2341">
        <v>-5546.3990948855535</v>
      </c>
      <c r="P131" s="2341">
        <v>-2058.1103653940886</v>
      </c>
      <c r="Q131" s="2341">
        <v>-1017.3444102717503</v>
      </c>
      <c r="R131" s="2341">
        <v>4803.7397564595703</v>
      </c>
      <c r="S131" s="2341">
        <v>-3341.2025131453702</v>
      </c>
      <c r="T131" s="2341">
        <v>-7891.0207133859149</v>
      </c>
      <c r="U131" s="2341">
        <v>-6047.9734055204608</v>
      </c>
      <c r="V131" s="2341">
        <v>-2183.2577892135578</v>
      </c>
      <c r="W131" s="2341">
        <v>3359.7163370494163</v>
      </c>
      <c r="X131" s="2341">
        <v>7447.2989773540558</v>
      </c>
      <c r="Y131" s="2341">
        <v>-874.92104995388945</v>
      </c>
      <c r="Z131" s="2341">
        <v>2535.1397932410855</v>
      </c>
      <c r="AA131" s="2341">
        <v>-179.85603583758621</v>
      </c>
      <c r="AB131" s="2341">
        <v>2447.2366601764752</v>
      </c>
      <c r="AC131" s="2341">
        <v>8326.3821296997448</v>
      </c>
      <c r="AD131" s="2341">
        <v>6849.648088970911</v>
      </c>
      <c r="AE131" s="2341">
        <v>-4041.2501225690958</v>
      </c>
      <c r="AF131" s="2341">
        <v>-2557.0232593293385</v>
      </c>
      <c r="AG131" s="2341">
        <v>-1125.6736133560762</v>
      </c>
      <c r="AH131" s="2341">
        <v>-7605.6250885145864</v>
      </c>
      <c r="AI131" s="2341">
        <v>7535.4637296194396</v>
      </c>
      <c r="AJ131" s="2341">
        <v>7647.0819702383951</v>
      </c>
      <c r="AK131" s="2341">
        <v>-5821.9859598205594</v>
      </c>
    </row>
    <row r="132" spans="1:37" ht="16.5" thickBot="1">
      <c r="A132" s="2339" t="s">
        <v>1386</v>
      </c>
      <c r="B132" s="2340">
        <v>0</v>
      </c>
      <c r="C132" s="2340">
        <v>0</v>
      </c>
      <c r="D132" s="2340">
        <v>0</v>
      </c>
      <c r="E132" s="2340">
        <v>0</v>
      </c>
      <c r="F132" s="2340">
        <v>0</v>
      </c>
      <c r="G132" s="2340">
        <v>0</v>
      </c>
      <c r="H132" s="2340">
        <v>0</v>
      </c>
      <c r="I132" s="2340">
        <v>0</v>
      </c>
      <c r="J132" s="2340">
        <v>0</v>
      </c>
      <c r="K132" s="2340">
        <v>0</v>
      </c>
      <c r="L132" s="2340">
        <v>0</v>
      </c>
      <c r="M132" s="2340">
        <v>0</v>
      </c>
      <c r="N132" s="2341">
        <v>0</v>
      </c>
      <c r="O132" s="2341">
        <v>0</v>
      </c>
      <c r="P132" s="2341">
        <v>0</v>
      </c>
      <c r="Q132" s="2341">
        <v>0</v>
      </c>
      <c r="R132" s="2341">
        <v>0</v>
      </c>
      <c r="S132" s="2341">
        <v>0</v>
      </c>
      <c r="T132" s="2341">
        <v>0</v>
      </c>
      <c r="U132" s="2341">
        <v>0</v>
      </c>
      <c r="V132" s="2341">
        <v>0</v>
      </c>
      <c r="W132" s="2341">
        <v>0</v>
      </c>
      <c r="X132" s="2341">
        <v>0</v>
      </c>
      <c r="Y132" s="2341">
        <v>0</v>
      </c>
      <c r="Z132" s="2341">
        <v>0</v>
      </c>
      <c r="AA132" s="2341">
        <v>0</v>
      </c>
      <c r="AB132" s="2341">
        <v>0</v>
      </c>
      <c r="AC132" s="2341">
        <v>0</v>
      </c>
      <c r="AD132" s="2341">
        <v>0</v>
      </c>
      <c r="AE132" s="2341">
        <v>0</v>
      </c>
      <c r="AF132" s="2341">
        <v>0</v>
      </c>
      <c r="AG132" s="2341">
        <v>0</v>
      </c>
      <c r="AH132" s="2341">
        <v>0</v>
      </c>
      <c r="AI132" s="2341">
        <v>0</v>
      </c>
      <c r="AJ132" s="2341">
        <v>0</v>
      </c>
      <c r="AK132" s="2341">
        <v>0</v>
      </c>
    </row>
    <row r="133" spans="1:37" ht="16.5" thickBot="1">
      <c r="A133" s="2342" t="s">
        <v>1387</v>
      </c>
      <c r="B133" s="2343">
        <v>0</v>
      </c>
      <c r="C133" s="2343">
        <v>0</v>
      </c>
      <c r="D133" s="2343">
        <v>0</v>
      </c>
      <c r="E133" s="2343">
        <v>0</v>
      </c>
      <c r="F133" s="2343">
        <v>0</v>
      </c>
      <c r="G133" s="2343">
        <v>0</v>
      </c>
      <c r="H133" s="2343">
        <v>0</v>
      </c>
      <c r="I133" s="2343">
        <v>0</v>
      </c>
      <c r="J133" s="2343">
        <v>0</v>
      </c>
      <c r="K133" s="2343">
        <v>0</v>
      </c>
      <c r="L133" s="2343">
        <v>0</v>
      </c>
      <c r="M133" s="2343">
        <v>0</v>
      </c>
      <c r="N133" s="2344">
        <v>0</v>
      </c>
      <c r="O133" s="2344">
        <v>0</v>
      </c>
      <c r="P133" s="2344">
        <v>0</v>
      </c>
      <c r="Q133" s="2344">
        <v>0</v>
      </c>
      <c r="R133" s="2344">
        <v>0</v>
      </c>
      <c r="S133" s="2344">
        <v>0</v>
      </c>
      <c r="T133" s="2344">
        <v>0</v>
      </c>
      <c r="U133" s="2344">
        <v>0</v>
      </c>
      <c r="V133" s="2344">
        <v>0</v>
      </c>
      <c r="W133" s="2344">
        <v>0</v>
      </c>
      <c r="X133" s="2344">
        <v>0</v>
      </c>
      <c r="Y133" s="2344">
        <v>0</v>
      </c>
      <c r="Z133" s="2344">
        <v>0</v>
      </c>
      <c r="AA133" s="2344">
        <v>0</v>
      </c>
      <c r="AB133" s="2344">
        <v>0</v>
      </c>
      <c r="AC133" s="2344">
        <v>0</v>
      </c>
      <c r="AD133" s="2344">
        <v>0</v>
      </c>
      <c r="AE133" s="2344">
        <v>0</v>
      </c>
      <c r="AF133" s="2344">
        <v>0</v>
      </c>
      <c r="AG133" s="2344">
        <v>0</v>
      </c>
      <c r="AH133" s="2344">
        <v>0</v>
      </c>
      <c r="AI133" s="2344">
        <v>0</v>
      </c>
      <c r="AJ133" s="2344">
        <v>0</v>
      </c>
      <c r="AK133" s="2344">
        <v>0</v>
      </c>
    </row>
    <row r="134" spans="1:37" ht="16.5" thickBot="1">
      <c r="A134" s="2342" t="s">
        <v>1388</v>
      </c>
      <c r="B134" s="2343">
        <v>0</v>
      </c>
      <c r="C134" s="2343">
        <v>0</v>
      </c>
      <c r="D134" s="2343">
        <v>0</v>
      </c>
      <c r="E134" s="2343">
        <v>0</v>
      </c>
      <c r="F134" s="2343">
        <v>0</v>
      </c>
      <c r="G134" s="2343">
        <v>0</v>
      </c>
      <c r="H134" s="2343">
        <v>0</v>
      </c>
      <c r="I134" s="2343">
        <v>0</v>
      </c>
      <c r="J134" s="2343">
        <v>0</v>
      </c>
      <c r="K134" s="2343">
        <v>0</v>
      </c>
      <c r="L134" s="2343">
        <v>0</v>
      </c>
      <c r="M134" s="2343">
        <v>0</v>
      </c>
      <c r="N134" s="2344">
        <v>0</v>
      </c>
      <c r="O134" s="2344">
        <v>0</v>
      </c>
      <c r="P134" s="2344">
        <v>0</v>
      </c>
      <c r="Q134" s="2344">
        <v>0</v>
      </c>
      <c r="R134" s="2344">
        <v>0</v>
      </c>
      <c r="S134" s="2344">
        <v>0</v>
      </c>
      <c r="T134" s="2344">
        <v>0</v>
      </c>
      <c r="U134" s="2344">
        <v>0</v>
      </c>
      <c r="V134" s="2344">
        <v>0</v>
      </c>
      <c r="W134" s="2344">
        <v>0</v>
      </c>
      <c r="X134" s="2344">
        <v>0</v>
      </c>
      <c r="Y134" s="2344">
        <v>0</v>
      </c>
      <c r="Z134" s="2344">
        <v>0</v>
      </c>
      <c r="AA134" s="2344">
        <v>0</v>
      </c>
      <c r="AB134" s="2344">
        <v>0</v>
      </c>
      <c r="AC134" s="2344">
        <v>0</v>
      </c>
      <c r="AD134" s="2344">
        <v>0</v>
      </c>
      <c r="AE134" s="2344">
        <v>0</v>
      </c>
      <c r="AF134" s="2344">
        <v>0</v>
      </c>
      <c r="AG134" s="2344">
        <v>0</v>
      </c>
      <c r="AH134" s="2344">
        <v>0</v>
      </c>
      <c r="AI134" s="2344">
        <v>0</v>
      </c>
      <c r="AJ134" s="2344">
        <v>0</v>
      </c>
      <c r="AK134" s="2344">
        <v>0</v>
      </c>
    </row>
    <row r="135" spans="1:37" ht="16.5" thickBot="1">
      <c r="A135" s="2342" t="s">
        <v>1389</v>
      </c>
      <c r="B135" s="2343">
        <v>0</v>
      </c>
      <c r="C135" s="2343">
        <v>0</v>
      </c>
      <c r="D135" s="2343">
        <v>0</v>
      </c>
      <c r="E135" s="2343">
        <v>0</v>
      </c>
      <c r="F135" s="2343">
        <v>0</v>
      </c>
      <c r="G135" s="2343">
        <v>0</v>
      </c>
      <c r="H135" s="2343">
        <v>0</v>
      </c>
      <c r="I135" s="2343">
        <v>0</v>
      </c>
      <c r="J135" s="2343">
        <v>0</v>
      </c>
      <c r="K135" s="2343">
        <v>0</v>
      </c>
      <c r="L135" s="2343">
        <v>0</v>
      </c>
      <c r="M135" s="2343">
        <v>0</v>
      </c>
      <c r="N135" s="2344">
        <v>0</v>
      </c>
      <c r="O135" s="2344">
        <v>0</v>
      </c>
      <c r="P135" s="2344">
        <v>0</v>
      </c>
      <c r="Q135" s="2344">
        <v>0</v>
      </c>
      <c r="R135" s="2344">
        <v>0</v>
      </c>
      <c r="S135" s="2344">
        <v>0</v>
      </c>
      <c r="T135" s="2344">
        <v>0</v>
      </c>
      <c r="U135" s="2344">
        <v>0</v>
      </c>
      <c r="V135" s="2344">
        <v>0</v>
      </c>
      <c r="W135" s="2344">
        <v>0</v>
      </c>
      <c r="X135" s="2344">
        <v>0</v>
      </c>
      <c r="Y135" s="2344">
        <v>0</v>
      </c>
      <c r="Z135" s="2344">
        <v>0</v>
      </c>
      <c r="AA135" s="2344">
        <v>0</v>
      </c>
      <c r="AB135" s="2344">
        <v>0</v>
      </c>
      <c r="AC135" s="2344">
        <v>0</v>
      </c>
      <c r="AD135" s="2344">
        <v>0</v>
      </c>
      <c r="AE135" s="2344">
        <v>0</v>
      </c>
      <c r="AF135" s="2344">
        <v>0</v>
      </c>
      <c r="AG135" s="2344">
        <v>0</v>
      </c>
      <c r="AH135" s="2344">
        <v>0</v>
      </c>
      <c r="AI135" s="2344">
        <v>0</v>
      </c>
      <c r="AJ135" s="2344">
        <v>0</v>
      </c>
      <c r="AK135" s="2344">
        <v>0</v>
      </c>
    </row>
    <row r="136" spans="1:37" ht="16.5" thickBot="1">
      <c r="A136" s="2342" t="s">
        <v>1343</v>
      </c>
      <c r="B136" s="2343">
        <v>0</v>
      </c>
      <c r="C136" s="2343">
        <v>0</v>
      </c>
      <c r="D136" s="2343">
        <v>0</v>
      </c>
      <c r="E136" s="2343">
        <v>0</v>
      </c>
      <c r="F136" s="2343">
        <v>0</v>
      </c>
      <c r="G136" s="2343">
        <v>0</v>
      </c>
      <c r="H136" s="2343">
        <v>0</v>
      </c>
      <c r="I136" s="2343">
        <v>0</v>
      </c>
      <c r="J136" s="2343">
        <v>0</v>
      </c>
      <c r="K136" s="2343">
        <v>0</v>
      </c>
      <c r="L136" s="2343">
        <v>0</v>
      </c>
      <c r="M136" s="2343">
        <v>0</v>
      </c>
      <c r="N136" s="2344">
        <v>0</v>
      </c>
      <c r="O136" s="2344">
        <v>0</v>
      </c>
      <c r="P136" s="2344">
        <v>0</v>
      </c>
      <c r="Q136" s="2344">
        <v>0</v>
      </c>
      <c r="R136" s="2344">
        <v>0</v>
      </c>
      <c r="S136" s="2344">
        <v>0</v>
      </c>
      <c r="T136" s="2344">
        <v>0</v>
      </c>
      <c r="U136" s="2344">
        <v>0</v>
      </c>
      <c r="V136" s="2344">
        <v>0</v>
      </c>
      <c r="W136" s="2344">
        <v>0</v>
      </c>
      <c r="X136" s="2344">
        <v>0</v>
      </c>
      <c r="Y136" s="2344">
        <v>0</v>
      </c>
      <c r="Z136" s="2344">
        <v>0</v>
      </c>
      <c r="AA136" s="2344">
        <v>0</v>
      </c>
      <c r="AB136" s="2344">
        <v>0</v>
      </c>
      <c r="AC136" s="2344">
        <v>0</v>
      </c>
      <c r="AD136" s="2344">
        <v>0</v>
      </c>
      <c r="AE136" s="2344">
        <v>0</v>
      </c>
      <c r="AF136" s="2344">
        <v>0</v>
      </c>
      <c r="AG136" s="2344">
        <v>0</v>
      </c>
      <c r="AH136" s="2344">
        <v>0</v>
      </c>
      <c r="AI136" s="2344">
        <v>0</v>
      </c>
      <c r="AJ136" s="2344">
        <v>0</v>
      </c>
      <c r="AK136" s="2344">
        <v>0</v>
      </c>
    </row>
    <row r="137" spans="1:37" ht="16.5" thickBot="1">
      <c r="A137" s="2360" t="s">
        <v>1390</v>
      </c>
      <c r="B137" s="2343">
        <v>0</v>
      </c>
      <c r="C137" s="2343">
        <v>0</v>
      </c>
      <c r="D137" s="2343">
        <v>0</v>
      </c>
      <c r="E137" s="2343">
        <v>0</v>
      </c>
      <c r="F137" s="2343">
        <v>0</v>
      </c>
      <c r="G137" s="2343">
        <v>0</v>
      </c>
      <c r="H137" s="2343">
        <v>0</v>
      </c>
      <c r="I137" s="2343">
        <v>0</v>
      </c>
      <c r="J137" s="2343">
        <v>0</v>
      </c>
      <c r="K137" s="2343">
        <v>0</v>
      </c>
      <c r="L137" s="2343">
        <v>0</v>
      </c>
      <c r="M137" s="2343">
        <v>0</v>
      </c>
      <c r="N137" s="2344">
        <v>0</v>
      </c>
      <c r="O137" s="2344">
        <v>0</v>
      </c>
      <c r="P137" s="2344">
        <v>0</v>
      </c>
      <c r="Q137" s="2344">
        <v>0</v>
      </c>
      <c r="R137" s="2344">
        <v>0</v>
      </c>
      <c r="S137" s="2344">
        <v>0</v>
      </c>
      <c r="T137" s="2344">
        <v>0</v>
      </c>
      <c r="U137" s="2344">
        <v>0</v>
      </c>
      <c r="V137" s="2344">
        <v>0</v>
      </c>
      <c r="W137" s="2344">
        <v>0</v>
      </c>
      <c r="X137" s="2344">
        <v>0</v>
      </c>
      <c r="Y137" s="2344">
        <v>0</v>
      </c>
      <c r="Z137" s="2344">
        <v>0</v>
      </c>
      <c r="AA137" s="2344">
        <v>0</v>
      </c>
      <c r="AB137" s="2344">
        <v>0</v>
      </c>
      <c r="AC137" s="2344">
        <v>0</v>
      </c>
      <c r="AD137" s="2344">
        <v>0</v>
      </c>
      <c r="AE137" s="2344">
        <v>0</v>
      </c>
      <c r="AF137" s="2344">
        <v>0</v>
      </c>
      <c r="AG137" s="2344">
        <v>0</v>
      </c>
      <c r="AH137" s="2344">
        <v>0</v>
      </c>
      <c r="AI137" s="2344">
        <v>0</v>
      </c>
      <c r="AJ137" s="2344">
        <v>0</v>
      </c>
      <c r="AK137" s="2344">
        <v>0</v>
      </c>
    </row>
    <row r="138" spans="1:37" ht="16.5" thickBot="1">
      <c r="A138" s="2360" t="s">
        <v>1391</v>
      </c>
      <c r="B138" s="2343">
        <v>0</v>
      </c>
      <c r="C138" s="2343">
        <v>0</v>
      </c>
      <c r="D138" s="2343">
        <v>0</v>
      </c>
      <c r="E138" s="2343">
        <v>0</v>
      </c>
      <c r="F138" s="2343">
        <v>0</v>
      </c>
      <c r="G138" s="2343">
        <v>0</v>
      </c>
      <c r="H138" s="2343">
        <v>0</v>
      </c>
      <c r="I138" s="2343">
        <v>0</v>
      </c>
      <c r="J138" s="2343">
        <v>0</v>
      </c>
      <c r="K138" s="2343">
        <v>0</v>
      </c>
      <c r="L138" s="2343">
        <v>0</v>
      </c>
      <c r="M138" s="2343">
        <v>0</v>
      </c>
      <c r="N138" s="2344">
        <v>0</v>
      </c>
      <c r="O138" s="2344">
        <v>0</v>
      </c>
      <c r="P138" s="2344">
        <v>0</v>
      </c>
      <c r="Q138" s="2344">
        <v>0</v>
      </c>
      <c r="R138" s="2344">
        <v>0</v>
      </c>
      <c r="S138" s="2344">
        <v>0</v>
      </c>
      <c r="T138" s="2344">
        <v>0</v>
      </c>
      <c r="U138" s="2344">
        <v>0</v>
      </c>
      <c r="V138" s="2344">
        <v>0</v>
      </c>
      <c r="W138" s="2344">
        <v>0</v>
      </c>
      <c r="X138" s="2344">
        <v>0</v>
      </c>
      <c r="Y138" s="2344">
        <v>0</v>
      </c>
      <c r="Z138" s="2344">
        <v>0</v>
      </c>
      <c r="AA138" s="2344">
        <v>0</v>
      </c>
      <c r="AB138" s="2344">
        <v>0</v>
      </c>
      <c r="AC138" s="2344">
        <v>0</v>
      </c>
      <c r="AD138" s="2344">
        <v>0</v>
      </c>
      <c r="AE138" s="2344">
        <v>0</v>
      </c>
      <c r="AF138" s="2344">
        <v>0</v>
      </c>
      <c r="AG138" s="2344">
        <v>0</v>
      </c>
      <c r="AH138" s="2344">
        <v>0</v>
      </c>
      <c r="AI138" s="2344">
        <v>0</v>
      </c>
      <c r="AJ138" s="2344">
        <v>0</v>
      </c>
      <c r="AK138" s="2344">
        <v>0</v>
      </c>
    </row>
    <row r="139" spans="1:37" ht="16.5" thickBot="1">
      <c r="A139" s="2361" t="s">
        <v>1392</v>
      </c>
      <c r="B139" s="2362">
        <v>0</v>
      </c>
      <c r="C139" s="2362">
        <v>0</v>
      </c>
      <c r="D139" s="2362">
        <v>0</v>
      </c>
      <c r="E139" s="2362">
        <v>0</v>
      </c>
      <c r="F139" s="2362">
        <v>0</v>
      </c>
      <c r="G139" s="2362">
        <v>0</v>
      </c>
      <c r="H139" s="2362">
        <v>0</v>
      </c>
      <c r="I139" s="2362">
        <v>0</v>
      </c>
      <c r="J139" s="2362">
        <v>0</v>
      </c>
      <c r="K139" s="2362">
        <v>0</v>
      </c>
      <c r="L139" s="2362">
        <v>0</v>
      </c>
      <c r="M139" s="2362">
        <v>0</v>
      </c>
      <c r="N139" s="2363">
        <v>0</v>
      </c>
      <c r="O139" s="2363">
        <v>0</v>
      </c>
      <c r="P139" s="2363">
        <v>0</v>
      </c>
      <c r="Q139" s="2363">
        <v>0</v>
      </c>
      <c r="R139" s="2363">
        <v>0</v>
      </c>
      <c r="S139" s="2363">
        <v>0</v>
      </c>
      <c r="T139" s="2363">
        <v>0</v>
      </c>
      <c r="U139" s="2363">
        <v>0</v>
      </c>
      <c r="V139" s="2363">
        <v>0</v>
      </c>
      <c r="W139" s="2363">
        <v>0</v>
      </c>
      <c r="X139" s="2363">
        <v>0</v>
      </c>
      <c r="Y139" s="2363">
        <v>0</v>
      </c>
      <c r="Z139" s="2363">
        <v>0</v>
      </c>
      <c r="AA139" s="2363">
        <v>0</v>
      </c>
      <c r="AB139" s="2363">
        <v>0</v>
      </c>
      <c r="AC139" s="2363">
        <v>0</v>
      </c>
      <c r="AD139" s="2363">
        <v>0</v>
      </c>
      <c r="AE139" s="2363">
        <v>0</v>
      </c>
      <c r="AF139" s="2363">
        <v>0</v>
      </c>
      <c r="AG139" s="2363">
        <v>0</v>
      </c>
      <c r="AH139" s="2363">
        <v>0</v>
      </c>
      <c r="AI139" s="2363">
        <v>0</v>
      </c>
      <c r="AJ139" s="2363">
        <v>0</v>
      </c>
      <c r="AK139" s="2363">
        <v>0</v>
      </c>
    </row>
    <row r="140" spans="1:37" ht="16.5" thickBot="1">
      <c r="A140" s="2364" t="s">
        <v>1344</v>
      </c>
      <c r="B140" s="2362">
        <v>0</v>
      </c>
      <c r="C140" s="2362">
        <v>0</v>
      </c>
      <c r="D140" s="2362">
        <v>0</v>
      </c>
      <c r="E140" s="2362">
        <v>0</v>
      </c>
      <c r="F140" s="2362">
        <v>0</v>
      </c>
      <c r="G140" s="2362">
        <v>0</v>
      </c>
      <c r="H140" s="2362">
        <v>0</v>
      </c>
      <c r="I140" s="2362">
        <v>0</v>
      </c>
      <c r="J140" s="2362">
        <v>0</v>
      </c>
      <c r="K140" s="2362">
        <v>0</v>
      </c>
      <c r="L140" s="2362">
        <v>0</v>
      </c>
      <c r="M140" s="2362">
        <v>0</v>
      </c>
      <c r="N140" s="2363">
        <v>0</v>
      </c>
      <c r="O140" s="2363">
        <v>0</v>
      </c>
      <c r="P140" s="2363">
        <v>0</v>
      </c>
      <c r="Q140" s="2363">
        <v>0</v>
      </c>
      <c r="R140" s="2363">
        <v>0</v>
      </c>
      <c r="S140" s="2363">
        <v>0</v>
      </c>
      <c r="T140" s="2363">
        <v>0</v>
      </c>
      <c r="U140" s="2363">
        <v>0</v>
      </c>
      <c r="V140" s="2363">
        <v>0</v>
      </c>
      <c r="W140" s="2363">
        <v>0</v>
      </c>
      <c r="X140" s="2363">
        <v>0</v>
      </c>
      <c r="Y140" s="2363">
        <v>0</v>
      </c>
      <c r="Z140" s="2363">
        <v>0</v>
      </c>
      <c r="AA140" s="2363">
        <v>0</v>
      </c>
      <c r="AB140" s="2363">
        <v>0</v>
      </c>
      <c r="AC140" s="2363">
        <v>0</v>
      </c>
      <c r="AD140" s="2363">
        <v>0</v>
      </c>
      <c r="AE140" s="2363">
        <v>0</v>
      </c>
      <c r="AF140" s="2363">
        <v>0</v>
      </c>
      <c r="AG140" s="2363">
        <v>0</v>
      </c>
      <c r="AH140" s="2363">
        <v>0</v>
      </c>
      <c r="AI140" s="2363">
        <v>0</v>
      </c>
      <c r="AJ140" s="2363">
        <v>0</v>
      </c>
      <c r="AK140" s="2363">
        <v>0</v>
      </c>
    </row>
    <row r="141" spans="1:37" ht="16.5" thickBot="1">
      <c r="A141" s="2364" t="s">
        <v>1393</v>
      </c>
      <c r="B141" s="2365">
        <v>0</v>
      </c>
      <c r="C141" s="2365">
        <v>0</v>
      </c>
      <c r="D141" s="2365">
        <v>0</v>
      </c>
      <c r="E141" s="2365">
        <v>0</v>
      </c>
      <c r="F141" s="2365">
        <v>0</v>
      </c>
      <c r="G141" s="2365">
        <v>0</v>
      </c>
      <c r="H141" s="2365">
        <v>0</v>
      </c>
      <c r="I141" s="2365">
        <v>0</v>
      </c>
      <c r="J141" s="2365">
        <v>0</v>
      </c>
      <c r="K141" s="2365">
        <v>0</v>
      </c>
      <c r="L141" s="2365">
        <v>0</v>
      </c>
      <c r="M141" s="2365">
        <v>0</v>
      </c>
      <c r="N141" s="2366">
        <v>0</v>
      </c>
      <c r="O141" s="2366">
        <v>0</v>
      </c>
      <c r="P141" s="2366">
        <v>0</v>
      </c>
      <c r="Q141" s="2366">
        <v>0</v>
      </c>
      <c r="R141" s="2366">
        <v>0</v>
      </c>
      <c r="S141" s="2366">
        <v>0</v>
      </c>
      <c r="T141" s="2366">
        <v>0</v>
      </c>
      <c r="U141" s="2366">
        <v>0</v>
      </c>
      <c r="V141" s="2366">
        <v>0</v>
      </c>
      <c r="W141" s="2366">
        <v>0</v>
      </c>
      <c r="X141" s="2366">
        <v>0</v>
      </c>
      <c r="Y141" s="2366">
        <v>0</v>
      </c>
      <c r="Z141" s="2366">
        <v>0</v>
      </c>
      <c r="AA141" s="2366">
        <v>0</v>
      </c>
      <c r="AB141" s="2366">
        <v>0</v>
      </c>
      <c r="AC141" s="2366">
        <v>0</v>
      </c>
      <c r="AD141" s="2366">
        <v>0</v>
      </c>
      <c r="AE141" s="2366">
        <v>0</v>
      </c>
      <c r="AF141" s="2366">
        <v>0</v>
      </c>
      <c r="AG141" s="2366">
        <v>0</v>
      </c>
      <c r="AH141" s="2366">
        <v>0</v>
      </c>
      <c r="AI141" s="2366">
        <v>0</v>
      </c>
      <c r="AJ141" s="2366">
        <v>0</v>
      </c>
      <c r="AK141" s="2366">
        <v>0</v>
      </c>
    </row>
    <row r="142" spans="1:37" ht="16.5" thickBot="1">
      <c r="A142" s="2342" t="s">
        <v>1347</v>
      </c>
      <c r="B142" s="2343"/>
      <c r="C142" s="2343"/>
      <c r="D142" s="2343"/>
      <c r="E142" s="2343"/>
      <c r="F142" s="2343"/>
      <c r="G142" s="2343"/>
      <c r="H142" s="2343"/>
      <c r="I142" s="2343"/>
      <c r="J142" s="2343"/>
      <c r="K142" s="2343"/>
      <c r="L142" s="2343"/>
      <c r="M142" s="2343"/>
      <c r="N142" s="2344"/>
      <c r="O142" s="2344"/>
      <c r="P142" s="2344"/>
      <c r="Q142" s="2344"/>
      <c r="R142" s="2344"/>
      <c r="S142" s="2344"/>
      <c r="T142" s="2344"/>
      <c r="U142" s="2344"/>
      <c r="V142" s="2344"/>
      <c r="W142" s="2344"/>
      <c r="X142" s="2344"/>
      <c r="Y142" s="2344"/>
      <c r="Z142" s="2344"/>
      <c r="AA142" s="2344"/>
      <c r="AB142" s="2344"/>
      <c r="AC142" s="2344"/>
      <c r="AD142" s="2344"/>
      <c r="AE142" s="2344"/>
      <c r="AF142" s="2344"/>
      <c r="AG142" s="2344"/>
      <c r="AH142" s="2344"/>
      <c r="AI142" s="2344"/>
      <c r="AJ142" s="2344"/>
      <c r="AK142" s="2344"/>
    </row>
    <row r="143" spans="1:37" ht="16.5" thickBot="1">
      <c r="A143" s="2342" t="s">
        <v>1348</v>
      </c>
      <c r="B143" s="2343"/>
      <c r="C143" s="2343"/>
      <c r="D143" s="2343"/>
      <c r="E143" s="2343"/>
      <c r="F143" s="2343"/>
      <c r="G143" s="2343"/>
      <c r="H143" s="2343"/>
      <c r="I143" s="2343"/>
      <c r="J143" s="2343"/>
      <c r="K143" s="2343"/>
      <c r="L143" s="2343"/>
      <c r="M143" s="2343"/>
      <c r="N143" s="2344"/>
      <c r="O143" s="2344"/>
      <c r="P143" s="2344"/>
      <c r="Q143" s="2344"/>
      <c r="R143" s="2344"/>
      <c r="S143" s="2344"/>
      <c r="T143" s="2344"/>
      <c r="U143" s="2344"/>
      <c r="V143" s="2344"/>
      <c r="W143" s="2344"/>
      <c r="X143" s="2344"/>
      <c r="Y143" s="2344"/>
      <c r="Z143" s="2344"/>
      <c r="AA143" s="2344"/>
      <c r="AB143" s="2344"/>
      <c r="AC143" s="2344"/>
      <c r="AD143" s="2344"/>
      <c r="AE143" s="2344"/>
      <c r="AF143" s="2344"/>
      <c r="AG143" s="2344"/>
      <c r="AH143" s="2344"/>
      <c r="AI143" s="2344"/>
      <c r="AJ143" s="2344"/>
      <c r="AK143" s="2344"/>
    </row>
    <row r="144" spans="1:37" ht="16.5" thickBot="1">
      <c r="A144" s="2339" t="s">
        <v>1394</v>
      </c>
      <c r="B144" s="2340">
        <v>-7960.2938898480297</v>
      </c>
      <c r="C144" s="2340">
        <v>819.21999342544223</v>
      </c>
      <c r="D144" s="2340">
        <v>-6176.9925083539538</v>
      </c>
      <c r="E144" s="2340">
        <v>4893.3684385035849</v>
      </c>
      <c r="F144" s="2340">
        <v>5960.1703127017563</v>
      </c>
      <c r="G144" s="2340">
        <v>3847.9639467476841</v>
      </c>
      <c r="H144" s="2340">
        <v>2497.5984196300501</v>
      </c>
      <c r="I144" s="2340">
        <v>341.77785459359939</v>
      </c>
      <c r="J144" s="2340">
        <v>-15439.95247079927</v>
      </c>
      <c r="K144" s="2340">
        <v>-6976.9040536739467</v>
      </c>
      <c r="L144" s="2340">
        <v>20302.96616570621</v>
      </c>
      <c r="M144" s="2340">
        <v>4118.4814815623467</v>
      </c>
      <c r="N144" s="2341">
        <v>3173.1635542556323</v>
      </c>
      <c r="O144" s="2341">
        <v>-5546.3990948855535</v>
      </c>
      <c r="P144" s="2341">
        <v>-2058.1103653940886</v>
      </c>
      <c r="Q144" s="2341">
        <v>-1017.3444102717503</v>
      </c>
      <c r="R144" s="2341">
        <v>4803.7397564595703</v>
      </c>
      <c r="S144" s="2341">
        <v>-3341.2025131453702</v>
      </c>
      <c r="T144" s="2341">
        <v>-7891.0207133859149</v>
      </c>
      <c r="U144" s="2341">
        <v>-6047.9734055204608</v>
      </c>
      <c r="V144" s="2341">
        <v>-2183.2577892135578</v>
      </c>
      <c r="W144" s="2341">
        <v>3359.7163370494163</v>
      </c>
      <c r="X144" s="2341">
        <v>7447.2989773540558</v>
      </c>
      <c r="Y144" s="2341">
        <v>-874.92104995388945</v>
      </c>
      <c r="Z144" s="2341">
        <v>2535.1397932410855</v>
      </c>
      <c r="AA144" s="2341">
        <v>-179.85603583758621</v>
      </c>
      <c r="AB144" s="2341">
        <v>2447.2366601764752</v>
      </c>
      <c r="AC144" s="2341">
        <v>8326.3821296997448</v>
      </c>
      <c r="AD144" s="2341">
        <v>6849.648088970911</v>
      </c>
      <c r="AE144" s="2341">
        <v>-4041.2501225690958</v>
      </c>
      <c r="AF144" s="2341">
        <v>-2557.0232593293385</v>
      </c>
      <c r="AG144" s="2341">
        <v>-1125.6736133560762</v>
      </c>
      <c r="AH144" s="2341">
        <v>-7605.6250885145864</v>
      </c>
      <c r="AI144" s="2341">
        <v>7535.4637296194396</v>
      </c>
      <c r="AJ144" s="2341">
        <v>7647.0819702383951</v>
      </c>
      <c r="AK144" s="2341">
        <v>-5821.9859598205594</v>
      </c>
    </row>
    <row r="145" spans="1:37" ht="16.5" thickBot="1">
      <c r="A145" s="2339" t="s">
        <v>1395</v>
      </c>
      <c r="B145" s="2340">
        <v>-12121.972700908822</v>
      </c>
      <c r="C145" s="2340">
        <v>-3285.1819921585866</v>
      </c>
      <c r="D145" s="2340">
        <v>-7892.188766617719</v>
      </c>
      <c r="E145" s="2340">
        <v>4983.2444436074056</v>
      </c>
      <c r="F145" s="2340">
        <v>6851.934098885049</v>
      </c>
      <c r="G145" s="2340">
        <v>1528.0978095676301</v>
      </c>
      <c r="H145" s="2340">
        <v>-3340.4079188022929</v>
      </c>
      <c r="I145" s="2340">
        <v>-3354.2313414997689</v>
      </c>
      <c r="J145" s="2340">
        <v>-18297.008323822964</v>
      </c>
      <c r="K145" s="2340">
        <v>-8677.8444988587344</v>
      </c>
      <c r="L145" s="2340">
        <v>18761.940856659618</v>
      </c>
      <c r="M145" s="2340">
        <v>2538.8250260169348</v>
      </c>
      <c r="N145" s="2341">
        <v>-1165.1553845409646</v>
      </c>
      <c r="O145" s="2341">
        <v>-9510.5695574707661</v>
      </c>
      <c r="P145" s="2341">
        <v>-4629.2186931618835</v>
      </c>
      <c r="Q145" s="2341">
        <v>-4987.6830446744934</v>
      </c>
      <c r="R145" s="2341">
        <v>519.41602462376113</v>
      </c>
      <c r="S145" s="2341">
        <v>-7875.416355691943</v>
      </c>
      <c r="T145" s="2341">
        <v>-15393.922052689146</v>
      </c>
      <c r="U145" s="2341">
        <v>-14869.266270227357</v>
      </c>
      <c r="V145" s="2341">
        <v>-9158.4492858592603</v>
      </c>
      <c r="W145" s="2341">
        <v>-3641.8549669958202</v>
      </c>
      <c r="X145" s="2341">
        <v>4285.035582627941</v>
      </c>
      <c r="Y145" s="2341">
        <v>-5339.1304710513959</v>
      </c>
      <c r="Z145" s="2341">
        <v>-868.43250505169908</v>
      </c>
      <c r="AA145" s="2341">
        <v>-7995.5133576372691</v>
      </c>
      <c r="AB145" s="2341">
        <v>-4346.1077241630865</v>
      </c>
      <c r="AC145" s="2341">
        <v>5691.012697415752</v>
      </c>
      <c r="AD145" s="2341">
        <v>3569.5720885615533</v>
      </c>
      <c r="AE145" s="2341">
        <v>-5171.8601050500183</v>
      </c>
      <c r="AF145" s="2341">
        <v>-3546.669029701754</v>
      </c>
      <c r="AG145" s="2341">
        <v>-2362.3774830743828</v>
      </c>
      <c r="AH145" s="2341">
        <v>-9284.7490567079694</v>
      </c>
      <c r="AI145" s="2341">
        <v>6853.4052935648097</v>
      </c>
      <c r="AJ145" s="2341">
        <v>3241.7393568281814</v>
      </c>
      <c r="AK145" s="2341">
        <v>-4306.0057934674151</v>
      </c>
    </row>
    <row r="146" spans="1:37" ht="16.5" thickBot="1">
      <c r="A146" s="2339" t="s">
        <v>1396</v>
      </c>
      <c r="B146" s="2343">
        <v>-285.73184700000007</v>
      </c>
      <c r="C146" s="2343">
        <v>-264.56652500000001</v>
      </c>
      <c r="D146" s="2343">
        <v>-211.65322000000003</v>
      </c>
      <c r="E146" s="2343">
        <v>-296.3145080000001</v>
      </c>
      <c r="F146" s="2343">
        <v>-427.42269432000006</v>
      </c>
      <c r="G146" s="2343">
        <v>-528.90839832800009</v>
      </c>
      <c r="H146" s="2343">
        <v>-322.90069999999997</v>
      </c>
      <c r="I146" s="2343">
        <v>-262.78184400000009</v>
      </c>
      <c r="J146" s="2343">
        <v>268.97071540520488</v>
      </c>
      <c r="K146" s="2343">
        <v>-237.06658359690877</v>
      </c>
      <c r="L146" s="2343">
        <v>-262.50808422334973</v>
      </c>
      <c r="M146" s="2343">
        <v>-692.11564602711132</v>
      </c>
      <c r="N146" s="2344">
        <v>-278.72620399999988</v>
      </c>
      <c r="O146" s="2344">
        <v>-167.41923800000001</v>
      </c>
      <c r="P146" s="2344">
        <v>104.22271899999997</v>
      </c>
      <c r="Q146" s="2344">
        <v>-481.65755366666644</v>
      </c>
      <c r="R146" s="2344">
        <v>203.70261547155749</v>
      </c>
      <c r="S146" s="2344">
        <v>-590.31745184120689</v>
      </c>
      <c r="T146" s="2344">
        <v>-491.72225184120657</v>
      </c>
      <c r="U146" s="2344">
        <v>-664.22506178914432</v>
      </c>
      <c r="V146" s="2344">
        <v>-357.10840000000036</v>
      </c>
      <c r="W146" s="2344">
        <v>-152.45599999999985</v>
      </c>
      <c r="X146" s="2344">
        <v>226.33920000000029</v>
      </c>
      <c r="Y146" s="2344">
        <v>-954.27160000000003</v>
      </c>
      <c r="Z146" s="2344">
        <v>-346.42149999999998</v>
      </c>
      <c r="AA146" s="2344">
        <v>-430.13400000000001</v>
      </c>
      <c r="AB146" s="2344">
        <v>-408.76</v>
      </c>
      <c r="AC146" s="2344">
        <v>-428.97899999999998</v>
      </c>
      <c r="AD146" s="2344">
        <v>-364.45860000000005</v>
      </c>
      <c r="AE146" s="2344">
        <v>-371.25150000000002</v>
      </c>
      <c r="AF146" s="2344">
        <v>-368.01249999999999</v>
      </c>
      <c r="AG146" s="2344">
        <v>-331.48103669450688</v>
      </c>
      <c r="AH146" s="2344">
        <v>-312.51811072519087</v>
      </c>
      <c r="AI146" s="2344">
        <v>-296.45549999999997</v>
      </c>
      <c r="AJ146" s="2344">
        <v>-369.20949999999999</v>
      </c>
      <c r="AK146" s="2344">
        <v>-326.85466666666667</v>
      </c>
    </row>
    <row r="147" spans="1:37" ht="16.5" thickBot="1">
      <c r="A147" s="2342" t="s">
        <v>1397</v>
      </c>
      <c r="B147" s="2343">
        <v>-283.60800000000006</v>
      </c>
      <c r="C147" s="2343">
        <v>-262.60000000000002</v>
      </c>
      <c r="D147" s="2343">
        <v>-210.08000000000004</v>
      </c>
      <c r="E147" s="2343">
        <v>-294.11200000000008</v>
      </c>
      <c r="F147" s="2343">
        <v>-424.87571032000005</v>
      </c>
      <c r="G147" s="2343">
        <v>-525.89832632800005</v>
      </c>
      <c r="H147" s="2343">
        <v>-320.00639999999999</v>
      </c>
      <c r="I147" s="2343">
        <v>-259.65600000000012</v>
      </c>
      <c r="J147" s="2343">
        <v>271.56800000000004</v>
      </c>
      <c r="K147" s="2343">
        <v>-234.08000000000004</v>
      </c>
      <c r="L147" s="2343">
        <v>-258.86880000000002</v>
      </c>
      <c r="M147" s="2343">
        <v>-688.51600000000008</v>
      </c>
      <c r="N147" s="2344">
        <v>-272.6767999999999</v>
      </c>
      <c r="O147" s="2344">
        <v>-160.36160000000001</v>
      </c>
      <c r="P147" s="2344">
        <v>110.77623999999997</v>
      </c>
      <c r="Q147" s="2344">
        <v>-476.11226666666647</v>
      </c>
      <c r="R147" s="2344">
        <v>210.45519999999979</v>
      </c>
      <c r="S147" s="2344">
        <v>-582.43680000000029</v>
      </c>
      <c r="T147" s="2344">
        <v>-483.84159999999997</v>
      </c>
      <c r="U147" s="2344">
        <v>-657.41599999999983</v>
      </c>
      <c r="V147" s="2344">
        <v>-350.69840000000033</v>
      </c>
      <c r="W147" s="2344">
        <v>-144.57599999999985</v>
      </c>
      <c r="X147" s="2344">
        <v>233.31920000000028</v>
      </c>
      <c r="Y147" s="2344">
        <v>-947.46160000000009</v>
      </c>
      <c r="Z147" s="2344">
        <v>-340.33199999999999</v>
      </c>
      <c r="AA147" s="2344">
        <v>-421.86</v>
      </c>
      <c r="AB147" s="2344">
        <v>-401.78</v>
      </c>
      <c r="AC147" s="2344">
        <v>-421.86899999999997</v>
      </c>
      <c r="AD147" s="2344">
        <v>-357.34860000000003</v>
      </c>
      <c r="AE147" s="2344">
        <v>-364.49700000000001</v>
      </c>
      <c r="AF147" s="2344">
        <v>-360.92500000000001</v>
      </c>
      <c r="AG147" s="2344">
        <v>-324.83699999999999</v>
      </c>
      <c r="AH147" s="2344">
        <v>-303.7475</v>
      </c>
      <c r="AI147" s="2344">
        <v>-288.5625</v>
      </c>
      <c r="AJ147" s="2344">
        <v>-360.92500000000001</v>
      </c>
      <c r="AK147" s="2344">
        <v>-317.74666666666667</v>
      </c>
    </row>
    <row r="148" spans="1:37" ht="16.5" thickBot="1">
      <c r="A148" s="2342" t="s">
        <v>1398</v>
      </c>
      <c r="B148" s="2358">
        <v>-283.60800000000006</v>
      </c>
      <c r="C148" s="2358">
        <v>-262.60000000000002</v>
      </c>
      <c r="D148" s="2358">
        <v>-210.08000000000004</v>
      </c>
      <c r="E148" s="2358">
        <v>-294.11200000000008</v>
      </c>
      <c r="F148" s="2358">
        <v>-424.87571032000005</v>
      </c>
      <c r="G148" s="2358">
        <v>-525.89832632800005</v>
      </c>
      <c r="H148" s="2358">
        <v>-320.00639999999999</v>
      </c>
      <c r="I148" s="2358">
        <v>-259.65600000000012</v>
      </c>
      <c r="J148" s="2358">
        <v>271.56800000000004</v>
      </c>
      <c r="K148" s="2343">
        <v>-234.08000000000004</v>
      </c>
      <c r="L148" s="2343">
        <v>-258.86880000000002</v>
      </c>
      <c r="M148" s="2343">
        <v>-688.51600000000008</v>
      </c>
      <c r="N148" s="2344">
        <v>-272.6767999999999</v>
      </c>
      <c r="O148" s="2344">
        <v>-160.36160000000001</v>
      </c>
      <c r="P148" s="2344">
        <v>110.77623999999997</v>
      </c>
      <c r="Q148" s="2344">
        <v>-476.11226666666647</v>
      </c>
      <c r="R148" s="2344">
        <v>210.45519999999979</v>
      </c>
      <c r="S148" s="2344">
        <v>-582.43680000000029</v>
      </c>
      <c r="T148" s="2344">
        <v>-483.84159999999997</v>
      </c>
      <c r="U148" s="2344">
        <v>-657.41599999999983</v>
      </c>
      <c r="V148" s="2344">
        <v>-350.69840000000033</v>
      </c>
      <c r="W148" s="2344">
        <v>-144.57599999999985</v>
      </c>
      <c r="X148" s="2344">
        <v>233.31920000000028</v>
      </c>
      <c r="Y148" s="2344">
        <v>-947.46160000000009</v>
      </c>
      <c r="Z148" s="2344">
        <v>-340.33199999999999</v>
      </c>
      <c r="AA148" s="2344">
        <v>-421.86</v>
      </c>
      <c r="AB148" s="2344">
        <v>-401.78</v>
      </c>
      <c r="AC148" s="2344">
        <v>-421.86899999999997</v>
      </c>
      <c r="AD148" s="2344">
        <v>-357.34860000000003</v>
      </c>
      <c r="AE148" s="2344">
        <v>-364.49700000000001</v>
      </c>
      <c r="AF148" s="2344">
        <v>-360.92500000000001</v>
      </c>
      <c r="AG148" s="2344">
        <v>-324.83699999999999</v>
      </c>
      <c r="AH148" s="2344">
        <v>-303.7475</v>
      </c>
      <c r="AI148" s="2344">
        <v>-288.5625</v>
      </c>
      <c r="AJ148" s="2344">
        <v>-360.92500000000001</v>
      </c>
      <c r="AK148" s="2344">
        <v>-317.74666666666667</v>
      </c>
    </row>
    <row r="149" spans="1:37" ht="16.5" thickBot="1">
      <c r="A149" s="2342" t="s">
        <v>1399</v>
      </c>
      <c r="B149" s="2358"/>
      <c r="C149" s="2358"/>
      <c r="D149" s="2358"/>
      <c r="E149" s="2358"/>
      <c r="F149" s="2358"/>
      <c r="G149" s="2358"/>
      <c r="H149" s="2358"/>
      <c r="I149" s="2358"/>
      <c r="J149" s="2358"/>
      <c r="K149" s="2343"/>
      <c r="L149" s="2343"/>
      <c r="M149" s="2343"/>
      <c r="N149" s="2344"/>
      <c r="O149" s="2344"/>
      <c r="P149" s="2344"/>
      <c r="Q149" s="2344"/>
      <c r="R149" s="2344"/>
      <c r="S149" s="2344"/>
      <c r="T149" s="2344"/>
      <c r="U149" s="2344"/>
      <c r="V149" s="2344"/>
      <c r="W149" s="2344"/>
      <c r="X149" s="2344"/>
      <c r="Y149" s="2344"/>
      <c r="Z149" s="2344"/>
      <c r="AA149" s="2344"/>
      <c r="AB149" s="2344"/>
      <c r="AC149" s="2344"/>
      <c r="AD149" s="2344"/>
      <c r="AE149" s="2344"/>
      <c r="AF149" s="2344"/>
      <c r="AG149" s="2344"/>
      <c r="AH149" s="2344"/>
      <c r="AI149" s="2344"/>
      <c r="AJ149" s="2344"/>
      <c r="AK149" s="2344"/>
    </row>
    <row r="150" spans="1:37" ht="16.5" thickBot="1">
      <c r="A150" s="2342" t="s">
        <v>1400</v>
      </c>
      <c r="B150" s="2343">
        <v>-2.123847</v>
      </c>
      <c r="C150" s="2343">
        <v>-1.9665250000000001</v>
      </c>
      <c r="D150" s="2343">
        <v>-1.5732200000000001</v>
      </c>
      <c r="E150" s="2343">
        <v>-2.2025080000000004</v>
      </c>
      <c r="F150" s="2343">
        <v>-2.5469840000000001</v>
      </c>
      <c r="G150" s="2343">
        <v>-3.0100720000000005</v>
      </c>
      <c r="H150" s="2343">
        <v>-2.8943000000000003</v>
      </c>
      <c r="I150" s="2343">
        <v>-3.1258440000000007</v>
      </c>
      <c r="J150" s="2343">
        <v>-2.5972845947951599</v>
      </c>
      <c r="K150" s="2343">
        <v>-2.9865835969087202</v>
      </c>
      <c r="L150" s="2343">
        <v>-3.6392842233497</v>
      </c>
      <c r="M150" s="2343">
        <v>-3.59964602711125</v>
      </c>
      <c r="N150" s="2344">
        <v>-6.049404</v>
      </c>
      <c r="O150" s="2344">
        <v>-7.0576380000000007</v>
      </c>
      <c r="P150" s="2344">
        <v>-6.5535210000000008</v>
      </c>
      <c r="Q150" s="2344">
        <v>-5.5452870000000001</v>
      </c>
      <c r="R150" s="2344">
        <v>-6.7525845284422896</v>
      </c>
      <c r="S150" s="2344">
        <v>-7.8806518412065989</v>
      </c>
      <c r="T150" s="2344">
        <v>-7.8806518412065989</v>
      </c>
      <c r="U150" s="2344">
        <v>-6.8090617891445122</v>
      </c>
      <c r="V150" s="2344">
        <v>-6.41</v>
      </c>
      <c r="W150" s="2344">
        <v>-7.88</v>
      </c>
      <c r="X150" s="2344">
        <v>-6.98</v>
      </c>
      <c r="Y150" s="2344">
        <v>-6.81</v>
      </c>
      <c r="Z150" s="2344">
        <v>-6.0895000000000001</v>
      </c>
      <c r="AA150" s="2344">
        <v>-8.2740000000000009</v>
      </c>
      <c r="AB150" s="2344">
        <v>-6.98</v>
      </c>
      <c r="AC150" s="2344">
        <v>-7.11</v>
      </c>
      <c r="AD150" s="2344">
        <v>-7.11</v>
      </c>
      <c r="AE150" s="2344">
        <v>-6.7545000000000002</v>
      </c>
      <c r="AF150" s="2344">
        <v>-7.0875000000000004</v>
      </c>
      <c r="AG150" s="2344">
        <v>-6.6440366945068705</v>
      </c>
      <c r="AH150" s="2344">
        <v>-8.7706107251908385</v>
      </c>
      <c r="AI150" s="2344">
        <v>-7.8929999999999998</v>
      </c>
      <c r="AJ150" s="2344">
        <v>-8.2844999999999995</v>
      </c>
      <c r="AK150" s="2344">
        <v>-9.1080000000000005</v>
      </c>
    </row>
    <row r="151" spans="1:37" ht="16.5" thickBot="1">
      <c r="A151" s="2342" t="s">
        <v>1401</v>
      </c>
      <c r="B151" s="2343">
        <v>0</v>
      </c>
      <c r="C151" s="2343">
        <v>0</v>
      </c>
      <c r="D151" s="2343">
        <v>0</v>
      </c>
      <c r="E151" s="2343">
        <v>0</v>
      </c>
      <c r="F151" s="2343">
        <v>0</v>
      </c>
      <c r="G151" s="2343">
        <v>0</v>
      </c>
      <c r="H151" s="2343">
        <v>0</v>
      </c>
      <c r="I151" s="2343">
        <v>0</v>
      </c>
      <c r="J151" s="2343">
        <v>0</v>
      </c>
      <c r="K151" s="2343">
        <v>0</v>
      </c>
      <c r="L151" s="2343">
        <v>0</v>
      </c>
      <c r="M151" s="2343">
        <v>0</v>
      </c>
      <c r="N151" s="2344">
        <v>0</v>
      </c>
      <c r="O151" s="2344">
        <v>0</v>
      </c>
      <c r="P151" s="2344">
        <v>0</v>
      </c>
      <c r="Q151" s="2344">
        <v>0</v>
      </c>
      <c r="R151" s="2344">
        <v>0</v>
      </c>
      <c r="S151" s="2344">
        <v>0</v>
      </c>
      <c r="T151" s="2344">
        <v>0</v>
      </c>
      <c r="U151" s="2344">
        <v>0</v>
      </c>
      <c r="V151" s="2344">
        <v>0</v>
      </c>
      <c r="W151" s="2344">
        <v>0</v>
      </c>
      <c r="X151" s="2344">
        <v>0</v>
      </c>
      <c r="Y151" s="2344">
        <v>0</v>
      </c>
      <c r="Z151" s="2344">
        <v>0</v>
      </c>
      <c r="AA151" s="2344">
        <v>0</v>
      </c>
      <c r="AB151" s="2344">
        <v>0</v>
      </c>
      <c r="AC151" s="2344">
        <v>0</v>
      </c>
      <c r="AD151" s="2344">
        <v>0</v>
      </c>
      <c r="AE151" s="2344">
        <v>0</v>
      </c>
      <c r="AF151" s="2344">
        <v>0</v>
      </c>
      <c r="AG151" s="2344">
        <v>0</v>
      </c>
      <c r="AH151" s="2344">
        <v>0</v>
      </c>
      <c r="AI151" s="2344">
        <v>0</v>
      </c>
      <c r="AJ151" s="2344">
        <v>0</v>
      </c>
      <c r="AK151" s="2344">
        <v>0</v>
      </c>
    </row>
    <row r="152" spans="1:37" ht="16.5" thickBot="1">
      <c r="A152" s="2342" t="s">
        <v>1398</v>
      </c>
      <c r="B152" s="2343"/>
      <c r="C152" s="2343"/>
      <c r="D152" s="2343"/>
      <c r="E152" s="2343"/>
      <c r="F152" s="2343"/>
      <c r="G152" s="2343"/>
      <c r="H152" s="2343"/>
      <c r="I152" s="2343"/>
      <c r="J152" s="2343"/>
      <c r="K152" s="2343"/>
      <c r="L152" s="2343"/>
      <c r="M152" s="2343"/>
      <c r="N152" s="2344"/>
      <c r="O152" s="2344"/>
      <c r="P152" s="2344"/>
      <c r="Q152" s="2344"/>
      <c r="R152" s="2344"/>
      <c r="S152" s="2344"/>
      <c r="T152" s="2344"/>
      <c r="U152" s="2344"/>
      <c r="V152" s="2344"/>
      <c r="W152" s="2344"/>
      <c r="X152" s="2344"/>
      <c r="Y152" s="2344"/>
      <c r="Z152" s="2344"/>
      <c r="AA152" s="2344"/>
      <c r="AB152" s="2344"/>
      <c r="AC152" s="2344"/>
      <c r="AD152" s="2344"/>
      <c r="AE152" s="2344"/>
      <c r="AF152" s="2344"/>
      <c r="AG152" s="2344"/>
      <c r="AH152" s="2344"/>
      <c r="AI152" s="2344"/>
      <c r="AJ152" s="2344"/>
      <c r="AK152" s="2344"/>
    </row>
    <row r="153" spans="1:37" ht="16.5" thickBot="1">
      <c r="A153" s="2342" t="s">
        <v>1399</v>
      </c>
      <c r="B153" s="2343"/>
      <c r="C153" s="2343"/>
      <c r="D153" s="2343"/>
      <c r="E153" s="2343"/>
      <c r="F153" s="2343"/>
      <c r="G153" s="2343"/>
      <c r="H153" s="2343"/>
      <c r="I153" s="2343"/>
      <c r="J153" s="2343"/>
      <c r="K153" s="2343"/>
      <c r="L153" s="2343"/>
      <c r="M153" s="2343"/>
      <c r="N153" s="2344"/>
      <c r="O153" s="2344"/>
      <c r="P153" s="2344"/>
      <c r="Q153" s="2344"/>
      <c r="R153" s="2344"/>
      <c r="S153" s="2344"/>
      <c r="T153" s="2344"/>
      <c r="U153" s="2344"/>
      <c r="V153" s="2344"/>
      <c r="W153" s="2344"/>
      <c r="X153" s="2344"/>
      <c r="Y153" s="2344"/>
      <c r="Z153" s="2344"/>
      <c r="AA153" s="2344"/>
      <c r="AB153" s="2344"/>
      <c r="AC153" s="2344"/>
      <c r="AD153" s="2344"/>
      <c r="AE153" s="2344"/>
      <c r="AF153" s="2344"/>
      <c r="AG153" s="2344"/>
      <c r="AH153" s="2344"/>
      <c r="AI153" s="2344"/>
      <c r="AJ153" s="2344"/>
      <c r="AK153" s="2344"/>
    </row>
    <row r="154" spans="1:37" ht="16.5" thickBot="1">
      <c r="A154" s="2339" t="s">
        <v>1402</v>
      </c>
      <c r="B154" s="2340">
        <v>-1284.86709</v>
      </c>
      <c r="C154" s="2340">
        <v>-1189.69175</v>
      </c>
      <c r="D154" s="2340">
        <v>-951.75340000000006</v>
      </c>
      <c r="E154" s="2340">
        <v>-1332.4547599999999</v>
      </c>
      <c r="F154" s="2340">
        <v>-537.846</v>
      </c>
      <c r="G154" s="2340">
        <v>-139.20600000000002</v>
      </c>
      <c r="H154" s="2340">
        <v>-82.433999999999997</v>
      </c>
      <c r="I154" s="2340">
        <v>-71.28</v>
      </c>
      <c r="J154" s="2340">
        <v>-295.92</v>
      </c>
      <c r="K154" s="2340">
        <v>-265.392</v>
      </c>
      <c r="L154" s="2340">
        <v>-293.928</v>
      </c>
      <c r="M154" s="2340">
        <v>-275.00400000000002</v>
      </c>
      <c r="N154" s="2341">
        <v>-351.24</v>
      </c>
      <c r="O154" s="2341">
        <v>-378.51000000000005</v>
      </c>
      <c r="P154" s="2341">
        <v>-471.13800000000003</v>
      </c>
      <c r="Q154" s="2341">
        <v>-422.02800000000002</v>
      </c>
      <c r="R154" s="2341">
        <v>-185.04599999999999</v>
      </c>
      <c r="S154" s="2341">
        <v>-785.74199999999996</v>
      </c>
      <c r="T154" s="2341">
        <v>-422.03399999999999</v>
      </c>
      <c r="U154" s="2341">
        <v>-693.38400000000013</v>
      </c>
      <c r="V154" s="2341">
        <v>-444.88499999999999</v>
      </c>
      <c r="W154" s="2341">
        <v>-1132.3425</v>
      </c>
      <c r="X154" s="2341">
        <v>-895.38499999999999</v>
      </c>
      <c r="Y154" s="2341">
        <v>-774</v>
      </c>
      <c r="Z154" s="2341">
        <v>-1188.885</v>
      </c>
      <c r="AA154" s="2341">
        <v>-727.39654230250017</v>
      </c>
      <c r="AB154" s="2341">
        <v>-675.68000000000006</v>
      </c>
      <c r="AC154" s="2341">
        <v>-857.18250000000012</v>
      </c>
      <c r="AD154" s="2341">
        <v>-563.9375</v>
      </c>
      <c r="AE154" s="2341">
        <v>-365.42499999999995</v>
      </c>
      <c r="AF154" s="2341">
        <v>-526.96499999999992</v>
      </c>
      <c r="AG154" s="2341">
        <v>-220.16999999999996</v>
      </c>
      <c r="AH154" s="2341">
        <v>-68.612499999999997</v>
      </c>
      <c r="AI154" s="2341">
        <v>-61.307500000000005</v>
      </c>
      <c r="AJ154" s="2341">
        <v>-47.5</v>
      </c>
      <c r="AK154" s="2341">
        <v>0</v>
      </c>
    </row>
    <row r="155" spans="1:37" ht="16.5" thickBot="1">
      <c r="A155" s="2342" t="s">
        <v>1403</v>
      </c>
      <c r="B155" s="2343">
        <v>-1098.00684</v>
      </c>
      <c r="C155" s="2343">
        <v>-1016.6729999999999</v>
      </c>
      <c r="D155" s="2343">
        <v>-813.33839999999998</v>
      </c>
      <c r="E155" s="2343">
        <v>-1138.6737599999999</v>
      </c>
      <c r="F155" s="2343">
        <v>-493.02550000000002</v>
      </c>
      <c r="G155" s="2343">
        <v>-127.60550000000002</v>
      </c>
      <c r="H155" s="2343">
        <v>-75.564499999999995</v>
      </c>
      <c r="I155" s="2343">
        <v>-65.34</v>
      </c>
      <c r="J155" s="2343">
        <v>-271.26</v>
      </c>
      <c r="K155" s="2343">
        <v>-243.27600000000001</v>
      </c>
      <c r="L155" s="2343">
        <v>-269.43400000000003</v>
      </c>
      <c r="M155" s="2343">
        <v>-252.08700000000002</v>
      </c>
      <c r="N155" s="2344">
        <v>-321.97000000000003</v>
      </c>
      <c r="O155" s="2344">
        <v>-346.96750000000003</v>
      </c>
      <c r="P155" s="2344">
        <v>-431.87650000000002</v>
      </c>
      <c r="Q155" s="2344">
        <v>-386.85900000000004</v>
      </c>
      <c r="R155" s="2344">
        <v>-169.62549999999999</v>
      </c>
      <c r="S155" s="2344">
        <v>-720.26350000000002</v>
      </c>
      <c r="T155" s="2344">
        <v>-386.86450000000002</v>
      </c>
      <c r="U155" s="2344">
        <v>-635.60200000000009</v>
      </c>
      <c r="V155" s="2344">
        <v>-355.90800000000002</v>
      </c>
      <c r="W155" s="2344">
        <v>-905.87400000000002</v>
      </c>
      <c r="X155" s="2344">
        <v>-716.30799999999999</v>
      </c>
      <c r="Y155" s="2344">
        <v>-619.20000000000005</v>
      </c>
      <c r="Z155" s="2344">
        <v>-951.10800000000006</v>
      </c>
      <c r="AA155" s="2344">
        <v>-581.91723384200009</v>
      </c>
      <c r="AB155" s="2344">
        <v>-540.5440000000001</v>
      </c>
      <c r="AC155" s="2344">
        <v>-685.74600000000009</v>
      </c>
      <c r="AD155" s="2344">
        <v>-451.15000000000003</v>
      </c>
      <c r="AE155" s="2344">
        <v>-292.33999999999997</v>
      </c>
      <c r="AF155" s="2344">
        <v>-421.57199999999995</v>
      </c>
      <c r="AG155" s="2344">
        <v>-176.13599999999997</v>
      </c>
      <c r="AH155" s="2344">
        <v>-54.89</v>
      </c>
      <c r="AI155" s="2344">
        <v>-49.046000000000006</v>
      </c>
      <c r="AJ155" s="2344">
        <v>-38</v>
      </c>
      <c r="AK155" s="2344">
        <v>0</v>
      </c>
    </row>
    <row r="156" spans="1:37" ht="16.5" thickBot="1">
      <c r="A156" s="2342" t="s">
        <v>1404</v>
      </c>
      <c r="B156" s="2343">
        <v>-186.86025000000004</v>
      </c>
      <c r="C156" s="2343">
        <v>-173.01875000000001</v>
      </c>
      <c r="D156" s="2343">
        <v>-138.41500000000002</v>
      </c>
      <c r="E156" s="2343">
        <v>-193.78100000000003</v>
      </c>
      <c r="F156" s="2343">
        <v>-44.820500000000003</v>
      </c>
      <c r="G156" s="2343">
        <v>-11.600500000000002</v>
      </c>
      <c r="H156" s="2343">
        <v>-6.8694999999999995</v>
      </c>
      <c r="I156" s="2343">
        <v>-5.94</v>
      </c>
      <c r="J156" s="2343">
        <v>-24.66</v>
      </c>
      <c r="K156" s="2343">
        <v>-22.116</v>
      </c>
      <c r="L156" s="2343">
        <v>-24.494</v>
      </c>
      <c r="M156" s="2343">
        <v>-22.917000000000002</v>
      </c>
      <c r="N156" s="2344">
        <v>-29.27</v>
      </c>
      <c r="O156" s="2344">
        <v>-31.542500000000004</v>
      </c>
      <c r="P156" s="2344">
        <v>-39.261500000000005</v>
      </c>
      <c r="Q156" s="2344">
        <v>-35.169000000000004</v>
      </c>
      <c r="R156" s="2344">
        <v>-15.420499999999999</v>
      </c>
      <c r="S156" s="2344">
        <v>-65.478499999999997</v>
      </c>
      <c r="T156" s="2344">
        <v>-35.169499999999999</v>
      </c>
      <c r="U156" s="2344">
        <v>-57.782000000000011</v>
      </c>
      <c r="V156" s="2344">
        <v>-88.977000000000004</v>
      </c>
      <c r="W156" s="2344">
        <v>-226.46850000000001</v>
      </c>
      <c r="X156" s="2344">
        <v>-179.077</v>
      </c>
      <c r="Y156" s="2344">
        <v>-154.80000000000001</v>
      </c>
      <c r="Z156" s="2344">
        <v>-237.77700000000002</v>
      </c>
      <c r="AA156" s="2344">
        <v>-145.47930846050002</v>
      </c>
      <c r="AB156" s="2344">
        <v>-135.13600000000002</v>
      </c>
      <c r="AC156" s="2344">
        <v>-171.43650000000002</v>
      </c>
      <c r="AD156" s="2344">
        <v>-112.78750000000001</v>
      </c>
      <c r="AE156" s="2344">
        <v>-73.084999999999994</v>
      </c>
      <c r="AF156" s="2344">
        <v>-105.39299999999999</v>
      </c>
      <c r="AG156" s="2344">
        <v>-44.033999999999992</v>
      </c>
      <c r="AH156" s="2344">
        <v>-13.7225</v>
      </c>
      <c r="AI156" s="2344">
        <v>-12.261500000000002</v>
      </c>
      <c r="AJ156" s="2344">
        <v>-9.5</v>
      </c>
      <c r="AK156" s="2344">
        <v>0</v>
      </c>
    </row>
    <row r="157" spans="1:37" ht="16.5" thickBot="1">
      <c r="A157" s="2360" t="s">
        <v>1405</v>
      </c>
      <c r="B157" s="2343"/>
      <c r="C157" s="2343"/>
      <c r="D157" s="2343"/>
      <c r="E157" s="2343"/>
      <c r="F157" s="2343"/>
      <c r="G157" s="2343"/>
      <c r="H157" s="2343"/>
      <c r="I157" s="2343"/>
      <c r="J157" s="2343"/>
      <c r="K157" s="2343"/>
      <c r="L157" s="2343"/>
      <c r="M157" s="2343"/>
      <c r="N157" s="2344"/>
      <c r="O157" s="2344"/>
      <c r="P157" s="2344"/>
      <c r="Q157" s="2344"/>
      <c r="R157" s="2344"/>
      <c r="S157" s="2344"/>
      <c r="T157" s="2344"/>
      <c r="U157" s="2344"/>
      <c r="V157" s="2344"/>
      <c r="W157" s="2344"/>
      <c r="X157" s="2344"/>
      <c r="Y157" s="2344"/>
      <c r="Z157" s="2344"/>
      <c r="AA157" s="2344"/>
      <c r="AB157" s="2344"/>
      <c r="AC157" s="2344"/>
      <c r="AD157" s="2344"/>
      <c r="AE157" s="2344"/>
      <c r="AF157" s="2344"/>
      <c r="AG157" s="2344"/>
      <c r="AH157" s="2344"/>
      <c r="AI157" s="2344"/>
      <c r="AJ157" s="2344"/>
      <c r="AK157" s="2344"/>
    </row>
    <row r="158" spans="1:37" ht="16.5" thickBot="1">
      <c r="A158" s="2360" t="s">
        <v>1406</v>
      </c>
      <c r="B158" s="2343">
        <v>-186.86025000000004</v>
      </c>
      <c r="C158" s="2343">
        <v>-173.01875000000001</v>
      </c>
      <c r="D158" s="2343">
        <v>-138.41500000000002</v>
      </c>
      <c r="E158" s="2343">
        <v>-193.78100000000003</v>
      </c>
      <c r="F158" s="2343">
        <v>-44.820500000000003</v>
      </c>
      <c r="G158" s="2343">
        <v>-11.600500000000002</v>
      </c>
      <c r="H158" s="2343">
        <v>-6.8694999999999995</v>
      </c>
      <c r="I158" s="2343">
        <v>-5.94</v>
      </c>
      <c r="J158" s="2343">
        <v>-24.66</v>
      </c>
      <c r="K158" s="2343">
        <v>-22.116</v>
      </c>
      <c r="L158" s="2343">
        <v>-24.494</v>
      </c>
      <c r="M158" s="2343">
        <v>-22.917000000000002</v>
      </c>
      <c r="N158" s="2344">
        <v>-29.27</v>
      </c>
      <c r="O158" s="2344">
        <v>-31.542500000000004</v>
      </c>
      <c r="P158" s="2344">
        <v>-39.261500000000005</v>
      </c>
      <c r="Q158" s="2344">
        <v>-35.169000000000004</v>
      </c>
      <c r="R158" s="2344">
        <v>-15.420499999999999</v>
      </c>
      <c r="S158" s="2344">
        <v>-65.478499999999997</v>
      </c>
      <c r="T158" s="2344">
        <v>-35.169499999999999</v>
      </c>
      <c r="U158" s="2344">
        <v>-57.782000000000011</v>
      </c>
      <c r="V158" s="2344">
        <v>-88.977000000000004</v>
      </c>
      <c r="W158" s="2344">
        <v>-226.46850000000001</v>
      </c>
      <c r="X158" s="2344">
        <v>-179.077</v>
      </c>
      <c r="Y158" s="2344">
        <v>-154.80000000000001</v>
      </c>
      <c r="Z158" s="2344">
        <v>-237.77700000000002</v>
      </c>
      <c r="AA158" s="2344">
        <v>-145.47930846050002</v>
      </c>
      <c r="AB158" s="2344">
        <v>-135.13600000000002</v>
      </c>
      <c r="AC158" s="2344">
        <v>-171.43650000000002</v>
      </c>
      <c r="AD158" s="2344">
        <v>-112.78750000000001</v>
      </c>
      <c r="AE158" s="2344">
        <v>-73.084999999999994</v>
      </c>
      <c r="AF158" s="2344">
        <v>-105.39299999999999</v>
      </c>
      <c r="AG158" s="2344">
        <v>-44.033999999999992</v>
      </c>
      <c r="AH158" s="2344">
        <v>-13.7225</v>
      </c>
      <c r="AI158" s="2344">
        <v>-12.261500000000002</v>
      </c>
      <c r="AJ158" s="2344">
        <v>-9.5</v>
      </c>
      <c r="AK158" s="2344">
        <v>0</v>
      </c>
    </row>
    <row r="159" spans="1:37" ht="16.5" thickBot="1">
      <c r="A159" s="2339" t="s">
        <v>1407</v>
      </c>
      <c r="B159" s="2340">
        <v>-2128.0137639088216</v>
      </c>
      <c r="C159" s="2340">
        <v>-2430.283717158587</v>
      </c>
      <c r="D159" s="2340">
        <v>-3804.0721466177201</v>
      </c>
      <c r="E159" s="2340">
        <v>-2469.4862883925944</v>
      </c>
      <c r="F159" s="2340">
        <v>1898.8027932050472</v>
      </c>
      <c r="G159" s="2340">
        <v>-1423.007792104371</v>
      </c>
      <c r="H159" s="2340">
        <v>-3054.4832188022874</v>
      </c>
      <c r="I159" s="2340">
        <v>-3981.0094974997728</v>
      </c>
      <c r="J159" s="2340">
        <v>-19985.519039228169</v>
      </c>
      <c r="K159" s="2340">
        <v>-11373.975915261823</v>
      </c>
      <c r="L159" s="2340">
        <v>16438.946940882965</v>
      </c>
      <c r="M159" s="2340">
        <v>1256.184672044044</v>
      </c>
      <c r="N159" s="2341">
        <v>271.14081945904059</v>
      </c>
      <c r="O159" s="2341">
        <v>-10320.45031947077</v>
      </c>
      <c r="P159" s="2341">
        <v>-4347.9834121618842</v>
      </c>
      <c r="Q159" s="2341">
        <v>-3140.397491007825</v>
      </c>
      <c r="R159" s="2341">
        <v>3035.3094091522066</v>
      </c>
      <c r="S159" s="2341">
        <v>-6231.4969038507425</v>
      </c>
      <c r="T159" s="2341">
        <v>-9293.4758008479366</v>
      </c>
      <c r="U159" s="2341">
        <v>-10312.767208438214</v>
      </c>
      <c r="V159" s="2341">
        <v>-4234.5758858592562</v>
      </c>
      <c r="W159" s="2341">
        <v>-5297.2264669958258</v>
      </c>
      <c r="X159" s="2341">
        <v>4057.6513826279474</v>
      </c>
      <c r="Y159" s="2341">
        <v>-4884.2588710514046</v>
      </c>
      <c r="Z159" s="2341">
        <v>-4790.7610885016966</v>
      </c>
      <c r="AA159" s="2341">
        <v>-6907.6532087747682</v>
      </c>
      <c r="AB159" s="2341">
        <v>-2207.0422472730829</v>
      </c>
      <c r="AC159" s="2341">
        <v>2997.3841974157513</v>
      </c>
      <c r="AD159" s="2341">
        <v>-270.95181143844866</v>
      </c>
      <c r="AE159" s="2341">
        <v>-5502.2002819100171</v>
      </c>
      <c r="AF159" s="2341">
        <v>-1102.1684547017528</v>
      </c>
      <c r="AG159" s="2341">
        <v>-3377.8069491798756</v>
      </c>
      <c r="AH159" s="2341">
        <v>-9641.9184459827775</v>
      </c>
      <c r="AI159" s="2341">
        <v>6395.3782935648087</v>
      </c>
      <c r="AJ159" s="2341">
        <v>963.95885682817948</v>
      </c>
      <c r="AK159" s="2341">
        <v>-711.38231282074389</v>
      </c>
    </row>
    <row r="160" spans="1:37" ht="16.5" thickBot="1">
      <c r="A160" s="2342" t="s">
        <v>1408</v>
      </c>
      <c r="B160" s="2343">
        <v>-715.44560857126601</v>
      </c>
      <c r="C160" s="2343">
        <v>-884.036457942948</v>
      </c>
      <c r="D160" s="2343">
        <v>-867.59073273156798</v>
      </c>
      <c r="E160" s="2343">
        <v>-388.31720075421703</v>
      </c>
      <c r="F160" s="2343">
        <v>-1225.6591759736739</v>
      </c>
      <c r="G160" s="2343">
        <v>-1457.5952934215279</v>
      </c>
      <c r="H160" s="2343">
        <v>-1802.1148405836441</v>
      </c>
      <c r="I160" s="2343">
        <v>-2241.2993909849461</v>
      </c>
      <c r="J160" s="2343">
        <v>-1748.4416895375512</v>
      </c>
      <c r="K160" s="2343">
        <v>-1093.4364362984481</v>
      </c>
      <c r="L160" s="2343">
        <v>-2805.9587051449994</v>
      </c>
      <c r="M160" s="2343">
        <v>-1788.641670986618</v>
      </c>
      <c r="N160" s="2344">
        <v>-1202.9979904697266</v>
      </c>
      <c r="O160" s="2344">
        <v>-1577.0705228020593</v>
      </c>
      <c r="P160" s="2344">
        <v>-2348.4463605806327</v>
      </c>
      <c r="Q160" s="2344">
        <v>-2017.8598853713868</v>
      </c>
      <c r="R160" s="2344">
        <v>-1809.49</v>
      </c>
      <c r="S160" s="2344">
        <v>-1977.06739867857</v>
      </c>
      <c r="T160" s="2344">
        <v>-2248.4499999999998</v>
      </c>
      <c r="U160" s="2344">
        <v>-2011.67</v>
      </c>
      <c r="V160" s="2344">
        <v>-2154.67</v>
      </c>
      <c r="W160" s="2344">
        <v>-3177.06739867857</v>
      </c>
      <c r="X160" s="2344">
        <v>-2948.45</v>
      </c>
      <c r="Y160" s="2344">
        <v>-2011.67</v>
      </c>
      <c r="Z160" s="2344">
        <v>-3484.3171542978462</v>
      </c>
      <c r="AA160" s="2344">
        <v>-3556.0327835719581</v>
      </c>
      <c r="AB160" s="2344">
        <v>-3329.6465417750996</v>
      </c>
      <c r="AC160" s="2344">
        <v>-2611.3789413177592</v>
      </c>
      <c r="AD160" s="2344">
        <v>-1663.503176829</v>
      </c>
      <c r="AE160" s="2344">
        <v>-1959.8540803352821</v>
      </c>
      <c r="AF160" s="2344">
        <v>-1568.8732198579976</v>
      </c>
      <c r="AG160" s="2344">
        <v>-1537.3075931224578</v>
      </c>
      <c r="AH160" s="2344">
        <v>-1056.8098660778205</v>
      </c>
      <c r="AI160" s="2344">
        <v>-1389.5320296337334</v>
      </c>
      <c r="AJ160" s="2344">
        <v>-1188.6203779984771</v>
      </c>
      <c r="AK160" s="2344">
        <v>-1487.1554534831316</v>
      </c>
    </row>
    <row r="161" spans="1:37" ht="16.5" thickBot="1">
      <c r="A161" s="2342" t="s">
        <v>1409</v>
      </c>
      <c r="B161" s="2343">
        <v>-78.819075000000012</v>
      </c>
      <c r="C161" s="2343">
        <v>-72.980625000000003</v>
      </c>
      <c r="D161" s="2343">
        <v>-58.384500000000003</v>
      </c>
      <c r="E161" s="2343">
        <v>-81.73830000000001</v>
      </c>
      <c r="F161" s="2343">
        <v>-106.21892758000001</v>
      </c>
      <c r="G161" s="2343">
        <v>-131.47458158200001</v>
      </c>
      <c r="H161" s="2343">
        <v>-80.001599999999996</v>
      </c>
      <c r="I161" s="2343">
        <v>-64.91400000000003</v>
      </c>
      <c r="J161" s="2343">
        <v>67.89200000000001</v>
      </c>
      <c r="K161" s="2343">
        <v>-58.52000000000001</v>
      </c>
      <c r="L161" s="2343">
        <v>-64.717200000000005</v>
      </c>
      <c r="M161" s="2343">
        <v>-172.12900000000002</v>
      </c>
      <c r="N161" s="2344">
        <v>-68.169199999999975</v>
      </c>
      <c r="O161" s="2344">
        <v>-40.090400000000002</v>
      </c>
      <c r="P161" s="2344">
        <v>27.694059999999993</v>
      </c>
      <c r="Q161" s="2344">
        <v>-119.02806666666662</v>
      </c>
      <c r="R161" s="2344">
        <v>52.613799999999948</v>
      </c>
      <c r="S161" s="2344">
        <v>-145.60920000000007</v>
      </c>
      <c r="T161" s="2344">
        <v>-120.96039999999999</v>
      </c>
      <c r="U161" s="2344">
        <v>-164.35399999999996</v>
      </c>
      <c r="V161" s="2344">
        <v>-87.674600000000083</v>
      </c>
      <c r="W161" s="2344">
        <v>-36.143999999999963</v>
      </c>
      <c r="X161" s="2344">
        <v>58.32980000000007</v>
      </c>
      <c r="Y161" s="2344">
        <v>-236.86540000000002</v>
      </c>
      <c r="Z161" s="2344">
        <v>-127.90227599999999</v>
      </c>
      <c r="AA161" s="2344">
        <v>94.035938489999992</v>
      </c>
      <c r="AB161" s="2344">
        <v>382.71240000000012</v>
      </c>
      <c r="AC161" s="2344">
        <v>538.02660000000003</v>
      </c>
      <c r="AD161" s="2344">
        <v>281.53780000000006</v>
      </c>
      <c r="AE161" s="2344">
        <v>334.87380000000007</v>
      </c>
      <c r="AF161" s="2344">
        <v>113.27540000000009</v>
      </c>
      <c r="AG161" s="2344">
        <v>-11.848600000000033</v>
      </c>
      <c r="AH161" s="2344">
        <v>-128.64400000000006</v>
      </c>
      <c r="AI161" s="2344">
        <v>-96.794600000000045</v>
      </c>
      <c r="AJ161" s="2344">
        <v>-117.64654000000002</v>
      </c>
      <c r="AK161" s="2344">
        <v>-197.78778855992596</v>
      </c>
    </row>
    <row r="162" spans="1:37" ht="16.5" thickBot="1">
      <c r="A162" s="2342" t="s">
        <v>1410</v>
      </c>
      <c r="B162" s="2343">
        <v>-1333.7490803375554</v>
      </c>
      <c r="C162" s="2343">
        <v>-1473.266634215639</v>
      </c>
      <c r="D162" s="2343">
        <v>-2878.0969138861524</v>
      </c>
      <c r="E162" s="2343">
        <v>-1999.4307876383775</v>
      </c>
      <c r="F162" s="2343">
        <v>3230.6808967587212</v>
      </c>
      <c r="G162" s="2343">
        <v>166.06208289915685</v>
      </c>
      <c r="H162" s="2343">
        <v>-1172.366778218643</v>
      </c>
      <c r="I162" s="2343">
        <v>-1674.7961065148263</v>
      </c>
      <c r="J162" s="2343">
        <v>-18304.969349690618</v>
      </c>
      <c r="K162" s="2343">
        <v>-10222.019478963375</v>
      </c>
      <c r="L162" s="2343">
        <v>19309.622846027964</v>
      </c>
      <c r="M162" s="2343">
        <v>3216.9553430306619</v>
      </c>
      <c r="N162" s="2344">
        <v>1542.3080099287672</v>
      </c>
      <c r="O162" s="2344">
        <v>-8703.2893966687116</v>
      </c>
      <c r="P162" s="2344">
        <v>-2027.2311115812513</v>
      </c>
      <c r="Q162" s="2344">
        <v>-1003.5095389697717</v>
      </c>
      <c r="R162" s="2344">
        <v>4792.1856091522068</v>
      </c>
      <c r="S162" s="2344">
        <v>-4108.8203051721721</v>
      </c>
      <c r="T162" s="2344">
        <v>-6924.0654008479369</v>
      </c>
      <c r="U162" s="2344">
        <v>-8136.7432084382144</v>
      </c>
      <c r="V162" s="2344">
        <v>-1992.2312858592554</v>
      </c>
      <c r="W162" s="2344">
        <v>-2084.015068317256</v>
      </c>
      <c r="X162" s="2344">
        <v>6947.7715826279473</v>
      </c>
      <c r="Y162" s="2344">
        <v>-2635.723471051404</v>
      </c>
      <c r="Z162" s="2344">
        <v>-1178.5416582038511</v>
      </c>
      <c r="AA162" s="2344">
        <v>-3445.6563636928099</v>
      </c>
      <c r="AB162" s="2344">
        <v>739.89189450201638</v>
      </c>
      <c r="AC162" s="2344">
        <v>5070.7365387335103</v>
      </c>
      <c r="AD162" s="2344">
        <v>1111.0135653905513</v>
      </c>
      <c r="AE162" s="2344">
        <v>-3877.2200015747353</v>
      </c>
      <c r="AF162" s="2344">
        <v>353.42936515624478</v>
      </c>
      <c r="AG162" s="2344">
        <v>-1828.6507560574178</v>
      </c>
      <c r="AH162" s="2344">
        <v>-8456.4645799049576</v>
      </c>
      <c r="AI162" s="2344">
        <v>7881.704923198542</v>
      </c>
      <c r="AJ162" s="2344">
        <v>2270.2257748266566</v>
      </c>
      <c r="AK162" s="2344">
        <v>973.56092922231369</v>
      </c>
    </row>
    <row r="163" spans="1:37" ht="16.5" thickBot="1">
      <c r="A163" s="2342" t="s">
        <v>1411</v>
      </c>
      <c r="B163" s="2343"/>
      <c r="C163" s="2343"/>
      <c r="D163" s="2343"/>
      <c r="E163" s="2343"/>
      <c r="F163" s="2343"/>
      <c r="G163" s="2343"/>
      <c r="H163" s="2343"/>
      <c r="I163" s="2343"/>
      <c r="J163" s="2343"/>
      <c r="K163" s="2343"/>
      <c r="L163" s="2343"/>
      <c r="M163" s="2343"/>
      <c r="N163" s="2344"/>
      <c r="O163" s="2344"/>
      <c r="P163" s="2344"/>
      <c r="Q163" s="2344"/>
      <c r="R163" s="2344"/>
      <c r="S163" s="2344"/>
      <c r="T163" s="2344"/>
      <c r="U163" s="2344"/>
      <c r="V163" s="2344"/>
      <c r="W163" s="2344"/>
      <c r="X163" s="2344"/>
      <c r="Y163" s="2344"/>
      <c r="Z163" s="2344"/>
      <c r="AA163" s="2344"/>
      <c r="AB163" s="2344"/>
      <c r="AC163" s="2344"/>
      <c r="AD163" s="2344"/>
      <c r="AE163" s="2344"/>
      <c r="AF163" s="2344"/>
      <c r="AG163" s="2344"/>
      <c r="AH163" s="2344"/>
      <c r="AI163" s="2344"/>
      <c r="AJ163" s="2344"/>
      <c r="AK163" s="2344"/>
    </row>
    <row r="164" spans="1:37" ht="16.5" thickBot="1">
      <c r="A164" s="2342" t="s">
        <v>1412</v>
      </c>
      <c r="B164" s="2343">
        <v>-562.81500000000005</v>
      </c>
      <c r="C164" s="2343">
        <v>-521.125</v>
      </c>
      <c r="D164" s="2343">
        <v>-416.90000000000003</v>
      </c>
      <c r="E164" s="2343">
        <v>-583.66000000000008</v>
      </c>
      <c r="F164" s="2343">
        <v>-507.02079999999995</v>
      </c>
      <c r="G164" s="2343">
        <v>-599.20640000000003</v>
      </c>
      <c r="H164" s="2343">
        <v>-576.16</v>
      </c>
      <c r="I164" s="2343">
        <v>-622.25279999999998</v>
      </c>
      <c r="J164" s="2343">
        <v>-78.837983329999815</v>
      </c>
      <c r="K164" s="2343">
        <v>-332.13814078999985</v>
      </c>
      <c r="L164" s="2343">
        <v>140.85151502999997</v>
      </c>
      <c r="M164" s="2344">
        <v>-453.96092958000054</v>
      </c>
      <c r="N164" s="2344">
        <v>26.130630780000502</v>
      </c>
      <c r="O164" s="2344">
        <v>-1319.9940362399998</v>
      </c>
      <c r="P164" s="2344">
        <v>-163.37103406000051</v>
      </c>
      <c r="Q164" s="2344">
        <v>27.706507070000043</v>
      </c>
      <c r="R164" s="2344">
        <v>2806.5410608100001</v>
      </c>
      <c r="S164" s="2344">
        <v>-2295.4433072699994</v>
      </c>
      <c r="T164" s="2344">
        <v>289.51347285999964</v>
      </c>
      <c r="U164" s="2344">
        <v>68.622521119999874</v>
      </c>
      <c r="V164" s="2344">
        <v>-889.8824728300001</v>
      </c>
      <c r="W164" s="2344">
        <v>-1809.1315440300004</v>
      </c>
      <c r="X164" s="2344">
        <v>2016.9410878900003</v>
      </c>
      <c r="Y164" s="2344">
        <v>512.01855054000043</v>
      </c>
      <c r="Z164" s="2344">
        <v>-495.14527725000016</v>
      </c>
      <c r="AA164" s="2344">
        <v>-919.89908211000011</v>
      </c>
      <c r="AB164" s="2344">
        <v>1607.8130920799999</v>
      </c>
      <c r="AC164" s="2344">
        <v>485.82259794999982</v>
      </c>
      <c r="AD164" s="2344">
        <v>403.16084864000049</v>
      </c>
      <c r="AE164" s="2344">
        <v>-2029.1264789300008</v>
      </c>
      <c r="AF164" s="2344">
        <v>2737.1744309800006</v>
      </c>
      <c r="AG164" s="2344">
        <v>239.64294268999993</v>
      </c>
      <c r="AH164" s="2344">
        <v>-59.301693200000045</v>
      </c>
      <c r="AI164" s="2344">
        <v>-124.03801354999996</v>
      </c>
      <c r="AJ164" s="2344">
        <v>346.88956607</v>
      </c>
      <c r="AK164" s="2344">
        <v>-63.710430670000051</v>
      </c>
    </row>
    <row r="165" spans="1:37" ht="16.5" thickBot="1">
      <c r="A165" s="2342" t="s">
        <v>1413</v>
      </c>
      <c r="B165" s="2343">
        <v>-90.924080337556006</v>
      </c>
      <c r="C165" s="2343">
        <v>-1212.6516342156383</v>
      </c>
      <c r="D165" s="2343">
        <v>-1428.9869138861523</v>
      </c>
      <c r="E165" s="2343">
        <v>-745.01078763837722</v>
      </c>
      <c r="F165" s="2343">
        <v>2133.522734402055</v>
      </c>
      <c r="G165" s="2343">
        <v>1190.2055673969344</v>
      </c>
      <c r="H165" s="2343">
        <v>-271.70751410160574</v>
      </c>
      <c r="I165" s="2343">
        <v>-146.06069277297502</v>
      </c>
      <c r="J165" s="2343">
        <v>-362.91136636061674</v>
      </c>
      <c r="K165" s="2343">
        <v>480.37866182662583</v>
      </c>
      <c r="L165" s="2343">
        <v>-895.33866900203611</v>
      </c>
      <c r="M165" s="2343">
        <v>634.66627261066242</v>
      </c>
      <c r="N165" s="2344">
        <v>-1328.9226208512337</v>
      </c>
      <c r="O165" s="2344">
        <v>-1534.6753604287132</v>
      </c>
      <c r="P165" s="2344">
        <v>338.32992247875154</v>
      </c>
      <c r="Q165" s="2344">
        <v>372.56395396022708</v>
      </c>
      <c r="R165" s="2344">
        <v>1410.5645483422086</v>
      </c>
      <c r="S165" s="2344">
        <v>177.67300209782297</v>
      </c>
      <c r="T165" s="2344">
        <v>-2225.3288737079329</v>
      </c>
      <c r="U165" s="2344">
        <v>1192.3242704417844</v>
      </c>
      <c r="V165" s="2344">
        <v>-21.498813029253142</v>
      </c>
      <c r="W165" s="2344">
        <v>157.70647571274094</v>
      </c>
      <c r="X165" s="2344">
        <v>-695.82950526204877</v>
      </c>
      <c r="Y165" s="2344">
        <v>-79.932021591406738</v>
      </c>
      <c r="Z165" s="2344">
        <v>-465.33871046384957</v>
      </c>
      <c r="AA165" s="2344">
        <v>-235.65370320280999</v>
      </c>
      <c r="AB165" s="2344">
        <v>488.65755355201327</v>
      </c>
      <c r="AC165" s="2344">
        <v>1242.7939407835147</v>
      </c>
      <c r="AD165" s="2344">
        <v>1566.0327167505511</v>
      </c>
      <c r="AE165" s="2344">
        <v>2218.2264773552652</v>
      </c>
      <c r="AF165" s="2344">
        <v>1251.8749341762395</v>
      </c>
      <c r="AG165" s="2344">
        <v>-572.28915864741612</v>
      </c>
      <c r="AH165" s="2344">
        <v>-1355.0656488549612</v>
      </c>
      <c r="AI165" s="2344">
        <v>1040.2987191785451</v>
      </c>
      <c r="AJ165" s="2344">
        <v>940.74225845665114</v>
      </c>
      <c r="AK165" s="2344">
        <v>664.342586508983</v>
      </c>
    </row>
    <row r="166" spans="1:37" ht="16.5" thickBot="1">
      <c r="A166" s="2342" t="s">
        <v>1414</v>
      </c>
      <c r="B166" s="2358">
        <v>-680.00999999999931</v>
      </c>
      <c r="C166" s="2358">
        <v>260.50999999999931</v>
      </c>
      <c r="D166" s="2358">
        <v>-1032.21</v>
      </c>
      <c r="E166" s="2358">
        <v>-670.76000000000022</v>
      </c>
      <c r="F166" s="2358">
        <v>1604.1789623566665</v>
      </c>
      <c r="G166" s="2358">
        <v>-424.93708449777751</v>
      </c>
      <c r="H166" s="2358">
        <v>-324.49926411703746</v>
      </c>
      <c r="I166" s="2358">
        <v>-906.48261374185131</v>
      </c>
      <c r="J166" s="2358">
        <v>-17863.22</v>
      </c>
      <c r="K166" s="2358">
        <v>-10370.260000000002</v>
      </c>
      <c r="L166" s="2358">
        <v>20064.11</v>
      </c>
      <c r="M166" s="2358">
        <v>3036.25</v>
      </c>
      <c r="N166" s="2359">
        <v>2845.1000000000004</v>
      </c>
      <c r="O166" s="2359">
        <v>-5848.619999999999</v>
      </c>
      <c r="P166" s="2359">
        <v>-2202.1900000000023</v>
      </c>
      <c r="Q166" s="2359">
        <v>-1403.7799999999988</v>
      </c>
      <c r="R166" s="2359">
        <v>575.07999999999811</v>
      </c>
      <c r="S166" s="2359">
        <v>-1991.0499999999956</v>
      </c>
      <c r="T166" s="2359">
        <v>-4988.2500000000036</v>
      </c>
      <c r="U166" s="2359">
        <v>-9397.6899999999987</v>
      </c>
      <c r="V166" s="2359">
        <v>-1080.8500000000022</v>
      </c>
      <c r="W166" s="2359">
        <v>-432.58999999999651</v>
      </c>
      <c r="X166" s="2359">
        <v>5626.6599999999962</v>
      </c>
      <c r="Y166" s="2359">
        <v>-3067.8099999999977</v>
      </c>
      <c r="Z166" s="2359">
        <v>-218.05767049000133</v>
      </c>
      <c r="AA166" s="2359">
        <v>-2290.1035783799998</v>
      </c>
      <c r="AB166" s="2359">
        <v>-1356.5787511299968</v>
      </c>
      <c r="AC166" s="2359">
        <v>3342.1199999999953</v>
      </c>
      <c r="AD166" s="2359">
        <v>-858.18000000000029</v>
      </c>
      <c r="AE166" s="2359">
        <v>-4066.3199999999997</v>
      </c>
      <c r="AF166" s="2359">
        <v>-3635.6199999999953</v>
      </c>
      <c r="AG166" s="2359">
        <v>-1496.0045401000016</v>
      </c>
      <c r="AH166" s="2359">
        <v>-7042.0972378499973</v>
      </c>
      <c r="AI166" s="2359">
        <v>6965.4442175699969</v>
      </c>
      <c r="AJ166" s="2359">
        <v>982.59395030000553</v>
      </c>
      <c r="AK166" s="2359">
        <v>372.92877338333074</v>
      </c>
    </row>
    <row r="167" spans="1:37" ht="16.5" thickBot="1">
      <c r="A167" s="2342" t="s">
        <v>1415</v>
      </c>
      <c r="B167" s="2343"/>
      <c r="C167" s="2343"/>
      <c r="D167" s="2343"/>
      <c r="E167" s="2343"/>
      <c r="F167" s="2343"/>
      <c r="G167" s="2343"/>
      <c r="H167" s="2343"/>
      <c r="I167" s="2343"/>
      <c r="J167" s="2343"/>
      <c r="K167" s="2343"/>
      <c r="L167" s="2343"/>
      <c r="M167" s="2343"/>
      <c r="N167" s="2344"/>
      <c r="O167" s="2344"/>
      <c r="P167" s="2344"/>
      <c r="Q167" s="2344"/>
      <c r="R167" s="2344"/>
      <c r="S167" s="2344"/>
      <c r="T167" s="2344"/>
      <c r="U167" s="2344"/>
      <c r="V167" s="2344"/>
      <c r="W167" s="2344"/>
      <c r="X167" s="2344"/>
      <c r="Y167" s="2344"/>
      <c r="Z167" s="2344"/>
      <c r="AA167" s="2344"/>
      <c r="AB167" s="2344"/>
      <c r="AC167" s="2344"/>
      <c r="AD167" s="2344"/>
      <c r="AE167" s="2344"/>
      <c r="AF167" s="2344"/>
      <c r="AG167" s="2344"/>
      <c r="AH167" s="2344"/>
      <c r="AI167" s="2344"/>
      <c r="AJ167" s="2344"/>
      <c r="AK167" s="2344"/>
    </row>
    <row r="168" spans="1:37" ht="16.5" thickBot="1">
      <c r="A168" s="2339" t="s">
        <v>1416</v>
      </c>
      <c r="B168" s="2343">
        <v>-8423.36</v>
      </c>
      <c r="C168" s="2343">
        <v>599.36000000000058</v>
      </c>
      <c r="D168" s="2343">
        <v>-2924.7099999999991</v>
      </c>
      <c r="E168" s="2343">
        <v>9081.5</v>
      </c>
      <c r="F168" s="2343">
        <v>5918.4000000000015</v>
      </c>
      <c r="G168" s="2343">
        <v>3619.2200000000012</v>
      </c>
      <c r="H168" s="2343">
        <v>119.4099999999944</v>
      </c>
      <c r="I168" s="2343">
        <v>960.84000000000378</v>
      </c>
      <c r="J168" s="2343">
        <v>1715.4599999999991</v>
      </c>
      <c r="K168" s="2343">
        <v>3198.5899999999965</v>
      </c>
      <c r="L168" s="2343">
        <v>2879.4300000000003</v>
      </c>
      <c r="M168" s="2343">
        <v>2249.760000000002</v>
      </c>
      <c r="N168" s="2344">
        <v>-806.33000000000538</v>
      </c>
      <c r="O168" s="2344">
        <v>1355.8100000000049</v>
      </c>
      <c r="P168" s="2344">
        <v>85.680000000000291</v>
      </c>
      <c r="Q168" s="2344">
        <v>-943.60000000000218</v>
      </c>
      <c r="R168" s="2344">
        <v>-2534.5500000000029</v>
      </c>
      <c r="S168" s="2344">
        <v>-267.85999999999331</v>
      </c>
      <c r="T168" s="2344">
        <v>-5186.6900000000023</v>
      </c>
      <c r="U168" s="2344">
        <v>-3198.8899999999994</v>
      </c>
      <c r="V168" s="2344">
        <v>-4121.8800000000047</v>
      </c>
      <c r="W168" s="2344">
        <v>2940.1700000000055</v>
      </c>
      <c r="X168" s="2344">
        <v>896.42999999999302</v>
      </c>
      <c r="Y168" s="2344">
        <v>1273.4000000000087</v>
      </c>
      <c r="Z168" s="2344">
        <v>5457.6350834499972</v>
      </c>
      <c r="AA168" s="2344">
        <v>69.670393439999316</v>
      </c>
      <c r="AB168" s="2344">
        <v>-1054.6254768900035</v>
      </c>
      <c r="AC168" s="2344">
        <v>3979.7900000000009</v>
      </c>
      <c r="AD168" s="2344">
        <v>4768.9200000000019</v>
      </c>
      <c r="AE168" s="2344">
        <v>1067.0166768599993</v>
      </c>
      <c r="AF168" s="2344">
        <v>-1549.523075000001</v>
      </c>
      <c r="AG168" s="2344">
        <v>1567.0805027999995</v>
      </c>
      <c r="AH168" s="2344">
        <v>738.29999999999927</v>
      </c>
      <c r="AI168" s="2344">
        <v>815.79000000000087</v>
      </c>
      <c r="AJ168" s="2344">
        <v>2694.4900000000016</v>
      </c>
      <c r="AK168" s="2344">
        <v>-3267.7688139800048</v>
      </c>
    </row>
    <row r="169" spans="1:37" ht="16.5" thickBot="1">
      <c r="A169" s="2342" t="s">
        <v>1417</v>
      </c>
      <c r="B169" s="2343"/>
      <c r="C169" s="2343"/>
      <c r="D169" s="2343"/>
      <c r="E169" s="2343"/>
      <c r="F169" s="2343"/>
      <c r="G169" s="2343"/>
      <c r="H169" s="2343"/>
      <c r="I169" s="2343"/>
      <c r="J169" s="2343"/>
      <c r="K169" s="2343"/>
      <c r="L169" s="2343"/>
      <c r="M169" s="2343"/>
      <c r="N169" s="2344"/>
      <c r="O169" s="2344"/>
      <c r="P169" s="2344"/>
      <c r="Q169" s="2344"/>
      <c r="R169" s="2344"/>
      <c r="S169" s="2344"/>
      <c r="T169" s="2344"/>
      <c r="U169" s="2344"/>
      <c r="V169" s="2344"/>
      <c r="W169" s="2344"/>
      <c r="X169" s="2344"/>
      <c r="Y169" s="2344"/>
      <c r="Z169" s="2344"/>
      <c r="AA169" s="2344"/>
      <c r="AB169" s="2344"/>
      <c r="AC169" s="2344"/>
      <c r="AD169" s="2344"/>
      <c r="AE169" s="2344"/>
      <c r="AF169" s="2344"/>
      <c r="AG169" s="2344"/>
      <c r="AH169" s="2344"/>
      <c r="AI169" s="2344"/>
      <c r="AJ169" s="2344"/>
      <c r="AK169" s="2344"/>
    </row>
    <row r="170" spans="1:37" ht="16.5" thickBot="1">
      <c r="A170" s="2342" t="s">
        <v>1418</v>
      </c>
      <c r="B170" s="2343"/>
      <c r="C170" s="2343"/>
      <c r="D170" s="2343"/>
      <c r="E170" s="2343"/>
      <c r="F170" s="2343"/>
      <c r="G170" s="2343"/>
      <c r="H170" s="2343">
        <v>-2410.7399999999998</v>
      </c>
      <c r="I170" s="2343"/>
      <c r="J170" s="2343"/>
      <c r="K170" s="2343"/>
      <c r="L170" s="2343"/>
      <c r="M170" s="2343"/>
      <c r="N170" s="2344"/>
      <c r="O170" s="2344"/>
      <c r="P170" s="2344"/>
      <c r="Q170" s="2344"/>
      <c r="R170" s="2344"/>
      <c r="S170" s="2344"/>
      <c r="T170" s="2344"/>
      <c r="U170" s="2344"/>
      <c r="V170" s="2344"/>
      <c r="W170" s="2344"/>
      <c r="X170" s="2344"/>
      <c r="Y170" s="2344"/>
      <c r="Z170" s="2344"/>
      <c r="AA170" s="2344"/>
      <c r="AB170" s="2344"/>
      <c r="AC170" s="2344"/>
      <c r="AD170" s="2344"/>
      <c r="AE170" s="2344"/>
      <c r="AF170" s="2344"/>
      <c r="AG170" s="2344"/>
      <c r="AH170" s="2344"/>
      <c r="AI170" s="2344"/>
      <c r="AJ170" s="2344"/>
      <c r="AK170" s="2344"/>
    </row>
    <row r="171" spans="1:37" ht="16.5" thickBot="1">
      <c r="A171" s="2342" t="s">
        <v>1419</v>
      </c>
      <c r="B171" s="2343"/>
      <c r="C171" s="2343"/>
      <c r="D171" s="2343"/>
      <c r="E171" s="2343"/>
      <c r="F171" s="2343"/>
      <c r="G171" s="2343"/>
      <c r="H171" s="2343"/>
      <c r="I171" s="2343"/>
      <c r="J171" s="2343"/>
      <c r="K171" s="2343"/>
      <c r="L171" s="2343"/>
      <c r="M171" s="2343"/>
      <c r="N171" s="2344"/>
      <c r="O171" s="2344"/>
      <c r="P171" s="2344"/>
      <c r="Q171" s="2344"/>
      <c r="R171" s="2344"/>
      <c r="S171" s="2344"/>
      <c r="T171" s="2344"/>
      <c r="U171" s="2344"/>
      <c r="V171" s="2344"/>
      <c r="W171" s="2344"/>
      <c r="X171" s="2344"/>
      <c r="Y171" s="2344"/>
      <c r="Z171" s="2344"/>
      <c r="AA171" s="2344"/>
      <c r="AB171" s="2344"/>
      <c r="AC171" s="2344"/>
      <c r="AD171" s="2344"/>
      <c r="AE171" s="2344"/>
      <c r="AF171" s="2344"/>
      <c r="AG171" s="2344"/>
      <c r="AH171" s="2344"/>
      <c r="AI171" s="2344"/>
      <c r="AJ171" s="2344"/>
      <c r="AK171" s="2344"/>
    </row>
    <row r="172" spans="1:37" ht="16.5" thickBot="1">
      <c r="A172" s="2342" t="s">
        <v>1420</v>
      </c>
      <c r="B172" s="2343">
        <v>-8423.36</v>
      </c>
      <c r="C172" s="2343">
        <v>599.36000000000058</v>
      </c>
      <c r="D172" s="2343">
        <v>-2924.7099999999991</v>
      </c>
      <c r="E172" s="2343">
        <v>9081.5</v>
      </c>
      <c r="F172" s="2343">
        <v>5918.4000000000015</v>
      </c>
      <c r="G172" s="2343">
        <v>3619.2200000000012</v>
      </c>
      <c r="H172" s="2343">
        <v>2530.1499999999942</v>
      </c>
      <c r="I172" s="2343">
        <v>960.84000000000378</v>
      </c>
      <c r="J172" s="2343">
        <v>1715.4599999999991</v>
      </c>
      <c r="K172" s="2343">
        <v>3198.5899999999965</v>
      </c>
      <c r="L172" s="2343">
        <v>2879.4300000000003</v>
      </c>
      <c r="M172" s="2343">
        <v>2249.760000000002</v>
      </c>
      <c r="N172" s="2344">
        <v>-806.33000000000538</v>
      </c>
      <c r="O172" s="2344">
        <v>1355.8100000000049</v>
      </c>
      <c r="P172" s="2344">
        <v>85.680000000000291</v>
      </c>
      <c r="Q172" s="2344">
        <v>-943.60000000000218</v>
      </c>
      <c r="R172" s="2344">
        <v>-2534.5500000000029</v>
      </c>
      <c r="S172" s="2344">
        <v>-267.85999999999331</v>
      </c>
      <c r="T172" s="2344">
        <v>-5186.6900000000023</v>
      </c>
      <c r="U172" s="2344">
        <v>-3198.8899999999994</v>
      </c>
      <c r="V172" s="2344">
        <v>-4121.8800000000047</v>
      </c>
      <c r="W172" s="2344">
        <v>2940.1700000000055</v>
      </c>
      <c r="X172" s="2344">
        <v>896.42999999999302</v>
      </c>
      <c r="Y172" s="2344">
        <v>1273.4000000000087</v>
      </c>
      <c r="Z172" s="2344">
        <v>5457.6350834499972</v>
      </c>
      <c r="AA172" s="2344">
        <v>69.670393439999316</v>
      </c>
      <c r="AB172" s="2344">
        <v>-1054.6254768900035</v>
      </c>
      <c r="AC172" s="2344">
        <v>3979.7900000000009</v>
      </c>
      <c r="AD172" s="2344">
        <v>4768.9200000000019</v>
      </c>
      <c r="AE172" s="2344">
        <v>1067.0166768599993</v>
      </c>
      <c r="AF172" s="2344">
        <v>-1549.523075000001</v>
      </c>
      <c r="AG172" s="2344">
        <v>1567.0805027999995</v>
      </c>
      <c r="AH172" s="2344">
        <v>738.29999999999927</v>
      </c>
      <c r="AI172" s="2344">
        <v>815.79000000000087</v>
      </c>
      <c r="AJ172" s="2344">
        <v>2694.4900000000016</v>
      </c>
      <c r="AK172" s="2344">
        <v>-3267.7688139800048</v>
      </c>
    </row>
    <row r="173" spans="1:37" ht="16.5" thickBot="1">
      <c r="A173" s="2342" t="s">
        <v>1421</v>
      </c>
      <c r="B173" s="2343"/>
      <c r="C173" s="2343"/>
      <c r="D173" s="2343"/>
      <c r="E173" s="2343"/>
      <c r="F173" s="2343"/>
      <c r="G173" s="2343"/>
      <c r="H173" s="2343"/>
      <c r="I173" s="2343"/>
      <c r="J173" s="2343"/>
      <c r="K173" s="2343"/>
      <c r="L173" s="2343"/>
      <c r="M173" s="2343"/>
      <c r="N173" s="2344"/>
      <c r="O173" s="2344"/>
      <c r="P173" s="2344"/>
      <c r="Q173" s="2344"/>
      <c r="R173" s="2344"/>
      <c r="S173" s="2344"/>
      <c r="T173" s="2344"/>
      <c r="U173" s="2344"/>
      <c r="V173" s="2344"/>
      <c r="W173" s="2344"/>
      <c r="X173" s="2344"/>
      <c r="Y173" s="2344"/>
      <c r="Z173" s="2344"/>
      <c r="AA173" s="2344"/>
      <c r="AB173" s="2344"/>
      <c r="AC173" s="2344"/>
      <c r="AD173" s="2344"/>
      <c r="AE173" s="2344"/>
      <c r="AF173" s="2344"/>
      <c r="AG173" s="2344"/>
      <c r="AH173" s="2344"/>
      <c r="AI173" s="2344"/>
      <c r="AJ173" s="2344"/>
      <c r="AK173" s="2344"/>
    </row>
    <row r="174" spans="1:37" ht="16.5" thickBot="1">
      <c r="A174" s="2339" t="s">
        <v>1422</v>
      </c>
      <c r="B174" s="2340">
        <v>4161.6788110607922</v>
      </c>
      <c r="C174" s="2340">
        <v>4104.4019855840288</v>
      </c>
      <c r="D174" s="2340">
        <v>1715.196258263765</v>
      </c>
      <c r="E174" s="2340">
        <v>-89.876005103820944</v>
      </c>
      <c r="F174" s="2340">
        <v>-891.7637861832925</v>
      </c>
      <c r="G174" s="2340">
        <v>2319.866137180054</v>
      </c>
      <c r="H174" s="2340">
        <v>5838.006338432343</v>
      </c>
      <c r="I174" s="2340">
        <v>3696.0091960933682</v>
      </c>
      <c r="J174" s="2340">
        <v>2857.0558530236945</v>
      </c>
      <c r="K174" s="2340">
        <v>1700.9404451847877</v>
      </c>
      <c r="L174" s="2340">
        <v>1541.0253090465919</v>
      </c>
      <c r="M174" s="2340">
        <v>1579.6564555454115</v>
      </c>
      <c r="N174" s="2341">
        <v>4338.3189387965967</v>
      </c>
      <c r="O174" s="2341">
        <v>3964.170462585213</v>
      </c>
      <c r="P174" s="2341">
        <v>2571.1083277677949</v>
      </c>
      <c r="Q174" s="2341">
        <v>3970.3386344027431</v>
      </c>
      <c r="R174" s="2341">
        <v>4284.3237318358088</v>
      </c>
      <c r="S174" s="2341">
        <v>4534.2138425465728</v>
      </c>
      <c r="T174" s="2341">
        <v>7502.901339303231</v>
      </c>
      <c r="U174" s="2341">
        <v>8821.2928647068966</v>
      </c>
      <c r="V174" s="2341">
        <v>6975.1914966457025</v>
      </c>
      <c r="W174" s="2341">
        <v>7001.5713040452365</v>
      </c>
      <c r="X174" s="2341">
        <v>3162.2633947261152</v>
      </c>
      <c r="Y174" s="2341">
        <v>4464.2094210975065</v>
      </c>
      <c r="Z174" s="2341">
        <v>3403.5722982927846</v>
      </c>
      <c r="AA174" s="2341">
        <v>7815.6573217996829</v>
      </c>
      <c r="AB174" s="2341">
        <v>6793.3443843395617</v>
      </c>
      <c r="AC174" s="2341">
        <v>2635.3694322839938</v>
      </c>
      <c r="AD174" s="2341">
        <v>3280.0760004093572</v>
      </c>
      <c r="AE174" s="2341">
        <v>1130.6099824809223</v>
      </c>
      <c r="AF174" s="2341">
        <v>989.64577037241543</v>
      </c>
      <c r="AG174" s="2341">
        <v>1236.7038697183066</v>
      </c>
      <c r="AH174" s="2341">
        <v>1679.1239681933832</v>
      </c>
      <c r="AI174" s="2341">
        <v>682.05843605462974</v>
      </c>
      <c r="AJ174" s="2341">
        <v>4405.3426134102137</v>
      </c>
      <c r="AK174" s="2341">
        <v>-1515.9801663531446</v>
      </c>
    </row>
    <row r="175" spans="1:37" ht="16.5" thickBot="1">
      <c r="A175" s="2339" t="s">
        <v>1423</v>
      </c>
      <c r="B175" s="2340">
        <v>2434.9797333333331</v>
      </c>
      <c r="C175" s="2340">
        <v>2853.85</v>
      </c>
      <c r="D175" s="2340">
        <v>1115.2506666666666</v>
      </c>
      <c r="E175" s="2340">
        <v>1844.5595999999998</v>
      </c>
      <c r="F175" s="2340">
        <v>2015.1759999999999</v>
      </c>
      <c r="G175" s="2340">
        <v>2429.2180000000003</v>
      </c>
      <c r="H175" s="2340">
        <v>1879.8100000000002</v>
      </c>
      <c r="I175" s="2340">
        <v>2325.3226666666669</v>
      </c>
      <c r="J175" s="2340">
        <v>1275.3557952333333</v>
      </c>
      <c r="K175" s="2340">
        <v>1504.7702626399998</v>
      </c>
      <c r="L175" s="2340">
        <v>1775.2974270433333</v>
      </c>
      <c r="M175" s="2340">
        <v>1543.5395447633334</v>
      </c>
      <c r="N175" s="2341">
        <v>2260.3724999999999</v>
      </c>
      <c r="O175" s="2341">
        <v>2416.5624999999995</v>
      </c>
      <c r="P175" s="2341">
        <v>2109.27</v>
      </c>
      <c r="Q175" s="2341">
        <v>2128.6849999999999</v>
      </c>
      <c r="R175" s="2341">
        <v>1737.2561757492106</v>
      </c>
      <c r="S175" s="2341">
        <v>826.03871910361147</v>
      </c>
      <c r="T175" s="2341">
        <v>1479.1886223799688</v>
      </c>
      <c r="U175" s="2341">
        <v>3084.8964827672094</v>
      </c>
      <c r="V175" s="2341">
        <v>1531.9733333333331</v>
      </c>
      <c r="W175" s="2341">
        <v>1943.4037333333331</v>
      </c>
      <c r="X175" s="2341">
        <v>1133.0046666666665</v>
      </c>
      <c r="Y175" s="2341">
        <v>1000.082</v>
      </c>
      <c r="Z175" s="2341">
        <v>1127.5624999999998</v>
      </c>
      <c r="AA175" s="2341">
        <v>1381.0592985625001</v>
      </c>
      <c r="AB175" s="2341">
        <v>1155.1458333333333</v>
      </c>
      <c r="AC175" s="2341">
        <v>1030.0609999999999</v>
      </c>
      <c r="AD175" s="2341">
        <v>723.4851666666666</v>
      </c>
      <c r="AE175" s="2341">
        <v>624.86749999999995</v>
      </c>
      <c r="AF175" s="2341">
        <v>1213.98125</v>
      </c>
      <c r="AG175" s="2341">
        <v>501.83498778666677</v>
      </c>
      <c r="AH175" s="2341">
        <v>887.31816666666668</v>
      </c>
      <c r="AI175" s="2341">
        <v>905.98433333333344</v>
      </c>
      <c r="AJ175" s="2341">
        <v>1386.2083333333333</v>
      </c>
      <c r="AK175" s="2341">
        <v>1269.2220833333333</v>
      </c>
    </row>
    <row r="176" spans="1:37" ht="16.5" thickBot="1">
      <c r="A176" s="2342" t="s">
        <v>1424</v>
      </c>
      <c r="B176" s="2343">
        <v>1527.1533333333334</v>
      </c>
      <c r="C176" s="2343">
        <v>2026.8400000000001</v>
      </c>
      <c r="D176" s="2343">
        <v>464.49666666666656</v>
      </c>
      <c r="E176" s="2343">
        <v>940.2199999999998</v>
      </c>
      <c r="F176" s="2343">
        <v>1314.19</v>
      </c>
      <c r="G176" s="2343">
        <v>1602.1999999999998</v>
      </c>
      <c r="H176" s="2343">
        <v>1073.21</v>
      </c>
      <c r="I176" s="2343">
        <v>1460.4166666666665</v>
      </c>
      <c r="J176" s="2343">
        <v>700.04745123333328</v>
      </c>
      <c r="K176" s="2343">
        <v>836.75330511999994</v>
      </c>
      <c r="L176" s="2343">
        <v>975.35423186333333</v>
      </c>
      <c r="M176" s="2343">
        <v>687.16589410333336</v>
      </c>
      <c r="N176" s="2344">
        <v>1631.21</v>
      </c>
      <c r="O176" s="2344">
        <v>1528.9499999999998</v>
      </c>
      <c r="P176" s="2344">
        <v>1130.28</v>
      </c>
      <c r="Q176" s="2344">
        <v>1457.7700000000002</v>
      </c>
      <c r="R176" s="2344">
        <v>1092.0033333333333</v>
      </c>
      <c r="S176" s="2344">
        <v>-66.629999999999939</v>
      </c>
      <c r="T176" s="2344">
        <v>644.76333333333321</v>
      </c>
      <c r="U176" s="2344">
        <v>2401.6733333333332</v>
      </c>
      <c r="V176" s="2344">
        <v>910.76333333333321</v>
      </c>
      <c r="W176" s="2344">
        <v>1230.1547333333331</v>
      </c>
      <c r="X176" s="2344">
        <v>412.2176666666665</v>
      </c>
      <c r="Y176" s="2344">
        <v>337.56199999999995</v>
      </c>
      <c r="Z176" s="2344">
        <v>556.21249999999998</v>
      </c>
      <c r="AA176" s="2344">
        <v>844.28557356250019</v>
      </c>
      <c r="AB176" s="2344">
        <v>256.71583333333331</v>
      </c>
      <c r="AC176" s="2344">
        <v>364.17900000000009</v>
      </c>
      <c r="AD176" s="2344">
        <v>152.38516666666669</v>
      </c>
      <c r="AE176" s="2344">
        <v>99.367500000000007</v>
      </c>
      <c r="AF176" s="2344">
        <v>663.91125000000011</v>
      </c>
      <c r="AG176" s="2344">
        <v>6.2659877866666704</v>
      </c>
      <c r="AH176" s="2344">
        <v>467.20666666666665</v>
      </c>
      <c r="AI176" s="2344">
        <v>507.49333333333334</v>
      </c>
      <c r="AJ176" s="2344">
        <v>987.79833333333329</v>
      </c>
      <c r="AK176" s="2344">
        <v>863.7520833333333</v>
      </c>
    </row>
    <row r="177" spans="1:37" ht="16.5" thickBot="1">
      <c r="A177" s="2342" t="s">
        <v>1425</v>
      </c>
      <c r="B177" s="2343"/>
      <c r="C177" s="2343"/>
      <c r="D177" s="2343"/>
      <c r="E177" s="2343"/>
      <c r="F177" s="2343"/>
      <c r="G177" s="2343"/>
      <c r="H177" s="2343"/>
      <c r="I177" s="2343"/>
      <c r="J177" s="2343"/>
      <c r="K177" s="2343"/>
      <c r="L177" s="2343"/>
      <c r="M177" s="2343"/>
      <c r="N177" s="2344"/>
      <c r="O177" s="2344"/>
      <c r="P177" s="2344"/>
      <c r="Q177" s="2344"/>
      <c r="R177" s="2344"/>
      <c r="S177" s="2344"/>
      <c r="T177" s="2344"/>
      <c r="U177" s="2344"/>
      <c r="V177" s="2344"/>
      <c r="W177" s="2344"/>
      <c r="X177" s="2344"/>
      <c r="Y177" s="2344"/>
      <c r="Z177" s="2344"/>
      <c r="AA177" s="2344"/>
      <c r="AB177" s="2344"/>
      <c r="AC177" s="2344"/>
      <c r="AD177" s="2344"/>
      <c r="AE177" s="2344"/>
      <c r="AF177" s="2344"/>
      <c r="AG177" s="2344"/>
      <c r="AH177" s="2344"/>
      <c r="AI177" s="2344"/>
      <c r="AJ177" s="2344"/>
      <c r="AK177" s="2344"/>
    </row>
    <row r="178" spans="1:37" ht="16.5" thickBot="1">
      <c r="A178" s="2342" t="s">
        <v>1426</v>
      </c>
      <c r="B178" s="2343">
        <v>1527.1533333333334</v>
      </c>
      <c r="C178" s="2343">
        <v>2026.8400000000001</v>
      </c>
      <c r="D178" s="2343">
        <v>464.49666666666656</v>
      </c>
      <c r="E178" s="2343">
        <v>940.2199999999998</v>
      </c>
      <c r="F178" s="2343">
        <v>1314.19</v>
      </c>
      <c r="G178" s="2343">
        <v>1602.1999999999998</v>
      </c>
      <c r="H178" s="2343">
        <v>1073.21</v>
      </c>
      <c r="I178" s="2343">
        <v>1460.4166666666665</v>
      </c>
      <c r="J178" s="2343">
        <v>700.04745123333328</v>
      </c>
      <c r="K178" s="2343">
        <v>836.75330511999994</v>
      </c>
      <c r="L178" s="2343">
        <v>975.35423186333333</v>
      </c>
      <c r="M178" s="2343">
        <v>687.16589410333336</v>
      </c>
      <c r="N178" s="2344">
        <v>1631.21</v>
      </c>
      <c r="O178" s="2344">
        <v>1528.9499999999998</v>
      </c>
      <c r="P178" s="2344">
        <v>1130.28</v>
      </c>
      <c r="Q178" s="2344">
        <v>1457.7700000000002</v>
      </c>
      <c r="R178" s="2344">
        <v>1092.0033333333333</v>
      </c>
      <c r="S178" s="2344">
        <v>-66.629999999999939</v>
      </c>
      <c r="T178" s="2344">
        <v>644.76333333333321</v>
      </c>
      <c r="U178" s="2344">
        <v>2401.6733333333332</v>
      </c>
      <c r="V178" s="2344">
        <v>910.76333333333321</v>
      </c>
      <c r="W178" s="2344">
        <v>1230.1547333333331</v>
      </c>
      <c r="X178" s="2344">
        <v>412.2176666666665</v>
      </c>
      <c r="Y178" s="2344">
        <v>337.56199999999995</v>
      </c>
      <c r="Z178" s="2344">
        <v>556.21249999999998</v>
      </c>
      <c r="AA178" s="2344">
        <v>844.28557356250019</v>
      </c>
      <c r="AB178" s="2344">
        <v>256.71583333333331</v>
      </c>
      <c r="AC178" s="2344">
        <v>364.17900000000009</v>
      </c>
      <c r="AD178" s="2344">
        <v>152.38516666666669</v>
      </c>
      <c r="AE178" s="2344">
        <v>99.367500000000007</v>
      </c>
      <c r="AF178" s="2344">
        <v>663.91125000000011</v>
      </c>
      <c r="AG178" s="2344">
        <v>6.2659877866666704</v>
      </c>
      <c r="AH178" s="2344">
        <v>467.20666666666665</v>
      </c>
      <c r="AI178" s="2344">
        <v>507.49333333333334</v>
      </c>
      <c r="AJ178" s="2344">
        <v>987.79833333333329</v>
      </c>
      <c r="AK178" s="2344">
        <v>863.7520833333333</v>
      </c>
    </row>
    <row r="179" spans="1:37" ht="16.5" thickBot="1">
      <c r="A179" s="2342" t="s">
        <v>1400</v>
      </c>
      <c r="B179" s="2343">
        <v>871.10640000000012</v>
      </c>
      <c r="C179" s="2343">
        <v>806.58</v>
      </c>
      <c r="D179" s="2343">
        <v>645.26400000000012</v>
      </c>
      <c r="E179" s="2343">
        <v>903.3696000000001</v>
      </c>
      <c r="F179" s="2343">
        <v>699.3359999999999</v>
      </c>
      <c r="G179" s="2343">
        <v>826.48800000000006</v>
      </c>
      <c r="H179" s="2343">
        <v>794.7</v>
      </c>
      <c r="I179" s="2343">
        <v>858.27600000000007</v>
      </c>
      <c r="J179" s="2343">
        <v>567.80999999999995</v>
      </c>
      <c r="K179" s="2343">
        <v>652.98</v>
      </c>
      <c r="L179" s="2343">
        <v>794.93</v>
      </c>
      <c r="M179" s="2343">
        <v>823.32</v>
      </c>
      <c r="N179" s="2344">
        <v>612.20249999999999</v>
      </c>
      <c r="O179" s="2344">
        <v>845.4224999999999</v>
      </c>
      <c r="P179" s="2344">
        <v>816.2700000000001</v>
      </c>
      <c r="Q179" s="2344">
        <v>638.35500000000002</v>
      </c>
      <c r="R179" s="2344">
        <v>632.74284241587725</v>
      </c>
      <c r="S179" s="2344">
        <v>873.78871910361136</v>
      </c>
      <c r="T179" s="2344">
        <v>825.32528904663559</v>
      </c>
      <c r="U179" s="2344">
        <v>655.85314943387618</v>
      </c>
      <c r="V179" s="2344">
        <v>601.1</v>
      </c>
      <c r="W179" s="2344">
        <v>713.05</v>
      </c>
      <c r="X179" s="2344">
        <v>720.14</v>
      </c>
      <c r="Y179" s="2344">
        <v>654.65</v>
      </c>
      <c r="Z179" s="2344">
        <v>571.04999999999995</v>
      </c>
      <c r="AA179" s="2344">
        <v>525.37</v>
      </c>
      <c r="AB179" s="2344">
        <v>898.14</v>
      </c>
      <c r="AC179" s="2344">
        <v>664.85</v>
      </c>
      <c r="AD179" s="2344">
        <v>571.04999999999995</v>
      </c>
      <c r="AE179" s="2344">
        <v>525.37</v>
      </c>
      <c r="AF179" s="2344">
        <v>548.21</v>
      </c>
      <c r="AG179" s="2344">
        <v>493.38900000000007</v>
      </c>
      <c r="AH179" s="2344">
        <v>419.38149999999996</v>
      </c>
      <c r="AI179" s="2344">
        <v>398.411</v>
      </c>
      <c r="AJ179" s="2344">
        <v>398.41</v>
      </c>
      <c r="AK179" s="2344">
        <v>405.40000000000003</v>
      </c>
    </row>
    <row r="180" spans="1:37" ht="16.5" thickBot="1">
      <c r="A180" s="2342" t="s">
        <v>1401</v>
      </c>
      <c r="B180" s="2343">
        <v>36.72</v>
      </c>
      <c r="C180" s="2343">
        <v>20.43</v>
      </c>
      <c r="D180" s="2343">
        <v>5.49</v>
      </c>
      <c r="E180" s="2343">
        <v>0.97</v>
      </c>
      <c r="F180" s="2343">
        <v>1.65</v>
      </c>
      <c r="G180" s="2343">
        <v>0.53</v>
      </c>
      <c r="H180" s="2343">
        <v>11.9</v>
      </c>
      <c r="I180" s="2343">
        <v>6.629999999999999</v>
      </c>
      <c r="J180" s="2343">
        <v>7.4983439999999995</v>
      </c>
      <c r="K180" s="2343">
        <v>15.03695752</v>
      </c>
      <c r="L180" s="2343">
        <v>5.0131951800000003</v>
      </c>
      <c r="M180" s="2343">
        <v>33.053650660000002</v>
      </c>
      <c r="N180" s="2344">
        <v>16.96</v>
      </c>
      <c r="O180" s="2344">
        <v>42.19</v>
      </c>
      <c r="P180" s="2344">
        <v>162.72</v>
      </c>
      <c r="Q180" s="2344">
        <v>32.56</v>
      </c>
      <c r="R180" s="2344">
        <v>12.51</v>
      </c>
      <c r="S180" s="2344">
        <v>18.880000000000003</v>
      </c>
      <c r="T180" s="2344">
        <v>9.1</v>
      </c>
      <c r="U180" s="2344">
        <v>27.37</v>
      </c>
      <c r="V180" s="2344">
        <v>20.11</v>
      </c>
      <c r="W180" s="2344">
        <v>0.19900000000000001</v>
      </c>
      <c r="X180" s="2344">
        <v>0.64700000000000002</v>
      </c>
      <c r="Y180" s="2344">
        <v>7.87</v>
      </c>
      <c r="Z180" s="2344">
        <v>0.3</v>
      </c>
      <c r="AA180" s="2344">
        <v>11.403725</v>
      </c>
      <c r="AB180" s="2344">
        <v>0.28999999999999998</v>
      </c>
      <c r="AC180" s="2344">
        <v>1.032</v>
      </c>
      <c r="AD180" s="2344">
        <v>0.05</v>
      </c>
      <c r="AE180" s="2344">
        <v>0.13</v>
      </c>
      <c r="AF180" s="2344">
        <v>1.8599999999999999</v>
      </c>
      <c r="AG180" s="2344">
        <v>2.1800000000000002</v>
      </c>
      <c r="AH180" s="2344">
        <v>0.73</v>
      </c>
      <c r="AI180" s="2344">
        <v>0.08</v>
      </c>
      <c r="AJ180" s="2344">
        <v>0</v>
      </c>
      <c r="AK180" s="2344">
        <v>7.0000000000000007E-2</v>
      </c>
    </row>
    <row r="181" spans="1:37" ht="16.5" thickBot="1">
      <c r="A181" s="2342" t="s">
        <v>1427</v>
      </c>
      <c r="B181" s="2343"/>
      <c r="C181" s="2343"/>
      <c r="D181" s="2343"/>
      <c r="E181" s="2343"/>
      <c r="F181" s="2343"/>
      <c r="G181" s="2343"/>
      <c r="H181" s="2343"/>
      <c r="I181" s="2343"/>
      <c r="J181" s="2343"/>
      <c r="K181" s="2343"/>
      <c r="L181" s="2343"/>
      <c r="M181" s="2343"/>
      <c r="N181" s="2344"/>
      <c r="O181" s="2344"/>
      <c r="P181" s="2344"/>
      <c r="Q181" s="2344"/>
      <c r="R181" s="2344"/>
      <c r="S181" s="2344"/>
      <c r="T181" s="2344"/>
      <c r="U181" s="2344"/>
      <c r="V181" s="2344"/>
      <c r="W181" s="2344"/>
      <c r="X181" s="2344"/>
      <c r="Y181" s="2344"/>
      <c r="Z181" s="2344"/>
      <c r="AA181" s="2344"/>
      <c r="AB181" s="2344"/>
      <c r="AC181" s="2344"/>
      <c r="AD181" s="2344"/>
      <c r="AE181" s="2344"/>
      <c r="AF181" s="2344"/>
      <c r="AG181" s="2344"/>
      <c r="AH181" s="2344"/>
      <c r="AI181" s="2344"/>
      <c r="AJ181" s="2344"/>
      <c r="AK181" s="2344"/>
    </row>
    <row r="182" spans="1:37" ht="16.5" thickBot="1">
      <c r="A182" s="2342" t="s">
        <v>1399</v>
      </c>
      <c r="B182" s="2343">
        <v>36.72</v>
      </c>
      <c r="C182" s="2343">
        <v>20.43</v>
      </c>
      <c r="D182" s="2343">
        <v>5.49</v>
      </c>
      <c r="E182" s="2343">
        <v>0.97</v>
      </c>
      <c r="F182" s="2343">
        <v>1.65</v>
      </c>
      <c r="G182" s="2343">
        <v>0.53</v>
      </c>
      <c r="H182" s="2343">
        <v>11.9</v>
      </c>
      <c r="I182" s="2343">
        <v>6.629999999999999</v>
      </c>
      <c r="J182" s="2343">
        <v>7.4983439999999995</v>
      </c>
      <c r="K182" s="2343">
        <v>15.03695752</v>
      </c>
      <c r="L182" s="2343">
        <v>5.0131951800000003</v>
      </c>
      <c r="M182" s="2343">
        <v>33.053650660000002</v>
      </c>
      <c r="N182" s="2344">
        <v>16.96</v>
      </c>
      <c r="O182" s="2344">
        <v>42.19</v>
      </c>
      <c r="P182" s="2344">
        <v>162.72</v>
      </c>
      <c r="Q182" s="2344">
        <v>32.56</v>
      </c>
      <c r="R182" s="2344">
        <v>12.51</v>
      </c>
      <c r="S182" s="2344">
        <v>18.880000000000003</v>
      </c>
      <c r="T182" s="2344">
        <v>9.1</v>
      </c>
      <c r="U182" s="2344">
        <v>27.37</v>
      </c>
      <c r="V182" s="2344">
        <v>20.11</v>
      </c>
      <c r="W182" s="2344">
        <v>0.19900000000000001</v>
      </c>
      <c r="X182" s="2344">
        <v>0.64700000000000002</v>
      </c>
      <c r="Y182" s="2344">
        <v>7.87</v>
      </c>
      <c r="Z182" s="2344">
        <v>0.3</v>
      </c>
      <c r="AA182" s="2344">
        <v>11.403725</v>
      </c>
      <c r="AB182" s="2344">
        <v>0.28999999999999998</v>
      </c>
      <c r="AC182" s="2344">
        <v>1.032</v>
      </c>
      <c r="AD182" s="2344">
        <v>0.05</v>
      </c>
      <c r="AE182" s="2344">
        <v>0.13</v>
      </c>
      <c r="AF182" s="2344">
        <v>1.8599999999999999</v>
      </c>
      <c r="AG182" s="2344">
        <v>2.1800000000000002</v>
      </c>
      <c r="AH182" s="2344">
        <v>0.73</v>
      </c>
      <c r="AI182" s="2344">
        <v>0.08</v>
      </c>
      <c r="AJ182" s="2344">
        <v>0</v>
      </c>
      <c r="AK182" s="2344">
        <v>7.0000000000000007E-2</v>
      </c>
    </row>
    <row r="183" spans="1:37" ht="16.5" thickBot="1">
      <c r="A183" s="2339" t="s">
        <v>1428</v>
      </c>
      <c r="B183" s="2340">
        <v>996.66523999999993</v>
      </c>
      <c r="C183" s="2340">
        <v>220.88299999999992</v>
      </c>
      <c r="D183" s="2340">
        <v>219.12239999999991</v>
      </c>
      <c r="E183" s="2340">
        <v>-102.36864000000014</v>
      </c>
      <c r="F183" s="2340">
        <v>-412.18399999999997</v>
      </c>
      <c r="G183" s="2340">
        <v>272.73599999999999</v>
      </c>
      <c r="H183" s="2340">
        <v>361.45400000000006</v>
      </c>
      <c r="I183" s="2340">
        <v>259.67999999999995</v>
      </c>
      <c r="J183" s="2340">
        <v>852.86411700999997</v>
      </c>
      <c r="K183" s="2340">
        <v>600.45024980999995</v>
      </c>
      <c r="L183" s="2340">
        <v>916.90310207481537</v>
      </c>
      <c r="M183" s="2340">
        <v>1377.686275422278</v>
      </c>
      <c r="N183" s="2341">
        <v>1136.7449416234999</v>
      </c>
      <c r="O183" s="2341">
        <v>1570.802746077964</v>
      </c>
      <c r="P183" s="2341">
        <v>1129.6970950630025</v>
      </c>
      <c r="Q183" s="2341">
        <v>1355.5532282192291</v>
      </c>
      <c r="R183" s="2341">
        <v>3816.3239291439968</v>
      </c>
      <c r="S183" s="2341">
        <v>2620.9542280229607</v>
      </c>
      <c r="T183" s="2341">
        <v>5147.8467807099059</v>
      </c>
      <c r="U183" s="2341">
        <v>5615.3647987072009</v>
      </c>
      <c r="V183" s="2341">
        <v>5963.2040594391929</v>
      </c>
      <c r="W183" s="2341">
        <v>4463.9766957612737</v>
      </c>
      <c r="X183" s="2341">
        <v>1408.6154999874082</v>
      </c>
      <c r="Y183" s="2341">
        <v>1816.3589585037669</v>
      </c>
      <c r="Z183" s="2341">
        <v>92.295356877469203</v>
      </c>
      <c r="AA183" s="2341">
        <v>2882.534260016233</v>
      </c>
      <c r="AB183" s="2341">
        <v>3087.8444557710386</v>
      </c>
      <c r="AC183" s="2341">
        <v>-769.90737285569355</v>
      </c>
      <c r="AD183" s="2341">
        <v>268.75062781442455</v>
      </c>
      <c r="AE183" s="2341">
        <v>1500.435794226818</v>
      </c>
      <c r="AF183" s="2341">
        <v>-387.32459968275361</v>
      </c>
      <c r="AG183" s="2341">
        <v>1153.3363511450384</v>
      </c>
      <c r="AH183" s="2341">
        <v>227.02148218829518</v>
      </c>
      <c r="AI183" s="2341">
        <v>583.70464292147983</v>
      </c>
      <c r="AJ183" s="2341">
        <v>794.49905086136175</v>
      </c>
      <c r="AK183" s="2341">
        <v>302.94400000000002</v>
      </c>
    </row>
    <row r="184" spans="1:37" ht="16.5" thickBot="1">
      <c r="A184" s="2342" t="s">
        <v>1429</v>
      </c>
      <c r="B184" s="2343">
        <v>-1.6146600000000717</v>
      </c>
      <c r="C184" s="2343">
        <v>-369.90950000000009</v>
      </c>
      <c r="D184" s="2343">
        <v>-145.18160000000012</v>
      </c>
      <c r="E184" s="2343">
        <v>-443.09224000000017</v>
      </c>
      <c r="F184" s="2343">
        <v>-362.55399999999997</v>
      </c>
      <c r="G184" s="2343">
        <v>261.85599999999999</v>
      </c>
      <c r="H184" s="2343">
        <v>313.21400000000006</v>
      </c>
      <c r="I184" s="2343">
        <v>280.14999999999998</v>
      </c>
      <c r="J184" s="2343">
        <v>728.55411701000003</v>
      </c>
      <c r="K184" s="2343">
        <v>377.62852566999993</v>
      </c>
      <c r="L184" s="2343">
        <v>420.87704928000005</v>
      </c>
      <c r="M184" s="2343">
        <v>652.22098669000002</v>
      </c>
      <c r="N184" s="2344">
        <v>703.07999999999993</v>
      </c>
      <c r="O184" s="2344">
        <v>812.06999999999994</v>
      </c>
      <c r="P184" s="2344">
        <v>492.48799999999994</v>
      </c>
      <c r="Q184" s="2344">
        <v>584.63800000000015</v>
      </c>
      <c r="R184" s="2344">
        <v>2510.4059999999999</v>
      </c>
      <c r="S184" s="2344">
        <v>1424.982</v>
      </c>
      <c r="T184" s="2344">
        <v>2674.4839999999999</v>
      </c>
      <c r="U184" s="2344">
        <v>3430.1039999999998</v>
      </c>
      <c r="V184" s="2344">
        <v>3342.585</v>
      </c>
      <c r="W184" s="2344">
        <v>1809.1341000000002</v>
      </c>
      <c r="X184" s="2344">
        <v>397.70500000000038</v>
      </c>
      <c r="Y184" s="2344">
        <v>27.987999999999829</v>
      </c>
      <c r="Z184" s="2344">
        <v>-1306.4149999999995</v>
      </c>
      <c r="AA184" s="2344">
        <v>1690.7081279525</v>
      </c>
      <c r="AB184" s="2344">
        <v>1715.58</v>
      </c>
      <c r="AC184" s="2344">
        <v>-1054.9175</v>
      </c>
      <c r="AD184" s="2344">
        <v>-633.2494999999999</v>
      </c>
      <c r="AE184" s="2344">
        <v>738.20500000000038</v>
      </c>
      <c r="AF184" s="2344">
        <v>-706.73699999999963</v>
      </c>
      <c r="AG184" s="2344">
        <v>125.16200000000026</v>
      </c>
      <c r="AH184" s="2344">
        <v>-4.4974999999999739</v>
      </c>
      <c r="AI184" s="2344">
        <v>95.877499999999941</v>
      </c>
      <c r="AJ184" s="2344">
        <v>58.447000000000003</v>
      </c>
      <c r="AK184" s="2344">
        <v>175.298</v>
      </c>
    </row>
    <row r="185" spans="1:37" ht="16.5" thickBot="1">
      <c r="A185" s="2342" t="s">
        <v>1430</v>
      </c>
      <c r="B185" s="2343">
        <v>998.2799</v>
      </c>
      <c r="C185" s="2343">
        <v>590.79250000000002</v>
      </c>
      <c r="D185" s="2343">
        <v>364.30400000000003</v>
      </c>
      <c r="E185" s="2343">
        <v>340.72360000000003</v>
      </c>
      <c r="F185" s="2343">
        <v>-49.63</v>
      </c>
      <c r="G185" s="2343">
        <v>10.879999999999995</v>
      </c>
      <c r="H185" s="2343">
        <v>48.24</v>
      </c>
      <c r="I185" s="2343">
        <v>-20.47</v>
      </c>
      <c r="J185" s="2343">
        <v>124.30999999999999</v>
      </c>
      <c r="K185" s="2343">
        <v>222.82172413999999</v>
      </c>
      <c r="L185" s="2343">
        <v>496.02605279481531</v>
      </c>
      <c r="M185" s="2343">
        <v>725.46528873227794</v>
      </c>
      <c r="N185" s="2344">
        <v>433.66494162350011</v>
      </c>
      <c r="O185" s="2344">
        <v>758.73274607796407</v>
      </c>
      <c r="P185" s="2344">
        <v>637.20909506300256</v>
      </c>
      <c r="Q185" s="2344">
        <v>770.91522821922899</v>
      </c>
      <c r="R185" s="2344">
        <v>1305.9179291439971</v>
      </c>
      <c r="S185" s="2344">
        <v>1195.972228022961</v>
      </c>
      <c r="T185" s="2344">
        <v>2473.362780709906</v>
      </c>
      <c r="U185" s="2344">
        <v>2185.260798707201</v>
      </c>
      <c r="V185" s="2344">
        <v>2620.6190594391924</v>
      </c>
      <c r="W185" s="2344">
        <v>2654.842595761274</v>
      </c>
      <c r="X185" s="2344">
        <v>1010.9104999874078</v>
      </c>
      <c r="Y185" s="2344">
        <v>1788.370958503767</v>
      </c>
      <c r="Z185" s="2344">
        <v>1398.7103568774687</v>
      </c>
      <c r="AA185" s="2344">
        <v>1191.826132063733</v>
      </c>
      <c r="AB185" s="2344">
        <v>1372.2644557710387</v>
      </c>
      <c r="AC185" s="2344">
        <v>285.01012714430647</v>
      </c>
      <c r="AD185" s="2344">
        <v>902.00012781442445</v>
      </c>
      <c r="AE185" s="2344">
        <v>762.23079422681747</v>
      </c>
      <c r="AF185" s="2344">
        <v>319.41240031724601</v>
      </c>
      <c r="AG185" s="2344">
        <v>1028.1743511450381</v>
      </c>
      <c r="AH185" s="2344">
        <v>231.51898218829515</v>
      </c>
      <c r="AI185" s="2344">
        <v>487.82714292147989</v>
      </c>
      <c r="AJ185" s="2344">
        <v>736.05205086136175</v>
      </c>
      <c r="AK185" s="2344">
        <v>127.64600000000002</v>
      </c>
    </row>
    <row r="186" spans="1:37" ht="16.5" thickBot="1">
      <c r="A186" s="2360" t="s">
        <v>1431</v>
      </c>
      <c r="B186" s="2343">
        <v>560.60509999999999</v>
      </c>
      <c r="C186" s="2343">
        <v>294.4425</v>
      </c>
      <c r="D186" s="2343">
        <v>239.74600000000001</v>
      </c>
      <c r="E186" s="2343">
        <v>262.39640000000003</v>
      </c>
      <c r="F186" s="2343">
        <v>-48.68</v>
      </c>
      <c r="G186" s="2343">
        <v>-18.690000000000005</v>
      </c>
      <c r="H186" s="2343">
        <v>-1.76</v>
      </c>
      <c r="I186" s="2343">
        <v>-22.97</v>
      </c>
      <c r="J186" s="2343">
        <v>-0.28999999999999998</v>
      </c>
      <c r="K186" s="2343">
        <v>-16.451523160000001</v>
      </c>
      <c r="L186" s="2343">
        <v>224.96600179481536</v>
      </c>
      <c r="M186" s="2343">
        <v>476.68438173227798</v>
      </c>
      <c r="N186" s="2344">
        <v>358.98194162350012</v>
      </c>
      <c r="O186" s="2344">
        <v>476.22274607796402</v>
      </c>
      <c r="P186" s="2344">
        <v>388.46709506300255</v>
      </c>
      <c r="Q186" s="2344">
        <v>621.77122821922899</v>
      </c>
      <c r="R186" s="2344">
        <v>1059.1779291439971</v>
      </c>
      <c r="S186" s="2344">
        <v>1020.162228022961</v>
      </c>
      <c r="T186" s="2344">
        <v>1960.6527807099062</v>
      </c>
      <c r="U186" s="2344">
        <v>1962.2007987072011</v>
      </c>
      <c r="V186" s="2344">
        <v>2400.0890594391922</v>
      </c>
      <c r="W186" s="2344">
        <v>2230.954595761274</v>
      </c>
      <c r="X186" s="2344">
        <v>839.5964999874077</v>
      </c>
      <c r="Y186" s="2344">
        <v>1539.5409585037671</v>
      </c>
      <c r="Z186" s="2344">
        <v>1272.3703568774688</v>
      </c>
      <c r="AA186" s="2344">
        <v>881.78349352373311</v>
      </c>
      <c r="AB186" s="2344">
        <v>1015.1744557710387</v>
      </c>
      <c r="AC186" s="2344">
        <v>53.470127144306474</v>
      </c>
      <c r="AD186" s="2344">
        <v>885.85012781442447</v>
      </c>
      <c r="AE186" s="2344">
        <v>475.69079422681745</v>
      </c>
      <c r="AF186" s="2344">
        <v>210.59240031724602</v>
      </c>
      <c r="AG186" s="2344">
        <v>868.07435114503812</v>
      </c>
      <c r="AH186" s="2344">
        <v>163.66898218829516</v>
      </c>
      <c r="AI186" s="2344">
        <v>430.32714292147989</v>
      </c>
      <c r="AJ186" s="2344">
        <v>385.85205086136176</v>
      </c>
      <c r="AK186" s="2344">
        <v>25.34</v>
      </c>
    </row>
    <row r="187" spans="1:37" ht="16.5" thickBot="1">
      <c r="A187" s="2360" t="s">
        <v>1406</v>
      </c>
      <c r="B187" s="2343">
        <v>437.6748</v>
      </c>
      <c r="C187" s="2343">
        <v>296.35000000000002</v>
      </c>
      <c r="D187" s="2343">
        <v>124.55800000000001</v>
      </c>
      <c r="E187" s="2343">
        <v>78.327200000000019</v>
      </c>
      <c r="F187" s="2343">
        <v>-0.95000000000000018</v>
      </c>
      <c r="G187" s="2343">
        <v>29.57</v>
      </c>
      <c r="H187" s="2343">
        <v>50</v>
      </c>
      <c r="I187" s="2343">
        <v>2.5</v>
      </c>
      <c r="J187" s="2343">
        <v>124.6</v>
      </c>
      <c r="K187" s="2343">
        <v>239.27324729999998</v>
      </c>
      <c r="L187" s="2343">
        <v>271.06005099999999</v>
      </c>
      <c r="M187" s="2343">
        <v>248.78090699999998</v>
      </c>
      <c r="N187" s="2344">
        <v>74.682999999999993</v>
      </c>
      <c r="O187" s="2344">
        <v>282.51</v>
      </c>
      <c r="P187" s="2344">
        <v>248.74200000000002</v>
      </c>
      <c r="Q187" s="2344">
        <v>149.14400000000001</v>
      </c>
      <c r="R187" s="2344">
        <v>246.74</v>
      </c>
      <c r="S187" s="2344">
        <v>175.81</v>
      </c>
      <c r="T187" s="2344">
        <v>512.70999999999992</v>
      </c>
      <c r="U187" s="2344">
        <v>223.06</v>
      </c>
      <c r="V187" s="2344">
        <v>220.53</v>
      </c>
      <c r="W187" s="2344">
        <v>423.88799999999998</v>
      </c>
      <c r="X187" s="2344">
        <v>171.31400000000002</v>
      </c>
      <c r="Y187" s="2344">
        <v>248.82999999999998</v>
      </c>
      <c r="Z187" s="2344">
        <v>126.34</v>
      </c>
      <c r="AA187" s="2344">
        <v>310.04263853999998</v>
      </c>
      <c r="AB187" s="2344">
        <v>357.09</v>
      </c>
      <c r="AC187" s="2344">
        <v>231.54000000000002</v>
      </c>
      <c r="AD187" s="2344">
        <v>16.149999999999999</v>
      </c>
      <c r="AE187" s="2344">
        <v>286.54000000000002</v>
      </c>
      <c r="AF187" s="2344">
        <v>108.82</v>
      </c>
      <c r="AG187" s="2344">
        <v>160.1</v>
      </c>
      <c r="AH187" s="2344">
        <v>67.849999999999994</v>
      </c>
      <c r="AI187" s="2344">
        <v>57.5</v>
      </c>
      <c r="AJ187" s="2344">
        <v>350.2</v>
      </c>
      <c r="AK187" s="2344">
        <v>102.30600000000001</v>
      </c>
    </row>
    <row r="188" spans="1:37" ht="16.5" thickBot="1">
      <c r="A188" s="2339" t="s">
        <v>1432</v>
      </c>
      <c r="B188" s="2340">
        <v>730.03383772745929</v>
      </c>
      <c r="C188" s="2340">
        <v>1029.6689855840289</v>
      </c>
      <c r="D188" s="2340">
        <v>380.8231915970984</v>
      </c>
      <c r="E188" s="2340">
        <v>-1832.0669651038206</v>
      </c>
      <c r="F188" s="2340">
        <v>-2494.7557861832925</v>
      </c>
      <c r="G188" s="2340">
        <v>-382.087862819946</v>
      </c>
      <c r="H188" s="2340">
        <v>3596.7423384323429</v>
      </c>
      <c r="I188" s="2340">
        <v>1111.0065294267015</v>
      </c>
      <c r="J188" s="2340">
        <v>728.83594078036128</v>
      </c>
      <c r="K188" s="2340">
        <v>-404.28006726521198</v>
      </c>
      <c r="L188" s="2340">
        <v>-1151.1752200715566</v>
      </c>
      <c r="M188" s="2340">
        <v>-1341.5693646401996</v>
      </c>
      <c r="N188" s="2341">
        <v>941.20149717309698</v>
      </c>
      <c r="O188" s="2341">
        <v>-23.194783492750332</v>
      </c>
      <c r="P188" s="2341">
        <v>-667.8587672952076</v>
      </c>
      <c r="Q188" s="2341">
        <v>486.100406183514</v>
      </c>
      <c r="R188" s="2341">
        <v>-1269.2563730573984</v>
      </c>
      <c r="S188" s="2341">
        <v>1087.2208954200005</v>
      </c>
      <c r="T188" s="2341">
        <v>875.86593621335669</v>
      </c>
      <c r="U188" s="2341">
        <v>121.03158323248607</v>
      </c>
      <c r="V188" s="2341">
        <v>-519.98589612682395</v>
      </c>
      <c r="W188" s="2341">
        <v>594.19087495063047</v>
      </c>
      <c r="X188" s="2341">
        <v>620.64322807204053</v>
      </c>
      <c r="Y188" s="2341">
        <v>1647.7684625937395</v>
      </c>
      <c r="Z188" s="2341">
        <v>2183.7144414153154</v>
      </c>
      <c r="AA188" s="2341">
        <v>3552.06376322095</v>
      </c>
      <c r="AB188" s="2341">
        <v>2550.3540952351891</v>
      </c>
      <c r="AC188" s="2341">
        <v>2375.2158051396873</v>
      </c>
      <c r="AD188" s="2341">
        <v>2287.8402059282662</v>
      </c>
      <c r="AE188" s="2341">
        <v>-994.69331174589547</v>
      </c>
      <c r="AF188" s="2341">
        <v>162.98912005516905</v>
      </c>
      <c r="AG188" s="2341">
        <v>-418.46746921339843</v>
      </c>
      <c r="AH188" s="2341">
        <v>564.78431933842126</v>
      </c>
      <c r="AI188" s="2341">
        <v>-807.63054020018353</v>
      </c>
      <c r="AJ188" s="2341">
        <v>2224.6352292155188</v>
      </c>
      <c r="AK188" s="2341">
        <v>-3088.1462496864779</v>
      </c>
    </row>
    <row r="189" spans="1:37" ht="16.5" thickBot="1">
      <c r="A189" s="2342" t="s">
        <v>1433</v>
      </c>
      <c r="B189" s="2343">
        <v>0</v>
      </c>
      <c r="C189" s="2343">
        <v>0</v>
      </c>
      <c r="D189" s="2343">
        <v>0</v>
      </c>
      <c r="E189" s="2343">
        <v>0</v>
      </c>
      <c r="F189" s="2343">
        <v>0</v>
      </c>
      <c r="G189" s="2343">
        <v>0</v>
      </c>
      <c r="H189" s="2343">
        <v>0</v>
      </c>
      <c r="I189" s="2343">
        <v>0</v>
      </c>
      <c r="J189" s="2343">
        <v>0</v>
      </c>
      <c r="K189" s="2343">
        <v>0</v>
      </c>
      <c r="L189" s="2343">
        <v>0</v>
      </c>
      <c r="M189" s="2343">
        <v>0</v>
      </c>
      <c r="N189" s="2344">
        <v>0</v>
      </c>
      <c r="O189" s="2344">
        <v>0</v>
      </c>
      <c r="P189" s="2344">
        <v>0</v>
      </c>
      <c r="Q189" s="2344">
        <v>0</v>
      </c>
      <c r="R189" s="2344">
        <v>0</v>
      </c>
      <c r="S189" s="2344">
        <v>0</v>
      </c>
      <c r="T189" s="2344">
        <v>0</v>
      </c>
      <c r="U189" s="2344">
        <v>0</v>
      </c>
      <c r="V189" s="2344">
        <v>0</v>
      </c>
      <c r="W189" s="2344">
        <v>0</v>
      </c>
      <c r="X189" s="2344">
        <v>0</v>
      </c>
      <c r="Y189" s="2344">
        <v>0</v>
      </c>
      <c r="Z189" s="2344">
        <v>0</v>
      </c>
      <c r="AA189" s="2344">
        <v>0</v>
      </c>
      <c r="AB189" s="2344">
        <v>0</v>
      </c>
      <c r="AC189" s="2344">
        <v>0</v>
      </c>
      <c r="AD189" s="2344">
        <v>0</v>
      </c>
      <c r="AE189" s="2344">
        <v>0</v>
      </c>
      <c r="AF189" s="2344">
        <v>0</v>
      </c>
      <c r="AG189" s="2344">
        <v>0</v>
      </c>
      <c r="AH189" s="2344">
        <v>0</v>
      </c>
      <c r="AI189" s="2344">
        <v>0</v>
      </c>
      <c r="AJ189" s="2344">
        <v>0</v>
      </c>
      <c r="AK189" s="2344">
        <v>0</v>
      </c>
    </row>
    <row r="190" spans="1:37" ht="16.5" thickBot="1">
      <c r="A190" s="2342" t="s">
        <v>1434</v>
      </c>
      <c r="B190" s="2343">
        <v>0</v>
      </c>
      <c r="C190" s="2343">
        <v>0</v>
      </c>
      <c r="D190" s="2343">
        <v>0</v>
      </c>
      <c r="E190" s="2343">
        <v>0</v>
      </c>
      <c r="F190" s="2343">
        <v>0</v>
      </c>
      <c r="G190" s="2343">
        <v>0</v>
      </c>
      <c r="H190" s="2343">
        <v>0</v>
      </c>
      <c r="I190" s="2343">
        <v>0</v>
      </c>
      <c r="J190" s="2343">
        <v>0</v>
      </c>
      <c r="K190" s="2343">
        <v>0</v>
      </c>
      <c r="L190" s="2343">
        <v>0</v>
      </c>
      <c r="M190" s="2343">
        <v>0</v>
      </c>
      <c r="N190" s="2344">
        <v>0</v>
      </c>
      <c r="O190" s="2344">
        <v>0</v>
      </c>
      <c r="P190" s="2344">
        <v>0</v>
      </c>
      <c r="Q190" s="2344">
        <v>0</v>
      </c>
      <c r="R190" s="2344">
        <v>0</v>
      </c>
      <c r="S190" s="2344">
        <v>0</v>
      </c>
      <c r="T190" s="2344">
        <v>0</v>
      </c>
      <c r="U190" s="2344">
        <v>0</v>
      </c>
      <c r="V190" s="2344">
        <v>0</v>
      </c>
      <c r="W190" s="2344">
        <v>0</v>
      </c>
      <c r="X190" s="2344">
        <v>0</v>
      </c>
      <c r="Y190" s="2344">
        <v>0</v>
      </c>
      <c r="Z190" s="2344">
        <v>0</v>
      </c>
      <c r="AA190" s="2344">
        <v>0</v>
      </c>
      <c r="AB190" s="2344">
        <v>0</v>
      </c>
      <c r="AC190" s="2344">
        <v>0</v>
      </c>
      <c r="AD190" s="2344">
        <v>0</v>
      </c>
      <c r="AE190" s="2344">
        <v>0</v>
      </c>
      <c r="AF190" s="2344">
        <v>0</v>
      </c>
      <c r="AG190" s="2344">
        <v>0</v>
      </c>
      <c r="AH190" s="2344">
        <v>0</v>
      </c>
      <c r="AI190" s="2344">
        <v>0</v>
      </c>
      <c r="AJ190" s="2344">
        <v>0</v>
      </c>
      <c r="AK190" s="2344">
        <v>0</v>
      </c>
    </row>
    <row r="191" spans="1:37" ht="16.5" thickBot="1">
      <c r="A191" s="2342" t="s">
        <v>1435</v>
      </c>
      <c r="B191" s="2343">
        <v>0</v>
      </c>
      <c r="C191" s="2343">
        <v>0</v>
      </c>
      <c r="D191" s="2343">
        <v>0</v>
      </c>
      <c r="E191" s="2343">
        <v>0</v>
      </c>
      <c r="F191" s="2343">
        <v>0</v>
      </c>
      <c r="G191" s="2343">
        <v>0</v>
      </c>
      <c r="H191" s="2343">
        <v>0</v>
      </c>
      <c r="I191" s="2343">
        <v>0</v>
      </c>
      <c r="J191" s="2343">
        <v>0</v>
      </c>
      <c r="K191" s="2343">
        <v>0</v>
      </c>
      <c r="L191" s="2343">
        <v>0</v>
      </c>
      <c r="M191" s="2343">
        <v>0</v>
      </c>
      <c r="N191" s="2344">
        <v>0</v>
      </c>
      <c r="O191" s="2344">
        <v>0</v>
      </c>
      <c r="P191" s="2344">
        <v>0</v>
      </c>
      <c r="Q191" s="2344">
        <v>0</v>
      </c>
      <c r="R191" s="2344">
        <v>0</v>
      </c>
      <c r="S191" s="2344">
        <v>0</v>
      </c>
      <c r="T191" s="2344">
        <v>0</v>
      </c>
      <c r="U191" s="2344">
        <v>0</v>
      </c>
      <c r="V191" s="2344">
        <v>0</v>
      </c>
      <c r="W191" s="2344">
        <v>0</v>
      </c>
      <c r="X191" s="2344">
        <v>0</v>
      </c>
      <c r="Y191" s="2344">
        <v>0</v>
      </c>
      <c r="Z191" s="2344">
        <v>0</v>
      </c>
      <c r="AA191" s="2344">
        <v>0</v>
      </c>
      <c r="AB191" s="2344">
        <v>0</v>
      </c>
      <c r="AC191" s="2344">
        <v>0</v>
      </c>
      <c r="AD191" s="2344">
        <v>0</v>
      </c>
      <c r="AE191" s="2344">
        <v>0</v>
      </c>
      <c r="AF191" s="2344">
        <v>0</v>
      </c>
      <c r="AG191" s="2344">
        <v>0</v>
      </c>
      <c r="AH191" s="2344">
        <v>0</v>
      </c>
      <c r="AI191" s="2344">
        <v>0</v>
      </c>
      <c r="AJ191" s="2344">
        <v>0</v>
      </c>
      <c r="AK191" s="2344">
        <v>0</v>
      </c>
    </row>
    <row r="192" spans="1:37" ht="16.5" thickBot="1">
      <c r="A192" s="2342" t="s">
        <v>1409</v>
      </c>
      <c r="B192" s="2343">
        <v>1036.19604850214</v>
      </c>
      <c r="C192" s="2343">
        <v>901.11412268188269</v>
      </c>
      <c r="D192" s="2343">
        <v>-500.95556348074143</v>
      </c>
      <c r="E192" s="2343">
        <v>-854.21921170328096</v>
      </c>
      <c r="F192" s="2343">
        <v>-2239.2808352044403</v>
      </c>
      <c r="G192" s="2343">
        <v>-213.6213383085074</v>
      </c>
      <c r="H192" s="2343">
        <v>1069.3636246437841</v>
      </c>
      <c r="I192" s="2343">
        <v>1217.1021262186734</v>
      </c>
      <c r="J192" s="2343">
        <v>812.58273012879943</v>
      </c>
      <c r="K192" s="2343">
        <v>-305.51667238223058</v>
      </c>
      <c r="L192" s="2343">
        <v>-1161.7106820261606</v>
      </c>
      <c r="M192" s="2344">
        <v>-1288.2568621380524</v>
      </c>
      <c r="N192" s="2344">
        <v>351.09521775593009</v>
      </c>
      <c r="O192" s="2344">
        <v>161.07675333550486</v>
      </c>
      <c r="P192" s="2344">
        <v>-1335.733871341693</v>
      </c>
      <c r="Q192" s="2344">
        <v>185.99187457027139</v>
      </c>
      <c r="R192" s="2344">
        <v>-987.31640059185804</v>
      </c>
      <c r="S192" s="2344">
        <v>926.42687488840818</v>
      </c>
      <c r="T192" s="2344">
        <v>1087.314034643407</v>
      </c>
      <c r="U192" s="2344">
        <v>-139.69467443631021</v>
      </c>
      <c r="V192" s="2344">
        <v>-346.3731869247606</v>
      </c>
      <c r="W192" s="2344">
        <v>257.8050577549792</v>
      </c>
      <c r="X192" s="2344">
        <v>745.85271596150005</v>
      </c>
      <c r="Y192" s="2344">
        <v>823.68025714480609</v>
      </c>
      <c r="Z192" s="2344">
        <v>2007.136294297339</v>
      </c>
      <c r="AA192" s="2344">
        <v>2169.3356712885075</v>
      </c>
      <c r="AB192" s="2344">
        <v>1975.3196250693395</v>
      </c>
      <c r="AC192" s="2344">
        <v>901.79003453230598</v>
      </c>
      <c r="AD192" s="2344">
        <v>1288.8642418469269</v>
      </c>
      <c r="AE192" s="2344">
        <v>-1189.2401669502422</v>
      </c>
      <c r="AF192" s="2344">
        <v>-178.56639547058893</v>
      </c>
      <c r="AG192" s="2344">
        <v>370.60412097815072</v>
      </c>
      <c r="AH192" s="2344">
        <v>560.81434478371534</v>
      </c>
      <c r="AI192" s="2344">
        <v>-729.15256366389622</v>
      </c>
      <c r="AJ192" s="2344">
        <v>2066.1529797291414</v>
      </c>
      <c r="AK192" s="2344">
        <v>-1084.4682959409784</v>
      </c>
    </row>
    <row r="193" spans="1:37" ht="16.5" thickBot="1">
      <c r="A193" s="2342" t="s">
        <v>1412</v>
      </c>
      <c r="B193" s="2343">
        <v>-7.019999999999996</v>
      </c>
      <c r="C193" s="2343">
        <v>-6.5</v>
      </c>
      <c r="D193" s="2343">
        <v>-5.2000000000000028</v>
      </c>
      <c r="E193" s="2343">
        <v>-7.2800000000000011</v>
      </c>
      <c r="F193" s="2343">
        <v>29.209999999999994</v>
      </c>
      <c r="G193" s="2343">
        <v>5.7999999999999972</v>
      </c>
      <c r="H193" s="2343">
        <v>79.109999999999985</v>
      </c>
      <c r="I193" s="2343">
        <v>85.8</v>
      </c>
      <c r="J193" s="2343">
        <v>572.26</v>
      </c>
      <c r="K193" s="2343">
        <v>74.319999999999993</v>
      </c>
      <c r="L193" s="2343">
        <v>25.290000000000006</v>
      </c>
      <c r="M193" s="2343">
        <v>50.26</v>
      </c>
      <c r="N193" s="2344">
        <v>495.29999999999995</v>
      </c>
      <c r="O193" s="2344">
        <v>98.37</v>
      </c>
      <c r="P193" s="2344">
        <v>321.87</v>
      </c>
      <c r="Q193" s="2344">
        <v>91.27000000000001</v>
      </c>
      <c r="R193" s="2344">
        <v>49.749999999999993</v>
      </c>
      <c r="S193" s="2344">
        <v>144.79</v>
      </c>
      <c r="T193" s="2344">
        <v>75.509999999999991</v>
      </c>
      <c r="U193" s="2344">
        <v>374.91</v>
      </c>
      <c r="V193" s="2344">
        <v>218.31000000000003</v>
      </c>
      <c r="W193" s="2344">
        <v>196.47</v>
      </c>
      <c r="X193" s="2344">
        <v>1127.06</v>
      </c>
      <c r="Y193" s="2344">
        <v>661.2</v>
      </c>
      <c r="Z193" s="2344">
        <v>364.78000000000003</v>
      </c>
      <c r="AA193" s="2344">
        <v>213.91</v>
      </c>
      <c r="AB193" s="2344">
        <v>266.81</v>
      </c>
      <c r="AC193" s="2344">
        <v>156.82246343623098</v>
      </c>
      <c r="AD193" s="2344">
        <v>140.5</v>
      </c>
      <c r="AE193" s="2344">
        <v>478</v>
      </c>
      <c r="AF193" s="2344">
        <v>115.69999999999999</v>
      </c>
      <c r="AG193" s="2344">
        <v>275.58000000000004</v>
      </c>
      <c r="AH193" s="2344">
        <v>1276.67</v>
      </c>
      <c r="AI193" s="2344">
        <v>204.57</v>
      </c>
      <c r="AJ193" s="2344">
        <v>830.33999999999992</v>
      </c>
      <c r="AK193" s="2344">
        <v>770.52666666666664</v>
      </c>
    </row>
    <row r="194" spans="1:37" ht="16.5" thickBot="1">
      <c r="A194" s="2342" t="s">
        <v>1436</v>
      </c>
      <c r="B194" s="2343">
        <v>-7.019999999999996</v>
      </c>
      <c r="C194" s="2343">
        <v>-6.5</v>
      </c>
      <c r="D194" s="2343">
        <v>-5.2000000000000028</v>
      </c>
      <c r="E194" s="2343">
        <v>-7.2800000000000011</v>
      </c>
      <c r="F194" s="2343">
        <v>29.209999999999994</v>
      </c>
      <c r="G194" s="2343">
        <v>5.7999999999999972</v>
      </c>
      <c r="H194" s="2343">
        <v>79.109999999999985</v>
      </c>
      <c r="I194" s="2343">
        <v>85.8</v>
      </c>
      <c r="J194" s="2343">
        <v>572.26</v>
      </c>
      <c r="K194" s="2343">
        <v>74.319999999999993</v>
      </c>
      <c r="L194" s="2343">
        <v>25.290000000000006</v>
      </c>
      <c r="M194" s="2343">
        <v>50.26</v>
      </c>
      <c r="N194" s="2344">
        <v>495.29999999999995</v>
      </c>
      <c r="O194" s="2344">
        <v>98.37</v>
      </c>
      <c r="P194" s="2344">
        <v>321.87</v>
      </c>
      <c r="Q194" s="2344">
        <v>91.27000000000001</v>
      </c>
      <c r="R194" s="2344">
        <v>49.749999999999993</v>
      </c>
      <c r="S194" s="2344">
        <v>144.79</v>
      </c>
      <c r="T194" s="2344">
        <v>75.509999999999991</v>
      </c>
      <c r="U194" s="2344">
        <v>374.91</v>
      </c>
      <c r="V194" s="2344">
        <v>218.31000000000003</v>
      </c>
      <c r="W194" s="2344">
        <v>196.47</v>
      </c>
      <c r="X194" s="2344">
        <v>1127.06</v>
      </c>
      <c r="Y194" s="2344">
        <v>661.2</v>
      </c>
      <c r="Z194" s="2344">
        <v>364.78000000000003</v>
      </c>
      <c r="AA194" s="2344">
        <v>213.91</v>
      </c>
      <c r="AB194" s="2344">
        <v>266.81</v>
      </c>
      <c r="AC194" s="2344">
        <v>156.82246343623098</v>
      </c>
      <c r="AD194" s="2344">
        <v>140.5</v>
      </c>
      <c r="AE194" s="2344">
        <v>478</v>
      </c>
      <c r="AF194" s="2344">
        <v>115.69999999999999</v>
      </c>
      <c r="AG194" s="2344">
        <v>275.58000000000004</v>
      </c>
      <c r="AH194" s="2344">
        <v>1276.67</v>
      </c>
      <c r="AI194" s="2344">
        <v>204.57</v>
      </c>
      <c r="AJ194" s="2344">
        <v>830.33999999999992</v>
      </c>
      <c r="AK194" s="2344">
        <v>770.52666666666664</v>
      </c>
    </row>
    <row r="195" spans="1:37" ht="16.5" thickBot="1">
      <c r="A195" s="2342" t="s">
        <v>1437</v>
      </c>
      <c r="B195" s="2343">
        <v>97.470000000000013</v>
      </c>
      <c r="C195" s="2343">
        <v>90.25</v>
      </c>
      <c r="D195" s="2343">
        <v>72.2</v>
      </c>
      <c r="E195" s="2343">
        <v>101.08000000000001</v>
      </c>
      <c r="F195" s="2343">
        <v>105.24</v>
      </c>
      <c r="G195" s="2343">
        <v>58.76</v>
      </c>
      <c r="H195" s="2343">
        <v>193.67</v>
      </c>
      <c r="I195" s="2343">
        <v>175.16</v>
      </c>
      <c r="J195" s="2343">
        <v>621.62</v>
      </c>
      <c r="K195" s="2343">
        <v>150.41999999999999</v>
      </c>
      <c r="L195" s="2343">
        <v>99.04</v>
      </c>
      <c r="M195" s="2343">
        <v>104.03</v>
      </c>
      <c r="N195" s="2344">
        <v>566.39</v>
      </c>
      <c r="O195" s="2344">
        <v>154.34</v>
      </c>
      <c r="P195" s="2344">
        <v>388.13</v>
      </c>
      <c r="Q195" s="2344">
        <v>130.06</v>
      </c>
      <c r="R195" s="2344">
        <v>106.71</v>
      </c>
      <c r="S195" s="2344">
        <v>173.09</v>
      </c>
      <c r="T195" s="2344">
        <v>123.8</v>
      </c>
      <c r="U195" s="2344">
        <v>400</v>
      </c>
      <c r="V195" s="2344">
        <v>276.91000000000003</v>
      </c>
      <c r="W195" s="2344">
        <v>222.2</v>
      </c>
      <c r="X195" s="2344">
        <v>1185</v>
      </c>
      <c r="Y195" s="2344">
        <v>683.49</v>
      </c>
      <c r="Z195" s="2344">
        <v>410.97</v>
      </c>
      <c r="AA195" s="2344">
        <v>240.23</v>
      </c>
      <c r="AB195" s="2344">
        <v>297.16000000000003</v>
      </c>
      <c r="AC195" s="2344">
        <v>174.66123171811549</v>
      </c>
      <c r="AD195" s="2344">
        <v>169.99</v>
      </c>
      <c r="AE195" s="2344">
        <v>496.82</v>
      </c>
      <c r="AF195" s="2344">
        <v>147.01</v>
      </c>
      <c r="AG195" s="2344">
        <v>300.23</v>
      </c>
      <c r="AH195" s="2344">
        <v>1310.26</v>
      </c>
      <c r="AI195" s="2344">
        <v>226.43</v>
      </c>
      <c r="AJ195" s="2344">
        <v>883.57999999999993</v>
      </c>
      <c r="AK195" s="2344">
        <v>806.75666666666666</v>
      </c>
    </row>
    <row r="196" spans="1:37" ht="16.5" thickBot="1">
      <c r="A196" s="2342" t="s">
        <v>1438</v>
      </c>
      <c r="B196" s="2343">
        <v>-104.49000000000001</v>
      </c>
      <c r="C196" s="2343">
        <v>-96.75</v>
      </c>
      <c r="D196" s="2343">
        <v>-77.400000000000006</v>
      </c>
      <c r="E196" s="2343">
        <v>-108.36000000000001</v>
      </c>
      <c r="F196" s="2343">
        <v>-76.03</v>
      </c>
      <c r="G196" s="2343">
        <v>-52.96</v>
      </c>
      <c r="H196" s="2343">
        <v>-114.56</v>
      </c>
      <c r="I196" s="2343">
        <v>-89.36</v>
      </c>
      <c r="J196" s="2343">
        <v>-49.36</v>
      </c>
      <c r="K196" s="2343">
        <v>-76.099999999999994</v>
      </c>
      <c r="L196" s="2343">
        <v>-73.75</v>
      </c>
      <c r="M196" s="2343">
        <v>-53.77</v>
      </c>
      <c r="N196" s="2344">
        <v>-71.09</v>
      </c>
      <c r="O196" s="2344">
        <v>-55.97</v>
      </c>
      <c r="P196" s="2344">
        <v>-66.260000000000005</v>
      </c>
      <c r="Q196" s="2344">
        <v>-38.79</v>
      </c>
      <c r="R196" s="2344">
        <v>-56.96</v>
      </c>
      <c r="S196" s="2344">
        <v>-28.3</v>
      </c>
      <c r="T196" s="2344">
        <v>-48.29</v>
      </c>
      <c r="U196" s="2344">
        <v>-25.09</v>
      </c>
      <c r="V196" s="2344">
        <v>-58.6</v>
      </c>
      <c r="W196" s="2344">
        <v>-25.73</v>
      </c>
      <c r="X196" s="2344">
        <v>-57.94</v>
      </c>
      <c r="Y196" s="2344">
        <v>-22.29</v>
      </c>
      <c r="Z196" s="2344">
        <v>-46.19</v>
      </c>
      <c r="AA196" s="2344">
        <v>-26.32</v>
      </c>
      <c r="AB196" s="2344">
        <v>-30.35</v>
      </c>
      <c r="AC196" s="2344">
        <v>-17.838768281884523</v>
      </c>
      <c r="AD196" s="2344">
        <v>-29.49</v>
      </c>
      <c r="AE196" s="2344">
        <v>-18.82</v>
      </c>
      <c r="AF196" s="2344">
        <v>-31.31</v>
      </c>
      <c r="AG196" s="2344">
        <v>-24.65</v>
      </c>
      <c r="AH196" s="2344">
        <v>-33.590000000000003</v>
      </c>
      <c r="AI196" s="2344">
        <v>-21.86</v>
      </c>
      <c r="AJ196" s="2344">
        <v>-53.240000000000009</v>
      </c>
      <c r="AK196" s="2344">
        <v>-36.230000000000004</v>
      </c>
    </row>
    <row r="197" spans="1:37" ht="16.5" thickBot="1">
      <c r="A197" s="2342" t="s">
        <v>1439</v>
      </c>
      <c r="B197" s="2343"/>
      <c r="C197" s="2343"/>
      <c r="D197" s="2343"/>
      <c r="E197" s="2343"/>
      <c r="F197" s="2343"/>
      <c r="G197" s="2343"/>
      <c r="H197" s="2343"/>
      <c r="I197" s="2343"/>
      <c r="J197" s="2343"/>
      <c r="K197" s="2343"/>
      <c r="L197" s="2343"/>
      <c r="M197" s="2343"/>
      <c r="N197" s="2344"/>
      <c r="O197" s="2344"/>
      <c r="P197" s="2344"/>
      <c r="Q197" s="2344"/>
      <c r="R197" s="2344"/>
      <c r="S197" s="2344"/>
      <c r="T197" s="2344"/>
      <c r="U197" s="2344"/>
      <c r="V197" s="2344"/>
      <c r="W197" s="2344"/>
      <c r="X197" s="2344"/>
      <c r="Y197" s="2344"/>
      <c r="Z197" s="2344"/>
      <c r="AA197" s="2344"/>
      <c r="AB197" s="2344"/>
      <c r="AC197" s="2344"/>
      <c r="AD197" s="2344"/>
      <c r="AE197" s="2344"/>
      <c r="AF197" s="2344"/>
      <c r="AG197" s="2344"/>
      <c r="AH197" s="2344"/>
      <c r="AI197" s="2344"/>
      <c r="AJ197" s="2344"/>
      <c r="AK197" s="2344"/>
    </row>
    <row r="198" spans="1:37" ht="16.5" thickBot="1">
      <c r="A198" s="2342" t="s">
        <v>1411</v>
      </c>
      <c r="B198" s="2343"/>
      <c r="C198" s="2343"/>
      <c r="D198" s="2343"/>
      <c r="E198" s="2343"/>
      <c r="F198" s="2343"/>
      <c r="G198" s="2343"/>
      <c r="H198" s="2343"/>
      <c r="I198" s="2343"/>
      <c r="J198" s="2343"/>
      <c r="K198" s="2343"/>
      <c r="L198" s="2343"/>
      <c r="M198" s="2343"/>
      <c r="N198" s="2344"/>
      <c r="O198" s="2344"/>
      <c r="P198" s="2344"/>
      <c r="Q198" s="2344"/>
      <c r="R198" s="2344"/>
      <c r="S198" s="2344"/>
      <c r="T198" s="2344"/>
      <c r="U198" s="2344"/>
      <c r="V198" s="2344"/>
      <c r="W198" s="2344"/>
      <c r="X198" s="2344"/>
      <c r="Y198" s="2344"/>
      <c r="Z198" s="2344"/>
      <c r="AA198" s="2344"/>
      <c r="AB198" s="2344"/>
      <c r="AC198" s="2344"/>
      <c r="AD198" s="2344"/>
      <c r="AE198" s="2344"/>
      <c r="AF198" s="2344"/>
      <c r="AG198" s="2344"/>
      <c r="AH198" s="2344"/>
      <c r="AI198" s="2344"/>
      <c r="AJ198" s="2344"/>
      <c r="AK198" s="2344"/>
    </row>
    <row r="199" spans="1:37" ht="16.5" thickBot="1">
      <c r="A199" s="2342" t="s">
        <v>1413</v>
      </c>
      <c r="B199" s="2343">
        <v>91.900000000000091</v>
      </c>
      <c r="C199" s="2343">
        <v>-29.450000000000273</v>
      </c>
      <c r="D199" s="2343">
        <v>100.45000000000027</v>
      </c>
      <c r="E199" s="2343">
        <v>-387.31460400000009</v>
      </c>
      <c r="F199" s="2343">
        <v>-476.29083520444044</v>
      </c>
      <c r="G199" s="2343">
        <v>-41.041338308507534</v>
      </c>
      <c r="H199" s="2343">
        <v>-87.641375356215804</v>
      </c>
      <c r="I199" s="2343">
        <v>263.21712621867346</v>
      </c>
      <c r="J199" s="2343">
        <v>-90.947269871200547</v>
      </c>
      <c r="K199" s="2343">
        <v>-25.406672382230568</v>
      </c>
      <c r="L199" s="2343">
        <v>-7.2406820261605844</v>
      </c>
      <c r="M199" s="2343">
        <v>30.413137861947462</v>
      </c>
      <c r="N199" s="2344">
        <v>168.67521775593013</v>
      </c>
      <c r="O199" s="2344">
        <v>-44.863246664495136</v>
      </c>
      <c r="P199" s="2344">
        <v>237.47612865830683</v>
      </c>
      <c r="Q199" s="2344">
        <v>325.74187457027142</v>
      </c>
      <c r="R199" s="2344">
        <v>-117.32640059185815</v>
      </c>
      <c r="S199" s="2344">
        <v>-77.163125111591853</v>
      </c>
      <c r="T199" s="2344">
        <v>-5.4859653565931694</v>
      </c>
      <c r="U199" s="2344">
        <v>50.995325563689903</v>
      </c>
      <c r="V199" s="2344">
        <v>-93.258186924760594</v>
      </c>
      <c r="W199" s="2344">
        <v>-95.550942245020906</v>
      </c>
      <c r="X199" s="2344">
        <v>74.782215961500242</v>
      </c>
      <c r="Y199" s="2344">
        <v>760.56775714480614</v>
      </c>
      <c r="Z199" s="2344">
        <v>-57.976205702660991</v>
      </c>
      <c r="AA199" s="2344">
        <v>815.34310840850731</v>
      </c>
      <c r="AB199" s="2344">
        <v>745.64962506933944</v>
      </c>
      <c r="AC199" s="2344">
        <v>930.16090442940867</v>
      </c>
      <c r="AD199" s="2344">
        <v>355.10424184692693</v>
      </c>
      <c r="AE199" s="2344">
        <v>14.729833049757872</v>
      </c>
      <c r="AF199" s="2344">
        <v>381.95060452941107</v>
      </c>
      <c r="AG199" s="2344">
        <v>-54.265879021849287</v>
      </c>
      <c r="AH199" s="2344">
        <v>-147.46315521628549</v>
      </c>
      <c r="AI199" s="2344">
        <v>-8.3788136638959259</v>
      </c>
      <c r="AJ199" s="2344">
        <v>982.32672972914133</v>
      </c>
      <c r="AK199" s="2344">
        <v>-1554.5622959409775</v>
      </c>
    </row>
    <row r="200" spans="1:37" ht="16.5" thickBot="1">
      <c r="A200" s="2342" t="s">
        <v>1414</v>
      </c>
      <c r="B200" s="2343">
        <v>951.31604850214001</v>
      </c>
      <c r="C200" s="2343">
        <v>937.06412268188296</v>
      </c>
      <c r="D200" s="2343">
        <v>-596.20556348074172</v>
      </c>
      <c r="E200" s="2343">
        <v>-459.6246077032809</v>
      </c>
      <c r="F200" s="2343">
        <v>-1792.2</v>
      </c>
      <c r="G200" s="2343">
        <v>-178.37999999999985</v>
      </c>
      <c r="H200" s="2343">
        <v>1077.895</v>
      </c>
      <c r="I200" s="2343">
        <v>868.08500000000004</v>
      </c>
      <c r="J200" s="2343">
        <v>331.27</v>
      </c>
      <c r="K200" s="2343">
        <v>-354.43</v>
      </c>
      <c r="L200" s="2343">
        <v>-1179.76</v>
      </c>
      <c r="M200" s="2343">
        <v>-1368.9299999999998</v>
      </c>
      <c r="N200" s="2344">
        <v>-312.88</v>
      </c>
      <c r="O200" s="2344">
        <v>107.57</v>
      </c>
      <c r="P200" s="2344">
        <v>-1895.08</v>
      </c>
      <c r="Q200" s="2344">
        <v>-231.02</v>
      </c>
      <c r="R200" s="2344">
        <v>-919.7399999999999</v>
      </c>
      <c r="S200" s="2344">
        <v>858.80000000000007</v>
      </c>
      <c r="T200" s="2344">
        <v>1017.2900000000001</v>
      </c>
      <c r="U200" s="2344">
        <v>-565.60000000000014</v>
      </c>
      <c r="V200" s="2344">
        <v>-471.42500000000001</v>
      </c>
      <c r="W200" s="2344">
        <v>156.88600000000014</v>
      </c>
      <c r="X200" s="2344">
        <v>-455.98950000000008</v>
      </c>
      <c r="Y200" s="2344">
        <v>-598.08750000000009</v>
      </c>
      <c r="Z200" s="2344">
        <v>1700.3325</v>
      </c>
      <c r="AA200" s="2344">
        <v>1140.0825628800001</v>
      </c>
      <c r="AB200" s="2344">
        <v>962.86</v>
      </c>
      <c r="AC200" s="2344">
        <v>-185.19333333333356</v>
      </c>
      <c r="AD200" s="2344">
        <v>793.26</v>
      </c>
      <c r="AE200" s="2344">
        <v>-1681.97</v>
      </c>
      <c r="AF200" s="2344">
        <v>-676.21699999999998</v>
      </c>
      <c r="AG200" s="2344">
        <v>149.28999999999996</v>
      </c>
      <c r="AH200" s="2344">
        <v>-568.39249999999925</v>
      </c>
      <c r="AI200" s="2344">
        <v>-925.34375000000034</v>
      </c>
      <c r="AJ200" s="2344">
        <v>253.48624999999993</v>
      </c>
      <c r="AK200" s="2344">
        <v>-300.43266666666739</v>
      </c>
    </row>
    <row r="201" spans="1:37" ht="16.5" thickBot="1">
      <c r="A201" s="2342" t="s">
        <v>1440</v>
      </c>
      <c r="B201" s="2343">
        <v>951.31604850214001</v>
      </c>
      <c r="C201" s="2343">
        <v>937.06412268188296</v>
      </c>
      <c r="D201" s="2343">
        <v>-596.20556348074172</v>
      </c>
      <c r="E201" s="2343">
        <v>-459.6246077032809</v>
      </c>
      <c r="F201" s="2343">
        <v>-1792.2</v>
      </c>
      <c r="G201" s="2343">
        <v>-178.37999999999985</v>
      </c>
      <c r="H201" s="2343">
        <v>1077.895</v>
      </c>
      <c r="I201" s="2343">
        <v>868.08500000000004</v>
      </c>
      <c r="J201" s="2343">
        <v>331.27</v>
      </c>
      <c r="K201" s="2343">
        <v>-354.43</v>
      </c>
      <c r="L201" s="2343">
        <v>-1179.76</v>
      </c>
      <c r="M201" s="2343">
        <v>-1368.9299999999998</v>
      </c>
      <c r="N201" s="2344">
        <v>-312.88</v>
      </c>
      <c r="O201" s="2344">
        <v>107.57</v>
      </c>
      <c r="P201" s="2344">
        <v>-1895.08</v>
      </c>
      <c r="Q201" s="2344">
        <v>-231.02</v>
      </c>
      <c r="R201" s="2344">
        <v>-919.7399999999999</v>
      </c>
      <c r="S201" s="2344">
        <v>858.80000000000007</v>
      </c>
      <c r="T201" s="2344">
        <v>1017.2900000000001</v>
      </c>
      <c r="U201" s="2344">
        <v>-565.60000000000014</v>
      </c>
      <c r="V201" s="2344">
        <v>-471.42500000000001</v>
      </c>
      <c r="W201" s="2344">
        <v>156.88600000000014</v>
      </c>
      <c r="X201" s="2344">
        <v>-455.98950000000008</v>
      </c>
      <c r="Y201" s="2344">
        <v>-598.08750000000009</v>
      </c>
      <c r="Z201" s="2344">
        <v>1700.3325</v>
      </c>
      <c r="AA201" s="2344">
        <v>1140.0825628800001</v>
      </c>
      <c r="AB201" s="2344">
        <v>962.86</v>
      </c>
      <c r="AC201" s="2344">
        <v>-185.19333333333356</v>
      </c>
      <c r="AD201" s="2344">
        <v>793.26</v>
      </c>
      <c r="AE201" s="2344">
        <v>-1681.97</v>
      </c>
      <c r="AF201" s="2344">
        <v>-676.21699999999998</v>
      </c>
      <c r="AG201" s="2344">
        <v>149.28999999999996</v>
      </c>
      <c r="AH201" s="2344">
        <v>-568.39249999999925</v>
      </c>
      <c r="AI201" s="2344">
        <v>-925.34375000000034</v>
      </c>
      <c r="AJ201" s="2344">
        <v>253.48624999999993</v>
      </c>
      <c r="AK201" s="2344">
        <v>-300.43266666666739</v>
      </c>
    </row>
    <row r="202" spans="1:37" ht="16.5" thickBot="1">
      <c r="A202" s="2342" t="s">
        <v>1441</v>
      </c>
      <c r="B202" s="2343">
        <v>0</v>
      </c>
      <c r="C202" s="2343">
        <v>0</v>
      </c>
      <c r="D202" s="2343">
        <v>0</v>
      </c>
      <c r="E202" s="2343">
        <v>0</v>
      </c>
      <c r="F202" s="2343">
        <v>0</v>
      </c>
      <c r="G202" s="2343">
        <v>0</v>
      </c>
      <c r="H202" s="2343">
        <v>0</v>
      </c>
      <c r="I202" s="2343">
        <v>0</v>
      </c>
      <c r="J202" s="2343">
        <v>0</v>
      </c>
      <c r="K202" s="2343">
        <v>0</v>
      </c>
      <c r="L202" s="2343">
        <v>0</v>
      </c>
      <c r="M202" s="2343">
        <v>0</v>
      </c>
      <c r="N202" s="2344">
        <v>0</v>
      </c>
      <c r="O202" s="2344">
        <v>0</v>
      </c>
      <c r="P202" s="2344">
        <v>0</v>
      </c>
      <c r="Q202" s="2344">
        <v>0</v>
      </c>
      <c r="R202" s="2344">
        <v>0</v>
      </c>
      <c r="S202" s="2344">
        <v>0</v>
      </c>
      <c r="T202" s="2344">
        <v>0</v>
      </c>
      <c r="U202" s="2344">
        <v>0</v>
      </c>
      <c r="V202" s="2344">
        <v>0</v>
      </c>
      <c r="W202" s="2344">
        <v>0</v>
      </c>
      <c r="X202" s="2344">
        <v>0</v>
      </c>
      <c r="Y202" s="2344">
        <v>0</v>
      </c>
      <c r="Z202" s="2344">
        <v>0</v>
      </c>
      <c r="AA202" s="2344">
        <v>0</v>
      </c>
      <c r="AB202" s="2344">
        <v>0</v>
      </c>
      <c r="AC202" s="2344">
        <v>0</v>
      </c>
      <c r="AD202" s="2344">
        <v>0</v>
      </c>
      <c r="AE202" s="2344">
        <v>0</v>
      </c>
      <c r="AF202" s="2344">
        <v>0</v>
      </c>
      <c r="AG202" s="2344">
        <v>0</v>
      </c>
      <c r="AH202" s="2344">
        <v>0</v>
      </c>
      <c r="AI202" s="2344">
        <v>0</v>
      </c>
      <c r="AJ202" s="2344">
        <v>0</v>
      </c>
      <c r="AK202" s="2344">
        <v>0</v>
      </c>
    </row>
    <row r="203" spans="1:37" ht="16.5" thickBot="1">
      <c r="A203" s="2342" t="s">
        <v>1442</v>
      </c>
      <c r="B203" s="2343">
        <v>-306.16221077468072</v>
      </c>
      <c r="C203" s="2343">
        <v>128.55486290214617</v>
      </c>
      <c r="D203" s="2343">
        <v>881.77875507783983</v>
      </c>
      <c r="E203" s="2343">
        <v>-977.84775340053966</v>
      </c>
      <c r="F203" s="2343">
        <v>-255.47495097885212</v>
      </c>
      <c r="G203" s="2343">
        <v>-168.46652451143859</v>
      </c>
      <c r="H203" s="2343">
        <v>116.63871378855879</v>
      </c>
      <c r="I203" s="2343">
        <v>-106.09559679197196</v>
      </c>
      <c r="J203" s="2343">
        <v>-83.746789348438142</v>
      </c>
      <c r="K203" s="2343">
        <v>-98.763394882981402</v>
      </c>
      <c r="L203" s="2343">
        <v>10.535461954603988</v>
      </c>
      <c r="M203" s="2343">
        <v>-53.312502502147254</v>
      </c>
      <c r="N203" s="2344">
        <v>590.10627941716689</v>
      </c>
      <c r="O203" s="2344">
        <v>-184.27153682825519</v>
      </c>
      <c r="P203" s="2344">
        <v>667.87510404648538</v>
      </c>
      <c r="Q203" s="2344">
        <v>300.10853161324258</v>
      </c>
      <c r="R203" s="2344">
        <v>-281.93997246554045</v>
      </c>
      <c r="S203" s="2344">
        <v>160.7940205315922</v>
      </c>
      <c r="T203" s="2344">
        <v>-211.44809843005032</v>
      </c>
      <c r="U203" s="2344">
        <v>260.72625766879628</v>
      </c>
      <c r="V203" s="2344">
        <v>-173.61270920206334</v>
      </c>
      <c r="W203" s="2344">
        <v>336.38581719565127</v>
      </c>
      <c r="X203" s="2344">
        <v>-125.20948788945952</v>
      </c>
      <c r="Y203" s="2344">
        <v>824.08820544893342</v>
      </c>
      <c r="Z203" s="2344">
        <v>176.57814711797619</v>
      </c>
      <c r="AA203" s="2344">
        <v>1382.7280919324426</v>
      </c>
      <c r="AB203" s="2344">
        <v>575.0344701658496</v>
      </c>
      <c r="AC203" s="2344">
        <v>1473.4257706073813</v>
      </c>
      <c r="AD203" s="2344">
        <v>998.97596408133904</v>
      </c>
      <c r="AE203" s="2344">
        <v>194.54685520434668</v>
      </c>
      <c r="AF203" s="2344">
        <v>341.55551552575798</v>
      </c>
      <c r="AG203" s="2344">
        <v>-789.07159019154915</v>
      </c>
      <c r="AH203" s="2344">
        <v>3.9699745547059138</v>
      </c>
      <c r="AI203" s="2344">
        <v>-78.477976536287315</v>
      </c>
      <c r="AJ203" s="2344">
        <v>158.48224948637744</v>
      </c>
      <c r="AK203" s="2344">
        <v>-2003.6779537454995</v>
      </c>
    </row>
    <row r="204" spans="1:37" ht="16.5" thickBot="1">
      <c r="A204" s="2360" t="s">
        <v>1443</v>
      </c>
      <c r="B204" s="2343">
        <v>0</v>
      </c>
      <c r="C204" s="2343">
        <v>0</v>
      </c>
      <c r="D204" s="2343">
        <v>0</v>
      </c>
      <c r="E204" s="2343">
        <v>0</v>
      </c>
      <c r="F204" s="2343">
        <v>0</v>
      </c>
      <c r="G204" s="2343">
        <v>0</v>
      </c>
      <c r="H204" s="2343">
        <v>0</v>
      </c>
      <c r="I204" s="2343">
        <v>0</v>
      </c>
      <c r="J204" s="2343">
        <v>0</v>
      </c>
      <c r="K204" s="2343">
        <v>0</v>
      </c>
      <c r="L204" s="2343">
        <v>0</v>
      </c>
      <c r="M204" s="2343">
        <v>0</v>
      </c>
      <c r="N204" s="2344">
        <v>0</v>
      </c>
      <c r="O204" s="2344">
        <v>0</v>
      </c>
      <c r="P204" s="2344">
        <v>0</v>
      </c>
      <c r="Q204" s="2344">
        <v>0</v>
      </c>
      <c r="R204" s="2344">
        <v>0</v>
      </c>
      <c r="S204" s="2344">
        <v>0</v>
      </c>
      <c r="T204" s="2344">
        <v>0</v>
      </c>
      <c r="U204" s="2344">
        <v>0</v>
      </c>
      <c r="V204" s="2344">
        <v>0</v>
      </c>
      <c r="W204" s="2344">
        <v>0</v>
      </c>
      <c r="X204" s="2344">
        <v>0</v>
      </c>
      <c r="Y204" s="2344">
        <v>0</v>
      </c>
      <c r="Z204" s="2344">
        <v>0</v>
      </c>
      <c r="AA204" s="2344">
        <v>0</v>
      </c>
      <c r="AB204" s="2344">
        <v>0</v>
      </c>
      <c r="AC204" s="2344">
        <v>0</v>
      </c>
      <c r="AD204" s="2344">
        <v>0</v>
      </c>
      <c r="AE204" s="2344">
        <v>0</v>
      </c>
      <c r="AF204" s="2344">
        <v>0</v>
      </c>
      <c r="AG204" s="2344">
        <v>0</v>
      </c>
      <c r="AH204" s="2344">
        <v>0</v>
      </c>
      <c r="AI204" s="2344">
        <v>0</v>
      </c>
      <c r="AJ204" s="2344">
        <v>0</v>
      </c>
      <c r="AK204" s="2344">
        <v>0</v>
      </c>
    </row>
    <row r="205" spans="1:37" ht="16.5" thickBot="1">
      <c r="A205" s="2360" t="s">
        <v>1444</v>
      </c>
      <c r="B205" s="2343">
        <v>-306.16221077468072</v>
      </c>
      <c r="C205" s="2343">
        <v>128.55486290214617</v>
      </c>
      <c r="D205" s="2343">
        <v>881.77875507783983</v>
      </c>
      <c r="E205" s="2343">
        <v>-977.84775340053966</v>
      </c>
      <c r="F205" s="2343">
        <v>-255.47495097885212</v>
      </c>
      <c r="G205" s="2343">
        <v>-168.46652451143859</v>
      </c>
      <c r="H205" s="2343">
        <v>116.63871378855879</v>
      </c>
      <c r="I205" s="2343">
        <v>-106.09559679197196</v>
      </c>
      <c r="J205" s="2343">
        <v>-83.746789348438142</v>
      </c>
      <c r="K205" s="2343">
        <v>-98.763394882981402</v>
      </c>
      <c r="L205" s="2343">
        <v>10.535461954603988</v>
      </c>
      <c r="M205" s="2343">
        <v>-53.312502502147254</v>
      </c>
      <c r="N205" s="2344">
        <v>590.10627941716689</v>
      </c>
      <c r="O205" s="2344">
        <v>-184.27153682825519</v>
      </c>
      <c r="P205" s="2344">
        <v>667.87510404648538</v>
      </c>
      <c r="Q205" s="2344">
        <v>300.10853161324258</v>
      </c>
      <c r="R205" s="2344">
        <v>-281.93997246554045</v>
      </c>
      <c r="S205" s="2344">
        <v>160.7940205315922</v>
      </c>
      <c r="T205" s="2344">
        <v>-211.44809843005032</v>
      </c>
      <c r="U205" s="2344">
        <v>260.72625766879628</v>
      </c>
      <c r="V205" s="2344">
        <v>-173.61270920206334</v>
      </c>
      <c r="W205" s="2344">
        <v>336.38581719565127</v>
      </c>
      <c r="X205" s="2344">
        <v>-125.20948788945952</v>
      </c>
      <c r="Y205" s="2344">
        <v>824.08820544893342</v>
      </c>
      <c r="Z205" s="2344">
        <v>176.57814711797619</v>
      </c>
      <c r="AA205" s="2344">
        <v>1382.7280919324426</v>
      </c>
      <c r="AB205" s="2344">
        <v>575.0344701658496</v>
      </c>
      <c r="AC205" s="2344">
        <v>1473.4257706073813</v>
      </c>
      <c r="AD205" s="2344">
        <v>998.97596408133904</v>
      </c>
      <c r="AE205" s="2344">
        <v>194.54685520434668</v>
      </c>
      <c r="AF205" s="2344">
        <v>341.55551552575798</v>
      </c>
      <c r="AG205" s="2344">
        <v>-789.07159019154915</v>
      </c>
      <c r="AH205" s="2344">
        <v>3.9699745547059138</v>
      </c>
      <c r="AI205" s="2344">
        <v>-78.477976536287315</v>
      </c>
      <c r="AJ205" s="2344">
        <v>158.48224948637744</v>
      </c>
      <c r="AK205" s="2344">
        <v>-2003.6779537454995</v>
      </c>
    </row>
    <row r="206" spans="1:37" ht="16.5" thickBot="1">
      <c r="A206" s="2342" t="s">
        <v>1445</v>
      </c>
      <c r="B206" s="2343">
        <v>0</v>
      </c>
      <c r="C206" s="2343">
        <v>0</v>
      </c>
      <c r="D206" s="2343">
        <v>0</v>
      </c>
      <c r="E206" s="2343">
        <v>0</v>
      </c>
      <c r="F206" s="2343">
        <v>0</v>
      </c>
      <c r="G206" s="2343">
        <v>0</v>
      </c>
      <c r="H206" s="2343">
        <v>2410.7399999999998</v>
      </c>
      <c r="I206" s="2343">
        <v>0</v>
      </c>
      <c r="J206" s="2343">
        <v>0</v>
      </c>
      <c r="K206" s="2343">
        <v>0</v>
      </c>
      <c r="L206" s="2343">
        <v>0</v>
      </c>
      <c r="M206" s="2343">
        <v>0</v>
      </c>
      <c r="N206" s="2344">
        <v>0</v>
      </c>
      <c r="O206" s="2344">
        <v>0</v>
      </c>
      <c r="P206" s="2344">
        <v>0</v>
      </c>
      <c r="Q206" s="2344">
        <v>0</v>
      </c>
      <c r="R206" s="2344">
        <v>0</v>
      </c>
      <c r="S206" s="2344">
        <v>0</v>
      </c>
      <c r="T206" s="2344">
        <v>0</v>
      </c>
      <c r="U206" s="2344">
        <v>0</v>
      </c>
      <c r="V206" s="2344">
        <v>0</v>
      </c>
      <c r="W206" s="2344">
        <v>0</v>
      </c>
      <c r="X206" s="2344">
        <v>0</v>
      </c>
      <c r="Y206" s="2344">
        <v>0</v>
      </c>
      <c r="Z206" s="2344">
        <v>0</v>
      </c>
      <c r="AA206" s="2344">
        <v>0</v>
      </c>
      <c r="AB206" s="2344">
        <v>0</v>
      </c>
      <c r="AC206" s="2344">
        <v>0</v>
      </c>
      <c r="AD206" s="2344">
        <v>0</v>
      </c>
      <c r="AE206" s="2344">
        <v>0</v>
      </c>
      <c r="AF206" s="2344">
        <v>0</v>
      </c>
      <c r="AG206" s="2344">
        <v>0</v>
      </c>
      <c r="AH206" s="2344">
        <v>0</v>
      </c>
      <c r="AI206" s="2344">
        <v>0</v>
      </c>
      <c r="AJ206" s="2344">
        <v>0</v>
      </c>
      <c r="AK206" s="2344">
        <v>0</v>
      </c>
    </row>
    <row r="207" spans="1:37" ht="16.5" thickBot="1">
      <c r="A207" s="2339" t="s">
        <v>1446</v>
      </c>
      <c r="B207" s="2340">
        <v>-1471.8684737899839</v>
      </c>
      <c r="C207" s="2340">
        <v>-11202.891449649014</v>
      </c>
      <c r="D207" s="2340">
        <v>-3932.899092726776</v>
      </c>
      <c r="E207" s="2340">
        <v>-4306.9431443535832</v>
      </c>
      <c r="F207" s="2340">
        <v>-7232.8294786507404</v>
      </c>
      <c r="G207" s="2340">
        <v>-6038.2062322049605</v>
      </c>
      <c r="H207" s="2340">
        <v>-5898.8720891586827</v>
      </c>
      <c r="I207" s="2340">
        <v>-7498.7115670006133</v>
      </c>
      <c r="J207" s="2340">
        <v>13791.258586466382</v>
      </c>
      <c r="K207" s="2340">
        <v>2914.9100048211749</v>
      </c>
      <c r="L207" s="2340">
        <v>-22535.412438229883</v>
      </c>
      <c r="M207" s="2340">
        <v>-10755.037797415192</v>
      </c>
      <c r="N207" s="2341">
        <v>-8822.7000201036426</v>
      </c>
      <c r="O207" s="2341">
        <v>-1159.320904263921</v>
      </c>
      <c r="P207" s="2341">
        <v>5340.192137027565</v>
      </c>
      <c r="Q207" s="2341">
        <v>-2567.0980979362748</v>
      </c>
      <c r="R207" s="2341">
        <v>-9298.9485694531759</v>
      </c>
      <c r="S207" s="2341">
        <v>2007.5803664728328</v>
      </c>
      <c r="T207" s="2341">
        <v>-691.57924325704516</v>
      </c>
      <c r="U207" s="2341">
        <v>1527.1868505399743</v>
      </c>
      <c r="V207" s="2341">
        <v>-4371.204549288258</v>
      </c>
      <c r="W207" s="2341">
        <v>-7954.6698564403023</v>
      </c>
      <c r="X207" s="2341">
        <v>-11121.640431451153</v>
      </c>
      <c r="Y207" s="2341">
        <v>-4449.5082016038332</v>
      </c>
      <c r="Z207" s="2341">
        <v>-5748.9455835365097</v>
      </c>
      <c r="AA207" s="2341">
        <v>365.75237182873752</v>
      </c>
      <c r="AB207" s="2341">
        <v>-3821.1726711258125</v>
      </c>
      <c r="AC207" s="2341">
        <v>-5203.2233835573034</v>
      </c>
      <c r="AD207" s="2341">
        <v>-1179.819716749611</v>
      </c>
      <c r="AE207" s="2341">
        <v>6100.8834596259603</v>
      </c>
      <c r="AF207" s="2341">
        <v>8252.2906316904573</v>
      </c>
      <c r="AG207" s="2341">
        <v>3139.5870656821007</v>
      </c>
      <c r="AH207" s="2341">
        <v>6645.6847665677069</v>
      </c>
      <c r="AI207" s="2341">
        <v>-5696.5701484694619</v>
      </c>
      <c r="AJ207" s="2341">
        <v>-7598.1926024111735</v>
      </c>
      <c r="AK207" s="2341">
        <v>2573.1302242912025</v>
      </c>
    </row>
    <row r="208" spans="1:37" ht="15" thickBot="1">
      <c r="A208" s="2301"/>
      <c r="B208" s="2301"/>
      <c r="C208" s="2301"/>
      <c r="D208" s="2301"/>
      <c r="E208" s="2301"/>
      <c r="F208" s="2301"/>
      <c r="G208" s="2301"/>
      <c r="H208" s="2301"/>
      <c r="I208" s="2301"/>
      <c r="J208" s="2301"/>
      <c r="K208" s="2301"/>
      <c r="L208" s="2301"/>
      <c r="M208" s="2301"/>
      <c r="N208" s="2301"/>
      <c r="O208" s="2301"/>
      <c r="P208" s="1007"/>
      <c r="Q208" s="1007"/>
      <c r="R208" s="1007"/>
      <c r="S208" s="1007"/>
      <c r="T208" s="1007"/>
      <c r="U208" s="1007"/>
      <c r="V208" s="1007"/>
    </row>
    <row r="209" spans="1:37" ht="16.5" thickBot="1">
      <c r="A209" s="2367" t="s">
        <v>1447</v>
      </c>
      <c r="B209" s="2368" t="s">
        <v>1141</v>
      </c>
      <c r="C209" s="2368" t="s">
        <v>1142</v>
      </c>
      <c r="D209" s="2368" t="s">
        <v>1143</v>
      </c>
      <c r="E209" s="2368" t="s">
        <v>1144</v>
      </c>
      <c r="F209" s="2368" t="s">
        <v>1146</v>
      </c>
      <c r="G209" s="2368" t="s">
        <v>1147</v>
      </c>
      <c r="H209" s="2368" t="s">
        <v>1148</v>
      </c>
      <c r="I209" s="2368" t="s">
        <v>1149</v>
      </c>
      <c r="J209" s="2368" t="s">
        <v>1018</v>
      </c>
      <c r="K209" s="2368" t="s">
        <v>1019</v>
      </c>
      <c r="L209" s="2368" t="s">
        <v>1020</v>
      </c>
      <c r="M209" s="2368" t="s">
        <v>1021</v>
      </c>
      <c r="N209" s="2368" t="s">
        <v>1023</v>
      </c>
      <c r="O209" s="2368" t="s">
        <v>1024</v>
      </c>
      <c r="P209" s="2368" t="s">
        <v>1025</v>
      </c>
      <c r="Q209" s="2368" t="s">
        <v>1026</v>
      </c>
      <c r="R209" s="2368" t="s">
        <v>1028</v>
      </c>
      <c r="S209" s="2368" t="s">
        <v>1029</v>
      </c>
      <c r="T209" s="2368" t="s">
        <v>1030</v>
      </c>
      <c r="U209" s="2368" t="s">
        <v>1031</v>
      </c>
      <c r="V209" s="2368" t="s">
        <v>1175</v>
      </c>
      <c r="W209" s="2368" t="s">
        <v>1176</v>
      </c>
      <c r="X209" s="2368" t="s">
        <v>1110</v>
      </c>
      <c r="Y209" s="2368" t="s">
        <v>1177</v>
      </c>
      <c r="Z209" s="2368" t="s">
        <v>1289</v>
      </c>
      <c r="AA209" s="2368" t="s">
        <v>1448</v>
      </c>
      <c r="AB209" s="2368" t="s">
        <v>1449</v>
      </c>
      <c r="AC209" s="2368" t="s">
        <v>1450</v>
      </c>
      <c r="AD209" s="2368" t="s">
        <v>1293</v>
      </c>
      <c r="AE209" s="2368" t="s">
        <v>1294</v>
      </c>
      <c r="AF209" s="2368" t="s">
        <v>1295</v>
      </c>
      <c r="AG209" s="2368" t="s">
        <v>1451</v>
      </c>
      <c r="AH209" s="2368" t="s">
        <v>1297</v>
      </c>
      <c r="AI209" s="2368" t="s">
        <v>1298</v>
      </c>
      <c r="AJ209" s="2368" t="s">
        <v>1299</v>
      </c>
      <c r="AK209" s="2368" t="s">
        <v>1300</v>
      </c>
    </row>
    <row r="210" spans="1:37" ht="16.5" thickBot="1">
      <c r="A210" s="2367" t="s">
        <v>1452</v>
      </c>
      <c r="B210" s="2369">
        <v>20.186492818106665</v>
      </c>
      <c r="C210" s="2369">
        <v>20.868677488945941</v>
      </c>
      <c r="D210" s="2369">
        <v>18.163210678110094</v>
      </c>
      <c r="E210" s="2369">
        <v>-1.0611359888907472</v>
      </c>
      <c r="F210" s="2369">
        <v>3.3158378166215767</v>
      </c>
      <c r="G210" s="2369">
        <v>5.375119835311577</v>
      </c>
      <c r="H210" s="2369">
        <v>7.5814735090286591</v>
      </c>
      <c r="I210" s="2369">
        <v>15.277934290632414</v>
      </c>
      <c r="J210" s="2369">
        <v>1.9168883081223806</v>
      </c>
      <c r="K210" s="2340">
        <v>4.6021387674757079</v>
      </c>
      <c r="L210" s="2340">
        <v>2.2944851715850305</v>
      </c>
      <c r="M210" s="2340">
        <v>6.6016642679400537</v>
      </c>
      <c r="N210" s="2340">
        <v>5.7987505663082715</v>
      </c>
      <c r="O210" s="2340">
        <v>6.7436745053054459</v>
      </c>
      <c r="P210" s="2340">
        <v>-3.1309167193166205</v>
      </c>
      <c r="Q210" s="2340">
        <v>3.1762933187587152</v>
      </c>
      <c r="R210" s="2340">
        <v>4.2235543869974173</v>
      </c>
      <c r="S210" s="2340">
        <v>1.1583666091703424</v>
      </c>
      <c r="T210" s="2340">
        <v>7.2077094207387074</v>
      </c>
      <c r="U210" s="2340">
        <v>3.6700096785782086</v>
      </c>
      <c r="V210" s="2340">
        <v>5.5214476875356215</v>
      </c>
      <c r="W210" s="2340">
        <v>3.5581250159478257</v>
      </c>
      <c r="X210" s="2340">
        <v>2.7710419956205419</v>
      </c>
      <c r="Y210" s="2340">
        <v>3.8403122785999519</v>
      </c>
      <c r="Z210" s="2340">
        <v>2.4860073138624093</v>
      </c>
      <c r="AA210" s="2340">
        <v>-0.13344271165179833</v>
      </c>
      <c r="AB210" s="2340">
        <v>0.9347349269392059</v>
      </c>
      <c r="AC210" s="2340">
        <v>-2.0474963415859668</v>
      </c>
      <c r="AD210" s="2340">
        <v>-5.3235330402504859</v>
      </c>
      <c r="AE210" s="2340">
        <v>-1.7621305851965596</v>
      </c>
      <c r="AF210" s="2340">
        <v>-1.2568063384227093</v>
      </c>
      <c r="AG210" s="2340">
        <v>-1.5187984737232822</v>
      </c>
      <c r="AH210" s="2340">
        <v>0.83973904960555601</v>
      </c>
      <c r="AI210" s="2340">
        <v>-1.6206311242239333</v>
      </c>
      <c r="AJ210" s="2340">
        <v>-5.513539267901113E-2</v>
      </c>
      <c r="AK210" s="2340">
        <v>3.3381309479264933</v>
      </c>
    </row>
    <row r="211" spans="1:37" ht="16.5" thickBot="1">
      <c r="A211" s="2367" t="s">
        <v>1453</v>
      </c>
      <c r="B211" s="2370">
        <v>-17.036434408393369</v>
      </c>
      <c r="C211" s="2370">
        <v>1.6464347805462645</v>
      </c>
      <c r="D211" s="2370">
        <v>-11.097449974077591</v>
      </c>
      <c r="E211" s="2370">
        <v>8.8545453424286915</v>
      </c>
      <c r="F211" s="2370">
        <v>15.528869508141312</v>
      </c>
      <c r="G211" s="2370">
        <v>9.4433695637508279</v>
      </c>
      <c r="H211" s="2370">
        <v>5.56717221088571</v>
      </c>
      <c r="I211" s="2370">
        <v>0.72959451830918065</v>
      </c>
      <c r="J211" s="2370">
        <v>-17.951582553007459</v>
      </c>
      <c r="K211" s="2340">
        <v>-7.9046596908333084</v>
      </c>
      <c r="L211" s="2340">
        <v>20.867178475808771</v>
      </c>
      <c r="M211" s="2340">
        <v>4.0968283460590209</v>
      </c>
      <c r="N211" s="2340">
        <v>3.256972331882571</v>
      </c>
      <c r="O211" s="2340">
        <v>-5.5777918220821867</v>
      </c>
      <c r="P211" s="2340">
        <v>-1.9633185891051568</v>
      </c>
      <c r="Q211" s="2340">
        <v>-0.90150260349360611</v>
      </c>
      <c r="R211" s="2340">
        <v>4.513440190752176</v>
      </c>
      <c r="S211" s="2340">
        <v>-2.9021244400899757</v>
      </c>
      <c r="T211" s="2340">
        <v>-6.6269177897652787</v>
      </c>
      <c r="U211" s="2340">
        <v>-4.9097918391193565</v>
      </c>
      <c r="V211" s="2340">
        <v>-1.8391659069785335</v>
      </c>
      <c r="W211" s="2340">
        <v>2.6016129858325105</v>
      </c>
      <c r="X211" s="2340">
        <v>5.6164563032591408</v>
      </c>
      <c r="Y211" s="2340">
        <v>-0.63104792874475435</v>
      </c>
      <c r="Z211" s="2340">
        <v>1.9610320221252815</v>
      </c>
      <c r="AA211" s="2340">
        <v>-0.12910677879231008</v>
      </c>
      <c r="AB211" s="2340">
        <v>1.6649374952858369</v>
      </c>
      <c r="AC211" s="2340">
        <v>5.4586520682831337</v>
      </c>
      <c r="AD211" s="2340">
        <v>6.4312930695359674</v>
      </c>
      <c r="AE211" s="2340">
        <v>-3.4575136823063271</v>
      </c>
      <c r="AF211" s="2340">
        <v>-0.56427254941800786</v>
      </c>
      <c r="AG211" s="2340">
        <v>-0.84892991002227469</v>
      </c>
      <c r="AH211" s="2340">
        <v>-6.6532681641420162</v>
      </c>
      <c r="AI211" s="2340">
        <v>6.6410624197430463</v>
      </c>
      <c r="AJ211" s="2340">
        <v>8.624060527183163</v>
      </c>
      <c r="AK211" s="2340">
        <v>-5.9819681429172293</v>
      </c>
    </row>
    <row r="212" spans="1:37" ht="16.5" thickBot="1">
      <c r="A212" s="2367" t="s">
        <v>1454</v>
      </c>
      <c r="B212" s="2369">
        <v>18.027477643922019</v>
      </c>
      <c r="C212" s="2369">
        <v>-1.2045691731009005</v>
      </c>
      <c r="D212" s="2369">
        <v>5.2544701761883079</v>
      </c>
      <c r="E212" s="2369">
        <v>-16.432965254473402</v>
      </c>
      <c r="F212" s="2369">
        <v>-15.42003944100758</v>
      </c>
      <c r="G212" s="2369">
        <v>-8.882004214567905</v>
      </c>
      <c r="H212" s="2369">
        <v>-5.6397300137060729</v>
      </c>
      <c r="I212" s="2369">
        <v>-2.0511088929555363</v>
      </c>
      <c r="J212" s="2369">
        <v>-1.9945153240998288</v>
      </c>
      <c r="K212" s="2340">
        <v>-3.6239233399215776</v>
      </c>
      <c r="L212" s="2340">
        <v>-2.9594483499701023</v>
      </c>
      <c r="M212" s="2340">
        <v>-2.2379317671068719</v>
      </c>
      <c r="N212" s="2340">
        <v>0.82762658005598755</v>
      </c>
      <c r="O212" s="2340">
        <v>-1.3634839110785848</v>
      </c>
      <c r="P212" s="2340">
        <v>-8.1733778490698225E-2</v>
      </c>
      <c r="Q212" s="2340">
        <v>0.83615523717218165</v>
      </c>
      <c r="R212" s="2340">
        <v>2.3813820930012364</v>
      </c>
      <c r="S212" s="2340">
        <v>0.23265966353852663</v>
      </c>
      <c r="T212" s="2340">
        <v>4.3558076298914301</v>
      </c>
      <c r="U212" s="2340">
        <v>2.5968837762918269</v>
      </c>
      <c r="V212" s="2340">
        <v>3.472251974141547</v>
      </c>
      <c r="W212" s="2340">
        <v>-2.2767352017798279</v>
      </c>
      <c r="X212" s="2340">
        <v>-0.67605180606289395</v>
      </c>
      <c r="Y212" s="2340">
        <v>-0.91845593668814607</v>
      </c>
      <c r="Z212" s="2340">
        <v>-4.2216990133064574</v>
      </c>
      <c r="AA212" s="2340">
        <v>-5.0011777655067445E-2</v>
      </c>
      <c r="AB212" s="2340">
        <v>0.7174972198362104</v>
      </c>
      <c r="AC212" s="2340">
        <v>-2.6090910285444626</v>
      </c>
      <c r="AD212" s="2340">
        <v>-4.4776493254530658</v>
      </c>
      <c r="AE212" s="2340">
        <v>-0.91289196352616986</v>
      </c>
      <c r="AF212" s="2340">
        <v>0.34194187820630495</v>
      </c>
      <c r="AG212" s="2340">
        <v>-1.1818181526645126</v>
      </c>
      <c r="AH212" s="2340">
        <v>-0.64585196199112194</v>
      </c>
      <c r="AI212" s="2340">
        <v>-0.71896203150801896</v>
      </c>
      <c r="AJ212" s="2340">
        <v>-3.0387335901886967</v>
      </c>
      <c r="AK212" s="2340">
        <v>3.3575637383105761</v>
      </c>
    </row>
    <row r="213" spans="1:37" ht="16.5" thickBot="1">
      <c r="A213" s="2367" t="s">
        <v>1455</v>
      </c>
      <c r="B213" s="2370">
        <v>59756.51</v>
      </c>
      <c r="C213" s="2370">
        <v>59157.15</v>
      </c>
      <c r="D213" s="2370">
        <v>62081.86</v>
      </c>
      <c r="E213" s="2370">
        <v>53000.36</v>
      </c>
      <c r="F213" s="2370">
        <v>47081.96</v>
      </c>
      <c r="G213" s="2370">
        <v>43462.74</v>
      </c>
      <c r="H213" s="2370">
        <v>43343.33</v>
      </c>
      <c r="I213" s="2370">
        <v>42382.49</v>
      </c>
      <c r="J213" s="2370">
        <v>40667.03</v>
      </c>
      <c r="K213" s="2340">
        <v>37468.44</v>
      </c>
      <c r="L213" s="2340">
        <v>34589.01</v>
      </c>
      <c r="M213" s="2340">
        <v>32339.25</v>
      </c>
      <c r="N213" s="2340">
        <v>33221.800000000003</v>
      </c>
      <c r="O213" s="2340">
        <v>31890.91</v>
      </c>
      <c r="P213" s="2340">
        <v>31740.23</v>
      </c>
      <c r="Q213" s="2340">
        <v>32639.78</v>
      </c>
      <c r="R213" s="2340">
        <v>35197.440000000002</v>
      </c>
      <c r="S213" s="2340">
        <v>35412.5</v>
      </c>
      <c r="T213" s="2340">
        <v>40640.400000000001</v>
      </c>
      <c r="U213" s="2340">
        <v>43830.42</v>
      </c>
      <c r="V213" s="2340">
        <v>47884.12</v>
      </c>
      <c r="W213" s="2340">
        <v>44957</v>
      </c>
      <c r="X213" s="2340">
        <v>44108.480000000003</v>
      </c>
      <c r="Y213" s="2340">
        <v>42847.31</v>
      </c>
      <c r="Z213" s="2340">
        <v>37399.21900202</v>
      </c>
      <c r="AA213" s="2340">
        <v>37330.034074529998</v>
      </c>
      <c r="AB213" s="2340">
        <v>38278.620000000003</v>
      </c>
      <c r="AC213" s="2340">
        <v>34241.54</v>
      </c>
      <c r="AD213" s="2340">
        <v>29357.21</v>
      </c>
      <c r="AE213" s="2340">
        <v>28335.21</v>
      </c>
      <c r="AF213" s="2340">
        <v>29880.21</v>
      </c>
      <c r="AG213" s="2340">
        <v>28284.82</v>
      </c>
      <c r="AH213" s="2340">
        <v>27336.38</v>
      </c>
      <c r="AI213" s="2340">
        <v>26505.5</v>
      </c>
      <c r="AJ213" s="2340">
        <v>23806.51</v>
      </c>
      <c r="AK213" s="2340">
        <v>26990.58</v>
      </c>
    </row>
    <row r="214" spans="1:37" ht="16.5" thickBot="1">
      <c r="A214" s="2367" t="s">
        <v>1456</v>
      </c>
      <c r="B214" s="2369">
        <v>20.573243231419681</v>
      </c>
      <c r="C214" s="2369">
        <v>15.589937219531858</v>
      </c>
      <c r="D214" s="2369">
        <v>17.543950042027365</v>
      </c>
      <c r="E214" s="2369">
        <v>16.944496832322081</v>
      </c>
      <c r="F214" s="2369">
        <v>20.274459232795699</v>
      </c>
      <c r="G214" s="2369">
        <v>17.297878636047813</v>
      </c>
      <c r="H214" s="2369">
        <v>15.087956319951113</v>
      </c>
      <c r="I214" s="2369">
        <v>15.898726169629404</v>
      </c>
      <c r="J214" s="2369">
        <v>9.8413065642444426</v>
      </c>
      <c r="K214" s="2340">
        <v>10.350437357315114</v>
      </c>
      <c r="L214" s="2340">
        <v>8.2296348180805534</v>
      </c>
      <c r="M214" s="2340">
        <v>8.9050218467125326</v>
      </c>
      <c r="N214" s="2340">
        <v>7.3169490200421023</v>
      </c>
      <c r="O214" s="2340">
        <v>6.773919873938131</v>
      </c>
      <c r="P214" s="2340">
        <v>4.886010178543768</v>
      </c>
      <c r="Q214" s="2340">
        <v>6.5593960398613849</v>
      </c>
      <c r="R214" s="2340">
        <v>6.7315629051310539</v>
      </c>
      <c r="S214" s="2340">
        <v>6.8610562091616556</v>
      </c>
      <c r="T214" s="2340">
        <v>11.989625721706611</v>
      </c>
      <c r="U214" s="2340">
        <v>10.905282346417756</v>
      </c>
      <c r="V214" s="2340">
        <v>12.514456973359618</v>
      </c>
      <c r="W214" s="2340">
        <v>9.4981912181673067</v>
      </c>
      <c r="X214" s="2340">
        <v>9.9360974903158059</v>
      </c>
      <c r="Y214" s="2340">
        <v>10.404234966094528</v>
      </c>
      <c r="Z214" s="2340">
        <v>7.6960937912949587</v>
      </c>
      <c r="AA214" s="2340">
        <v>6.7522973642019695</v>
      </c>
      <c r="AB214" s="2340">
        <v>7.7910107873947085</v>
      </c>
      <c r="AC214" s="2340">
        <v>6.5470523784605117</v>
      </c>
      <c r="AD214" s="2340">
        <v>5.9440245895664754</v>
      </c>
      <c r="AE214" s="2340">
        <v>6.5316835470681491</v>
      </c>
      <c r="AF214" s="2340">
        <v>6.7489750395449821</v>
      </c>
      <c r="AG214" s="2340">
        <v>7.5618008521037696</v>
      </c>
      <c r="AH214" s="2340">
        <v>9.7232180363369309</v>
      </c>
      <c r="AI214" s="2340">
        <v>7.1596628812254322</v>
      </c>
      <c r="AJ214" s="2340">
        <v>9.0454813968491319</v>
      </c>
      <c r="AK214" s="2340">
        <v>10.581211612532012</v>
      </c>
    </row>
    <row r="215" spans="1:37" ht="16.5" thickBot="1">
      <c r="A215" s="2367" t="s">
        <v>1457</v>
      </c>
      <c r="B215" s="2370">
        <v>3755.1</v>
      </c>
      <c r="C215" s="2370">
        <v>3741.6</v>
      </c>
      <c r="D215" s="2370">
        <v>3682.8</v>
      </c>
      <c r="E215" s="2370">
        <v>3720.36</v>
      </c>
      <c r="F215" s="2370">
        <v>3627.5</v>
      </c>
      <c r="G215" s="2370">
        <v>3627.5</v>
      </c>
      <c r="H215" s="2370">
        <v>3719.24</v>
      </c>
      <c r="I215" s="2370">
        <v>3947.3</v>
      </c>
      <c r="J215" s="2370">
        <v>4306.18</v>
      </c>
      <c r="K215" s="2340">
        <v>4269.71</v>
      </c>
      <c r="L215" s="2371">
        <v>4534.1899999999996</v>
      </c>
      <c r="M215" s="2371">
        <v>4578.7700000000004</v>
      </c>
      <c r="N215" s="2371">
        <v>5227.05</v>
      </c>
      <c r="O215" s="2371">
        <v>5398.04</v>
      </c>
      <c r="P215" s="2371">
        <v>5633.71</v>
      </c>
      <c r="Q215" s="2371">
        <v>5666.58</v>
      </c>
      <c r="R215" s="2371">
        <v>5993.54</v>
      </c>
      <c r="S215" s="2371">
        <v>6035.66</v>
      </c>
      <c r="T215" s="2371">
        <v>6296.17</v>
      </c>
      <c r="U215" s="2371">
        <v>6527.07</v>
      </c>
      <c r="V215" s="2371">
        <v>6670.72</v>
      </c>
      <c r="W215" s="2371">
        <v>6920.1</v>
      </c>
      <c r="X215" s="2371">
        <v>8264.34</v>
      </c>
      <c r="Y215" s="2371">
        <v>8821.9</v>
      </c>
      <c r="Z215" s="2371">
        <v>9166.02</v>
      </c>
      <c r="AA215" s="2371">
        <v>9377.1136999999999</v>
      </c>
      <c r="AB215" s="2371">
        <v>9518.9500000000007</v>
      </c>
      <c r="AC215" s="2371">
        <v>9711.4500000000007</v>
      </c>
      <c r="AD215" s="2371">
        <v>9464.11</v>
      </c>
      <c r="AE215" s="2371">
        <v>10316.82</v>
      </c>
      <c r="AF215" s="2371">
        <v>10617.35</v>
      </c>
      <c r="AG215" s="2371">
        <v>10718.431494799999</v>
      </c>
      <c r="AH215" s="2371">
        <v>11194.64</v>
      </c>
      <c r="AI215" s="2371">
        <v>11261.89</v>
      </c>
      <c r="AJ215" s="2371">
        <v>11261.89</v>
      </c>
      <c r="AK215" s="2371">
        <v>11261.89</v>
      </c>
    </row>
    <row r="216" spans="1:37" ht="16.5" thickBot="1">
      <c r="A216" s="2367" t="s">
        <v>1458</v>
      </c>
      <c r="B216" s="2369">
        <v>0</v>
      </c>
      <c r="C216" s="2369">
        <v>0</v>
      </c>
      <c r="D216" s="2369">
        <v>0</v>
      </c>
      <c r="E216" s="2369">
        <v>0</v>
      </c>
      <c r="F216" s="2369">
        <v>0</v>
      </c>
      <c r="G216" s="2369">
        <v>0</v>
      </c>
      <c r="H216" s="2369">
        <v>0</v>
      </c>
      <c r="I216" s="2369">
        <v>0</v>
      </c>
      <c r="J216" s="2369">
        <v>0</v>
      </c>
      <c r="K216" s="2340">
        <v>0</v>
      </c>
      <c r="L216" s="2340">
        <v>0</v>
      </c>
      <c r="M216" s="2340">
        <v>0</v>
      </c>
      <c r="N216" s="2340">
        <v>0</v>
      </c>
      <c r="O216" s="2340">
        <v>0</v>
      </c>
      <c r="P216" s="2340">
        <v>0</v>
      </c>
      <c r="Q216" s="2340">
        <v>0</v>
      </c>
      <c r="R216" s="2340">
        <v>0</v>
      </c>
      <c r="S216" s="2340">
        <v>0</v>
      </c>
      <c r="T216" s="2340">
        <v>0</v>
      </c>
      <c r="U216" s="2340">
        <v>0</v>
      </c>
      <c r="V216" s="2340">
        <v>0</v>
      </c>
      <c r="W216" s="2340">
        <v>0</v>
      </c>
      <c r="X216" s="2340">
        <v>0</v>
      </c>
      <c r="Y216" s="2340">
        <v>0</v>
      </c>
      <c r="Z216" s="2340">
        <v>0</v>
      </c>
      <c r="AA216" s="2340">
        <v>0</v>
      </c>
      <c r="AB216" s="2340">
        <v>0</v>
      </c>
      <c r="AC216" s="2340">
        <v>0</v>
      </c>
      <c r="AD216" s="2340">
        <v>0</v>
      </c>
      <c r="AE216" s="2340">
        <v>0</v>
      </c>
      <c r="AF216" s="2340">
        <v>0</v>
      </c>
      <c r="AG216" s="2340">
        <v>0</v>
      </c>
      <c r="AH216" s="2340">
        <v>0</v>
      </c>
      <c r="AI216" s="2340">
        <v>0</v>
      </c>
      <c r="AJ216" s="2340">
        <v>0</v>
      </c>
      <c r="AK216" s="2340">
        <v>0</v>
      </c>
    </row>
    <row r="217" spans="1:37" ht="16.5" thickBot="1">
      <c r="A217" s="2367" t="s">
        <v>1459</v>
      </c>
      <c r="B217" s="2370">
        <v>116.87</v>
      </c>
      <c r="C217" s="2370">
        <v>116.75671305194807</v>
      </c>
      <c r="D217" s="2370">
        <v>116.66249772256731</v>
      </c>
      <c r="E217" s="2370">
        <v>120.84148242822965</v>
      </c>
      <c r="F217" s="2370">
        <v>145.16</v>
      </c>
      <c r="G217" s="2370">
        <v>146.69</v>
      </c>
      <c r="H217" s="2370">
        <v>149.75</v>
      </c>
      <c r="I217" s="2370">
        <v>148.77000000000001</v>
      </c>
      <c r="J217" s="2370">
        <v>148.71</v>
      </c>
      <c r="K217" s="2340">
        <v>148.88999999999999</v>
      </c>
      <c r="L217" s="2340">
        <v>149.19999999999999</v>
      </c>
      <c r="M217" s="2341">
        <v>149.41904845238091</v>
      </c>
      <c r="N217" s="2341">
        <v>150.74</v>
      </c>
      <c r="O217" s="2341">
        <v>153.16</v>
      </c>
      <c r="P217" s="2341">
        <v>152.01</v>
      </c>
      <c r="Q217" s="2341">
        <v>154.44</v>
      </c>
      <c r="R217" s="2341">
        <v>156.6739</v>
      </c>
      <c r="S217" s="2341">
        <v>156.0703</v>
      </c>
      <c r="T217" s="2341">
        <v>156.13820000000001</v>
      </c>
      <c r="U217" s="2341">
        <v>156.03696034290269</v>
      </c>
      <c r="V217" s="2341">
        <v>156.03</v>
      </c>
      <c r="W217" s="2341">
        <v>156.03</v>
      </c>
      <c r="X217" s="2341">
        <v>156.04</v>
      </c>
      <c r="Y217" s="2341">
        <v>156.04</v>
      </c>
      <c r="Z217" s="2341">
        <v>156.0213</v>
      </c>
      <c r="AA217" s="2341">
        <v>156.02000000000001</v>
      </c>
      <c r="AB217" s="2341">
        <v>156.02189999999999</v>
      </c>
      <c r="AC217" s="2341">
        <v>160.32380000000001</v>
      </c>
      <c r="AD217" s="2341">
        <v>197.56540000000001</v>
      </c>
      <c r="AE217" s="2341">
        <v>197.47000000000003</v>
      </c>
      <c r="AF217" s="2341">
        <v>196.4975</v>
      </c>
      <c r="AG217" s="2341">
        <v>196.48650000000001</v>
      </c>
      <c r="AH217" s="2341">
        <v>196.5</v>
      </c>
      <c r="AI217" s="2341">
        <v>208.63890000000001</v>
      </c>
      <c r="AJ217" s="2341">
        <v>303.28030000000001</v>
      </c>
      <c r="AK217" s="2341">
        <v>304.70490000000001</v>
      </c>
    </row>
    <row r="218" spans="1:37" ht="16.5" thickBot="1">
      <c r="A218" s="2367" t="s">
        <v>1460</v>
      </c>
      <c r="B218" s="2369">
        <v>118.04</v>
      </c>
      <c r="C218" s="2369">
        <v>117.83883333333334</v>
      </c>
      <c r="D218" s="2369">
        <v>117.74489999999999</v>
      </c>
      <c r="E218" s="2369">
        <v>120.64773333333333</v>
      </c>
      <c r="F218" s="2369">
        <v>146.88</v>
      </c>
      <c r="G218" s="2369">
        <v>147.76</v>
      </c>
      <c r="H218" s="2369">
        <v>150.91999999999999</v>
      </c>
      <c r="I218" s="2369">
        <v>149.96</v>
      </c>
      <c r="J218" s="2369">
        <v>149.94</v>
      </c>
      <c r="K218" s="2340">
        <v>150.13</v>
      </c>
      <c r="L218" s="2340">
        <v>150.47</v>
      </c>
      <c r="M218" s="2341">
        <v>150.65033333333332</v>
      </c>
      <c r="N218" s="2341">
        <v>152</v>
      </c>
      <c r="O218" s="2341">
        <v>154.41999999999999</v>
      </c>
      <c r="P218" s="2341">
        <v>153.28</v>
      </c>
      <c r="Q218" s="2341">
        <v>155.74</v>
      </c>
      <c r="R218" s="2341">
        <v>157.94749999999999</v>
      </c>
      <c r="S218" s="2341">
        <v>157.3493</v>
      </c>
      <c r="T218" s="2341">
        <v>157.38560000000001</v>
      </c>
      <c r="U218" s="2341">
        <v>157.31583934609242</v>
      </c>
      <c r="V218" s="2341">
        <v>157.30000000000001</v>
      </c>
      <c r="W218" s="2341">
        <v>157.30000000000001</v>
      </c>
      <c r="X218" s="2341">
        <v>157.32</v>
      </c>
      <c r="Y218" s="2341">
        <v>157.32</v>
      </c>
      <c r="Z218" s="2341">
        <v>156.29159999999999</v>
      </c>
      <c r="AA218" s="2341">
        <v>157.29</v>
      </c>
      <c r="AB218" s="2341">
        <v>157.3006</v>
      </c>
      <c r="AC218" s="2341">
        <v>161.6</v>
      </c>
      <c r="AD218" s="2341">
        <v>199.05080000000001</v>
      </c>
      <c r="AE218" s="2341">
        <v>198.85</v>
      </c>
      <c r="AF218" s="2341">
        <v>196.9975</v>
      </c>
      <c r="AG218" s="2341">
        <v>196.48650000000001</v>
      </c>
      <c r="AH218" s="2341">
        <v>197</v>
      </c>
      <c r="AI218" s="2341">
        <v>209.13890000000001</v>
      </c>
      <c r="AJ218" s="2341">
        <v>303.78030000000001</v>
      </c>
      <c r="AK218" s="2341">
        <v>305.20490000000001</v>
      </c>
    </row>
    <row r="219" spans="1:37" ht="16.5" thickBot="1">
      <c r="A219" s="2367" t="s">
        <v>1461</v>
      </c>
      <c r="B219" s="2370">
        <v>117.9</v>
      </c>
      <c r="C219" s="2370">
        <v>117.7963</v>
      </c>
      <c r="D219" s="2370">
        <v>117.7256</v>
      </c>
      <c r="E219" s="2370">
        <v>132.5625</v>
      </c>
      <c r="F219" s="2370">
        <v>147.16</v>
      </c>
      <c r="G219" s="2370">
        <v>148.22</v>
      </c>
      <c r="H219" s="2370">
        <v>148.79</v>
      </c>
      <c r="I219" s="2370">
        <v>149.58000000000001</v>
      </c>
      <c r="J219" s="2370">
        <v>149.78</v>
      </c>
      <c r="K219" s="2340">
        <v>149.99</v>
      </c>
      <c r="L219" s="2340">
        <v>151.35</v>
      </c>
      <c r="M219" s="2341">
        <v>150.6617</v>
      </c>
      <c r="N219" s="2341">
        <v>153.04</v>
      </c>
      <c r="O219" s="2341">
        <v>153.31</v>
      </c>
      <c r="P219" s="2341">
        <v>156.15</v>
      </c>
      <c r="Q219" s="2341">
        <v>158.27000000000001</v>
      </c>
      <c r="R219" s="2341">
        <v>157.5701</v>
      </c>
      <c r="S219" s="2341">
        <v>157.5</v>
      </c>
      <c r="T219" s="2341">
        <v>157.34</v>
      </c>
      <c r="U219" s="2341">
        <v>157.32769999999999</v>
      </c>
      <c r="V219" s="2341">
        <v>157.31</v>
      </c>
      <c r="W219" s="2341">
        <v>157.31</v>
      </c>
      <c r="X219" s="2341">
        <v>157.31</v>
      </c>
      <c r="Y219" s="2341">
        <v>157.26</v>
      </c>
      <c r="Z219" s="2341">
        <v>156.29740000000001</v>
      </c>
      <c r="AA219" s="2341">
        <v>157.29</v>
      </c>
      <c r="AB219" s="2341">
        <v>156.02879999999999</v>
      </c>
      <c r="AC219" s="2341">
        <v>169.68</v>
      </c>
      <c r="AD219" s="2341">
        <v>197.48500000000001</v>
      </c>
      <c r="AE219" s="2341">
        <v>198.92</v>
      </c>
      <c r="AF219" s="2341">
        <v>196.45</v>
      </c>
      <c r="AG219" s="2341">
        <v>196.5</v>
      </c>
      <c r="AH219" s="2341">
        <v>196.5</v>
      </c>
      <c r="AI219" s="2341">
        <v>282.5</v>
      </c>
      <c r="AJ219" s="2341">
        <v>304.75</v>
      </c>
      <c r="AK219" s="2341">
        <v>304.5</v>
      </c>
    </row>
    <row r="220" spans="1:37" ht="14.25">
      <c r="A220" s="2372"/>
      <c r="B220" s="980"/>
      <c r="C220" s="980"/>
      <c r="D220" s="980"/>
      <c r="E220" s="980"/>
      <c r="F220" s="980"/>
      <c r="G220" s="980"/>
      <c r="H220" s="980"/>
      <c r="I220" s="980"/>
      <c r="J220" s="980"/>
      <c r="K220" s="980"/>
      <c r="L220" s="980"/>
      <c r="M220" s="980"/>
      <c r="N220" s="980"/>
      <c r="O220" s="980"/>
      <c r="P220" s="1007"/>
      <c r="Q220" s="1007"/>
      <c r="R220" s="1007"/>
      <c r="S220" s="1007"/>
      <c r="T220" s="1007"/>
      <c r="U220" s="1007"/>
      <c r="V220" s="1007"/>
    </row>
    <row r="221" spans="1:37" ht="14.25">
      <c r="A221" s="2373" t="s">
        <v>1462</v>
      </c>
      <c r="B221" s="980"/>
      <c r="C221" s="980"/>
      <c r="D221" s="980"/>
      <c r="E221" s="980"/>
      <c r="F221" s="980"/>
      <c r="G221" s="980"/>
      <c r="H221" s="980"/>
      <c r="I221" s="980"/>
      <c r="J221" s="980"/>
      <c r="K221" s="980"/>
      <c r="L221" s="980"/>
      <c r="M221" s="980"/>
      <c r="N221" s="980"/>
      <c r="O221" s="980"/>
      <c r="P221" s="1007"/>
      <c r="Q221" s="1007"/>
      <c r="R221" s="1007"/>
      <c r="S221" s="1007"/>
      <c r="T221" s="1007"/>
      <c r="U221" s="1007"/>
      <c r="V221" s="1007"/>
    </row>
    <row r="222" spans="1:37" ht="14.25">
      <c r="A222" s="2373" t="s">
        <v>1463</v>
      </c>
      <c r="B222" s="980"/>
      <c r="C222" s="980"/>
      <c r="D222" s="980"/>
      <c r="E222" s="980"/>
      <c r="F222" s="980"/>
      <c r="G222" s="980"/>
      <c r="H222" s="980"/>
      <c r="I222" s="980"/>
      <c r="J222" s="980"/>
      <c r="K222" s="980"/>
      <c r="L222" s="980"/>
      <c r="M222" s="980"/>
      <c r="N222" s="2301"/>
      <c r="O222" s="980"/>
      <c r="P222" s="1007"/>
      <c r="Q222" s="1007"/>
      <c r="R222" s="1007"/>
      <c r="S222" s="1007"/>
      <c r="T222" s="1007"/>
      <c r="U222" s="1007"/>
      <c r="V222" s="1007"/>
    </row>
    <row r="223" spans="1:37" ht="14.25">
      <c r="A223" s="2373" t="s">
        <v>1464</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row>
    <row r="224" spans="1:37" ht="14.25">
      <c r="A224" s="2373" t="s">
        <v>1465</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row>
  </sheetData>
  <hyperlinks>
    <hyperlink ref="A1" location="Menu!A1" display="Return to Menu"/>
  </hyperlinks>
  <pageMargins left="0.5" right="0.5" top="0.15" bottom="0.15" header="0.31496062992126" footer="0.31496062992126"/>
  <pageSetup paperSize="9" scale="32" fitToWidth="2" fitToHeight="2" orientation="portrait" r:id="rId1"/>
  <rowBreaks count="1" manualBreakCount="1">
    <brk id="115" max="36" man="1"/>
  </rowBreaks>
  <colBreaks count="3" manualBreakCount="3">
    <brk id="9" max="223" man="1"/>
    <brk id="17" max="223" man="1"/>
    <brk id="25" max="223" man="1"/>
  </colBreaks>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225"/>
  <sheetViews>
    <sheetView view="pageBreakPreview" zoomScale="90" zoomScaleSheetLayoutView="90" workbookViewId="0">
      <pane xSplit="1" ySplit="3" topLeftCell="AF207" activePane="bottomRight" state="frozen"/>
      <selection activeCell="D116" sqref="D116"/>
      <selection pane="topRight" activeCell="D116" sqref="D116"/>
      <selection pane="bottomLeft" activeCell="D116" sqref="D116"/>
      <selection pane="bottomRight"/>
    </sheetView>
  </sheetViews>
  <sheetFormatPr defaultRowHeight="12.75"/>
  <cols>
    <col min="1" max="1" width="59.5703125" style="2158" customWidth="1"/>
    <col min="2" max="10" width="18.5703125" style="2158" customWidth="1"/>
    <col min="11" max="11" width="19.5703125" style="2158" customWidth="1"/>
    <col min="12" max="12" width="19.140625" style="2158" customWidth="1"/>
    <col min="13" max="13" width="19" style="2158" customWidth="1"/>
    <col min="14" max="14" width="19.28515625" style="2158" customWidth="1"/>
    <col min="15" max="15" width="19" style="2158" customWidth="1"/>
    <col min="16" max="16" width="19.140625" style="2158" customWidth="1"/>
    <col min="17" max="22" width="19" style="2158" customWidth="1"/>
    <col min="23" max="23" width="19.5703125" style="2158" customWidth="1"/>
    <col min="24" max="24" width="18.42578125" style="2158" customWidth="1"/>
    <col min="25" max="25" width="19.85546875" style="2158" customWidth="1"/>
    <col min="26" max="26" width="20" style="2158" customWidth="1"/>
    <col min="27" max="27" width="20.7109375" style="2158" customWidth="1"/>
    <col min="28" max="30" width="20.140625" style="2158" customWidth="1"/>
    <col min="31" max="37" width="19.42578125" style="2158" customWidth="1"/>
    <col min="38" max="235" width="9.140625" style="2158"/>
    <col min="236" max="236" width="59.5703125" style="2158" customWidth="1"/>
    <col min="237" max="237" width="18.5703125" style="2158" customWidth="1"/>
    <col min="238" max="238" width="19.5703125" style="2158" customWidth="1"/>
    <col min="239" max="239" width="19.140625" style="2158" customWidth="1"/>
    <col min="240" max="240" width="19" style="2158" customWidth="1"/>
    <col min="241" max="241" width="19.28515625" style="2158" customWidth="1"/>
    <col min="242" max="242" width="19" style="2158" customWidth="1"/>
    <col min="243" max="243" width="19.140625" style="2158" customWidth="1"/>
    <col min="244" max="249" width="19" style="2158" customWidth="1"/>
    <col min="250" max="250" width="19.5703125" style="2158" customWidth="1"/>
    <col min="251" max="251" width="18.42578125" style="2158" customWidth="1"/>
    <col min="252" max="252" width="19.85546875" style="2158" customWidth="1"/>
    <col min="253" max="253" width="20" style="2158" customWidth="1"/>
    <col min="254" max="254" width="20.7109375" style="2158" customWidth="1"/>
    <col min="255" max="257" width="20.140625" style="2158" customWidth="1"/>
    <col min="258" max="491" width="9.140625" style="2158"/>
    <col min="492" max="492" width="59.5703125" style="2158" customWidth="1"/>
    <col min="493" max="493" width="18.5703125" style="2158" customWidth="1"/>
    <col min="494" max="494" width="19.5703125" style="2158" customWidth="1"/>
    <col min="495" max="495" width="19.140625" style="2158" customWidth="1"/>
    <col min="496" max="496" width="19" style="2158" customWidth="1"/>
    <col min="497" max="497" width="19.28515625" style="2158" customWidth="1"/>
    <col min="498" max="498" width="19" style="2158" customWidth="1"/>
    <col min="499" max="499" width="19.140625" style="2158" customWidth="1"/>
    <col min="500" max="505" width="19" style="2158" customWidth="1"/>
    <col min="506" max="506" width="19.5703125" style="2158" customWidth="1"/>
    <col min="507" max="507" width="18.42578125" style="2158" customWidth="1"/>
    <col min="508" max="508" width="19.85546875" style="2158" customWidth="1"/>
    <col min="509" max="509" width="20" style="2158" customWidth="1"/>
    <col min="510" max="510" width="20.7109375" style="2158" customWidth="1"/>
    <col min="511" max="513" width="20.140625" style="2158" customWidth="1"/>
    <col min="514" max="747" width="9.140625" style="2158"/>
    <col min="748" max="748" width="59.5703125" style="2158" customWidth="1"/>
    <col min="749" max="749" width="18.5703125" style="2158" customWidth="1"/>
    <col min="750" max="750" width="19.5703125" style="2158" customWidth="1"/>
    <col min="751" max="751" width="19.140625" style="2158" customWidth="1"/>
    <col min="752" max="752" width="19" style="2158" customWidth="1"/>
    <col min="753" max="753" width="19.28515625" style="2158" customWidth="1"/>
    <col min="754" max="754" width="19" style="2158" customWidth="1"/>
    <col min="755" max="755" width="19.140625" style="2158" customWidth="1"/>
    <col min="756" max="761" width="19" style="2158" customWidth="1"/>
    <col min="762" max="762" width="19.5703125" style="2158" customWidth="1"/>
    <col min="763" max="763" width="18.42578125" style="2158" customWidth="1"/>
    <col min="764" max="764" width="19.85546875" style="2158" customWidth="1"/>
    <col min="765" max="765" width="20" style="2158" customWidth="1"/>
    <col min="766" max="766" width="20.7109375" style="2158" customWidth="1"/>
    <col min="767" max="769" width="20.140625" style="2158" customWidth="1"/>
    <col min="770" max="1003" width="9.140625" style="2158"/>
    <col min="1004" max="1004" width="59.5703125" style="2158" customWidth="1"/>
    <col min="1005" max="1005" width="18.5703125" style="2158" customWidth="1"/>
    <col min="1006" max="1006" width="19.5703125" style="2158" customWidth="1"/>
    <col min="1007" max="1007" width="19.140625" style="2158" customWidth="1"/>
    <col min="1008" max="1008" width="19" style="2158" customWidth="1"/>
    <col min="1009" max="1009" width="19.28515625" style="2158" customWidth="1"/>
    <col min="1010" max="1010" width="19" style="2158" customWidth="1"/>
    <col min="1011" max="1011" width="19.140625" style="2158" customWidth="1"/>
    <col min="1012" max="1017" width="19" style="2158" customWidth="1"/>
    <col min="1018" max="1018" width="19.5703125" style="2158" customWidth="1"/>
    <col min="1019" max="1019" width="18.42578125" style="2158" customWidth="1"/>
    <col min="1020" max="1020" width="19.85546875" style="2158" customWidth="1"/>
    <col min="1021" max="1021" width="20" style="2158" customWidth="1"/>
    <col min="1022" max="1022" width="20.7109375" style="2158" customWidth="1"/>
    <col min="1023" max="1025" width="20.140625" style="2158" customWidth="1"/>
    <col min="1026" max="1259" width="9.140625" style="2158"/>
    <col min="1260" max="1260" width="59.5703125" style="2158" customWidth="1"/>
    <col min="1261" max="1261" width="18.5703125" style="2158" customWidth="1"/>
    <col min="1262" max="1262" width="19.5703125" style="2158" customWidth="1"/>
    <col min="1263" max="1263" width="19.140625" style="2158" customWidth="1"/>
    <col min="1264" max="1264" width="19" style="2158" customWidth="1"/>
    <col min="1265" max="1265" width="19.28515625" style="2158" customWidth="1"/>
    <col min="1266" max="1266" width="19" style="2158" customWidth="1"/>
    <col min="1267" max="1267" width="19.140625" style="2158" customWidth="1"/>
    <col min="1268" max="1273" width="19" style="2158" customWidth="1"/>
    <col min="1274" max="1274" width="19.5703125" style="2158" customWidth="1"/>
    <col min="1275" max="1275" width="18.42578125" style="2158" customWidth="1"/>
    <col min="1276" max="1276" width="19.85546875" style="2158" customWidth="1"/>
    <col min="1277" max="1277" width="20" style="2158" customWidth="1"/>
    <col min="1278" max="1278" width="20.7109375" style="2158" customWidth="1"/>
    <col min="1279" max="1281" width="20.140625" style="2158" customWidth="1"/>
    <col min="1282" max="1515" width="9.140625" style="2158"/>
    <col min="1516" max="1516" width="59.5703125" style="2158" customWidth="1"/>
    <col min="1517" max="1517" width="18.5703125" style="2158" customWidth="1"/>
    <col min="1518" max="1518" width="19.5703125" style="2158" customWidth="1"/>
    <col min="1519" max="1519" width="19.140625" style="2158" customWidth="1"/>
    <col min="1520" max="1520" width="19" style="2158" customWidth="1"/>
    <col min="1521" max="1521" width="19.28515625" style="2158" customWidth="1"/>
    <col min="1522" max="1522" width="19" style="2158" customWidth="1"/>
    <col min="1523" max="1523" width="19.140625" style="2158" customWidth="1"/>
    <col min="1524" max="1529" width="19" style="2158" customWidth="1"/>
    <col min="1530" max="1530" width="19.5703125" style="2158" customWidth="1"/>
    <col min="1531" max="1531" width="18.42578125" style="2158" customWidth="1"/>
    <col min="1532" max="1532" width="19.85546875" style="2158" customWidth="1"/>
    <col min="1533" max="1533" width="20" style="2158" customWidth="1"/>
    <col min="1534" max="1534" width="20.7109375" style="2158" customWidth="1"/>
    <col min="1535" max="1537" width="20.140625" style="2158" customWidth="1"/>
    <col min="1538" max="1771" width="9.140625" style="2158"/>
    <col min="1772" max="1772" width="59.5703125" style="2158" customWidth="1"/>
    <col min="1773" max="1773" width="18.5703125" style="2158" customWidth="1"/>
    <col min="1774" max="1774" width="19.5703125" style="2158" customWidth="1"/>
    <col min="1775" max="1775" width="19.140625" style="2158" customWidth="1"/>
    <col min="1776" max="1776" width="19" style="2158" customWidth="1"/>
    <col min="1777" max="1777" width="19.28515625" style="2158" customWidth="1"/>
    <col min="1778" max="1778" width="19" style="2158" customWidth="1"/>
    <col min="1779" max="1779" width="19.140625" style="2158" customWidth="1"/>
    <col min="1780" max="1785" width="19" style="2158" customWidth="1"/>
    <col min="1786" max="1786" width="19.5703125" style="2158" customWidth="1"/>
    <col min="1787" max="1787" width="18.42578125" style="2158" customWidth="1"/>
    <col min="1788" max="1788" width="19.85546875" style="2158" customWidth="1"/>
    <col min="1789" max="1789" width="20" style="2158" customWidth="1"/>
    <col min="1790" max="1790" width="20.7109375" style="2158" customWidth="1"/>
    <col min="1791" max="1793" width="20.140625" style="2158" customWidth="1"/>
    <col min="1794" max="2027" width="9.140625" style="2158"/>
    <col min="2028" max="2028" width="59.5703125" style="2158" customWidth="1"/>
    <col min="2029" max="2029" width="18.5703125" style="2158" customWidth="1"/>
    <col min="2030" max="2030" width="19.5703125" style="2158" customWidth="1"/>
    <col min="2031" max="2031" width="19.140625" style="2158" customWidth="1"/>
    <col min="2032" max="2032" width="19" style="2158" customWidth="1"/>
    <col min="2033" max="2033" width="19.28515625" style="2158" customWidth="1"/>
    <col min="2034" max="2034" width="19" style="2158" customWidth="1"/>
    <col min="2035" max="2035" width="19.140625" style="2158" customWidth="1"/>
    <col min="2036" max="2041" width="19" style="2158" customWidth="1"/>
    <col min="2042" max="2042" width="19.5703125" style="2158" customWidth="1"/>
    <col min="2043" max="2043" width="18.42578125" style="2158" customWidth="1"/>
    <col min="2044" max="2044" width="19.85546875" style="2158" customWidth="1"/>
    <col min="2045" max="2045" width="20" style="2158" customWidth="1"/>
    <col min="2046" max="2046" width="20.7109375" style="2158" customWidth="1"/>
    <col min="2047" max="2049" width="20.140625" style="2158" customWidth="1"/>
    <col min="2050" max="2283" width="9.140625" style="2158"/>
    <col min="2284" max="2284" width="59.5703125" style="2158" customWidth="1"/>
    <col min="2285" max="2285" width="18.5703125" style="2158" customWidth="1"/>
    <col min="2286" max="2286" width="19.5703125" style="2158" customWidth="1"/>
    <col min="2287" max="2287" width="19.140625" style="2158" customWidth="1"/>
    <col min="2288" max="2288" width="19" style="2158" customWidth="1"/>
    <col min="2289" max="2289" width="19.28515625" style="2158" customWidth="1"/>
    <col min="2290" max="2290" width="19" style="2158" customWidth="1"/>
    <col min="2291" max="2291" width="19.140625" style="2158" customWidth="1"/>
    <col min="2292" max="2297" width="19" style="2158" customWidth="1"/>
    <col min="2298" max="2298" width="19.5703125" style="2158" customWidth="1"/>
    <col min="2299" max="2299" width="18.42578125" style="2158" customWidth="1"/>
    <col min="2300" max="2300" width="19.85546875" style="2158" customWidth="1"/>
    <col min="2301" max="2301" width="20" style="2158" customWidth="1"/>
    <col min="2302" max="2302" width="20.7109375" style="2158" customWidth="1"/>
    <col min="2303" max="2305" width="20.140625" style="2158" customWidth="1"/>
    <col min="2306" max="2539" width="9.140625" style="2158"/>
    <col min="2540" max="2540" width="59.5703125" style="2158" customWidth="1"/>
    <col min="2541" max="2541" width="18.5703125" style="2158" customWidth="1"/>
    <col min="2542" max="2542" width="19.5703125" style="2158" customWidth="1"/>
    <col min="2543" max="2543" width="19.140625" style="2158" customWidth="1"/>
    <col min="2544" max="2544" width="19" style="2158" customWidth="1"/>
    <col min="2545" max="2545" width="19.28515625" style="2158" customWidth="1"/>
    <col min="2546" max="2546" width="19" style="2158" customWidth="1"/>
    <col min="2547" max="2547" width="19.140625" style="2158" customWidth="1"/>
    <col min="2548" max="2553" width="19" style="2158" customWidth="1"/>
    <col min="2554" max="2554" width="19.5703125" style="2158" customWidth="1"/>
    <col min="2555" max="2555" width="18.42578125" style="2158" customWidth="1"/>
    <col min="2556" max="2556" width="19.85546875" style="2158" customWidth="1"/>
    <col min="2557" max="2557" width="20" style="2158" customWidth="1"/>
    <col min="2558" max="2558" width="20.7109375" style="2158" customWidth="1"/>
    <col min="2559" max="2561" width="20.140625" style="2158" customWidth="1"/>
    <col min="2562" max="2795" width="9.140625" style="2158"/>
    <col min="2796" max="2796" width="59.5703125" style="2158" customWidth="1"/>
    <col min="2797" max="2797" width="18.5703125" style="2158" customWidth="1"/>
    <col min="2798" max="2798" width="19.5703125" style="2158" customWidth="1"/>
    <col min="2799" max="2799" width="19.140625" style="2158" customWidth="1"/>
    <col min="2800" max="2800" width="19" style="2158" customWidth="1"/>
    <col min="2801" max="2801" width="19.28515625" style="2158" customWidth="1"/>
    <col min="2802" max="2802" width="19" style="2158" customWidth="1"/>
    <col min="2803" max="2803" width="19.140625" style="2158" customWidth="1"/>
    <col min="2804" max="2809" width="19" style="2158" customWidth="1"/>
    <col min="2810" max="2810" width="19.5703125" style="2158" customWidth="1"/>
    <col min="2811" max="2811" width="18.42578125" style="2158" customWidth="1"/>
    <col min="2812" max="2812" width="19.85546875" style="2158" customWidth="1"/>
    <col min="2813" max="2813" width="20" style="2158" customWidth="1"/>
    <col min="2814" max="2814" width="20.7109375" style="2158" customWidth="1"/>
    <col min="2815" max="2817" width="20.140625" style="2158" customWidth="1"/>
    <col min="2818" max="3051" width="9.140625" style="2158"/>
    <col min="3052" max="3052" width="59.5703125" style="2158" customWidth="1"/>
    <col min="3053" max="3053" width="18.5703125" style="2158" customWidth="1"/>
    <col min="3054" max="3054" width="19.5703125" style="2158" customWidth="1"/>
    <col min="3055" max="3055" width="19.140625" style="2158" customWidth="1"/>
    <col min="3056" max="3056" width="19" style="2158" customWidth="1"/>
    <col min="3057" max="3057" width="19.28515625" style="2158" customWidth="1"/>
    <col min="3058" max="3058" width="19" style="2158" customWidth="1"/>
    <col min="3059" max="3059" width="19.140625" style="2158" customWidth="1"/>
    <col min="3060" max="3065" width="19" style="2158" customWidth="1"/>
    <col min="3066" max="3066" width="19.5703125" style="2158" customWidth="1"/>
    <col min="3067" max="3067" width="18.42578125" style="2158" customWidth="1"/>
    <col min="3068" max="3068" width="19.85546875" style="2158" customWidth="1"/>
    <col min="3069" max="3069" width="20" style="2158" customWidth="1"/>
    <col min="3070" max="3070" width="20.7109375" style="2158" customWidth="1"/>
    <col min="3071" max="3073" width="20.140625" style="2158" customWidth="1"/>
    <col min="3074" max="3307" width="9.140625" style="2158"/>
    <col min="3308" max="3308" width="59.5703125" style="2158" customWidth="1"/>
    <col min="3309" max="3309" width="18.5703125" style="2158" customWidth="1"/>
    <col min="3310" max="3310" width="19.5703125" style="2158" customWidth="1"/>
    <col min="3311" max="3311" width="19.140625" style="2158" customWidth="1"/>
    <col min="3312" max="3312" width="19" style="2158" customWidth="1"/>
    <col min="3313" max="3313" width="19.28515625" style="2158" customWidth="1"/>
    <col min="3314" max="3314" width="19" style="2158" customWidth="1"/>
    <col min="3315" max="3315" width="19.140625" style="2158" customWidth="1"/>
    <col min="3316" max="3321" width="19" style="2158" customWidth="1"/>
    <col min="3322" max="3322" width="19.5703125" style="2158" customWidth="1"/>
    <col min="3323" max="3323" width="18.42578125" style="2158" customWidth="1"/>
    <col min="3324" max="3324" width="19.85546875" style="2158" customWidth="1"/>
    <col min="3325" max="3325" width="20" style="2158" customWidth="1"/>
    <col min="3326" max="3326" width="20.7109375" style="2158" customWidth="1"/>
    <col min="3327" max="3329" width="20.140625" style="2158" customWidth="1"/>
    <col min="3330" max="3563" width="9.140625" style="2158"/>
    <col min="3564" max="3564" width="59.5703125" style="2158" customWidth="1"/>
    <col min="3565" max="3565" width="18.5703125" style="2158" customWidth="1"/>
    <col min="3566" max="3566" width="19.5703125" style="2158" customWidth="1"/>
    <col min="3567" max="3567" width="19.140625" style="2158" customWidth="1"/>
    <col min="3568" max="3568" width="19" style="2158" customWidth="1"/>
    <col min="3569" max="3569" width="19.28515625" style="2158" customWidth="1"/>
    <col min="3570" max="3570" width="19" style="2158" customWidth="1"/>
    <col min="3571" max="3571" width="19.140625" style="2158" customWidth="1"/>
    <col min="3572" max="3577" width="19" style="2158" customWidth="1"/>
    <col min="3578" max="3578" width="19.5703125" style="2158" customWidth="1"/>
    <col min="3579" max="3579" width="18.42578125" style="2158" customWidth="1"/>
    <col min="3580" max="3580" width="19.85546875" style="2158" customWidth="1"/>
    <col min="3581" max="3581" width="20" style="2158" customWidth="1"/>
    <col min="3582" max="3582" width="20.7109375" style="2158" customWidth="1"/>
    <col min="3583" max="3585" width="20.140625" style="2158" customWidth="1"/>
    <col min="3586" max="3819" width="9.140625" style="2158"/>
    <col min="3820" max="3820" width="59.5703125" style="2158" customWidth="1"/>
    <col min="3821" max="3821" width="18.5703125" style="2158" customWidth="1"/>
    <col min="3822" max="3822" width="19.5703125" style="2158" customWidth="1"/>
    <col min="3823" max="3823" width="19.140625" style="2158" customWidth="1"/>
    <col min="3824" max="3824" width="19" style="2158" customWidth="1"/>
    <col min="3825" max="3825" width="19.28515625" style="2158" customWidth="1"/>
    <col min="3826" max="3826" width="19" style="2158" customWidth="1"/>
    <col min="3827" max="3827" width="19.140625" style="2158" customWidth="1"/>
    <col min="3828" max="3833" width="19" style="2158" customWidth="1"/>
    <col min="3834" max="3834" width="19.5703125" style="2158" customWidth="1"/>
    <col min="3835" max="3835" width="18.42578125" style="2158" customWidth="1"/>
    <col min="3836" max="3836" width="19.85546875" style="2158" customWidth="1"/>
    <col min="3837" max="3837" width="20" style="2158" customWidth="1"/>
    <col min="3838" max="3838" width="20.7109375" style="2158" customWidth="1"/>
    <col min="3839" max="3841" width="20.140625" style="2158" customWidth="1"/>
    <col min="3842" max="4075" width="9.140625" style="2158"/>
    <col min="4076" max="4076" width="59.5703125" style="2158" customWidth="1"/>
    <col min="4077" max="4077" width="18.5703125" style="2158" customWidth="1"/>
    <col min="4078" max="4078" width="19.5703125" style="2158" customWidth="1"/>
    <col min="4079" max="4079" width="19.140625" style="2158" customWidth="1"/>
    <col min="4080" max="4080" width="19" style="2158" customWidth="1"/>
    <col min="4081" max="4081" width="19.28515625" style="2158" customWidth="1"/>
    <col min="4082" max="4082" width="19" style="2158" customWidth="1"/>
    <col min="4083" max="4083" width="19.140625" style="2158" customWidth="1"/>
    <col min="4084" max="4089" width="19" style="2158" customWidth="1"/>
    <col min="4090" max="4090" width="19.5703125" style="2158" customWidth="1"/>
    <col min="4091" max="4091" width="18.42578125" style="2158" customWidth="1"/>
    <col min="4092" max="4092" width="19.85546875" style="2158" customWidth="1"/>
    <col min="4093" max="4093" width="20" style="2158" customWidth="1"/>
    <col min="4094" max="4094" width="20.7109375" style="2158" customWidth="1"/>
    <col min="4095" max="4097" width="20.140625" style="2158" customWidth="1"/>
    <col min="4098" max="4331" width="9.140625" style="2158"/>
    <col min="4332" max="4332" width="59.5703125" style="2158" customWidth="1"/>
    <col min="4333" max="4333" width="18.5703125" style="2158" customWidth="1"/>
    <col min="4334" max="4334" width="19.5703125" style="2158" customWidth="1"/>
    <col min="4335" max="4335" width="19.140625" style="2158" customWidth="1"/>
    <col min="4336" max="4336" width="19" style="2158" customWidth="1"/>
    <col min="4337" max="4337" width="19.28515625" style="2158" customWidth="1"/>
    <col min="4338" max="4338" width="19" style="2158" customWidth="1"/>
    <col min="4339" max="4339" width="19.140625" style="2158" customWidth="1"/>
    <col min="4340" max="4345" width="19" style="2158" customWidth="1"/>
    <col min="4346" max="4346" width="19.5703125" style="2158" customWidth="1"/>
    <col min="4347" max="4347" width="18.42578125" style="2158" customWidth="1"/>
    <col min="4348" max="4348" width="19.85546875" style="2158" customWidth="1"/>
    <col min="4349" max="4349" width="20" style="2158" customWidth="1"/>
    <col min="4350" max="4350" width="20.7109375" style="2158" customWidth="1"/>
    <col min="4351" max="4353" width="20.140625" style="2158" customWidth="1"/>
    <col min="4354" max="4587" width="9.140625" style="2158"/>
    <col min="4588" max="4588" width="59.5703125" style="2158" customWidth="1"/>
    <col min="4589" max="4589" width="18.5703125" style="2158" customWidth="1"/>
    <col min="4590" max="4590" width="19.5703125" style="2158" customWidth="1"/>
    <col min="4591" max="4591" width="19.140625" style="2158" customWidth="1"/>
    <col min="4592" max="4592" width="19" style="2158" customWidth="1"/>
    <col min="4593" max="4593" width="19.28515625" style="2158" customWidth="1"/>
    <col min="4594" max="4594" width="19" style="2158" customWidth="1"/>
    <col min="4595" max="4595" width="19.140625" style="2158" customWidth="1"/>
    <col min="4596" max="4601" width="19" style="2158" customWidth="1"/>
    <col min="4602" max="4602" width="19.5703125" style="2158" customWidth="1"/>
    <col min="4603" max="4603" width="18.42578125" style="2158" customWidth="1"/>
    <col min="4604" max="4604" width="19.85546875" style="2158" customWidth="1"/>
    <col min="4605" max="4605" width="20" style="2158" customWidth="1"/>
    <col min="4606" max="4606" width="20.7109375" style="2158" customWidth="1"/>
    <col min="4607" max="4609" width="20.140625" style="2158" customWidth="1"/>
    <col min="4610" max="4843" width="9.140625" style="2158"/>
    <col min="4844" max="4844" width="59.5703125" style="2158" customWidth="1"/>
    <col min="4845" max="4845" width="18.5703125" style="2158" customWidth="1"/>
    <col min="4846" max="4846" width="19.5703125" style="2158" customWidth="1"/>
    <col min="4847" max="4847" width="19.140625" style="2158" customWidth="1"/>
    <col min="4848" max="4848" width="19" style="2158" customWidth="1"/>
    <col min="4849" max="4849" width="19.28515625" style="2158" customWidth="1"/>
    <col min="4850" max="4850" width="19" style="2158" customWidth="1"/>
    <col min="4851" max="4851" width="19.140625" style="2158" customWidth="1"/>
    <col min="4852" max="4857" width="19" style="2158" customWidth="1"/>
    <col min="4858" max="4858" width="19.5703125" style="2158" customWidth="1"/>
    <col min="4859" max="4859" width="18.42578125" style="2158" customWidth="1"/>
    <col min="4860" max="4860" width="19.85546875" style="2158" customWidth="1"/>
    <col min="4861" max="4861" width="20" style="2158" customWidth="1"/>
    <col min="4862" max="4862" width="20.7109375" style="2158" customWidth="1"/>
    <col min="4863" max="4865" width="20.140625" style="2158" customWidth="1"/>
    <col min="4866" max="5099" width="9.140625" style="2158"/>
    <col min="5100" max="5100" width="59.5703125" style="2158" customWidth="1"/>
    <col min="5101" max="5101" width="18.5703125" style="2158" customWidth="1"/>
    <col min="5102" max="5102" width="19.5703125" style="2158" customWidth="1"/>
    <col min="5103" max="5103" width="19.140625" style="2158" customWidth="1"/>
    <col min="5104" max="5104" width="19" style="2158" customWidth="1"/>
    <col min="5105" max="5105" width="19.28515625" style="2158" customWidth="1"/>
    <col min="5106" max="5106" width="19" style="2158" customWidth="1"/>
    <col min="5107" max="5107" width="19.140625" style="2158" customWidth="1"/>
    <col min="5108" max="5113" width="19" style="2158" customWidth="1"/>
    <col min="5114" max="5114" width="19.5703125" style="2158" customWidth="1"/>
    <col min="5115" max="5115" width="18.42578125" style="2158" customWidth="1"/>
    <col min="5116" max="5116" width="19.85546875" style="2158" customWidth="1"/>
    <col min="5117" max="5117" width="20" style="2158" customWidth="1"/>
    <col min="5118" max="5118" width="20.7109375" style="2158" customWidth="1"/>
    <col min="5119" max="5121" width="20.140625" style="2158" customWidth="1"/>
    <col min="5122" max="5355" width="9.140625" style="2158"/>
    <col min="5356" max="5356" width="59.5703125" style="2158" customWidth="1"/>
    <col min="5357" max="5357" width="18.5703125" style="2158" customWidth="1"/>
    <col min="5358" max="5358" width="19.5703125" style="2158" customWidth="1"/>
    <col min="5359" max="5359" width="19.140625" style="2158" customWidth="1"/>
    <col min="5360" max="5360" width="19" style="2158" customWidth="1"/>
    <col min="5361" max="5361" width="19.28515625" style="2158" customWidth="1"/>
    <col min="5362" max="5362" width="19" style="2158" customWidth="1"/>
    <col min="5363" max="5363" width="19.140625" style="2158" customWidth="1"/>
    <col min="5364" max="5369" width="19" style="2158" customWidth="1"/>
    <col min="5370" max="5370" width="19.5703125" style="2158" customWidth="1"/>
    <col min="5371" max="5371" width="18.42578125" style="2158" customWidth="1"/>
    <col min="5372" max="5372" width="19.85546875" style="2158" customWidth="1"/>
    <col min="5373" max="5373" width="20" style="2158" customWidth="1"/>
    <col min="5374" max="5374" width="20.7109375" style="2158" customWidth="1"/>
    <col min="5375" max="5377" width="20.140625" style="2158" customWidth="1"/>
    <col min="5378" max="5611" width="9.140625" style="2158"/>
    <col min="5612" max="5612" width="59.5703125" style="2158" customWidth="1"/>
    <col min="5613" max="5613" width="18.5703125" style="2158" customWidth="1"/>
    <col min="5614" max="5614" width="19.5703125" style="2158" customWidth="1"/>
    <col min="5615" max="5615" width="19.140625" style="2158" customWidth="1"/>
    <col min="5616" max="5616" width="19" style="2158" customWidth="1"/>
    <col min="5617" max="5617" width="19.28515625" style="2158" customWidth="1"/>
    <col min="5618" max="5618" width="19" style="2158" customWidth="1"/>
    <col min="5619" max="5619" width="19.140625" style="2158" customWidth="1"/>
    <col min="5620" max="5625" width="19" style="2158" customWidth="1"/>
    <col min="5626" max="5626" width="19.5703125" style="2158" customWidth="1"/>
    <col min="5627" max="5627" width="18.42578125" style="2158" customWidth="1"/>
    <col min="5628" max="5628" width="19.85546875" style="2158" customWidth="1"/>
    <col min="5629" max="5629" width="20" style="2158" customWidth="1"/>
    <col min="5630" max="5630" width="20.7109375" style="2158" customWidth="1"/>
    <col min="5631" max="5633" width="20.140625" style="2158" customWidth="1"/>
    <col min="5634" max="5867" width="9.140625" style="2158"/>
    <col min="5868" max="5868" width="59.5703125" style="2158" customWidth="1"/>
    <col min="5869" max="5869" width="18.5703125" style="2158" customWidth="1"/>
    <col min="5870" max="5870" width="19.5703125" style="2158" customWidth="1"/>
    <col min="5871" max="5871" width="19.140625" style="2158" customWidth="1"/>
    <col min="5872" max="5872" width="19" style="2158" customWidth="1"/>
    <col min="5873" max="5873" width="19.28515625" style="2158" customWidth="1"/>
    <col min="5874" max="5874" width="19" style="2158" customWidth="1"/>
    <col min="5875" max="5875" width="19.140625" style="2158" customWidth="1"/>
    <col min="5876" max="5881" width="19" style="2158" customWidth="1"/>
    <col min="5882" max="5882" width="19.5703125" style="2158" customWidth="1"/>
    <col min="5883" max="5883" width="18.42578125" style="2158" customWidth="1"/>
    <col min="5884" max="5884" width="19.85546875" style="2158" customWidth="1"/>
    <col min="5885" max="5885" width="20" style="2158" customWidth="1"/>
    <col min="5886" max="5886" width="20.7109375" style="2158" customWidth="1"/>
    <col min="5887" max="5889" width="20.140625" style="2158" customWidth="1"/>
    <col min="5890" max="6123" width="9.140625" style="2158"/>
    <col min="6124" max="6124" width="59.5703125" style="2158" customWidth="1"/>
    <col min="6125" max="6125" width="18.5703125" style="2158" customWidth="1"/>
    <col min="6126" max="6126" width="19.5703125" style="2158" customWidth="1"/>
    <col min="6127" max="6127" width="19.140625" style="2158" customWidth="1"/>
    <col min="6128" max="6128" width="19" style="2158" customWidth="1"/>
    <col min="6129" max="6129" width="19.28515625" style="2158" customWidth="1"/>
    <col min="6130" max="6130" width="19" style="2158" customWidth="1"/>
    <col min="6131" max="6131" width="19.140625" style="2158" customWidth="1"/>
    <col min="6132" max="6137" width="19" style="2158" customWidth="1"/>
    <col min="6138" max="6138" width="19.5703125" style="2158" customWidth="1"/>
    <col min="6139" max="6139" width="18.42578125" style="2158" customWidth="1"/>
    <col min="6140" max="6140" width="19.85546875" style="2158" customWidth="1"/>
    <col min="6141" max="6141" width="20" style="2158" customWidth="1"/>
    <col min="6142" max="6142" width="20.7109375" style="2158" customWidth="1"/>
    <col min="6143" max="6145" width="20.140625" style="2158" customWidth="1"/>
    <col min="6146" max="6379" width="9.140625" style="2158"/>
    <col min="6380" max="6380" width="59.5703125" style="2158" customWidth="1"/>
    <col min="6381" max="6381" width="18.5703125" style="2158" customWidth="1"/>
    <col min="6382" max="6382" width="19.5703125" style="2158" customWidth="1"/>
    <col min="6383" max="6383" width="19.140625" style="2158" customWidth="1"/>
    <col min="6384" max="6384" width="19" style="2158" customWidth="1"/>
    <col min="6385" max="6385" width="19.28515625" style="2158" customWidth="1"/>
    <col min="6386" max="6386" width="19" style="2158" customWidth="1"/>
    <col min="6387" max="6387" width="19.140625" style="2158" customWidth="1"/>
    <col min="6388" max="6393" width="19" style="2158" customWidth="1"/>
    <col min="6394" max="6394" width="19.5703125" style="2158" customWidth="1"/>
    <col min="6395" max="6395" width="18.42578125" style="2158" customWidth="1"/>
    <col min="6396" max="6396" width="19.85546875" style="2158" customWidth="1"/>
    <col min="6397" max="6397" width="20" style="2158" customWidth="1"/>
    <col min="6398" max="6398" width="20.7109375" style="2158" customWidth="1"/>
    <col min="6399" max="6401" width="20.140625" style="2158" customWidth="1"/>
    <col min="6402" max="6635" width="9.140625" style="2158"/>
    <col min="6636" max="6636" width="59.5703125" style="2158" customWidth="1"/>
    <col min="6637" max="6637" width="18.5703125" style="2158" customWidth="1"/>
    <col min="6638" max="6638" width="19.5703125" style="2158" customWidth="1"/>
    <col min="6639" max="6639" width="19.140625" style="2158" customWidth="1"/>
    <col min="6640" max="6640" width="19" style="2158" customWidth="1"/>
    <col min="6641" max="6641" width="19.28515625" style="2158" customWidth="1"/>
    <col min="6642" max="6642" width="19" style="2158" customWidth="1"/>
    <col min="6643" max="6643" width="19.140625" style="2158" customWidth="1"/>
    <col min="6644" max="6649" width="19" style="2158" customWidth="1"/>
    <col min="6650" max="6650" width="19.5703125" style="2158" customWidth="1"/>
    <col min="6651" max="6651" width="18.42578125" style="2158" customWidth="1"/>
    <col min="6652" max="6652" width="19.85546875" style="2158" customWidth="1"/>
    <col min="6653" max="6653" width="20" style="2158" customWidth="1"/>
    <col min="6654" max="6654" width="20.7109375" style="2158" customWidth="1"/>
    <col min="6655" max="6657" width="20.140625" style="2158" customWidth="1"/>
    <col min="6658" max="6891" width="9.140625" style="2158"/>
    <col min="6892" max="6892" width="59.5703125" style="2158" customWidth="1"/>
    <col min="6893" max="6893" width="18.5703125" style="2158" customWidth="1"/>
    <col min="6894" max="6894" width="19.5703125" style="2158" customWidth="1"/>
    <col min="6895" max="6895" width="19.140625" style="2158" customWidth="1"/>
    <col min="6896" max="6896" width="19" style="2158" customWidth="1"/>
    <col min="6897" max="6897" width="19.28515625" style="2158" customWidth="1"/>
    <col min="6898" max="6898" width="19" style="2158" customWidth="1"/>
    <col min="6899" max="6899" width="19.140625" style="2158" customWidth="1"/>
    <col min="6900" max="6905" width="19" style="2158" customWidth="1"/>
    <col min="6906" max="6906" width="19.5703125" style="2158" customWidth="1"/>
    <col min="6907" max="6907" width="18.42578125" style="2158" customWidth="1"/>
    <col min="6908" max="6908" width="19.85546875" style="2158" customWidth="1"/>
    <col min="6909" max="6909" width="20" style="2158" customWidth="1"/>
    <col min="6910" max="6910" width="20.7109375" style="2158" customWidth="1"/>
    <col min="6911" max="6913" width="20.140625" style="2158" customWidth="1"/>
    <col min="6914" max="7147" width="9.140625" style="2158"/>
    <col min="7148" max="7148" width="59.5703125" style="2158" customWidth="1"/>
    <col min="7149" max="7149" width="18.5703125" style="2158" customWidth="1"/>
    <col min="7150" max="7150" width="19.5703125" style="2158" customWidth="1"/>
    <col min="7151" max="7151" width="19.140625" style="2158" customWidth="1"/>
    <col min="7152" max="7152" width="19" style="2158" customWidth="1"/>
    <col min="7153" max="7153" width="19.28515625" style="2158" customWidth="1"/>
    <col min="7154" max="7154" width="19" style="2158" customWidth="1"/>
    <col min="7155" max="7155" width="19.140625" style="2158" customWidth="1"/>
    <col min="7156" max="7161" width="19" style="2158" customWidth="1"/>
    <col min="7162" max="7162" width="19.5703125" style="2158" customWidth="1"/>
    <col min="7163" max="7163" width="18.42578125" style="2158" customWidth="1"/>
    <col min="7164" max="7164" width="19.85546875" style="2158" customWidth="1"/>
    <col min="7165" max="7165" width="20" style="2158" customWidth="1"/>
    <col min="7166" max="7166" width="20.7109375" style="2158" customWidth="1"/>
    <col min="7167" max="7169" width="20.140625" style="2158" customWidth="1"/>
    <col min="7170" max="7403" width="9.140625" style="2158"/>
    <col min="7404" max="7404" width="59.5703125" style="2158" customWidth="1"/>
    <col min="7405" max="7405" width="18.5703125" style="2158" customWidth="1"/>
    <col min="7406" max="7406" width="19.5703125" style="2158" customWidth="1"/>
    <col min="7407" max="7407" width="19.140625" style="2158" customWidth="1"/>
    <col min="7408" max="7408" width="19" style="2158" customWidth="1"/>
    <col min="7409" max="7409" width="19.28515625" style="2158" customWidth="1"/>
    <col min="7410" max="7410" width="19" style="2158" customWidth="1"/>
    <col min="7411" max="7411" width="19.140625" style="2158" customWidth="1"/>
    <col min="7412" max="7417" width="19" style="2158" customWidth="1"/>
    <col min="7418" max="7418" width="19.5703125" style="2158" customWidth="1"/>
    <col min="7419" max="7419" width="18.42578125" style="2158" customWidth="1"/>
    <col min="7420" max="7420" width="19.85546875" style="2158" customWidth="1"/>
    <col min="7421" max="7421" width="20" style="2158" customWidth="1"/>
    <col min="7422" max="7422" width="20.7109375" style="2158" customWidth="1"/>
    <col min="7423" max="7425" width="20.140625" style="2158" customWidth="1"/>
    <col min="7426" max="7659" width="9.140625" style="2158"/>
    <col min="7660" max="7660" width="59.5703125" style="2158" customWidth="1"/>
    <col min="7661" max="7661" width="18.5703125" style="2158" customWidth="1"/>
    <col min="7662" max="7662" width="19.5703125" style="2158" customWidth="1"/>
    <col min="7663" max="7663" width="19.140625" style="2158" customWidth="1"/>
    <col min="7664" max="7664" width="19" style="2158" customWidth="1"/>
    <col min="7665" max="7665" width="19.28515625" style="2158" customWidth="1"/>
    <col min="7666" max="7666" width="19" style="2158" customWidth="1"/>
    <col min="7667" max="7667" width="19.140625" style="2158" customWidth="1"/>
    <col min="7668" max="7673" width="19" style="2158" customWidth="1"/>
    <col min="7674" max="7674" width="19.5703125" style="2158" customWidth="1"/>
    <col min="7675" max="7675" width="18.42578125" style="2158" customWidth="1"/>
    <col min="7676" max="7676" width="19.85546875" style="2158" customWidth="1"/>
    <col min="7677" max="7677" width="20" style="2158" customWidth="1"/>
    <col min="7678" max="7678" width="20.7109375" style="2158" customWidth="1"/>
    <col min="7679" max="7681" width="20.140625" style="2158" customWidth="1"/>
    <col min="7682" max="7915" width="9.140625" style="2158"/>
    <col min="7916" max="7916" width="59.5703125" style="2158" customWidth="1"/>
    <col min="7917" max="7917" width="18.5703125" style="2158" customWidth="1"/>
    <col min="7918" max="7918" width="19.5703125" style="2158" customWidth="1"/>
    <col min="7919" max="7919" width="19.140625" style="2158" customWidth="1"/>
    <col min="7920" max="7920" width="19" style="2158" customWidth="1"/>
    <col min="7921" max="7921" width="19.28515625" style="2158" customWidth="1"/>
    <col min="7922" max="7922" width="19" style="2158" customWidth="1"/>
    <col min="7923" max="7923" width="19.140625" style="2158" customWidth="1"/>
    <col min="7924" max="7929" width="19" style="2158" customWidth="1"/>
    <col min="7930" max="7930" width="19.5703125" style="2158" customWidth="1"/>
    <col min="7931" max="7931" width="18.42578125" style="2158" customWidth="1"/>
    <col min="7932" max="7932" width="19.85546875" style="2158" customWidth="1"/>
    <col min="7933" max="7933" width="20" style="2158" customWidth="1"/>
    <col min="7934" max="7934" width="20.7109375" style="2158" customWidth="1"/>
    <col min="7935" max="7937" width="20.140625" style="2158" customWidth="1"/>
    <col min="7938" max="8171" width="9.140625" style="2158"/>
    <col min="8172" max="8172" width="59.5703125" style="2158" customWidth="1"/>
    <col min="8173" max="8173" width="18.5703125" style="2158" customWidth="1"/>
    <col min="8174" max="8174" width="19.5703125" style="2158" customWidth="1"/>
    <col min="8175" max="8175" width="19.140625" style="2158" customWidth="1"/>
    <col min="8176" max="8176" width="19" style="2158" customWidth="1"/>
    <col min="8177" max="8177" width="19.28515625" style="2158" customWidth="1"/>
    <col min="8178" max="8178" width="19" style="2158" customWidth="1"/>
    <col min="8179" max="8179" width="19.140625" style="2158" customWidth="1"/>
    <col min="8180" max="8185" width="19" style="2158" customWidth="1"/>
    <col min="8186" max="8186" width="19.5703125" style="2158" customWidth="1"/>
    <col min="8187" max="8187" width="18.42578125" style="2158" customWidth="1"/>
    <col min="8188" max="8188" width="19.85546875" style="2158" customWidth="1"/>
    <col min="8189" max="8189" width="20" style="2158" customWidth="1"/>
    <col min="8190" max="8190" width="20.7109375" style="2158" customWidth="1"/>
    <col min="8191" max="8193" width="20.140625" style="2158" customWidth="1"/>
    <col min="8194" max="8427" width="9.140625" style="2158"/>
    <col min="8428" max="8428" width="59.5703125" style="2158" customWidth="1"/>
    <col min="8429" max="8429" width="18.5703125" style="2158" customWidth="1"/>
    <col min="8430" max="8430" width="19.5703125" style="2158" customWidth="1"/>
    <col min="8431" max="8431" width="19.140625" style="2158" customWidth="1"/>
    <col min="8432" max="8432" width="19" style="2158" customWidth="1"/>
    <col min="8433" max="8433" width="19.28515625" style="2158" customWidth="1"/>
    <col min="8434" max="8434" width="19" style="2158" customWidth="1"/>
    <col min="8435" max="8435" width="19.140625" style="2158" customWidth="1"/>
    <col min="8436" max="8441" width="19" style="2158" customWidth="1"/>
    <col min="8442" max="8442" width="19.5703125" style="2158" customWidth="1"/>
    <col min="8443" max="8443" width="18.42578125" style="2158" customWidth="1"/>
    <col min="8444" max="8444" width="19.85546875" style="2158" customWidth="1"/>
    <col min="8445" max="8445" width="20" style="2158" customWidth="1"/>
    <col min="8446" max="8446" width="20.7109375" style="2158" customWidth="1"/>
    <col min="8447" max="8449" width="20.140625" style="2158" customWidth="1"/>
    <col min="8450" max="8683" width="9.140625" style="2158"/>
    <col min="8684" max="8684" width="59.5703125" style="2158" customWidth="1"/>
    <col min="8685" max="8685" width="18.5703125" style="2158" customWidth="1"/>
    <col min="8686" max="8686" width="19.5703125" style="2158" customWidth="1"/>
    <col min="8687" max="8687" width="19.140625" style="2158" customWidth="1"/>
    <col min="8688" max="8688" width="19" style="2158" customWidth="1"/>
    <col min="8689" max="8689" width="19.28515625" style="2158" customWidth="1"/>
    <col min="8690" max="8690" width="19" style="2158" customWidth="1"/>
    <col min="8691" max="8691" width="19.140625" style="2158" customWidth="1"/>
    <col min="8692" max="8697" width="19" style="2158" customWidth="1"/>
    <col min="8698" max="8698" width="19.5703125" style="2158" customWidth="1"/>
    <col min="8699" max="8699" width="18.42578125" style="2158" customWidth="1"/>
    <col min="8700" max="8700" width="19.85546875" style="2158" customWidth="1"/>
    <col min="8701" max="8701" width="20" style="2158" customWidth="1"/>
    <col min="8702" max="8702" width="20.7109375" style="2158" customWidth="1"/>
    <col min="8703" max="8705" width="20.140625" style="2158" customWidth="1"/>
    <col min="8706" max="8939" width="9.140625" style="2158"/>
    <col min="8940" max="8940" width="59.5703125" style="2158" customWidth="1"/>
    <col min="8941" max="8941" width="18.5703125" style="2158" customWidth="1"/>
    <col min="8942" max="8942" width="19.5703125" style="2158" customWidth="1"/>
    <col min="8943" max="8943" width="19.140625" style="2158" customWidth="1"/>
    <col min="8944" max="8944" width="19" style="2158" customWidth="1"/>
    <col min="8945" max="8945" width="19.28515625" style="2158" customWidth="1"/>
    <col min="8946" max="8946" width="19" style="2158" customWidth="1"/>
    <col min="8947" max="8947" width="19.140625" style="2158" customWidth="1"/>
    <col min="8948" max="8953" width="19" style="2158" customWidth="1"/>
    <col min="8954" max="8954" width="19.5703125" style="2158" customWidth="1"/>
    <col min="8955" max="8955" width="18.42578125" style="2158" customWidth="1"/>
    <col min="8956" max="8956" width="19.85546875" style="2158" customWidth="1"/>
    <col min="8957" max="8957" width="20" style="2158" customWidth="1"/>
    <col min="8958" max="8958" width="20.7109375" style="2158" customWidth="1"/>
    <col min="8959" max="8961" width="20.140625" style="2158" customWidth="1"/>
    <col min="8962" max="9195" width="9.140625" style="2158"/>
    <col min="9196" max="9196" width="59.5703125" style="2158" customWidth="1"/>
    <col min="9197" max="9197" width="18.5703125" style="2158" customWidth="1"/>
    <col min="9198" max="9198" width="19.5703125" style="2158" customWidth="1"/>
    <col min="9199" max="9199" width="19.140625" style="2158" customWidth="1"/>
    <col min="9200" max="9200" width="19" style="2158" customWidth="1"/>
    <col min="9201" max="9201" width="19.28515625" style="2158" customWidth="1"/>
    <col min="9202" max="9202" width="19" style="2158" customWidth="1"/>
    <col min="9203" max="9203" width="19.140625" style="2158" customWidth="1"/>
    <col min="9204" max="9209" width="19" style="2158" customWidth="1"/>
    <col min="9210" max="9210" width="19.5703125" style="2158" customWidth="1"/>
    <col min="9211" max="9211" width="18.42578125" style="2158" customWidth="1"/>
    <col min="9212" max="9212" width="19.85546875" style="2158" customWidth="1"/>
    <col min="9213" max="9213" width="20" style="2158" customWidth="1"/>
    <col min="9214" max="9214" width="20.7109375" style="2158" customWidth="1"/>
    <col min="9215" max="9217" width="20.140625" style="2158" customWidth="1"/>
    <col min="9218" max="9451" width="9.140625" style="2158"/>
    <col min="9452" max="9452" width="59.5703125" style="2158" customWidth="1"/>
    <col min="9453" max="9453" width="18.5703125" style="2158" customWidth="1"/>
    <col min="9454" max="9454" width="19.5703125" style="2158" customWidth="1"/>
    <col min="9455" max="9455" width="19.140625" style="2158" customWidth="1"/>
    <col min="9456" max="9456" width="19" style="2158" customWidth="1"/>
    <col min="9457" max="9457" width="19.28515625" style="2158" customWidth="1"/>
    <col min="9458" max="9458" width="19" style="2158" customWidth="1"/>
    <col min="9459" max="9459" width="19.140625" style="2158" customWidth="1"/>
    <col min="9460" max="9465" width="19" style="2158" customWidth="1"/>
    <col min="9466" max="9466" width="19.5703125" style="2158" customWidth="1"/>
    <col min="9467" max="9467" width="18.42578125" style="2158" customWidth="1"/>
    <col min="9468" max="9468" width="19.85546875" style="2158" customWidth="1"/>
    <col min="9469" max="9469" width="20" style="2158" customWidth="1"/>
    <col min="9470" max="9470" width="20.7109375" style="2158" customWidth="1"/>
    <col min="9471" max="9473" width="20.140625" style="2158" customWidth="1"/>
    <col min="9474" max="9707" width="9.140625" style="2158"/>
    <col min="9708" max="9708" width="59.5703125" style="2158" customWidth="1"/>
    <col min="9709" max="9709" width="18.5703125" style="2158" customWidth="1"/>
    <col min="9710" max="9710" width="19.5703125" style="2158" customWidth="1"/>
    <col min="9711" max="9711" width="19.140625" style="2158" customWidth="1"/>
    <col min="9712" max="9712" width="19" style="2158" customWidth="1"/>
    <col min="9713" max="9713" width="19.28515625" style="2158" customWidth="1"/>
    <col min="9714" max="9714" width="19" style="2158" customWidth="1"/>
    <col min="9715" max="9715" width="19.140625" style="2158" customWidth="1"/>
    <col min="9716" max="9721" width="19" style="2158" customWidth="1"/>
    <col min="9722" max="9722" width="19.5703125" style="2158" customWidth="1"/>
    <col min="9723" max="9723" width="18.42578125" style="2158" customWidth="1"/>
    <col min="9724" max="9724" width="19.85546875" style="2158" customWidth="1"/>
    <col min="9725" max="9725" width="20" style="2158" customWidth="1"/>
    <col min="9726" max="9726" width="20.7109375" style="2158" customWidth="1"/>
    <col min="9727" max="9729" width="20.140625" style="2158" customWidth="1"/>
    <col min="9730" max="9963" width="9.140625" style="2158"/>
    <col min="9964" max="9964" width="59.5703125" style="2158" customWidth="1"/>
    <col min="9965" max="9965" width="18.5703125" style="2158" customWidth="1"/>
    <col min="9966" max="9966" width="19.5703125" style="2158" customWidth="1"/>
    <col min="9967" max="9967" width="19.140625" style="2158" customWidth="1"/>
    <col min="9968" max="9968" width="19" style="2158" customWidth="1"/>
    <col min="9969" max="9969" width="19.28515625" style="2158" customWidth="1"/>
    <col min="9970" max="9970" width="19" style="2158" customWidth="1"/>
    <col min="9971" max="9971" width="19.140625" style="2158" customWidth="1"/>
    <col min="9972" max="9977" width="19" style="2158" customWidth="1"/>
    <col min="9978" max="9978" width="19.5703125" style="2158" customWidth="1"/>
    <col min="9979" max="9979" width="18.42578125" style="2158" customWidth="1"/>
    <col min="9980" max="9980" width="19.85546875" style="2158" customWidth="1"/>
    <col min="9981" max="9981" width="20" style="2158" customWidth="1"/>
    <col min="9982" max="9982" width="20.7109375" style="2158" customWidth="1"/>
    <col min="9983" max="9985" width="20.140625" style="2158" customWidth="1"/>
    <col min="9986" max="10219" width="9.140625" style="2158"/>
    <col min="10220" max="10220" width="59.5703125" style="2158" customWidth="1"/>
    <col min="10221" max="10221" width="18.5703125" style="2158" customWidth="1"/>
    <col min="10222" max="10222" width="19.5703125" style="2158" customWidth="1"/>
    <col min="10223" max="10223" width="19.140625" style="2158" customWidth="1"/>
    <col min="10224" max="10224" width="19" style="2158" customWidth="1"/>
    <col min="10225" max="10225" width="19.28515625" style="2158" customWidth="1"/>
    <col min="10226" max="10226" width="19" style="2158" customWidth="1"/>
    <col min="10227" max="10227" width="19.140625" style="2158" customWidth="1"/>
    <col min="10228" max="10233" width="19" style="2158" customWidth="1"/>
    <col min="10234" max="10234" width="19.5703125" style="2158" customWidth="1"/>
    <col min="10235" max="10235" width="18.42578125" style="2158" customWidth="1"/>
    <col min="10236" max="10236" width="19.85546875" style="2158" customWidth="1"/>
    <col min="10237" max="10237" width="20" style="2158" customWidth="1"/>
    <col min="10238" max="10238" width="20.7109375" style="2158" customWidth="1"/>
    <col min="10239" max="10241" width="20.140625" style="2158" customWidth="1"/>
    <col min="10242" max="10475" width="9.140625" style="2158"/>
    <col min="10476" max="10476" width="59.5703125" style="2158" customWidth="1"/>
    <col min="10477" max="10477" width="18.5703125" style="2158" customWidth="1"/>
    <col min="10478" max="10478" width="19.5703125" style="2158" customWidth="1"/>
    <col min="10479" max="10479" width="19.140625" style="2158" customWidth="1"/>
    <col min="10480" max="10480" width="19" style="2158" customWidth="1"/>
    <col min="10481" max="10481" width="19.28515625" style="2158" customWidth="1"/>
    <col min="10482" max="10482" width="19" style="2158" customWidth="1"/>
    <col min="10483" max="10483" width="19.140625" style="2158" customWidth="1"/>
    <col min="10484" max="10489" width="19" style="2158" customWidth="1"/>
    <col min="10490" max="10490" width="19.5703125" style="2158" customWidth="1"/>
    <col min="10491" max="10491" width="18.42578125" style="2158" customWidth="1"/>
    <col min="10492" max="10492" width="19.85546875" style="2158" customWidth="1"/>
    <col min="10493" max="10493" width="20" style="2158" customWidth="1"/>
    <col min="10494" max="10494" width="20.7109375" style="2158" customWidth="1"/>
    <col min="10495" max="10497" width="20.140625" style="2158" customWidth="1"/>
    <col min="10498" max="10731" width="9.140625" style="2158"/>
    <col min="10732" max="10732" width="59.5703125" style="2158" customWidth="1"/>
    <col min="10733" max="10733" width="18.5703125" style="2158" customWidth="1"/>
    <col min="10734" max="10734" width="19.5703125" style="2158" customWidth="1"/>
    <col min="10735" max="10735" width="19.140625" style="2158" customWidth="1"/>
    <col min="10736" max="10736" width="19" style="2158" customWidth="1"/>
    <col min="10737" max="10737" width="19.28515625" style="2158" customWidth="1"/>
    <col min="10738" max="10738" width="19" style="2158" customWidth="1"/>
    <col min="10739" max="10739" width="19.140625" style="2158" customWidth="1"/>
    <col min="10740" max="10745" width="19" style="2158" customWidth="1"/>
    <col min="10746" max="10746" width="19.5703125" style="2158" customWidth="1"/>
    <col min="10747" max="10747" width="18.42578125" style="2158" customWidth="1"/>
    <col min="10748" max="10748" width="19.85546875" style="2158" customWidth="1"/>
    <col min="10749" max="10749" width="20" style="2158" customWidth="1"/>
    <col min="10750" max="10750" width="20.7109375" style="2158" customWidth="1"/>
    <col min="10751" max="10753" width="20.140625" style="2158" customWidth="1"/>
    <col min="10754" max="10987" width="9.140625" style="2158"/>
    <col min="10988" max="10988" width="59.5703125" style="2158" customWidth="1"/>
    <col min="10989" max="10989" width="18.5703125" style="2158" customWidth="1"/>
    <col min="10990" max="10990" width="19.5703125" style="2158" customWidth="1"/>
    <col min="10991" max="10991" width="19.140625" style="2158" customWidth="1"/>
    <col min="10992" max="10992" width="19" style="2158" customWidth="1"/>
    <col min="10993" max="10993" width="19.28515625" style="2158" customWidth="1"/>
    <col min="10994" max="10994" width="19" style="2158" customWidth="1"/>
    <col min="10995" max="10995" width="19.140625" style="2158" customWidth="1"/>
    <col min="10996" max="11001" width="19" style="2158" customWidth="1"/>
    <col min="11002" max="11002" width="19.5703125" style="2158" customWidth="1"/>
    <col min="11003" max="11003" width="18.42578125" style="2158" customWidth="1"/>
    <col min="11004" max="11004" width="19.85546875" style="2158" customWidth="1"/>
    <col min="11005" max="11005" width="20" style="2158" customWidth="1"/>
    <col min="11006" max="11006" width="20.7109375" style="2158" customWidth="1"/>
    <col min="11007" max="11009" width="20.140625" style="2158" customWidth="1"/>
    <col min="11010" max="11243" width="9.140625" style="2158"/>
    <col min="11244" max="11244" width="59.5703125" style="2158" customWidth="1"/>
    <col min="11245" max="11245" width="18.5703125" style="2158" customWidth="1"/>
    <col min="11246" max="11246" width="19.5703125" style="2158" customWidth="1"/>
    <col min="11247" max="11247" width="19.140625" style="2158" customWidth="1"/>
    <col min="11248" max="11248" width="19" style="2158" customWidth="1"/>
    <col min="11249" max="11249" width="19.28515625" style="2158" customWidth="1"/>
    <col min="11250" max="11250" width="19" style="2158" customWidth="1"/>
    <col min="11251" max="11251" width="19.140625" style="2158" customWidth="1"/>
    <col min="11252" max="11257" width="19" style="2158" customWidth="1"/>
    <col min="11258" max="11258" width="19.5703125" style="2158" customWidth="1"/>
    <col min="11259" max="11259" width="18.42578125" style="2158" customWidth="1"/>
    <col min="11260" max="11260" width="19.85546875" style="2158" customWidth="1"/>
    <col min="11261" max="11261" width="20" style="2158" customWidth="1"/>
    <col min="11262" max="11262" width="20.7109375" style="2158" customWidth="1"/>
    <col min="11263" max="11265" width="20.140625" style="2158" customWidth="1"/>
    <col min="11266" max="11499" width="9.140625" style="2158"/>
    <col min="11500" max="11500" width="59.5703125" style="2158" customWidth="1"/>
    <col min="11501" max="11501" width="18.5703125" style="2158" customWidth="1"/>
    <col min="11502" max="11502" width="19.5703125" style="2158" customWidth="1"/>
    <col min="11503" max="11503" width="19.140625" style="2158" customWidth="1"/>
    <col min="11504" max="11504" width="19" style="2158" customWidth="1"/>
    <col min="11505" max="11505" width="19.28515625" style="2158" customWidth="1"/>
    <col min="11506" max="11506" width="19" style="2158" customWidth="1"/>
    <col min="11507" max="11507" width="19.140625" style="2158" customWidth="1"/>
    <col min="11508" max="11513" width="19" style="2158" customWidth="1"/>
    <col min="11514" max="11514" width="19.5703125" style="2158" customWidth="1"/>
    <col min="11515" max="11515" width="18.42578125" style="2158" customWidth="1"/>
    <col min="11516" max="11516" width="19.85546875" style="2158" customWidth="1"/>
    <col min="11517" max="11517" width="20" style="2158" customWidth="1"/>
    <col min="11518" max="11518" width="20.7109375" style="2158" customWidth="1"/>
    <col min="11519" max="11521" width="20.140625" style="2158" customWidth="1"/>
    <col min="11522" max="11755" width="9.140625" style="2158"/>
    <col min="11756" max="11756" width="59.5703125" style="2158" customWidth="1"/>
    <col min="11757" max="11757" width="18.5703125" style="2158" customWidth="1"/>
    <col min="11758" max="11758" width="19.5703125" style="2158" customWidth="1"/>
    <col min="11759" max="11759" width="19.140625" style="2158" customWidth="1"/>
    <col min="11760" max="11760" width="19" style="2158" customWidth="1"/>
    <col min="11761" max="11761" width="19.28515625" style="2158" customWidth="1"/>
    <col min="11762" max="11762" width="19" style="2158" customWidth="1"/>
    <col min="11763" max="11763" width="19.140625" style="2158" customWidth="1"/>
    <col min="11764" max="11769" width="19" style="2158" customWidth="1"/>
    <col min="11770" max="11770" width="19.5703125" style="2158" customWidth="1"/>
    <col min="11771" max="11771" width="18.42578125" style="2158" customWidth="1"/>
    <col min="11772" max="11772" width="19.85546875" style="2158" customWidth="1"/>
    <col min="11773" max="11773" width="20" style="2158" customWidth="1"/>
    <col min="11774" max="11774" width="20.7109375" style="2158" customWidth="1"/>
    <col min="11775" max="11777" width="20.140625" style="2158" customWidth="1"/>
    <col min="11778" max="12011" width="9.140625" style="2158"/>
    <col min="12012" max="12012" width="59.5703125" style="2158" customWidth="1"/>
    <col min="12013" max="12013" width="18.5703125" style="2158" customWidth="1"/>
    <col min="12014" max="12014" width="19.5703125" style="2158" customWidth="1"/>
    <col min="12015" max="12015" width="19.140625" style="2158" customWidth="1"/>
    <col min="12016" max="12016" width="19" style="2158" customWidth="1"/>
    <col min="12017" max="12017" width="19.28515625" style="2158" customWidth="1"/>
    <col min="12018" max="12018" width="19" style="2158" customWidth="1"/>
    <col min="12019" max="12019" width="19.140625" style="2158" customWidth="1"/>
    <col min="12020" max="12025" width="19" style="2158" customWidth="1"/>
    <col min="12026" max="12026" width="19.5703125" style="2158" customWidth="1"/>
    <col min="12027" max="12027" width="18.42578125" style="2158" customWidth="1"/>
    <col min="12028" max="12028" width="19.85546875" style="2158" customWidth="1"/>
    <col min="12029" max="12029" width="20" style="2158" customWidth="1"/>
    <col min="12030" max="12030" width="20.7109375" style="2158" customWidth="1"/>
    <col min="12031" max="12033" width="20.140625" style="2158" customWidth="1"/>
    <col min="12034" max="12267" width="9.140625" style="2158"/>
    <col min="12268" max="12268" width="59.5703125" style="2158" customWidth="1"/>
    <col min="12269" max="12269" width="18.5703125" style="2158" customWidth="1"/>
    <col min="12270" max="12270" width="19.5703125" style="2158" customWidth="1"/>
    <col min="12271" max="12271" width="19.140625" style="2158" customWidth="1"/>
    <col min="12272" max="12272" width="19" style="2158" customWidth="1"/>
    <col min="12273" max="12273" width="19.28515625" style="2158" customWidth="1"/>
    <col min="12274" max="12274" width="19" style="2158" customWidth="1"/>
    <col min="12275" max="12275" width="19.140625" style="2158" customWidth="1"/>
    <col min="12276" max="12281" width="19" style="2158" customWidth="1"/>
    <col min="12282" max="12282" width="19.5703125" style="2158" customWidth="1"/>
    <col min="12283" max="12283" width="18.42578125" style="2158" customWidth="1"/>
    <col min="12284" max="12284" width="19.85546875" style="2158" customWidth="1"/>
    <col min="12285" max="12285" width="20" style="2158" customWidth="1"/>
    <col min="12286" max="12286" width="20.7109375" style="2158" customWidth="1"/>
    <col min="12287" max="12289" width="20.140625" style="2158" customWidth="1"/>
    <col min="12290" max="12523" width="9.140625" style="2158"/>
    <col min="12524" max="12524" width="59.5703125" style="2158" customWidth="1"/>
    <col min="12525" max="12525" width="18.5703125" style="2158" customWidth="1"/>
    <col min="12526" max="12526" width="19.5703125" style="2158" customWidth="1"/>
    <col min="12527" max="12527" width="19.140625" style="2158" customWidth="1"/>
    <col min="12528" max="12528" width="19" style="2158" customWidth="1"/>
    <col min="12529" max="12529" width="19.28515625" style="2158" customWidth="1"/>
    <col min="12530" max="12530" width="19" style="2158" customWidth="1"/>
    <col min="12531" max="12531" width="19.140625" style="2158" customWidth="1"/>
    <col min="12532" max="12537" width="19" style="2158" customWidth="1"/>
    <col min="12538" max="12538" width="19.5703125" style="2158" customWidth="1"/>
    <col min="12539" max="12539" width="18.42578125" style="2158" customWidth="1"/>
    <col min="12540" max="12540" width="19.85546875" style="2158" customWidth="1"/>
    <col min="12541" max="12541" width="20" style="2158" customWidth="1"/>
    <col min="12542" max="12542" width="20.7109375" style="2158" customWidth="1"/>
    <col min="12543" max="12545" width="20.140625" style="2158" customWidth="1"/>
    <col min="12546" max="12779" width="9.140625" style="2158"/>
    <col min="12780" max="12780" width="59.5703125" style="2158" customWidth="1"/>
    <col min="12781" max="12781" width="18.5703125" style="2158" customWidth="1"/>
    <col min="12782" max="12782" width="19.5703125" style="2158" customWidth="1"/>
    <col min="12783" max="12783" width="19.140625" style="2158" customWidth="1"/>
    <col min="12784" max="12784" width="19" style="2158" customWidth="1"/>
    <col min="12785" max="12785" width="19.28515625" style="2158" customWidth="1"/>
    <col min="12786" max="12786" width="19" style="2158" customWidth="1"/>
    <col min="12787" max="12787" width="19.140625" style="2158" customWidth="1"/>
    <col min="12788" max="12793" width="19" style="2158" customWidth="1"/>
    <col min="12794" max="12794" width="19.5703125" style="2158" customWidth="1"/>
    <col min="12795" max="12795" width="18.42578125" style="2158" customWidth="1"/>
    <col min="12796" max="12796" width="19.85546875" style="2158" customWidth="1"/>
    <col min="12797" max="12797" width="20" style="2158" customWidth="1"/>
    <col min="12798" max="12798" width="20.7109375" style="2158" customWidth="1"/>
    <col min="12799" max="12801" width="20.140625" style="2158" customWidth="1"/>
    <col min="12802" max="13035" width="9.140625" style="2158"/>
    <col min="13036" max="13036" width="59.5703125" style="2158" customWidth="1"/>
    <col min="13037" max="13037" width="18.5703125" style="2158" customWidth="1"/>
    <col min="13038" max="13038" width="19.5703125" style="2158" customWidth="1"/>
    <col min="13039" max="13039" width="19.140625" style="2158" customWidth="1"/>
    <col min="13040" max="13040" width="19" style="2158" customWidth="1"/>
    <col min="13041" max="13041" width="19.28515625" style="2158" customWidth="1"/>
    <col min="13042" max="13042" width="19" style="2158" customWidth="1"/>
    <col min="13043" max="13043" width="19.140625" style="2158" customWidth="1"/>
    <col min="13044" max="13049" width="19" style="2158" customWidth="1"/>
    <col min="13050" max="13050" width="19.5703125" style="2158" customWidth="1"/>
    <col min="13051" max="13051" width="18.42578125" style="2158" customWidth="1"/>
    <col min="13052" max="13052" width="19.85546875" style="2158" customWidth="1"/>
    <col min="13053" max="13053" width="20" style="2158" customWidth="1"/>
    <col min="13054" max="13054" width="20.7109375" style="2158" customWidth="1"/>
    <col min="13055" max="13057" width="20.140625" style="2158" customWidth="1"/>
    <col min="13058" max="13291" width="9.140625" style="2158"/>
    <col min="13292" max="13292" width="59.5703125" style="2158" customWidth="1"/>
    <col min="13293" max="13293" width="18.5703125" style="2158" customWidth="1"/>
    <col min="13294" max="13294" width="19.5703125" style="2158" customWidth="1"/>
    <col min="13295" max="13295" width="19.140625" style="2158" customWidth="1"/>
    <col min="13296" max="13296" width="19" style="2158" customWidth="1"/>
    <col min="13297" max="13297" width="19.28515625" style="2158" customWidth="1"/>
    <col min="13298" max="13298" width="19" style="2158" customWidth="1"/>
    <col min="13299" max="13299" width="19.140625" style="2158" customWidth="1"/>
    <col min="13300" max="13305" width="19" style="2158" customWidth="1"/>
    <col min="13306" max="13306" width="19.5703125" style="2158" customWidth="1"/>
    <col min="13307" max="13307" width="18.42578125" style="2158" customWidth="1"/>
    <col min="13308" max="13308" width="19.85546875" style="2158" customWidth="1"/>
    <col min="13309" max="13309" width="20" style="2158" customWidth="1"/>
    <col min="13310" max="13310" width="20.7109375" style="2158" customWidth="1"/>
    <col min="13311" max="13313" width="20.140625" style="2158" customWidth="1"/>
    <col min="13314" max="13547" width="9.140625" style="2158"/>
    <col min="13548" max="13548" width="59.5703125" style="2158" customWidth="1"/>
    <col min="13549" max="13549" width="18.5703125" style="2158" customWidth="1"/>
    <col min="13550" max="13550" width="19.5703125" style="2158" customWidth="1"/>
    <col min="13551" max="13551" width="19.140625" style="2158" customWidth="1"/>
    <col min="13552" max="13552" width="19" style="2158" customWidth="1"/>
    <col min="13553" max="13553" width="19.28515625" style="2158" customWidth="1"/>
    <col min="13554" max="13554" width="19" style="2158" customWidth="1"/>
    <col min="13555" max="13555" width="19.140625" style="2158" customWidth="1"/>
    <col min="13556" max="13561" width="19" style="2158" customWidth="1"/>
    <col min="13562" max="13562" width="19.5703125" style="2158" customWidth="1"/>
    <col min="13563" max="13563" width="18.42578125" style="2158" customWidth="1"/>
    <col min="13564" max="13564" width="19.85546875" style="2158" customWidth="1"/>
    <col min="13565" max="13565" width="20" style="2158" customWidth="1"/>
    <col min="13566" max="13566" width="20.7109375" style="2158" customWidth="1"/>
    <col min="13567" max="13569" width="20.140625" style="2158" customWidth="1"/>
    <col min="13570" max="13803" width="9.140625" style="2158"/>
    <col min="13804" max="13804" width="59.5703125" style="2158" customWidth="1"/>
    <col min="13805" max="13805" width="18.5703125" style="2158" customWidth="1"/>
    <col min="13806" max="13806" width="19.5703125" style="2158" customWidth="1"/>
    <col min="13807" max="13807" width="19.140625" style="2158" customWidth="1"/>
    <col min="13808" max="13808" width="19" style="2158" customWidth="1"/>
    <col min="13809" max="13809" width="19.28515625" style="2158" customWidth="1"/>
    <col min="13810" max="13810" width="19" style="2158" customWidth="1"/>
    <col min="13811" max="13811" width="19.140625" style="2158" customWidth="1"/>
    <col min="13812" max="13817" width="19" style="2158" customWidth="1"/>
    <col min="13818" max="13818" width="19.5703125" style="2158" customWidth="1"/>
    <col min="13819" max="13819" width="18.42578125" style="2158" customWidth="1"/>
    <col min="13820" max="13820" width="19.85546875" style="2158" customWidth="1"/>
    <col min="13821" max="13821" width="20" style="2158" customWidth="1"/>
    <col min="13822" max="13822" width="20.7109375" style="2158" customWidth="1"/>
    <col min="13823" max="13825" width="20.140625" style="2158" customWidth="1"/>
    <col min="13826" max="14059" width="9.140625" style="2158"/>
    <col min="14060" max="14060" width="59.5703125" style="2158" customWidth="1"/>
    <col min="14061" max="14061" width="18.5703125" style="2158" customWidth="1"/>
    <col min="14062" max="14062" width="19.5703125" style="2158" customWidth="1"/>
    <col min="14063" max="14063" width="19.140625" style="2158" customWidth="1"/>
    <col min="14064" max="14064" width="19" style="2158" customWidth="1"/>
    <col min="14065" max="14065" width="19.28515625" style="2158" customWidth="1"/>
    <col min="14066" max="14066" width="19" style="2158" customWidth="1"/>
    <col min="14067" max="14067" width="19.140625" style="2158" customWidth="1"/>
    <col min="14068" max="14073" width="19" style="2158" customWidth="1"/>
    <col min="14074" max="14074" width="19.5703125" style="2158" customWidth="1"/>
    <col min="14075" max="14075" width="18.42578125" style="2158" customWidth="1"/>
    <col min="14076" max="14076" width="19.85546875" style="2158" customWidth="1"/>
    <col min="14077" max="14077" width="20" style="2158" customWidth="1"/>
    <col min="14078" max="14078" width="20.7109375" style="2158" customWidth="1"/>
    <col min="14079" max="14081" width="20.140625" style="2158" customWidth="1"/>
    <col min="14082" max="14315" width="9.140625" style="2158"/>
    <col min="14316" max="14316" width="59.5703125" style="2158" customWidth="1"/>
    <col min="14317" max="14317" width="18.5703125" style="2158" customWidth="1"/>
    <col min="14318" max="14318" width="19.5703125" style="2158" customWidth="1"/>
    <col min="14319" max="14319" width="19.140625" style="2158" customWidth="1"/>
    <col min="14320" max="14320" width="19" style="2158" customWidth="1"/>
    <col min="14321" max="14321" width="19.28515625" style="2158" customWidth="1"/>
    <col min="14322" max="14322" width="19" style="2158" customWidth="1"/>
    <col min="14323" max="14323" width="19.140625" style="2158" customWidth="1"/>
    <col min="14324" max="14329" width="19" style="2158" customWidth="1"/>
    <col min="14330" max="14330" width="19.5703125" style="2158" customWidth="1"/>
    <col min="14331" max="14331" width="18.42578125" style="2158" customWidth="1"/>
    <col min="14332" max="14332" width="19.85546875" style="2158" customWidth="1"/>
    <col min="14333" max="14333" width="20" style="2158" customWidth="1"/>
    <col min="14334" max="14334" width="20.7109375" style="2158" customWidth="1"/>
    <col min="14335" max="14337" width="20.140625" style="2158" customWidth="1"/>
    <col min="14338" max="14571" width="9.140625" style="2158"/>
    <col min="14572" max="14572" width="59.5703125" style="2158" customWidth="1"/>
    <col min="14573" max="14573" width="18.5703125" style="2158" customWidth="1"/>
    <col min="14574" max="14574" width="19.5703125" style="2158" customWidth="1"/>
    <col min="14575" max="14575" width="19.140625" style="2158" customWidth="1"/>
    <col min="14576" max="14576" width="19" style="2158" customWidth="1"/>
    <col min="14577" max="14577" width="19.28515625" style="2158" customWidth="1"/>
    <col min="14578" max="14578" width="19" style="2158" customWidth="1"/>
    <col min="14579" max="14579" width="19.140625" style="2158" customWidth="1"/>
    <col min="14580" max="14585" width="19" style="2158" customWidth="1"/>
    <col min="14586" max="14586" width="19.5703125" style="2158" customWidth="1"/>
    <col min="14587" max="14587" width="18.42578125" style="2158" customWidth="1"/>
    <col min="14588" max="14588" width="19.85546875" style="2158" customWidth="1"/>
    <col min="14589" max="14589" width="20" style="2158" customWidth="1"/>
    <col min="14590" max="14590" width="20.7109375" style="2158" customWidth="1"/>
    <col min="14591" max="14593" width="20.140625" style="2158" customWidth="1"/>
    <col min="14594" max="14827" width="9.140625" style="2158"/>
    <col min="14828" max="14828" width="59.5703125" style="2158" customWidth="1"/>
    <col min="14829" max="14829" width="18.5703125" style="2158" customWidth="1"/>
    <col min="14830" max="14830" width="19.5703125" style="2158" customWidth="1"/>
    <col min="14831" max="14831" width="19.140625" style="2158" customWidth="1"/>
    <col min="14832" max="14832" width="19" style="2158" customWidth="1"/>
    <col min="14833" max="14833" width="19.28515625" style="2158" customWidth="1"/>
    <col min="14834" max="14834" width="19" style="2158" customWidth="1"/>
    <col min="14835" max="14835" width="19.140625" style="2158" customWidth="1"/>
    <col min="14836" max="14841" width="19" style="2158" customWidth="1"/>
    <col min="14842" max="14842" width="19.5703125" style="2158" customWidth="1"/>
    <col min="14843" max="14843" width="18.42578125" style="2158" customWidth="1"/>
    <col min="14844" max="14844" width="19.85546875" style="2158" customWidth="1"/>
    <col min="14845" max="14845" width="20" style="2158" customWidth="1"/>
    <col min="14846" max="14846" width="20.7109375" style="2158" customWidth="1"/>
    <col min="14847" max="14849" width="20.140625" style="2158" customWidth="1"/>
    <col min="14850" max="15083" width="9.140625" style="2158"/>
    <col min="15084" max="15084" width="59.5703125" style="2158" customWidth="1"/>
    <col min="15085" max="15085" width="18.5703125" style="2158" customWidth="1"/>
    <col min="15086" max="15086" width="19.5703125" style="2158" customWidth="1"/>
    <col min="15087" max="15087" width="19.140625" style="2158" customWidth="1"/>
    <col min="15088" max="15088" width="19" style="2158" customWidth="1"/>
    <col min="15089" max="15089" width="19.28515625" style="2158" customWidth="1"/>
    <col min="15090" max="15090" width="19" style="2158" customWidth="1"/>
    <col min="15091" max="15091" width="19.140625" style="2158" customWidth="1"/>
    <col min="15092" max="15097" width="19" style="2158" customWidth="1"/>
    <col min="15098" max="15098" width="19.5703125" style="2158" customWidth="1"/>
    <col min="15099" max="15099" width="18.42578125" style="2158" customWidth="1"/>
    <col min="15100" max="15100" width="19.85546875" style="2158" customWidth="1"/>
    <col min="15101" max="15101" width="20" style="2158" customWidth="1"/>
    <col min="15102" max="15102" width="20.7109375" style="2158" customWidth="1"/>
    <col min="15103" max="15105" width="20.140625" style="2158" customWidth="1"/>
    <col min="15106" max="15339" width="9.140625" style="2158"/>
    <col min="15340" max="15340" width="59.5703125" style="2158" customWidth="1"/>
    <col min="15341" max="15341" width="18.5703125" style="2158" customWidth="1"/>
    <col min="15342" max="15342" width="19.5703125" style="2158" customWidth="1"/>
    <col min="15343" max="15343" width="19.140625" style="2158" customWidth="1"/>
    <col min="15344" max="15344" width="19" style="2158" customWidth="1"/>
    <col min="15345" max="15345" width="19.28515625" style="2158" customWidth="1"/>
    <col min="15346" max="15346" width="19" style="2158" customWidth="1"/>
    <col min="15347" max="15347" width="19.140625" style="2158" customWidth="1"/>
    <col min="15348" max="15353" width="19" style="2158" customWidth="1"/>
    <col min="15354" max="15354" width="19.5703125" style="2158" customWidth="1"/>
    <col min="15355" max="15355" width="18.42578125" style="2158" customWidth="1"/>
    <col min="15356" max="15356" width="19.85546875" style="2158" customWidth="1"/>
    <col min="15357" max="15357" width="20" style="2158" customWidth="1"/>
    <col min="15358" max="15358" width="20.7109375" style="2158" customWidth="1"/>
    <col min="15359" max="15361" width="20.140625" style="2158" customWidth="1"/>
    <col min="15362" max="15595" width="9.140625" style="2158"/>
    <col min="15596" max="15596" width="59.5703125" style="2158" customWidth="1"/>
    <col min="15597" max="15597" width="18.5703125" style="2158" customWidth="1"/>
    <col min="15598" max="15598" width="19.5703125" style="2158" customWidth="1"/>
    <col min="15599" max="15599" width="19.140625" style="2158" customWidth="1"/>
    <col min="15600" max="15600" width="19" style="2158" customWidth="1"/>
    <col min="15601" max="15601" width="19.28515625" style="2158" customWidth="1"/>
    <col min="15602" max="15602" width="19" style="2158" customWidth="1"/>
    <col min="15603" max="15603" width="19.140625" style="2158" customWidth="1"/>
    <col min="15604" max="15609" width="19" style="2158" customWidth="1"/>
    <col min="15610" max="15610" width="19.5703125" style="2158" customWidth="1"/>
    <col min="15611" max="15611" width="18.42578125" style="2158" customWidth="1"/>
    <col min="15612" max="15612" width="19.85546875" style="2158" customWidth="1"/>
    <col min="15613" max="15613" width="20" style="2158" customWidth="1"/>
    <col min="15614" max="15614" width="20.7109375" style="2158" customWidth="1"/>
    <col min="15615" max="15617" width="20.140625" style="2158" customWidth="1"/>
    <col min="15618" max="15851" width="9.140625" style="2158"/>
    <col min="15852" max="15852" width="59.5703125" style="2158" customWidth="1"/>
    <col min="15853" max="15853" width="18.5703125" style="2158" customWidth="1"/>
    <col min="15854" max="15854" width="19.5703125" style="2158" customWidth="1"/>
    <col min="15855" max="15855" width="19.140625" style="2158" customWidth="1"/>
    <col min="15856" max="15856" width="19" style="2158" customWidth="1"/>
    <col min="15857" max="15857" width="19.28515625" style="2158" customWidth="1"/>
    <col min="15858" max="15858" width="19" style="2158" customWidth="1"/>
    <col min="15859" max="15859" width="19.140625" style="2158" customWidth="1"/>
    <col min="15860" max="15865" width="19" style="2158" customWidth="1"/>
    <col min="15866" max="15866" width="19.5703125" style="2158" customWidth="1"/>
    <col min="15867" max="15867" width="18.42578125" style="2158" customWidth="1"/>
    <col min="15868" max="15868" width="19.85546875" style="2158" customWidth="1"/>
    <col min="15869" max="15869" width="20" style="2158" customWidth="1"/>
    <col min="15870" max="15870" width="20.7109375" style="2158" customWidth="1"/>
    <col min="15871" max="15873" width="20.140625" style="2158" customWidth="1"/>
    <col min="15874" max="16107" width="9.140625" style="2158"/>
    <col min="16108" max="16108" width="59.5703125" style="2158" customWidth="1"/>
    <col min="16109" max="16109" width="18.5703125" style="2158" customWidth="1"/>
    <col min="16110" max="16110" width="19.5703125" style="2158" customWidth="1"/>
    <col min="16111" max="16111" width="19.140625" style="2158" customWidth="1"/>
    <col min="16112" max="16112" width="19" style="2158" customWidth="1"/>
    <col min="16113" max="16113" width="19.28515625" style="2158" customWidth="1"/>
    <col min="16114" max="16114" width="19" style="2158" customWidth="1"/>
    <col min="16115" max="16115" width="19.140625" style="2158" customWidth="1"/>
    <col min="16116" max="16121" width="19" style="2158" customWidth="1"/>
    <col min="16122" max="16122" width="19.5703125" style="2158" customWidth="1"/>
    <col min="16123" max="16123" width="18.42578125" style="2158" customWidth="1"/>
    <col min="16124" max="16124" width="19.85546875" style="2158" customWidth="1"/>
    <col min="16125" max="16125" width="20" style="2158" customWidth="1"/>
    <col min="16126" max="16126" width="20.7109375" style="2158" customWidth="1"/>
    <col min="16127" max="16129" width="20.140625" style="2158" customWidth="1"/>
    <col min="16130" max="16384" width="9.140625" style="2158"/>
  </cols>
  <sheetData>
    <row r="1" spans="1:37" ht="25.5">
      <c r="A1" s="1172" t="s">
        <v>322</v>
      </c>
    </row>
    <row r="2" spans="1:37" ht="36.75" thickBot="1">
      <c r="A2" s="2334" t="s">
        <v>1466</v>
      </c>
    </row>
    <row r="3" spans="1:37" ht="16.5" thickBot="1">
      <c r="A3" s="2360"/>
      <c r="B3" s="2335" t="s">
        <v>1141</v>
      </c>
      <c r="C3" s="2335" t="s">
        <v>1142</v>
      </c>
      <c r="D3" s="2335" t="s">
        <v>1143</v>
      </c>
      <c r="E3" s="2335" t="s">
        <v>1144</v>
      </c>
      <c r="F3" s="2335" t="s">
        <v>1146</v>
      </c>
      <c r="G3" s="2335" t="s">
        <v>1147</v>
      </c>
      <c r="H3" s="2335" t="s">
        <v>1148</v>
      </c>
      <c r="I3" s="2335" t="s">
        <v>1149</v>
      </c>
      <c r="J3" s="2335" t="s">
        <v>1018</v>
      </c>
      <c r="K3" s="2335" t="s">
        <v>1019</v>
      </c>
      <c r="L3" s="2335" t="s">
        <v>1020</v>
      </c>
      <c r="M3" s="2335" t="s">
        <v>1021</v>
      </c>
      <c r="N3" s="2335" t="s">
        <v>1023</v>
      </c>
      <c r="O3" s="2335" t="s">
        <v>1024</v>
      </c>
      <c r="P3" s="2335" t="s">
        <v>1025</v>
      </c>
      <c r="Q3" s="2335" t="s">
        <v>1026</v>
      </c>
      <c r="R3" s="2335" t="s">
        <v>1028</v>
      </c>
      <c r="S3" s="2335" t="s">
        <v>1029</v>
      </c>
      <c r="T3" s="2335" t="s">
        <v>1030</v>
      </c>
      <c r="U3" s="2335" t="s">
        <v>1031</v>
      </c>
      <c r="V3" s="2335" t="s">
        <v>1175</v>
      </c>
      <c r="W3" s="2335" t="s">
        <v>1176</v>
      </c>
      <c r="X3" s="2335" t="s">
        <v>1110</v>
      </c>
      <c r="Y3" s="2335" t="s">
        <v>1177</v>
      </c>
      <c r="Z3" s="2335" t="s">
        <v>1289</v>
      </c>
      <c r="AA3" s="2335" t="s">
        <v>1448</v>
      </c>
      <c r="AB3" s="2335" t="s">
        <v>1449</v>
      </c>
      <c r="AC3" s="2335" t="s">
        <v>1450</v>
      </c>
      <c r="AD3" s="2335" t="s">
        <v>1293</v>
      </c>
      <c r="AE3" s="2335" t="s">
        <v>1294</v>
      </c>
      <c r="AF3" s="2335" t="s">
        <v>1295</v>
      </c>
      <c r="AG3" s="2335" t="s">
        <v>1467</v>
      </c>
      <c r="AH3" s="2335" t="s">
        <v>1297</v>
      </c>
      <c r="AI3" s="2335" t="s">
        <v>1298</v>
      </c>
      <c r="AJ3" s="2335" t="s">
        <v>1299</v>
      </c>
      <c r="AK3" s="2335" t="s">
        <v>1300</v>
      </c>
    </row>
    <row r="4" spans="1:37" ht="16.5" thickBot="1">
      <c r="A4" s="2336" t="s">
        <v>1301</v>
      </c>
      <c r="B4" s="2337">
        <v>1102336.8154383746</v>
      </c>
      <c r="C4" s="2337">
        <v>1212363.3486399993</v>
      </c>
      <c r="D4" s="2337">
        <v>1179445.205886483</v>
      </c>
      <c r="E4" s="2337">
        <v>-70864.501878496842</v>
      </c>
      <c r="F4" s="2337">
        <v>184408.3131460078</v>
      </c>
      <c r="G4" s="2337">
        <v>321276.34671498626</v>
      </c>
      <c r="H4" s="2337">
        <v>503364.69417455088</v>
      </c>
      <c r="I4" s="2337">
        <v>1070033.1593419726</v>
      </c>
      <c r="J4" s="2337">
        <v>245177.26753914394</v>
      </c>
      <c r="K4" s="2337">
        <v>604790.29393368913</v>
      </c>
      <c r="L4" s="2337">
        <v>333080.98386053182</v>
      </c>
      <c r="M4" s="2337">
        <v>991627.92971537088</v>
      </c>
      <c r="N4" s="2337">
        <v>851611.12686192931</v>
      </c>
      <c r="O4" s="2337">
        <v>1027048.0750697334</v>
      </c>
      <c r="P4" s="2337">
        <v>-498909.25010600477</v>
      </c>
      <c r="Q4" s="2337">
        <v>553581.30096764734</v>
      </c>
      <c r="R4" s="2337">
        <v>704281.896046079</v>
      </c>
      <c r="S4" s="2337">
        <v>208138.80851782692</v>
      </c>
      <c r="T4" s="2337">
        <v>1340071.70855031</v>
      </c>
      <c r="U4" s="2337">
        <v>705409.79239821783</v>
      </c>
      <c r="V4" s="2337">
        <v>1022692.7586764384</v>
      </c>
      <c r="W4" s="2337">
        <v>716950.59763055993</v>
      </c>
      <c r="X4" s="2337">
        <v>573344.24049731111</v>
      </c>
      <c r="Y4" s="2337">
        <v>830823.940413067</v>
      </c>
      <c r="Z4" s="2337">
        <v>501422.15734941949</v>
      </c>
      <c r="AA4" s="2337">
        <v>-29003.546341339432</v>
      </c>
      <c r="AB4" s="2338">
        <v>214364.10690673639</v>
      </c>
      <c r="AC4" s="2338">
        <v>-500716.67818479158</v>
      </c>
      <c r="AD4" s="2338">
        <v>-1120161.9102892501</v>
      </c>
      <c r="AE4" s="2338">
        <v>-406715.79506861907</v>
      </c>
      <c r="AF4" s="2338">
        <v>-1119105.8005005289</v>
      </c>
      <c r="AG4" s="2338">
        <v>-395706.80555045744</v>
      </c>
      <c r="AH4" s="2338">
        <v>188628.27326256182</v>
      </c>
      <c r="AI4" s="2338">
        <v>-383664.73398819211</v>
      </c>
      <c r="AJ4" s="2338">
        <v>-14827.182141450108</v>
      </c>
      <c r="AK4" s="2338">
        <v>989942.26200889912</v>
      </c>
    </row>
    <row r="5" spans="1:37" ht="16.5" thickBot="1">
      <c r="A5" s="2339" t="s">
        <v>1302</v>
      </c>
      <c r="B5" s="2340">
        <v>1517038.8510056071</v>
      </c>
      <c r="C5" s="2340">
        <v>1780418.7935150266</v>
      </c>
      <c r="D5" s="2340">
        <v>1799333.6272754902</v>
      </c>
      <c r="E5" s="2340">
        <v>310142.2329575466</v>
      </c>
      <c r="F5" s="2340">
        <v>489875.83858482738</v>
      </c>
      <c r="G5" s="2340">
        <v>699359.18595635332</v>
      </c>
      <c r="H5" s="2340">
        <v>976161.86864505138</v>
      </c>
      <c r="I5" s="2340">
        <v>1633330.3650871364</v>
      </c>
      <c r="J5" s="2340">
        <v>959139.62089973828</v>
      </c>
      <c r="K5" s="2340">
        <v>1192460.8299374003</v>
      </c>
      <c r="L5" s="2340">
        <v>1034199.9980666004</v>
      </c>
      <c r="M5" s="2340">
        <v>1551155.7579997333</v>
      </c>
      <c r="N5" s="2340">
        <v>1491023.0660026665</v>
      </c>
      <c r="O5" s="2340">
        <v>1831612.0743562239</v>
      </c>
      <c r="P5" s="2340">
        <v>550377.28897711961</v>
      </c>
      <c r="Q5" s="2340">
        <v>1472059.990806652</v>
      </c>
      <c r="R5" s="2340">
        <v>1632248.3065343383</v>
      </c>
      <c r="S5" s="2340">
        <v>1098674.6737160699</v>
      </c>
      <c r="T5" s="2340">
        <v>2115053.2465456529</v>
      </c>
      <c r="U5" s="2340">
        <v>1548168.7641109938</v>
      </c>
      <c r="V5" s="2340">
        <v>1780526.565615102</v>
      </c>
      <c r="W5" s="2340">
        <v>1884834.541025182</v>
      </c>
      <c r="X5" s="2340">
        <v>1571956.0647107109</v>
      </c>
      <c r="Y5" s="2340">
        <v>1591862.00116477</v>
      </c>
      <c r="Z5" s="2340">
        <v>1183941.2622521408</v>
      </c>
      <c r="AA5" s="2340">
        <v>941988.95292460115</v>
      </c>
      <c r="AB5" s="2341">
        <v>1005299.0618201683</v>
      </c>
      <c r="AC5" s="2341">
        <v>147995.37218079859</v>
      </c>
      <c r="AD5" s="2341">
        <v>-533952.53220279142</v>
      </c>
      <c r="AE5" s="2341">
        <v>10138.4436054422</v>
      </c>
      <c r="AF5" s="2341">
        <v>-554703.67271678499</v>
      </c>
      <c r="AG5" s="2341">
        <v>-191131.18022079385</v>
      </c>
      <c r="AH5" s="2341">
        <v>-163590.05817416421</v>
      </c>
      <c r="AI5" s="2341">
        <v>-384444.81364173116</v>
      </c>
      <c r="AJ5" s="2341">
        <v>-37263.744415072928</v>
      </c>
      <c r="AK5" s="2341">
        <v>689231.05222491606</v>
      </c>
    </row>
    <row r="6" spans="1:37" ht="16.5" thickBot="1">
      <c r="A6" s="2342" t="s">
        <v>1303</v>
      </c>
      <c r="B6" s="2343">
        <v>2535411.5856993305</v>
      </c>
      <c r="C6" s="2343">
        <v>3109544.297407554</v>
      </c>
      <c r="D6" s="2343">
        <v>3037816.0956214485</v>
      </c>
      <c r="E6" s="2343">
        <v>1444075.3562025202</v>
      </c>
      <c r="F6" s="2343">
        <v>1499349.2739548625</v>
      </c>
      <c r="G6" s="2343">
        <v>1805045.9334230868</v>
      </c>
      <c r="H6" s="2343">
        <v>2251584.9877207535</v>
      </c>
      <c r="I6" s="2343">
        <v>2829012.2100901385</v>
      </c>
      <c r="J6" s="2343">
        <v>2802673.5028556753</v>
      </c>
      <c r="K6" s="2343">
        <v>2809400.0487397732</v>
      </c>
      <c r="L6" s="2343">
        <v>2915454.9040541505</v>
      </c>
      <c r="M6" s="2343">
        <v>3179034.9634103947</v>
      </c>
      <c r="N6" s="2343">
        <v>3544277.8645996242</v>
      </c>
      <c r="O6" s="2343">
        <v>3994796.1095227185</v>
      </c>
      <c r="P6" s="2343">
        <v>3512814.2381391851</v>
      </c>
      <c r="Q6" s="2343">
        <v>3777556.2251702622</v>
      </c>
      <c r="R6" s="2343">
        <v>4089858.9413302885</v>
      </c>
      <c r="S6" s="2343">
        <v>3515287.8001483851</v>
      </c>
      <c r="T6" s="2343">
        <v>3702805.6211152175</v>
      </c>
      <c r="U6" s="2343">
        <v>3429596.1192493998</v>
      </c>
      <c r="V6" s="2343">
        <v>3571581.3256030413</v>
      </c>
      <c r="W6" s="2343">
        <v>4100406.0795039013</v>
      </c>
      <c r="X6" s="2343">
        <v>3650041.7193376492</v>
      </c>
      <c r="Y6" s="2343">
        <v>3519700.3114840067</v>
      </c>
      <c r="Z6" s="2343">
        <v>3458500.8996151527</v>
      </c>
      <c r="AA6" s="2343">
        <v>3529655.7582341372</v>
      </c>
      <c r="AB6" s="2344">
        <v>3304988.9934940226</v>
      </c>
      <c r="AC6" s="2344">
        <v>2663509.2981330152</v>
      </c>
      <c r="AD6" s="2344">
        <v>2393341.3488057083</v>
      </c>
      <c r="AE6" s="2344">
        <v>2580082.5682920548</v>
      </c>
      <c r="AF6" s="2344">
        <v>2055197.7701269793</v>
      </c>
      <c r="AG6" s="2344">
        <v>2013734.5893070388</v>
      </c>
      <c r="AH6" s="2344">
        <v>1493762.0602064903</v>
      </c>
      <c r="AI6" s="2344">
        <v>1932736.2278503303</v>
      </c>
      <c r="AJ6" s="2344">
        <v>2403234.2988366107</v>
      </c>
      <c r="AK6" s="2344">
        <v>3020957.0249202154</v>
      </c>
    </row>
    <row r="7" spans="1:37" ht="16.5" thickBot="1">
      <c r="A7" s="2342" t="s">
        <v>1304</v>
      </c>
      <c r="B7" s="2343">
        <v>-1018372.7346937236</v>
      </c>
      <c r="C7" s="2343">
        <v>-1329125.5038925274</v>
      </c>
      <c r="D7" s="2343">
        <v>-1238482.4683459583</v>
      </c>
      <c r="E7" s="2343">
        <v>-1133933.1232449736</v>
      </c>
      <c r="F7" s="2343">
        <v>-1009473.4353700352</v>
      </c>
      <c r="G7" s="2343">
        <v>-1105686.7474667334</v>
      </c>
      <c r="H7" s="2343">
        <v>-1275423.119075702</v>
      </c>
      <c r="I7" s="2343">
        <v>-1195681.8450030021</v>
      </c>
      <c r="J7" s="2343">
        <v>-1843533.8819559368</v>
      </c>
      <c r="K7" s="2343">
        <v>-1616939.2188023732</v>
      </c>
      <c r="L7" s="2343">
        <v>-1881254.90598755</v>
      </c>
      <c r="M7" s="2343">
        <v>-1627879.2054106614</v>
      </c>
      <c r="N7" s="2343">
        <v>-2053254.7985969575</v>
      </c>
      <c r="O7" s="2343">
        <v>-2163184.0351664945</v>
      </c>
      <c r="P7" s="2343">
        <v>-2962436.9491620655</v>
      </c>
      <c r="Q7" s="2343">
        <v>-2305496.2343636099</v>
      </c>
      <c r="R7" s="2343">
        <v>-2457610.6347959503</v>
      </c>
      <c r="S7" s="2343">
        <v>-2416613.1264323154</v>
      </c>
      <c r="T7" s="2343">
        <v>-1587752.3745695646</v>
      </c>
      <c r="U7" s="2343">
        <v>-1881427.3551384059</v>
      </c>
      <c r="V7" s="2343">
        <v>-1791054.7599879391</v>
      </c>
      <c r="W7" s="2343">
        <v>-2215571.5384787195</v>
      </c>
      <c r="X7" s="2343">
        <v>-2078085.654626938</v>
      </c>
      <c r="Y7" s="2343">
        <v>-1927838.3103192369</v>
      </c>
      <c r="Z7" s="2343">
        <v>-2274559.6373630119</v>
      </c>
      <c r="AA7" s="2343">
        <v>-2587666.8053095359</v>
      </c>
      <c r="AB7" s="2344">
        <v>-2299689.9316738546</v>
      </c>
      <c r="AC7" s="2344">
        <v>-2515513.9259522166</v>
      </c>
      <c r="AD7" s="2344">
        <v>-2927293.8810084998</v>
      </c>
      <c r="AE7" s="2344">
        <v>-2569944.1246866127</v>
      </c>
      <c r="AF7" s="2344">
        <v>-2609901.4428437646</v>
      </c>
      <c r="AG7" s="2344">
        <v>-2204865.7695278325</v>
      </c>
      <c r="AH7" s="2344">
        <v>-1657352.1183806546</v>
      </c>
      <c r="AI7" s="2344">
        <v>-2317181.0414920612</v>
      </c>
      <c r="AJ7" s="2344">
        <v>-2440498.0432516835</v>
      </c>
      <c r="AK7" s="2344">
        <v>-2331725.972695299</v>
      </c>
    </row>
    <row r="8" spans="1:37" ht="16.5" thickBot="1">
      <c r="A8" s="2345" t="s">
        <v>1305</v>
      </c>
      <c r="B8" s="2340">
        <v>2535411.5856993305</v>
      </c>
      <c r="C8" s="2340">
        <v>3109544.297407554</v>
      </c>
      <c r="D8" s="2340">
        <v>3037816.0956214485</v>
      </c>
      <c r="E8" s="2340">
        <v>1444075.3562025202</v>
      </c>
      <c r="F8" s="2340">
        <v>1499349.2739548625</v>
      </c>
      <c r="G8" s="2340">
        <v>1805045.9334230868</v>
      </c>
      <c r="H8" s="2340">
        <v>2251584.9877207535</v>
      </c>
      <c r="I8" s="2340">
        <v>2829012.2100901385</v>
      </c>
      <c r="J8" s="2340">
        <v>2802673.5028556753</v>
      </c>
      <c r="K8" s="2340">
        <v>2809400.0487397732</v>
      </c>
      <c r="L8" s="2340">
        <v>2915454.9040541505</v>
      </c>
      <c r="M8" s="2340">
        <v>3179034.9634103947</v>
      </c>
      <c r="N8" s="2340">
        <v>3544277.8645996242</v>
      </c>
      <c r="O8" s="2340">
        <v>3994796.1095227185</v>
      </c>
      <c r="P8" s="2340">
        <v>3512814.2381391851</v>
      </c>
      <c r="Q8" s="2340">
        <v>3777556.2251702622</v>
      </c>
      <c r="R8" s="2340">
        <v>4089858.9413302885</v>
      </c>
      <c r="S8" s="2340">
        <v>3515287.8001483851</v>
      </c>
      <c r="T8" s="2340">
        <v>3702805.6211152175</v>
      </c>
      <c r="U8" s="2340">
        <v>3429596.1192493998</v>
      </c>
      <c r="V8" s="2340">
        <v>3571581.3256030413</v>
      </c>
      <c r="W8" s="2340">
        <v>4100406.0795039013</v>
      </c>
      <c r="X8" s="2340">
        <v>3650041.7193376492</v>
      </c>
      <c r="Y8" s="2340">
        <v>3519700.3114840067</v>
      </c>
      <c r="Z8" s="2340">
        <v>3458500.8996151527</v>
      </c>
      <c r="AA8" s="2340">
        <v>3529655.7582341372</v>
      </c>
      <c r="AB8" s="2347">
        <v>3304988.9934940226</v>
      </c>
      <c r="AC8" s="2347">
        <v>2663509.2981330152</v>
      </c>
      <c r="AD8" s="2347">
        <v>2393341.3488057083</v>
      </c>
      <c r="AE8" s="2347">
        <v>2580082.5682920548</v>
      </c>
      <c r="AF8" s="2347">
        <v>2055197.7701269793</v>
      </c>
      <c r="AG8" s="2347">
        <v>2013734.5893070388</v>
      </c>
      <c r="AH8" s="2347">
        <v>1493762.0602064903</v>
      </c>
      <c r="AI8" s="2347">
        <v>1932736.2278503303</v>
      </c>
      <c r="AJ8" s="2347">
        <v>2403234.2988366107</v>
      </c>
      <c r="AK8" s="2347">
        <v>3020957.0249202154</v>
      </c>
    </row>
    <row r="9" spans="1:37" ht="16.5" thickBot="1">
      <c r="A9" s="2342" t="s">
        <v>1306</v>
      </c>
      <c r="B9" s="2343">
        <v>2464595.1372640007</v>
      </c>
      <c r="C9" s="2343">
        <v>3042558.3049901091</v>
      </c>
      <c r="D9" s="2343">
        <v>2983761.1267136103</v>
      </c>
      <c r="E9" s="2343">
        <v>1383147.1461374487</v>
      </c>
      <c r="F9" s="2343">
        <v>1426034.7382333726</v>
      </c>
      <c r="G9" s="2343">
        <v>1741489.1410898932</v>
      </c>
      <c r="H9" s="2343">
        <v>2192862.5662839483</v>
      </c>
      <c r="I9" s="2343">
        <v>2728167.5518401694</v>
      </c>
      <c r="J9" s="2343">
        <v>2691302.824329365</v>
      </c>
      <c r="K9" s="2343">
        <v>2710983.6688221241</v>
      </c>
      <c r="L9" s="2343">
        <v>2835813.691615846</v>
      </c>
      <c r="M9" s="2343">
        <v>3062142.6742728879</v>
      </c>
      <c r="N9" s="2343">
        <v>3399713.2111788471</v>
      </c>
      <c r="O9" s="2343">
        <v>3873097.0701106563</v>
      </c>
      <c r="P9" s="2343">
        <v>3408140.7691112929</v>
      </c>
      <c r="Q9" s="2343">
        <v>3649125.5368365999</v>
      </c>
      <c r="R9" s="2343">
        <v>3967173.8989260374</v>
      </c>
      <c r="S9" s="2343">
        <v>3388130.3516583634</v>
      </c>
      <c r="T9" s="2343">
        <v>3598392.1810729066</v>
      </c>
      <c r="U9" s="2343">
        <v>3307658.7874583923</v>
      </c>
      <c r="V9" s="2343">
        <v>3346633.4883835958</v>
      </c>
      <c r="W9" s="2343">
        <v>3924740.9976703678</v>
      </c>
      <c r="X9" s="2343">
        <v>3510722.2080427245</v>
      </c>
      <c r="Y9" s="2343">
        <v>3350712.2958532614</v>
      </c>
      <c r="Z9" s="2343">
        <v>3253276.6348162293</v>
      </c>
      <c r="AA9" s="2343">
        <v>3153095.6883564019</v>
      </c>
      <c r="AB9" s="2344">
        <v>3120926.5366108757</v>
      </c>
      <c r="AC9" s="2344">
        <v>2477184.1889563142</v>
      </c>
      <c r="AD9" s="2344">
        <v>2191004.4702099478</v>
      </c>
      <c r="AE9" s="2344">
        <v>2306020.5765478676</v>
      </c>
      <c r="AF9" s="2344">
        <v>1963703.4637932614</v>
      </c>
      <c r="AG9" s="2344">
        <v>1902385.1117009344</v>
      </c>
      <c r="AH9" s="2344">
        <v>1384420.9245619448</v>
      </c>
      <c r="AI9" s="2344">
        <v>1731565.8998862267</v>
      </c>
      <c r="AJ9" s="2344">
        <v>2257848.0075660632</v>
      </c>
      <c r="AK9" s="2344">
        <v>2815333.0475520883</v>
      </c>
    </row>
    <row r="10" spans="1:37" ht="16.5" thickBot="1">
      <c r="A10" s="2342" t="s">
        <v>1307</v>
      </c>
      <c r="B10" s="2343">
        <v>2195304.4519640002</v>
      </c>
      <c r="C10" s="2343">
        <v>2687309.6595897302</v>
      </c>
      <c r="D10" s="2343">
        <v>2602693.5775276395</v>
      </c>
      <c r="E10" s="2343">
        <v>1231914.0308785194</v>
      </c>
      <c r="F10" s="2343">
        <v>1248125.8400100002</v>
      </c>
      <c r="G10" s="2343">
        <v>1642123.1284445403</v>
      </c>
      <c r="H10" s="2343">
        <v>1991544.5240711998</v>
      </c>
      <c r="I10" s="2343">
        <v>2459246.736757</v>
      </c>
      <c r="J10" s="2343">
        <v>2409176.0575800003</v>
      </c>
      <c r="K10" s="2343">
        <v>2357084.4389399998</v>
      </c>
      <c r="L10" s="2343">
        <v>2548527.2296399996</v>
      </c>
      <c r="M10" s="2343">
        <v>2844430.2393952585</v>
      </c>
      <c r="N10" s="2343">
        <v>3007270.1752240006</v>
      </c>
      <c r="O10" s="2343">
        <v>3317464.2702039997</v>
      </c>
      <c r="P10" s="2343">
        <v>3172152.9949469999</v>
      </c>
      <c r="Q10" s="2343">
        <v>3178799.4312359998</v>
      </c>
      <c r="R10" s="2343">
        <v>3508286.4203189081</v>
      </c>
      <c r="S10" s="2343">
        <v>2996054.6691122311</v>
      </c>
      <c r="T10" s="2343">
        <v>3164129.8635166385</v>
      </c>
      <c r="U10" s="2343">
        <v>2895778.4086639383</v>
      </c>
      <c r="V10" s="2343">
        <v>2970032.6223564381</v>
      </c>
      <c r="W10" s="2343">
        <v>3584889.6613511625</v>
      </c>
      <c r="X10" s="2343">
        <v>3148781.4755536364</v>
      </c>
      <c r="Y10" s="2343">
        <v>2957414.2943572407</v>
      </c>
      <c r="Z10" s="2343">
        <v>2829386.9905414041</v>
      </c>
      <c r="AA10" s="2343">
        <v>2735636.9614281557</v>
      </c>
      <c r="AB10" s="2344">
        <v>2738482.0375329014</v>
      </c>
      <c r="AC10" s="2344">
        <v>2069279.2133232316</v>
      </c>
      <c r="AD10" s="2344">
        <v>1813268.096879361</v>
      </c>
      <c r="AE10" s="2344">
        <v>1981978.2306478678</v>
      </c>
      <c r="AF10" s="2344">
        <v>1652874.0908000001</v>
      </c>
      <c r="AG10" s="2344">
        <v>1627823.1686722194</v>
      </c>
      <c r="AH10" s="2344">
        <v>1153712.9557679999</v>
      </c>
      <c r="AI10" s="2344">
        <v>1493408.1959982663</v>
      </c>
      <c r="AJ10" s="2344">
        <v>1962273.2686822354</v>
      </c>
      <c r="AK10" s="2344">
        <v>2394137.2159669143</v>
      </c>
    </row>
    <row r="11" spans="1:37" ht="16.5" thickBot="1">
      <c r="A11" s="2342" t="s">
        <v>1308</v>
      </c>
      <c r="B11" s="2343">
        <v>269290.68530000036</v>
      </c>
      <c r="C11" s="2343">
        <v>355248.64540037879</v>
      </c>
      <c r="D11" s="2343">
        <v>381067.5491859708</v>
      </c>
      <c r="E11" s="2343">
        <v>151233.11525892944</v>
      </c>
      <c r="F11" s="2343">
        <v>177908.89822337247</v>
      </c>
      <c r="G11" s="2343">
        <v>99366.012645352981</v>
      </c>
      <c r="H11" s="2343">
        <v>201318.04221274858</v>
      </c>
      <c r="I11" s="2343">
        <v>268920.81508316984</v>
      </c>
      <c r="J11" s="2343">
        <v>282126.76674936479</v>
      </c>
      <c r="K11" s="2343">
        <v>353899.22988212446</v>
      </c>
      <c r="L11" s="2343">
        <v>287286.46197584644</v>
      </c>
      <c r="M11" s="2343">
        <v>217712.43487762942</v>
      </c>
      <c r="N11" s="2343">
        <v>392443.035954847</v>
      </c>
      <c r="O11" s="2343">
        <v>555632.79990665673</v>
      </c>
      <c r="P11" s="2343">
        <v>235987.77416429273</v>
      </c>
      <c r="Q11" s="2343">
        <v>470326.1056005999</v>
      </c>
      <c r="R11" s="2343">
        <v>458887.47860712954</v>
      </c>
      <c r="S11" s="2343">
        <v>392075.68254613178</v>
      </c>
      <c r="T11" s="2343">
        <v>434262.31755626778</v>
      </c>
      <c r="U11" s="2343">
        <v>411880.37879445392</v>
      </c>
      <c r="V11" s="2343">
        <v>376600.86602715781</v>
      </c>
      <c r="W11" s="2343">
        <v>339851.33631920518</v>
      </c>
      <c r="X11" s="2343">
        <v>361940.73248908797</v>
      </c>
      <c r="Y11" s="2343">
        <v>393298.00149602053</v>
      </c>
      <c r="Z11" s="2343">
        <v>423889.64427482529</v>
      </c>
      <c r="AA11" s="2343">
        <v>417458.72692824627</v>
      </c>
      <c r="AB11" s="2344">
        <v>382444.4990779747</v>
      </c>
      <c r="AC11" s="2344">
        <v>407904.97563308279</v>
      </c>
      <c r="AD11" s="2344">
        <v>377736.37333058676</v>
      </c>
      <c r="AE11" s="2344">
        <v>324042.34590000007</v>
      </c>
      <c r="AF11" s="2344">
        <v>310829.37299326126</v>
      </c>
      <c r="AG11" s="2344">
        <v>274561.94302871503</v>
      </c>
      <c r="AH11" s="2344">
        <v>230707.96879394486</v>
      </c>
      <c r="AI11" s="2344">
        <v>238157.70388796038</v>
      </c>
      <c r="AJ11" s="2344">
        <v>295574.73888382758</v>
      </c>
      <c r="AK11" s="2344">
        <v>421195.83158517373</v>
      </c>
    </row>
    <row r="12" spans="1:37" ht="16.5" thickBot="1">
      <c r="A12" s="2348" t="s">
        <v>1309</v>
      </c>
      <c r="B12" s="2343">
        <v>70816.448435330007</v>
      </c>
      <c r="C12" s="2343">
        <v>66985.992417445159</v>
      </c>
      <c r="D12" s="2343">
        <v>54054.968907838265</v>
      </c>
      <c r="E12" s="2343">
        <v>60928.210065071398</v>
      </c>
      <c r="F12" s="2343">
        <v>73314.53572149</v>
      </c>
      <c r="G12" s="2343">
        <v>63556.79233319364</v>
      </c>
      <c r="H12" s="2343">
        <v>58722.421436805002</v>
      </c>
      <c r="I12" s="2343">
        <v>100844.65824996898</v>
      </c>
      <c r="J12" s="2343">
        <v>111370.67852631029</v>
      </c>
      <c r="K12" s="2343">
        <v>98416.379917648796</v>
      </c>
      <c r="L12" s="2343">
        <v>79641.212438304006</v>
      </c>
      <c r="M12" s="2343">
        <v>116892.28913750677</v>
      </c>
      <c r="N12" s="2343">
        <v>144564.65342077697</v>
      </c>
      <c r="O12" s="2343">
        <v>121699.03941206199</v>
      </c>
      <c r="P12" s="2343">
        <v>104673.4690278924</v>
      </c>
      <c r="Q12" s="2343">
        <v>128430.68833366201</v>
      </c>
      <c r="R12" s="2343">
        <v>122685.04240425126</v>
      </c>
      <c r="S12" s="2343">
        <v>127157.44849002232</v>
      </c>
      <c r="T12" s="2343">
        <v>104413.44004231127</v>
      </c>
      <c r="U12" s="2343">
        <v>121937.33179100731</v>
      </c>
      <c r="V12" s="2343">
        <v>224947.83721944521</v>
      </c>
      <c r="W12" s="2343">
        <v>175665.08183353374</v>
      </c>
      <c r="X12" s="2343">
        <v>139319.51129492436</v>
      </c>
      <c r="Y12" s="2343">
        <v>168988.01563074547</v>
      </c>
      <c r="Z12" s="2343">
        <v>205238.99683721396</v>
      </c>
      <c r="AA12" s="2343">
        <v>376590.2390924092</v>
      </c>
      <c r="AB12" s="2344">
        <v>184074.96193559773</v>
      </c>
      <c r="AC12" s="2344">
        <v>181337.84626869875</v>
      </c>
      <c r="AD12" s="2344">
        <v>202336.87859576027</v>
      </c>
      <c r="AE12" s="2344">
        <v>274061.99174418702</v>
      </c>
      <c r="AF12" s="2344">
        <v>91494.306333717934</v>
      </c>
      <c r="AG12" s="2344">
        <v>111349.47760610453</v>
      </c>
      <c r="AH12" s="2344">
        <v>109341.1356445455</v>
      </c>
      <c r="AI12" s="2344">
        <v>201170.32796410358</v>
      </c>
      <c r="AJ12" s="2344">
        <v>145386.29127054746</v>
      </c>
      <c r="AK12" s="2344">
        <v>205623.97736812691</v>
      </c>
    </row>
    <row r="13" spans="1:37" ht="16.5" thickBot="1">
      <c r="A13" s="2349" t="s">
        <v>1310</v>
      </c>
      <c r="B13" s="2343">
        <v>1214.4615003300003</v>
      </c>
      <c r="C13" s="2343">
        <v>1252.6635094766973</v>
      </c>
      <c r="D13" s="2343">
        <v>1212.6322331525403</v>
      </c>
      <c r="E13" s="2343">
        <v>1387.4969467401534</v>
      </c>
      <c r="F13" s="2343">
        <v>1621.49332149</v>
      </c>
      <c r="G13" s="2343">
        <v>1747.7874442436398</v>
      </c>
      <c r="H13" s="2343">
        <v>1754.070013305</v>
      </c>
      <c r="I13" s="2343">
        <v>1819.5504399689999</v>
      </c>
      <c r="J13" s="2343">
        <v>2190.3245963103</v>
      </c>
      <c r="K13" s="2343">
        <v>2132.2691626487999</v>
      </c>
      <c r="L13" s="2343">
        <v>2068.1786383039998</v>
      </c>
      <c r="M13" s="2343">
        <v>2091.3929258157382</v>
      </c>
      <c r="N13" s="2343">
        <v>2636.4425999999999</v>
      </c>
      <c r="O13" s="2343">
        <v>2611.3780000000002</v>
      </c>
      <c r="P13" s="2343">
        <v>5403.9554999999991</v>
      </c>
      <c r="Q13" s="2343">
        <v>3650.0409136620001</v>
      </c>
      <c r="R13" s="2343">
        <v>3751.5348057512547</v>
      </c>
      <c r="S13" s="2343">
        <v>4006.6666932723315</v>
      </c>
      <c r="T13" s="2343">
        <v>4315.8865318379248</v>
      </c>
      <c r="U13" s="2343">
        <v>3953.8851517300191</v>
      </c>
      <c r="V13" s="2343">
        <v>4029.6411194452144</v>
      </c>
      <c r="W13" s="2343">
        <v>4087.3944685337201</v>
      </c>
      <c r="X13" s="2343">
        <v>4080.7355749243425</v>
      </c>
      <c r="Y13" s="2343">
        <v>4046.2457107454861</v>
      </c>
      <c r="Z13" s="2343">
        <v>4648.8729213406177</v>
      </c>
      <c r="AA13" s="2343">
        <v>4480.7739503763878</v>
      </c>
      <c r="AB13" s="2344">
        <v>4367.4579530350211</v>
      </c>
      <c r="AC13" s="2344">
        <v>4622.5251029065621</v>
      </c>
      <c r="AD13" s="2344">
        <v>6379.3913455659722</v>
      </c>
      <c r="AE13" s="2344">
        <v>6276.2273823704008</v>
      </c>
      <c r="AF13" s="2344">
        <v>6253.1905582910249</v>
      </c>
      <c r="AG13" s="2344">
        <v>6577.6691921843703</v>
      </c>
      <c r="AH13" s="2344">
        <v>6434.2722125249993</v>
      </c>
      <c r="AI13" s="2344">
        <v>5290.6626077818055</v>
      </c>
      <c r="AJ13" s="2344">
        <v>8185.2289747985906</v>
      </c>
      <c r="AK13" s="2344">
        <v>9475.6418133235566</v>
      </c>
    </row>
    <row r="14" spans="1:37" ht="16.5" thickBot="1">
      <c r="A14" s="2350" t="s">
        <v>1311</v>
      </c>
      <c r="B14" s="2343">
        <v>69601.986935000008</v>
      </c>
      <c r="C14" s="2343">
        <v>65733.328907968447</v>
      </c>
      <c r="D14" s="2343">
        <v>52842.336674685728</v>
      </c>
      <c r="E14" s="2343">
        <v>59540.713118331238</v>
      </c>
      <c r="F14" s="2343">
        <v>71693.042399999991</v>
      </c>
      <c r="G14" s="2343">
        <v>61809.004888950003</v>
      </c>
      <c r="H14" s="2343">
        <v>56968.351423499997</v>
      </c>
      <c r="I14" s="2343">
        <v>99025.107809999987</v>
      </c>
      <c r="J14" s="2343">
        <v>109180.35393</v>
      </c>
      <c r="K14" s="2343">
        <v>96284.110754999987</v>
      </c>
      <c r="L14" s="2343">
        <v>77573.033800000005</v>
      </c>
      <c r="M14" s="2343">
        <v>114800.89621169103</v>
      </c>
      <c r="N14" s="2343">
        <v>141927.66422999999</v>
      </c>
      <c r="O14" s="2343">
        <v>119087.72008</v>
      </c>
      <c r="P14" s="2343">
        <v>99270.206505000009</v>
      </c>
      <c r="Q14" s="2343">
        <v>124780.64742000001</v>
      </c>
      <c r="R14" s="2343">
        <v>118933.5075985</v>
      </c>
      <c r="S14" s="2343">
        <v>123150.78179675</v>
      </c>
      <c r="T14" s="2343">
        <v>100097.55351047334</v>
      </c>
      <c r="U14" s="2343">
        <v>117983.44663927729</v>
      </c>
      <c r="V14" s="2343">
        <v>220918.19610000003</v>
      </c>
      <c r="W14" s="2343">
        <v>171577.68736500002</v>
      </c>
      <c r="X14" s="2343">
        <v>135238.77572000001</v>
      </c>
      <c r="Y14" s="2343">
        <v>164941.76991999999</v>
      </c>
      <c r="Z14" s="2343">
        <v>200589.79019620351</v>
      </c>
      <c r="AA14" s="2343">
        <v>372109.10615168302</v>
      </c>
      <c r="AB14" s="2344">
        <v>179707.20726104925</v>
      </c>
      <c r="AC14" s="2344">
        <v>176839.0497823426</v>
      </c>
      <c r="AD14" s="2344">
        <v>195957.48725019433</v>
      </c>
      <c r="AE14" s="2344">
        <v>267785.76436181663</v>
      </c>
      <c r="AF14" s="2344">
        <v>85241.115775426922</v>
      </c>
      <c r="AG14" s="2344">
        <v>104771.80841392017</v>
      </c>
      <c r="AH14" s="2344">
        <v>102906.86343202052</v>
      </c>
      <c r="AI14" s="2344">
        <v>195879.66535632178</v>
      </c>
      <c r="AJ14" s="2344">
        <v>137201.06229574888</v>
      </c>
      <c r="AK14" s="2344">
        <v>196148.33555480334</v>
      </c>
    </row>
    <row r="15" spans="1:37" ht="16.5" thickBot="1">
      <c r="A15" s="2345" t="s">
        <v>1312</v>
      </c>
      <c r="B15" s="2340">
        <v>-1018372.7346937236</v>
      </c>
      <c r="C15" s="2340">
        <v>-1329125.5038925274</v>
      </c>
      <c r="D15" s="2340">
        <v>-1238482.4683459583</v>
      </c>
      <c r="E15" s="2340">
        <v>-1133933.1232449736</v>
      </c>
      <c r="F15" s="2340">
        <v>-1009473.4353700352</v>
      </c>
      <c r="G15" s="2340">
        <v>-1105686.7474667334</v>
      </c>
      <c r="H15" s="2340">
        <v>-1275423.119075702</v>
      </c>
      <c r="I15" s="2340">
        <v>-1195681.8450030021</v>
      </c>
      <c r="J15" s="2340">
        <v>-1843533.8819559368</v>
      </c>
      <c r="K15" s="2340">
        <v>-1616939.2188023732</v>
      </c>
      <c r="L15" s="2340">
        <v>-1881254.90598755</v>
      </c>
      <c r="M15" s="2340">
        <v>-1627879.2054106614</v>
      </c>
      <c r="N15" s="2340">
        <v>-2053254.7985969575</v>
      </c>
      <c r="O15" s="2340">
        <v>-2163184.0351664945</v>
      </c>
      <c r="P15" s="2340">
        <v>-2962436.9491620655</v>
      </c>
      <c r="Q15" s="2340">
        <v>-2305496.2343636099</v>
      </c>
      <c r="R15" s="2340">
        <v>-2457610.6347959503</v>
      </c>
      <c r="S15" s="2340">
        <v>-2416613.1264323154</v>
      </c>
      <c r="T15" s="2340">
        <v>-1587752.3745695646</v>
      </c>
      <c r="U15" s="2340">
        <v>-1881427.3551384059</v>
      </c>
      <c r="V15" s="2340">
        <v>-1791054.7599879391</v>
      </c>
      <c r="W15" s="2340">
        <v>-2215571.5384787195</v>
      </c>
      <c r="X15" s="2340">
        <v>-2078085.654626938</v>
      </c>
      <c r="Y15" s="2340">
        <v>-1927838.3103192369</v>
      </c>
      <c r="Z15" s="2340">
        <v>-2274559.6373630119</v>
      </c>
      <c r="AA15" s="2340">
        <v>-2587666.8053095359</v>
      </c>
      <c r="AB15" s="2347">
        <v>-2299689.9316738546</v>
      </c>
      <c r="AC15" s="2347">
        <v>-2515513.9259522166</v>
      </c>
      <c r="AD15" s="2347">
        <v>-2927293.8810084998</v>
      </c>
      <c r="AE15" s="2347">
        <v>-2569944.1246866127</v>
      </c>
      <c r="AF15" s="2347">
        <v>-2609901.4428437646</v>
      </c>
      <c r="AG15" s="2347">
        <v>-2204865.7695278325</v>
      </c>
      <c r="AH15" s="2347">
        <v>-1657352.1183806546</v>
      </c>
      <c r="AI15" s="2347">
        <v>-2317181.0414920612</v>
      </c>
      <c r="AJ15" s="2347">
        <v>-2440498.0432516835</v>
      </c>
      <c r="AK15" s="2347">
        <v>-2331725.972695299</v>
      </c>
    </row>
    <row r="16" spans="1:37" ht="16.5" thickBot="1">
      <c r="A16" s="2342" t="s">
        <v>1313</v>
      </c>
      <c r="B16" s="2343">
        <v>-252769.21297416204</v>
      </c>
      <c r="C16" s="2343">
        <v>-341009.58805567469</v>
      </c>
      <c r="D16" s="2343">
        <v>-415192.43634175777</v>
      </c>
      <c r="E16" s="2343">
        <v>-250336.59313663974</v>
      </c>
      <c r="F16" s="2343">
        <v>-156389.78573394136</v>
      </c>
      <c r="G16" s="2343">
        <v>-255118.31187715716</v>
      </c>
      <c r="H16" s="2343">
        <v>-293179.33641398308</v>
      </c>
      <c r="I16" s="2343">
        <v>-315647.93730984704</v>
      </c>
      <c r="J16" s="2343">
        <v>-396970.7896574451</v>
      </c>
      <c r="K16" s="2343">
        <v>-455642.54274184094</v>
      </c>
      <c r="L16" s="2343">
        <v>-501626.34953231044</v>
      </c>
      <c r="M16" s="2343">
        <v>-317734.38622222055</v>
      </c>
      <c r="N16" s="2343">
        <v>-413051.66896384215</v>
      </c>
      <c r="O16" s="2343">
        <v>-805251.68028581247</v>
      </c>
      <c r="P16" s="2343">
        <v>-1111391.8901772187</v>
      </c>
      <c r="Q16" s="2343">
        <v>-624014.16080730688</v>
      </c>
      <c r="R16" s="2343">
        <v>-888346.75107265112</v>
      </c>
      <c r="S16" s="2343">
        <v>-842019.95473432052</v>
      </c>
      <c r="T16" s="2343">
        <v>-580233.91935894813</v>
      </c>
      <c r="U16" s="2343">
        <v>-661735.20520505507</v>
      </c>
      <c r="V16" s="2343">
        <v>-557719.23025519005</v>
      </c>
      <c r="W16" s="2343">
        <v>-842995.05763950595</v>
      </c>
      <c r="X16" s="2343">
        <v>-576111.33012798696</v>
      </c>
      <c r="Y16" s="2343">
        <v>-386064.0132727006</v>
      </c>
      <c r="Z16" s="2343">
        <v>-419067.53013843723</v>
      </c>
      <c r="AA16" s="2343">
        <v>-772193.973302525</v>
      </c>
      <c r="AB16" s="2344">
        <v>-608818.18489173753</v>
      </c>
      <c r="AC16" s="2344">
        <v>-363712.10013963073</v>
      </c>
      <c r="AD16" s="2344">
        <v>-476546.0307432636</v>
      </c>
      <c r="AE16" s="2344">
        <v>-464700.62639142806</v>
      </c>
      <c r="AF16" s="2344">
        <v>-498206.40864650341</v>
      </c>
      <c r="AG16" s="2344">
        <v>-234628.46280464681</v>
      </c>
      <c r="AH16" s="2344">
        <v>-380413.53011933499</v>
      </c>
      <c r="AI16" s="2344">
        <v>-541890.11221693538</v>
      </c>
      <c r="AJ16" s="2344">
        <v>-698526.77035928157</v>
      </c>
      <c r="AK16" s="2344">
        <v>-644138.11926039262</v>
      </c>
    </row>
    <row r="17" spans="1:37" ht="16.5" thickBot="1">
      <c r="A17" s="2342" t="s">
        <v>1310</v>
      </c>
      <c r="B17" s="2343">
        <v>-765603.52171956154</v>
      </c>
      <c r="C17" s="2343">
        <v>-988115.91583685274</v>
      </c>
      <c r="D17" s="2343">
        <v>-823290.0320042005</v>
      </c>
      <c r="E17" s="2343">
        <v>-883596.5301083338</v>
      </c>
      <c r="F17" s="2343">
        <v>-853083.64963609388</v>
      </c>
      <c r="G17" s="2343">
        <v>-850568.43558957626</v>
      </c>
      <c r="H17" s="2343">
        <v>-982243.78266171913</v>
      </c>
      <c r="I17" s="2343">
        <v>-880033.90769315511</v>
      </c>
      <c r="J17" s="2343">
        <v>-1446563.0922984916</v>
      </c>
      <c r="K17" s="2343">
        <v>-1161296.6760605322</v>
      </c>
      <c r="L17" s="2343">
        <v>-1379628.5564552397</v>
      </c>
      <c r="M17" s="2343">
        <v>-1310144.8191884407</v>
      </c>
      <c r="N17" s="2343">
        <v>-1640203.1296331156</v>
      </c>
      <c r="O17" s="2343">
        <v>-1357932.354880682</v>
      </c>
      <c r="P17" s="2343">
        <v>-1851045.0589848473</v>
      </c>
      <c r="Q17" s="2343">
        <v>-1681482.073556303</v>
      </c>
      <c r="R17" s="2343">
        <v>-1569263.8837232993</v>
      </c>
      <c r="S17" s="2343">
        <v>-1574593.1716979952</v>
      </c>
      <c r="T17" s="2343">
        <v>-1007518.4552106166</v>
      </c>
      <c r="U17" s="2343">
        <v>-1219692.1499333507</v>
      </c>
      <c r="V17" s="2343">
        <v>-1233335.5297327491</v>
      </c>
      <c r="W17" s="2343">
        <v>-1372576.4808392136</v>
      </c>
      <c r="X17" s="2343">
        <v>-1501974.3244989512</v>
      </c>
      <c r="Y17" s="2343">
        <v>-1541774.2970465363</v>
      </c>
      <c r="Z17" s="2343">
        <v>-1855492.1072245748</v>
      </c>
      <c r="AA17" s="2343">
        <v>-1815472.8320070107</v>
      </c>
      <c r="AB17" s="2344">
        <v>-1690871.7467821171</v>
      </c>
      <c r="AC17" s="2344">
        <v>-2151801.8258125861</v>
      </c>
      <c r="AD17" s="2344">
        <v>-2450747.8502652361</v>
      </c>
      <c r="AE17" s="2344">
        <v>-2105243.4982951842</v>
      </c>
      <c r="AF17" s="2344">
        <v>-2111695.0341972611</v>
      </c>
      <c r="AG17" s="2344">
        <v>-1970237.3067231856</v>
      </c>
      <c r="AH17" s="2344">
        <v>-1276938.5882613196</v>
      </c>
      <c r="AI17" s="2344">
        <v>-1775290.9292751262</v>
      </c>
      <c r="AJ17" s="2344">
        <v>-1741971.2728924018</v>
      </c>
      <c r="AK17" s="2344">
        <v>-1687587.8534349066</v>
      </c>
    </row>
    <row r="18" spans="1:37" ht="16.5" thickBot="1">
      <c r="A18" s="2342" t="s">
        <v>1314</v>
      </c>
      <c r="B18" s="2343">
        <v>0</v>
      </c>
      <c r="C18" s="2343">
        <v>0</v>
      </c>
      <c r="D18" s="2343">
        <v>0</v>
      </c>
      <c r="E18" s="2343">
        <v>0</v>
      </c>
      <c r="F18" s="2343">
        <v>0</v>
      </c>
      <c r="G18" s="2343">
        <v>0</v>
      </c>
      <c r="H18" s="2343">
        <v>0</v>
      </c>
      <c r="I18" s="2343">
        <v>0</v>
      </c>
      <c r="J18" s="2343">
        <v>0</v>
      </c>
      <c r="K18" s="2343">
        <v>0</v>
      </c>
      <c r="L18" s="2343">
        <v>0</v>
      </c>
      <c r="M18" s="2343">
        <v>0</v>
      </c>
      <c r="N18" s="2343">
        <v>0</v>
      </c>
      <c r="O18" s="2343">
        <v>0</v>
      </c>
      <c r="P18" s="2343">
        <v>0</v>
      </c>
      <c r="Q18" s="2343">
        <v>0</v>
      </c>
      <c r="R18" s="2343">
        <v>0</v>
      </c>
      <c r="S18" s="2343">
        <v>0</v>
      </c>
      <c r="T18" s="2343">
        <v>0</v>
      </c>
      <c r="U18" s="2343">
        <v>0</v>
      </c>
      <c r="V18" s="2343">
        <v>0</v>
      </c>
      <c r="W18" s="2343">
        <v>0</v>
      </c>
      <c r="X18" s="2343">
        <v>0</v>
      </c>
      <c r="Y18" s="2343">
        <v>0</v>
      </c>
      <c r="Z18" s="2343">
        <v>0</v>
      </c>
      <c r="AA18" s="2343">
        <v>0</v>
      </c>
      <c r="AB18" s="2344">
        <v>0</v>
      </c>
      <c r="AC18" s="2344">
        <v>0</v>
      </c>
      <c r="AD18" s="2344">
        <v>0</v>
      </c>
      <c r="AE18" s="2344">
        <v>0</v>
      </c>
      <c r="AF18" s="2344">
        <v>0</v>
      </c>
      <c r="AG18" s="2344">
        <v>0</v>
      </c>
      <c r="AH18" s="2344">
        <v>0</v>
      </c>
      <c r="AI18" s="2344">
        <v>0</v>
      </c>
      <c r="AJ18" s="2344">
        <v>0</v>
      </c>
      <c r="AK18" s="2344">
        <v>0</v>
      </c>
    </row>
    <row r="19" spans="1:37" ht="16.5" thickBot="1">
      <c r="A19" s="2339" t="s">
        <v>1315</v>
      </c>
      <c r="B19" s="2340">
        <v>-638331.16073734511</v>
      </c>
      <c r="C19" s="2340">
        <v>-613550.06093720498</v>
      </c>
      <c r="D19" s="2340">
        <v>-617690.16616050806</v>
      </c>
      <c r="E19" s="2340">
        <v>-754275.58214819897</v>
      </c>
      <c r="F19" s="2340">
        <v>-562873.95344679104</v>
      </c>
      <c r="G19" s="2340">
        <v>-596964.66905526316</v>
      </c>
      <c r="H19" s="2340">
        <v>-630970.43274111697</v>
      </c>
      <c r="I19" s="2340">
        <v>-664349.41311886895</v>
      </c>
      <c r="J19" s="2340">
        <v>-673896.23806526663</v>
      </c>
      <c r="K19" s="2340">
        <v>-631166.25964058912</v>
      </c>
      <c r="L19" s="2340">
        <v>-771227.44560817908</v>
      </c>
      <c r="M19" s="2340">
        <v>-677220.55746913305</v>
      </c>
      <c r="N19" s="2340">
        <v>-676595.82474697952</v>
      </c>
      <c r="O19" s="2340">
        <v>-659276.88161854586</v>
      </c>
      <c r="P19" s="2340">
        <v>-929718.84326961008</v>
      </c>
      <c r="Q19" s="2340">
        <v>-996452.17209696304</v>
      </c>
      <c r="R19" s="2340">
        <v>-898393.27928799333</v>
      </c>
      <c r="S19" s="2340">
        <v>-789413.62018207833</v>
      </c>
      <c r="T19" s="2340">
        <v>-729664.7946647068</v>
      </c>
      <c r="U19" s="2340">
        <v>-975297.14328276273</v>
      </c>
      <c r="V19" s="2340">
        <v>-760139.54102656466</v>
      </c>
      <c r="W19" s="2340">
        <v>-769302.41352623201</v>
      </c>
      <c r="X19" s="2340">
        <v>-771713.49491181539</v>
      </c>
      <c r="Y19" s="2340">
        <v>-836526.00071715889</v>
      </c>
      <c r="Z19" s="2340">
        <v>-833266.44973739085</v>
      </c>
      <c r="AA19" s="2340">
        <v>-998094.12357029866</v>
      </c>
      <c r="AB19" s="2341">
        <v>-809857.6412623768</v>
      </c>
      <c r="AC19" s="2341">
        <v>-887794.38064251211</v>
      </c>
      <c r="AD19" s="2341">
        <v>-904928.3551383192</v>
      </c>
      <c r="AE19" s="2341">
        <v>-707747.77872650966</v>
      </c>
      <c r="AF19" s="2341">
        <v>-963093.00498318532</v>
      </c>
      <c r="AG19" s="2341">
        <v>-665476.35525515419</v>
      </c>
      <c r="AH19" s="2341">
        <v>-392423.24449145223</v>
      </c>
      <c r="AI19" s="2341">
        <v>-431845.33526101953</v>
      </c>
      <c r="AJ19" s="2341">
        <v>-726415.6874534681</v>
      </c>
      <c r="AK19" s="2341">
        <v>-592594.60975999234</v>
      </c>
    </row>
    <row r="20" spans="1:37" ht="16.5" thickBot="1">
      <c r="A20" s="2342" t="s">
        <v>1316</v>
      </c>
      <c r="B20" s="2343">
        <v>55468.770399952009</v>
      </c>
      <c r="C20" s="2343">
        <v>56010.637801456534</v>
      </c>
      <c r="D20" s="2343">
        <v>77698.261312809569</v>
      </c>
      <c r="E20" s="2343">
        <v>79485.606366887208</v>
      </c>
      <c r="F20" s="2343">
        <v>71081.708575500001</v>
      </c>
      <c r="G20" s="2343">
        <v>84649.119919807519</v>
      </c>
      <c r="H20" s="2343">
        <v>85582.982224784995</v>
      </c>
      <c r="I20" s="2343">
        <v>89180.716798849986</v>
      </c>
      <c r="J20" s="2343">
        <v>104366.76330861116</v>
      </c>
      <c r="K20" s="2343">
        <v>113890.80714835922</v>
      </c>
      <c r="L20" s="2343">
        <v>123649.47069353121</v>
      </c>
      <c r="M20" s="2343">
        <v>122853.32141937732</v>
      </c>
      <c r="N20" s="2343">
        <v>129001.35471919696</v>
      </c>
      <c r="O20" s="2343">
        <v>137386.94884143339</v>
      </c>
      <c r="P20" s="2343">
        <v>134915.68477390698</v>
      </c>
      <c r="Q20" s="2343">
        <v>119608.41447592538</v>
      </c>
      <c r="R20" s="2343">
        <v>106462.0659239598</v>
      </c>
      <c r="S20" s="2343">
        <v>82818.308825765038</v>
      </c>
      <c r="T20" s="2343">
        <v>106883.79790179807</v>
      </c>
      <c r="U20" s="2343">
        <v>81929.942209380053</v>
      </c>
      <c r="V20" s="2343">
        <v>79486.314530700009</v>
      </c>
      <c r="W20" s="2343">
        <v>83321.335176870009</v>
      </c>
      <c r="X20" s="2343">
        <v>126919.16654172001</v>
      </c>
      <c r="Y20" s="2343">
        <v>87224.540573599996</v>
      </c>
      <c r="Z20" s="2343">
        <v>77895.774637235998</v>
      </c>
      <c r="AA20" s="2343">
        <v>79373.281817248178</v>
      </c>
      <c r="AB20" s="2344">
        <v>76079.671916324995</v>
      </c>
      <c r="AC20" s="2344">
        <v>79476.857244693994</v>
      </c>
      <c r="AD20" s="2344">
        <v>151963.11564939012</v>
      </c>
      <c r="AE20" s="2344">
        <v>147352.05151655234</v>
      </c>
      <c r="AF20" s="2344">
        <v>159239.98247125384</v>
      </c>
      <c r="AG20" s="2344">
        <v>163920.65417466155</v>
      </c>
      <c r="AH20" s="2344">
        <v>208515.54968902009</v>
      </c>
      <c r="AI20" s="2344">
        <v>191875.05608453232</v>
      </c>
      <c r="AJ20" s="2344">
        <v>229962.01065239168</v>
      </c>
      <c r="AK20" s="2344">
        <v>259978.08263677658</v>
      </c>
    </row>
    <row r="21" spans="1:37" ht="16.5" thickBot="1">
      <c r="A21" s="2342" t="s">
        <v>1317</v>
      </c>
      <c r="B21" s="2343">
        <v>-693799.93113729707</v>
      </c>
      <c r="C21" s="2343">
        <v>-669560.69873866148</v>
      </c>
      <c r="D21" s="2343">
        <v>-695388.42747331772</v>
      </c>
      <c r="E21" s="2343">
        <v>-833761.18851508619</v>
      </c>
      <c r="F21" s="2343">
        <v>-633955.66202229098</v>
      </c>
      <c r="G21" s="2343">
        <v>-681613.7889750707</v>
      </c>
      <c r="H21" s="2343">
        <v>-716553.41496590199</v>
      </c>
      <c r="I21" s="2343">
        <v>-753530.12991771894</v>
      </c>
      <c r="J21" s="2343">
        <v>-778263.00137387775</v>
      </c>
      <c r="K21" s="2343">
        <v>-745057.06678894837</v>
      </c>
      <c r="L21" s="2343">
        <v>-894876.9163017103</v>
      </c>
      <c r="M21" s="2343">
        <v>-800073.8788885104</v>
      </c>
      <c r="N21" s="2343">
        <v>-805597.17946617655</v>
      </c>
      <c r="O21" s="2343">
        <v>-796663.83045997936</v>
      </c>
      <c r="P21" s="2343">
        <v>-1064634.5280435171</v>
      </c>
      <c r="Q21" s="2343">
        <v>-1116060.5865728883</v>
      </c>
      <c r="R21" s="2343">
        <v>-1004855.345211953</v>
      </c>
      <c r="S21" s="2343">
        <v>-872231.92900784337</v>
      </c>
      <c r="T21" s="2343">
        <v>-836548.59256650496</v>
      </c>
      <c r="U21" s="2343">
        <v>-1057227.0854921427</v>
      </c>
      <c r="V21" s="2343">
        <v>-839625.85555726464</v>
      </c>
      <c r="W21" s="2343">
        <v>-852623.74870310212</v>
      </c>
      <c r="X21" s="2343">
        <v>-898632.66145353531</v>
      </c>
      <c r="Y21" s="2343">
        <v>-923750.54129075888</v>
      </c>
      <c r="Z21" s="2343">
        <v>-911162.22437462676</v>
      </c>
      <c r="AA21" s="2343">
        <v>-1077467.4053875469</v>
      </c>
      <c r="AB21" s="2344">
        <v>-885937.31317870191</v>
      </c>
      <c r="AC21" s="2344">
        <v>-967271.23788720614</v>
      </c>
      <c r="AD21" s="2344">
        <v>-1056891.4707877093</v>
      </c>
      <c r="AE21" s="2344">
        <v>-855099.830243062</v>
      </c>
      <c r="AF21" s="2344">
        <v>-1122332.9874544393</v>
      </c>
      <c r="AG21" s="2344">
        <v>-829397.00942981581</v>
      </c>
      <c r="AH21" s="2344">
        <v>-600938.79418047226</v>
      </c>
      <c r="AI21" s="2344">
        <v>-623720.39134555182</v>
      </c>
      <c r="AJ21" s="2344">
        <v>-956377.69810585969</v>
      </c>
      <c r="AK21" s="2344">
        <v>-852572.69239676895</v>
      </c>
    </row>
    <row r="22" spans="1:37" ht="16.5" thickBot="1">
      <c r="A22" s="2342" t="s">
        <v>1318</v>
      </c>
      <c r="B22" s="2343">
        <v>-178706.48966758297</v>
      </c>
      <c r="C22" s="2343">
        <v>-169517.41870391549</v>
      </c>
      <c r="D22" s="2343">
        <v>-154575.30794617251</v>
      </c>
      <c r="E22" s="2343">
        <v>-167964.79239017511</v>
      </c>
      <c r="F22" s="2343">
        <v>-160213.23395478324</v>
      </c>
      <c r="G22" s="2343">
        <v>-178436.74406052617</v>
      </c>
      <c r="H22" s="2343">
        <v>-197170.63283079863</v>
      </c>
      <c r="I22" s="2343">
        <v>-208413.99512078569</v>
      </c>
      <c r="J22" s="2343">
        <v>-290281.75594556832</v>
      </c>
      <c r="K22" s="2343">
        <v>-241243.29533872168</v>
      </c>
      <c r="L22" s="2343">
        <v>-223941.42368018857</v>
      </c>
      <c r="M22" s="2343">
        <v>-228365.89304053553</v>
      </c>
      <c r="N22" s="2343">
        <v>-253670.94076909174</v>
      </c>
      <c r="O22" s="2343">
        <v>-228447.8020412412</v>
      </c>
      <c r="P22" s="2343">
        <v>-247808.3496271529</v>
      </c>
      <c r="Q22" s="2343">
        <v>-265124.03656681144</v>
      </c>
      <c r="R22" s="2343">
        <v>-355495.84501127648</v>
      </c>
      <c r="S22" s="2343">
        <v>-339121.23608578095</v>
      </c>
      <c r="T22" s="2343">
        <v>-278948.64632260479</v>
      </c>
      <c r="U22" s="2343">
        <v>-334835.27280591382</v>
      </c>
      <c r="V22" s="2343">
        <v>-338196.39639789652</v>
      </c>
      <c r="W22" s="2343">
        <v>-275410.6381148675</v>
      </c>
      <c r="X22" s="2343">
        <v>-267839.15695120388</v>
      </c>
      <c r="Y22" s="2343">
        <v>-285106.58652604092</v>
      </c>
      <c r="Z22" s="2343">
        <v>-287115.32820209052</v>
      </c>
      <c r="AA22" s="2343">
        <v>-307014.46544328536</v>
      </c>
      <c r="AB22" s="2344">
        <v>-304225.41263904743</v>
      </c>
      <c r="AC22" s="2344">
        <v>-360192.76941703947</v>
      </c>
      <c r="AD22" s="2344">
        <v>-326693.90905243735</v>
      </c>
      <c r="AE22" s="2344">
        <v>-284296.76536224369</v>
      </c>
      <c r="AF22" s="2344">
        <v>-309100.06330369157</v>
      </c>
      <c r="AG22" s="2344">
        <v>-250481.28800569542</v>
      </c>
      <c r="AH22" s="2344">
        <v>-202263.25465158638</v>
      </c>
      <c r="AI22" s="2344">
        <v>-261238.17069841415</v>
      </c>
      <c r="AJ22" s="2344">
        <v>-320917.76214387611</v>
      </c>
      <c r="AK22" s="2344">
        <v>-327443.60350902803</v>
      </c>
    </row>
    <row r="23" spans="1:37" ht="16.5" thickBot="1">
      <c r="A23" s="2342" t="s">
        <v>1319</v>
      </c>
      <c r="B23" s="2343">
        <v>23017.850362000005</v>
      </c>
      <c r="C23" s="2343">
        <v>25034.390629033449</v>
      </c>
      <c r="D23" s="2343">
        <v>50349.900742091937</v>
      </c>
      <c r="E23" s="2343">
        <v>45177.361591281195</v>
      </c>
      <c r="F23" s="2343">
        <v>33227.019</v>
      </c>
      <c r="G23" s="2343">
        <v>41718.766173000004</v>
      </c>
      <c r="H23" s="2343">
        <v>44152.231619999991</v>
      </c>
      <c r="I23" s="2343">
        <v>44606.308499999999</v>
      </c>
      <c r="J23" s="2343">
        <v>59293.076083407293</v>
      </c>
      <c r="K23" s="2343">
        <v>75028.102492812002</v>
      </c>
      <c r="L23" s="2343">
        <v>86484.481902447995</v>
      </c>
      <c r="M23" s="2343">
        <v>76396.46528321784</v>
      </c>
      <c r="N23" s="2343">
        <v>58511.238400000002</v>
      </c>
      <c r="O23" s="2343">
        <v>66728.748800000001</v>
      </c>
      <c r="P23" s="2343">
        <v>67030.329599999997</v>
      </c>
      <c r="Q23" s="2343">
        <v>51871.762799999997</v>
      </c>
      <c r="R23" s="2343">
        <v>59382.671313258928</v>
      </c>
      <c r="S23" s="2343">
        <v>53239.225455467269</v>
      </c>
      <c r="T23" s="2343">
        <v>62812.338541087927</v>
      </c>
      <c r="U23" s="2343">
        <v>44194.79984384033</v>
      </c>
      <c r="V23" s="2343">
        <v>34044.185700000002</v>
      </c>
      <c r="W23" s="2343">
        <v>37732.890930000001</v>
      </c>
      <c r="X23" s="2343">
        <v>60507.786839999993</v>
      </c>
      <c r="Y23" s="2343">
        <v>40645.299200000001</v>
      </c>
      <c r="Z23" s="2343">
        <v>30385.148174999998</v>
      </c>
      <c r="AA23" s="2343">
        <v>31620.573400000005</v>
      </c>
      <c r="AB23" s="2344">
        <v>29460.055157999996</v>
      </c>
      <c r="AC23" s="2344">
        <v>30162.678436800001</v>
      </c>
      <c r="AD23" s="2344">
        <v>89684.245779972975</v>
      </c>
      <c r="AE23" s="2344">
        <v>79517.526968862439</v>
      </c>
      <c r="AF23" s="2344">
        <v>92946.044309528908</v>
      </c>
      <c r="AG23" s="2344">
        <v>93998.398270715406</v>
      </c>
      <c r="AH23" s="2344">
        <v>94315.823584839498</v>
      </c>
      <c r="AI23" s="2344">
        <v>68978.325603812773</v>
      </c>
      <c r="AJ23" s="2344">
        <v>113344.99765748935</v>
      </c>
      <c r="AK23" s="2344">
        <v>100184.88416683076</v>
      </c>
    </row>
    <row r="24" spans="1:37" ht="16.5" thickBot="1">
      <c r="A24" s="2342" t="s">
        <v>1320</v>
      </c>
      <c r="B24" s="2343">
        <v>-201724.34002958299</v>
      </c>
      <c r="C24" s="2343">
        <v>-194551.80933294893</v>
      </c>
      <c r="D24" s="2343">
        <v>-204925.20868826445</v>
      </c>
      <c r="E24" s="2343">
        <v>-213142.1539814563</v>
      </c>
      <c r="F24" s="2343">
        <v>-193440.25295478321</v>
      </c>
      <c r="G24" s="2343">
        <v>-220155.51023352621</v>
      </c>
      <c r="H24" s="2343">
        <v>-241322.86445079863</v>
      </c>
      <c r="I24" s="2343">
        <v>-253020.30362078565</v>
      </c>
      <c r="J24" s="2343">
        <v>-349574.83202897565</v>
      </c>
      <c r="K24" s="2343">
        <v>-316271.39783153369</v>
      </c>
      <c r="L24" s="2343">
        <v>-310425.90558263654</v>
      </c>
      <c r="M24" s="2343">
        <v>-304762.3583237534</v>
      </c>
      <c r="N24" s="2343">
        <v>-312182.17916909175</v>
      </c>
      <c r="O24" s="2343">
        <v>-295176.5508412412</v>
      </c>
      <c r="P24" s="2343">
        <v>-314838.6792271529</v>
      </c>
      <c r="Q24" s="2343">
        <v>-316995.79936681141</v>
      </c>
      <c r="R24" s="2343">
        <v>-414878.51632453536</v>
      </c>
      <c r="S24" s="2343">
        <v>-392360.46154124825</v>
      </c>
      <c r="T24" s="2343">
        <v>-341760.98486369266</v>
      </c>
      <c r="U24" s="2343">
        <v>-379030.07264975412</v>
      </c>
      <c r="V24" s="2343">
        <v>-372240.58209789649</v>
      </c>
      <c r="W24" s="2343">
        <v>-313143.52904486755</v>
      </c>
      <c r="X24" s="2343">
        <v>-328346.9437912039</v>
      </c>
      <c r="Y24" s="2343">
        <v>-325751.88572604093</v>
      </c>
      <c r="Z24" s="2343">
        <v>-317500.4763770905</v>
      </c>
      <c r="AA24" s="2343">
        <v>-338635.03884328535</v>
      </c>
      <c r="AB24" s="2344">
        <v>-333685.4677970474</v>
      </c>
      <c r="AC24" s="2344">
        <v>-390355.44785383949</v>
      </c>
      <c r="AD24" s="2344">
        <v>-416378.15483241034</v>
      </c>
      <c r="AE24" s="2344">
        <v>-363814.29233110609</v>
      </c>
      <c r="AF24" s="2344">
        <v>-402046.10761322052</v>
      </c>
      <c r="AG24" s="2344">
        <v>-344479.68627641082</v>
      </c>
      <c r="AH24" s="2344">
        <v>-296579.07823642588</v>
      </c>
      <c r="AI24" s="2344">
        <v>-330216.49630222691</v>
      </c>
      <c r="AJ24" s="2344">
        <v>-434262.75980136549</v>
      </c>
      <c r="AK24" s="2344">
        <v>-427628.48767585878</v>
      </c>
    </row>
    <row r="25" spans="1:37" ht="16.5" thickBot="1">
      <c r="A25" s="2342" t="s">
        <v>1321</v>
      </c>
      <c r="B25" s="2343">
        <v>-40193.930399999997</v>
      </c>
      <c r="C25" s="2343">
        <v>-31573.350343507791</v>
      </c>
      <c r="D25" s="2343">
        <v>-7640.2269758509337</v>
      </c>
      <c r="E25" s="2343">
        <v>-20040.35144589761</v>
      </c>
      <c r="F25" s="2343">
        <v>-34732.53</v>
      </c>
      <c r="G25" s="2343">
        <v>-42325.309888500007</v>
      </c>
      <c r="H25" s="2343">
        <v>-36903.534480000002</v>
      </c>
      <c r="I25" s="2343">
        <v>-40224.170400000003</v>
      </c>
      <c r="J25" s="2343">
        <v>-109957.14763113781</v>
      </c>
      <c r="K25" s="2343">
        <v>-85742.787296905182</v>
      </c>
      <c r="L25" s="2343">
        <v>-77862.41775589998</v>
      </c>
      <c r="M25" s="2343">
        <v>-120926.33010299638</v>
      </c>
      <c r="N25" s="2343">
        <v>-119847.3444</v>
      </c>
      <c r="O25" s="2343">
        <v>-112889.6412</v>
      </c>
      <c r="P25" s="2343">
        <v>-83368.364399999991</v>
      </c>
      <c r="Q25" s="2343">
        <v>-125538.0984</v>
      </c>
      <c r="R25" s="2343">
        <v>-134082.1018876975</v>
      </c>
      <c r="S25" s="2343">
        <v>-117556.51992840001</v>
      </c>
      <c r="T25" s="2343">
        <v>-89693.745128200011</v>
      </c>
      <c r="U25" s="2343">
        <v>-133599.07950103379</v>
      </c>
      <c r="V25" s="2343">
        <v>-124302.85979999999</v>
      </c>
      <c r="W25" s="2343">
        <v>-126133.71581999998</v>
      </c>
      <c r="X25" s="2343">
        <v>-127315.06452</v>
      </c>
      <c r="Y25" s="2343">
        <v>-127341.1232</v>
      </c>
      <c r="Z25" s="2343">
        <v>-127093.390767</v>
      </c>
      <c r="AA25" s="2343">
        <v>-128794.19796000002</v>
      </c>
      <c r="AB25" s="2344">
        <v>-126586.49630219999</v>
      </c>
      <c r="AC25" s="2344">
        <v>-131023.34295960004</v>
      </c>
      <c r="AD25" s="2344">
        <v>-159168.56451</v>
      </c>
      <c r="AE25" s="2344">
        <v>-163295.44686</v>
      </c>
      <c r="AF25" s="2344">
        <v>-176909.15546874999</v>
      </c>
      <c r="AG25" s="2344">
        <v>-160330.626162</v>
      </c>
      <c r="AH25" s="2344">
        <v>-160550.32499999998</v>
      </c>
      <c r="AI25" s="2344">
        <v>-172788.68645190002</v>
      </c>
      <c r="AJ25" s="2344">
        <v>-275695.89523395</v>
      </c>
      <c r="AK25" s="2344">
        <v>-265928.00118076464</v>
      </c>
    </row>
    <row r="26" spans="1:37" ht="16.5" thickBot="1">
      <c r="A26" s="2342" t="s">
        <v>1319</v>
      </c>
      <c r="B26" s="2343">
        <v>3874.2405000000008</v>
      </c>
      <c r="C26" s="2343">
        <v>4077.1444197740266</v>
      </c>
      <c r="D26" s="2343">
        <v>25608.584875080749</v>
      </c>
      <c r="E26" s="2343">
        <v>12615.850765507175</v>
      </c>
      <c r="F26" s="2343">
        <v>7650.7200000000012</v>
      </c>
      <c r="G26" s="2343">
        <v>7181.7122880000006</v>
      </c>
      <c r="H26" s="2343">
        <v>5274.4705199999999</v>
      </c>
      <c r="I26" s="2343">
        <v>7992.8045999999995</v>
      </c>
      <c r="J26" s="2343">
        <v>7151.9773688621999</v>
      </c>
      <c r="K26" s="2343">
        <v>6382.9002030947995</v>
      </c>
      <c r="L26" s="2343">
        <v>6459.4542440999994</v>
      </c>
      <c r="M26" s="2343">
        <v>5145.9920286999977</v>
      </c>
      <c r="N26" s="2343">
        <v>3608.7156</v>
      </c>
      <c r="O26" s="2343">
        <v>1980.3588000000002</v>
      </c>
      <c r="P26" s="2343">
        <v>2731.6196999999997</v>
      </c>
      <c r="Q26" s="2343">
        <v>1723.5504000000001</v>
      </c>
      <c r="R26" s="2343">
        <v>1511.0115195024903</v>
      </c>
      <c r="S26" s="2343">
        <v>5449.9748760000002</v>
      </c>
      <c r="T26" s="2343">
        <v>3138.3778200000006</v>
      </c>
      <c r="U26" s="2343">
        <v>3042.7207266866026</v>
      </c>
      <c r="V26" s="2343">
        <v>1769.3802000000001</v>
      </c>
      <c r="W26" s="2343">
        <v>2467.7704800000001</v>
      </c>
      <c r="X26" s="2343">
        <v>3009.5434799999998</v>
      </c>
      <c r="Y26" s="2343">
        <v>4980.7968000000001</v>
      </c>
      <c r="Z26" s="2343">
        <v>1460.3593679999999</v>
      </c>
      <c r="AA26" s="2343">
        <v>2354.3418000000001</v>
      </c>
      <c r="AB26" s="2344">
        <v>3402.8376390000003</v>
      </c>
      <c r="AC26" s="2344">
        <v>2550.1103628000001</v>
      </c>
      <c r="AD26" s="2344">
        <v>2637.4980900000005</v>
      </c>
      <c r="AE26" s="2344">
        <v>1226.2887000000003</v>
      </c>
      <c r="AF26" s="2344">
        <v>3896.5454250000003</v>
      </c>
      <c r="AG26" s="2344">
        <v>3371.7083400000001</v>
      </c>
      <c r="AH26" s="2344">
        <v>383.17500000000001</v>
      </c>
      <c r="AI26" s="2344">
        <v>1038.3958053000001</v>
      </c>
      <c r="AJ26" s="2344">
        <v>2058.0601157999999</v>
      </c>
      <c r="AK26" s="2344">
        <v>1450.5485692353568</v>
      </c>
    </row>
    <row r="27" spans="1:37" ht="16.5" thickBot="1">
      <c r="A27" s="2342" t="s">
        <v>1320</v>
      </c>
      <c r="B27" s="2343">
        <v>-44068.170899999997</v>
      </c>
      <c r="C27" s="2343">
        <v>-35650.494763281822</v>
      </c>
      <c r="D27" s="2343">
        <v>-33248.811850931685</v>
      </c>
      <c r="E27" s="2343">
        <v>-32656.202211404783</v>
      </c>
      <c r="F27" s="2343">
        <v>-42383.25</v>
      </c>
      <c r="G27" s="2343">
        <v>-49507.022176500002</v>
      </c>
      <c r="H27" s="2343">
        <v>-42178.004999999997</v>
      </c>
      <c r="I27" s="2343">
        <v>-48216.974999999999</v>
      </c>
      <c r="J27" s="2343">
        <v>-117109.125</v>
      </c>
      <c r="K27" s="2343">
        <v>-92125.687499999985</v>
      </c>
      <c r="L27" s="2343">
        <v>-84321.871999999988</v>
      </c>
      <c r="M27" s="2343">
        <v>-126072.32213169639</v>
      </c>
      <c r="N27" s="2343">
        <v>-123456.06000000001</v>
      </c>
      <c r="O27" s="2343">
        <v>-114870</v>
      </c>
      <c r="P27" s="2343">
        <v>-86099.984099999987</v>
      </c>
      <c r="Q27" s="2343">
        <v>-127261.6488</v>
      </c>
      <c r="R27" s="2343">
        <v>-135593.1134072</v>
      </c>
      <c r="S27" s="2343">
        <v>-123006.4948044</v>
      </c>
      <c r="T27" s="2343">
        <v>-92832.12294820002</v>
      </c>
      <c r="U27" s="2343">
        <v>-136641.80022772041</v>
      </c>
      <c r="V27" s="2343">
        <v>-126072.24</v>
      </c>
      <c r="W27" s="2343">
        <v>-128601.48629999999</v>
      </c>
      <c r="X27" s="2343">
        <v>-130324.60800000001</v>
      </c>
      <c r="Y27" s="2343">
        <v>-132321.91999999998</v>
      </c>
      <c r="Z27" s="2343">
        <v>-128553.75013500001</v>
      </c>
      <c r="AA27" s="2343">
        <v>-131148.53976000001</v>
      </c>
      <c r="AB27" s="2344">
        <v>-129989.33394119999</v>
      </c>
      <c r="AC27" s="2344">
        <v>-133573.45332240002</v>
      </c>
      <c r="AD27" s="2344">
        <v>-161806.0626</v>
      </c>
      <c r="AE27" s="2344">
        <v>-164521.73556</v>
      </c>
      <c r="AF27" s="2344">
        <v>-180805.70089374998</v>
      </c>
      <c r="AG27" s="2344">
        <v>-163702.33450199998</v>
      </c>
      <c r="AH27" s="2344">
        <v>-160933.5</v>
      </c>
      <c r="AI27" s="2344">
        <v>-173827.0822572</v>
      </c>
      <c r="AJ27" s="2344">
        <v>-277753.95534975</v>
      </c>
      <c r="AK27" s="2344">
        <v>-267378.54975000001</v>
      </c>
    </row>
    <row r="28" spans="1:37" ht="16.5" thickBot="1">
      <c r="A28" s="2342" t="s">
        <v>1322</v>
      </c>
      <c r="B28" s="2343">
        <v>-147482.752499583</v>
      </c>
      <c r="C28" s="2343">
        <v>-149183.65334235347</v>
      </c>
      <c r="D28" s="2343">
        <v>-155506.97465298494</v>
      </c>
      <c r="E28" s="2343">
        <v>-156002.25901526789</v>
      </c>
      <c r="F28" s="2343">
        <v>-134761.7696215442</v>
      </c>
      <c r="G28" s="2343">
        <v>-144641.22392365104</v>
      </c>
      <c r="H28" s="2343">
        <v>-165094.63001079863</v>
      </c>
      <c r="I28" s="2343">
        <v>-172515.14902078567</v>
      </c>
      <c r="J28" s="2343">
        <v>-188525.96481443054</v>
      </c>
      <c r="K28" s="2343">
        <v>-163661.16894181646</v>
      </c>
      <c r="L28" s="2343">
        <v>-152194.71392428858</v>
      </c>
      <c r="M28" s="2343">
        <v>-116503.32241666057</v>
      </c>
      <c r="N28" s="2343">
        <v>-143853.83596909168</v>
      </c>
      <c r="O28" s="2343">
        <v>-126544.32764124122</v>
      </c>
      <c r="P28" s="2343">
        <v>-167887.57202715293</v>
      </c>
      <c r="Q28" s="2343">
        <v>-144409.0993668114</v>
      </c>
      <c r="R28" s="2343">
        <v>-225460.77614346394</v>
      </c>
      <c r="S28" s="2343">
        <v>-229057.70776894828</v>
      </c>
      <c r="T28" s="2343">
        <v>-196038.60804749269</v>
      </c>
      <c r="U28" s="2343">
        <v>-213366.95816785726</v>
      </c>
      <c r="V28" s="2343">
        <v>-222041.42319789654</v>
      </c>
      <c r="W28" s="2343">
        <v>-158096.20598486753</v>
      </c>
      <c r="X28" s="2343">
        <v>-147896.35827120391</v>
      </c>
      <c r="Y28" s="2343">
        <v>-165001.03812604095</v>
      </c>
      <c r="Z28" s="2343">
        <v>-157324.32915809052</v>
      </c>
      <c r="AA28" s="2343">
        <v>-179217.23528328538</v>
      </c>
      <c r="AB28" s="2344">
        <v>-171486.97281984746</v>
      </c>
      <c r="AC28" s="2344">
        <v>-224436.50755763942</v>
      </c>
      <c r="AD28" s="2344">
        <v>-227885.97293307548</v>
      </c>
      <c r="AE28" s="2344">
        <v>-169433.47585770494</v>
      </c>
      <c r="AF28" s="2344">
        <v>-189745.87685399503</v>
      </c>
      <c r="AG28" s="2344">
        <v>-145303.67906441083</v>
      </c>
      <c r="AH28" s="2344">
        <v>-118508.43622122587</v>
      </c>
      <c r="AI28" s="2344">
        <v>-137362.91619388657</v>
      </c>
      <c r="AJ28" s="2344">
        <v>-111514.76166532183</v>
      </c>
      <c r="AK28" s="2344">
        <v>-124605.61660870958</v>
      </c>
    </row>
    <row r="29" spans="1:37" ht="16.5" thickBot="1">
      <c r="A29" s="2342" t="s">
        <v>1319</v>
      </c>
      <c r="B29" s="2343">
        <v>6320.3296</v>
      </c>
      <c r="C29" s="2343">
        <v>9095.347946746755</v>
      </c>
      <c r="D29" s="2343">
        <v>15259.454702111805</v>
      </c>
      <c r="E29" s="2343">
        <v>18811.393569602507</v>
      </c>
      <c r="F29" s="2343">
        <v>13687.254000000001</v>
      </c>
      <c r="G29" s="2343">
        <v>20877.718749000003</v>
      </c>
      <c r="H29" s="2343">
        <v>26279.117009999998</v>
      </c>
      <c r="I29" s="2343">
        <v>23746.673300000002</v>
      </c>
      <c r="J29" s="2343">
        <v>38315.530014545104</v>
      </c>
      <c r="K29" s="2343">
        <v>54862.454989717204</v>
      </c>
      <c r="L29" s="2343">
        <v>66228.503658347996</v>
      </c>
      <c r="M29" s="2343">
        <v>55057.930973733317</v>
      </c>
      <c r="N29" s="2343">
        <v>36866.481800000009</v>
      </c>
      <c r="O29" s="2343">
        <v>45218.958400000003</v>
      </c>
      <c r="P29" s="2343">
        <v>47191.504499999995</v>
      </c>
      <c r="Q29" s="2343">
        <v>32075.643599999999</v>
      </c>
      <c r="R29" s="2343">
        <v>41862.574508871483</v>
      </c>
      <c r="S29" s="2343">
        <v>30794.230893</v>
      </c>
      <c r="T29" s="2343">
        <v>41606.146154000002</v>
      </c>
      <c r="U29" s="2343">
        <v>21476.927221597125</v>
      </c>
      <c r="V29" s="2343">
        <v>15061.5759</v>
      </c>
      <c r="W29" s="2343">
        <v>16575.84705</v>
      </c>
      <c r="X29" s="2343">
        <v>38564.349759999997</v>
      </c>
      <c r="Y29" s="2343">
        <v>16303.0592</v>
      </c>
      <c r="Z29" s="2343">
        <v>16165.366893</v>
      </c>
      <c r="AA29" s="2343">
        <v>14292.992200000001</v>
      </c>
      <c r="AB29" s="2344">
        <v>10949.616942000001</v>
      </c>
      <c r="AC29" s="2344">
        <v>12938.130660000001</v>
      </c>
      <c r="AD29" s="2344">
        <v>18420.997896000004</v>
      </c>
      <c r="AE29" s="2344">
        <v>16684.240300000005</v>
      </c>
      <c r="AF29" s="2344">
        <v>23874.446250000001</v>
      </c>
      <c r="AG29" s="2344">
        <v>29763.775019999994</v>
      </c>
      <c r="AH29" s="2344">
        <v>12672.088500000002</v>
      </c>
      <c r="AI29" s="2344">
        <v>15295.317759000001</v>
      </c>
      <c r="AJ29" s="2344">
        <v>37392.6413082</v>
      </c>
      <c r="AK29" s="2344">
        <v>32903.77527473095</v>
      </c>
    </row>
    <row r="30" spans="1:37" ht="16.5" thickBot="1">
      <c r="A30" s="2342" t="s">
        <v>1320</v>
      </c>
      <c r="B30" s="2343">
        <v>-153803.082099583</v>
      </c>
      <c r="C30" s="2343">
        <v>-158279.00128910024</v>
      </c>
      <c r="D30" s="2343">
        <v>-170766.42935509674</v>
      </c>
      <c r="E30" s="2343">
        <v>-174813.6525848704</v>
      </c>
      <c r="F30" s="2343">
        <v>-148449.02362154421</v>
      </c>
      <c r="G30" s="2343">
        <v>-165518.94267265103</v>
      </c>
      <c r="H30" s="2343">
        <v>-191373.74702079862</v>
      </c>
      <c r="I30" s="2343">
        <v>-196261.82232078566</v>
      </c>
      <c r="J30" s="2343">
        <v>-226841.49482897561</v>
      </c>
      <c r="K30" s="2343">
        <v>-218523.62393153363</v>
      </c>
      <c r="L30" s="2343">
        <v>-218423.21758263657</v>
      </c>
      <c r="M30" s="2343">
        <v>-171561.25339039389</v>
      </c>
      <c r="N30" s="2343">
        <v>-180720.31776909169</v>
      </c>
      <c r="O30" s="2343">
        <v>-171763.28604124123</v>
      </c>
      <c r="P30" s="2343">
        <v>-215079.07652715291</v>
      </c>
      <c r="Q30" s="2343">
        <v>-176484.74296681141</v>
      </c>
      <c r="R30" s="2343">
        <v>-267323.35065233544</v>
      </c>
      <c r="S30" s="2343">
        <v>-259851.93866194828</v>
      </c>
      <c r="T30" s="2343">
        <v>-237644.75420149267</v>
      </c>
      <c r="U30" s="2343">
        <v>-234843.88538945437</v>
      </c>
      <c r="V30" s="2343">
        <v>-237102.99909789654</v>
      </c>
      <c r="W30" s="2343">
        <v>-174672.05303486754</v>
      </c>
      <c r="X30" s="2343">
        <v>-186460.70803120389</v>
      </c>
      <c r="Y30" s="2343">
        <v>-181304.09732604094</v>
      </c>
      <c r="Z30" s="2343">
        <v>-173489.69605109052</v>
      </c>
      <c r="AA30" s="2343">
        <v>-193510.22748328536</v>
      </c>
      <c r="AB30" s="2344">
        <v>-182436.58976184748</v>
      </c>
      <c r="AC30" s="2344">
        <v>-237374.63821763941</v>
      </c>
      <c r="AD30" s="2344">
        <v>-246306.97082907546</v>
      </c>
      <c r="AE30" s="2344">
        <v>-186117.71615770494</v>
      </c>
      <c r="AF30" s="2344">
        <v>-213620.323103995</v>
      </c>
      <c r="AG30" s="2344">
        <v>-175067.45408441086</v>
      </c>
      <c r="AH30" s="2344">
        <v>-131180.52472122587</v>
      </c>
      <c r="AI30" s="2344">
        <v>-152658.2339528866</v>
      </c>
      <c r="AJ30" s="2344">
        <v>-148907.40297352182</v>
      </c>
      <c r="AK30" s="2344">
        <v>-157509.39188344052</v>
      </c>
    </row>
    <row r="31" spans="1:37" ht="16.5" thickBot="1">
      <c r="A31" s="2342" t="s">
        <v>1323</v>
      </c>
      <c r="B31" s="2343">
        <v>8970.1932320000014</v>
      </c>
      <c r="C31" s="2343">
        <v>11239.584981945782</v>
      </c>
      <c r="D31" s="2343">
        <v>8571.893682663358</v>
      </c>
      <c r="E31" s="2343">
        <v>8077.8180709904127</v>
      </c>
      <c r="F31" s="2343">
        <v>9281.0656667610001</v>
      </c>
      <c r="G31" s="2343">
        <v>8529.7897516248504</v>
      </c>
      <c r="H31" s="2343">
        <v>4827.531659999996</v>
      </c>
      <c r="I31" s="2343">
        <v>4325.3242999999984</v>
      </c>
      <c r="J31" s="2343">
        <v>8201.3564999999999</v>
      </c>
      <c r="K31" s="2343">
        <v>8160.6608999999989</v>
      </c>
      <c r="L31" s="2343">
        <v>6115.7079999999987</v>
      </c>
      <c r="M31" s="2343">
        <v>9063.7594791214269</v>
      </c>
      <c r="N31" s="2343">
        <v>10030.239600000001</v>
      </c>
      <c r="O31" s="2343">
        <v>10986.166800000003</v>
      </c>
      <c r="P31" s="2343">
        <v>3447.5867999999987</v>
      </c>
      <c r="Q31" s="2343">
        <v>4823.1612000000005</v>
      </c>
      <c r="R31" s="2343">
        <v>4047.0330198849542</v>
      </c>
      <c r="S31" s="2343">
        <v>7492.9916115672586</v>
      </c>
      <c r="T31" s="2343">
        <v>6783.7068530879324</v>
      </c>
      <c r="U31" s="2343">
        <v>12130.764862977261</v>
      </c>
      <c r="V31" s="2343">
        <v>8147.886599999998</v>
      </c>
      <c r="W31" s="2343">
        <v>8819.283690000002</v>
      </c>
      <c r="X31" s="2343">
        <v>7372.2658399999964</v>
      </c>
      <c r="Y31" s="2343">
        <v>7235.5747999999985</v>
      </c>
      <c r="Z31" s="2343">
        <v>-2697.6082770000007</v>
      </c>
      <c r="AA31" s="2343">
        <v>996.96780000000012</v>
      </c>
      <c r="AB31" s="2344">
        <v>-6151.9435169999988</v>
      </c>
      <c r="AC31" s="2344">
        <v>-4732.9188998000027</v>
      </c>
      <c r="AD31" s="2344">
        <v>60360.62839063807</v>
      </c>
      <c r="AE31" s="2344">
        <v>48432.157355461291</v>
      </c>
      <c r="AF31" s="2344">
        <v>57554.969019053431</v>
      </c>
      <c r="AG31" s="2344">
        <v>55153.017220715417</v>
      </c>
      <c r="AH31" s="2344">
        <v>76795.506569639489</v>
      </c>
      <c r="AI31" s="2344">
        <v>48913.43194737249</v>
      </c>
      <c r="AJ31" s="2344">
        <v>66292.894755395741</v>
      </c>
      <c r="AK31" s="2344">
        <v>63090.014280446208</v>
      </c>
    </row>
    <row r="32" spans="1:37" ht="16.5" thickBot="1">
      <c r="A32" s="2342" t="s">
        <v>1319</v>
      </c>
      <c r="B32" s="2343">
        <v>12823.280262</v>
      </c>
      <c r="C32" s="2343">
        <v>11861.898262512665</v>
      </c>
      <c r="D32" s="2343">
        <v>9481.861164899381</v>
      </c>
      <c r="E32" s="2343">
        <v>13750.117256171512</v>
      </c>
      <c r="F32" s="2343">
        <v>11889.045</v>
      </c>
      <c r="G32" s="2343">
        <v>13659.335136000002</v>
      </c>
      <c r="H32" s="2343">
        <v>12598.64409</v>
      </c>
      <c r="I32" s="2343">
        <v>12866.830599999999</v>
      </c>
      <c r="J32" s="2343">
        <v>13825.5687</v>
      </c>
      <c r="K32" s="2343">
        <v>13782.747299999997</v>
      </c>
      <c r="L32" s="2343">
        <v>13796.523999999999</v>
      </c>
      <c r="M32" s="2343">
        <v>16192.542280784519</v>
      </c>
      <c r="N32" s="2343">
        <v>18036.041000000001</v>
      </c>
      <c r="O32" s="2343">
        <v>19529.4316</v>
      </c>
      <c r="P32" s="2343">
        <v>17107.205399999999</v>
      </c>
      <c r="Q32" s="2343">
        <v>18072.568800000001</v>
      </c>
      <c r="R32" s="2343">
        <v>16009.085284884952</v>
      </c>
      <c r="S32" s="2343">
        <v>16995.019686467262</v>
      </c>
      <c r="T32" s="2343">
        <v>18067.814567087931</v>
      </c>
      <c r="U32" s="2343">
        <v>19675.151895556606</v>
      </c>
      <c r="V32" s="2343">
        <v>17213.229599999999</v>
      </c>
      <c r="W32" s="2343">
        <v>18689.273400000002</v>
      </c>
      <c r="X32" s="2343">
        <v>18933.893599999999</v>
      </c>
      <c r="Y32" s="2343">
        <v>19361.443199999998</v>
      </c>
      <c r="Z32" s="2343">
        <v>12759.421914</v>
      </c>
      <c r="AA32" s="2343">
        <v>14973.2394</v>
      </c>
      <c r="AB32" s="2344">
        <v>15107.600576999999</v>
      </c>
      <c r="AC32" s="2344">
        <v>14674.437414</v>
      </c>
      <c r="AD32" s="2344">
        <v>68625.74979397298</v>
      </c>
      <c r="AE32" s="2344">
        <v>61606.997968862423</v>
      </c>
      <c r="AF32" s="2344">
        <v>65175.052634528904</v>
      </c>
      <c r="AG32" s="2344">
        <v>60862.914910715423</v>
      </c>
      <c r="AH32" s="2344">
        <v>81260.560084839497</v>
      </c>
      <c r="AI32" s="2344">
        <v>52644.612039512765</v>
      </c>
      <c r="AJ32" s="2344">
        <v>73894.296233489353</v>
      </c>
      <c r="AK32" s="2344">
        <v>65830.560322864447</v>
      </c>
    </row>
    <row r="33" spans="1:37" ht="16.5" thickBot="1">
      <c r="A33" s="2342" t="s">
        <v>1320</v>
      </c>
      <c r="B33" s="2343">
        <v>-3853.0870299999997</v>
      </c>
      <c r="C33" s="2343">
        <v>-622.31328056688335</v>
      </c>
      <c r="D33" s="2343">
        <v>-909.96748223602469</v>
      </c>
      <c r="E33" s="2343">
        <v>-5672.2991851810993</v>
      </c>
      <c r="F33" s="2343">
        <v>-2607.979333239</v>
      </c>
      <c r="G33" s="2343">
        <v>-5129.5453843751511</v>
      </c>
      <c r="H33" s="2343">
        <v>-7771.1124300000029</v>
      </c>
      <c r="I33" s="2343">
        <v>-8541.5063000000009</v>
      </c>
      <c r="J33" s="2343">
        <v>-5624.2122000000018</v>
      </c>
      <c r="K33" s="2343">
        <v>-5622.0863999999992</v>
      </c>
      <c r="L33" s="2343">
        <v>-7680.8159999999998</v>
      </c>
      <c r="M33" s="2343">
        <v>-7128.7828016630929</v>
      </c>
      <c r="N33" s="2343">
        <v>-8005.8014000000003</v>
      </c>
      <c r="O33" s="2343">
        <v>-8543.2647999999972</v>
      </c>
      <c r="P33" s="2343">
        <v>-13659.618600000002</v>
      </c>
      <c r="Q33" s="2343">
        <v>-13249.407599999999</v>
      </c>
      <c r="R33" s="2343">
        <v>-11962.052264999997</v>
      </c>
      <c r="S33" s="2343">
        <v>-9502.0280749000012</v>
      </c>
      <c r="T33" s="2343">
        <v>-11284.107713999998</v>
      </c>
      <c r="U33" s="2343">
        <v>-7544.3870325793459</v>
      </c>
      <c r="V33" s="2343">
        <v>-9065.3430000000008</v>
      </c>
      <c r="W33" s="2343">
        <v>-9869.989709999998</v>
      </c>
      <c r="X33" s="2343">
        <v>-11561.627760000003</v>
      </c>
      <c r="Y33" s="2343">
        <v>-12125.868400000001</v>
      </c>
      <c r="Z33" s="2343">
        <v>-15457.030191000002</v>
      </c>
      <c r="AA33" s="2343">
        <v>-13976.2716</v>
      </c>
      <c r="AB33" s="2344">
        <v>-21259.544093999997</v>
      </c>
      <c r="AC33" s="2344">
        <v>-19407.356313800003</v>
      </c>
      <c r="AD33" s="2344">
        <v>-8265.1214033349097</v>
      </c>
      <c r="AE33" s="2344">
        <v>-13174.840613401127</v>
      </c>
      <c r="AF33" s="2344">
        <v>-7620.0836154754779</v>
      </c>
      <c r="AG33" s="2344">
        <v>-5709.8976899999998</v>
      </c>
      <c r="AH33" s="2344">
        <v>-4465.0535152000002</v>
      </c>
      <c r="AI33" s="2344">
        <v>-3731.1800921402769</v>
      </c>
      <c r="AJ33" s="2344">
        <v>-7601.4014780936086</v>
      </c>
      <c r="AK33" s="2344">
        <v>-2740.546042418237</v>
      </c>
    </row>
    <row r="34" spans="1:37" ht="16.5" thickBot="1">
      <c r="A34" s="2342" t="s">
        <v>1324</v>
      </c>
      <c r="B34" s="2343">
        <v>-253795.45881950003</v>
      </c>
      <c r="C34" s="2343">
        <v>-227889.37199289686</v>
      </c>
      <c r="D34" s="2343">
        <v>-317495.29594574991</v>
      </c>
      <c r="E34" s="2343">
        <v>-292837.88632272067</v>
      </c>
      <c r="F34" s="2343">
        <v>-179210.15272055703</v>
      </c>
      <c r="G34" s="2343">
        <v>-130017.62836253847</v>
      </c>
      <c r="H34" s="2343">
        <v>-164011.66464461997</v>
      </c>
      <c r="I34" s="2343">
        <v>-183560.06001114997</v>
      </c>
      <c r="J34" s="2343">
        <v>-164087.37538497816</v>
      </c>
      <c r="K34" s="2343">
        <v>-174589.14058632709</v>
      </c>
      <c r="L34" s="2343">
        <v>-262525.93051284872</v>
      </c>
      <c r="M34" s="2343">
        <v>-152711.5457504993</v>
      </c>
      <c r="N34" s="2343">
        <v>-113134.45144377701</v>
      </c>
      <c r="O34" s="2343">
        <v>-159846.90969659999</v>
      </c>
      <c r="P34" s="2343">
        <v>-301921.84245239996</v>
      </c>
      <c r="Q34" s="2343">
        <v>-346670.76838680002</v>
      </c>
      <c r="R34" s="2343">
        <v>-276000.53610390384</v>
      </c>
      <c r="S34" s="2343">
        <v>-247640.10809889721</v>
      </c>
      <c r="T34" s="2343">
        <v>-187687.93950940287</v>
      </c>
      <c r="U34" s="2343">
        <v>-168774.22987490625</v>
      </c>
      <c r="V34" s="2343">
        <v>-154346.80687125001</v>
      </c>
      <c r="W34" s="2343">
        <v>-201407.68610024996</v>
      </c>
      <c r="X34" s="2343">
        <v>-241699.85493499995</v>
      </c>
      <c r="Y34" s="2343">
        <v>-240392.08369499998</v>
      </c>
      <c r="Z34" s="2343">
        <v>-258468.00571150985</v>
      </c>
      <c r="AA34" s="2343">
        <v>-292986.80021019711</v>
      </c>
      <c r="AB34" s="2344">
        <v>-106711.373532375</v>
      </c>
      <c r="AC34" s="2344">
        <v>-88290.316660000011</v>
      </c>
      <c r="AD34" s="2344">
        <v>-281019.66739722498</v>
      </c>
      <c r="AE34" s="2344">
        <v>-206997.01420125007</v>
      </c>
      <c r="AF34" s="2344">
        <v>-350023.79683937505</v>
      </c>
      <c r="AG34" s="2344">
        <v>-186527.00684450593</v>
      </c>
      <c r="AH34" s="2344">
        <v>9263.9948271248413</v>
      </c>
      <c r="AI34" s="2344">
        <v>7558.5201074247016</v>
      </c>
      <c r="AJ34" s="2344">
        <v>-41547.080081786436</v>
      </c>
      <c r="AK34" s="2344">
        <v>13652.23421387734</v>
      </c>
    </row>
    <row r="35" spans="1:37" ht="16.5" thickBot="1">
      <c r="A35" s="2342" t="s">
        <v>1325</v>
      </c>
      <c r="B35" s="2343">
        <v>18067.389093000002</v>
      </c>
      <c r="C35" s="2343">
        <v>16712.847798038474</v>
      </c>
      <c r="D35" s="2343">
        <v>13359.489264202073</v>
      </c>
      <c r="E35" s="2343">
        <v>19373.258126300807</v>
      </c>
      <c r="F35" s="2343">
        <v>19223.709120000003</v>
      </c>
      <c r="G35" s="2343">
        <v>23790.947481120005</v>
      </c>
      <c r="H35" s="2343">
        <v>22111.634129999999</v>
      </c>
      <c r="I35" s="2343">
        <v>24545.176308000002</v>
      </c>
      <c r="J35" s="2343">
        <v>23979.320955021838</v>
      </c>
      <c r="K35" s="2343">
        <v>18865.720873672883</v>
      </c>
      <c r="L35" s="2343">
        <v>17190.704637151244</v>
      </c>
      <c r="M35" s="2343">
        <v>25813.455503495778</v>
      </c>
      <c r="N35" s="2343">
        <v>26522.962272800007</v>
      </c>
      <c r="O35" s="2343">
        <v>25023.8536184</v>
      </c>
      <c r="P35" s="2343">
        <v>22925.503677600002</v>
      </c>
      <c r="Q35" s="2343">
        <v>21350.9871432</v>
      </c>
      <c r="R35" s="2343">
        <v>22238.651360446158</v>
      </c>
      <c r="S35" s="2343">
        <v>21832.939812577762</v>
      </c>
      <c r="T35" s="2343">
        <v>22127.19716202213</v>
      </c>
      <c r="U35" s="2343">
        <v>21138.413072300777</v>
      </c>
      <c r="V35" s="2343">
        <v>21895.689899999998</v>
      </c>
      <c r="W35" s="2343">
        <v>20975.1129</v>
      </c>
      <c r="X35" s="2343">
        <v>20617.565199999997</v>
      </c>
      <c r="Y35" s="2343">
        <v>21143.42</v>
      </c>
      <c r="Z35" s="2343">
        <v>21970.919465999999</v>
      </c>
      <c r="AA35" s="2343">
        <v>20958.1666</v>
      </c>
      <c r="AB35" s="2344">
        <v>20630.775837000001</v>
      </c>
      <c r="AC35" s="2344">
        <v>21763.955850000002</v>
      </c>
      <c r="AD35" s="2344">
        <v>19002.2353028</v>
      </c>
      <c r="AE35" s="2344">
        <v>20891.931060000006</v>
      </c>
      <c r="AF35" s="2344">
        <v>18895.1996</v>
      </c>
      <c r="AG35" s="2344">
        <v>20783.556024000001</v>
      </c>
      <c r="AH35" s="2344">
        <v>64442.792433654249</v>
      </c>
      <c r="AI35" s="2344">
        <v>72887.001641611001</v>
      </c>
      <c r="AJ35" s="2344">
        <v>50985.155002774365</v>
      </c>
      <c r="AK35" s="2344">
        <v>68523.343617369435</v>
      </c>
    </row>
    <row r="36" spans="1:37" ht="16.5" thickBot="1">
      <c r="A36" s="2342" t="s">
        <v>1326</v>
      </c>
      <c r="B36" s="2343">
        <v>-271862.84791250003</v>
      </c>
      <c r="C36" s="2343">
        <v>-244602.21979093534</v>
      </c>
      <c r="D36" s="2343">
        <v>-330854.78520995204</v>
      </c>
      <c r="E36" s="2343">
        <v>-312211.14444902143</v>
      </c>
      <c r="F36" s="2343">
        <v>-198433.86184055702</v>
      </c>
      <c r="G36" s="2343">
        <v>-153808.57584365847</v>
      </c>
      <c r="H36" s="2343">
        <v>-186123.29877461999</v>
      </c>
      <c r="I36" s="2343">
        <v>-208105.23631914996</v>
      </c>
      <c r="J36" s="2343">
        <v>-188066.69634000002</v>
      </c>
      <c r="K36" s="2343">
        <v>-193454.86145999996</v>
      </c>
      <c r="L36" s="2343">
        <v>-279716.63514999999</v>
      </c>
      <c r="M36" s="2343">
        <v>-178525.00125399505</v>
      </c>
      <c r="N36" s="2343">
        <v>-139657.41371657702</v>
      </c>
      <c r="O36" s="2343">
        <v>-184870.76331499999</v>
      </c>
      <c r="P36" s="2343">
        <v>-324847.34612999996</v>
      </c>
      <c r="Q36" s="2343">
        <v>-368021.75553000002</v>
      </c>
      <c r="R36" s="2343">
        <v>-298239.18746435002</v>
      </c>
      <c r="S36" s="2343">
        <v>-269473.04791147501</v>
      </c>
      <c r="T36" s="2343">
        <v>-209815.13667142502</v>
      </c>
      <c r="U36" s="2343">
        <v>-189912.64294720703</v>
      </c>
      <c r="V36" s="2343">
        <v>-176242.49677125001</v>
      </c>
      <c r="W36" s="2343">
        <v>-222382.79900024997</v>
      </c>
      <c r="X36" s="2343">
        <v>-262317.42013499996</v>
      </c>
      <c r="Y36" s="2343">
        <v>-261535.50369499996</v>
      </c>
      <c r="Z36" s="2343">
        <v>-280438.92517750984</v>
      </c>
      <c r="AA36" s="2343">
        <v>-313944.9668101971</v>
      </c>
      <c r="AB36" s="2344">
        <v>-127342.14936937501</v>
      </c>
      <c r="AC36" s="2344">
        <v>-110054.27251000001</v>
      </c>
      <c r="AD36" s="2344">
        <v>-300021.90270002501</v>
      </c>
      <c r="AE36" s="2344">
        <v>-227888.94526125008</v>
      </c>
      <c r="AF36" s="2344">
        <v>-368918.99643937504</v>
      </c>
      <c r="AG36" s="2344">
        <v>-207310.56286850592</v>
      </c>
      <c r="AH36" s="2344">
        <v>-55178.797606529406</v>
      </c>
      <c r="AI36" s="2344">
        <v>-65328.4815341863</v>
      </c>
      <c r="AJ36" s="2344">
        <v>-92532.235084560802</v>
      </c>
      <c r="AK36" s="2344">
        <v>-54871.109403492097</v>
      </c>
    </row>
    <row r="37" spans="1:37" ht="16.5" thickBot="1">
      <c r="A37" s="2342" t="s">
        <v>1327</v>
      </c>
      <c r="B37" s="2343">
        <v>-21101.39564975</v>
      </c>
      <c r="C37" s="2343">
        <v>-24420.752372246323</v>
      </c>
      <c r="D37" s="2343">
        <v>-32474.073702930771</v>
      </c>
      <c r="E37" s="2343">
        <v>-32125.691487841024</v>
      </c>
      <c r="F37" s="2343">
        <v>-25489.878788177997</v>
      </c>
      <c r="G37" s="2343">
        <v>-25870.868025337506</v>
      </c>
      <c r="H37" s="2343">
        <v>-26437.210532249996</v>
      </c>
      <c r="I37" s="2343">
        <v>-30507.34730125</v>
      </c>
      <c r="J37" s="2343">
        <v>-25235.752402499998</v>
      </c>
      <c r="K37" s="2343">
        <v>-27507.650834999997</v>
      </c>
      <c r="L37" s="2343">
        <v>-36236.045474999999</v>
      </c>
      <c r="M37" s="2343">
        <v>-24966.998466030553</v>
      </c>
      <c r="N37" s="2343">
        <v>-27461.094705327007</v>
      </c>
      <c r="O37" s="2343">
        <v>-32780.442327500001</v>
      </c>
      <c r="P37" s="2343">
        <v>-46160.344664999997</v>
      </c>
      <c r="Q37" s="2343">
        <v>-63503.546535000009</v>
      </c>
      <c r="R37" s="2343">
        <v>-41021.222204450009</v>
      </c>
      <c r="S37" s="2343">
        <v>-28673.255024787501</v>
      </c>
      <c r="T37" s="2343">
        <v>-23486.805734512505</v>
      </c>
      <c r="U37" s="2343">
        <v>-36492.861283205748</v>
      </c>
      <c r="V37" s="2343">
        <v>-20996.830325625004</v>
      </c>
      <c r="W37" s="2343">
        <v>-28621.283084625</v>
      </c>
      <c r="X37" s="2343">
        <v>-29157.312567500005</v>
      </c>
      <c r="Y37" s="2343">
        <v>-28923.252567500003</v>
      </c>
      <c r="Z37" s="2343">
        <v>-30801.432506062505</v>
      </c>
      <c r="AA37" s="2343">
        <v>-35542.818687500003</v>
      </c>
      <c r="AB37" s="2344">
        <v>-14026.466323687502</v>
      </c>
      <c r="AC37" s="2344">
        <v>-22619.563889650006</v>
      </c>
      <c r="AD37" s="2344">
        <v>-129438.4168566625</v>
      </c>
      <c r="AE37" s="2344">
        <v>-42057.395095625012</v>
      </c>
      <c r="AF37" s="2344">
        <v>-58677.444833125002</v>
      </c>
      <c r="AG37" s="2344">
        <v>-28266.513324880871</v>
      </c>
      <c r="AH37" s="2344">
        <v>-12809.970093750002</v>
      </c>
      <c r="AI37" s="2344">
        <v>-9517.2720623999994</v>
      </c>
      <c r="AJ37" s="2344">
        <v>-41824.173051800004</v>
      </c>
      <c r="AK37" s="2344">
        <v>-17718.094789537499</v>
      </c>
    </row>
    <row r="38" spans="1:37" ht="16.5" thickBot="1">
      <c r="A38" s="2342" t="s">
        <v>1325</v>
      </c>
      <c r="B38" s="2351">
        <v>0</v>
      </c>
      <c r="C38" s="2351">
        <v>0</v>
      </c>
      <c r="D38" s="2351">
        <v>0</v>
      </c>
      <c r="E38" s="2351">
        <v>0</v>
      </c>
      <c r="F38" s="2351">
        <v>0</v>
      </c>
      <c r="G38" s="2351">
        <v>0</v>
      </c>
      <c r="H38" s="2351">
        <v>0</v>
      </c>
      <c r="I38" s="2351">
        <v>0</v>
      </c>
      <c r="J38" s="2351">
        <v>0</v>
      </c>
      <c r="K38" s="2351">
        <v>0</v>
      </c>
      <c r="L38" s="2351">
        <v>0</v>
      </c>
      <c r="M38" s="2343">
        <v>0</v>
      </c>
      <c r="N38" s="2343">
        <v>0</v>
      </c>
      <c r="O38" s="2343">
        <v>0</v>
      </c>
      <c r="P38" s="2343">
        <v>0</v>
      </c>
      <c r="Q38" s="2343">
        <v>0</v>
      </c>
      <c r="R38" s="2343">
        <v>0</v>
      </c>
      <c r="S38" s="2343">
        <v>0</v>
      </c>
      <c r="T38" s="2343">
        <v>0</v>
      </c>
      <c r="U38" s="2343">
        <v>0</v>
      </c>
      <c r="V38" s="2343">
        <v>0</v>
      </c>
      <c r="W38" s="2343">
        <v>0</v>
      </c>
      <c r="X38" s="2343">
        <v>0</v>
      </c>
      <c r="Y38" s="2343">
        <v>0</v>
      </c>
      <c r="Z38" s="2343">
        <v>0</v>
      </c>
      <c r="AA38" s="2343">
        <v>0</v>
      </c>
      <c r="AB38" s="2344">
        <v>0</v>
      </c>
      <c r="AC38" s="2344">
        <v>0</v>
      </c>
      <c r="AD38" s="2344">
        <v>0</v>
      </c>
      <c r="AE38" s="2344">
        <v>0</v>
      </c>
      <c r="AF38" s="2344">
        <v>0</v>
      </c>
      <c r="AG38" s="2344">
        <v>0</v>
      </c>
      <c r="AH38" s="2344">
        <v>0</v>
      </c>
      <c r="AI38" s="2344">
        <v>0</v>
      </c>
      <c r="AJ38" s="2344">
        <v>0</v>
      </c>
      <c r="AK38" s="2344">
        <v>0</v>
      </c>
    </row>
    <row r="39" spans="1:37" ht="16.5" thickBot="1">
      <c r="A39" s="2342" t="s">
        <v>1326</v>
      </c>
      <c r="B39" s="2343">
        <v>-21101.39564975</v>
      </c>
      <c r="C39" s="2343">
        <v>-24420.752372246323</v>
      </c>
      <c r="D39" s="2343">
        <v>-32474.073702930771</v>
      </c>
      <c r="E39" s="2343">
        <v>-32125.691487841024</v>
      </c>
      <c r="F39" s="2343">
        <v>-25489.878788177997</v>
      </c>
      <c r="G39" s="2343">
        <v>-25870.868025337506</v>
      </c>
      <c r="H39" s="2343">
        <v>-26437.210532249996</v>
      </c>
      <c r="I39" s="2343">
        <v>-30507.34730125</v>
      </c>
      <c r="J39" s="2343">
        <v>-25235.752402499998</v>
      </c>
      <c r="K39" s="2343">
        <v>-27507.650834999997</v>
      </c>
      <c r="L39" s="2343">
        <v>-36236.045474999999</v>
      </c>
      <c r="M39" s="2343">
        <v>-24966.998466030553</v>
      </c>
      <c r="N39" s="2343">
        <v>-27461.094705327007</v>
      </c>
      <c r="O39" s="2343">
        <v>-32780.442327500001</v>
      </c>
      <c r="P39" s="2343">
        <v>-46160.344664999997</v>
      </c>
      <c r="Q39" s="2343">
        <v>-63503.546535000009</v>
      </c>
      <c r="R39" s="2343">
        <v>-41021.222204450009</v>
      </c>
      <c r="S39" s="2343">
        <v>-28673.255024787501</v>
      </c>
      <c r="T39" s="2343">
        <v>-23486.805734512505</v>
      </c>
      <c r="U39" s="2343">
        <v>-36492.861283205748</v>
      </c>
      <c r="V39" s="2343">
        <v>-20996.830325625004</v>
      </c>
      <c r="W39" s="2343">
        <v>-28621.283084625</v>
      </c>
      <c r="X39" s="2343">
        <v>-29157.312567500005</v>
      </c>
      <c r="Y39" s="2343">
        <v>-28923.252567500003</v>
      </c>
      <c r="Z39" s="2343">
        <v>-30801.432506062505</v>
      </c>
      <c r="AA39" s="2343">
        <v>-35542.818687500003</v>
      </c>
      <c r="AB39" s="2344">
        <v>-14026.466323687502</v>
      </c>
      <c r="AC39" s="2344">
        <v>-22619.563889650006</v>
      </c>
      <c r="AD39" s="2344">
        <v>-129438.4168566625</v>
      </c>
      <c r="AE39" s="2344">
        <v>-42057.395095625012</v>
      </c>
      <c r="AF39" s="2344">
        <v>-58677.444833125002</v>
      </c>
      <c r="AG39" s="2344">
        <v>-28266.513324880871</v>
      </c>
      <c r="AH39" s="2344">
        <v>-12809.970093750002</v>
      </c>
      <c r="AI39" s="2344">
        <v>-9517.2720623999994</v>
      </c>
      <c r="AJ39" s="2344">
        <v>-41824.173051800004</v>
      </c>
      <c r="AK39" s="2344">
        <v>-17718.094789537499</v>
      </c>
    </row>
    <row r="40" spans="1:37" ht="16.5" thickBot="1">
      <c r="A40" s="2342" t="s">
        <v>1328</v>
      </c>
      <c r="B40" s="2343">
        <v>-232694.06316975004</v>
      </c>
      <c r="C40" s="2343">
        <v>-203468.61962065054</v>
      </c>
      <c r="D40" s="2343">
        <v>-285021.2222428192</v>
      </c>
      <c r="E40" s="2343">
        <v>-260712.19483487963</v>
      </c>
      <c r="F40" s="2343">
        <v>-153720.27393237903</v>
      </c>
      <c r="G40" s="2343">
        <v>-104146.76033720096</v>
      </c>
      <c r="H40" s="2343">
        <v>-137574.45411237</v>
      </c>
      <c r="I40" s="2343">
        <v>-153052.71270989999</v>
      </c>
      <c r="J40" s="2343">
        <v>-138851.62298247815</v>
      </c>
      <c r="K40" s="2343">
        <v>-147081.48975132706</v>
      </c>
      <c r="L40" s="2343">
        <v>-226289.88503784873</v>
      </c>
      <c r="M40" s="2343">
        <v>-127744.54728446873</v>
      </c>
      <c r="N40" s="2343">
        <v>-85673.356738450006</v>
      </c>
      <c r="O40" s="2343">
        <v>-127066.46736909999</v>
      </c>
      <c r="P40" s="2343">
        <v>-255761.49778739997</v>
      </c>
      <c r="Q40" s="2343">
        <v>-283167.22185180004</v>
      </c>
      <c r="R40" s="2343">
        <v>-234979.31389945385</v>
      </c>
      <c r="S40" s="2343">
        <v>-218966.85307410971</v>
      </c>
      <c r="T40" s="2343">
        <v>-164201.13377489036</v>
      </c>
      <c r="U40" s="2343">
        <v>-132281.36859170051</v>
      </c>
      <c r="V40" s="2343">
        <v>-133349.97654562502</v>
      </c>
      <c r="W40" s="2343">
        <v>-172786.40301562499</v>
      </c>
      <c r="X40" s="2343">
        <v>-212542.54236749996</v>
      </c>
      <c r="Y40" s="2343">
        <v>-211468.83112749999</v>
      </c>
      <c r="Z40" s="2343">
        <v>-227666.57320544732</v>
      </c>
      <c r="AA40" s="2343">
        <v>-257443.98152269708</v>
      </c>
      <c r="AB40" s="2344">
        <v>-92684.907208687509</v>
      </c>
      <c r="AC40" s="2344">
        <v>-65670.752770349995</v>
      </c>
      <c r="AD40" s="2344">
        <v>-151581.25054056247</v>
      </c>
      <c r="AE40" s="2344">
        <v>-164939.61910562505</v>
      </c>
      <c r="AF40" s="2344">
        <v>-291346.35200625</v>
      </c>
      <c r="AG40" s="2344">
        <v>-158260.49351962504</v>
      </c>
      <c r="AH40" s="2344">
        <v>22073.964920874845</v>
      </c>
      <c r="AI40" s="2344">
        <v>17075.792169824697</v>
      </c>
      <c r="AJ40" s="2344">
        <v>277.09297001355804</v>
      </c>
      <c r="AK40" s="2344">
        <v>31370.329003414838</v>
      </c>
    </row>
    <row r="41" spans="1:37" ht="16.5" thickBot="1">
      <c r="A41" s="2342" t="s">
        <v>1325</v>
      </c>
      <c r="B41" s="2343">
        <v>18067.389093000002</v>
      </c>
      <c r="C41" s="2343">
        <v>16712.847798038474</v>
      </c>
      <c r="D41" s="2343">
        <v>13359.489264202073</v>
      </c>
      <c r="E41" s="2343">
        <v>19373.258126300807</v>
      </c>
      <c r="F41" s="2343">
        <v>19223.709120000003</v>
      </c>
      <c r="G41" s="2343">
        <v>23790.947481120005</v>
      </c>
      <c r="H41" s="2343">
        <v>22111.634129999999</v>
      </c>
      <c r="I41" s="2343">
        <v>24545.176308000002</v>
      </c>
      <c r="J41" s="2343">
        <v>23979.320955021838</v>
      </c>
      <c r="K41" s="2343">
        <v>18865.720873672883</v>
      </c>
      <c r="L41" s="2343">
        <v>17190.704637151244</v>
      </c>
      <c r="M41" s="2343">
        <v>25813.455503495778</v>
      </c>
      <c r="N41" s="2343">
        <v>26522.962272800007</v>
      </c>
      <c r="O41" s="2343">
        <v>25023.8536184</v>
      </c>
      <c r="P41" s="2343">
        <v>22925.503677600002</v>
      </c>
      <c r="Q41" s="2343">
        <v>21350.9871432</v>
      </c>
      <c r="R41" s="2343">
        <v>22238.651360446158</v>
      </c>
      <c r="S41" s="2343">
        <v>21832.939812577762</v>
      </c>
      <c r="T41" s="2343">
        <v>22127.19716202213</v>
      </c>
      <c r="U41" s="2343">
        <v>21138.413072300777</v>
      </c>
      <c r="V41" s="2343">
        <v>21895.689899999998</v>
      </c>
      <c r="W41" s="2343">
        <v>20975.1129</v>
      </c>
      <c r="X41" s="2343">
        <v>20617.565199999997</v>
      </c>
      <c r="Y41" s="2343">
        <v>21143.42</v>
      </c>
      <c r="Z41" s="2343">
        <v>21970.919465999999</v>
      </c>
      <c r="AA41" s="2343">
        <v>20958.1666</v>
      </c>
      <c r="AB41" s="2344">
        <v>20630.775837000001</v>
      </c>
      <c r="AC41" s="2344">
        <v>21763.955850000002</v>
      </c>
      <c r="AD41" s="2344">
        <v>19002.2353028</v>
      </c>
      <c r="AE41" s="2344">
        <v>20891.931060000006</v>
      </c>
      <c r="AF41" s="2344">
        <v>18895.1996</v>
      </c>
      <c r="AG41" s="2344">
        <v>20783.556024000001</v>
      </c>
      <c r="AH41" s="2344">
        <v>64442.792433654249</v>
      </c>
      <c r="AI41" s="2344">
        <v>72887.001641611001</v>
      </c>
      <c r="AJ41" s="2344">
        <v>50985.155002774365</v>
      </c>
      <c r="AK41" s="2344">
        <v>68523.343617369435</v>
      </c>
    </row>
    <row r="42" spans="1:37" ht="16.5" thickBot="1">
      <c r="A42" s="2342" t="s">
        <v>1326</v>
      </c>
      <c r="B42" s="2351">
        <v>-250761.45226275004</v>
      </c>
      <c r="C42" s="2351">
        <v>-220181.46741868902</v>
      </c>
      <c r="D42" s="2351">
        <v>-298380.71150702127</v>
      </c>
      <c r="E42" s="2351">
        <v>-280085.45296118042</v>
      </c>
      <c r="F42" s="2351">
        <v>-172943.98305237902</v>
      </c>
      <c r="G42" s="2351">
        <v>-127937.70781832095</v>
      </c>
      <c r="H42" s="2351">
        <v>-159686.08824236999</v>
      </c>
      <c r="I42" s="2351">
        <v>-177597.88901789999</v>
      </c>
      <c r="J42" s="2351">
        <v>-162830.94393750001</v>
      </c>
      <c r="K42" s="2351">
        <v>-165947.21062499995</v>
      </c>
      <c r="L42" s="2351">
        <v>-243480.589675</v>
      </c>
      <c r="M42" s="2343">
        <v>-153558.00278796451</v>
      </c>
      <c r="N42" s="2343">
        <v>-112196.31901125</v>
      </c>
      <c r="O42" s="2343">
        <v>-152090.32098749999</v>
      </c>
      <c r="P42" s="2343">
        <v>-278687.00146499998</v>
      </c>
      <c r="Q42" s="2343">
        <v>-304518.20899499999</v>
      </c>
      <c r="R42" s="2343">
        <v>-257217.9652599</v>
      </c>
      <c r="S42" s="2343">
        <v>-240799.79288668747</v>
      </c>
      <c r="T42" s="2343">
        <v>-186328.33093691253</v>
      </c>
      <c r="U42" s="2343">
        <v>-153419.78166400126</v>
      </c>
      <c r="V42" s="2343">
        <v>-155245.66644562501</v>
      </c>
      <c r="W42" s="2343">
        <v>-193761.515915625</v>
      </c>
      <c r="X42" s="2343">
        <v>-233160.10756749997</v>
      </c>
      <c r="Y42" s="2343">
        <v>-232612.25112749997</v>
      </c>
      <c r="Z42" s="2343">
        <v>-249637.49267144731</v>
      </c>
      <c r="AA42" s="2343">
        <v>-278402.14812269708</v>
      </c>
      <c r="AB42" s="2344">
        <v>-113315.6830456875</v>
      </c>
      <c r="AC42" s="2344">
        <v>-87434.708620350008</v>
      </c>
      <c r="AD42" s="2344">
        <v>-170583.48584336249</v>
      </c>
      <c r="AE42" s="2344">
        <v>-185831.55016562506</v>
      </c>
      <c r="AF42" s="2344">
        <v>-310241.55160625</v>
      </c>
      <c r="AG42" s="2344">
        <v>-179044.04954362503</v>
      </c>
      <c r="AH42" s="2344">
        <v>-42368.827512779404</v>
      </c>
      <c r="AI42" s="2344">
        <v>-55811.2094717863</v>
      </c>
      <c r="AJ42" s="2344">
        <v>-50708.062032760805</v>
      </c>
      <c r="AK42" s="2344">
        <v>-37153.014613954598</v>
      </c>
    </row>
    <row r="43" spans="1:37" ht="16.5" thickBot="1">
      <c r="A43" s="2342" t="s">
        <v>1329</v>
      </c>
      <c r="B43" s="2343">
        <v>-156024.36152387501</v>
      </c>
      <c r="C43" s="2343">
        <v>-110973.96905440422</v>
      </c>
      <c r="D43" s="2343">
        <v>-151800.7958025508</v>
      </c>
      <c r="E43" s="2343">
        <v>-141774.77765860464</v>
      </c>
      <c r="F43" s="2343">
        <v>-86751.065975301011</v>
      </c>
      <c r="G43" s="2343">
        <v>-64540.752734343754</v>
      </c>
      <c r="H43" s="2343">
        <v>-82703.020685624986</v>
      </c>
      <c r="I43" s="2343">
        <v>-88984.941303125001</v>
      </c>
      <c r="J43" s="2343">
        <v>-79451.756418749996</v>
      </c>
      <c r="K43" s="2343">
        <v>-81874.052662499977</v>
      </c>
      <c r="L43" s="2343">
        <v>-123341.8822375</v>
      </c>
      <c r="M43" s="2343">
        <v>-75400.610672009047</v>
      </c>
      <c r="N43" s="2343">
        <v>-52905.109455624995</v>
      </c>
      <c r="O43" s="2343">
        <v>-72934.289443749993</v>
      </c>
      <c r="P43" s="2343">
        <v>-136145.70436499998</v>
      </c>
      <c r="Q43" s="2343">
        <v>-150039.64725750001</v>
      </c>
      <c r="R43" s="2343">
        <v>-126125.23129324999</v>
      </c>
      <c r="S43" s="2343">
        <v>-115973.74273534375</v>
      </c>
      <c r="T43" s="2343">
        <v>-88370.176244756265</v>
      </c>
      <c r="U43" s="2343">
        <v>-70608.845682593135</v>
      </c>
      <c r="V43" s="2343">
        <v>-72434.601677812505</v>
      </c>
      <c r="W43" s="2343">
        <v>-92877.886322812497</v>
      </c>
      <c r="X43" s="2343">
        <v>-115146.59232375001</v>
      </c>
      <c r="Y43" s="2343">
        <v>-110547.78144375001</v>
      </c>
      <c r="Z43" s="2343">
        <v>-121233.86457553125</v>
      </c>
      <c r="AA43" s="2343">
        <v>-132300.54268375001</v>
      </c>
      <c r="AB43" s="2344">
        <v>-56405.281072218757</v>
      </c>
      <c r="AC43" s="2344">
        <v>-40412.800225525003</v>
      </c>
      <c r="AD43" s="2344">
        <v>-94762.830632281242</v>
      </c>
      <c r="AE43" s="2344">
        <v>-104029.38668281253</v>
      </c>
      <c r="AF43" s="2344">
        <v>-144744.72531562502</v>
      </c>
      <c r="AG43" s="2344">
        <v>-99108.404620312518</v>
      </c>
      <c r="AH43" s="2344">
        <v>-35251.873441216412</v>
      </c>
      <c r="AI43" s="2344">
        <v>-33952.242515256847</v>
      </c>
      <c r="AJ43" s="2344">
        <v>-22193.838063539875</v>
      </c>
      <c r="AK43" s="2344">
        <v>-25035.178516035536</v>
      </c>
    </row>
    <row r="44" spans="1:37" ht="16.5" thickBot="1">
      <c r="A44" s="2342" t="s">
        <v>1330</v>
      </c>
      <c r="B44" s="2343">
        <v>0</v>
      </c>
      <c r="C44" s="2343">
        <v>0</v>
      </c>
      <c r="D44" s="2343">
        <v>0</v>
      </c>
      <c r="E44" s="2343">
        <v>0</v>
      </c>
      <c r="F44" s="2343">
        <v>0</v>
      </c>
      <c r="G44" s="2343">
        <v>0</v>
      </c>
      <c r="H44" s="2343">
        <v>0</v>
      </c>
      <c r="I44" s="2343">
        <v>0</v>
      </c>
      <c r="J44" s="2343">
        <v>0</v>
      </c>
      <c r="K44" s="2343">
        <v>0</v>
      </c>
      <c r="L44" s="2343">
        <v>0</v>
      </c>
      <c r="M44" s="2343">
        <v>0</v>
      </c>
      <c r="N44" s="2343">
        <v>0</v>
      </c>
      <c r="O44" s="2343">
        <v>0</v>
      </c>
      <c r="P44" s="2343">
        <v>0</v>
      </c>
      <c r="Q44" s="2343">
        <v>0</v>
      </c>
      <c r="R44" s="2343">
        <v>0</v>
      </c>
      <c r="S44" s="2343">
        <v>0</v>
      </c>
      <c r="T44" s="2343">
        <v>0</v>
      </c>
      <c r="U44" s="2343">
        <v>0</v>
      </c>
      <c r="V44" s="2343">
        <v>0</v>
      </c>
      <c r="W44" s="2343">
        <v>0</v>
      </c>
      <c r="X44" s="2343">
        <v>0</v>
      </c>
      <c r="Y44" s="2343">
        <v>0</v>
      </c>
      <c r="Z44" s="2343">
        <v>0</v>
      </c>
      <c r="AA44" s="2343">
        <v>0</v>
      </c>
      <c r="AB44" s="2344">
        <v>0</v>
      </c>
      <c r="AC44" s="2344">
        <v>0</v>
      </c>
      <c r="AD44" s="2344">
        <v>0</v>
      </c>
      <c r="AE44" s="2344">
        <v>0</v>
      </c>
      <c r="AF44" s="2344">
        <v>0</v>
      </c>
      <c r="AG44" s="2344">
        <v>0</v>
      </c>
      <c r="AH44" s="2344">
        <v>0</v>
      </c>
      <c r="AI44" s="2344">
        <v>0</v>
      </c>
      <c r="AJ44" s="2344">
        <v>0</v>
      </c>
      <c r="AK44" s="2344">
        <v>0</v>
      </c>
    </row>
    <row r="45" spans="1:37" ht="16.5" thickBot="1">
      <c r="A45" s="2342" t="s">
        <v>1331</v>
      </c>
      <c r="B45" s="2351">
        <v>-156024.36152387501</v>
      </c>
      <c r="C45" s="2351">
        <v>-110973.96905440422</v>
      </c>
      <c r="D45" s="2351">
        <v>-151800.7958025508</v>
      </c>
      <c r="E45" s="2351">
        <v>-141774.77765860464</v>
      </c>
      <c r="F45" s="2351">
        <v>-86751.065975301011</v>
      </c>
      <c r="G45" s="2351">
        <v>-64540.752734343754</v>
      </c>
      <c r="H45" s="2351">
        <v>-82703.020685624986</v>
      </c>
      <c r="I45" s="2351">
        <v>-88984.941303125001</v>
      </c>
      <c r="J45" s="2351">
        <v>-79451.756418749996</v>
      </c>
      <c r="K45" s="2351">
        <v>-81874.052662499977</v>
      </c>
      <c r="L45" s="2351">
        <v>-123341.8822375</v>
      </c>
      <c r="M45" s="2343">
        <v>-75400.610672009047</v>
      </c>
      <c r="N45" s="2343">
        <v>-52905.109455624995</v>
      </c>
      <c r="O45" s="2343">
        <v>-72934.289443749993</v>
      </c>
      <c r="P45" s="2343">
        <v>-136145.70436499998</v>
      </c>
      <c r="Q45" s="2343">
        <v>-150039.64725750001</v>
      </c>
      <c r="R45" s="2343">
        <v>-126125.23129324999</v>
      </c>
      <c r="S45" s="2343">
        <v>-115973.74273534375</v>
      </c>
      <c r="T45" s="2343">
        <v>-88370.176244756265</v>
      </c>
      <c r="U45" s="2343">
        <v>-70608.845682593135</v>
      </c>
      <c r="V45" s="2343">
        <v>-72434.601677812505</v>
      </c>
      <c r="W45" s="2343">
        <v>-92877.886322812497</v>
      </c>
      <c r="X45" s="2343">
        <v>-115146.59232375001</v>
      </c>
      <c r="Y45" s="2343">
        <v>-110547.78144375001</v>
      </c>
      <c r="Z45" s="2343">
        <v>-121233.86457553125</v>
      </c>
      <c r="AA45" s="2343">
        <v>-132300.54268375001</v>
      </c>
      <c r="AB45" s="2344">
        <v>-56405.281072218757</v>
      </c>
      <c r="AC45" s="2344">
        <v>-40412.800225525003</v>
      </c>
      <c r="AD45" s="2344">
        <v>-94762.830632281242</v>
      </c>
      <c r="AE45" s="2344">
        <v>-104029.38668281253</v>
      </c>
      <c r="AF45" s="2344">
        <v>-144744.72531562502</v>
      </c>
      <c r="AG45" s="2344">
        <v>-99108.404620312518</v>
      </c>
      <c r="AH45" s="2344">
        <v>-35251.873441216412</v>
      </c>
      <c r="AI45" s="2344">
        <v>-33952.242515256847</v>
      </c>
      <c r="AJ45" s="2344">
        <v>-22193.838063539875</v>
      </c>
      <c r="AK45" s="2344">
        <v>-25035.178516035536</v>
      </c>
    </row>
    <row r="46" spans="1:37" ht="16.5" thickBot="1">
      <c r="A46" s="2342" t="s">
        <v>1332</v>
      </c>
      <c r="B46" s="2343">
        <v>-41254.975599500001</v>
      </c>
      <c r="C46" s="2343">
        <v>-47750.99704458745</v>
      </c>
      <c r="D46" s="2343">
        <v>-63716.19142991124</v>
      </c>
      <c r="E46" s="2343">
        <v>-60009.846942451186</v>
      </c>
      <c r="F46" s="2343">
        <v>-37009.926544310998</v>
      </c>
      <c r="G46" s="2343">
        <v>-25817.877272758447</v>
      </c>
      <c r="H46" s="2343">
        <v>-31082.946111119996</v>
      </c>
      <c r="I46" s="2343">
        <v>-37476.425534150003</v>
      </c>
      <c r="J46" s="2343">
        <v>-34328.588175000004</v>
      </c>
      <c r="K46" s="2343">
        <v>-34681.692149999995</v>
      </c>
      <c r="L46" s="2343">
        <v>-50544.763749999998</v>
      </c>
      <c r="M46" s="2343">
        <v>-30845.414654172539</v>
      </c>
      <c r="N46" s="2343">
        <v>-21698.137402500004</v>
      </c>
      <c r="O46" s="2343">
        <v>-30518.948775000001</v>
      </c>
      <c r="P46" s="2343">
        <v>-54290.371499999994</v>
      </c>
      <c r="Q46" s="2343">
        <v>-63406.693350000001</v>
      </c>
      <c r="R46" s="2343">
        <v>-52461.628719400003</v>
      </c>
      <c r="S46" s="2343">
        <v>-49067.917056375001</v>
      </c>
      <c r="T46" s="2343">
        <v>-33735.121905625005</v>
      </c>
      <c r="U46" s="2343">
        <v>-27629.367044817565</v>
      </c>
      <c r="V46" s="2343">
        <v>-28354.766291250002</v>
      </c>
      <c r="W46" s="2343">
        <v>-38086.825481250002</v>
      </c>
      <c r="X46" s="2343">
        <v>-44569.685695</v>
      </c>
      <c r="Y46" s="2343">
        <v>-44673.140215000007</v>
      </c>
      <c r="Z46" s="2343">
        <v>-49298.245187625005</v>
      </c>
      <c r="AA46" s="2343">
        <v>-53673.649355000009</v>
      </c>
      <c r="AB46" s="2344">
        <v>-14584.342129875002</v>
      </c>
      <c r="AC46" s="2344">
        <v>-13115.528944700003</v>
      </c>
      <c r="AD46" s="2344">
        <v>-31886.438168124994</v>
      </c>
      <c r="AE46" s="2344">
        <v>-35994.708181250011</v>
      </c>
      <c r="AF46" s="2344">
        <v>-46608.224512499997</v>
      </c>
      <c r="AG46" s="2344">
        <v>-32515.07723625001</v>
      </c>
      <c r="AH46" s="2344">
        <v>-915.32196218798219</v>
      </c>
      <c r="AI46" s="2344">
        <v>-367.0738675294586</v>
      </c>
      <c r="AJ46" s="2344">
        <v>-218.17197922092981</v>
      </c>
      <c r="AK46" s="2344">
        <v>-3004.6011332262119</v>
      </c>
    </row>
    <row r="47" spans="1:37" ht="16.5" thickBot="1">
      <c r="A47" s="2342" t="s">
        <v>1330</v>
      </c>
      <c r="B47" s="2343">
        <v>0</v>
      </c>
      <c r="C47" s="2343">
        <v>0</v>
      </c>
      <c r="D47" s="2343">
        <v>0</v>
      </c>
      <c r="E47" s="2343">
        <v>0</v>
      </c>
      <c r="F47" s="2343">
        <v>0</v>
      </c>
      <c r="G47" s="2343">
        <v>0</v>
      </c>
      <c r="H47" s="2343">
        <v>0</v>
      </c>
      <c r="I47" s="2343">
        <v>0</v>
      </c>
      <c r="J47" s="2343">
        <v>0</v>
      </c>
      <c r="K47" s="2343">
        <v>0</v>
      </c>
      <c r="L47" s="2343">
        <v>0</v>
      </c>
      <c r="M47" s="2343">
        <v>0</v>
      </c>
      <c r="N47" s="2343">
        <v>0</v>
      </c>
      <c r="O47" s="2343">
        <v>0</v>
      </c>
      <c r="P47" s="2343">
        <v>0</v>
      </c>
      <c r="Q47" s="2343">
        <v>0</v>
      </c>
      <c r="R47" s="2343">
        <v>0</v>
      </c>
      <c r="S47" s="2343">
        <v>0</v>
      </c>
      <c r="T47" s="2343">
        <v>0</v>
      </c>
      <c r="U47" s="2343">
        <v>0</v>
      </c>
      <c r="V47" s="2343">
        <v>0</v>
      </c>
      <c r="W47" s="2343">
        <v>0</v>
      </c>
      <c r="X47" s="2343">
        <v>0</v>
      </c>
      <c r="Y47" s="2343">
        <v>0</v>
      </c>
      <c r="Z47" s="2343">
        <v>0</v>
      </c>
      <c r="AA47" s="2343">
        <v>0</v>
      </c>
      <c r="AB47" s="2344">
        <v>0</v>
      </c>
      <c r="AC47" s="2344">
        <v>0</v>
      </c>
      <c r="AD47" s="2344">
        <v>0</v>
      </c>
      <c r="AE47" s="2344">
        <v>0</v>
      </c>
      <c r="AF47" s="2344">
        <v>0</v>
      </c>
      <c r="AG47" s="2344">
        <v>0</v>
      </c>
      <c r="AH47" s="2344">
        <v>0</v>
      </c>
      <c r="AI47" s="2344">
        <v>0</v>
      </c>
      <c r="AJ47" s="2344">
        <v>0</v>
      </c>
      <c r="AK47" s="2344">
        <v>0</v>
      </c>
    </row>
    <row r="48" spans="1:37" ht="16.5" thickBot="1">
      <c r="A48" s="2342" t="s">
        <v>1331</v>
      </c>
      <c r="B48" s="2343">
        <v>-41254.975599500001</v>
      </c>
      <c r="C48" s="2343">
        <v>-47750.99704458745</v>
      </c>
      <c r="D48" s="2343">
        <v>-63716.19142991124</v>
      </c>
      <c r="E48" s="2343">
        <v>-60009.846942451186</v>
      </c>
      <c r="F48" s="2343">
        <v>-37009.926544310998</v>
      </c>
      <c r="G48" s="2343">
        <v>-25817.877272758447</v>
      </c>
      <c r="H48" s="2343">
        <v>-31082.946111119996</v>
      </c>
      <c r="I48" s="2343">
        <v>-37476.425534150003</v>
      </c>
      <c r="J48" s="2343">
        <v>-34328.588175000004</v>
      </c>
      <c r="K48" s="2343">
        <v>-34681.692149999995</v>
      </c>
      <c r="L48" s="2343">
        <v>-50544.763749999998</v>
      </c>
      <c r="M48" s="2343">
        <v>-30845.414654172539</v>
      </c>
      <c r="N48" s="2343">
        <v>-21698.137402500004</v>
      </c>
      <c r="O48" s="2343">
        <v>-30518.948775000001</v>
      </c>
      <c r="P48" s="2343">
        <v>-54290.371499999994</v>
      </c>
      <c r="Q48" s="2343">
        <v>-63406.693350000001</v>
      </c>
      <c r="R48" s="2343">
        <v>-52461.628719400003</v>
      </c>
      <c r="S48" s="2343">
        <v>-49067.917056375001</v>
      </c>
      <c r="T48" s="2343">
        <v>-33735.121905625005</v>
      </c>
      <c r="U48" s="2343">
        <v>-27629.367044817565</v>
      </c>
      <c r="V48" s="2343">
        <v>-28354.766291250002</v>
      </c>
      <c r="W48" s="2343">
        <v>-38086.825481250002</v>
      </c>
      <c r="X48" s="2343">
        <v>-44569.685695</v>
      </c>
      <c r="Y48" s="2343">
        <v>-44673.140215000007</v>
      </c>
      <c r="Z48" s="2343">
        <v>-49298.245187625005</v>
      </c>
      <c r="AA48" s="2343">
        <v>-53673.649355000009</v>
      </c>
      <c r="AB48" s="2344">
        <v>-14584.342129875002</v>
      </c>
      <c r="AC48" s="2344">
        <v>-13115.528944700003</v>
      </c>
      <c r="AD48" s="2344">
        <v>-31886.438168124994</v>
      </c>
      <c r="AE48" s="2344">
        <v>-35994.708181250011</v>
      </c>
      <c r="AF48" s="2344">
        <v>-46608.224512499997</v>
      </c>
      <c r="AG48" s="2344">
        <v>-32515.07723625001</v>
      </c>
      <c r="AH48" s="2344">
        <v>-915.32196218798219</v>
      </c>
      <c r="AI48" s="2344">
        <v>-367.0738675294586</v>
      </c>
      <c r="AJ48" s="2344">
        <v>-218.17197922092981</v>
      </c>
      <c r="AK48" s="2344">
        <v>-3004.6011332262119</v>
      </c>
    </row>
    <row r="49" spans="1:37" ht="16.5" thickBot="1">
      <c r="A49" s="2342" t="s">
        <v>1333</v>
      </c>
      <c r="B49" s="2343">
        <v>-35414.726046374999</v>
      </c>
      <c r="C49" s="2343">
        <v>-44743.653521658853</v>
      </c>
      <c r="D49" s="2343">
        <v>-69504.235010357152</v>
      </c>
      <c r="E49" s="2343">
        <v>-58927.57023382379</v>
      </c>
      <c r="F49" s="2343">
        <v>-29959.281412766995</v>
      </c>
      <c r="G49" s="2343">
        <v>-13788.130330098753</v>
      </c>
      <c r="H49" s="2343">
        <v>-23788.487315625</v>
      </c>
      <c r="I49" s="2343">
        <v>-26591.345872624999</v>
      </c>
      <c r="J49" s="2343">
        <v>-25071.278388728162</v>
      </c>
      <c r="K49" s="2343">
        <v>-30525.744938827102</v>
      </c>
      <c r="L49" s="2343">
        <v>-52403.239050348748</v>
      </c>
      <c r="M49" s="2343">
        <v>-21498.52195828715</v>
      </c>
      <c r="N49" s="2343">
        <v>-11070.109880324995</v>
      </c>
      <c r="O49" s="2343">
        <v>-23613.229150349991</v>
      </c>
      <c r="P49" s="2343">
        <v>-65325.421922399983</v>
      </c>
      <c r="Q49" s="2343">
        <v>-69720.881244299992</v>
      </c>
      <c r="R49" s="2343">
        <v>-56392.453886803843</v>
      </c>
      <c r="S49" s="2343">
        <v>-53925.193282390988</v>
      </c>
      <c r="T49" s="2343">
        <v>-42095.835624509127</v>
      </c>
      <c r="U49" s="2343">
        <v>-34043.155864289773</v>
      </c>
      <c r="V49" s="2343">
        <v>-32560.608576562503</v>
      </c>
      <c r="W49" s="2343">
        <v>-41821.691211562487</v>
      </c>
      <c r="X49" s="2343">
        <v>-52826.264348750003</v>
      </c>
      <c r="Y49" s="2343">
        <v>-56247.909468750004</v>
      </c>
      <c r="Z49" s="2343">
        <v>-57134.463442291053</v>
      </c>
      <c r="AA49" s="2343">
        <v>-71469.789483947068</v>
      </c>
      <c r="AB49" s="2344">
        <v>-21695.284006593742</v>
      </c>
      <c r="AC49" s="2344">
        <v>-12142.423600124999</v>
      </c>
      <c r="AD49" s="2344">
        <v>-24931.981740156247</v>
      </c>
      <c r="AE49" s="2344">
        <v>-24915.524241562503</v>
      </c>
      <c r="AF49" s="2344">
        <v>-99993.40217812499</v>
      </c>
      <c r="AG49" s="2344">
        <v>-26637.011663062498</v>
      </c>
      <c r="AH49" s="2344">
        <v>58241.160324279248</v>
      </c>
      <c r="AI49" s="2344">
        <v>51395.108552611004</v>
      </c>
      <c r="AJ49" s="2344">
        <v>22689.103012774365</v>
      </c>
      <c r="AK49" s="2344">
        <v>59410.108652676587</v>
      </c>
    </row>
    <row r="50" spans="1:37" ht="16.5" thickBot="1">
      <c r="A50" s="2342" t="s">
        <v>1330</v>
      </c>
      <c r="B50" s="2343">
        <v>18067.389093000002</v>
      </c>
      <c r="C50" s="2343">
        <v>16712.847798038474</v>
      </c>
      <c r="D50" s="2343">
        <v>13359.489264202073</v>
      </c>
      <c r="E50" s="2343">
        <v>19373.258126300807</v>
      </c>
      <c r="F50" s="2343">
        <v>19223.709120000003</v>
      </c>
      <c r="G50" s="2343">
        <v>23790.947481120005</v>
      </c>
      <c r="H50" s="2343">
        <v>22111.634129999999</v>
      </c>
      <c r="I50" s="2343">
        <v>24545.176308000002</v>
      </c>
      <c r="J50" s="2343">
        <v>23979.320955021838</v>
      </c>
      <c r="K50" s="2343">
        <v>18865.720873672883</v>
      </c>
      <c r="L50" s="2343">
        <v>17190.704637151244</v>
      </c>
      <c r="M50" s="2343">
        <v>25813.455503495778</v>
      </c>
      <c r="N50" s="2343">
        <v>26522.962272800007</v>
      </c>
      <c r="O50" s="2343">
        <v>25023.8536184</v>
      </c>
      <c r="P50" s="2343">
        <v>22925.503677600002</v>
      </c>
      <c r="Q50" s="2343">
        <v>21350.9871432</v>
      </c>
      <c r="R50" s="2343">
        <v>22238.651360446158</v>
      </c>
      <c r="S50" s="2343">
        <v>21832.939812577762</v>
      </c>
      <c r="T50" s="2343">
        <v>22127.19716202213</v>
      </c>
      <c r="U50" s="2343">
        <v>21138.413072300777</v>
      </c>
      <c r="V50" s="2343">
        <v>21895.689899999998</v>
      </c>
      <c r="W50" s="2343">
        <v>20975.1129</v>
      </c>
      <c r="X50" s="2343">
        <v>20617.565199999997</v>
      </c>
      <c r="Y50" s="2343">
        <v>21143.42</v>
      </c>
      <c r="Z50" s="2343">
        <v>21970.919465999999</v>
      </c>
      <c r="AA50" s="2343">
        <v>20958.1666</v>
      </c>
      <c r="AB50" s="2344">
        <v>20630.775837000001</v>
      </c>
      <c r="AC50" s="2344">
        <v>21763.955850000002</v>
      </c>
      <c r="AD50" s="2344">
        <v>19002.2353028</v>
      </c>
      <c r="AE50" s="2344">
        <v>20891.931060000006</v>
      </c>
      <c r="AF50" s="2344">
        <v>18895.1996</v>
      </c>
      <c r="AG50" s="2344">
        <v>20783.556024000001</v>
      </c>
      <c r="AH50" s="2344">
        <v>64442.792433654249</v>
      </c>
      <c r="AI50" s="2344">
        <v>72887.001641611001</v>
      </c>
      <c r="AJ50" s="2344">
        <v>50985.155002774365</v>
      </c>
      <c r="AK50" s="2344">
        <v>68523.343617369435</v>
      </c>
    </row>
    <row r="51" spans="1:37" ht="16.5" thickBot="1">
      <c r="A51" s="2342" t="s">
        <v>1331</v>
      </c>
      <c r="B51" s="2343">
        <v>-53482.115139375004</v>
      </c>
      <c r="C51" s="2343">
        <v>-61456.50131969733</v>
      </c>
      <c r="D51" s="2343">
        <v>-82863.724274559238</v>
      </c>
      <c r="E51" s="2343">
        <v>-78300.828360124593</v>
      </c>
      <c r="F51" s="2343">
        <v>-49182.990532766999</v>
      </c>
      <c r="G51" s="2343">
        <v>-37579.077811218755</v>
      </c>
      <c r="H51" s="2343">
        <v>-45900.121445624995</v>
      </c>
      <c r="I51" s="2343">
        <v>-51136.522180624997</v>
      </c>
      <c r="J51" s="2343">
        <v>-49050.59934375</v>
      </c>
      <c r="K51" s="2343">
        <v>-49391.465812499984</v>
      </c>
      <c r="L51" s="2343">
        <v>-69593.943687499996</v>
      </c>
      <c r="M51" s="2343">
        <v>-47311.977461782932</v>
      </c>
      <c r="N51" s="2343">
        <v>-37593.072153125002</v>
      </c>
      <c r="O51" s="2343">
        <v>-48637.082768749991</v>
      </c>
      <c r="P51" s="2343">
        <v>-88250.925599999988</v>
      </c>
      <c r="Q51" s="2343">
        <v>-91071.868387499999</v>
      </c>
      <c r="R51" s="2343">
        <v>-78631.105247250001</v>
      </c>
      <c r="S51" s="2343">
        <v>-75758.133094968754</v>
      </c>
      <c r="T51" s="2343">
        <v>-64223.032786531257</v>
      </c>
      <c r="U51" s="2343">
        <v>-55181.568936590549</v>
      </c>
      <c r="V51" s="2343">
        <v>-54456.298476562501</v>
      </c>
      <c r="W51" s="2343">
        <v>-62796.804111562487</v>
      </c>
      <c r="X51" s="2343">
        <v>-73443.82954875</v>
      </c>
      <c r="Y51" s="2343">
        <v>-77391.329468750002</v>
      </c>
      <c r="Z51" s="2343">
        <v>-79105.382908291052</v>
      </c>
      <c r="AA51" s="2343">
        <v>-92427.956083947065</v>
      </c>
      <c r="AB51" s="2344">
        <v>-42326.059843593743</v>
      </c>
      <c r="AC51" s="2344">
        <v>-33906.379450125001</v>
      </c>
      <c r="AD51" s="2344">
        <v>-43934.217042956247</v>
      </c>
      <c r="AE51" s="2344">
        <v>-45807.455301562506</v>
      </c>
      <c r="AF51" s="2344">
        <v>-118888.60177812498</v>
      </c>
      <c r="AG51" s="2344">
        <v>-47420.567687062503</v>
      </c>
      <c r="AH51" s="2344">
        <v>-6201.6321093749993</v>
      </c>
      <c r="AI51" s="2344">
        <v>-21491.893088999997</v>
      </c>
      <c r="AJ51" s="2344">
        <v>-28296.05199</v>
      </c>
      <c r="AK51" s="2344">
        <v>-9113.2349646928506</v>
      </c>
    </row>
    <row r="52" spans="1:37" ht="16.5" thickBot="1">
      <c r="A52" s="2342" t="s">
        <v>1334</v>
      </c>
      <c r="B52" s="2343">
        <v>-77188.316294880788</v>
      </c>
      <c r="C52" s="2343">
        <v>-23224.334195069507</v>
      </c>
      <c r="D52" s="2343">
        <v>-9368.9485067589503</v>
      </c>
      <c r="E52" s="2343">
        <v>-9705.3521260144717</v>
      </c>
      <c r="F52" s="2343">
        <v>-9840.0183517418172</v>
      </c>
      <c r="G52" s="2343">
        <v>-25606.634439225902</v>
      </c>
      <c r="H52" s="2343">
        <v>-12409.996351843369</v>
      </c>
      <c r="I52" s="2343">
        <v>-10301.387327116605</v>
      </c>
      <c r="J52" s="2343">
        <v>-15236.414883070955</v>
      </c>
      <c r="K52" s="2343">
        <v>-17108.555396895637</v>
      </c>
      <c r="L52" s="2343">
        <v>-23641.353569554391</v>
      </c>
      <c r="M52" s="2343">
        <v>-19531.173006884546</v>
      </c>
      <c r="N52" s="2343">
        <v>-20228.955779081662</v>
      </c>
      <c r="O52" s="2343">
        <v>-26834.818975444661</v>
      </c>
      <c r="P52" s="2343">
        <v>-34078.756825844248</v>
      </c>
      <c r="Q52" s="2343">
        <v>-26879.408452717209</v>
      </c>
      <c r="R52" s="2343">
        <v>-33232.300732062155</v>
      </c>
      <c r="S52" s="2343">
        <v>-31144.031771189922</v>
      </c>
      <c r="T52" s="2343">
        <v>-24768.824910917556</v>
      </c>
      <c r="U52" s="2343">
        <v>-25176.339675126517</v>
      </c>
      <c r="V52" s="2343">
        <v>-23449.712150618136</v>
      </c>
      <c r="W52" s="2343">
        <v>-27835.56467348455</v>
      </c>
      <c r="X52" s="2343">
        <v>-33312.306967331569</v>
      </c>
      <c r="Y52" s="2343">
        <v>-26111.919029718258</v>
      </c>
      <c r="Z52" s="2343">
        <v>-11176.492937076893</v>
      </c>
      <c r="AA52" s="2343">
        <v>-8879.6003888483629</v>
      </c>
      <c r="AB52" s="2344">
        <v>-13909.239970129482</v>
      </c>
      <c r="AC52" s="2344">
        <v>-15265.390542057981</v>
      </c>
      <c r="AD52" s="2344">
        <v>-18150.522621574037</v>
      </c>
      <c r="AE52" s="2344">
        <v>-9787.8957182056783</v>
      </c>
      <c r="AF52" s="2344">
        <v>-20511.320938637095</v>
      </c>
      <c r="AG52" s="2344">
        <v>-8537.9433938169532</v>
      </c>
      <c r="AH52" s="2344">
        <v>-34867.848701683492</v>
      </c>
      <c r="AI52" s="2344">
        <v>-35738.860586881296</v>
      </c>
      <c r="AJ52" s="2344">
        <v>-20645.973839490875</v>
      </c>
      <c r="AK52" s="2344">
        <v>-60276.30620067483</v>
      </c>
    </row>
    <row r="53" spans="1:37" ht="16.5" thickBot="1">
      <c r="A53" s="2342" t="s">
        <v>1335</v>
      </c>
      <c r="B53" s="2343">
        <v>3.3307949999999997</v>
      </c>
      <c r="C53" s="2343">
        <v>8.4415103536558433</v>
      </c>
      <c r="D53" s="2343">
        <v>23.449162042236029</v>
      </c>
      <c r="E53" s="2343">
        <v>8.5193245111901899</v>
      </c>
      <c r="F53" s="2343">
        <v>24.060645000000001</v>
      </c>
      <c r="G53" s="2343">
        <v>42.685422299999999</v>
      </c>
      <c r="H53" s="2343">
        <v>15.383872349999999</v>
      </c>
      <c r="I53" s="2343">
        <v>30.724305000000001</v>
      </c>
      <c r="J53" s="2343">
        <v>44.107227995625003</v>
      </c>
      <c r="K53" s="2343">
        <v>63.526796320364994</v>
      </c>
      <c r="L53" s="2343">
        <v>17.504056643399998</v>
      </c>
      <c r="M53" s="2343">
        <v>26.604061576946414</v>
      </c>
      <c r="N53" s="2343">
        <v>106.27169999999998</v>
      </c>
      <c r="O53" s="2343">
        <v>100.16664</v>
      </c>
      <c r="P53" s="2343">
        <v>36.368392499999999</v>
      </c>
      <c r="Q53" s="2343">
        <v>9.2663999999999991</v>
      </c>
      <c r="R53" s="2343">
        <v>92.077516827271339</v>
      </c>
      <c r="S53" s="2343">
        <v>67.188264149999995</v>
      </c>
      <c r="T53" s="2343">
        <v>66.983287799999999</v>
      </c>
      <c r="U53" s="2343">
        <v>51.960307794186591</v>
      </c>
      <c r="V53" s="2343">
        <v>172.72521</v>
      </c>
      <c r="W53" s="2343">
        <v>159.73571250000001</v>
      </c>
      <c r="X53" s="2343">
        <v>139.26569999999998</v>
      </c>
      <c r="Y53" s="2343">
        <v>170.62973999999997</v>
      </c>
      <c r="Z53" s="2343">
        <v>382.87627019999996</v>
      </c>
      <c r="AA53" s="2343">
        <v>2635.6458600000001</v>
      </c>
      <c r="AB53" s="2344">
        <v>228.65009444999995</v>
      </c>
      <c r="AC53" s="2344">
        <v>215.06636151000004</v>
      </c>
      <c r="AD53" s="2344">
        <v>2161.3654759999999</v>
      </c>
      <c r="AE53" s="2344">
        <v>2239.3098000000005</v>
      </c>
      <c r="AF53" s="2344">
        <v>2843.3188249999998</v>
      </c>
      <c r="AG53" s="2344">
        <v>1249.6541400000001</v>
      </c>
      <c r="AH53" s="2344">
        <v>1603.2400000000002</v>
      </c>
      <c r="AI53" s="2344">
        <v>5634.3481399999991</v>
      </c>
      <c r="AJ53" s="2344">
        <v>4607.5192800000004</v>
      </c>
      <c r="AK53" s="2344">
        <v>8915.6564840320916</v>
      </c>
    </row>
    <row r="54" spans="1:37" ht="16.5" thickBot="1">
      <c r="A54" s="2342" t="s">
        <v>1336</v>
      </c>
      <c r="B54" s="2343">
        <v>-77191.647089880789</v>
      </c>
      <c r="C54" s="2343">
        <v>-23232.775705423162</v>
      </c>
      <c r="D54" s="2343">
        <v>-9392.3976688011844</v>
      </c>
      <c r="E54" s="2343">
        <v>-9713.8714505256612</v>
      </c>
      <c r="F54" s="2343">
        <v>-9864.0789967418168</v>
      </c>
      <c r="G54" s="2343">
        <v>-25649.319861525903</v>
      </c>
      <c r="H54" s="2343">
        <v>-12425.380224193368</v>
      </c>
      <c r="I54" s="2343">
        <v>-10332.111632116606</v>
      </c>
      <c r="J54" s="2343">
        <v>-15280.522111066579</v>
      </c>
      <c r="K54" s="2343">
        <v>-17172.082193216003</v>
      </c>
      <c r="L54" s="2343">
        <v>-23658.857626197794</v>
      </c>
      <c r="M54" s="2343">
        <v>-19557.777068461495</v>
      </c>
      <c r="N54" s="2343">
        <v>-20335.227479081666</v>
      </c>
      <c r="O54" s="2343">
        <v>-26934.985615444661</v>
      </c>
      <c r="P54" s="2343">
        <v>-34115.125218344248</v>
      </c>
      <c r="Q54" s="2343">
        <v>-26888.674852717209</v>
      </c>
      <c r="R54" s="2343">
        <v>-33324.378248889429</v>
      </c>
      <c r="S54" s="2343">
        <v>-31211.220035339924</v>
      </c>
      <c r="T54" s="2343">
        <v>-24835.808198717554</v>
      </c>
      <c r="U54" s="2343">
        <v>-25228.299982920704</v>
      </c>
      <c r="V54" s="2343">
        <v>-23622.437360618136</v>
      </c>
      <c r="W54" s="2343">
        <v>-27995.300385984552</v>
      </c>
      <c r="X54" s="2343">
        <v>-33451.572667331573</v>
      </c>
      <c r="Y54" s="2343">
        <v>-26282.548769718258</v>
      </c>
      <c r="Z54" s="2343">
        <v>-11559.369207276892</v>
      </c>
      <c r="AA54" s="2343">
        <v>-11515.246248848363</v>
      </c>
      <c r="AB54" s="2344">
        <v>-14137.890064579484</v>
      </c>
      <c r="AC54" s="2344">
        <v>-15480.45690356798</v>
      </c>
      <c r="AD54" s="2344">
        <v>-20311.888097574036</v>
      </c>
      <c r="AE54" s="2344">
        <v>-12027.205518205679</v>
      </c>
      <c r="AF54" s="2344">
        <v>-23354.639763637097</v>
      </c>
      <c r="AG54" s="2344">
        <v>-9787.5975338169519</v>
      </c>
      <c r="AH54" s="2344">
        <v>-36471.088701683497</v>
      </c>
      <c r="AI54" s="2344">
        <v>-41373.20872688129</v>
      </c>
      <c r="AJ54" s="2344">
        <v>-25253.493119490875</v>
      </c>
      <c r="AK54" s="2344">
        <v>-69191.96268470693</v>
      </c>
    </row>
    <row r="55" spans="1:37" ht="16.5" thickBot="1">
      <c r="A55" s="2342" t="s">
        <v>1337</v>
      </c>
      <c r="B55" s="2343">
        <v>13354.314168000004</v>
      </c>
      <c r="C55" s="2343">
        <v>-56925.903015607793</v>
      </c>
      <c r="D55" s="2343">
        <v>4561.9703109432739</v>
      </c>
      <c r="E55" s="2343">
        <v>15494.246540354636</v>
      </c>
      <c r="F55" s="2343">
        <v>-21810.575675573997</v>
      </c>
      <c r="G55" s="2343">
        <v>-10617.649645039119</v>
      </c>
      <c r="H55" s="2343">
        <v>-2153.2981500000001</v>
      </c>
      <c r="I55" s="2343">
        <v>-10839.474999999999</v>
      </c>
      <c r="J55" s="2343">
        <v>-8561.2346999999991</v>
      </c>
      <c r="K55" s="2343">
        <v>-4946.1257999999998</v>
      </c>
      <c r="L55" s="2343">
        <v>-9277.2559999999994</v>
      </c>
      <c r="M55" s="2343">
        <v>-12996.46883438809</v>
      </c>
      <c r="N55" s="2343">
        <v>-4193.8882799999992</v>
      </c>
      <c r="O55" s="2343">
        <v>-5719.9133600000005</v>
      </c>
      <c r="P55" s="2343">
        <v>-6380.46774</v>
      </c>
      <c r="Q55" s="2343">
        <v>-11397.36312</v>
      </c>
      <c r="R55" s="2343">
        <v>-13944.290447800002</v>
      </c>
      <c r="S55" s="2343">
        <v>-10328.732454000001</v>
      </c>
      <c r="T55" s="2343">
        <v>-17496.846692000003</v>
      </c>
      <c r="U55" s="2343">
        <v>-14825.071602179183</v>
      </c>
      <c r="V55" s="2343">
        <v>-17969.9751</v>
      </c>
      <c r="W55" s="2343">
        <v>-19239.107517</v>
      </c>
      <c r="X55" s="2343">
        <v>-22884.514320000002</v>
      </c>
      <c r="Y55" s="2343">
        <v>-21105.970399999998</v>
      </c>
      <c r="Z55" s="2343">
        <v>-24750.750968100001</v>
      </c>
      <c r="AA55" s="2343">
        <v>-28965.113000000008</v>
      </c>
      <c r="AB55" s="2344">
        <v>-35207.589910199997</v>
      </c>
      <c r="AC55" s="2344">
        <v>-40120.389654800005</v>
      </c>
      <c r="AD55" s="2344">
        <v>-24320.300739999999</v>
      </c>
      <c r="AE55" s="2344">
        <v>-33718.002500000002</v>
      </c>
      <c r="AF55" s="2344">
        <v>-24907.237110000002</v>
      </c>
      <c r="AG55" s="2344">
        <v>-43177.122428999995</v>
      </c>
      <c r="AH55" s="2344">
        <v>-10615.239996207632</v>
      </c>
      <c r="AI55" s="2344">
        <v>-1878.7389355290688</v>
      </c>
      <c r="AJ55" s="2344">
        <v>-5648.8066450228735</v>
      </c>
      <c r="AK55" s="2344">
        <v>615.62295347000054</v>
      </c>
    </row>
    <row r="56" spans="1:37" ht="16.5" thickBot="1">
      <c r="A56" s="2342" t="s">
        <v>1335</v>
      </c>
      <c r="B56" s="2343">
        <v>946.64700000000016</v>
      </c>
      <c r="C56" s="2343">
        <v>875.67534788961052</v>
      </c>
      <c r="D56" s="2343">
        <v>699.97498633540386</v>
      </c>
      <c r="E56" s="2343">
        <v>1015.0684523971291</v>
      </c>
      <c r="F56" s="2343">
        <v>1304.1000000000001</v>
      </c>
      <c r="G56" s="2343">
        <v>1466.8530000000001</v>
      </c>
      <c r="H56" s="2343">
        <v>1183.944</v>
      </c>
      <c r="I56" s="2343">
        <v>1495.1</v>
      </c>
      <c r="J56" s="2343">
        <v>1998.6624000000004</v>
      </c>
      <c r="K56" s="2343">
        <v>1572.2783999999999</v>
      </c>
      <c r="L56" s="2343">
        <v>1432.3200000000002</v>
      </c>
      <c r="M56" s="2343">
        <v>2151.6342977142849</v>
      </c>
      <c r="N56" s="2343">
        <v>1671.4051200000004</v>
      </c>
      <c r="O56" s="2343">
        <v>2007.0086399999998</v>
      </c>
      <c r="P56" s="2343">
        <v>1838.7129599999998</v>
      </c>
      <c r="Q56" s="2343">
        <v>2179.4572800000001</v>
      </c>
      <c r="R56" s="2343">
        <v>1737.2002032000003</v>
      </c>
      <c r="S56" s="2343">
        <v>1910.3004720000004</v>
      </c>
      <c r="T56" s="2343">
        <v>2061.0242400000002</v>
      </c>
      <c r="U56" s="2343">
        <v>2246.9322289377988</v>
      </c>
      <c r="V56" s="2343">
        <v>1872.3600000000001</v>
      </c>
      <c r="W56" s="2343">
        <v>1909.8072000000004</v>
      </c>
      <c r="X56" s="2343">
        <v>2097.1776</v>
      </c>
      <c r="Y56" s="2343">
        <v>2246.9760000000001</v>
      </c>
      <c r="Z56" s="2343">
        <v>2246.7067200000001</v>
      </c>
      <c r="AA56" s="2343">
        <v>1909.6848000000005</v>
      </c>
      <c r="AB56" s="2344">
        <v>2096.9343360000003</v>
      </c>
      <c r="AC56" s="2344">
        <v>2173.9907280000002</v>
      </c>
      <c r="AD56" s="2344">
        <v>3129.4359360000003</v>
      </c>
      <c r="AE56" s="2344">
        <v>3412.2816000000007</v>
      </c>
      <c r="AF56" s="2344">
        <v>4244.3460000000005</v>
      </c>
      <c r="AG56" s="2344">
        <v>4413.8727360000003</v>
      </c>
      <c r="AH56" s="2344">
        <v>9744.718764625979</v>
      </c>
      <c r="AI56" s="2344">
        <v>2611.5522628842423</v>
      </c>
      <c r="AJ56" s="2344">
        <v>5471.0118890071271</v>
      </c>
      <c r="AK56" s="2344">
        <v>11427.706987759999</v>
      </c>
    </row>
    <row r="57" spans="1:37" ht="16.5" thickBot="1">
      <c r="A57" s="2342" t="s">
        <v>1336</v>
      </c>
      <c r="B57" s="2343">
        <v>12407.667168000004</v>
      </c>
      <c r="C57" s="2343">
        <v>-57801.578363497407</v>
      </c>
      <c r="D57" s="2343">
        <v>3861.9953246078699</v>
      </c>
      <c r="E57" s="2343">
        <v>14479.178087957507</v>
      </c>
      <c r="F57" s="2343">
        <v>-23114.675675573995</v>
      </c>
      <c r="G57" s="2343">
        <v>-12084.502645039118</v>
      </c>
      <c r="H57" s="2343">
        <v>-3337.24215</v>
      </c>
      <c r="I57" s="2343">
        <v>-12334.574999999999</v>
      </c>
      <c r="J57" s="2343">
        <v>-10559.897099999998</v>
      </c>
      <c r="K57" s="2343">
        <v>-6518.4041999999999</v>
      </c>
      <c r="L57" s="2343">
        <v>-10709.575999999999</v>
      </c>
      <c r="M57" s="2343">
        <v>-15148.103132102375</v>
      </c>
      <c r="N57" s="2343">
        <v>-5865.2933999999996</v>
      </c>
      <c r="O57" s="2343">
        <v>-7726.9220000000005</v>
      </c>
      <c r="P57" s="2343">
        <v>-8219.1807000000008</v>
      </c>
      <c r="Q57" s="2343">
        <v>-13576.820399999999</v>
      </c>
      <c r="R57" s="2343">
        <v>-15681.490651</v>
      </c>
      <c r="S57" s="2343">
        <v>-12239.032926</v>
      </c>
      <c r="T57" s="2343">
        <v>-19557.870932000002</v>
      </c>
      <c r="U57" s="2343">
        <v>-17072.003831116981</v>
      </c>
      <c r="V57" s="2343">
        <v>-19842.3351</v>
      </c>
      <c r="W57" s="2343">
        <v>-21148.914717</v>
      </c>
      <c r="X57" s="2343">
        <v>-24981.691920000001</v>
      </c>
      <c r="Y57" s="2343">
        <v>-23352.946399999997</v>
      </c>
      <c r="Z57" s="2343">
        <v>-26997.457688099999</v>
      </c>
      <c r="AA57" s="2343">
        <v>-30874.797800000008</v>
      </c>
      <c r="AB57" s="2344">
        <v>-37304.524246199995</v>
      </c>
      <c r="AC57" s="2344">
        <v>-42294.380382800009</v>
      </c>
      <c r="AD57" s="2344">
        <v>-27449.736676</v>
      </c>
      <c r="AE57" s="2344">
        <v>-37130.284100000004</v>
      </c>
      <c r="AF57" s="2344">
        <v>-29151.58311</v>
      </c>
      <c r="AG57" s="2344">
        <v>-47590.995165</v>
      </c>
      <c r="AH57" s="2344">
        <v>-20359.958760833611</v>
      </c>
      <c r="AI57" s="2344">
        <v>-4490.2911984133107</v>
      </c>
      <c r="AJ57" s="2344">
        <v>-11119.818534030001</v>
      </c>
      <c r="AK57" s="2344">
        <v>-10812.084034289999</v>
      </c>
    </row>
    <row r="58" spans="1:37" ht="16.5" thickBot="1">
      <c r="A58" s="2342" t="s">
        <v>1338</v>
      </c>
      <c r="B58" s="2343">
        <v>-7692.3833999999997</v>
      </c>
      <c r="C58" s="2343">
        <v>-3.9697282437662347</v>
      </c>
      <c r="D58" s="2343">
        <v>-4.6664999089026926</v>
      </c>
      <c r="E58" s="2343">
        <v>-197.57582377015549</v>
      </c>
      <c r="F58" s="2343">
        <v>-15.585755535000001</v>
      </c>
      <c r="G58" s="2343">
        <v>-820.87207028431817</v>
      </c>
      <c r="H58" s="2343">
        <v>-2940.9168959999993</v>
      </c>
      <c r="I58" s="2343">
        <v>-2740.5182999999997</v>
      </c>
      <c r="J58" s="2343">
        <v>-1497.5097000000001</v>
      </c>
      <c r="K58" s="2343">
        <v>-4542.6338999999989</v>
      </c>
      <c r="L58" s="2343">
        <v>-3427.1240000000003</v>
      </c>
      <c r="M58" s="2343">
        <v>-10005.099484371425</v>
      </c>
      <c r="N58" s="2343">
        <v>-3592.1342</v>
      </c>
      <c r="O58" s="2343">
        <v>-2320.3739999999998</v>
      </c>
      <c r="P58" s="2343">
        <v>-3471.9083999999998</v>
      </c>
      <c r="Q58" s="2343">
        <v>-4264.0883999999996</v>
      </c>
      <c r="R58" s="2343">
        <v>-2829.5306340000002</v>
      </c>
      <c r="S58" s="2343">
        <v>-2712.5018140000006</v>
      </c>
      <c r="T58" s="2343">
        <v>-7266.6718280000005</v>
      </c>
      <c r="U58" s="2343">
        <v>-4681.1088102870808</v>
      </c>
      <c r="V58" s="2343">
        <v>-40.567799999999998</v>
      </c>
      <c r="W58" s="2343">
        <v>-1804.79901</v>
      </c>
      <c r="X58" s="2343">
        <v>-5356.8531999999996</v>
      </c>
      <c r="Y58" s="2343">
        <v>-6421.0459999999994</v>
      </c>
      <c r="Z58" s="2343">
        <v>-3986.3442149999996</v>
      </c>
      <c r="AA58" s="2343">
        <v>-3061.1124000000004</v>
      </c>
      <c r="AB58" s="2344">
        <v>-3583.8230429999994</v>
      </c>
      <c r="AC58" s="2344">
        <v>-298.202268</v>
      </c>
      <c r="AD58" s="2344">
        <v>-7402.7755379999999</v>
      </c>
      <c r="AE58" s="2344">
        <v>-2341.9942000000005</v>
      </c>
      <c r="AF58" s="2344">
        <v>-306.53610000000003</v>
      </c>
      <c r="AG58" s="2344">
        <v>-119.856765</v>
      </c>
      <c r="AH58" s="2344">
        <v>-3.93</v>
      </c>
      <c r="AI58" s="2344">
        <v>-50.073335999999998</v>
      </c>
      <c r="AJ58" s="2344">
        <v>0</v>
      </c>
      <c r="AK58" s="2344">
        <v>-1.27976058</v>
      </c>
    </row>
    <row r="59" spans="1:37" ht="16.5" thickBot="1">
      <c r="A59" s="2342" t="s">
        <v>1335</v>
      </c>
      <c r="B59" s="2351">
        <v>0</v>
      </c>
      <c r="C59" s="2351">
        <v>0</v>
      </c>
      <c r="D59" s="2351">
        <v>0</v>
      </c>
      <c r="E59" s="2351">
        <v>0</v>
      </c>
      <c r="F59" s="2351">
        <v>0</v>
      </c>
      <c r="G59" s="2351">
        <v>0</v>
      </c>
      <c r="H59" s="2351">
        <v>0</v>
      </c>
      <c r="I59" s="2351">
        <v>0</v>
      </c>
      <c r="J59" s="2351">
        <v>0</v>
      </c>
      <c r="K59" s="2351">
        <v>0</v>
      </c>
      <c r="L59" s="2351">
        <v>0</v>
      </c>
      <c r="M59" s="2343">
        <v>0</v>
      </c>
      <c r="N59" s="2343">
        <v>0</v>
      </c>
      <c r="O59" s="2343">
        <v>0</v>
      </c>
      <c r="P59" s="2343">
        <v>0</v>
      </c>
      <c r="Q59" s="2343">
        <v>0</v>
      </c>
      <c r="R59" s="2343">
        <v>0</v>
      </c>
      <c r="S59" s="2343">
        <v>0</v>
      </c>
      <c r="T59" s="2343">
        <v>0</v>
      </c>
      <c r="U59" s="2343">
        <v>0</v>
      </c>
      <c r="V59" s="2343">
        <v>0</v>
      </c>
      <c r="W59" s="2343">
        <v>0</v>
      </c>
      <c r="X59" s="2343">
        <v>0</v>
      </c>
      <c r="Y59" s="2343">
        <v>0</v>
      </c>
      <c r="Z59" s="2343">
        <v>0</v>
      </c>
      <c r="AA59" s="2343">
        <v>0</v>
      </c>
      <c r="AB59" s="2344">
        <v>0</v>
      </c>
      <c r="AC59" s="2344">
        <v>0</v>
      </c>
      <c r="AD59" s="2344">
        <v>0</v>
      </c>
      <c r="AE59" s="2344">
        <v>0</v>
      </c>
      <c r="AF59" s="2344">
        <v>0</v>
      </c>
      <c r="AG59" s="2344">
        <v>0</v>
      </c>
      <c r="AH59" s="2344">
        <v>0</v>
      </c>
      <c r="AI59" s="2344">
        <v>0</v>
      </c>
      <c r="AJ59" s="2344">
        <v>0</v>
      </c>
      <c r="AK59" s="2344">
        <v>0</v>
      </c>
    </row>
    <row r="60" spans="1:37" ht="16.5" thickBot="1">
      <c r="A60" s="2342" t="s">
        <v>1339</v>
      </c>
      <c r="B60" s="2343">
        <v>-7692.3833999999997</v>
      </c>
      <c r="C60" s="2343">
        <v>-3.9697282437662347</v>
      </c>
      <c r="D60" s="2343">
        <v>-4.6664999089026926</v>
      </c>
      <c r="E60" s="2343">
        <v>-197.57582377015549</v>
      </c>
      <c r="F60" s="2343">
        <v>-15.585755535000001</v>
      </c>
      <c r="G60" s="2343">
        <v>-820.87207028431817</v>
      </c>
      <c r="H60" s="2343">
        <v>-2940.9168959999993</v>
      </c>
      <c r="I60" s="2343">
        <v>-2740.5182999999997</v>
      </c>
      <c r="J60" s="2343">
        <v>-1497.5097000000001</v>
      </c>
      <c r="K60" s="2343">
        <v>-4542.6338999999989</v>
      </c>
      <c r="L60" s="2343">
        <v>-3427.1240000000003</v>
      </c>
      <c r="M60" s="2343">
        <v>-10005.099484371425</v>
      </c>
      <c r="N60" s="2343">
        <v>-3592.1342</v>
      </c>
      <c r="O60" s="2343">
        <v>-2320.3739999999998</v>
      </c>
      <c r="P60" s="2343">
        <v>-3471.9083999999998</v>
      </c>
      <c r="Q60" s="2343">
        <v>-4264.0883999999996</v>
      </c>
      <c r="R60" s="2343">
        <v>-2829.5306340000002</v>
      </c>
      <c r="S60" s="2343">
        <v>-2712.5018140000006</v>
      </c>
      <c r="T60" s="2343">
        <v>-7266.6718280000005</v>
      </c>
      <c r="U60" s="2343">
        <v>-4681.1088102870808</v>
      </c>
      <c r="V60" s="2343">
        <v>-40.567799999999998</v>
      </c>
      <c r="W60" s="2343">
        <v>-1804.79901</v>
      </c>
      <c r="X60" s="2343">
        <v>-5356.8531999999996</v>
      </c>
      <c r="Y60" s="2343">
        <v>-6421.0459999999994</v>
      </c>
      <c r="Z60" s="2343">
        <v>-3986.3442149999996</v>
      </c>
      <c r="AA60" s="2343">
        <v>-3061.1124000000004</v>
      </c>
      <c r="AB60" s="2344">
        <v>-3583.8230429999994</v>
      </c>
      <c r="AC60" s="2344">
        <v>-298.202268</v>
      </c>
      <c r="AD60" s="2344">
        <v>-7402.7755379999999</v>
      </c>
      <c r="AE60" s="2344">
        <v>-2341.9942000000005</v>
      </c>
      <c r="AF60" s="2344">
        <v>-306.53610000000003</v>
      </c>
      <c r="AG60" s="2344">
        <v>-119.856765</v>
      </c>
      <c r="AH60" s="2344">
        <v>-3.93</v>
      </c>
      <c r="AI60" s="2344">
        <v>-50.073335999999998</v>
      </c>
      <c r="AJ60" s="2344">
        <v>0</v>
      </c>
      <c r="AK60" s="2344">
        <v>-1.27976058</v>
      </c>
    </row>
    <row r="61" spans="1:37" ht="16.5" thickBot="1">
      <c r="A61" s="2342" t="s">
        <v>1340</v>
      </c>
      <c r="B61" s="2343">
        <v>-536.43330000000003</v>
      </c>
      <c r="C61" s="2343">
        <v>-496.21603047077929</v>
      </c>
      <c r="D61" s="2343">
        <v>-396.65249225672892</v>
      </c>
      <c r="E61" s="2343">
        <v>-575.20545635837323</v>
      </c>
      <c r="F61" s="2343">
        <v>-1471.4305200000001</v>
      </c>
      <c r="G61" s="2343">
        <v>-1643.0073767700001</v>
      </c>
      <c r="H61" s="2343">
        <v>-1475.8897910999999</v>
      </c>
      <c r="I61" s="2343">
        <v>-1570.5726479999998</v>
      </c>
      <c r="J61" s="2343">
        <v>-445.73270169450598</v>
      </c>
      <c r="K61" s="2343">
        <v>-28.974876917699969</v>
      </c>
      <c r="L61" s="2343">
        <v>-719.26254739711987</v>
      </c>
      <c r="M61" s="2343">
        <v>-1811.9596306209417</v>
      </c>
      <c r="N61" s="2343">
        <v>-2515.7903040000001</v>
      </c>
      <c r="O61" s="2343">
        <v>-1307.3584439999995</v>
      </c>
      <c r="P61" s="2343">
        <v>-25559.219817000001</v>
      </c>
      <c r="Q61" s="2343">
        <v>-17123.951988000001</v>
      </c>
      <c r="R61" s="2343">
        <v>-10607.058040849999</v>
      </c>
      <c r="S61" s="2343">
        <v>-15087.22225882</v>
      </c>
      <c r="T61" s="2343">
        <v>-20215.93098972</v>
      </c>
      <c r="U61" s="2343">
        <v>-20100.572005500482</v>
      </c>
      <c r="V61" s="2343">
        <v>-20824.918422000002</v>
      </c>
      <c r="W61" s="2343">
        <v>-23296.377451200002</v>
      </c>
      <c r="X61" s="2343">
        <v>-30391.898316800001</v>
      </c>
      <c r="Y61" s="2343">
        <v>-38795.888153600004</v>
      </c>
      <c r="Z61" s="2343">
        <v>-42549.742003176005</v>
      </c>
      <c r="AA61" s="2343">
        <v>-44300.324140751829</v>
      </c>
      <c r="AB61" s="2344">
        <v>-55536.104520330002</v>
      </c>
      <c r="AC61" s="2344">
        <v>-50429.852893238007</v>
      </c>
      <c r="AD61" s="2344">
        <v>-47104.011294998891</v>
      </c>
      <c r="AE61" s="2344">
        <v>-41722.590351170824</v>
      </c>
      <c r="AF61" s="2344">
        <v>-37059.217354695065</v>
      </c>
      <c r="AG61" s="2344">
        <v>-44646.306326233855</v>
      </c>
      <c r="AH61" s="2344">
        <v>-28655.759300520564</v>
      </c>
      <c r="AI61" s="2344">
        <v>-20967.039439500859</v>
      </c>
      <c r="AJ61" s="2344">
        <v>-1017.3696464810445</v>
      </c>
      <c r="AK61" s="2344">
        <v>-34176.653586330867</v>
      </c>
    </row>
    <row r="62" spans="1:37" ht="16.5" thickBot="1">
      <c r="A62" s="2342" t="s">
        <v>1341</v>
      </c>
      <c r="B62" s="2343">
        <v>473.32350000000008</v>
      </c>
      <c r="C62" s="2343">
        <v>437.83767394480526</v>
      </c>
      <c r="D62" s="2343">
        <v>349.98749316770193</v>
      </c>
      <c r="E62" s="2343">
        <v>507.53422619856457</v>
      </c>
      <c r="F62" s="2343">
        <v>122.46948</v>
      </c>
      <c r="G62" s="2343">
        <v>263.90152323000007</v>
      </c>
      <c r="H62" s="2343">
        <v>374.02270890000005</v>
      </c>
      <c r="I62" s="2343">
        <v>447.81235199999998</v>
      </c>
      <c r="J62" s="2343">
        <v>941.73159830549412</v>
      </c>
      <c r="K62" s="2343">
        <v>456.40652308229994</v>
      </c>
      <c r="L62" s="2343">
        <v>443.6022526028799</v>
      </c>
      <c r="M62" s="2343">
        <v>242.55228559929566</v>
      </c>
      <c r="N62" s="2343">
        <v>322.19167600000003</v>
      </c>
      <c r="O62" s="2343">
        <v>1121.4528360000002</v>
      </c>
      <c r="P62" s="2343">
        <v>268.95129300000002</v>
      </c>
      <c r="Q62" s="2343">
        <v>754.33129200000008</v>
      </c>
      <c r="R62" s="2343">
        <v>133.87784755000001</v>
      </c>
      <c r="S62" s="2343">
        <v>491.71508718000007</v>
      </c>
      <c r="T62" s="2343">
        <v>591.04554227999995</v>
      </c>
      <c r="U62" s="2343">
        <v>554.04043508954453</v>
      </c>
      <c r="V62" s="2343">
        <v>446.651478</v>
      </c>
      <c r="W62" s="2343">
        <v>1195.6516488000002</v>
      </c>
      <c r="X62" s="2343">
        <v>384.33900319999998</v>
      </c>
      <c r="Y62" s="2343">
        <v>1436.3731664000002</v>
      </c>
      <c r="Z62" s="2343">
        <v>680.89255532999994</v>
      </c>
      <c r="AA62" s="2343">
        <v>369.762059248176</v>
      </c>
      <c r="AB62" s="2344">
        <v>545.96743466999999</v>
      </c>
      <c r="AC62" s="2344">
        <v>626.86445476200015</v>
      </c>
      <c r="AD62" s="2344">
        <v>9208.0546670011172</v>
      </c>
      <c r="AE62" s="2344">
        <v>11333.649248829182</v>
      </c>
      <c r="AF62" s="2344">
        <v>13238.247720304927</v>
      </c>
      <c r="AG62" s="2344">
        <v>16148.581638766136</v>
      </c>
      <c r="AH62" s="2344">
        <v>10852.530699479437</v>
      </c>
      <c r="AI62" s="2344">
        <v>10927.807688068837</v>
      </c>
      <c r="AJ62" s="2344">
        <v>13776.643387518956</v>
      </c>
      <c r="AK62" s="2344">
        <v>28965.483433863763</v>
      </c>
    </row>
    <row r="63" spans="1:37" ht="16.5" thickBot="1">
      <c r="A63" s="2342" t="s">
        <v>1339</v>
      </c>
      <c r="B63" s="2343">
        <v>-1009.7568000000001</v>
      </c>
      <c r="C63" s="2343">
        <v>-934.05370441558455</v>
      </c>
      <c r="D63" s="2343">
        <v>-746.63998542443085</v>
      </c>
      <c r="E63" s="2343">
        <v>-1082.7396825569379</v>
      </c>
      <c r="F63" s="2343">
        <v>-1593.9</v>
      </c>
      <c r="G63" s="2343">
        <v>-1906.9089000000001</v>
      </c>
      <c r="H63" s="2343">
        <v>-1849.9124999999999</v>
      </c>
      <c r="I63" s="2343">
        <v>-2018.3849999999998</v>
      </c>
      <c r="J63" s="2343">
        <v>-1387.4643000000001</v>
      </c>
      <c r="K63" s="2343">
        <v>-485.38139999999993</v>
      </c>
      <c r="L63" s="2343">
        <v>-1162.8647999999998</v>
      </c>
      <c r="M63" s="2343">
        <v>-2054.5119162202373</v>
      </c>
      <c r="N63" s="2343">
        <v>-2837.98198</v>
      </c>
      <c r="O63" s="2343">
        <v>-2428.8112799999994</v>
      </c>
      <c r="P63" s="2343">
        <v>-25828.171109999999</v>
      </c>
      <c r="Q63" s="2343">
        <v>-17878.28328</v>
      </c>
      <c r="R63" s="2343">
        <v>-10740.935888399999</v>
      </c>
      <c r="S63" s="2343">
        <v>-15578.937345999999</v>
      </c>
      <c r="T63" s="2343">
        <v>-20806.976532000001</v>
      </c>
      <c r="U63" s="2343">
        <v>-20654.61244059003</v>
      </c>
      <c r="V63" s="2343">
        <v>-21271.569900000002</v>
      </c>
      <c r="W63" s="2343">
        <v>-24492.0291</v>
      </c>
      <c r="X63" s="2343">
        <v>-30776.23732</v>
      </c>
      <c r="Y63" s="2343">
        <v>-40232.261320000005</v>
      </c>
      <c r="Z63" s="2343">
        <v>-43230.634558506004</v>
      </c>
      <c r="AA63" s="2343">
        <v>-44670.086200000005</v>
      </c>
      <c r="AB63" s="2344">
        <v>-56082.071954999999</v>
      </c>
      <c r="AC63" s="2344">
        <v>-51056.717348000006</v>
      </c>
      <c r="AD63" s="2344">
        <v>-56312.065962000008</v>
      </c>
      <c r="AE63" s="2344">
        <v>-53056.239600000008</v>
      </c>
      <c r="AF63" s="2344">
        <v>-50297.465074999993</v>
      </c>
      <c r="AG63" s="2344">
        <v>-60794.887964999994</v>
      </c>
      <c r="AH63" s="2344">
        <v>-39508.29</v>
      </c>
      <c r="AI63" s="2344">
        <v>-31894.847127569694</v>
      </c>
      <c r="AJ63" s="2344">
        <v>-14794.013034000001</v>
      </c>
      <c r="AK63" s="2344">
        <v>-63142.137020194634</v>
      </c>
    </row>
    <row r="64" spans="1:37" ht="16.5" thickBot="1">
      <c r="A64" s="2342" t="s">
        <v>1342</v>
      </c>
      <c r="B64" s="2343">
        <v>-2680.9977999999996</v>
      </c>
      <c r="C64" s="2343">
        <v>-6776.5596255350656</v>
      </c>
      <c r="D64" s="2343">
        <v>-9638.6555618385119</v>
      </c>
      <c r="E64" s="2343">
        <v>-7247.7095915979307</v>
      </c>
      <c r="F64" s="2343">
        <v>-10613.751138837002</v>
      </c>
      <c r="G64" s="2343">
        <v>-12669.919837117961</v>
      </c>
      <c r="H64" s="2343">
        <v>-964.91435999999987</v>
      </c>
      <c r="I64" s="2343">
        <v>-3298.1906000000004</v>
      </c>
      <c r="J64" s="2343">
        <v>-4514.8356000000003</v>
      </c>
      <c r="K64" s="2343">
        <v>-3132.6455999999994</v>
      </c>
      <c r="L64" s="2343">
        <v>-8223.9039999999986</v>
      </c>
      <c r="M64" s="2343">
        <v>-2795.630396544047</v>
      </c>
      <c r="N64" s="2343">
        <v>-2154.0745999999999</v>
      </c>
      <c r="O64" s="2343">
        <v>-6824.8096000000005</v>
      </c>
      <c r="P64" s="2343">
        <v>-9137.3210999999992</v>
      </c>
      <c r="Q64" s="2343">
        <v>-7308.1008000000002</v>
      </c>
      <c r="R64" s="2343">
        <v>-8232.4300755000004</v>
      </c>
      <c r="S64" s="2343">
        <v>-5968.1282720000008</v>
      </c>
      <c r="T64" s="2343">
        <v>-9501.0094699999991</v>
      </c>
      <c r="U64" s="2343">
        <v>-4000.7876631920249</v>
      </c>
      <c r="V64" s="2343">
        <v>-3750.9611999999997</v>
      </c>
      <c r="W64" s="2343">
        <v>-2007.3259500000001</v>
      </c>
      <c r="X64" s="2343">
        <v>-12909.033159999999</v>
      </c>
      <c r="Y64" s="2343">
        <v>-30582.279600000002</v>
      </c>
      <c r="Z64" s="2343">
        <v>-31182.8850819</v>
      </c>
      <c r="AA64" s="2343">
        <v>-42006.824800000002</v>
      </c>
      <c r="AB64" s="2344">
        <v>-14641.095095999997</v>
      </c>
      <c r="AC64" s="2344">
        <v>-21775.819811199999</v>
      </c>
      <c r="AD64" s="2344">
        <v>-24309.8297738</v>
      </c>
      <c r="AE64" s="2344">
        <v>-13887.077750000002</v>
      </c>
      <c r="AF64" s="2344">
        <v>-13093.610912499998</v>
      </c>
      <c r="AG64" s="2344">
        <v>-15405.720519000002</v>
      </c>
      <c r="AH64" s="2344">
        <v>-6290.9475000000002</v>
      </c>
      <c r="AI64" s="2344">
        <v>-7896.9823650000008</v>
      </c>
      <c r="AJ64" s="2344">
        <v>-13572.096705300002</v>
      </c>
      <c r="AK64" s="2344">
        <v>-10391.4704997154</v>
      </c>
    </row>
    <row r="65" spans="1:37" ht="16.5" thickBot="1">
      <c r="A65" s="2342" t="s">
        <v>1343</v>
      </c>
      <c r="B65" s="2343">
        <v>0</v>
      </c>
      <c r="C65" s="2343">
        <v>0</v>
      </c>
      <c r="D65" s="2343">
        <v>0</v>
      </c>
      <c r="E65" s="2343">
        <v>0</v>
      </c>
      <c r="F65" s="2343">
        <v>0</v>
      </c>
      <c r="G65" s="2343">
        <v>0</v>
      </c>
      <c r="H65" s="2343">
        <v>0</v>
      </c>
      <c r="I65" s="2343">
        <v>0</v>
      </c>
      <c r="J65" s="2343">
        <v>0</v>
      </c>
      <c r="K65" s="2343">
        <v>0</v>
      </c>
      <c r="L65" s="2343">
        <v>0</v>
      </c>
      <c r="M65" s="2343">
        <v>0</v>
      </c>
      <c r="N65" s="2343">
        <v>0</v>
      </c>
      <c r="O65" s="2343">
        <v>0</v>
      </c>
      <c r="P65" s="2343">
        <v>0</v>
      </c>
      <c r="Q65" s="2343">
        <v>0</v>
      </c>
      <c r="R65" s="2343">
        <v>0</v>
      </c>
      <c r="S65" s="2343">
        <v>0</v>
      </c>
      <c r="T65" s="2343">
        <v>0</v>
      </c>
      <c r="U65" s="2343">
        <v>0</v>
      </c>
      <c r="V65" s="2343">
        <v>0</v>
      </c>
      <c r="W65" s="2343">
        <v>0</v>
      </c>
      <c r="X65" s="2343">
        <v>0</v>
      </c>
      <c r="Y65" s="2343">
        <v>0</v>
      </c>
      <c r="Z65" s="2343">
        <v>0</v>
      </c>
      <c r="AA65" s="2343">
        <v>0</v>
      </c>
      <c r="AB65" s="2344">
        <v>0</v>
      </c>
      <c r="AC65" s="2344">
        <v>0</v>
      </c>
      <c r="AD65" s="2344">
        <v>0</v>
      </c>
      <c r="AE65" s="2344">
        <v>0</v>
      </c>
      <c r="AF65" s="2344">
        <v>0</v>
      </c>
      <c r="AG65" s="2344">
        <v>0</v>
      </c>
      <c r="AH65" s="2344">
        <v>0</v>
      </c>
      <c r="AI65" s="2344">
        <v>0</v>
      </c>
      <c r="AJ65" s="2344">
        <v>0</v>
      </c>
      <c r="AK65" s="2344">
        <v>0</v>
      </c>
    </row>
    <row r="66" spans="1:37" ht="16.5" thickBot="1">
      <c r="A66" s="2342" t="s">
        <v>1344</v>
      </c>
      <c r="B66" s="2343">
        <v>-2680.9977999999996</v>
      </c>
      <c r="C66" s="2343">
        <v>-6776.5596255350656</v>
      </c>
      <c r="D66" s="2343">
        <v>-9638.6555618385119</v>
      </c>
      <c r="E66" s="2343">
        <v>-7247.7095915979307</v>
      </c>
      <c r="F66" s="2343">
        <v>-10613.751138837002</v>
      </c>
      <c r="G66" s="2343">
        <v>-12669.919837117961</v>
      </c>
      <c r="H66" s="2343">
        <v>-964.91435999999987</v>
      </c>
      <c r="I66" s="2343">
        <v>-3298.1906000000004</v>
      </c>
      <c r="J66" s="2343">
        <v>-4514.8356000000003</v>
      </c>
      <c r="K66" s="2343">
        <v>-3132.6455999999994</v>
      </c>
      <c r="L66" s="2343">
        <v>-8223.9039999999986</v>
      </c>
      <c r="M66" s="2343">
        <v>-2795.630396544047</v>
      </c>
      <c r="N66" s="2343">
        <v>-2154.0745999999999</v>
      </c>
      <c r="O66" s="2343">
        <v>-6824.8096000000005</v>
      </c>
      <c r="P66" s="2343">
        <v>-9137.3210999999992</v>
      </c>
      <c r="Q66" s="2343">
        <v>-7308.1008000000002</v>
      </c>
      <c r="R66" s="2343">
        <v>-8232.4300755000004</v>
      </c>
      <c r="S66" s="2343">
        <v>-5968.1282720000008</v>
      </c>
      <c r="T66" s="2343">
        <v>-9501.0094699999991</v>
      </c>
      <c r="U66" s="2343">
        <v>-4000.7876631920249</v>
      </c>
      <c r="V66" s="2343">
        <v>-3750.9611999999997</v>
      </c>
      <c r="W66" s="2343">
        <v>-2007.3259500000001</v>
      </c>
      <c r="X66" s="2343">
        <v>-12909.033159999999</v>
      </c>
      <c r="Y66" s="2343">
        <v>-30582.279600000002</v>
      </c>
      <c r="Z66" s="2343">
        <v>-31182.8850819</v>
      </c>
      <c r="AA66" s="2343">
        <v>-42006.824800000002</v>
      </c>
      <c r="AB66" s="2344">
        <v>-14641.095095999997</v>
      </c>
      <c r="AC66" s="2344">
        <v>-21775.819811199999</v>
      </c>
      <c r="AD66" s="2344">
        <v>-24309.8297738</v>
      </c>
      <c r="AE66" s="2344">
        <v>-13887.077750000002</v>
      </c>
      <c r="AF66" s="2344">
        <v>-13093.610912499998</v>
      </c>
      <c r="AG66" s="2344">
        <v>-15405.720519000002</v>
      </c>
      <c r="AH66" s="2344">
        <v>-6290.9475000000002</v>
      </c>
      <c r="AI66" s="2344">
        <v>-7896.9823650000008</v>
      </c>
      <c r="AJ66" s="2344">
        <v>-13572.096705300002</v>
      </c>
      <c r="AK66" s="2344">
        <v>-10391.4704997154</v>
      </c>
    </row>
    <row r="67" spans="1:37" ht="16.5" thickBot="1">
      <c r="A67" s="2342" t="s">
        <v>1345</v>
      </c>
      <c r="B67" s="2343">
        <v>-5596.6121250000006</v>
      </c>
      <c r="C67" s="2343">
        <v>-5591.1870962751636</v>
      </c>
      <c r="D67" s="2343">
        <v>-5586.6753596894423</v>
      </c>
      <c r="E67" s="2343">
        <v>-5786.7964897818483</v>
      </c>
      <c r="F67" s="2343">
        <v>-7633.3319999999994</v>
      </c>
      <c r="G67" s="2343">
        <v>-7727.3816039999992</v>
      </c>
      <c r="H67" s="2343">
        <v>-7796.2712399999982</v>
      </c>
      <c r="I67" s="2343">
        <v>-7876.1867999999986</v>
      </c>
      <c r="J67" s="2343">
        <v>-9401.4462000000003</v>
      </c>
      <c r="K67" s="2343">
        <v>-6713.4500999999991</v>
      </c>
      <c r="L67" s="2343">
        <v>-8379.0719999999983</v>
      </c>
      <c r="M67" s="2343">
        <v>-9207.2017656357111</v>
      </c>
      <c r="N67" s="2343">
        <v>-8479.125</v>
      </c>
      <c r="O67" s="2343">
        <v>-9244.7376000000004</v>
      </c>
      <c r="P67" s="2343">
        <v>-7684.1055000000006</v>
      </c>
      <c r="Q67" s="2343">
        <v>-7385.3207999999995</v>
      </c>
      <c r="R67" s="2343">
        <v>-9903.3572189999995</v>
      </c>
      <c r="S67" s="2343">
        <v>-9865.2036630000002</v>
      </c>
      <c r="T67" s="2343">
        <v>-9869.4956220000004</v>
      </c>
      <c r="U67" s="2343">
        <v>-9863.0962632748797</v>
      </c>
      <c r="V67" s="2343">
        <v>-10532.025</v>
      </c>
      <c r="W67" s="2343">
        <v>-10063.934999999999</v>
      </c>
      <c r="X67" s="2343">
        <v>-9783.7079999999987</v>
      </c>
      <c r="Y67" s="2343">
        <v>-10298.64</v>
      </c>
      <c r="Z67" s="2343">
        <v>-9862.1063730000005</v>
      </c>
      <c r="AA67" s="2343">
        <v>-9862.0242000000017</v>
      </c>
      <c r="AB67" s="2344">
        <v>-9862.1442989999996</v>
      </c>
      <c r="AC67" s="2344">
        <v>-10134.067398000001</v>
      </c>
      <c r="AD67" s="2344">
        <v>-12488.108934000002</v>
      </c>
      <c r="AE67" s="2344">
        <v>-12482.078700000002</v>
      </c>
      <c r="AF67" s="2344">
        <v>-12420.606975000001</v>
      </c>
      <c r="AG67" s="2344">
        <v>-12419.911665000001</v>
      </c>
      <c r="AH67" s="2344">
        <v>-12420.764999999999</v>
      </c>
      <c r="AI67" s="2344">
        <v>-13188.064869</v>
      </c>
      <c r="AJ67" s="2344">
        <v>-19170.347763000002</v>
      </c>
      <c r="AK67" s="2344">
        <v>-19260.396729</v>
      </c>
    </row>
    <row r="68" spans="1:37" ht="16.5" thickBot="1">
      <c r="A68" s="2342" t="s">
        <v>1343</v>
      </c>
      <c r="B68" s="2343">
        <v>0</v>
      </c>
      <c r="C68" s="2343">
        <v>0</v>
      </c>
      <c r="D68" s="2343">
        <v>0</v>
      </c>
      <c r="E68" s="2343">
        <v>0</v>
      </c>
      <c r="F68" s="2343">
        <v>0</v>
      </c>
      <c r="G68" s="2343">
        <v>0</v>
      </c>
      <c r="H68" s="2343">
        <v>0</v>
      </c>
      <c r="I68" s="2343">
        <v>0</v>
      </c>
      <c r="J68" s="2343">
        <v>0</v>
      </c>
      <c r="K68" s="2343">
        <v>0</v>
      </c>
      <c r="L68" s="2343">
        <v>0</v>
      </c>
      <c r="M68" s="2343">
        <v>0</v>
      </c>
      <c r="N68" s="2343">
        <v>0</v>
      </c>
      <c r="O68" s="2343">
        <v>0</v>
      </c>
      <c r="P68" s="2343">
        <v>0</v>
      </c>
      <c r="Q68" s="2343">
        <v>0</v>
      </c>
      <c r="R68" s="2343">
        <v>0</v>
      </c>
      <c r="S68" s="2343">
        <v>0</v>
      </c>
      <c r="T68" s="2343">
        <v>0</v>
      </c>
      <c r="U68" s="2343">
        <v>0</v>
      </c>
      <c r="V68" s="2343">
        <v>0</v>
      </c>
      <c r="W68" s="2343">
        <v>0</v>
      </c>
      <c r="X68" s="2343">
        <v>0</v>
      </c>
      <c r="Y68" s="2343">
        <v>0</v>
      </c>
      <c r="Z68" s="2343">
        <v>0</v>
      </c>
      <c r="AA68" s="2343">
        <v>0</v>
      </c>
      <c r="AB68" s="2344">
        <v>0</v>
      </c>
      <c r="AC68" s="2344">
        <v>0</v>
      </c>
      <c r="AD68" s="2344">
        <v>0</v>
      </c>
      <c r="AE68" s="2344">
        <v>0</v>
      </c>
      <c r="AF68" s="2344">
        <v>0</v>
      </c>
      <c r="AG68" s="2344">
        <v>0</v>
      </c>
      <c r="AH68" s="2344">
        <v>0</v>
      </c>
      <c r="AI68" s="2344">
        <v>0</v>
      </c>
      <c r="AJ68" s="2344">
        <v>0</v>
      </c>
      <c r="AK68" s="2344">
        <v>0</v>
      </c>
    </row>
    <row r="69" spans="1:37" ht="16.5" thickBot="1">
      <c r="A69" s="2342" t="s">
        <v>1344</v>
      </c>
      <c r="B69" s="2343">
        <v>-5596.6121250000006</v>
      </c>
      <c r="C69" s="2343">
        <v>-5591.1870962751636</v>
      </c>
      <c r="D69" s="2343">
        <v>-5586.6753596894423</v>
      </c>
      <c r="E69" s="2343">
        <v>-5786.7964897818483</v>
      </c>
      <c r="F69" s="2343">
        <v>-7633.3319999999994</v>
      </c>
      <c r="G69" s="2343">
        <v>-7727.3816039999992</v>
      </c>
      <c r="H69" s="2343">
        <v>-7796.2712399999982</v>
      </c>
      <c r="I69" s="2343">
        <v>-7876.1867999999986</v>
      </c>
      <c r="J69" s="2343">
        <v>-9401.4462000000003</v>
      </c>
      <c r="K69" s="2343">
        <v>-6713.4500999999991</v>
      </c>
      <c r="L69" s="2343">
        <v>-8379.0719999999983</v>
      </c>
      <c r="M69" s="2343">
        <v>-9207.2017656357111</v>
      </c>
      <c r="N69" s="2343">
        <v>-8479.125</v>
      </c>
      <c r="O69" s="2343">
        <v>-9244.7376000000004</v>
      </c>
      <c r="P69" s="2343">
        <v>-7684.1055000000006</v>
      </c>
      <c r="Q69" s="2343">
        <v>-7385.3207999999995</v>
      </c>
      <c r="R69" s="2343">
        <v>-9903.3572189999995</v>
      </c>
      <c r="S69" s="2343">
        <v>-9865.2036630000002</v>
      </c>
      <c r="T69" s="2343">
        <v>-9869.4956220000004</v>
      </c>
      <c r="U69" s="2343">
        <v>-9863.0962632748797</v>
      </c>
      <c r="V69" s="2343">
        <v>-10532.025</v>
      </c>
      <c r="W69" s="2343">
        <v>-10063.934999999999</v>
      </c>
      <c r="X69" s="2343">
        <v>-9783.7079999999987</v>
      </c>
      <c r="Y69" s="2343">
        <v>-10298.64</v>
      </c>
      <c r="Z69" s="2343">
        <v>-9862.1063730000005</v>
      </c>
      <c r="AA69" s="2343">
        <v>-9862.0242000000017</v>
      </c>
      <c r="AB69" s="2344">
        <v>-9862.1442989999996</v>
      </c>
      <c r="AC69" s="2344">
        <v>-10134.067398000001</v>
      </c>
      <c r="AD69" s="2344">
        <v>-12488.108934000002</v>
      </c>
      <c r="AE69" s="2344">
        <v>-12482.078700000002</v>
      </c>
      <c r="AF69" s="2344">
        <v>-12420.606975000001</v>
      </c>
      <c r="AG69" s="2344">
        <v>-12419.911665000001</v>
      </c>
      <c r="AH69" s="2344">
        <v>-12420.764999999999</v>
      </c>
      <c r="AI69" s="2344">
        <v>-13188.064869</v>
      </c>
      <c r="AJ69" s="2344">
        <v>-19170.347763000002</v>
      </c>
      <c r="AK69" s="2344">
        <v>-19260.396729</v>
      </c>
    </row>
    <row r="70" spans="1:37" ht="16.5" thickBot="1">
      <c r="A70" s="2342" t="s">
        <v>1346</v>
      </c>
      <c r="B70" s="2343">
        <v>-89096.915808333331</v>
      </c>
      <c r="C70" s="2343">
        <v>-95578.504763237826</v>
      </c>
      <c r="D70" s="2343">
        <v>-84338.916697323686</v>
      </c>
      <c r="E70" s="2343">
        <v>-227263.61538645206</v>
      </c>
      <c r="F70" s="2343">
        <v>-119102.74152216301</v>
      </c>
      <c r="G70" s="2343">
        <v>-157010.54228926607</v>
      </c>
      <c r="H70" s="2343">
        <v>-168693.87309833997</v>
      </c>
      <c r="I70" s="2343">
        <v>-171879.55164099997</v>
      </c>
      <c r="J70" s="2343">
        <v>-142643.06111986915</v>
      </c>
      <c r="K70" s="2343">
        <v>-168771.66742377836</v>
      </c>
      <c r="L70" s="2343">
        <v>-186443.04300531431</v>
      </c>
      <c r="M70" s="2343">
        <v>-172381.35243358812</v>
      </c>
      <c r="N70" s="2343">
        <v>-224649.919434045</v>
      </c>
      <c r="O70" s="2343">
        <v>-212173.22956200002</v>
      </c>
      <c r="P70" s="2343">
        <v>-272450.86417980003</v>
      </c>
      <c r="Q70" s="2343">
        <v>-211104.85298760002</v>
      </c>
      <c r="R70" s="2343">
        <v>-156134.54796413254</v>
      </c>
      <c r="S70" s="2343">
        <v>-79979.95761533</v>
      </c>
      <c r="T70" s="2343">
        <v>-111537.707269972</v>
      </c>
      <c r="U70" s="2343">
        <v>-335112.81845004461</v>
      </c>
      <c r="V70" s="2343">
        <v>-118951.48484729999</v>
      </c>
      <c r="W70" s="2343">
        <v>-166839.49018442997</v>
      </c>
      <c r="X70" s="2343">
        <v>-97359.556561479985</v>
      </c>
      <c r="Y70" s="2343">
        <v>-142360.95937280002</v>
      </c>
      <c r="Z70" s="2343">
        <v>-135390.67065880841</v>
      </c>
      <c r="AA70" s="2343">
        <v>-198598.16004847916</v>
      </c>
      <c r="AB70" s="2344">
        <v>-186353.81333629499</v>
      </c>
      <c r="AC70" s="2344">
        <v>-229308.45770279859</v>
      </c>
      <c r="AD70" s="2344">
        <v>-134117.57011375399</v>
      </c>
      <c r="AE70" s="2344">
        <v>-81847.626260400022</v>
      </c>
      <c r="AF70" s="2344">
        <v>-105004.97856180003</v>
      </c>
      <c r="AG70" s="2344">
        <v>-47940.249363872113</v>
      </c>
      <c r="AH70" s="2344">
        <v>-106711.515975</v>
      </c>
      <c r="AI70" s="2344">
        <v>-99446.370374596401</v>
      </c>
      <c r="AJ70" s="2344">
        <v>-308384.59540028701</v>
      </c>
      <c r="AK70" s="2344">
        <v>-170310.40669961966</v>
      </c>
    </row>
    <row r="71" spans="1:37" ht="16.5" thickBot="1">
      <c r="A71" s="2342" t="s">
        <v>1347</v>
      </c>
      <c r="B71" s="2343">
        <v>331.32645000000002</v>
      </c>
      <c r="C71" s="2343">
        <v>306.48637176136367</v>
      </c>
      <c r="D71" s="2343">
        <v>244.99124521739137</v>
      </c>
      <c r="E71" s="2343">
        <v>355.27395833899521</v>
      </c>
      <c r="F71" s="2343">
        <v>365.743539</v>
      </c>
      <c r="G71" s="2343">
        <v>388.96834371600011</v>
      </c>
      <c r="H71" s="2343">
        <v>606.12309066</v>
      </c>
      <c r="I71" s="2343">
        <v>763.08408899999995</v>
      </c>
      <c r="J71" s="2343">
        <v>758.14059013089184</v>
      </c>
      <c r="K71" s="2343">
        <v>532.04491622166358</v>
      </c>
      <c r="L71" s="2343">
        <v>671.95939468568804</v>
      </c>
      <c r="M71" s="2343">
        <v>788.15260839564985</v>
      </c>
      <c r="N71" s="2343">
        <v>1109.3800744000002</v>
      </c>
      <c r="O71" s="2343">
        <v>993.47999800000002</v>
      </c>
      <c r="P71" s="2343">
        <v>1714.5238302</v>
      </c>
      <c r="Q71" s="2343">
        <v>1684.2778523999998</v>
      </c>
      <c r="R71" s="2343">
        <v>1856.1961653674409</v>
      </c>
      <c r="S71" s="2343">
        <v>2258.4777042700002</v>
      </c>
      <c r="T71" s="2343">
        <v>2179.149033828</v>
      </c>
      <c r="U71" s="2343">
        <v>2354.4011250043695</v>
      </c>
      <c r="V71" s="2343">
        <v>2190.6752427000001</v>
      </c>
      <c r="W71" s="2343">
        <v>2466.9464855700003</v>
      </c>
      <c r="X71" s="2343">
        <v>24321.839798520003</v>
      </c>
      <c r="Y71" s="2343">
        <v>2710.3648671999995</v>
      </c>
      <c r="Z71" s="2343">
        <v>3347.5337247059997</v>
      </c>
      <c r="AA71" s="2343">
        <v>2999.4064899999998</v>
      </c>
      <c r="AB71" s="2344">
        <v>4254.241346204999</v>
      </c>
      <c r="AC71" s="2344">
        <v>5138.3280896220003</v>
      </c>
      <c r="AD71" s="2344">
        <v>4738.5053606460006</v>
      </c>
      <c r="AE71" s="2344">
        <v>5929.9609096000004</v>
      </c>
      <c r="AF71" s="2344">
        <v>3165.2249594500008</v>
      </c>
      <c r="AG71" s="2344">
        <v>3420.3466082100003</v>
      </c>
      <c r="AH71" s="2344">
        <v>2907.777525</v>
      </c>
      <c r="AI71" s="2344">
        <v>4907.9213369279996</v>
      </c>
      <c r="AJ71" s="2344">
        <v>3875.2277221129998</v>
      </c>
      <c r="AK71" s="2344">
        <v>4138.7517687864383</v>
      </c>
    </row>
    <row r="72" spans="1:37" ht="16.5" thickBot="1">
      <c r="A72" s="2342" t="s">
        <v>1348</v>
      </c>
      <c r="B72" s="2343">
        <v>-89428.242258333339</v>
      </c>
      <c r="C72" s="2343">
        <v>-95884.991134999203</v>
      </c>
      <c r="D72" s="2343">
        <v>-84583.907942541075</v>
      </c>
      <c r="E72" s="2343">
        <v>-227618.88934479107</v>
      </c>
      <c r="F72" s="2343">
        <v>-119468.48506116301</v>
      </c>
      <c r="G72" s="2343">
        <v>-157399.51063298207</v>
      </c>
      <c r="H72" s="2343">
        <v>-169299.996189</v>
      </c>
      <c r="I72" s="2343">
        <v>-172642.63572999998</v>
      </c>
      <c r="J72" s="2343">
        <v>-143401.20171000002</v>
      </c>
      <c r="K72" s="2343">
        <v>-169303.71234000003</v>
      </c>
      <c r="L72" s="2343">
        <v>-187115.0024</v>
      </c>
      <c r="M72" s="2343">
        <v>-173169.50504198376</v>
      </c>
      <c r="N72" s="2343">
        <v>-225759.29950844502</v>
      </c>
      <c r="O72" s="2343">
        <v>-213166.70956000002</v>
      </c>
      <c r="P72" s="2343">
        <v>-274165.38801</v>
      </c>
      <c r="Q72" s="2343">
        <v>-212789.13084000003</v>
      </c>
      <c r="R72" s="2343">
        <v>-157990.74412949997</v>
      </c>
      <c r="S72" s="2343">
        <v>-82238.435319600001</v>
      </c>
      <c r="T72" s="2343">
        <v>-113716.8563038</v>
      </c>
      <c r="U72" s="2343">
        <v>-337467.21957504901</v>
      </c>
      <c r="V72" s="2343">
        <v>-121142.16008999999</v>
      </c>
      <c r="W72" s="2343">
        <v>-169306.43667</v>
      </c>
      <c r="X72" s="2343">
        <v>-121681.39635999998</v>
      </c>
      <c r="Y72" s="2343">
        <v>-145071.32424000002</v>
      </c>
      <c r="Z72" s="2343">
        <v>-138738.20438351438</v>
      </c>
      <c r="AA72" s="2343">
        <v>-201597.56653847918</v>
      </c>
      <c r="AB72" s="2344">
        <v>-190608.05468249999</v>
      </c>
      <c r="AC72" s="2344">
        <v>-234446.78579242062</v>
      </c>
      <c r="AD72" s="2344">
        <v>-138856.07547439999</v>
      </c>
      <c r="AE72" s="2344">
        <v>-87777.587170000013</v>
      </c>
      <c r="AF72" s="2344">
        <v>-108170.20352125002</v>
      </c>
      <c r="AG72" s="2344">
        <v>-51360.595972082119</v>
      </c>
      <c r="AH72" s="2344">
        <v>-109619.29350000001</v>
      </c>
      <c r="AI72" s="2344">
        <v>-104354.29171152441</v>
      </c>
      <c r="AJ72" s="2344">
        <v>-312259.82312239998</v>
      </c>
      <c r="AK72" s="2344">
        <v>-174449.15846840609</v>
      </c>
    </row>
    <row r="73" spans="1:37" ht="16.5" thickBot="1">
      <c r="A73" s="2342" t="s">
        <v>1349</v>
      </c>
      <c r="B73" s="2343">
        <v>-19745.809806666672</v>
      </c>
      <c r="C73" s="2343">
        <v>-22168.363593747275</v>
      </c>
      <c r="D73" s="2343">
        <v>-22923.325277501179</v>
      </c>
      <c r="E73" s="2343">
        <v>-54800.645549342735</v>
      </c>
      <c r="F73" s="2343">
        <v>-29296.792883421</v>
      </c>
      <c r="G73" s="2343">
        <v>-54139.898723105725</v>
      </c>
      <c r="H73" s="2343">
        <v>-42411.005179200001</v>
      </c>
      <c r="I73" s="2343">
        <v>-50829.722054000005</v>
      </c>
      <c r="J73" s="2343">
        <v>-37707.770118000008</v>
      </c>
      <c r="K73" s="2343">
        <v>-46664.925132000004</v>
      </c>
      <c r="L73" s="2343">
        <v>-44092.419519999996</v>
      </c>
      <c r="M73" s="2343">
        <v>-38980.919501212178</v>
      </c>
      <c r="N73" s="2343">
        <v>-69201.387571999992</v>
      </c>
      <c r="O73" s="2343">
        <v>-69621.604248000003</v>
      </c>
      <c r="P73" s="2343">
        <v>-75601.83907799999</v>
      </c>
      <c r="Q73" s="2343">
        <v>-73108.46743199999</v>
      </c>
      <c r="R73" s="2343">
        <v>-55798.438106819995</v>
      </c>
      <c r="S73" s="2343">
        <v>-23901.479735680001</v>
      </c>
      <c r="T73" s="2343">
        <v>-34086.873946040003</v>
      </c>
      <c r="U73" s="2343">
        <v>-118496.99548315785</v>
      </c>
      <c r="V73" s="2343">
        <v>-37088.549442000003</v>
      </c>
      <c r="W73" s="2343">
        <v>-57599.379474000001</v>
      </c>
      <c r="X73" s="2343">
        <v>-42126.368463999999</v>
      </c>
      <c r="Y73" s="2343">
        <v>-34815.551175999994</v>
      </c>
      <c r="Z73" s="2343">
        <v>-34922.247578999995</v>
      </c>
      <c r="AA73" s="2343">
        <v>-48548.431359999995</v>
      </c>
      <c r="AB73" s="2344">
        <v>-38063.258745899999</v>
      </c>
      <c r="AC73" s="2344">
        <v>-55181.784592479999</v>
      </c>
      <c r="AD73" s="2344">
        <v>-35255.703682319996</v>
      </c>
      <c r="AE73" s="2344">
        <v>-23299.840746000002</v>
      </c>
      <c r="AF73" s="2344">
        <v>-43184.275224750003</v>
      </c>
      <c r="AG73" s="2344">
        <v>-11810.525533130503</v>
      </c>
      <c r="AH73" s="2344">
        <v>-30951.147300000001</v>
      </c>
      <c r="AI73" s="2344">
        <v>-35364.543916680006</v>
      </c>
      <c r="AJ73" s="2344">
        <v>-92855.693387359992</v>
      </c>
      <c r="AK73" s="2344">
        <v>-65854.468394460011</v>
      </c>
    </row>
    <row r="74" spans="1:37" ht="16.5" thickBot="1">
      <c r="A74" s="2342" t="s">
        <v>1319</v>
      </c>
      <c r="B74" s="2343">
        <v>0</v>
      </c>
      <c r="C74" s="2343">
        <v>0</v>
      </c>
      <c r="D74" s="2343">
        <v>0</v>
      </c>
      <c r="E74" s="2343">
        <v>0</v>
      </c>
      <c r="F74" s="2343">
        <v>0</v>
      </c>
      <c r="G74" s="2343">
        <v>0</v>
      </c>
      <c r="H74" s="2343">
        <v>0</v>
      </c>
      <c r="I74" s="2343">
        <v>0</v>
      </c>
      <c r="J74" s="2343">
        <v>0</v>
      </c>
      <c r="K74" s="2343">
        <v>0</v>
      </c>
      <c r="L74" s="2343">
        <v>0</v>
      </c>
      <c r="M74" s="2343">
        <v>0</v>
      </c>
      <c r="N74" s="2343">
        <v>0</v>
      </c>
      <c r="O74" s="2343">
        <v>0</v>
      </c>
      <c r="P74" s="2343">
        <v>0</v>
      </c>
      <c r="Q74" s="2343">
        <v>0</v>
      </c>
      <c r="R74" s="2343">
        <v>0</v>
      </c>
      <c r="S74" s="2343">
        <v>0</v>
      </c>
      <c r="T74" s="2343">
        <v>0</v>
      </c>
      <c r="U74" s="2343">
        <v>0</v>
      </c>
      <c r="V74" s="2343">
        <v>0</v>
      </c>
      <c r="W74" s="2343">
        <v>0</v>
      </c>
      <c r="X74" s="2343">
        <v>0</v>
      </c>
      <c r="Y74" s="2343">
        <v>0</v>
      </c>
      <c r="Z74" s="2343">
        <v>0</v>
      </c>
      <c r="AA74" s="2343">
        <v>0</v>
      </c>
      <c r="AB74" s="2344">
        <v>0</v>
      </c>
      <c r="AC74" s="2344">
        <v>0</v>
      </c>
      <c r="AD74" s="2344">
        <v>0</v>
      </c>
      <c r="AE74" s="2344">
        <v>0</v>
      </c>
      <c r="AF74" s="2344">
        <v>0</v>
      </c>
      <c r="AG74" s="2344">
        <v>0</v>
      </c>
      <c r="AH74" s="2344">
        <v>0</v>
      </c>
      <c r="AI74" s="2344">
        <v>0</v>
      </c>
      <c r="AJ74" s="2344">
        <v>0</v>
      </c>
      <c r="AK74" s="2344">
        <v>0</v>
      </c>
    </row>
    <row r="75" spans="1:37" ht="16.5" thickBot="1">
      <c r="A75" s="2342" t="s">
        <v>1320</v>
      </c>
      <c r="B75" s="2343">
        <v>-19745.809806666672</v>
      </c>
      <c r="C75" s="2343">
        <v>-22168.363593747275</v>
      </c>
      <c r="D75" s="2343">
        <v>-22923.325277501179</v>
      </c>
      <c r="E75" s="2343">
        <v>-54800.645549342735</v>
      </c>
      <c r="F75" s="2343">
        <v>-29296.792883421</v>
      </c>
      <c r="G75" s="2343">
        <v>-54139.898723105725</v>
      </c>
      <c r="H75" s="2343">
        <v>-42411.005179200001</v>
      </c>
      <c r="I75" s="2343">
        <v>-50829.722054000005</v>
      </c>
      <c r="J75" s="2343">
        <v>-37707.770118000008</v>
      </c>
      <c r="K75" s="2343">
        <v>-46664.925132000004</v>
      </c>
      <c r="L75" s="2343">
        <v>-44092.419519999996</v>
      </c>
      <c r="M75" s="2343">
        <v>-38980.919501212178</v>
      </c>
      <c r="N75" s="2343">
        <v>-69201.387571999992</v>
      </c>
      <c r="O75" s="2343">
        <v>-69621.604248000003</v>
      </c>
      <c r="P75" s="2343">
        <v>-75601.83907799999</v>
      </c>
      <c r="Q75" s="2343">
        <v>-73108.46743199999</v>
      </c>
      <c r="R75" s="2343">
        <v>-55798.438106819995</v>
      </c>
      <c r="S75" s="2343">
        <v>-23901.479735680001</v>
      </c>
      <c r="T75" s="2343">
        <v>-34086.873946040003</v>
      </c>
      <c r="U75" s="2343">
        <v>-118496.99548315785</v>
      </c>
      <c r="V75" s="2343">
        <v>-37088.549442000003</v>
      </c>
      <c r="W75" s="2343">
        <v>-57599.379474000001</v>
      </c>
      <c r="X75" s="2343">
        <v>-42126.368463999999</v>
      </c>
      <c r="Y75" s="2343">
        <v>-34815.551175999994</v>
      </c>
      <c r="Z75" s="2343">
        <v>-34922.247578999995</v>
      </c>
      <c r="AA75" s="2343">
        <v>-48548.431359999995</v>
      </c>
      <c r="AB75" s="2344">
        <v>-38063.258745899999</v>
      </c>
      <c r="AC75" s="2344">
        <v>-55181.784592479999</v>
      </c>
      <c r="AD75" s="2344">
        <v>-35255.703682319996</v>
      </c>
      <c r="AE75" s="2344">
        <v>-23299.840746000002</v>
      </c>
      <c r="AF75" s="2344">
        <v>-43184.275224750003</v>
      </c>
      <c r="AG75" s="2344">
        <v>-11810.525533130503</v>
      </c>
      <c r="AH75" s="2344">
        <v>-30951.147300000001</v>
      </c>
      <c r="AI75" s="2344">
        <v>-35364.543916680006</v>
      </c>
      <c r="AJ75" s="2344">
        <v>-92855.693387359992</v>
      </c>
      <c r="AK75" s="2344">
        <v>-65854.468394460011</v>
      </c>
    </row>
    <row r="76" spans="1:37" ht="16.5" thickBot="1">
      <c r="A76" s="2352" t="s">
        <v>1350</v>
      </c>
      <c r="B76" s="2343">
        <v>-69351.10600166666</v>
      </c>
      <c r="C76" s="2343">
        <v>-73410.141169490569</v>
      </c>
      <c r="D76" s="2343">
        <v>-61415.591419822515</v>
      </c>
      <c r="E76" s="2343">
        <v>-172462.9698371093</v>
      </c>
      <c r="F76" s="2343">
        <v>-89805.948638742004</v>
      </c>
      <c r="G76" s="2343">
        <v>-102870.64356616036</v>
      </c>
      <c r="H76" s="2343">
        <v>-126282.86791913999</v>
      </c>
      <c r="I76" s="2343">
        <v>-121049.829587</v>
      </c>
      <c r="J76" s="2343">
        <v>-104935.29100186913</v>
      </c>
      <c r="K76" s="2343">
        <v>-122106.74229177833</v>
      </c>
      <c r="L76" s="2343">
        <v>-142350.62348531431</v>
      </c>
      <c r="M76" s="2343">
        <v>-133400.43293237593</v>
      </c>
      <c r="N76" s="2343">
        <v>-155448.531862045</v>
      </c>
      <c r="O76" s="2343">
        <v>-142551.625314</v>
      </c>
      <c r="P76" s="2343">
        <v>-196849.02510180001</v>
      </c>
      <c r="Q76" s="2343">
        <v>-137996.38555560002</v>
      </c>
      <c r="R76" s="2343">
        <v>-100336.10985731255</v>
      </c>
      <c r="S76" s="2343">
        <v>-56078.477879649989</v>
      </c>
      <c r="T76" s="2343">
        <v>-77450.833323932005</v>
      </c>
      <c r="U76" s="2343">
        <v>-216615.8229668868</v>
      </c>
      <c r="V76" s="2343">
        <v>-81862.935405299984</v>
      </c>
      <c r="W76" s="2343">
        <v>-109240.11071043</v>
      </c>
      <c r="X76" s="2343">
        <v>-55233.188097479993</v>
      </c>
      <c r="Y76" s="2343">
        <v>-107545.40819680001</v>
      </c>
      <c r="Z76" s="2343">
        <v>-100468.42307980839</v>
      </c>
      <c r="AA76" s="2343">
        <v>-150049.72868847917</v>
      </c>
      <c r="AB76" s="2344">
        <v>-148290.55459039498</v>
      </c>
      <c r="AC76" s="2344">
        <v>-174126.6731103186</v>
      </c>
      <c r="AD76" s="2344">
        <v>-98861.866431433999</v>
      </c>
      <c r="AE76" s="2344">
        <v>-58547.785514400013</v>
      </c>
      <c r="AF76" s="2344">
        <v>-61820.703337050014</v>
      </c>
      <c r="AG76" s="2344">
        <v>-36129.723830741612</v>
      </c>
      <c r="AH76" s="2344">
        <v>-75760.368675000005</v>
      </c>
      <c r="AI76" s="2344">
        <v>-64081.826457916388</v>
      </c>
      <c r="AJ76" s="2344">
        <v>-215528.90201292699</v>
      </c>
      <c r="AK76" s="2344">
        <v>-104455.93830515964</v>
      </c>
    </row>
    <row r="77" spans="1:37" ht="16.5" thickBot="1">
      <c r="A77" s="2342" t="s">
        <v>1319</v>
      </c>
      <c r="B77" s="2343">
        <v>331.32645000000002</v>
      </c>
      <c r="C77" s="2343">
        <v>306.48637176136367</v>
      </c>
      <c r="D77" s="2343">
        <v>244.99124521739137</v>
      </c>
      <c r="E77" s="2343">
        <v>355.27395833899521</v>
      </c>
      <c r="F77" s="2343">
        <v>365.743539</v>
      </c>
      <c r="G77" s="2343">
        <v>388.96834371600011</v>
      </c>
      <c r="H77" s="2343">
        <v>606.12309066</v>
      </c>
      <c r="I77" s="2343">
        <v>763.08408899999995</v>
      </c>
      <c r="J77" s="2343">
        <v>758.14059013089184</v>
      </c>
      <c r="K77" s="2343">
        <v>532.04491622166358</v>
      </c>
      <c r="L77" s="2343">
        <v>671.95939468568804</v>
      </c>
      <c r="M77" s="2343">
        <v>788.15260839564985</v>
      </c>
      <c r="N77" s="2343">
        <v>1109.3800744000002</v>
      </c>
      <c r="O77" s="2343">
        <v>993.47999800000002</v>
      </c>
      <c r="P77" s="2343">
        <v>1714.5238302</v>
      </c>
      <c r="Q77" s="2343">
        <v>1684.2778523999998</v>
      </c>
      <c r="R77" s="2343">
        <v>1856.1961653674409</v>
      </c>
      <c r="S77" s="2343">
        <v>2258.4777042700002</v>
      </c>
      <c r="T77" s="2343">
        <v>2179.149033828</v>
      </c>
      <c r="U77" s="2343">
        <v>2354.4011250043695</v>
      </c>
      <c r="V77" s="2343">
        <v>2190.6752427000001</v>
      </c>
      <c r="W77" s="2343">
        <v>2466.9464855700003</v>
      </c>
      <c r="X77" s="2343">
        <v>24321.839798520003</v>
      </c>
      <c r="Y77" s="2343">
        <v>2710.3648671999995</v>
      </c>
      <c r="Z77" s="2343">
        <v>3347.5337247059997</v>
      </c>
      <c r="AA77" s="2343">
        <v>2999.4064899999998</v>
      </c>
      <c r="AB77" s="2344">
        <v>4254.241346204999</v>
      </c>
      <c r="AC77" s="2344">
        <v>5138.3280896220003</v>
      </c>
      <c r="AD77" s="2344">
        <v>4738.5053606460006</v>
      </c>
      <c r="AE77" s="2344">
        <v>5929.9609096000004</v>
      </c>
      <c r="AF77" s="2344">
        <v>3165.2249594500008</v>
      </c>
      <c r="AG77" s="2344">
        <v>3420.3466082100003</v>
      </c>
      <c r="AH77" s="2344">
        <v>2907.777525</v>
      </c>
      <c r="AI77" s="2344">
        <v>4907.9213369279996</v>
      </c>
      <c r="AJ77" s="2344">
        <v>3875.2277221129998</v>
      </c>
      <c r="AK77" s="2344">
        <v>4138.7517687864383</v>
      </c>
    </row>
    <row r="78" spans="1:37" ht="16.5" thickBot="1">
      <c r="A78" s="2342" t="s">
        <v>1320</v>
      </c>
      <c r="B78" s="2343">
        <v>-69682.432451666667</v>
      </c>
      <c r="C78" s="2343">
        <v>-73716.627541251932</v>
      </c>
      <c r="D78" s="2343">
        <v>-61660.582665039903</v>
      </c>
      <c r="E78" s="2343">
        <v>-172818.2437954483</v>
      </c>
      <c r="F78" s="2343">
        <v>-90171.692177742007</v>
      </c>
      <c r="G78" s="2343">
        <v>-103259.61190987634</v>
      </c>
      <c r="H78" s="2343">
        <v>-126888.9910098</v>
      </c>
      <c r="I78" s="2343">
        <v>-121812.913676</v>
      </c>
      <c r="J78" s="2343">
        <v>-105693.43159200002</v>
      </c>
      <c r="K78" s="2343">
        <v>-122638.78720799999</v>
      </c>
      <c r="L78" s="2343">
        <v>-143022.58288</v>
      </c>
      <c r="M78" s="2343">
        <v>-134188.58554077157</v>
      </c>
      <c r="N78" s="2343">
        <v>-156557.91193644502</v>
      </c>
      <c r="O78" s="2343">
        <v>-143545.105312</v>
      </c>
      <c r="P78" s="2343">
        <v>-198563.54893200001</v>
      </c>
      <c r="Q78" s="2343">
        <v>-139680.66340799999</v>
      </c>
      <c r="R78" s="2343">
        <v>-102192.30602267999</v>
      </c>
      <c r="S78" s="2343">
        <v>-58336.955583919997</v>
      </c>
      <c r="T78" s="2343">
        <v>-79629.982357760004</v>
      </c>
      <c r="U78" s="2343">
        <v>-218970.22409189114</v>
      </c>
      <c r="V78" s="2343">
        <v>-84053.610647999987</v>
      </c>
      <c r="W78" s="2343">
        <v>-111707.05719599999</v>
      </c>
      <c r="X78" s="2343">
        <v>-79555.027896</v>
      </c>
      <c r="Y78" s="2343">
        <v>-110255.77306400001</v>
      </c>
      <c r="Z78" s="2343">
        <v>-103815.95680451438</v>
      </c>
      <c r="AA78" s="2343">
        <v>-153049.13517847919</v>
      </c>
      <c r="AB78" s="2344">
        <v>-152544.79593659998</v>
      </c>
      <c r="AC78" s="2344">
        <v>-179265.00119994063</v>
      </c>
      <c r="AD78" s="2344">
        <v>-103600.37179208</v>
      </c>
      <c r="AE78" s="2344">
        <v>-64477.746424000012</v>
      </c>
      <c r="AF78" s="2344">
        <v>-64985.928296500017</v>
      </c>
      <c r="AG78" s="2344">
        <v>-39550.070438951618</v>
      </c>
      <c r="AH78" s="2344">
        <v>-78668.146200000003</v>
      </c>
      <c r="AI78" s="2344">
        <v>-68989.747794844399</v>
      </c>
      <c r="AJ78" s="2344">
        <v>-219404.12973503998</v>
      </c>
      <c r="AK78" s="2344">
        <v>-108594.69007394608</v>
      </c>
    </row>
    <row r="79" spans="1:37" ht="16.5" thickBot="1">
      <c r="A79" s="2342" t="s">
        <v>1351</v>
      </c>
      <c r="B79" s="2343">
        <v>-9.5833399999999997</v>
      </c>
      <c r="C79" s="2343">
        <v>-35.260527341688316</v>
      </c>
      <c r="D79" s="2343">
        <v>-6.0664498815735</v>
      </c>
      <c r="E79" s="2343">
        <v>0</v>
      </c>
      <c r="F79" s="2343">
        <v>-291.17785410000005</v>
      </c>
      <c r="G79" s="2343">
        <v>-718.37524311579921</v>
      </c>
      <c r="H79" s="2343">
        <v>-78.43629</v>
      </c>
      <c r="I79" s="2343">
        <v>-603.81108599999993</v>
      </c>
      <c r="J79" s="2343">
        <v>-264.7038</v>
      </c>
      <c r="K79" s="2343">
        <v>-4600.701</v>
      </c>
      <c r="L79" s="2343">
        <v>-2324.5360000000001</v>
      </c>
      <c r="M79" s="2343">
        <v>-720.19981354047604</v>
      </c>
      <c r="N79" s="2343">
        <v>-1659.6474000000001</v>
      </c>
      <c r="O79" s="2343">
        <v>-1352.4027999999996</v>
      </c>
      <c r="P79" s="2343">
        <v>-791.97209999999995</v>
      </c>
      <c r="Q79" s="2343">
        <v>-8446.3235999999997</v>
      </c>
      <c r="R79" s="2343">
        <v>-517.49389169999995</v>
      </c>
      <c r="S79" s="2343">
        <v>-3654.0739338999997</v>
      </c>
      <c r="T79" s="2343">
        <v>-6273.7890141999997</v>
      </c>
      <c r="U79" s="2343">
        <v>-1118.7850056586124</v>
      </c>
      <c r="V79" s="2343">
        <v>-2111.0859</v>
      </c>
      <c r="W79" s="2343">
        <v>-438.44429999999994</v>
      </c>
      <c r="X79" s="2343">
        <v>-511.03099999999995</v>
      </c>
      <c r="Y79" s="2343">
        <v>-172.58024</v>
      </c>
      <c r="Z79" s="2343">
        <v>-2527.5450599999999</v>
      </c>
      <c r="AA79" s="2343">
        <v>-1018.8106</v>
      </c>
      <c r="AB79" s="2344">
        <v>-21259.544093999997</v>
      </c>
      <c r="AC79" s="2344">
        <v>-22849.5082998</v>
      </c>
      <c r="AD79" s="2344">
        <v>-17093.358408000004</v>
      </c>
      <c r="AE79" s="2344">
        <v>-7409.0744000000004</v>
      </c>
      <c r="AF79" s="2344">
        <v>-5314.4713849999998</v>
      </c>
      <c r="AG79" s="2344">
        <v>-1898.0595900000001</v>
      </c>
      <c r="AH79" s="2344">
        <v>-863.02799999999991</v>
      </c>
      <c r="AI79" s="2344">
        <v>-1018.157832</v>
      </c>
      <c r="AJ79" s="2344">
        <v>-881.33255179999992</v>
      </c>
      <c r="AK79" s="2344">
        <v>-1133.8069329</v>
      </c>
    </row>
    <row r="80" spans="1:37" ht="16.5" thickBot="1">
      <c r="A80" s="2342" t="s">
        <v>1303</v>
      </c>
      <c r="B80" s="2343">
        <v>0</v>
      </c>
      <c r="C80" s="2343">
        <v>0</v>
      </c>
      <c r="D80" s="2343">
        <v>0</v>
      </c>
      <c r="E80" s="2343">
        <v>0</v>
      </c>
      <c r="F80" s="2343">
        <v>0</v>
      </c>
      <c r="G80" s="2343">
        <v>0</v>
      </c>
      <c r="H80" s="2343">
        <v>0</v>
      </c>
      <c r="I80" s="2343">
        <v>0</v>
      </c>
      <c r="J80" s="2343">
        <v>0</v>
      </c>
      <c r="K80" s="2343">
        <v>0</v>
      </c>
      <c r="L80" s="2343">
        <v>0</v>
      </c>
      <c r="M80" s="2343">
        <v>0</v>
      </c>
      <c r="N80" s="2343">
        <v>0</v>
      </c>
      <c r="O80" s="2343">
        <v>0</v>
      </c>
      <c r="P80" s="2343">
        <v>0</v>
      </c>
      <c r="Q80" s="2343">
        <v>0</v>
      </c>
      <c r="R80" s="2343">
        <v>0</v>
      </c>
      <c r="S80" s="2343">
        <v>0</v>
      </c>
      <c r="T80" s="2343">
        <v>0</v>
      </c>
      <c r="U80" s="2343">
        <v>0</v>
      </c>
      <c r="V80" s="2343">
        <v>0</v>
      </c>
      <c r="W80" s="2343">
        <v>0</v>
      </c>
      <c r="X80" s="2343">
        <v>0</v>
      </c>
      <c r="Y80" s="2343">
        <v>0</v>
      </c>
      <c r="Z80" s="2343">
        <v>0</v>
      </c>
      <c r="AA80" s="2343">
        <v>0</v>
      </c>
      <c r="AB80" s="2344">
        <v>0</v>
      </c>
      <c r="AC80" s="2344">
        <v>0</v>
      </c>
      <c r="AD80" s="2344">
        <v>0</v>
      </c>
      <c r="AE80" s="2344">
        <v>0</v>
      </c>
      <c r="AF80" s="2344">
        <v>0</v>
      </c>
      <c r="AG80" s="2344">
        <v>0</v>
      </c>
      <c r="AH80" s="2344">
        <v>0</v>
      </c>
      <c r="AI80" s="2344">
        <v>0</v>
      </c>
      <c r="AJ80" s="2344">
        <v>0</v>
      </c>
      <c r="AK80" s="2344">
        <v>0</v>
      </c>
    </row>
    <row r="81" spans="1:37" ht="16.5" thickBot="1">
      <c r="A81" s="2342" t="s">
        <v>1304</v>
      </c>
      <c r="B81" s="2343">
        <v>-9.5833399999999997</v>
      </c>
      <c r="C81" s="2343">
        <v>-35.260527341688316</v>
      </c>
      <c r="D81" s="2343">
        <v>-6.0664498815735</v>
      </c>
      <c r="E81" s="2343">
        <v>0</v>
      </c>
      <c r="F81" s="2343">
        <v>-291.17785410000005</v>
      </c>
      <c r="G81" s="2343">
        <v>-718.37524311579921</v>
      </c>
      <c r="H81" s="2343">
        <v>-78.43629</v>
      </c>
      <c r="I81" s="2343">
        <v>-603.81108599999993</v>
      </c>
      <c r="J81" s="2343">
        <v>-264.7038</v>
      </c>
      <c r="K81" s="2343">
        <v>-4600.701</v>
      </c>
      <c r="L81" s="2343">
        <v>-2324.5360000000001</v>
      </c>
      <c r="M81" s="2343">
        <v>-720.19981354047604</v>
      </c>
      <c r="N81" s="2343">
        <v>-1659.6474000000001</v>
      </c>
      <c r="O81" s="2343">
        <v>-1352.4027999999996</v>
      </c>
      <c r="P81" s="2343">
        <v>-791.97209999999995</v>
      </c>
      <c r="Q81" s="2343">
        <v>-8446.3235999999997</v>
      </c>
      <c r="R81" s="2343">
        <v>-517.49389169999995</v>
      </c>
      <c r="S81" s="2343">
        <v>-3654.0739338999997</v>
      </c>
      <c r="T81" s="2343">
        <v>-6273.7890141999997</v>
      </c>
      <c r="U81" s="2343">
        <v>-1118.7850056586124</v>
      </c>
      <c r="V81" s="2343">
        <v>-2111.0859</v>
      </c>
      <c r="W81" s="2343">
        <v>-438.44429999999994</v>
      </c>
      <c r="X81" s="2343">
        <v>-511.03099999999995</v>
      </c>
      <c r="Y81" s="2343">
        <v>-172.58024</v>
      </c>
      <c r="Z81" s="2343">
        <v>-2527.5450599999999</v>
      </c>
      <c r="AA81" s="2343">
        <v>-1018.8106</v>
      </c>
      <c r="AB81" s="2344">
        <v>-21259.544093999997</v>
      </c>
      <c r="AC81" s="2344">
        <v>-22849.5082998</v>
      </c>
      <c r="AD81" s="2344">
        <v>-17093.358408000004</v>
      </c>
      <c r="AE81" s="2344">
        <v>-7409.0744000000004</v>
      </c>
      <c r="AF81" s="2344">
        <v>-5314.4713849999998</v>
      </c>
      <c r="AG81" s="2344">
        <v>-1898.0595900000001</v>
      </c>
      <c r="AH81" s="2344">
        <v>-863.02799999999991</v>
      </c>
      <c r="AI81" s="2344">
        <v>-1018.157832</v>
      </c>
      <c r="AJ81" s="2344">
        <v>-881.33255179999992</v>
      </c>
      <c r="AK81" s="2344">
        <v>-1133.8069329</v>
      </c>
    </row>
    <row r="82" spans="1:37" ht="16.5" thickBot="1">
      <c r="A82" s="2342" t="s">
        <v>1352</v>
      </c>
      <c r="B82" s="2343">
        <v>-36382.284350048001</v>
      </c>
      <c r="C82" s="2343">
        <v>-27511.335258611041</v>
      </c>
      <c r="D82" s="2343">
        <v>-40840.951011871366</v>
      </c>
      <c r="E82" s="2343">
        <v>-58190.89510168304</v>
      </c>
      <c r="F82" s="2343">
        <v>-52671.9539535</v>
      </c>
      <c r="G82" s="2343">
        <v>-71695.91412737951</v>
      </c>
      <c r="H82" s="2343">
        <v>-73274.539088414997</v>
      </c>
      <c r="I82" s="2343">
        <v>-63265.664584816666</v>
      </c>
      <c r="J82" s="2343">
        <v>-36962.168030085595</v>
      </c>
      <c r="K82" s="2343">
        <v>-5489.0696179488641</v>
      </c>
      <c r="L82" s="2343">
        <v>-42324.540292875899</v>
      </c>
      <c r="M82" s="2343">
        <v>-66694.033312525018</v>
      </c>
      <c r="N82" s="2343">
        <v>-42316.897536984085</v>
      </c>
      <c r="O82" s="2343">
        <v>-5204.5255392599565</v>
      </c>
      <c r="P82" s="2343">
        <v>-20434.035527413023</v>
      </c>
      <c r="Q82" s="2343">
        <v>-90747.956995034619</v>
      </c>
      <c r="R82" s="2343">
        <v>-31495.889167768233</v>
      </c>
      <c r="S82" s="2343">
        <v>-43912.424215160339</v>
      </c>
      <c r="T82" s="2343">
        <v>-56097.933035889713</v>
      </c>
      <c r="U82" s="2343">
        <v>-56809.06112667932</v>
      </c>
      <c r="V82" s="2343">
        <v>-69965.607337499998</v>
      </c>
      <c r="W82" s="2343">
        <v>-40959.045224999987</v>
      </c>
      <c r="X82" s="2343">
        <v>-49665.5815</v>
      </c>
      <c r="Y82" s="2343">
        <v>-35178.047699999996</v>
      </c>
      <c r="Z82" s="2343">
        <v>-26256.578526729263</v>
      </c>
      <c r="AA82" s="2343">
        <v>-61400.888338736695</v>
      </c>
      <c r="AB82" s="2344">
        <v>-58567.50082199998</v>
      </c>
      <c r="AC82" s="2344">
        <v>-49129.605995578138</v>
      </c>
      <c r="AD82" s="2344">
        <v>-12228.301264530002</v>
      </c>
      <c r="AE82" s="2344">
        <v>-13257.659283239307</v>
      </c>
      <c r="AF82" s="2344">
        <v>-85351.165502486285</v>
      </c>
      <c r="AG82" s="2344">
        <v>-54322.890353030001</v>
      </c>
      <c r="AH82" s="2344">
        <v>1005.0498064209044</v>
      </c>
      <c r="AI82" s="2344">
        <v>2018.6030684774739</v>
      </c>
      <c r="AJ82" s="2344">
        <v>5369.6773235763812</v>
      </c>
      <c r="AK82" s="2344">
        <v>16131.456990509147</v>
      </c>
    </row>
    <row r="83" spans="1:37" ht="16.5" thickBot="1">
      <c r="A83" s="2342" t="s">
        <v>1303</v>
      </c>
      <c r="B83" s="2343">
        <v>12628.903199951996</v>
      </c>
      <c r="C83" s="2343">
        <v>12634.958470435175</v>
      </c>
      <c r="D83" s="2343">
        <v>12670.468419752822</v>
      </c>
      <c r="E83" s="2343">
        <v>13048.590687859303</v>
      </c>
      <c r="F83" s="2343">
        <v>16814.606791500002</v>
      </c>
      <c r="G83" s="2343">
        <v>16976.997976441504</v>
      </c>
      <c r="H83" s="2343">
        <v>17139.642802875002</v>
      </c>
      <c r="I83" s="2343">
        <v>17292.51124485</v>
      </c>
      <c r="J83" s="2343">
        <v>17351.724453750005</v>
      </c>
      <c r="K83" s="2343">
        <v>17372.727146250003</v>
      </c>
      <c r="L83" s="2343">
        <v>17408.898450000004</v>
      </c>
      <c r="M83" s="2343">
        <v>17434.457379377542</v>
      </c>
      <c r="N83" s="2343">
        <v>40757.905475996944</v>
      </c>
      <c r="O83" s="2343">
        <v>41412.238309033375</v>
      </c>
      <c r="P83" s="2343">
        <v>41101.295020606973</v>
      </c>
      <c r="Q83" s="2343">
        <v>41758.331708325379</v>
      </c>
      <c r="R83" s="2343">
        <v>21021.391517309996</v>
      </c>
      <c r="S83" s="2343">
        <v>3018.4620301199998</v>
      </c>
      <c r="T83" s="2343">
        <v>17046.060094780001</v>
      </c>
      <c r="U83" s="2343">
        <v>11389.395196413036</v>
      </c>
      <c r="V83" s="2343">
        <v>18864.027000000002</v>
      </c>
      <c r="W83" s="2343">
        <v>18881.190300000002</v>
      </c>
      <c r="X83" s="2343">
        <v>18851.1924</v>
      </c>
      <c r="Y83" s="2343">
        <v>18871.477600000002</v>
      </c>
      <c r="Z83" s="2343">
        <v>18881.697726000002</v>
      </c>
      <c r="AA83" s="2343">
        <v>18880.042608000003</v>
      </c>
      <c r="AB83" s="2344">
        <v>18863.047709999999</v>
      </c>
      <c r="AC83" s="2344">
        <v>19395.973324000002</v>
      </c>
      <c r="AD83" s="2344">
        <v>24039.273126970002</v>
      </c>
      <c r="AE83" s="2344">
        <v>24027.391929260699</v>
      </c>
      <c r="AF83" s="2344">
        <v>23907.601056970001</v>
      </c>
      <c r="AG83" s="2344">
        <v>23906.244756970005</v>
      </c>
      <c r="AH83" s="2344">
        <v>24648.666681420902</v>
      </c>
      <c r="AI83" s="2344">
        <v>25928.099411227478</v>
      </c>
      <c r="AJ83" s="2344">
        <v>37901.455713488889</v>
      </c>
      <c r="AK83" s="2344">
        <v>37822.256178134143</v>
      </c>
    </row>
    <row r="84" spans="1:37" ht="16.5" thickBot="1">
      <c r="A84" s="2342" t="s">
        <v>1304</v>
      </c>
      <c r="B84" s="2343">
        <v>-49011.187550000002</v>
      </c>
      <c r="C84" s="2343">
        <v>-40146.293729046214</v>
      </c>
      <c r="D84" s="2343">
        <v>-53511.419431624192</v>
      </c>
      <c r="E84" s="2343">
        <v>-71239.485789542348</v>
      </c>
      <c r="F84" s="2343">
        <v>-69486.56074500001</v>
      </c>
      <c r="G84" s="2343">
        <v>-88672.912103821014</v>
      </c>
      <c r="H84" s="2343">
        <v>-90414.181891289991</v>
      </c>
      <c r="I84" s="2343">
        <v>-80558.175829666667</v>
      </c>
      <c r="J84" s="2343">
        <v>-54313.892483835603</v>
      </c>
      <c r="K84" s="2343">
        <v>-22861.796764198865</v>
      </c>
      <c r="L84" s="2343">
        <v>-59733.438742875893</v>
      </c>
      <c r="M84" s="2343">
        <v>-84128.490691902567</v>
      </c>
      <c r="N84" s="2343">
        <v>-83074.803012981036</v>
      </c>
      <c r="O84" s="2343">
        <v>-46616.763848293333</v>
      </c>
      <c r="P84" s="2343">
        <v>-61535.330548019992</v>
      </c>
      <c r="Q84" s="2343">
        <v>-132506.28870336001</v>
      </c>
      <c r="R84" s="2343">
        <v>-52517.280685078229</v>
      </c>
      <c r="S84" s="2343">
        <v>-46930.886245280337</v>
      </c>
      <c r="T84" s="2343">
        <v>-73143.993130669725</v>
      </c>
      <c r="U84" s="2343">
        <v>-68198.456323092352</v>
      </c>
      <c r="V84" s="2343">
        <v>-88829.6343375</v>
      </c>
      <c r="W84" s="2343">
        <v>-59840.235524999989</v>
      </c>
      <c r="X84" s="2343">
        <v>-68516.7739</v>
      </c>
      <c r="Y84" s="2343">
        <v>-54049.525299999994</v>
      </c>
      <c r="Z84" s="2343">
        <v>-45138.276252729265</v>
      </c>
      <c r="AA84" s="2343">
        <v>-80280.930946736698</v>
      </c>
      <c r="AB84" s="2344">
        <v>-77430.548531999986</v>
      </c>
      <c r="AC84" s="2344">
        <v>-68525.579319578144</v>
      </c>
      <c r="AD84" s="2344">
        <v>-36267.574391500006</v>
      </c>
      <c r="AE84" s="2344">
        <v>-37285.051212500002</v>
      </c>
      <c r="AF84" s="2344">
        <v>-109258.76655945629</v>
      </c>
      <c r="AG84" s="2344">
        <v>-78229.135110000003</v>
      </c>
      <c r="AH84" s="2344">
        <v>-23643.616875</v>
      </c>
      <c r="AI84" s="2344">
        <v>-23909.496342750004</v>
      </c>
      <c r="AJ84" s="2344">
        <v>-32531.778389912506</v>
      </c>
      <c r="AK84" s="2344">
        <v>-21690.799187624998</v>
      </c>
    </row>
    <row r="85" spans="1:37" ht="16.5" thickBot="1">
      <c r="A85" s="2339" t="s">
        <v>1353</v>
      </c>
      <c r="B85" s="2340">
        <v>-427914.81910903711</v>
      </c>
      <c r="C85" s="2340">
        <v>-548474.13349311473</v>
      </c>
      <c r="D85" s="2340">
        <v>-481425.97473591927</v>
      </c>
      <c r="E85" s="2340">
        <v>-322517.25223443046</v>
      </c>
      <c r="F85" s="2340">
        <v>-357454.42944749998</v>
      </c>
      <c r="G85" s="2340">
        <v>-529562.1486508816</v>
      </c>
      <c r="H85" s="2340">
        <v>-570088.84597299737</v>
      </c>
      <c r="I85" s="2340">
        <v>-692773.10966277483</v>
      </c>
      <c r="J85" s="2340">
        <v>-681867.48819296958</v>
      </c>
      <c r="K85" s="2340">
        <v>-671047.78918587079</v>
      </c>
      <c r="L85" s="2340">
        <v>-787054.70710020198</v>
      </c>
      <c r="M85" s="2340">
        <v>-792997.73633586313</v>
      </c>
      <c r="N85" s="2340">
        <v>-766306.47185755707</v>
      </c>
      <c r="O85" s="2340">
        <v>-986621.43078654434</v>
      </c>
      <c r="P85" s="2340">
        <v>-945304.49110891426</v>
      </c>
      <c r="Q85" s="2340">
        <v>-807447.59654144151</v>
      </c>
      <c r="R85" s="2340">
        <v>-857137.39003648993</v>
      </c>
      <c r="S85" s="2340">
        <v>-936431.76025966741</v>
      </c>
      <c r="T85" s="2340">
        <v>-887184.94953170896</v>
      </c>
      <c r="U85" s="2340">
        <v>-797655.31445850048</v>
      </c>
      <c r="V85" s="2340">
        <v>-824311.13190974912</v>
      </c>
      <c r="W85" s="2340">
        <v>-1241327.0012545651</v>
      </c>
      <c r="X85" s="2340">
        <v>-1077549.9362394442</v>
      </c>
      <c r="Y85" s="2340">
        <v>-871553.39303714398</v>
      </c>
      <c r="Z85" s="2340">
        <v>-681652.90100823436</v>
      </c>
      <c r="AA85" s="2340">
        <v>-849518.22802566248</v>
      </c>
      <c r="AB85" s="2341">
        <v>-819318.2355274196</v>
      </c>
      <c r="AC85" s="2341">
        <v>-657387.01769553265</v>
      </c>
      <c r="AD85" s="2341">
        <v>-652341.39108753344</v>
      </c>
      <c r="AE85" s="2341">
        <v>-727398.7936350716</v>
      </c>
      <c r="AF85" s="2341">
        <v>-548044.78789707238</v>
      </c>
      <c r="AG85" s="2341">
        <v>-576332.53918660327</v>
      </c>
      <c r="AH85" s="2341">
        <v>-362307.875785143</v>
      </c>
      <c r="AI85" s="2341">
        <v>-473064.01429299416</v>
      </c>
      <c r="AJ85" s="2341">
        <v>-649554.79286194802</v>
      </c>
      <c r="AK85" s="2341">
        <v>-722867.31278758356</v>
      </c>
    </row>
    <row r="86" spans="1:37" ht="16.5" thickBot="1">
      <c r="A86" s="2342" t="s">
        <v>1316</v>
      </c>
      <c r="B86" s="2343">
        <v>72499.577907522995</v>
      </c>
      <c r="C86" s="2343">
        <v>59736.040655598481</v>
      </c>
      <c r="D86" s="2343">
        <v>75156.857230096706</v>
      </c>
      <c r="E86" s="2343">
        <v>71367.350047226792</v>
      </c>
      <c r="F86" s="2343">
        <v>57485.845323900008</v>
      </c>
      <c r="G86" s="2343">
        <v>1689.6845461389014</v>
      </c>
      <c r="H86" s="2343">
        <v>37061.703848662502</v>
      </c>
      <c r="I86" s="2343">
        <v>42901.814287885005</v>
      </c>
      <c r="J86" s="2343">
        <v>55870.648098366837</v>
      </c>
      <c r="K86" s="2343">
        <v>35310.90990195323</v>
      </c>
      <c r="L86" s="2343">
        <v>35459.555529277408</v>
      </c>
      <c r="M86" s="2343">
        <v>23797.014737368179</v>
      </c>
      <c r="N86" s="2343">
        <v>29926.647184063797</v>
      </c>
      <c r="O86" s="2343">
        <v>40432.723103360004</v>
      </c>
      <c r="P86" s="2343">
        <v>38295.61054632</v>
      </c>
      <c r="Q86" s="2343">
        <v>29432.110181759999</v>
      </c>
      <c r="R86" s="2343">
        <v>36366.5239071709</v>
      </c>
      <c r="S86" s="2343">
        <v>37328.532487712531</v>
      </c>
      <c r="T86" s="2343">
        <v>41196.882207739247</v>
      </c>
      <c r="U86" s="2343">
        <v>35757.996812075806</v>
      </c>
      <c r="V86" s="2343">
        <v>33186.020700000001</v>
      </c>
      <c r="W86" s="2343">
        <v>32658.639299999995</v>
      </c>
      <c r="X86" s="2343">
        <v>39055.314015999997</v>
      </c>
      <c r="Y86" s="2343">
        <v>33668.860027999996</v>
      </c>
      <c r="Z86" s="2343">
        <v>59159.601489785462</v>
      </c>
      <c r="AA86" s="2343">
        <v>65086.849743569401</v>
      </c>
      <c r="AB86" s="2344">
        <v>61461.963726665206</v>
      </c>
      <c r="AC86" s="2344">
        <v>70984.965687999997</v>
      </c>
      <c r="AD86" s="2344">
        <v>42817.73703158836</v>
      </c>
      <c r="AE86" s="2344">
        <v>41142.49273132001</v>
      </c>
      <c r="AF86" s="2344">
        <v>45218.64746303</v>
      </c>
      <c r="AG86" s="2344">
        <v>54146.29245379418</v>
      </c>
      <c r="AH86" s="2344">
        <v>69154.565543804987</v>
      </c>
      <c r="AI86" s="2344">
        <v>57068.014287548714</v>
      </c>
      <c r="AJ86" s="2344">
        <v>81449.950290124703</v>
      </c>
      <c r="AK86" s="2344">
        <v>108694.79309364622</v>
      </c>
    </row>
    <row r="87" spans="1:37" ht="16.5" thickBot="1">
      <c r="A87" s="2342" t="s">
        <v>1317</v>
      </c>
      <c r="B87" s="2343">
        <v>-500414.39701656013</v>
      </c>
      <c r="C87" s="2343">
        <v>-608210.17414871324</v>
      </c>
      <c r="D87" s="2343">
        <v>-556582.83196601598</v>
      </c>
      <c r="E87" s="2343">
        <v>-393884.60228165722</v>
      </c>
      <c r="F87" s="2343">
        <v>-414940.27477139997</v>
      </c>
      <c r="G87" s="2343">
        <v>-531251.83319702046</v>
      </c>
      <c r="H87" s="2343">
        <v>-607150.54982165992</v>
      </c>
      <c r="I87" s="2343">
        <v>-735674.92395065993</v>
      </c>
      <c r="J87" s="2343">
        <v>-737738.1362913365</v>
      </c>
      <c r="K87" s="2343">
        <v>-706358.69908782397</v>
      </c>
      <c r="L87" s="2343">
        <v>-822514.2626294794</v>
      </c>
      <c r="M87" s="2343">
        <v>-816794.75107323145</v>
      </c>
      <c r="N87" s="2343">
        <v>-796233.11904162087</v>
      </c>
      <c r="O87" s="2343">
        <v>-1027054.1538899045</v>
      </c>
      <c r="P87" s="2343">
        <v>-983600.10165523435</v>
      </c>
      <c r="Q87" s="2343">
        <v>-836879.70672320155</v>
      </c>
      <c r="R87" s="2343">
        <v>-893503.91394366079</v>
      </c>
      <c r="S87" s="2343">
        <v>-973760.29274737986</v>
      </c>
      <c r="T87" s="2343">
        <v>-928381.83173944824</v>
      </c>
      <c r="U87" s="2343">
        <v>-833413.3112705762</v>
      </c>
      <c r="V87" s="2343">
        <v>-857497.152609749</v>
      </c>
      <c r="W87" s="2343">
        <v>-1273985.640554565</v>
      </c>
      <c r="X87" s="2343">
        <v>-1116605.2502554443</v>
      </c>
      <c r="Y87" s="2343">
        <v>-905222.25306514394</v>
      </c>
      <c r="Z87" s="2343">
        <v>-740812.50249801984</v>
      </c>
      <c r="AA87" s="2343">
        <v>-914605.07776923187</v>
      </c>
      <c r="AB87" s="2344">
        <v>-880780.19925408484</v>
      </c>
      <c r="AC87" s="2344">
        <v>-728371.98338353273</v>
      </c>
      <c r="AD87" s="2344">
        <v>-695159.12811912189</v>
      </c>
      <c r="AE87" s="2344">
        <v>-768541.28636639169</v>
      </c>
      <c r="AF87" s="2344">
        <v>-593263.43536010233</v>
      </c>
      <c r="AG87" s="2344">
        <v>-630478.83164039743</v>
      </c>
      <c r="AH87" s="2344">
        <v>-431462.44132894796</v>
      </c>
      <c r="AI87" s="2344">
        <v>-530132.02858054289</v>
      </c>
      <c r="AJ87" s="2344">
        <v>-731004.74315207277</v>
      </c>
      <c r="AK87" s="2344">
        <v>-831562.10588122974</v>
      </c>
    </row>
    <row r="88" spans="1:37" ht="16.5" thickBot="1">
      <c r="A88" s="2342" t="s">
        <v>1354</v>
      </c>
      <c r="B88" s="2343">
        <v>2753.6430700480009</v>
      </c>
      <c r="C88" s="2343">
        <v>3488.6765751866419</v>
      </c>
      <c r="D88" s="2343">
        <v>868.91441593744457</v>
      </c>
      <c r="E88" s="2343">
        <v>3829.4600043739538</v>
      </c>
      <c r="F88" s="2343">
        <v>3610.1168460000004</v>
      </c>
      <c r="G88" s="2343">
        <v>3748.3697528460002</v>
      </c>
      <c r="H88" s="2343">
        <v>5072.2380854999992</v>
      </c>
      <c r="I88" s="2343">
        <v>5390.5292264</v>
      </c>
      <c r="J88" s="2343">
        <v>3986.2459050000007</v>
      </c>
      <c r="K88" s="2343">
        <v>6737.1980549999998</v>
      </c>
      <c r="L88" s="2343">
        <v>6224.8478000000005</v>
      </c>
      <c r="M88" s="2343">
        <v>5348.7536774498813</v>
      </c>
      <c r="N88" s="2343">
        <v>5459.8915992004904</v>
      </c>
      <c r="O88" s="2343">
        <v>7330.559236000001</v>
      </c>
      <c r="P88" s="2343">
        <v>6694.5356009999996</v>
      </c>
      <c r="Q88" s="2343">
        <v>1576.4617440000004</v>
      </c>
      <c r="R88" s="2343">
        <v>5828.6066619476005</v>
      </c>
      <c r="S88" s="2343">
        <v>7572.9275761531881</v>
      </c>
      <c r="T88" s="2343">
        <v>6490.7376542172115</v>
      </c>
      <c r="U88" s="2343">
        <v>6220.6066825499356</v>
      </c>
      <c r="V88" s="2343">
        <v>6407.6059949999999</v>
      </c>
      <c r="W88" s="2343">
        <v>7275.2108100000005</v>
      </c>
      <c r="X88" s="2343">
        <v>6442.1114000000007</v>
      </c>
      <c r="Y88" s="2343">
        <v>6081.6589999999997</v>
      </c>
      <c r="Z88" s="2343">
        <v>5880.679677274853</v>
      </c>
      <c r="AA88" s="2343">
        <v>8250.6287585172304</v>
      </c>
      <c r="AB88" s="2344">
        <v>6486.7665143999993</v>
      </c>
      <c r="AC88" s="2344">
        <v>7575.1632311098219</v>
      </c>
      <c r="AD88" s="2344">
        <v>7538.5925820300008</v>
      </c>
      <c r="AE88" s="2344">
        <v>10420.360955739308</v>
      </c>
      <c r="AF88" s="2344">
        <v>11559.873472155001</v>
      </c>
      <c r="AG88" s="2344">
        <v>10804.66736003</v>
      </c>
      <c r="AH88" s="2344">
        <v>7605.5586778900006</v>
      </c>
      <c r="AI88" s="2344">
        <v>9060.8105229000012</v>
      </c>
      <c r="AJ88" s="2344">
        <v>14503.517092805001</v>
      </c>
      <c r="AK88" s="2344">
        <v>15165.953141202501</v>
      </c>
    </row>
    <row r="89" spans="1:37" ht="16.5" thickBot="1">
      <c r="A89" s="2353" t="s">
        <v>1355</v>
      </c>
      <c r="B89" s="2343">
        <v>4033.8370500480009</v>
      </c>
      <c r="C89" s="2343">
        <v>3731.4137816216421</v>
      </c>
      <c r="D89" s="2343">
        <v>2982.7222121726418</v>
      </c>
      <c r="E89" s="2343">
        <v>4325.3934482594086</v>
      </c>
      <c r="F89" s="2343">
        <v>4416.4128960000007</v>
      </c>
      <c r="G89" s="2343">
        <v>4691.6295744960007</v>
      </c>
      <c r="H89" s="2343">
        <v>5521.3228439999993</v>
      </c>
      <c r="I89" s="2343">
        <v>5959.5642863999992</v>
      </c>
      <c r="J89" s="2343">
        <v>5077.9260150000009</v>
      </c>
      <c r="K89" s="2343">
        <v>7228.088385</v>
      </c>
      <c r="L89" s="2343">
        <v>7004.4178000000002</v>
      </c>
      <c r="M89" s="2343">
        <v>5819.3489705506545</v>
      </c>
      <c r="N89" s="2343">
        <v>6596.6235840000008</v>
      </c>
      <c r="O89" s="2343">
        <v>7761.1685760000009</v>
      </c>
      <c r="P89" s="2343">
        <v>7177.5473760000004</v>
      </c>
      <c r="Q89" s="2343">
        <v>6224.7968640000008</v>
      </c>
      <c r="R89" s="2343">
        <v>6683.8111450976012</v>
      </c>
      <c r="S89" s="2343">
        <v>7707.9283856531893</v>
      </c>
      <c r="T89" s="2343">
        <v>7186.8798189172121</v>
      </c>
      <c r="U89" s="2343">
        <v>6847.0950783266899</v>
      </c>
      <c r="V89" s="2343">
        <v>6988.5837000000001</v>
      </c>
      <c r="W89" s="2343">
        <v>8441.223</v>
      </c>
      <c r="X89" s="2343">
        <v>7553.8964000000005</v>
      </c>
      <c r="Y89" s="2343">
        <v>6857.9580000000005</v>
      </c>
      <c r="Z89" s="2343">
        <v>6638.7063150000004</v>
      </c>
      <c r="AA89" s="2343">
        <v>8844.7113920000011</v>
      </c>
      <c r="AB89" s="2344">
        <v>7538.9782079999995</v>
      </c>
      <c r="AC89" s="2344">
        <v>8420.2059760000011</v>
      </c>
      <c r="AD89" s="2344">
        <v>8276.499351030001</v>
      </c>
      <c r="AE89" s="2344">
        <v>11063.027070739308</v>
      </c>
      <c r="AF89" s="2344">
        <v>12078.95109303</v>
      </c>
      <c r="AG89" s="2344">
        <v>11490.405245030001</v>
      </c>
      <c r="AH89" s="2344">
        <v>8236.6184278900018</v>
      </c>
      <c r="AI89" s="2344">
        <v>9623.7182751000018</v>
      </c>
      <c r="AJ89" s="2344">
        <v>15158.981641180002</v>
      </c>
      <c r="AK89" s="2344">
        <v>16229.3732422025</v>
      </c>
    </row>
    <row r="90" spans="1:37" ht="16.5" thickBot="1">
      <c r="A90" s="2342" t="s">
        <v>1317</v>
      </c>
      <c r="B90" s="2343">
        <v>-1280.19398</v>
      </c>
      <c r="C90" s="2343">
        <v>-242.73720643500005</v>
      </c>
      <c r="D90" s="2343">
        <v>-2113.8077962351972</v>
      </c>
      <c r="E90" s="2343">
        <v>-495.93344388545461</v>
      </c>
      <c r="F90" s="2343">
        <v>-806.29605000000015</v>
      </c>
      <c r="G90" s="2343">
        <v>-943.25982165000028</v>
      </c>
      <c r="H90" s="2343">
        <v>-449.08475849999996</v>
      </c>
      <c r="I90" s="2343">
        <v>-569.03505999999993</v>
      </c>
      <c r="J90" s="2343">
        <v>-1091.68011</v>
      </c>
      <c r="K90" s="2343">
        <v>-490.89033000000001</v>
      </c>
      <c r="L90" s="2343">
        <v>-779.57</v>
      </c>
      <c r="M90" s="2343">
        <v>-470.59529310077363</v>
      </c>
      <c r="N90" s="2343">
        <v>-1136.73198479951</v>
      </c>
      <c r="O90" s="2343">
        <v>-430.60934000000003</v>
      </c>
      <c r="P90" s="2343">
        <v>-483.011775</v>
      </c>
      <c r="Q90" s="2343">
        <v>-4648.3351200000006</v>
      </c>
      <c r="R90" s="2343">
        <v>-855.20448314999999</v>
      </c>
      <c r="S90" s="2343">
        <v>-135.00080950000003</v>
      </c>
      <c r="T90" s="2343">
        <v>-696.14216470000008</v>
      </c>
      <c r="U90" s="2343">
        <v>-626.48839577675437</v>
      </c>
      <c r="V90" s="2343">
        <v>-580.97770500000001</v>
      </c>
      <c r="W90" s="2343">
        <v>-1166.0121900000001</v>
      </c>
      <c r="X90" s="2343">
        <v>-1111.7850000000003</v>
      </c>
      <c r="Y90" s="2343">
        <v>-776.29900000000009</v>
      </c>
      <c r="Z90" s="2343">
        <v>-758.02663772514722</v>
      </c>
      <c r="AA90" s="2343">
        <v>-594.08263348277012</v>
      </c>
      <c r="AB90" s="2344">
        <v>-1052.2116936</v>
      </c>
      <c r="AC90" s="2344">
        <v>-845.04274489017905</v>
      </c>
      <c r="AD90" s="2344">
        <v>-737.90676900000005</v>
      </c>
      <c r="AE90" s="2344">
        <v>-642.6661150000001</v>
      </c>
      <c r="AF90" s="2344">
        <v>-519.07762087500009</v>
      </c>
      <c r="AG90" s="2344">
        <v>-685.73788500000012</v>
      </c>
      <c r="AH90" s="2344">
        <v>-631.05974999999989</v>
      </c>
      <c r="AI90" s="2344">
        <v>-562.90775220000012</v>
      </c>
      <c r="AJ90" s="2344">
        <v>-655.46454837500016</v>
      </c>
      <c r="AK90" s="2344">
        <v>-1063.4201010000002</v>
      </c>
    </row>
    <row r="91" spans="1:37" ht="16.5" thickBot="1">
      <c r="A91" s="2342" t="s">
        <v>1356</v>
      </c>
      <c r="B91" s="2343">
        <v>-430668.46217908512</v>
      </c>
      <c r="C91" s="2343">
        <v>-551962.81006830151</v>
      </c>
      <c r="D91" s="2343">
        <v>-482294.88915185677</v>
      </c>
      <c r="E91" s="2343">
        <v>-326346.71223880444</v>
      </c>
      <c r="F91" s="2343">
        <v>-361064.54629349994</v>
      </c>
      <c r="G91" s="2343">
        <v>-533310.51840372768</v>
      </c>
      <c r="H91" s="2343">
        <v>-575161.08405849745</v>
      </c>
      <c r="I91" s="2343">
        <v>-698163.63888917491</v>
      </c>
      <c r="J91" s="2343">
        <v>-685853.7340979696</v>
      </c>
      <c r="K91" s="2343">
        <v>-677784.98724087083</v>
      </c>
      <c r="L91" s="2343">
        <v>-793279.55490020197</v>
      </c>
      <c r="M91" s="2343">
        <v>-798346.49001331301</v>
      </c>
      <c r="N91" s="2343">
        <v>-771766.36345675751</v>
      </c>
      <c r="O91" s="2343">
        <v>-993951.9900225444</v>
      </c>
      <c r="P91" s="2343">
        <v>-951999.02670991432</v>
      </c>
      <c r="Q91" s="2343">
        <v>-809024.05828544148</v>
      </c>
      <c r="R91" s="2343">
        <v>-862965.99669843749</v>
      </c>
      <c r="S91" s="2343">
        <v>-944004.68783582048</v>
      </c>
      <c r="T91" s="2343">
        <v>-893675.68718592625</v>
      </c>
      <c r="U91" s="2343">
        <v>-803875.92114105029</v>
      </c>
      <c r="V91" s="2343">
        <v>-830718.73790474911</v>
      </c>
      <c r="W91" s="2343">
        <v>-1248602.2120645652</v>
      </c>
      <c r="X91" s="2343">
        <v>-1083992.0476394442</v>
      </c>
      <c r="Y91" s="2343">
        <v>-877635.05203714385</v>
      </c>
      <c r="Z91" s="2343">
        <v>-687533.58068550937</v>
      </c>
      <c r="AA91" s="2343">
        <v>-857768.85678417969</v>
      </c>
      <c r="AB91" s="2344">
        <v>-825805.00204181962</v>
      </c>
      <c r="AC91" s="2344">
        <v>-664962.1809266425</v>
      </c>
      <c r="AD91" s="2344">
        <v>-659879.98366956343</v>
      </c>
      <c r="AE91" s="2344">
        <v>-737819.154590811</v>
      </c>
      <c r="AF91" s="2344">
        <v>-559604.66136922734</v>
      </c>
      <c r="AG91" s="2344">
        <v>-587137.20654663327</v>
      </c>
      <c r="AH91" s="2344">
        <v>-369913.43446303299</v>
      </c>
      <c r="AI91" s="2344">
        <v>-482124.82481589419</v>
      </c>
      <c r="AJ91" s="2344">
        <v>-664058.30995475303</v>
      </c>
      <c r="AK91" s="2344">
        <v>-738033.26592878613</v>
      </c>
    </row>
    <row r="92" spans="1:37" ht="16.5" thickBot="1">
      <c r="A92" s="2342" t="s">
        <v>1316</v>
      </c>
      <c r="B92" s="2343">
        <v>68465.740857474986</v>
      </c>
      <c r="C92" s="2343">
        <v>56004.626873976835</v>
      </c>
      <c r="D92" s="2343">
        <v>72174.135017924069</v>
      </c>
      <c r="E92" s="2343">
        <v>67041.956598967372</v>
      </c>
      <c r="F92" s="2343">
        <v>53069.432427900014</v>
      </c>
      <c r="G92" s="2343">
        <v>-3001.9450283570991</v>
      </c>
      <c r="H92" s="2343">
        <v>31540.3810046625</v>
      </c>
      <c r="I92" s="2343">
        <v>36942.250001485001</v>
      </c>
      <c r="J92" s="2343">
        <v>50792.722083366833</v>
      </c>
      <c r="K92" s="2343">
        <v>28082.821516953227</v>
      </c>
      <c r="L92" s="2343">
        <v>28455.137729277409</v>
      </c>
      <c r="M92" s="2343">
        <v>17977.665766817525</v>
      </c>
      <c r="N92" s="2343">
        <v>23330.0236000638</v>
      </c>
      <c r="O92" s="2343">
        <v>32671.554527360004</v>
      </c>
      <c r="P92" s="2343">
        <v>31118.063170319998</v>
      </c>
      <c r="Q92" s="2343">
        <v>23207.313317759999</v>
      </c>
      <c r="R92" s="2343">
        <v>29682.712762073301</v>
      </c>
      <c r="S92" s="2343">
        <v>29620.604102059344</v>
      </c>
      <c r="T92" s="2343">
        <v>34010.002388822031</v>
      </c>
      <c r="U92" s="2343">
        <v>28910.901733749113</v>
      </c>
      <c r="V92" s="2343">
        <v>26197.437000000002</v>
      </c>
      <c r="W92" s="2343">
        <v>24217.416299999997</v>
      </c>
      <c r="X92" s="2343">
        <v>31501.417615999999</v>
      </c>
      <c r="Y92" s="2343">
        <v>26810.902027999997</v>
      </c>
      <c r="Z92" s="2343">
        <v>52520.895174785459</v>
      </c>
      <c r="AA92" s="2343">
        <v>56242.138351569403</v>
      </c>
      <c r="AB92" s="2344">
        <v>53922.985518665206</v>
      </c>
      <c r="AC92" s="2344">
        <v>62564.759711999992</v>
      </c>
      <c r="AD92" s="2344">
        <v>34541.237680558363</v>
      </c>
      <c r="AE92" s="2344">
        <v>30079.465660580703</v>
      </c>
      <c r="AF92" s="2344">
        <v>33139.696369999998</v>
      </c>
      <c r="AG92" s="2344">
        <v>42655.887208764172</v>
      </c>
      <c r="AH92" s="2344">
        <v>60917.947115914976</v>
      </c>
      <c r="AI92" s="2344">
        <v>47444.296012448714</v>
      </c>
      <c r="AJ92" s="2344">
        <v>66290.968648944705</v>
      </c>
      <c r="AK92" s="2344">
        <v>92465.419851443716</v>
      </c>
    </row>
    <row r="93" spans="1:37" ht="16.5" thickBot="1">
      <c r="A93" s="2342" t="s">
        <v>1317</v>
      </c>
      <c r="B93" s="2343">
        <v>-499134.20303656015</v>
      </c>
      <c r="C93" s="2343">
        <v>-607967.43694227829</v>
      </c>
      <c r="D93" s="2343">
        <v>-554469.02416978078</v>
      </c>
      <c r="E93" s="2343">
        <v>-393388.66883777181</v>
      </c>
      <c r="F93" s="2343">
        <v>-414133.97872140002</v>
      </c>
      <c r="G93" s="2343">
        <v>-530308.57337537047</v>
      </c>
      <c r="H93" s="2343">
        <v>-606701.46506315994</v>
      </c>
      <c r="I93" s="2343">
        <v>-735105.88889066002</v>
      </c>
      <c r="J93" s="2343">
        <v>-736646.45618133643</v>
      </c>
      <c r="K93" s="2343">
        <v>-705867.80875782412</v>
      </c>
      <c r="L93" s="2343">
        <v>-821734.69262947934</v>
      </c>
      <c r="M93" s="2343">
        <v>-816324.15578013053</v>
      </c>
      <c r="N93" s="2343">
        <v>-795096.38705682138</v>
      </c>
      <c r="O93" s="2343">
        <v>-1026623.5445499045</v>
      </c>
      <c r="P93" s="2343">
        <v>-983117.08988023433</v>
      </c>
      <c r="Q93" s="2343">
        <v>-832231.37160320161</v>
      </c>
      <c r="R93" s="2343">
        <v>-892648.70946051087</v>
      </c>
      <c r="S93" s="2343">
        <v>-973625.29193787987</v>
      </c>
      <c r="T93" s="2343">
        <v>-927685.68957474828</v>
      </c>
      <c r="U93" s="2343">
        <v>-832786.82287479937</v>
      </c>
      <c r="V93" s="2343">
        <v>-856916.17490474903</v>
      </c>
      <c r="W93" s="2343">
        <v>-1272819.6283645651</v>
      </c>
      <c r="X93" s="2343">
        <v>-1115493.4652554442</v>
      </c>
      <c r="Y93" s="2343">
        <v>-904445.95406514395</v>
      </c>
      <c r="Z93" s="2343">
        <v>-740054.47586029477</v>
      </c>
      <c r="AA93" s="2343">
        <v>-914010.99513574911</v>
      </c>
      <c r="AB93" s="2344">
        <v>-879727.98756048491</v>
      </c>
      <c r="AC93" s="2344">
        <v>-727526.94063864253</v>
      </c>
      <c r="AD93" s="2344">
        <v>-694421.22135012178</v>
      </c>
      <c r="AE93" s="2344">
        <v>-767898.62025139167</v>
      </c>
      <c r="AF93" s="2344">
        <v>-592744.35773922736</v>
      </c>
      <c r="AG93" s="2344">
        <v>-629793.09375539748</v>
      </c>
      <c r="AH93" s="2344">
        <v>-430831.381578948</v>
      </c>
      <c r="AI93" s="2344">
        <v>-529569.12082834286</v>
      </c>
      <c r="AJ93" s="2344">
        <v>-730349.27860369766</v>
      </c>
      <c r="AK93" s="2344">
        <v>-830498.68578022986</v>
      </c>
    </row>
    <row r="94" spans="1:37" ht="16.5" thickBot="1">
      <c r="A94" s="2354" t="s">
        <v>1357</v>
      </c>
      <c r="B94" s="2343">
        <v>-484112.18306919013</v>
      </c>
      <c r="C94" s="2343">
        <v>-592997.5537891041</v>
      </c>
      <c r="D94" s="2343">
        <v>-544033.88340374094</v>
      </c>
      <c r="E94" s="2343">
        <v>-380784.59238294652</v>
      </c>
      <c r="F94" s="2343">
        <v>-404361.3037086</v>
      </c>
      <c r="G94" s="2343">
        <v>-515070.93726887775</v>
      </c>
      <c r="H94" s="2343">
        <v>-590690.19118895999</v>
      </c>
      <c r="I94" s="2343">
        <v>-718914.97973513999</v>
      </c>
      <c r="J94" s="2343">
        <v>-714533.59031694965</v>
      </c>
      <c r="K94" s="2343">
        <v>-684280.62730125536</v>
      </c>
      <c r="L94" s="2343">
        <v>-796575.11809916433</v>
      </c>
      <c r="M94" s="2343">
        <v>-794178.09829403751</v>
      </c>
      <c r="N94" s="2343">
        <v>-772864.56143664022</v>
      </c>
      <c r="O94" s="2343">
        <v>-984027.47619231988</v>
      </c>
      <c r="P94" s="2343">
        <v>-946730.98484378995</v>
      </c>
      <c r="Q94" s="2343">
        <v>-803514.53439972003</v>
      </c>
      <c r="R94" s="2343">
        <v>-860150.03168242238</v>
      </c>
      <c r="S94" s="2343">
        <v>-926701.78452615684</v>
      </c>
      <c r="T94" s="2343">
        <v>-882002.67594684265</v>
      </c>
      <c r="U94" s="2343">
        <v>-788822.87246062246</v>
      </c>
      <c r="V94" s="2343">
        <v>-808554.30367036967</v>
      </c>
      <c r="W94" s="2343">
        <v>-1196135.9638630562</v>
      </c>
      <c r="X94" s="2343">
        <v>-1058043.343305232</v>
      </c>
      <c r="Y94" s="2343">
        <v>-861378.79261919996</v>
      </c>
      <c r="Z94" s="2343">
        <v>-692674.62595291331</v>
      </c>
      <c r="AA94" s="2343">
        <v>-854926.26345019974</v>
      </c>
      <c r="AB94" s="2344">
        <v>-821242.05738298339</v>
      </c>
      <c r="AC94" s="2344">
        <v>-668296.31877154228</v>
      </c>
      <c r="AD94" s="2344">
        <v>-616965.66710133478</v>
      </c>
      <c r="AE94" s="2344">
        <v>-692956.34579655365</v>
      </c>
      <c r="AF94" s="2344">
        <v>-555131.67952006531</v>
      </c>
      <c r="AG94" s="2344">
        <v>-531489.06502661633</v>
      </c>
      <c r="AH94" s="2344">
        <v>-355146.44243197341</v>
      </c>
      <c r="AI94" s="2344">
        <v>-452285.24931382941</v>
      </c>
      <c r="AJ94" s="2344">
        <v>-613829.44425035594</v>
      </c>
      <c r="AK94" s="2344">
        <v>-713990.00258620281</v>
      </c>
    </row>
    <row r="95" spans="1:37" ht="16.5" thickBot="1">
      <c r="A95" s="2342" t="s">
        <v>1358</v>
      </c>
      <c r="B95" s="2343">
        <v>2290.7248100100005</v>
      </c>
      <c r="C95" s="2343">
        <v>2118.985477083716</v>
      </c>
      <c r="D95" s="2343">
        <v>1693.8204711840001</v>
      </c>
      <c r="E95" s="2343">
        <v>2456.2930931641454</v>
      </c>
      <c r="F95" s="2343">
        <v>3385.2778344000008</v>
      </c>
      <c r="G95" s="2343">
        <v>4050.0761850744011</v>
      </c>
      <c r="H95" s="2343">
        <v>3929.0217591000005</v>
      </c>
      <c r="I95" s="2343">
        <v>4286.8398279600005</v>
      </c>
      <c r="J95" s="2343">
        <v>4282.5780519668224</v>
      </c>
      <c r="K95" s="2343">
        <v>4930.882269991419</v>
      </c>
      <c r="L95" s="2343">
        <v>6014.5211506442502</v>
      </c>
      <c r="M95" s="2343">
        <v>6212.9861010839513</v>
      </c>
      <c r="N95" s="2343">
        <v>10123.01162856</v>
      </c>
      <c r="O95" s="2343">
        <v>11999.782436880001</v>
      </c>
      <c r="P95" s="2343">
        <v>11058.990629310001</v>
      </c>
      <c r="Q95" s="2343">
        <v>9507.19620708</v>
      </c>
      <c r="R95" s="2343">
        <v>11907.36246518352</v>
      </c>
      <c r="S95" s="2343">
        <v>13839.557412779654</v>
      </c>
      <c r="T95" s="2343">
        <v>12944.882566287662</v>
      </c>
      <c r="U95" s="2343">
        <v>12167.730495104877</v>
      </c>
      <c r="V95" s="2343">
        <v>11263.805699999999</v>
      </c>
      <c r="W95" s="2343">
        <v>12368.498099999999</v>
      </c>
      <c r="X95" s="2343">
        <v>13374.188399999999</v>
      </c>
      <c r="Y95" s="2343">
        <v>12167.9992</v>
      </c>
      <c r="Z95" s="2343">
        <v>10705.947574049997</v>
      </c>
      <c r="AA95" s="2343">
        <v>12980.161910000003</v>
      </c>
      <c r="AB95" s="2344">
        <v>13373.400779840202</v>
      </c>
      <c r="AC95" s="2344">
        <v>12692.835245999999</v>
      </c>
      <c r="AD95" s="2344">
        <v>15641.252717999998</v>
      </c>
      <c r="AE95" s="2344">
        <v>14859.321295</v>
      </c>
      <c r="AF95" s="2344">
        <v>15516.425087500002</v>
      </c>
      <c r="AG95" s="2344">
        <v>13200.035169752242</v>
      </c>
      <c r="AH95" s="2344">
        <v>17406.592575749997</v>
      </c>
      <c r="AI95" s="2344">
        <v>16653.3483591</v>
      </c>
      <c r="AJ95" s="2344">
        <v>25404.880890100001</v>
      </c>
      <c r="AK95" s="2344">
        <v>26937.741389400002</v>
      </c>
    </row>
    <row r="96" spans="1:37" ht="16.5" thickBot="1">
      <c r="A96" s="2342" t="s">
        <v>1359</v>
      </c>
      <c r="B96" s="2343">
        <v>-486402.90787920018</v>
      </c>
      <c r="C96" s="2343">
        <v>-595116.53926618781</v>
      </c>
      <c r="D96" s="2343">
        <v>-545727.70387492492</v>
      </c>
      <c r="E96" s="2343">
        <v>-383240.88547611062</v>
      </c>
      <c r="F96" s="2343">
        <v>-407746.58154300001</v>
      </c>
      <c r="G96" s="2343">
        <v>-519121.01345395215</v>
      </c>
      <c r="H96" s="2343">
        <v>-594619.21294806001</v>
      </c>
      <c r="I96" s="2343">
        <v>-723201.8195631</v>
      </c>
      <c r="J96" s="2343">
        <v>-718816.16836891649</v>
      </c>
      <c r="K96" s="2343">
        <v>-689211.5095712468</v>
      </c>
      <c r="L96" s="2343">
        <v>-802589.6392498085</v>
      </c>
      <c r="M96" s="2343">
        <v>-800391.08439512143</v>
      </c>
      <c r="N96" s="2343">
        <v>-782987.57306520012</v>
      </c>
      <c r="O96" s="2343">
        <v>-996027.25862919993</v>
      </c>
      <c r="P96" s="2343">
        <v>-957789.97547309997</v>
      </c>
      <c r="Q96" s="2343">
        <v>-813021.73060679995</v>
      </c>
      <c r="R96" s="2343">
        <v>-872057.39414760587</v>
      </c>
      <c r="S96" s="2343">
        <v>-940541.3419389365</v>
      </c>
      <c r="T96" s="2343">
        <v>-894947.55851313018</v>
      </c>
      <c r="U96" s="2343">
        <v>-800990.60295572749</v>
      </c>
      <c r="V96" s="2343">
        <v>-819818.10937036958</v>
      </c>
      <c r="W96" s="2343">
        <v>-1208504.4619630564</v>
      </c>
      <c r="X96" s="2343">
        <v>-1071417.5317052321</v>
      </c>
      <c r="Y96" s="2343">
        <v>-873546.79181919992</v>
      </c>
      <c r="Z96" s="2343">
        <v>-703380.57352696324</v>
      </c>
      <c r="AA96" s="2343">
        <v>-867906.42536019965</v>
      </c>
      <c r="AB96" s="2344">
        <v>-834615.45816282369</v>
      </c>
      <c r="AC96" s="2344">
        <v>-680989.15401754237</v>
      </c>
      <c r="AD96" s="2344">
        <v>-632606.91981933487</v>
      </c>
      <c r="AE96" s="2344">
        <v>-707815.66709155368</v>
      </c>
      <c r="AF96" s="2344">
        <v>-570648.10460756533</v>
      </c>
      <c r="AG96" s="2344">
        <v>-544689.10019636853</v>
      </c>
      <c r="AH96" s="2344">
        <v>-372553.03500772343</v>
      </c>
      <c r="AI96" s="2344">
        <v>-468938.59767292941</v>
      </c>
      <c r="AJ96" s="2344">
        <v>-639234.32514045597</v>
      </c>
      <c r="AK96" s="2344">
        <v>-740927.74397560279</v>
      </c>
    </row>
    <row r="97" spans="1:37" ht="16.5" thickBot="1">
      <c r="A97" s="2354" t="s">
        <v>1360</v>
      </c>
      <c r="B97" s="2343">
        <v>-479441.98774719011</v>
      </c>
      <c r="C97" s="2343">
        <v>-590971.31108811533</v>
      </c>
      <c r="D97" s="2343">
        <v>-542351.21353408915</v>
      </c>
      <c r="E97" s="2343">
        <v>-379753.89912687137</v>
      </c>
      <c r="F97" s="2343">
        <v>-404057.65126859996</v>
      </c>
      <c r="G97" s="2343">
        <v>-514355.50905518775</v>
      </c>
      <c r="H97" s="2343">
        <v>-589642.11956225999</v>
      </c>
      <c r="I97" s="2343">
        <v>-717652.27807913988</v>
      </c>
      <c r="J97" s="2343">
        <v>-711790.18602203298</v>
      </c>
      <c r="K97" s="2343">
        <v>-683005.2084320084</v>
      </c>
      <c r="L97" s="2343">
        <v>-795359.19534135575</v>
      </c>
      <c r="M97" s="2343">
        <v>-793569.97667600156</v>
      </c>
      <c r="N97" s="2343">
        <v>-771990.23928864021</v>
      </c>
      <c r="O97" s="2343">
        <v>-980772.47392431996</v>
      </c>
      <c r="P97" s="2343">
        <v>-946024.91359479004</v>
      </c>
      <c r="Q97" s="2343">
        <v>-801338.18136371998</v>
      </c>
      <c r="R97" s="2343">
        <v>-859860.61125200731</v>
      </c>
      <c r="S97" s="2343">
        <v>-925356.31960603595</v>
      </c>
      <c r="T97" s="2343">
        <v>-880350.13968863385</v>
      </c>
      <c r="U97" s="2343">
        <v>-787268.49067241175</v>
      </c>
      <c r="V97" s="2343">
        <v>-807320.44963636948</v>
      </c>
      <c r="W97" s="2343">
        <v>-1192667.5917166562</v>
      </c>
      <c r="X97" s="2343">
        <v>-1057010.4770956321</v>
      </c>
      <c r="Y97" s="2343">
        <v>-857177.34071999986</v>
      </c>
      <c r="Z97" s="2343">
        <v>-690738.66685612313</v>
      </c>
      <c r="AA97" s="2343">
        <v>-853935.55247245519</v>
      </c>
      <c r="AB97" s="2344">
        <v>-819724.66561806365</v>
      </c>
      <c r="AC97" s="2344">
        <v>-666534.36501925625</v>
      </c>
      <c r="AD97" s="2344">
        <v>-614830.96900302684</v>
      </c>
      <c r="AE97" s="2344">
        <v>-692194.7237535537</v>
      </c>
      <c r="AF97" s="2344">
        <v>-551171.92084931536</v>
      </c>
      <c r="AG97" s="2344">
        <v>-529153.78367681638</v>
      </c>
      <c r="AH97" s="2344">
        <v>-353893.25603272347</v>
      </c>
      <c r="AI97" s="2344">
        <v>-449212.89546409942</v>
      </c>
      <c r="AJ97" s="2344">
        <v>-608991.30460854596</v>
      </c>
      <c r="AK97" s="2344">
        <v>-704700.94878069381</v>
      </c>
    </row>
    <row r="98" spans="1:37" ht="16.5" thickBot="1">
      <c r="A98" s="2342" t="s">
        <v>1361</v>
      </c>
      <c r="B98" s="2343">
        <v>2233.9259900100001</v>
      </c>
      <c r="C98" s="2343">
        <v>2066.4449562103396</v>
      </c>
      <c r="D98" s="2343">
        <v>1651.821972003876</v>
      </c>
      <c r="E98" s="2343">
        <v>2395.3889860203176</v>
      </c>
      <c r="F98" s="2343">
        <v>3321.5218344000004</v>
      </c>
      <c r="G98" s="2343">
        <v>3973.7998290744013</v>
      </c>
      <c r="H98" s="2343">
        <v>3855.0252591000003</v>
      </c>
      <c r="I98" s="2343">
        <v>4206.104427960001</v>
      </c>
      <c r="J98" s="2343">
        <v>4200.7875519668223</v>
      </c>
      <c r="K98" s="2343">
        <v>4837.0815699914192</v>
      </c>
      <c r="L98" s="2343">
        <v>5899.6371506442501</v>
      </c>
      <c r="M98" s="2343">
        <v>6093.4508623220472</v>
      </c>
      <c r="N98" s="2343">
        <v>10030.75874856</v>
      </c>
      <c r="O98" s="2343">
        <v>11890.426196880002</v>
      </c>
      <c r="P98" s="2343">
        <v>10958.207999310001</v>
      </c>
      <c r="Q98" s="2343">
        <v>9420.55536708</v>
      </c>
      <c r="R98" s="2343">
        <v>11795.149352948683</v>
      </c>
      <c r="S98" s="2343">
        <v>13709.877071360523</v>
      </c>
      <c r="T98" s="2343">
        <v>12824.282197656248</v>
      </c>
      <c r="U98" s="2343">
        <v>12059.990978046961</v>
      </c>
      <c r="V98" s="2343">
        <v>11157.705299999998</v>
      </c>
      <c r="W98" s="2343">
        <v>12249.915299999999</v>
      </c>
      <c r="X98" s="2343">
        <v>13254.0376</v>
      </c>
      <c r="Y98" s="2343">
        <v>12060.3316</v>
      </c>
      <c r="Z98" s="2343">
        <v>10599.229004849998</v>
      </c>
      <c r="AA98" s="2343">
        <v>12861.586710000001</v>
      </c>
      <c r="AB98" s="2344">
        <v>13252.890240750001</v>
      </c>
      <c r="AC98" s="2344">
        <v>12574.195634</v>
      </c>
      <c r="AD98" s="2344">
        <v>15495.054322</v>
      </c>
      <c r="AE98" s="2344">
        <v>14713.193495000001</v>
      </c>
      <c r="AF98" s="2344">
        <v>15371.016937500002</v>
      </c>
      <c r="AG98" s="2344">
        <v>13054.635159752243</v>
      </c>
      <c r="AH98" s="2344">
        <v>17234.250074999996</v>
      </c>
      <c r="AI98" s="2344">
        <v>16469.746127100003</v>
      </c>
      <c r="AJ98" s="2344">
        <v>25137.9942261</v>
      </c>
      <c r="AK98" s="2344">
        <v>26642.787046200003</v>
      </c>
    </row>
    <row r="99" spans="1:37" ht="16.5" thickBot="1">
      <c r="A99" s="2342" t="s">
        <v>1362</v>
      </c>
      <c r="B99" s="2343">
        <v>-481675.91373720014</v>
      </c>
      <c r="C99" s="2343">
        <v>-593037.75604432565</v>
      </c>
      <c r="D99" s="2343">
        <v>-544003.03550609306</v>
      </c>
      <c r="E99" s="2343">
        <v>-382149.28811289172</v>
      </c>
      <c r="F99" s="2343">
        <v>-407379.17310299998</v>
      </c>
      <c r="G99" s="2343">
        <v>-518329.30888426211</v>
      </c>
      <c r="H99" s="2343">
        <v>-593497.14482136001</v>
      </c>
      <c r="I99" s="2343">
        <v>-721858.3825071</v>
      </c>
      <c r="J99" s="2343">
        <v>-715990.97357399995</v>
      </c>
      <c r="K99" s="2343">
        <v>-687842.29000199982</v>
      </c>
      <c r="L99" s="2343">
        <v>-801258.83249199996</v>
      </c>
      <c r="M99" s="2343">
        <v>-799663.42753832357</v>
      </c>
      <c r="N99" s="2343">
        <v>-782020.99803720019</v>
      </c>
      <c r="O99" s="2343">
        <v>-992662.9001211999</v>
      </c>
      <c r="P99" s="2343">
        <v>-956983.12159410003</v>
      </c>
      <c r="Q99" s="2343">
        <v>-810758.73673079989</v>
      </c>
      <c r="R99" s="2343">
        <v>-871655.76060495584</v>
      </c>
      <c r="S99" s="2343">
        <v>-939066.19667739642</v>
      </c>
      <c r="T99" s="2343">
        <v>-893174.42188629019</v>
      </c>
      <c r="U99" s="2343">
        <v>-799328.48165045877</v>
      </c>
      <c r="V99" s="2343">
        <v>-818478.15493636951</v>
      </c>
      <c r="W99" s="2343">
        <v>-1204917.5070166565</v>
      </c>
      <c r="X99" s="2343">
        <v>-1070264.514695632</v>
      </c>
      <c r="Y99" s="2343">
        <v>-869237.6723199999</v>
      </c>
      <c r="Z99" s="2343">
        <v>-701337.89586097316</v>
      </c>
      <c r="AA99" s="2343">
        <v>-866797.13918245514</v>
      </c>
      <c r="AB99" s="2344">
        <v>-832977.55585881369</v>
      </c>
      <c r="AC99" s="2344">
        <v>-679108.56065325625</v>
      </c>
      <c r="AD99" s="2344">
        <v>-630326.02332502685</v>
      </c>
      <c r="AE99" s="2344">
        <v>-706907.9172485536</v>
      </c>
      <c r="AF99" s="2344">
        <v>-566542.93778681534</v>
      </c>
      <c r="AG99" s="2344">
        <v>-542208.41883656848</v>
      </c>
      <c r="AH99" s="2344">
        <v>-371127.50610772346</v>
      </c>
      <c r="AI99" s="2344">
        <v>-465682.64159119938</v>
      </c>
      <c r="AJ99" s="2344">
        <v>-634129.298834646</v>
      </c>
      <c r="AK99" s="2344">
        <v>-731343.73582689383</v>
      </c>
    </row>
    <row r="100" spans="1:37" ht="16.5" thickBot="1">
      <c r="A100" s="2355" t="s">
        <v>1363</v>
      </c>
      <c r="B100" s="2343">
        <v>-377883.99677808007</v>
      </c>
      <c r="C100" s="2343">
        <v>-497027.28646980954</v>
      </c>
      <c r="D100" s="2343">
        <v>-467256.63937830157</v>
      </c>
      <c r="E100" s="2343">
        <v>-270855.53181405453</v>
      </c>
      <c r="F100" s="2343">
        <v>-303092.92285019998</v>
      </c>
      <c r="G100" s="2343">
        <v>-393563.40214312926</v>
      </c>
      <c r="H100" s="2343">
        <v>-472460.41860215995</v>
      </c>
      <c r="I100" s="2343">
        <v>-589798.77825557999</v>
      </c>
      <c r="J100" s="2343">
        <v>-627737.40311412513</v>
      </c>
      <c r="K100" s="2343">
        <v>-586227.68866375217</v>
      </c>
      <c r="L100" s="2343">
        <v>-677298.62054747937</v>
      </c>
      <c r="M100" s="2343">
        <v>-671088.14138832362</v>
      </c>
      <c r="N100" s="2343">
        <v>-680618.72159760026</v>
      </c>
      <c r="O100" s="2343">
        <v>-852368.51166039985</v>
      </c>
      <c r="P100" s="2343">
        <v>-822939.91162199993</v>
      </c>
      <c r="Q100" s="2343">
        <v>-703607.04928799998</v>
      </c>
      <c r="R100" s="2343">
        <v>-761784.27618677705</v>
      </c>
      <c r="S100" s="2343">
        <v>-790213.78777597228</v>
      </c>
      <c r="T100" s="2343">
        <v>-752715.80543572514</v>
      </c>
      <c r="U100" s="2343">
        <v>-685993.62410779542</v>
      </c>
      <c r="V100" s="2343">
        <v>-714530.96893636941</v>
      </c>
      <c r="W100" s="2343">
        <v>-1082639.9166166564</v>
      </c>
      <c r="X100" s="2343">
        <v>-945728.99069563195</v>
      </c>
      <c r="Y100" s="2343">
        <v>-756088.38711999997</v>
      </c>
      <c r="Z100" s="2343">
        <v>-602592.79519747314</v>
      </c>
      <c r="AA100" s="2343">
        <v>-773258.23455245513</v>
      </c>
      <c r="AB100" s="2344">
        <v>-680684.18921406369</v>
      </c>
      <c r="AC100" s="2344">
        <v>-561082.98880725622</v>
      </c>
      <c r="AD100" s="2344">
        <v>-503415.93732702674</v>
      </c>
      <c r="AE100" s="2344">
        <v>-589783.72096855368</v>
      </c>
      <c r="AF100" s="2344">
        <v>-444842.70240556536</v>
      </c>
      <c r="AG100" s="2344">
        <v>-433514.96944429149</v>
      </c>
      <c r="AH100" s="2344">
        <v>-273208.21629022347</v>
      </c>
      <c r="AI100" s="2344">
        <v>-367735.64951389941</v>
      </c>
      <c r="AJ100" s="2344">
        <v>-490673.92593089596</v>
      </c>
      <c r="AK100" s="2344">
        <v>-583948.83454989374</v>
      </c>
    </row>
    <row r="101" spans="1:37" ht="16.5" thickBot="1">
      <c r="A101" s="2342" t="s">
        <v>1364</v>
      </c>
      <c r="B101" s="2343">
        <v>1985.7119911200002</v>
      </c>
      <c r="C101" s="2343">
        <v>1836.8399610758574</v>
      </c>
      <c r="D101" s="2343">
        <v>1468.2861973367787</v>
      </c>
      <c r="E101" s="2343">
        <v>2129.2346542402825</v>
      </c>
      <c r="F101" s="2343">
        <v>2952.4638528000005</v>
      </c>
      <c r="G101" s="2343">
        <v>3532.2665147328007</v>
      </c>
      <c r="H101" s="2343">
        <v>3426.6891192000003</v>
      </c>
      <c r="I101" s="2343">
        <v>3738.7594915200007</v>
      </c>
      <c r="J101" s="2343">
        <v>3814.545359874834</v>
      </c>
      <c r="K101" s="2343">
        <v>4392.4091382476799</v>
      </c>
      <c r="L101" s="2343">
        <v>5356.6559445204748</v>
      </c>
      <c r="M101" s="2343">
        <v>5555.5951781856911</v>
      </c>
      <c r="N101" s="2343">
        <v>9118.8715895999994</v>
      </c>
      <c r="O101" s="2343">
        <v>10809.478360800002</v>
      </c>
      <c r="P101" s="2343">
        <v>9962.0072720999997</v>
      </c>
      <c r="Q101" s="2343">
        <v>8564.1412428000003</v>
      </c>
      <c r="R101" s="2343">
        <v>10737.195599797969</v>
      </c>
      <c r="S101" s="2343">
        <v>12479.941374307857</v>
      </c>
      <c r="T101" s="2343">
        <v>11593.811404343563</v>
      </c>
      <c r="U101" s="2343">
        <v>10997.525673681846</v>
      </c>
      <c r="V101" s="2343">
        <v>10157.553</v>
      </c>
      <c r="W101" s="2343">
        <v>11020.3989</v>
      </c>
      <c r="X101" s="2343">
        <v>12164.878399999998</v>
      </c>
      <c r="Y101" s="2343">
        <v>10997.699200000001</v>
      </c>
      <c r="Z101" s="2343">
        <v>9649.137298499998</v>
      </c>
      <c r="AA101" s="2343">
        <v>11570.677230000001</v>
      </c>
      <c r="AB101" s="2344">
        <v>12163.857378750001</v>
      </c>
      <c r="AC101" s="2344">
        <v>11434.293415999999</v>
      </c>
      <c r="AD101" s="2344">
        <v>14090.364328</v>
      </c>
      <c r="AE101" s="2344">
        <v>13379.382379999999</v>
      </c>
      <c r="AF101" s="2344">
        <v>13978.340906250001</v>
      </c>
      <c r="AG101" s="2344">
        <v>11749.171643777019</v>
      </c>
      <c r="AH101" s="2344">
        <v>15510.825067499998</v>
      </c>
      <c r="AI101" s="2344">
        <v>14822.959289400002</v>
      </c>
      <c r="AJ101" s="2344">
        <v>22625.468580750003</v>
      </c>
      <c r="AK101" s="2344">
        <v>23867.534817</v>
      </c>
    </row>
    <row r="102" spans="1:37" ht="16.5" thickBot="1">
      <c r="A102" s="2342" t="s">
        <v>1365</v>
      </c>
      <c r="B102" s="2343">
        <v>-379869.70876920008</v>
      </c>
      <c r="C102" s="2343">
        <v>-498864.1264308854</v>
      </c>
      <c r="D102" s="2343">
        <v>-468724.92557563836</v>
      </c>
      <c r="E102" s="2343">
        <v>-272984.76646829484</v>
      </c>
      <c r="F102" s="2343">
        <v>-306045.386703</v>
      </c>
      <c r="G102" s="2343">
        <v>-397095.66865786206</v>
      </c>
      <c r="H102" s="2343">
        <v>-475887.10772135993</v>
      </c>
      <c r="I102" s="2343">
        <v>-593537.5377471</v>
      </c>
      <c r="J102" s="2343">
        <v>-631551.94847399998</v>
      </c>
      <c r="K102" s="2343">
        <v>-590620.09780199989</v>
      </c>
      <c r="L102" s="2343">
        <v>-682655.27649199986</v>
      </c>
      <c r="M102" s="2343">
        <v>-676643.73656650935</v>
      </c>
      <c r="N102" s="2343">
        <v>-689737.59318720014</v>
      </c>
      <c r="O102" s="2343">
        <v>-863177.99002119992</v>
      </c>
      <c r="P102" s="2343">
        <v>-832901.9188941</v>
      </c>
      <c r="Q102" s="2343">
        <v>-712171.19053080003</v>
      </c>
      <c r="R102" s="2343">
        <v>-772521.47178657504</v>
      </c>
      <c r="S102" s="2343">
        <v>-802693.72915028012</v>
      </c>
      <c r="T102" s="2343">
        <v>-764309.61684006883</v>
      </c>
      <c r="U102" s="2343">
        <v>-696991.14978147729</v>
      </c>
      <c r="V102" s="2343">
        <v>-724688.52193636948</v>
      </c>
      <c r="W102" s="2343">
        <v>-1093660.3155166563</v>
      </c>
      <c r="X102" s="2343">
        <v>-957893.86909563199</v>
      </c>
      <c r="Y102" s="2343">
        <v>-767086.08631999989</v>
      </c>
      <c r="Z102" s="2343">
        <v>-612241.93249597319</v>
      </c>
      <c r="AA102" s="2343">
        <v>-784828.91178245516</v>
      </c>
      <c r="AB102" s="2344">
        <v>-692848.04659281357</v>
      </c>
      <c r="AC102" s="2344">
        <v>-572517.28222325619</v>
      </c>
      <c r="AD102" s="2344">
        <v>-517506.30165502679</v>
      </c>
      <c r="AE102" s="2344">
        <v>-603163.10334855365</v>
      </c>
      <c r="AF102" s="2344">
        <v>-458821.04331181536</v>
      </c>
      <c r="AG102" s="2344">
        <v>-445264.14108806849</v>
      </c>
      <c r="AH102" s="2344">
        <v>-288719.04135772347</v>
      </c>
      <c r="AI102" s="2344">
        <v>-382558.60880329943</v>
      </c>
      <c r="AJ102" s="2344">
        <v>-513299.39451164595</v>
      </c>
      <c r="AK102" s="2344">
        <v>-607816.36936689378</v>
      </c>
    </row>
    <row r="103" spans="1:37" ht="16.5" thickBot="1">
      <c r="A103" s="2355" t="s">
        <v>1366</v>
      </c>
      <c r="B103" s="2356">
        <v>-101557.99096911002</v>
      </c>
      <c r="C103" s="2356">
        <v>-93944.02461830579</v>
      </c>
      <c r="D103" s="2356">
        <v>-75094.574155787588</v>
      </c>
      <c r="E103" s="2356">
        <v>-108898.36731281683</v>
      </c>
      <c r="F103" s="2356">
        <v>-100964.7284184</v>
      </c>
      <c r="G103" s="2356">
        <v>-120792.10691205841</v>
      </c>
      <c r="H103" s="2356">
        <v>-117181.7009601</v>
      </c>
      <c r="I103" s="2356">
        <v>-127853.49982355999</v>
      </c>
      <c r="J103" s="2356">
        <v>-84052.782907908011</v>
      </c>
      <c r="K103" s="2356">
        <v>-96777.519768256243</v>
      </c>
      <c r="L103" s="2356">
        <v>-118060.57479387621</v>
      </c>
      <c r="M103" s="2356">
        <v>-122481.8352876779</v>
      </c>
      <c r="N103" s="2356">
        <v>-91371.517691040004</v>
      </c>
      <c r="O103" s="2356">
        <v>-128403.96226391998</v>
      </c>
      <c r="P103" s="2356">
        <v>-123085.00197279001</v>
      </c>
      <c r="Q103" s="2356">
        <v>-97731.132075720001</v>
      </c>
      <c r="R103" s="2356">
        <v>-98076.335065230203</v>
      </c>
      <c r="S103" s="2356">
        <v>-135142.5318300637</v>
      </c>
      <c r="T103" s="2356">
        <v>-127634.33425290872</v>
      </c>
      <c r="U103" s="2356">
        <v>-101274.86656461646</v>
      </c>
      <c r="V103" s="2356">
        <v>-92789.480700000015</v>
      </c>
      <c r="W103" s="2356">
        <v>-110027.67509999999</v>
      </c>
      <c r="X103" s="2356">
        <v>-111281.48639999999</v>
      </c>
      <c r="Y103" s="2356">
        <v>-101088.95359999999</v>
      </c>
      <c r="Z103" s="2356">
        <v>-88145.87165864998</v>
      </c>
      <c r="AA103" s="2356">
        <v>-80677.317920000001</v>
      </c>
      <c r="AB103" s="2357">
        <v>-139040.47640399999</v>
      </c>
      <c r="AC103" s="2357">
        <v>-105451.376212</v>
      </c>
      <c r="AD103" s="2357">
        <v>-111415.031676</v>
      </c>
      <c r="AE103" s="2357">
        <v>-102411.00278500002</v>
      </c>
      <c r="AF103" s="2357">
        <v>-106329.21844375001</v>
      </c>
      <c r="AG103" s="2357">
        <v>-95638.81423252479</v>
      </c>
      <c r="AH103" s="2357">
        <v>-80685.039742499983</v>
      </c>
      <c r="AI103" s="2357">
        <v>-81477.245950200013</v>
      </c>
      <c r="AJ103" s="2357">
        <v>-118317.37867765002</v>
      </c>
      <c r="AK103" s="2357">
        <v>-120752.11423080001</v>
      </c>
    </row>
    <row r="104" spans="1:37" ht="16.5" thickBot="1">
      <c r="A104" s="2342" t="s">
        <v>1364</v>
      </c>
      <c r="B104" s="2343">
        <v>248.21399889000003</v>
      </c>
      <c r="C104" s="2343">
        <v>229.60499513448218</v>
      </c>
      <c r="D104" s="2343">
        <v>183.53577466709734</v>
      </c>
      <c r="E104" s="2343">
        <v>266.15433178003531</v>
      </c>
      <c r="F104" s="2343">
        <v>369.05798160000006</v>
      </c>
      <c r="G104" s="2343">
        <v>441.53331434160009</v>
      </c>
      <c r="H104" s="2343">
        <v>428.33613990000003</v>
      </c>
      <c r="I104" s="2343">
        <v>467.34493644000008</v>
      </c>
      <c r="J104" s="2343">
        <v>386.24219209198827</v>
      </c>
      <c r="K104" s="2343">
        <v>444.67243174373931</v>
      </c>
      <c r="L104" s="2343">
        <v>542.98120612377522</v>
      </c>
      <c r="M104" s="2343">
        <v>537.85568413635633</v>
      </c>
      <c r="N104" s="2343">
        <v>911.88715896000008</v>
      </c>
      <c r="O104" s="2343">
        <v>1080.9478360800001</v>
      </c>
      <c r="P104" s="2343">
        <v>996.20072721000008</v>
      </c>
      <c r="Q104" s="2343">
        <v>856.41412428000001</v>
      </c>
      <c r="R104" s="2343">
        <v>1057.9537531507144</v>
      </c>
      <c r="S104" s="2343">
        <v>1229.9356970526662</v>
      </c>
      <c r="T104" s="2343">
        <v>1230.4707933126842</v>
      </c>
      <c r="U104" s="2343">
        <v>1062.4653043651163</v>
      </c>
      <c r="V104" s="2343">
        <v>1000.1523000000001</v>
      </c>
      <c r="W104" s="2343">
        <v>1229.5164</v>
      </c>
      <c r="X104" s="2343">
        <v>1089.1592000000001</v>
      </c>
      <c r="Y104" s="2343">
        <v>1062.6324</v>
      </c>
      <c r="Z104" s="2343">
        <v>950.09170634999998</v>
      </c>
      <c r="AA104" s="2343">
        <v>1290.9094800000003</v>
      </c>
      <c r="AB104" s="2344">
        <v>1089.032862</v>
      </c>
      <c r="AC104" s="2344">
        <v>1139.9022180000002</v>
      </c>
      <c r="AD104" s="2344">
        <v>1404.6899940000001</v>
      </c>
      <c r="AE104" s="2344">
        <v>1333.8111150000002</v>
      </c>
      <c r="AF104" s="2344">
        <v>1392.6760312500001</v>
      </c>
      <c r="AG104" s="2344">
        <v>1305.4635159752243</v>
      </c>
      <c r="AH104" s="2344">
        <v>1723.4250074999998</v>
      </c>
      <c r="AI104" s="2344">
        <v>1646.7868377</v>
      </c>
      <c r="AJ104" s="2344">
        <v>2512.5256453500001</v>
      </c>
      <c r="AK104" s="2344">
        <v>2775.2522292000003</v>
      </c>
    </row>
    <row r="105" spans="1:37" ht="16.5" thickBot="1">
      <c r="A105" s="2342" t="s">
        <v>1365</v>
      </c>
      <c r="B105" s="2343">
        <v>-101806.20496800002</v>
      </c>
      <c r="C105" s="2343">
        <v>-94173.62961344028</v>
      </c>
      <c r="D105" s="2343">
        <v>-75278.109930454681</v>
      </c>
      <c r="E105" s="2343">
        <v>-109164.52164459687</v>
      </c>
      <c r="F105" s="2343">
        <v>-101333.78639999998</v>
      </c>
      <c r="G105" s="2343">
        <v>-121233.64022640002</v>
      </c>
      <c r="H105" s="2343">
        <v>-117610.0371</v>
      </c>
      <c r="I105" s="2343">
        <v>-128320.84476000001</v>
      </c>
      <c r="J105" s="2343">
        <v>-84439.025099999999</v>
      </c>
      <c r="K105" s="2343">
        <v>-97222.19219999999</v>
      </c>
      <c r="L105" s="2343">
        <v>-118603.55599999998</v>
      </c>
      <c r="M105" s="2343">
        <v>-123019.69097181426</v>
      </c>
      <c r="N105" s="2343">
        <v>-92283.404850000006</v>
      </c>
      <c r="O105" s="2343">
        <v>-129484.91009999998</v>
      </c>
      <c r="P105" s="2343">
        <v>-124081.20270000001</v>
      </c>
      <c r="Q105" s="2343">
        <v>-98587.546199999997</v>
      </c>
      <c r="R105" s="2343">
        <v>-99134.288818380912</v>
      </c>
      <c r="S105" s="2343">
        <v>-136372.46752711636</v>
      </c>
      <c r="T105" s="2343">
        <v>-128864.8050462214</v>
      </c>
      <c r="U105" s="2343">
        <v>-102337.33186898156</v>
      </c>
      <c r="V105" s="2343">
        <v>-93789.633000000002</v>
      </c>
      <c r="W105" s="2343">
        <v>-111257.1915</v>
      </c>
      <c r="X105" s="2343">
        <v>-112370.64559999999</v>
      </c>
      <c r="Y105" s="2343">
        <v>-102151.586</v>
      </c>
      <c r="Z105" s="2343">
        <v>-89095.963364999989</v>
      </c>
      <c r="AA105" s="2343">
        <v>-81968.227400000003</v>
      </c>
      <c r="AB105" s="2344">
        <v>-140129.50926599998</v>
      </c>
      <c r="AC105" s="2344">
        <v>-106591.27843000001</v>
      </c>
      <c r="AD105" s="2344">
        <v>-112819.72167</v>
      </c>
      <c r="AE105" s="2344">
        <v>-103744.81390000001</v>
      </c>
      <c r="AF105" s="2344">
        <v>-107721.89447500001</v>
      </c>
      <c r="AG105" s="2344">
        <v>-96944.277748500012</v>
      </c>
      <c r="AH105" s="2344">
        <v>-82408.464749999999</v>
      </c>
      <c r="AI105" s="2344">
        <v>-83124.032787899996</v>
      </c>
      <c r="AJ105" s="2344">
        <v>-120829.90432300001</v>
      </c>
      <c r="AK105" s="2344">
        <v>-123527.36646000002</v>
      </c>
    </row>
    <row r="106" spans="1:37" ht="16.5" thickBot="1">
      <c r="A106" s="2354" t="s">
        <v>1367</v>
      </c>
      <c r="B106" s="2343">
        <v>-4670.1953219999996</v>
      </c>
      <c r="C106" s="2343">
        <v>-2026.2427009887278</v>
      </c>
      <c r="D106" s="2343">
        <v>-1682.6698696516771</v>
      </c>
      <c r="E106" s="2343">
        <v>-1030.6932560750993</v>
      </c>
      <c r="F106" s="2343">
        <v>-303.65243999999996</v>
      </c>
      <c r="G106" s="2343">
        <v>-715.42821369000001</v>
      </c>
      <c r="H106" s="2343">
        <v>-1048.0716267</v>
      </c>
      <c r="I106" s="2343">
        <v>-1262.7016559999997</v>
      </c>
      <c r="J106" s="2343">
        <v>-2743.4042949164818</v>
      </c>
      <c r="K106" s="2343">
        <v>-1275.4188692468997</v>
      </c>
      <c r="L106" s="2343">
        <v>-1215.9227578086397</v>
      </c>
      <c r="M106" s="2343">
        <v>-608.12161803598212</v>
      </c>
      <c r="N106" s="2343">
        <v>-874.32214800000008</v>
      </c>
      <c r="O106" s="2343">
        <v>-3255.0022680000002</v>
      </c>
      <c r="P106" s="2343">
        <v>-706.07124899999997</v>
      </c>
      <c r="Q106" s="2343">
        <v>-2176.353036</v>
      </c>
      <c r="R106" s="2343">
        <v>-289.42043041516331</v>
      </c>
      <c r="S106" s="2343">
        <v>-1345.4649201208711</v>
      </c>
      <c r="T106" s="2343">
        <v>-1652.5362582085845</v>
      </c>
      <c r="U106" s="2343">
        <v>-1554.3817882107171</v>
      </c>
      <c r="V106" s="2343">
        <v>-1233.854034</v>
      </c>
      <c r="W106" s="2343">
        <v>-3468.3721464</v>
      </c>
      <c r="X106" s="2343">
        <v>-1032.8662095999998</v>
      </c>
      <c r="Y106" s="2343">
        <v>-4201.4518991999994</v>
      </c>
      <c r="Z106" s="2343">
        <v>-1935.9590967899999</v>
      </c>
      <c r="AA106" s="2343">
        <v>-990.71097774452801</v>
      </c>
      <c r="AB106" s="2344">
        <v>-1517.3917649197977</v>
      </c>
      <c r="AC106" s="2344">
        <v>-1761.9537522860001</v>
      </c>
      <c r="AD106" s="2344">
        <v>-2134.6980983079998</v>
      </c>
      <c r="AE106" s="2344">
        <v>-761.62204299999996</v>
      </c>
      <c r="AF106" s="2344">
        <v>-3959.7586707500004</v>
      </c>
      <c r="AG106" s="2344">
        <v>-2335.2813498000005</v>
      </c>
      <c r="AH106" s="2344">
        <v>-1253.18639925</v>
      </c>
      <c r="AI106" s="2344">
        <v>-3072.3538497300001</v>
      </c>
      <c r="AJ106" s="2344">
        <v>-4838.1396418099994</v>
      </c>
      <c r="AK106" s="2344">
        <v>-9289.0538055090001</v>
      </c>
    </row>
    <row r="107" spans="1:37" ht="16.5" thickBot="1">
      <c r="A107" s="2342" t="s">
        <v>1368</v>
      </c>
      <c r="B107" s="2343">
        <v>56.798820000000006</v>
      </c>
      <c r="C107" s="2343">
        <v>52.540520873376629</v>
      </c>
      <c r="D107" s="2343">
        <v>41.998499180124234</v>
      </c>
      <c r="E107" s="2343">
        <v>60.904107143827758</v>
      </c>
      <c r="F107" s="2343">
        <v>63.756</v>
      </c>
      <c r="G107" s="2343">
        <v>76.276356000000007</v>
      </c>
      <c r="H107" s="2343">
        <v>73.996499999999997</v>
      </c>
      <c r="I107" s="2343">
        <v>80.735399999999998</v>
      </c>
      <c r="J107" s="2343">
        <v>81.790500000000009</v>
      </c>
      <c r="K107" s="2343">
        <v>93.800699999999992</v>
      </c>
      <c r="L107" s="2343">
        <v>114.884</v>
      </c>
      <c r="M107" s="2343">
        <v>119.53523876190474</v>
      </c>
      <c r="N107" s="2343">
        <v>92.252880000000005</v>
      </c>
      <c r="O107" s="2343">
        <v>109.35624</v>
      </c>
      <c r="P107" s="2343">
        <v>100.78262999999998</v>
      </c>
      <c r="Q107" s="2343">
        <v>86.640839999999983</v>
      </c>
      <c r="R107" s="2343">
        <v>112.21311223483669</v>
      </c>
      <c r="S107" s="2343">
        <v>129.68034141912906</v>
      </c>
      <c r="T107" s="2343">
        <v>120.60036863141524</v>
      </c>
      <c r="U107" s="2343">
        <v>107.73951705791634</v>
      </c>
      <c r="V107" s="2343">
        <v>106.10040000000001</v>
      </c>
      <c r="W107" s="2343">
        <v>118.58280000000001</v>
      </c>
      <c r="X107" s="2343">
        <v>120.15079999999999</v>
      </c>
      <c r="Y107" s="2343">
        <v>107.66759999999999</v>
      </c>
      <c r="Z107" s="2343">
        <v>106.71856919999999</v>
      </c>
      <c r="AA107" s="2343">
        <v>118.57520000000001</v>
      </c>
      <c r="AB107" s="2344">
        <v>120.51053909020216</v>
      </c>
      <c r="AC107" s="2344">
        <v>118.639612</v>
      </c>
      <c r="AD107" s="2344">
        <v>146.198396</v>
      </c>
      <c r="AE107" s="2344">
        <v>146.12780000000001</v>
      </c>
      <c r="AF107" s="2344">
        <v>145.40815000000001</v>
      </c>
      <c r="AG107" s="2344">
        <v>145.40001000000001</v>
      </c>
      <c r="AH107" s="2344">
        <v>172.34250074999997</v>
      </c>
      <c r="AI107" s="2344">
        <v>183.60223200000001</v>
      </c>
      <c r="AJ107" s="2344">
        <v>266.886664</v>
      </c>
      <c r="AK107" s="2344">
        <v>294.95434320000004</v>
      </c>
    </row>
    <row r="108" spans="1:37" ht="16.5" thickBot="1">
      <c r="A108" s="2342" t="s">
        <v>1369</v>
      </c>
      <c r="B108" s="2343">
        <v>-4726.9941419999986</v>
      </c>
      <c r="C108" s="2343">
        <v>-2078.7832218621043</v>
      </c>
      <c r="D108" s="2343">
        <v>-1724.6683688318014</v>
      </c>
      <c r="E108" s="2343">
        <v>-1091.5973632189271</v>
      </c>
      <c r="F108" s="2343">
        <v>-367.40843999999998</v>
      </c>
      <c r="G108" s="2343">
        <v>-791.70456969000008</v>
      </c>
      <c r="H108" s="2343">
        <v>-1122.0681267</v>
      </c>
      <c r="I108" s="2343">
        <v>-1343.437056</v>
      </c>
      <c r="J108" s="2343">
        <v>-2825.1947949164819</v>
      </c>
      <c r="K108" s="2343">
        <v>-1369.2195692468999</v>
      </c>
      <c r="L108" s="2343">
        <v>-1330.8067578086398</v>
      </c>
      <c r="M108" s="2343">
        <v>-727.65685679788692</v>
      </c>
      <c r="N108" s="2343">
        <v>-966.57502800000009</v>
      </c>
      <c r="O108" s="2343">
        <v>-3364.3585079999998</v>
      </c>
      <c r="P108" s="2343">
        <v>-806.85387900000001</v>
      </c>
      <c r="Q108" s="2343">
        <v>-2262.993876</v>
      </c>
      <c r="R108" s="2343">
        <v>-401.63354264999998</v>
      </c>
      <c r="S108" s="2343">
        <v>-1475.1452615400001</v>
      </c>
      <c r="T108" s="2343">
        <v>-1773.1366268399997</v>
      </c>
      <c r="U108" s="2343">
        <v>-1662.1213052686335</v>
      </c>
      <c r="V108" s="2343">
        <v>-1339.954434</v>
      </c>
      <c r="W108" s="2343">
        <v>-3586.9549464000002</v>
      </c>
      <c r="X108" s="2343">
        <v>-1153.0170095999997</v>
      </c>
      <c r="Y108" s="2343">
        <v>-4309.1194992000001</v>
      </c>
      <c r="Z108" s="2343">
        <v>-2042.6776659899997</v>
      </c>
      <c r="AA108" s="2343">
        <v>-1109.286177744528</v>
      </c>
      <c r="AB108" s="2344">
        <v>-1637.9023040099999</v>
      </c>
      <c r="AC108" s="2344">
        <v>-1880.593364286</v>
      </c>
      <c r="AD108" s="2344">
        <v>-2280.896494308</v>
      </c>
      <c r="AE108" s="2344">
        <v>-907.74984300000006</v>
      </c>
      <c r="AF108" s="2344">
        <v>-4105.1668207499997</v>
      </c>
      <c r="AG108" s="2344">
        <v>-2480.6813598000003</v>
      </c>
      <c r="AH108" s="2344">
        <v>-1425.5289</v>
      </c>
      <c r="AI108" s="2344">
        <v>-3255.9560817300003</v>
      </c>
      <c r="AJ108" s="2344">
        <v>-5105.0263058099999</v>
      </c>
      <c r="AK108" s="2344">
        <v>-9584.008148709001</v>
      </c>
    </row>
    <row r="109" spans="1:37" ht="16.5" thickBot="1">
      <c r="A109" s="2354" t="s">
        <v>1370</v>
      </c>
      <c r="B109" s="2343">
        <v>-7343.0482763950022</v>
      </c>
      <c r="C109" s="2343">
        <v>-7866.6163526360988</v>
      </c>
      <c r="D109" s="2343">
        <v>-4757.1128375087874</v>
      </c>
      <c r="E109" s="2343">
        <v>-4370.0864771891183</v>
      </c>
      <c r="F109" s="2343">
        <v>-2491.2078849</v>
      </c>
      <c r="G109" s="2343">
        <v>-3876.3032441499008</v>
      </c>
      <c r="H109" s="2343">
        <v>-6192.9354270374997</v>
      </c>
      <c r="I109" s="2343">
        <v>-8412.7525490350017</v>
      </c>
      <c r="J109" s="2343">
        <v>-14242.311081019983</v>
      </c>
      <c r="K109" s="2343">
        <v>-9694.6585396154351</v>
      </c>
      <c r="L109" s="2343">
        <v>-14693.480801037525</v>
      </c>
      <c r="M109" s="2343">
        <v>-9638.623083117327</v>
      </c>
      <c r="N109" s="2343">
        <v>-7570.6620818612164</v>
      </c>
      <c r="O109" s="2343">
        <v>-22520.943606224566</v>
      </c>
      <c r="P109" s="2343">
        <v>-19808.239195124257</v>
      </c>
      <c r="Q109" s="2343">
        <v>-11518.969613721552</v>
      </c>
      <c r="R109" s="2343">
        <v>-15064.620489762639</v>
      </c>
      <c r="S109" s="2343">
        <v>-24285.637328694655</v>
      </c>
      <c r="T109" s="2343">
        <v>-28184.631987571236</v>
      </c>
      <c r="U109" s="2343">
        <v>-23970.965346262365</v>
      </c>
      <c r="V109" s="2343">
        <v>-27583.356134379315</v>
      </c>
      <c r="W109" s="2343">
        <v>-56079.903001508792</v>
      </c>
      <c r="X109" s="2343">
        <v>-34721.335550212287</v>
      </c>
      <c r="Y109" s="2343">
        <v>-23422.401723720308</v>
      </c>
      <c r="Z109" s="2343">
        <v>-19826.72235933163</v>
      </c>
      <c r="AA109" s="2343">
        <v>-27791.956305549422</v>
      </c>
      <c r="AB109" s="2344">
        <v>-17261.56709983612</v>
      </c>
      <c r="AC109" s="2344">
        <v>-15588.880269100131</v>
      </c>
      <c r="AD109" s="2344">
        <v>-37588.832182787024</v>
      </c>
      <c r="AE109" s="2344">
        <v>-45037.121449838036</v>
      </c>
      <c r="AF109" s="2344">
        <v>-7031.4775479119735</v>
      </c>
      <c r="AG109" s="2344">
        <v>-15239.622141998445</v>
      </c>
      <c r="AH109" s="2344">
        <v>-23490.729812499994</v>
      </c>
      <c r="AI109" s="2344">
        <v>-30939.023734648228</v>
      </c>
      <c r="AJ109" s="2344">
        <v>-35981.063580930197</v>
      </c>
      <c r="AK109" s="2344">
        <v>-31477.509224010006</v>
      </c>
    </row>
    <row r="110" spans="1:37" ht="16.5" thickBot="1">
      <c r="A110" s="2342" t="s">
        <v>1371</v>
      </c>
      <c r="B110" s="2343">
        <v>2324.5816399649998</v>
      </c>
      <c r="C110" s="2343">
        <v>2150.3040059009877</v>
      </c>
      <c r="D110" s="2343">
        <v>1718.8550765702857</v>
      </c>
      <c r="E110" s="2343">
        <v>2492.5970163641277</v>
      </c>
      <c r="F110" s="2343">
        <v>600.84451349999995</v>
      </c>
      <c r="G110" s="2343">
        <v>718.83791348849991</v>
      </c>
      <c r="H110" s="2343">
        <v>697.35226556249984</v>
      </c>
      <c r="I110" s="2343">
        <v>760.86050152500002</v>
      </c>
      <c r="J110" s="2343">
        <v>591.47023139999988</v>
      </c>
      <c r="K110" s="2343">
        <v>681.460446961809</v>
      </c>
      <c r="L110" s="2343">
        <v>830.48857863316562</v>
      </c>
      <c r="M110" s="2343">
        <v>861.57170016333885</v>
      </c>
      <c r="N110" s="2343">
        <v>668.33955576000005</v>
      </c>
      <c r="O110" s="2343">
        <v>792.24736247999999</v>
      </c>
      <c r="P110" s="2343">
        <v>730.13458400999991</v>
      </c>
      <c r="Q110" s="2343">
        <v>627.68230668000001</v>
      </c>
      <c r="R110" s="2343">
        <v>756.15094752567461</v>
      </c>
      <c r="S110" s="2343">
        <v>879.06082947635116</v>
      </c>
      <c r="T110" s="2343">
        <v>816.50439364846147</v>
      </c>
      <c r="U110" s="2343">
        <v>751.21505546468018</v>
      </c>
      <c r="V110" s="2343">
        <v>839.44140000000004</v>
      </c>
      <c r="W110" s="2343">
        <v>791.07210000000009</v>
      </c>
      <c r="X110" s="2343">
        <v>858.21999999999991</v>
      </c>
      <c r="Y110" s="2343">
        <v>750.55239999999992</v>
      </c>
      <c r="Z110" s="2343">
        <v>1187.322093</v>
      </c>
      <c r="AA110" s="2343">
        <v>830.57247000000007</v>
      </c>
      <c r="AB110" s="2344">
        <v>857.61337882500004</v>
      </c>
      <c r="AC110" s="2344">
        <v>984.38813199999993</v>
      </c>
      <c r="AD110" s="2344">
        <v>1213.0515559999999</v>
      </c>
      <c r="AE110" s="2344">
        <v>1151.8425099999999</v>
      </c>
      <c r="AF110" s="2344">
        <v>1202.85944625</v>
      </c>
      <c r="AG110" s="2344">
        <v>989.71728860842597</v>
      </c>
      <c r="AH110" s="2344">
        <v>12285.909025000001</v>
      </c>
      <c r="AI110" s="2344">
        <v>12522.298139099999</v>
      </c>
      <c r="AJ110" s="2344">
        <v>18202.883606000003</v>
      </c>
      <c r="AK110" s="2344">
        <v>20117.226907800003</v>
      </c>
    </row>
    <row r="111" spans="1:37" ht="16.5" thickBot="1">
      <c r="A111" s="2342" t="s">
        <v>1372</v>
      </c>
      <c r="B111" s="2343">
        <v>-9667.6299163600015</v>
      </c>
      <c r="C111" s="2343">
        <v>-10016.920358537087</v>
      </c>
      <c r="D111" s="2343">
        <v>-6475.967914079074</v>
      </c>
      <c r="E111" s="2343">
        <v>-6862.6834935532461</v>
      </c>
      <c r="F111" s="2343">
        <v>-3092.0523984000001</v>
      </c>
      <c r="G111" s="2343">
        <v>-4595.1411576384007</v>
      </c>
      <c r="H111" s="2343">
        <v>-6890.2876925999999</v>
      </c>
      <c r="I111" s="2343">
        <v>-9173.6130505600013</v>
      </c>
      <c r="J111" s="2343">
        <v>-14833.781312419984</v>
      </c>
      <c r="K111" s="2343">
        <v>-10376.118986577243</v>
      </c>
      <c r="L111" s="2343">
        <v>-15523.969379670691</v>
      </c>
      <c r="M111" s="2343">
        <v>-10500.194783280665</v>
      </c>
      <c r="N111" s="2343">
        <v>-8239.001637621217</v>
      </c>
      <c r="O111" s="2343">
        <v>-23313.190968704563</v>
      </c>
      <c r="P111" s="2343">
        <v>-20538.373779134257</v>
      </c>
      <c r="Q111" s="2343">
        <v>-12146.651920401551</v>
      </c>
      <c r="R111" s="2343">
        <v>-15820.771437288315</v>
      </c>
      <c r="S111" s="2343">
        <v>-25164.698158171002</v>
      </c>
      <c r="T111" s="2343">
        <v>-29001.136381219694</v>
      </c>
      <c r="U111" s="2343">
        <v>-24722.180401727048</v>
      </c>
      <c r="V111" s="2343">
        <v>-28422.797534379311</v>
      </c>
      <c r="W111" s="2343">
        <v>-56870.97510150879</v>
      </c>
      <c r="X111" s="2343">
        <v>-35579.555550212281</v>
      </c>
      <c r="Y111" s="2343">
        <v>-24172.954123720305</v>
      </c>
      <c r="Z111" s="2343">
        <v>-21014.044452331629</v>
      </c>
      <c r="AA111" s="2343">
        <v>-28622.528775549421</v>
      </c>
      <c r="AB111" s="2344">
        <v>-18119.180478661121</v>
      </c>
      <c r="AC111" s="2344">
        <v>-16573.268401100129</v>
      </c>
      <c r="AD111" s="2344">
        <v>-38801.883738787023</v>
      </c>
      <c r="AE111" s="2344">
        <v>-46188.963959838038</v>
      </c>
      <c r="AF111" s="2344">
        <v>-8234.3369941619731</v>
      </c>
      <c r="AG111" s="2344">
        <v>-16229.339430606871</v>
      </c>
      <c r="AH111" s="2344">
        <v>-35776.638837499995</v>
      </c>
      <c r="AI111" s="2344">
        <v>-43461.321873748231</v>
      </c>
      <c r="AJ111" s="2344">
        <v>-54183.9471869302</v>
      </c>
      <c r="AK111" s="2344">
        <v>-51594.736131810008</v>
      </c>
    </row>
    <row r="112" spans="1:37" ht="16.5" thickBot="1">
      <c r="A112" s="2342" t="s">
        <v>1373</v>
      </c>
      <c r="B112" s="2343">
        <v>60786.769166499995</v>
      </c>
      <c r="C112" s="2343">
        <v>48901.360073438729</v>
      </c>
      <c r="D112" s="2343">
        <v>66496.107089392972</v>
      </c>
      <c r="E112" s="2343">
        <v>58807.966621331194</v>
      </c>
      <c r="F112" s="2343">
        <v>45787.965300000011</v>
      </c>
      <c r="G112" s="2343">
        <v>-14363.277890700001</v>
      </c>
      <c r="H112" s="2343">
        <v>21722.042557500004</v>
      </c>
      <c r="I112" s="2343">
        <v>29164.093395</v>
      </c>
      <c r="J112" s="2343">
        <v>42922.167300000008</v>
      </c>
      <c r="K112" s="2343">
        <v>16190.2986</v>
      </c>
      <c r="L112" s="2343">
        <v>17989.043999999994</v>
      </c>
      <c r="M112" s="2343">
        <v>5470.2313638416645</v>
      </c>
      <c r="N112" s="2343">
        <v>8668.8600617438005</v>
      </c>
      <c r="O112" s="2343">
        <v>12596.429776000003</v>
      </c>
      <c r="P112" s="2343">
        <v>14540.197328999997</v>
      </c>
      <c r="Q112" s="2343">
        <v>6009.4457279999988</v>
      </c>
      <c r="R112" s="2343">
        <v>12248.655473747542</v>
      </c>
      <c r="S112" s="2343">
        <v>6982.7340190309114</v>
      </c>
      <c r="T112" s="2343">
        <v>16511.620748487552</v>
      </c>
      <c r="U112" s="2343">
        <v>8917.9166658347494</v>
      </c>
      <c r="V112" s="2343">
        <v>5418.9219000000003</v>
      </c>
      <c r="W112" s="2343">
        <v>3613.6547999999993</v>
      </c>
      <c r="X112" s="2343">
        <v>8772.6312159999998</v>
      </c>
      <c r="Y112" s="2343">
        <v>7166.1423057762859</v>
      </c>
      <c r="Z112" s="2343">
        <v>24967.767626735462</v>
      </c>
      <c r="AA112" s="2343">
        <v>24949.362971569401</v>
      </c>
      <c r="AB112" s="2344">
        <v>12698.622441000005</v>
      </c>
      <c r="AC112" s="2344">
        <v>18923.018113999995</v>
      </c>
      <c r="AD112" s="2344">
        <v>-5325.4843854416413</v>
      </c>
      <c r="AE112" s="2344">
        <v>174.31265558070018</v>
      </c>
      <c r="AF112" s="2344">
        <v>2558.4956987499968</v>
      </c>
      <c r="AG112" s="2344">
        <v>-40408.519378018624</v>
      </c>
      <c r="AH112" s="2344">
        <v>8723.7377814403571</v>
      </c>
      <c r="AI112" s="2344">
        <v>1099.4482325834374</v>
      </c>
      <c r="AJ112" s="2344">
        <v>-14247.802123466969</v>
      </c>
      <c r="AK112" s="2344">
        <v>7434.2458814266874</v>
      </c>
    </row>
    <row r="113" spans="1:37" ht="16.5" thickBot="1">
      <c r="A113" s="2342" t="s">
        <v>1374</v>
      </c>
      <c r="B113" s="2343">
        <v>60786.769166499995</v>
      </c>
      <c r="C113" s="2343">
        <v>48901.360073438729</v>
      </c>
      <c r="D113" s="2343">
        <v>66496.107089392972</v>
      </c>
      <c r="E113" s="2343">
        <v>58807.966621331194</v>
      </c>
      <c r="F113" s="2343">
        <v>45787.965300000011</v>
      </c>
      <c r="G113" s="2343">
        <v>-14363.277890700001</v>
      </c>
      <c r="H113" s="2343">
        <v>21722.042557500004</v>
      </c>
      <c r="I113" s="2343">
        <v>29164.093395</v>
      </c>
      <c r="J113" s="2343">
        <v>42922.167300000008</v>
      </c>
      <c r="K113" s="2343">
        <v>16190.2986</v>
      </c>
      <c r="L113" s="2343">
        <v>17989.043999999994</v>
      </c>
      <c r="M113" s="2343">
        <v>5470.2313638416645</v>
      </c>
      <c r="N113" s="2343">
        <v>8668.8600617438005</v>
      </c>
      <c r="O113" s="2343">
        <v>12596.429776000003</v>
      </c>
      <c r="P113" s="2343">
        <v>14540.197328999997</v>
      </c>
      <c r="Q113" s="2343">
        <v>6009.4457279999988</v>
      </c>
      <c r="R113" s="2343">
        <v>12248.655473747542</v>
      </c>
      <c r="S113" s="2343">
        <v>6982.7340190309114</v>
      </c>
      <c r="T113" s="2343">
        <v>16511.620748487552</v>
      </c>
      <c r="U113" s="2343">
        <v>8917.9166658347494</v>
      </c>
      <c r="V113" s="2343">
        <v>5418.9219000000003</v>
      </c>
      <c r="W113" s="2343">
        <v>3613.6547999999993</v>
      </c>
      <c r="X113" s="2343">
        <v>8772.6312159999998</v>
      </c>
      <c r="Y113" s="2343">
        <v>7166.1423057762859</v>
      </c>
      <c r="Z113" s="2343">
        <v>24967.767626735462</v>
      </c>
      <c r="AA113" s="2343">
        <v>24949.362971569401</v>
      </c>
      <c r="AB113" s="2344">
        <v>12698.622441000005</v>
      </c>
      <c r="AC113" s="2344">
        <v>18923.018113999995</v>
      </c>
      <c r="AD113" s="2344">
        <v>-5325.4843854416413</v>
      </c>
      <c r="AE113" s="2344">
        <v>174.31265558070018</v>
      </c>
      <c r="AF113" s="2344">
        <v>2558.4956987499968</v>
      </c>
      <c r="AG113" s="2344">
        <v>-40408.519378018624</v>
      </c>
      <c r="AH113" s="2344">
        <v>8723.7377814403571</v>
      </c>
      <c r="AI113" s="2344">
        <v>1099.4482325834374</v>
      </c>
      <c r="AJ113" s="2344">
        <v>-14247.802123466969</v>
      </c>
      <c r="AK113" s="2344">
        <v>7434.2458814266874</v>
      </c>
    </row>
    <row r="114" spans="1:37" ht="16.5" thickBot="1">
      <c r="A114" s="2342" t="s">
        <v>1375</v>
      </c>
      <c r="B114" s="2343">
        <v>63850.434407499997</v>
      </c>
      <c r="C114" s="2343">
        <v>51735.337390992136</v>
      </c>
      <c r="D114" s="2343">
        <v>68761.459470169779</v>
      </c>
      <c r="E114" s="2343">
        <v>62093.066489439101</v>
      </c>
      <c r="F114" s="2343">
        <v>49083.31008000001</v>
      </c>
      <c r="G114" s="2343">
        <v>-7770.8591269200006</v>
      </c>
      <c r="H114" s="2343">
        <v>26914.006980000002</v>
      </c>
      <c r="I114" s="2343">
        <v>31894.549671999997</v>
      </c>
      <c r="J114" s="2343">
        <v>45918.673800000004</v>
      </c>
      <c r="K114" s="2343">
        <v>22470.478800000001</v>
      </c>
      <c r="L114" s="2343">
        <v>21610.127999999993</v>
      </c>
      <c r="M114" s="2343">
        <v>10903.107965570234</v>
      </c>
      <c r="N114" s="2343">
        <v>12538.6724157438</v>
      </c>
      <c r="O114" s="2343">
        <v>19879.524728</v>
      </c>
      <c r="P114" s="2343">
        <v>19328.937956999998</v>
      </c>
      <c r="Q114" s="2343">
        <v>13072.434803999999</v>
      </c>
      <c r="R114" s="2343">
        <v>17019.199349364106</v>
      </c>
      <c r="S114" s="2343">
        <v>14901.985859803341</v>
      </c>
      <c r="T114" s="2343">
        <v>20248.615428885907</v>
      </c>
      <c r="U114" s="2343">
        <v>15991.956183179553</v>
      </c>
      <c r="V114" s="2343">
        <v>14094.189900000001</v>
      </c>
      <c r="W114" s="2343">
        <v>11057.846099999999</v>
      </c>
      <c r="X114" s="2343">
        <v>17269.009215999999</v>
      </c>
      <c r="Y114" s="2343">
        <v>13892.350427999998</v>
      </c>
      <c r="Z114" s="2343">
        <v>40627.625507735465</v>
      </c>
      <c r="AA114" s="2343">
        <v>42431.403971569402</v>
      </c>
      <c r="AB114" s="2344">
        <v>39691.971360000003</v>
      </c>
      <c r="AC114" s="2344">
        <v>48887.536333999997</v>
      </c>
      <c r="AD114" s="2344">
        <v>17686.933406558357</v>
      </c>
      <c r="AE114" s="2344">
        <v>14068.301855580701</v>
      </c>
      <c r="AF114" s="2344">
        <v>16420.411836249998</v>
      </c>
      <c r="AG114" s="2344">
        <v>28466.134750403507</v>
      </c>
      <c r="AH114" s="2344">
        <v>31225.445515164978</v>
      </c>
      <c r="AI114" s="2344">
        <v>18268.649514248715</v>
      </c>
      <c r="AJ114" s="2344">
        <v>22683.204152844697</v>
      </c>
      <c r="AK114" s="2344">
        <v>45410.451554243708</v>
      </c>
    </row>
    <row r="115" spans="1:37" ht="16.5" thickBot="1">
      <c r="A115" s="2342" t="s">
        <v>1376</v>
      </c>
      <c r="B115" s="2343">
        <v>-3063.6652410000002</v>
      </c>
      <c r="C115" s="2343">
        <v>-2833.9773175534096</v>
      </c>
      <c r="D115" s="2343">
        <v>-2265.352380776812</v>
      </c>
      <c r="E115" s="2343">
        <v>-3285.0998681079091</v>
      </c>
      <c r="F115" s="2343">
        <v>-3295.3447799999999</v>
      </c>
      <c r="G115" s="2343">
        <v>-6592.4187637800005</v>
      </c>
      <c r="H115" s="2343">
        <v>-5191.9644224999993</v>
      </c>
      <c r="I115" s="2343">
        <v>-2730.4562769999998</v>
      </c>
      <c r="J115" s="2343">
        <v>-2996.5065</v>
      </c>
      <c r="K115" s="2343">
        <v>-6280.1802000000007</v>
      </c>
      <c r="L115" s="2343">
        <v>-3621.0840000000003</v>
      </c>
      <c r="M115" s="2343">
        <v>-5432.8766017285698</v>
      </c>
      <c r="N115" s="2343">
        <v>-3869.8123540000001</v>
      </c>
      <c r="O115" s="2343">
        <v>-7283.0949520000004</v>
      </c>
      <c r="P115" s="2343">
        <v>-4788.7406280000005</v>
      </c>
      <c r="Q115" s="2343">
        <v>-7062.9890759999998</v>
      </c>
      <c r="R115" s="2343">
        <v>-4770.5438756165622</v>
      </c>
      <c r="S115" s="2343">
        <v>-7919.2518407724292</v>
      </c>
      <c r="T115" s="2343">
        <v>-3736.9946803983526</v>
      </c>
      <c r="U115" s="2343">
        <v>-7074.0395173448042</v>
      </c>
      <c r="V115" s="2343">
        <v>-8675.2680000000018</v>
      </c>
      <c r="W115" s="2343">
        <v>-7444.1912999999995</v>
      </c>
      <c r="X115" s="2343">
        <v>-8496.3780000000006</v>
      </c>
      <c r="Y115" s="2343">
        <v>-6726.208122223713</v>
      </c>
      <c r="Z115" s="2343">
        <v>-15659.857881</v>
      </c>
      <c r="AA115" s="2343">
        <v>-17482.041000000001</v>
      </c>
      <c r="AB115" s="2344">
        <v>-26993.348918999996</v>
      </c>
      <c r="AC115" s="2344">
        <v>-29964.518219999998</v>
      </c>
      <c r="AD115" s="2344">
        <v>-23012.417792</v>
      </c>
      <c r="AE115" s="2344">
        <v>-13893.989200000002</v>
      </c>
      <c r="AF115" s="2344">
        <v>-13861.9161375</v>
      </c>
      <c r="AG115" s="2344">
        <v>-68874.654128422131</v>
      </c>
      <c r="AH115" s="2344">
        <v>-22501.707733724619</v>
      </c>
      <c r="AI115" s="2344">
        <v>-17169.201281665275</v>
      </c>
      <c r="AJ115" s="2344">
        <v>-36931.006276311666</v>
      </c>
      <c r="AK115" s="2344">
        <v>-37976.205672817021</v>
      </c>
    </row>
    <row r="116" spans="1:37" ht="16.5" thickBot="1">
      <c r="A116" s="2339" t="s">
        <v>1377</v>
      </c>
      <c r="B116" s="2340">
        <v>651543.94427914999</v>
      </c>
      <c r="C116" s="2340">
        <v>593968.74955529231</v>
      </c>
      <c r="D116" s="2340">
        <v>479227.71950742003</v>
      </c>
      <c r="E116" s="2340">
        <v>695786.09954658605</v>
      </c>
      <c r="F116" s="2340">
        <v>614860.85745547141</v>
      </c>
      <c r="G116" s="2340">
        <v>748443.97846477781</v>
      </c>
      <c r="H116" s="2340">
        <v>728262.1042436139</v>
      </c>
      <c r="I116" s="2340">
        <v>793825.31703647994</v>
      </c>
      <c r="J116" s="2340">
        <v>641801.37289764197</v>
      </c>
      <c r="K116" s="2340">
        <v>714543.51282274886</v>
      </c>
      <c r="L116" s="2340">
        <v>857163.13850231247</v>
      </c>
      <c r="M116" s="2340">
        <v>910690.46552063385</v>
      </c>
      <c r="N116" s="2340">
        <v>803490.35746379942</v>
      </c>
      <c r="O116" s="2340">
        <v>841334.31311859994</v>
      </c>
      <c r="P116" s="2340">
        <v>825736.79529539996</v>
      </c>
      <c r="Q116" s="2340">
        <v>885421.07879940001</v>
      </c>
      <c r="R116" s="2340">
        <v>827564.25883622409</v>
      </c>
      <c r="S116" s="2340">
        <v>835309.5152435028</v>
      </c>
      <c r="T116" s="2340">
        <v>841868.20620107255</v>
      </c>
      <c r="U116" s="2340">
        <v>930193.48602848721</v>
      </c>
      <c r="V116" s="2340">
        <v>826616.86599765008</v>
      </c>
      <c r="W116" s="2340">
        <v>842745.47138617502</v>
      </c>
      <c r="X116" s="2340">
        <v>850651.60693785991</v>
      </c>
      <c r="Y116" s="2340">
        <v>947041.33300259989</v>
      </c>
      <c r="Z116" s="2340">
        <v>832400.24584290397</v>
      </c>
      <c r="AA116" s="2340">
        <v>876619.85233002063</v>
      </c>
      <c r="AB116" s="2341">
        <v>838240.9218763645</v>
      </c>
      <c r="AC116" s="2341">
        <v>896469.34797245474</v>
      </c>
      <c r="AD116" s="2341">
        <v>971060.36813939398</v>
      </c>
      <c r="AE116" s="2341">
        <v>1018292.33368752</v>
      </c>
      <c r="AF116" s="2341">
        <v>946735.66509651346</v>
      </c>
      <c r="AG116" s="2341">
        <v>1037233.269112094</v>
      </c>
      <c r="AH116" s="2341">
        <v>1106949.4517133213</v>
      </c>
      <c r="AI116" s="2341">
        <v>905689.42920755281</v>
      </c>
      <c r="AJ116" s="2341">
        <v>1398407.0425890388</v>
      </c>
      <c r="AK116" s="2341">
        <v>1616173.132331559</v>
      </c>
    </row>
    <row r="117" spans="1:37" ht="16.5" thickBot="1">
      <c r="A117" s="2342" t="s">
        <v>1378</v>
      </c>
      <c r="B117" s="2343">
        <v>664559.38862300001</v>
      </c>
      <c r="C117" s="2343">
        <v>614766.67539175658</v>
      </c>
      <c r="D117" s="2343">
        <v>491511.11914244149</v>
      </c>
      <c r="E117" s="2343">
        <v>712620.23934430047</v>
      </c>
      <c r="F117" s="2343">
        <v>639127.39634051803</v>
      </c>
      <c r="G117" s="2343">
        <v>764796.29116842966</v>
      </c>
      <c r="H117" s="2343">
        <v>741642.01596001885</v>
      </c>
      <c r="I117" s="2343">
        <v>808691.65326122998</v>
      </c>
      <c r="J117" s="2343">
        <v>656960.73645864183</v>
      </c>
      <c r="K117" s="2343">
        <v>731911.64447914879</v>
      </c>
      <c r="L117" s="2343">
        <v>876159.8136543124</v>
      </c>
      <c r="M117" s="2343">
        <v>931286.93478012271</v>
      </c>
      <c r="N117" s="2343">
        <v>817760.49031600007</v>
      </c>
      <c r="O117" s="2343">
        <v>857686.93292799988</v>
      </c>
      <c r="P117" s="2343">
        <v>850606.51447349996</v>
      </c>
      <c r="Q117" s="2343">
        <v>902530.55692799995</v>
      </c>
      <c r="R117" s="2343">
        <v>840495.98592635454</v>
      </c>
      <c r="S117" s="2343">
        <v>848600.96415484999</v>
      </c>
      <c r="T117" s="2343">
        <v>867618.22604531993</v>
      </c>
      <c r="U117" s="2343">
        <v>954178.02734279621</v>
      </c>
      <c r="V117" s="2343">
        <v>849732.04659000004</v>
      </c>
      <c r="W117" s="2343">
        <v>856592.41263750009</v>
      </c>
      <c r="X117" s="2343">
        <v>879586.16709999996</v>
      </c>
      <c r="Y117" s="2343">
        <v>957949.29905999987</v>
      </c>
      <c r="Z117" s="2343">
        <v>860448.65429655008</v>
      </c>
      <c r="AA117" s="2343">
        <v>905063.78214400017</v>
      </c>
      <c r="AB117" s="2344">
        <v>879989.9617120499</v>
      </c>
      <c r="AC117" s="2344">
        <v>937039.95264789008</v>
      </c>
      <c r="AD117" s="2344">
        <v>1095395.2357726002</v>
      </c>
      <c r="AE117" s="2344">
        <v>1123851.1375</v>
      </c>
      <c r="AF117" s="2344">
        <v>1041372.2988199999</v>
      </c>
      <c r="AG117" s="2344">
        <v>1096776.6397560001</v>
      </c>
      <c r="AH117" s="2344">
        <v>1160489.9194904999</v>
      </c>
      <c r="AI117" s="2344">
        <v>963522.26261459303</v>
      </c>
      <c r="AJ117" s="2344">
        <v>1471921.2168841786</v>
      </c>
      <c r="AK117" s="2344">
        <v>1695800.8921132216</v>
      </c>
    </row>
    <row r="118" spans="1:37" ht="16.5" thickBot="1">
      <c r="A118" s="2342" t="s">
        <v>1379</v>
      </c>
      <c r="B118" s="2343">
        <v>-13015.444343850002</v>
      </c>
      <c r="C118" s="2343">
        <v>-20797.925836464383</v>
      </c>
      <c r="D118" s="2343">
        <v>-12283.399635021511</v>
      </c>
      <c r="E118" s="2343">
        <v>-16834.139797714426</v>
      </c>
      <c r="F118" s="2343">
        <v>-24266.538885046499</v>
      </c>
      <c r="G118" s="2343">
        <v>-16352.312703651889</v>
      </c>
      <c r="H118" s="2343">
        <v>-13379.911716404999</v>
      </c>
      <c r="I118" s="2343">
        <v>-14866.336224749997</v>
      </c>
      <c r="J118" s="2343">
        <v>-15159.363561</v>
      </c>
      <c r="K118" s="2343">
        <v>-17368.131656399997</v>
      </c>
      <c r="L118" s="2343">
        <v>-18996.675152</v>
      </c>
      <c r="M118" s="2343">
        <v>-20596.46925948876</v>
      </c>
      <c r="N118" s="2343">
        <v>-14270.132852200599</v>
      </c>
      <c r="O118" s="2343">
        <v>-16352.619809399999</v>
      </c>
      <c r="P118" s="2343">
        <v>-24869.7191781</v>
      </c>
      <c r="Q118" s="2343">
        <v>-17109.478128599996</v>
      </c>
      <c r="R118" s="2343">
        <v>-12931.72709013032</v>
      </c>
      <c r="S118" s="2343">
        <v>-13291.448911347246</v>
      </c>
      <c r="T118" s="2343">
        <v>-25750.019844247367</v>
      </c>
      <c r="U118" s="2343">
        <v>-23984.541314309092</v>
      </c>
      <c r="V118" s="2343">
        <v>-23115.180592349996</v>
      </c>
      <c r="W118" s="2343">
        <v>-13846.941251325001</v>
      </c>
      <c r="X118" s="2343">
        <v>-28934.560162140002</v>
      </c>
      <c r="Y118" s="2343">
        <v>-10907.966057400001</v>
      </c>
      <c r="Z118" s="2343">
        <v>-28048.408453646083</v>
      </c>
      <c r="AA118" s="2343">
        <v>-28443.929813979517</v>
      </c>
      <c r="AB118" s="2344">
        <v>-41749.039835685457</v>
      </c>
      <c r="AC118" s="2344">
        <v>-40570.604675435286</v>
      </c>
      <c r="AD118" s="2344">
        <v>-124334.86763320609</v>
      </c>
      <c r="AE118" s="2344">
        <v>-105558.80381247992</v>
      </c>
      <c r="AF118" s="2344">
        <v>-94636.633723486564</v>
      </c>
      <c r="AG118" s="2344">
        <v>-59543.370643906223</v>
      </c>
      <c r="AH118" s="2344">
        <v>-53540.467777178441</v>
      </c>
      <c r="AI118" s="2344">
        <v>-57832.833407040278</v>
      </c>
      <c r="AJ118" s="2344">
        <v>-73514.174295139397</v>
      </c>
      <c r="AK118" s="2344">
        <v>-79627.759781662389</v>
      </c>
    </row>
    <row r="119" spans="1:37" ht="16.5" thickBot="1">
      <c r="A119" s="2342" t="s">
        <v>1380</v>
      </c>
      <c r="B119" s="2343">
        <v>57364.634418000001</v>
      </c>
      <c r="C119" s="2343">
        <v>46793.171673394485</v>
      </c>
      <c r="D119" s="2343">
        <v>42038.63107934079</v>
      </c>
      <c r="E119" s="2343">
        <v>59043.099977840036</v>
      </c>
      <c r="F119" s="2343">
        <v>40765.325579999997</v>
      </c>
      <c r="G119" s="2343">
        <v>61227.705713579999</v>
      </c>
      <c r="H119" s="2343">
        <v>55986.121882499989</v>
      </c>
      <c r="I119" s="2343">
        <v>61715.440496999989</v>
      </c>
      <c r="J119" s="2343">
        <v>63045.604499999994</v>
      </c>
      <c r="K119" s="2343">
        <v>47285.975100000003</v>
      </c>
      <c r="L119" s="2343">
        <v>41734.224000000002</v>
      </c>
      <c r="M119" s="2343">
        <v>63804.92207013569</v>
      </c>
      <c r="N119" s="2343">
        <v>64996.454694299413</v>
      </c>
      <c r="O119" s="2343">
        <v>76049.269968000008</v>
      </c>
      <c r="P119" s="2343">
        <v>61929.117215999999</v>
      </c>
      <c r="Q119" s="2343">
        <v>61032.402287999997</v>
      </c>
      <c r="R119" s="2343">
        <v>70728.865415999986</v>
      </c>
      <c r="S119" s="2343">
        <v>81518.639095999999</v>
      </c>
      <c r="T119" s="2343">
        <v>63606.268355120003</v>
      </c>
      <c r="U119" s="2343">
        <v>61029.175929316101</v>
      </c>
      <c r="V119" s="2343">
        <v>54878.871600000006</v>
      </c>
      <c r="W119" s="2343">
        <v>72734.944799999997</v>
      </c>
      <c r="X119" s="2343">
        <v>66037.688399999999</v>
      </c>
      <c r="Y119" s="2343">
        <v>76433.073199999999</v>
      </c>
      <c r="Z119" s="2343">
        <v>61289.301204449999</v>
      </c>
      <c r="AA119" s="2343">
        <v>76707.389020000017</v>
      </c>
      <c r="AB119" s="2344">
        <v>73363.837708499996</v>
      </c>
      <c r="AC119" s="2344">
        <v>73434.160234890005</v>
      </c>
      <c r="AD119" s="2344">
        <v>68953.683211800002</v>
      </c>
      <c r="AE119" s="2344">
        <v>60005.505105000004</v>
      </c>
      <c r="AF119" s="2344">
        <v>80915.705524999998</v>
      </c>
      <c r="AG119" s="2344">
        <v>89829.501583500009</v>
      </c>
      <c r="AH119" s="2344">
        <v>213867.4003905</v>
      </c>
      <c r="AI119" s="2344">
        <v>21426.708454750802</v>
      </c>
      <c r="AJ119" s="2344">
        <v>30247.330751533602</v>
      </c>
      <c r="AK119" s="2344">
        <v>33069.062749393801</v>
      </c>
    </row>
    <row r="120" spans="1:37" ht="16.5" thickBot="1">
      <c r="A120" s="2342" t="s">
        <v>1381</v>
      </c>
      <c r="B120" s="2343">
        <v>58686.434117999997</v>
      </c>
      <c r="C120" s="2343">
        <v>54286.617517068509</v>
      </c>
      <c r="D120" s="2343">
        <v>43394.249302877026</v>
      </c>
      <c r="E120" s="2343">
        <v>62928.153637907621</v>
      </c>
      <c r="F120" s="2343">
        <v>51279.269579999993</v>
      </c>
      <c r="G120" s="2343">
        <v>61349.45451258</v>
      </c>
      <c r="H120" s="2343">
        <v>59515.754932499993</v>
      </c>
      <c r="I120" s="2343">
        <v>64935.885896999986</v>
      </c>
      <c r="J120" s="2343">
        <v>67390.910699999993</v>
      </c>
      <c r="K120" s="2343">
        <v>53013.773399999998</v>
      </c>
      <c r="L120" s="2343">
        <v>48294.547999999995</v>
      </c>
      <c r="M120" s="2343">
        <v>72547.430595084501</v>
      </c>
      <c r="N120" s="2343">
        <v>68049.824416000018</v>
      </c>
      <c r="O120" s="2343">
        <v>78654.521567999996</v>
      </c>
      <c r="P120" s="2343">
        <v>71846.249616000001</v>
      </c>
      <c r="Q120" s="2343">
        <v>63403.056288000007</v>
      </c>
      <c r="R120" s="2343">
        <v>70728.865415999986</v>
      </c>
      <c r="S120" s="2343">
        <v>81518.639095999999</v>
      </c>
      <c r="T120" s="2343">
        <v>76789.016581120013</v>
      </c>
      <c r="U120" s="2343">
        <v>73362.337274819118</v>
      </c>
      <c r="V120" s="2343">
        <v>67347.228900000002</v>
      </c>
      <c r="W120" s="2343">
        <v>73533.818399999989</v>
      </c>
      <c r="X120" s="2343">
        <v>81058.098800000007</v>
      </c>
      <c r="Y120" s="2343">
        <v>76443.995999999999</v>
      </c>
      <c r="Z120" s="2343">
        <v>61289.301204449999</v>
      </c>
      <c r="AA120" s="2343">
        <v>77205.872920000009</v>
      </c>
      <c r="AB120" s="2344">
        <v>81047.916283500002</v>
      </c>
      <c r="AC120" s="2344">
        <v>75199.878389999998</v>
      </c>
      <c r="AD120" s="2344">
        <v>77609.616082000008</v>
      </c>
      <c r="AE120" s="2344">
        <v>81103.397375</v>
      </c>
      <c r="AF120" s="2344">
        <v>80915.705524999998</v>
      </c>
      <c r="AG120" s="2344">
        <v>89829.501583500009</v>
      </c>
      <c r="AH120" s="2344">
        <v>213867.4003905</v>
      </c>
      <c r="AI120" s="2344">
        <v>21426.708454750802</v>
      </c>
      <c r="AJ120" s="2344">
        <v>32560.146319333602</v>
      </c>
      <c r="AK120" s="2344">
        <v>33069.062749393801</v>
      </c>
    </row>
    <row r="121" spans="1:37" ht="16.5" thickBot="1">
      <c r="A121" s="2342" t="s">
        <v>1339</v>
      </c>
      <c r="B121" s="2343">
        <v>-1321.7996999999998</v>
      </c>
      <c r="C121" s="2343">
        <v>-7493.4458436740279</v>
      </c>
      <c r="D121" s="2343">
        <v>-1355.6182235362323</v>
      </c>
      <c r="E121" s="2343">
        <v>-3885.0536600675832</v>
      </c>
      <c r="F121" s="2343">
        <v>-10513.944</v>
      </c>
      <c r="G121" s="2343">
        <v>-121.74879900000001</v>
      </c>
      <c r="H121" s="2343">
        <v>-3529.6330499999995</v>
      </c>
      <c r="I121" s="2343">
        <v>-3220.4453999999992</v>
      </c>
      <c r="J121" s="2343">
        <v>-4345.3062</v>
      </c>
      <c r="K121" s="2343">
        <v>-5727.7982999999995</v>
      </c>
      <c r="L121" s="2343">
        <v>-6560.3239999999996</v>
      </c>
      <c r="M121" s="2343">
        <v>-8742.5085249488075</v>
      </c>
      <c r="N121" s="2343">
        <v>-3053.3697217006002</v>
      </c>
      <c r="O121" s="2343">
        <v>-2605.2515999999996</v>
      </c>
      <c r="P121" s="2343">
        <v>-9917.1324000000004</v>
      </c>
      <c r="Q121" s="2343">
        <v>-2370.654</v>
      </c>
      <c r="R121" s="2343">
        <v>0</v>
      </c>
      <c r="S121" s="2343">
        <v>0</v>
      </c>
      <c r="T121" s="2343">
        <v>-13182.748226000002</v>
      </c>
      <c r="U121" s="2343">
        <v>-12333.161345503027</v>
      </c>
      <c r="V121" s="2343">
        <v>-12468.3573</v>
      </c>
      <c r="W121" s="2343">
        <v>-798.87360000000001</v>
      </c>
      <c r="X121" s="2343">
        <v>-15020.410399999997</v>
      </c>
      <c r="Y121" s="2343">
        <v>-10.922800000000001</v>
      </c>
      <c r="Z121" s="2343">
        <v>0</v>
      </c>
      <c r="AA121" s="2343">
        <v>-498.48390000000001</v>
      </c>
      <c r="AB121" s="2344">
        <v>-7684.0785749999995</v>
      </c>
      <c r="AC121" s="2344">
        <v>-1765.7181551100002</v>
      </c>
      <c r="AD121" s="2344">
        <v>-8655.9328702000003</v>
      </c>
      <c r="AE121" s="2344">
        <v>-21097.89227</v>
      </c>
      <c r="AF121" s="2344">
        <v>0</v>
      </c>
      <c r="AG121" s="2344">
        <v>0</v>
      </c>
      <c r="AH121" s="2344">
        <v>0</v>
      </c>
      <c r="AI121" s="2344">
        <v>0</v>
      </c>
      <c r="AJ121" s="2344">
        <v>-2312.8155677999998</v>
      </c>
      <c r="AK121" s="2344">
        <v>0</v>
      </c>
    </row>
    <row r="122" spans="1:37" ht="16.5" thickBot="1">
      <c r="A122" s="2342" t="s">
        <v>1382</v>
      </c>
      <c r="B122" s="2358">
        <v>594179.3098611501</v>
      </c>
      <c r="C122" s="2358">
        <v>547175.5778818978</v>
      </c>
      <c r="D122" s="2358">
        <v>437189.08842807921</v>
      </c>
      <c r="E122" s="2358">
        <v>636742.99956874596</v>
      </c>
      <c r="F122" s="2358">
        <v>574095.53187547147</v>
      </c>
      <c r="G122" s="2358">
        <v>687216.2727511978</v>
      </c>
      <c r="H122" s="2358">
        <v>672275.98236111389</v>
      </c>
      <c r="I122" s="2358">
        <v>732109.87653947994</v>
      </c>
      <c r="J122" s="2358">
        <v>578755.76839764183</v>
      </c>
      <c r="K122" s="2358">
        <v>667257.5377227487</v>
      </c>
      <c r="L122" s="2358">
        <v>815428.91450231243</v>
      </c>
      <c r="M122" s="2358">
        <v>846885.54345049825</v>
      </c>
      <c r="N122" s="2358">
        <v>738493.90276950004</v>
      </c>
      <c r="O122" s="2358">
        <v>765285.04315059993</v>
      </c>
      <c r="P122" s="2358">
        <v>763807.67807939998</v>
      </c>
      <c r="Q122" s="2358">
        <v>824388.67651139991</v>
      </c>
      <c r="R122" s="2358">
        <v>756835.39342022419</v>
      </c>
      <c r="S122" s="2358">
        <v>753790.87614750292</v>
      </c>
      <c r="T122" s="2358">
        <v>778261.93784595258</v>
      </c>
      <c r="U122" s="2358">
        <v>869164.31009917113</v>
      </c>
      <c r="V122" s="2358">
        <v>771737.99439765001</v>
      </c>
      <c r="W122" s="2358">
        <v>770010.5265861752</v>
      </c>
      <c r="X122" s="2358">
        <v>784613.9185378598</v>
      </c>
      <c r="Y122" s="2358">
        <v>870608.2598025999</v>
      </c>
      <c r="Z122" s="2358">
        <v>771110.94463845389</v>
      </c>
      <c r="AA122" s="2358">
        <v>799912.46331002051</v>
      </c>
      <c r="AB122" s="2359">
        <v>764877.08416786452</v>
      </c>
      <c r="AC122" s="2359">
        <v>823035.18773756467</v>
      </c>
      <c r="AD122" s="2359">
        <v>902106.68492759403</v>
      </c>
      <c r="AE122" s="2359">
        <v>958286.82858252013</v>
      </c>
      <c r="AF122" s="2359">
        <v>865819.95957151323</v>
      </c>
      <c r="AG122" s="2359">
        <v>947403.76752859389</v>
      </c>
      <c r="AH122" s="2359">
        <v>893082.05132282141</v>
      </c>
      <c r="AI122" s="2359">
        <v>884262.72075280198</v>
      </c>
      <c r="AJ122" s="2359">
        <v>1368159.7118375055</v>
      </c>
      <c r="AK122" s="2359">
        <v>1583104.0695821655</v>
      </c>
    </row>
    <row r="123" spans="1:37" ht="16.5" thickBot="1">
      <c r="A123" s="2342" t="s">
        <v>1343</v>
      </c>
      <c r="B123" s="2358">
        <v>605872.95450500003</v>
      </c>
      <c r="C123" s="2358">
        <v>560480.05787468818</v>
      </c>
      <c r="D123" s="2358">
        <v>448116.86983956449</v>
      </c>
      <c r="E123" s="2358">
        <v>649692.08570639289</v>
      </c>
      <c r="F123" s="2358">
        <v>587848.12676051795</v>
      </c>
      <c r="G123" s="2358">
        <v>703446.83665584971</v>
      </c>
      <c r="H123" s="2358">
        <v>682126.26102751889</v>
      </c>
      <c r="I123" s="2358">
        <v>743755.76736423001</v>
      </c>
      <c r="J123" s="2358">
        <v>589569.82575864182</v>
      </c>
      <c r="K123" s="2358">
        <v>678897.87107914872</v>
      </c>
      <c r="L123" s="2358">
        <v>827865.26565431245</v>
      </c>
      <c r="M123" s="2358">
        <v>858739.50418503827</v>
      </c>
      <c r="N123" s="2358">
        <v>749710.66590000002</v>
      </c>
      <c r="O123" s="2358">
        <v>779032.41135999991</v>
      </c>
      <c r="P123" s="2358">
        <v>778760.26485749998</v>
      </c>
      <c r="Q123" s="2358">
        <v>839127.50063999998</v>
      </c>
      <c r="R123" s="2358">
        <v>769767.12051035452</v>
      </c>
      <c r="S123" s="2358">
        <v>767082.32505885011</v>
      </c>
      <c r="T123" s="2358">
        <v>790829.20946419996</v>
      </c>
      <c r="U123" s="2358">
        <v>880815.69006797718</v>
      </c>
      <c r="V123" s="2358">
        <v>782384.81769000005</v>
      </c>
      <c r="W123" s="2358">
        <v>783058.5942375001</v>
      </c>
      <c r="X123" s="2358">
        <v>798528.06829999993</v>
      </c>
      <c r="Y123" s="2358">
        <v>881505.30305999995</v>
      </c>
      <c r="Z123" s="2358">
        <v>799159.35309210001</v>
      </c>
      <c r="AA123" s="2358">
        <v>827857.90922400006</v>
      </c>
      <c r="AB123" s="2359">
        <v>798942.04542854987</v>
      </c>
      <c r="AC123" s="2359">
        <v>861840.07425789</v>
      </c>
      <c r="AD123" s="2359">
        <v>1017785.6196906001</v>
      </c>
      <c r="AE123" s="2359">
        <v>1042747.740125</v>
      </c>
      <c r="AF123" s="2359">
        <v>960456.59329499991</v>
      </c>
      <c r="AG123" s="2359">
        <v>1006947.1381725001</v>
      </c>
      <c r="AH123" s="2359">
        <v>946622.51909999992</v>
      </c>
      <c r="AI123" s="2359">
        <v>942095.5541598422</v>
      </c>
      <c r="AJ123" s="2359">
        <v>1439361.0705648449</v>
      </c>
      <c r="AK123" s="2359">
        <v>1662731.8293638278</v>
      </c>
    </row>
    <row r="124" spans="1:37" ht="16.5" thickBot="1">
      <c r="A124" s="2342" t="s">
        <v>1344</v>
      </c>
      <c r="B124" s="2358">
        <v>-11693.644643850002</v>
      </c>
      <c r="C124" s="2358">
        <v>-13304.479992790355</v>
      </c>
      <c r="D124" s="2358">
        <v>-10927.781411485277</v>
      </c>
      <c r="E124" s="2358">
        <v>-12949.086137646844</v>
      </c>
      <c r="F124" s="2358">
        <v>-13752.594885046499</v>
      </c>
      <c r="G124" s="2358">
        <v>-16230.563904651888</v>
      </c>
      <c r="H124" s="2358">
        <v>-9850.278666405</v>
      </c>
      <c r="I124" s="2358">
        <v>-11645.890824749999</v>
      </c>
      <c r="J124" s="2358">
        <v>-10814.057361000001</v>
      </c>
      <c r="K124" s="2358">
        <v>-11640.333356399999</v>
      </c>
      <c r="L124" s="2358">
        <v>-12436.351152000001</v>
      </c>
      <c r="M124" s="2358">
        <v>-11853.960734539955</v>
      </c>
      <c r="N124" s="2358">
        <v>-11216.7631305</v>
      </c>
      <c r="O124" s="2358">
        <v>-13747.368209400001</v>
      </c>
      <c r="P124" s="2358">
        <v>-14952.586778100002</v>
      </c>
      <c r="Q124" s="2358">
        <v>-14738.824128599997</v>
      </c>
      <c r="R124" s="2358">
        <v>-12931.72709013032</v>
      </c>
      <c r="S124" s="2358">
        <v>-13291.448911347246</v>
      </c>
      <c r="T124" s="2358">
        <v>-12567.271618247361</v>
      </c>
      <c r="U124" s="2358">
        <v>-11651.379968806064</v>
      </c>
      <c r="V124" s="2358">
        <v>-10646.82329235</v>
      </c>
      <c r="W124" s="2358">
        <v>-13048.067651325</v>
      </c>
      <c r="X124" s="2358">
        <v>-13914.149762139999</v>
      </c>
      <c r="Y124" s="2358">
        <v>-10897.043257400002</v>
      </c>
      <c r="Z124" s="2358">
        <v>-28048.408453646083</v>
      </c>
      <c r="AA124" s="2358">
        <v>-27945.445913979518</v>
      </c>
      <c r="AB124" s="2359">
        <v>-34064.961260685457</v>
      </c>
      <c r="AC124" s="2359">
        <v>-38804.886520325286</v>
      </c>
      <c r="AD124" s="2359">
        <v>-115678.93476300608</v>
      </c>
      <c r="AE124" s="2359">
        <v>-84460.911542479924</v>
      </c>
      <c r="AF124" s="2359">
        <v>-94636.633723486564</v>
      </c>
      <c r="AG124" s="2359">
        <v>-59543.370643906223</v>
      </c>
      <c r="AH124" s="2359">
        <v>-53540.467777178441</v>
      </c>
      <c r="AI124" s="2359">
        <v>-57832.833407040278</v>
      </c>
      <c r="AJ124" s="2359">
        <v>-71201.358727339408</v>
      </c>
      <c r="AK124" s="2359">
        <v>-79627.759781662389</v>
      </c>
    </row>
    <row r="125" spans="1:37" ht="16.5" thickBot="1">
      <c r="A125" s="2342" t="s">
        <v>1383</v>
      </c>
      <c r="B125" s="2343">
        <v>604889.90249999997</v>
      </c>
      <c r="C125" s="2343">
        <v>559468.97976667213</v>
      </c>
      <c r="D125" s="2343">
        <v>447588.50538737897</v>
      </c>
      <c r="E125" s="2343">
        <v>649234.15690873098</v>
      </c>
      <c r="F125" s="2343">
        <v>586516.35810551792</v>
      </c>
      <c r="G125" s="2343">
        <v>701752.76812614966</v>
      </c>
      <c r="H125" s="2343">
        <v>681537.38948086894</v>
      </c>
      <c r="I125" s="2343">
        <v>742509.67626922997</v>
      </c>
      <c r="J125" s="2343">
        <v>588604.58970000001</v>
      </c>
      <c r="K125" s="2343">
        <v>676916.47379999992</v>
      </c>
      <c r="L125" s="2343">
        <v>826836.55999999994</v>
      </c>
      <c r="M125" s="2343">
        <v>857527.12549684802</v>
      </c>
      <c r="N125" s="2343">
        <v>748187.43820000009</v>
      </c>
      <c r="O125" s="2343">
        <v>776665.62987999991</v>
      </c>
      <c r="P125" s="2343">
        <v>777558.51179999998</v>
      </c>
      <c r="Q125" s="2343">
        <v>837823.76963999995</v>
      </c>
      <c r="R125" s="2343">
        <v>768258.30234500009</v>
      </c>
      <c r="S125" s="2343">
        <v>765735.20426440006</v>
      </c>
      <c r="T125" s="2343">
        <v>789533.4185424</v>
      </c>
      <c r="U125" s="2343">
        <v>879606.87173620076</v>
      </c>
      <c r="V125" s="2343">
        <v>780329.43450000009</v>
      </c>
      <c r="W125" s="2343">
        <v>781076.8182000001</v>
      </c>
      <c r="X125" s="2343">
        <v>796662.22</v>
      </c>
      <c r="Y125" s="2343">
        <v>879461.72519999999</v>
      </c>
      <c r="Z125" s="2343">
        <v>795913.17392430012</v>
      </c>
      <c r="AA125" s="2343">
        <v>811846.0446840002</v>
      </c>
      <c r="AB125" s="2344">
        <v>796569.81044999999</v>
      </c>
      <c r="AC125" s="2344">
        <v>857937.54446400004</v>
      </c>
      <c r="AD125" s="2344">
        <v>947663.92983400007</v>
      </c>
      <c r="AE125" s="2344">
        <v>984446.89479499997</v>
      </c>
      <c r="AF125" s="2344">
        <v>917897.29801874992</v>
      </c>
      <c r="AG125" s="2344">
        <v>969179.28908850008</v>
      </c>
      <c r="AH125" s="2344">
        <v>908914.36559999979</v>
      </c>
      <c r="AI125" s="2344">
        <v>904089.99645529198</v>
      </c>
      <c r="AJ125" s="2344">
        <v>1380240.1699514</v>
      </c>
      <c r="AK125" s="2344">
        <v>1603846.5793681834</v>
      </c>
    </row>
    <row r="126" spans="1:37" ht="16.5" thickBot="1">
      <c r="A126" s="2342" t="s">
        <v>1375</v>
      </c>
      <c r="B126" s="2343">
        <v>605854.08000000007</v>
      </c>
      <c r="C126" s="2343">
        <v>560432.22264935076</v>
      </c>
      <c r="D126" s="2343">
        <v>447983.99125465844</v>
      </c>
      <c r="E126" s="2343">
        <v>649643.80953416275</v>
      </c>
      <c r="F126" s="2343">
        <v>587711.78310551797</v>
      </c>
      <c r="G126" s="2343">
        <v>703204.95259614964</v>
      </c>
      <c r="H126" s="2343">
        <v>682039.08575086889</v>
      </c>
      <c r="I126" s="2343">
        <v>743581.66296922998</v>
      </c>
      <c r="J126" s="2343">
        <v>589319.8848</v>
      </c>
      <c r="K126" s="2343">
        <v>678537.88589999999</v>
      </c>
      <c r="L126" s="2343">
        <v>827766.07599999988</v>
      </c>
      <c r="M126" s="2343">
        <v>858588.74783610215</v>
      </c>
      <c r="N126" s="2343">
        <v>749108.45960000006</v>
      </c>
      <c r="O126" s="2343">
        <v>778464.80039999995</v>
      </c>
      <c r="P126" s="2343">
        <v>778554.17729999998</v>
      </c>
      <c r="Q126" s="2343">
        <v>839074.99103999988</v>
      </c>
      <c r="R126" s="2343">
        <v>769245.34791500005</v>
      </c>
      <c r="S126" s="2343">
        <v>766701.59156199999</v>
      </c>
      <c r="T126" s="2343">
        <v>790449.63750000007</v>
      </c>
      <c r="U126" s="2343">
        <v>880521.24832381017</v>
      </c>
      <c r="V126" s="2343">
        <v>781406.04150000005</v>
      </c>
      <c r="W126" s="2343">
        <v>782153.42520000006</v>
      </c>
      <c r="X126" s="2343">
        <v>797738.89599999995</v>
      </c>
      <c r="Y126" s="2343">
        <v>880538.40119999996</v>
      </c>
      <c r="Z126" s="2343">
        <v>796989.72089430003</v>
      </c>
      <c r="AA126" s="2343">
        <v>812922.58268400014</v>
      </c>
      <c r="AB126" s="2344">
        <v>797646.36155999987</v>
      </c>
      <c r="AC126" s="2344">
        <v>860621.36487599998</v>
      </c>
      <c r="AD126" s="2344">
        <v>1015948.4590360001</v>
      </c>
      <c r="AE126" s="2344">
        <v>1040844.326795</v>
      </c>
      <c r="AF126" s="2344">
        <v>958039.77229374996</v>
      </c>
      <c r="AG126" s="2344">
        <v>1005884.9321535002</v>
      </c>
      <c r="AH126" s="2344">
        <v>945596.9855999999</v>
      </c>
      <c r="AI126" s="2344">
        <v>941160.95620729215</v>
      </c>
      <c r="AJ126" s="2344">
        <v>1436489.5671924001</v>
      </c>
      <c r="AK126" s="2344">
        <v>1659723.47678385</v>
      </c>
    </row>
    <row r="127" spans="1:37" ht="16.5" thickBot="1">
      <c r="A127" s="2342" t="s">
        <v>1376</v>
      </c>
      <c r="B127" s="2343">
        <v>-964.17750000000001</v>
      </c>
      <c r="C127" s="2343">
        <v>-963.24288267857162</v>
      </c>
      <c r="D127" s="2343">
        <v>-395.48586727950317</v>
      </c>
      <c r="E127" s="2343">
        <v>-409.65262543169848</v>
      </c>
      <c r="F127" s="2343">
        <v>-1195.425</v>
      </c>
      <c r="G127" s="2343">
        <v>-1452.1844700000001</v>
      </c>
      <c r="H127" s="2343">
        <v>-501.69626999999991</v>
      </c>
      <c r="I127" s="2343">
        <v>-1071.9866999999999</v>
      </c>
      <c r="J127" s="2343">
        <v>-715.29509999999993</v>
      </c>
      <c r="K127" s="2343">
        <v>-1621.4121</v>
      </c>
      <c r="L127" s="2343">
        <v>-929.51599999999985</v>
      </c>
      <c r="M127" s="2343">
        <v>-1061.6223392541649</v>
      </c>
      <c r="N127" s="2343">
        <v>-921.02139999999997</v>
      </c>
      <c r="O127" s="2343">
        <v>-1799.1705200000001</v>
      </c>
      <c r="P127" s="2343">
        <v>-995.66549999999995</v>
      </c>
      <c r="Q127" s="2343">
        <v>-1251.2213999999988</v>
      </c>
      <c r="R127" s="2343">
        <v>-987.04556999999988</v>
      </c>
      <c r="S127" s="2343">
        <v>-966.38729760000001</v>
      </c>
      <c r="T127" s="2343">
        <v>-916.21895760000007</v>
      </c>
      <c r="U127" s="2343">
        <v>-914.37658760940963</v>
      </c>
      <c r="V127" s="2343">
        <v>-1076.607</v>
      </c>
      <c r="W127" s="2343">
        <v>-1076.607</v>
      </c>
      <c r="X127" s="2343">
        <v>-1076.6759999999999</v>
      </c>
      <c r="Y127" s="2343">
        <v>-1076.6759999999999</v>
      </c>
      <c r="Z127" s="2343">
        <v>-1076.5469699999999</v>
      </c>
      <c r="AA127" s="2343">
        <v>-1076.538</v>
      </c>
      <c r="AB127" s="2344">
        <v>-1076.5511099999999</v>
      </c>
      <c r="AC127" s="2344">
        <v>-2683.8204120000005</v>
      </c>
      <c r="AD127" s="2344">
        <v>-68284.529202000005</v>
      </c>
      <c r="AE127" s="2344">
        <v>-56397.432000000015</v>
      </c>
      <c r="AF127" s="2344">
        <v>-40142.474275</v>
      </c>
      <c r="AG127" s="2344">
        <v>-36705.643065000004</v>
      </c>
      <c r="AH127" s="2344">
        <v>-36682.619999999995</v>
      </c>
      <c r="AI127" s="2344">
        <v>-37070.959752000002</v>
      </c>
      <c r="AJ127" s="2344">
        <v>-56249.397240999999</v>
      </c>
      <c r="AK127" s="2344">
        <v>-55876.897415666666</v>
      </c>
    </row>
    <row r="128" spans="1:37" ht="16.5" thickBot="1">
      <c r="A128" s="2342" t="s">
        <v>1384</v>
      </c>
      <c r="B128" s="2343">
        <v>-10710.592638850001</v>
      </c>
      <c r="C128" s="2343">
        <v>-12293.401884774399</v>
      </c>
      <c r="D128" s="2343">
        <v>-10399.416959299771</v>
      </c>
      <c r="E128" s="2343">
        <v>-12491.157339985066</v>
      </c>
      <c r="F128" s="2343">
        <v>-12420.826230046499</v>
      </c>
      <c r="G128" s="2343">
        <v>-14536.495374951888</v>
      </c>
      <c r="H128" s="2343">
        <v>-9261.4071197549983</v>
      </c>
      <c r="I128" s="2343">
        <v>-10399.799729749997</v>
      </c>
      <c r="J128" s="2343">
        <v>-9848.8213023581247</v>
      </c>
      <c r="K128" s="2343">
        <v>-9658.9360772512628</v>
      </c>
      <c r="L128" s="2343">
        <v>-11407.645497687401</v>
      </c>
      <c r="M128" s="2343">
        <v>-10641.58204634976</v>
      </c>
      <c r="N128" s="2343">
        <v>-9693.5354304999983</v>
      </c>
      <c r="O128" s="2343">
        <v>-11380.5867294</v>
      </c>
      <c r="P128" s="2343">
        <v>-13750.833720600001</v>
      </c>
      <c r="Q128" s="2343">
        <v>-13435.093128599998</v>
      </c>
      <c r="R128" s="2343">
        <v>-11422.908924775782</v>
      </c>
      <c r="S128" s="2343">
        <v>-11944.328116897246</v>
      </c>
      <c r="T128" s="2343">
        <v>-11271.480696447363</v>
      </c>
      <c r="U128" s="2343">
        <v>-10442.561637029597</v>
      </c>
      <c r="V128" s="2343">
        <v>-8591.4401023499995</v>
      </c>
      <c r="W128" s="2343">
        <v>-11066.291613825</v>
      </c>
      <c r="X128" s="2343">
        <v>-12048.301462139998</v>
      </c>
      <c r="Y128" s="2343">
        <v>-8853.4653974000012</v>
      </c>
      <c r="Z128" s="2343">
        <v>-24802.229285846079</v>
      </c>
      <c r="AA128" s="2343">
        <v>-11933.581373979514</v>
      </c>
      <c r="AB128" s="2344">
        <v>-31692.72628213546</v>
      </c>
      <c r="AC128" s="2344">
        <v>-34902.356726435282</v>
      </c>
      <c r="AD128" s="2344">
        <v>-45557.244906406086</v>
      </c>
      <c r="AE128" s="2344">
        <v>-26160.066212479916</v>
      </c>
      <c r="AF128" s="2344">
        <v>-52077.338447236551</v>
      </c>
      <c r="AG128" s="2344">
        <v>-21775.521559906221</v>
      </c>
      <c r="AH128" s="2344">
        <v>-15832.314277178448</v>
      </c>
      <c r="AI128" s="2344">
        <v>-19827.275702490275</v>
      </c>
      <c r="AJ128" s="2344">
        <v>-12080.458113894398</v>
      </c>
      <c r="AK128" s="2344">
        <v>-20742.509786017821</v>
      </c>
    </row>
    <row r="129" spans="1:37" ht="16.5" thickBot="1">
      <c r="A129" s="2342" t="s">
        <v>1375</v>
      </c>
      <c r="B129" s="2343">
        <v>18.874505000000003</v>
      </c>
      <c r="C129" s="2343">
        <v>47.835225337383115</v>
      </c>
      <c r="D129" s="2343">
        <v>132.87858490600416</v>
      </c>
      <c r="E129" s="2343">
        <v>48.276172230077741</v>
      </c>
      <c r="F129" s="2343">
        <v>136.34365500000001</v>
      </c>
      <c r="G129" s="2343">
        <v>241.88405970000002</v>
      </c>
      <c r="H129" s="2343">
        <v>87.175276650000015</v>
      </c>
      <c r="I129" s="2343">
        <v>174.10439500000001</v>
      </c>
      <c r="J129" s="2343">
        <v>249.940958641875</v>
      </c>
      <c r="K129" s="2343">
        <v>359.98517914873497</v>
      </c>
      <c r="L129" s="2343">
        <v>99.189654312599984</v>
      </c>
      <c r="M129" s="2343">
        <v>150.7563489360297</v>
      </c>
      <c r="N129" s="2343">
        <v>602.20629999999994</v>
      </c>
      <c r="O129" s="2343">
        <v>567.61095999999998</v>
      </c>
      <c r="P129" s="2343">
        <v>206.0875575</v>
      </c>
      <c r="Q129" s="2343">
        <v>52.509600000000006</v>
      </c>
      <c r="R129" s="2343">
        <v>521.77259535453766</v>
      </c>
      <c r="S129" s="2343">
        <v>380.73349685000005</v>
      </c>
      <c r="T129" s="2343">
        <v>379.57196420000002</v>
      </c>
      <c r="U129" s="2343">
        <v>294.44174416705732</v>
      </c>
      <c r="V129" s="2343">
        <v>978.77619000000004</v>
      </c>
      <c r="W129" s="2343">
        <v>905.16903749999994</v>
      </c>
      <c r="X129" s="2343">
        <v>789.17229999999995</v>
      </c>
      <c r="Y129" s="2343">
        <v>966.90185999999983</v>
      </c>
      <c r="Z129" s="2343">
        <v>2169.6321977999996</v>
      </c>
      <c r="AA129" s="2343">
        <v>14935.326540000002</v>
      </c>
      <c r="AB129" s="2344">
        <v>1295.6838685499997</v>
      </c>
      <c r="AC129" s="2344">
        <v>1218.7093818900003</v>
      </c>
      <c r="AD129" s="2344">
        <v>1837.1606546</v>
      </c>
      <c r="AE129" s="2344">
        <v>1903.4133300000001</v>
      </c>
      <c r="AF129" s="2344">
        <v>2416.8210012499999</v>
      </c>
      <c r="AG129" s="2344">
        <v>1062.206019</v>
      </c>
      <c r="AH129" s="2344">
        <v>1025.5335</v>
      </c>
      <c r="AI129" s="2344">
        <v>934.59795254999995</v>
      </c>
      <c r="AJ129" s="2344">
        <v>2871.503372445</v>
      </c>
      <c r="AK129" s="2344">
        <v>3008.3525799778977</v>
      </c>
    </row>
    <row r="130" spans="1:37" ht="16.5" thickBot="1">
      <c r="A130" s="2342" t="s">
        <v>1376</v>
      </c>
      <c r="B130" s="2343">
        <v>-10729.467143850003</v>
      </c>
      <c r="C130" s="2343">
        <v>-12341.237110111782</v>
      </c>
      <c r="D130" s="2343">
        <v>-10532.295544205774</v>
      </c>
      <c r="E130" s="2343">
        <v>-12539.433512215144</v>
      </c>
      <c r="F130" s="2343">
        <v>-12557.169885046498</v>
      </c>
      <c r="G130" s="2343">
        <v>-14778.379434651888</v>
      </c>
      <c r="H130" s="2343">
        <v>-9348.5823964049996</v>
      </c>
      <c r="I130" s="2343">
        <v>-10573.904124749997</v>
      </c>
      <c r="J130" s="2343">
        <v>-10098.762261</v>
      </c>
      <c r="K130" s="2343">
        <v>-10018.921256399997</v>
      </c>
      <c r="L130" s="2343">
        <v>-11506.835152000001</v>
      </c>
      <c r="M130" s="2343">
        <v>-10792.338395285789</v>
      </c>
      <c r="N130" s="2343">
        <v>-10295.7417305</v>
      </c>
      <c r="O130" s="2343">
        <v>-11948.1976894</v>
      </c>
      <c r="P130" s="2343">
        <v>-13956.921278100001</v>
      </c>
      <c r="Q130" s="2343">
        <v>-13487.602728599999</v>
      </c>
      <c r="R130" s="2343">
        <v>-11944.681520130322</v>
      </c>
      <c r="S130" s="2343">
        <v>-12325.061613747246</v>
      </c>
      <c r="T130" s="2343">
        <v>-11651.052660647361</v>
      </c>
      <c r="U130" s="2343">
        <v>-10737.003381196655</v>
      </c>
      <c r="V130" s="2343">
        <v>-9570.21629235</v>
      </c>
      <c r="W130" s="2343">
        <v>-11971.460651324998</v>
      </c>
      <c r="X130" s="2343">
        <v>-12837.47376214</v>
      </c>
      <c r="Y130" s="2343">
        <v>-9820.3672574000011</v>
      </c>
      <c r="Z130" s="2343">
        <v>-26971.86148364608</v>
      </c>
      <c r="AA130" s="2343">
        <v>-26868.907913979518</v>
      </c>
      <c r="AB130" s="2344">
        <v>-32988.410150685457</v>
      </c>
      <c r="AC130" s="2344">
        <v>-36121.066108325285</v>
      </c>
      <c r="AD130" s="2344">
        <v>-47394.40556100609</v>
      </c>
      <c r="AE130" s="2344">
        <v>-28063.479542479919</v>
      </c>
      <c r="AF130" s="2344">
        <v>-54494.159448486556</v>
      </c>
      <c r="AG130" s="2344">
        <v>-22837.727578906222</v>
      </c>
      <c r="AH130" s="2344">
        <v>-16857.847777178446</v>
      </c>
      <c r="AI130" s="2344">
        <v>-20761.873655040275</v>
      </c>
      <c r="AJ130" s="2344">
        <v>-14951.961486339398</v>
      </c>
      <c r="AK130" s="2344">
        <v>-23750.862365995719</v>
      </c>
    </row>
    <row r="131" spans="1:37" ht="16.5" thickBot="1">
      <c r="A131" s="2339" t="s">
        <v>1385</v>
      </c>
      <c r="B131" s="2340">
        <v>-930319.54690653924</v>
      </c>
      <c r="C131" s="2340">
        <v>95649.433698793146</v>
      </c>
      <c r="D131" s="2340">
        <v>-720623.37443815847</v>
      </c>
      <c r="E131" s="2340">
        <v>591321.89617628453</v>
      </c>
      <c r="F131" s="2340">
        <v>863628.67831048451</v>
      </c>
      <c r="G131" s="2340">
        <v>564439.7459178681</v>
      </c>
      <c r="H131" s="2340">
        <v>369627.08291631</v>
      </c>
      <c r="I131" s="2340">
        <v>51099.207040289039</v>
      </c>
      <c r="J131" s="2340">
        <v>-2296075.3319325596</v>
      </c>
      <c r="K131" s="2340">
        <v>-1038791.2445515138</v>
      </c>
      <c r="L131" s="2340">
        <v>3029202.5519233663</v>
      </c>
      <c r="M131" s="2340">
        <v>615379.5840437978</v>
      </c>
      <c r="N131" s="2340">
        <v>478322.67416849406</v>
      </c>
      <c r="O131" s="2340">
        <v>-849486.48537267139</v>
      </c>
      <c r="P131" s="2340">
        <v>-312853.35664355539</v>
      </c>
      <c r="Q131" s="2340">
        <v>-157118.67072236913</v>
      </c>
      <c r="R131" s="2340">
        <v>752620.64222957112</v>
      </c>
      <c r="S131" s="2340">
        <v>-521462.47858735186</v>
      </c>
      <c r="T131" s="2340">
        <v>-1232089.7703507927</v>
      </c>
      <c r="U131" s="2340">
        <v>-943707.38643212628</v>
      </c>
      <c r="V131" s="2340">
        <v>-340653.7128509914</v>
      </c>
      <c r="W131" s="2340">
        <v>524216.54006982042</v>
      </c>
      <c r="X131" s="2340">
        <v>1162076.5324263268</v>
      </c>
      <c r="Y131" s="2340">
        <v>-136522.68063480491</v>
      </c>
      <c r="Z131" s="2340">
        <v>395535.80622320535</v>
      </c>
      <c r="AA131" s="2340">
        <v>-28061.138711380201</v>
      </c>
      <c r="AB131" s="2341">
        <v>381822.51347038796</v>
      </c>
      <c r="AC131" s="2341">
        <v>1334917.2232855561</v>
      </c>
      <c r="AD131" s="2341">
        <v>1353253.4645567737</v>
      </c>
      <c r="AE131" s="2341">
        <v>-798025.66170371941</v>
      </c>
      <c r="AF131" s="2341">
        <v>-502448.67790006672</v>
      </c>
      <c r="AG131" s="2341">
        <v>-221179.66843068867</v>
      </c>
      <c r="AH131" s="2341">
        <v>-1494505.3298931161</v>
      </c>
      <c r="AI131" s="2341">
        <v>1572190.8635376974</v>
      </c>
      <c r="AJ131" s="2341">
        <v>2319209.3140584915</v>
      </c>
      <c r="AK131" s="2341">
        <v>-1773987.6496885277</v>
      </c>
    </row>
    <row r="132" spans="1:37" ht="16.5" thickBot="1">
      <c r="A132" s="2339" t="s">
        <v>1386</v>
      </c>
      <c r="B132" s="2340">
        <v>0</v>
      </c>
      <c r="C132" s="2340">
        <v>0</v>
      </c>
      <c r="D132" s="2340">
        <v>0</v>
      </c>
      <c r="E132" s="2340">
        <v>0</v>
      </c>
      <c r="F132" s="2340">
        <v>0</v>
      </c>
      <c r="G132" s="2340">
        <v>0</v>
      </c>
      <c r="H132" s="2340">
        <v>0</v>
      </c>
      <c r="I132" s="2340">
        <v>0</v>
      </c>
      <c r="J132" s="2340">
        <v>0</v>
      </c>
      <c r="K132" s="2340">
        <v>0</v>
      </c>
      <c r="L132" s="2340">
        <v>0</v>
      </c>
      <c r="M132" s="2340">
        <v>0</v>
      </c>
      <c r="N132" s="2340">
        <v>0</v>
      </c>
      <c r="O132" s="2340">
        <v>0</v>
      </c>
      <c r="P132" s="2340">
        <v>0</v>
      </c>
      <c r="Q132" s="2340">
        <v>0</v>
      </c>
      <c r="R132" s="2340">
        <v>0</v>
      </c>
      <c r="S132" s="2340">
        <v>0</v>
      </c>
      <c r="T132" s="2340">
        <v>0</v>
      </c>
      <c r="U132" s="2340">
        <v>0</v>
      </c>
      <c r="V132" s="2340">
        <v>0</v>
      </c>
      <c r="W132" s="2340">
        <v>0</v>
      </c>
      <c r="X132" s="2340">
        <v>0</v>
      </c>
      <c r="Y132" s="2340">
        <v>0</v>
      </c>
      <c r="Z132" s="2340">
        <v>0</v>
      </c>
      <c r="AA132" s="2340">
        <v>0</v>
      </c>
      <c r="AB132" s="2341">
        <v>0</v>
      </c>
      <c r="AC132" s="2341">
        <v>0</v>
      </c>
      <c r="AD132" s="2341">
        <v>0</v>
      </c>
      <c r="AE132" s="2341">
        <v>0</v>
      </c>
      <c r="AF132" s="2341">
        <v>0</v>
      </c>
      <c r="AG132" s="2341">
        <v>0</v>
      </c>
      <c r="AH132" s="2341">
        <v>0</v>
      </c>
      <c r="AI132" s="2341">
        <v>0</v>
      </c>
      <c r="AJ132" s="2341">
        <v>0</v>
      </c>
      <c r="AK132" s="2341">
        <v>0</v>
      </c>
    </row>
    <row r="133" spans="1:37" ht="16.5" thickBot="1">
      <c r="A133" s="2342" t="s">
        <v>1387</v>
      </c>
      <c r="B133" s="2343">
        <v>0</v>
      </c>
      <c r="C133" s="2343">
        <v>0</v>
      </c>
      <c r="D133" s="2343">
        <v>0</v>
      </c>
      <c r="E133" s="2343">
        <v>0</v>
      </c>
      <c r="F133" s="2343">
        <v>0</v>
      </c>
      <c r="G133" s="2343">
        <v>0</v>
      </c>
      <c r="H133" s="2343">
        <v>0</v>
      </c>
      <c r="I133" s="2343">
        <v>0</v>
      </c>
      <c r="J133" s="2343">
        <v>0</v>
      </c>
      <c r="K133" s="2343">
        <v>0</v>
      </c>
      <c r="L133" s="2343">
        <v>0</v>
      </c>
      <c r="M133" s="2343">
        <v>0</v>
      </c>
      <c r="N133" s="2343">
        <v>0</v>
      </c>
      <c r="O133" s="2343">
        <v>0</v>
      </c>
      <c r="P133" s="2343">
        <v>0</v>
      </c>
      <c r="Q133" s="2343">
        <v>0</v>
      </c>
      <c r="R133" s="2343">
        <v>0</v>
      </c>
      <c r="S133" s="2343">
        <v>0</v>
      </c>
      <c r="T133" s="2343">
        <v>0</v>
      </c>
      <c r="U133" s="2343">
        <v>0</v>
      </c>
      <c r="V133" s="2343">
        <v>0</v>
      </c>
      <c r="W133" s="2343">
        <v>0</v>
      </c>
      <c r="X133" s="2343">
        <v>0</v>
      </c>
      <c r="Y133" s="2343">
        <v>0</v>
      </c>
      <c r="Z133" s="2343">
        <v>0</v>
      </c>
      <c r="AA133" s="2343">
        <v>0</v>
      </c>
      <c r="AB133" s="2344">
        <v>0</v>
      </c>
      <c r="AC133" s="2344">
        <v>0</v>
      </c>
      <c r="AD133" s="2344">
        <v>0</v>
      </c>
      <c r="AE133" s="2344">
        <v>0</v>
      </c>
      <c r="AF133" s="2344">
        <v>0</v>
      </c>
      <c r="AG133" s="2344">
        <v>0</v>
      </c>
      <c r="AH133" s="2344">
        <v>0</v>
      </c>
      <c r="AI133" s="2344">
        <v>0</v>
      </c>
      <c r="AJ133" s="2344">
        <v>0</v>
      </c>
      <c r="AK133" s="2344">
        <v>0</v>
      </c>
    </row>
    <row r="134" spans="1:37" ht="16.5" thickBot="1">
      <c r="A134" s="2342" t="s">
        <v>1388</v>
      </c>
      <c r="B134" s="2343">
        <v>0</v>
      </c>
      <c r="C134" s="2343">
        <v>0</v>
      </c>
      <c r="D134" s="2343">
        <v>0</v>
      </c>
      <c r="E134" s="2343">
        <v>0</v>
      </c>
      <c r="F134" s="2343">
        <v>0</v>
      </c>
      <c r="G134" s="2343">
        <v>0</v>
      </c>
      <c r="H134" s="2343">
        <v>0</v>
      </c>
      <c r="I134" s="2343">
        <v>0</v>
      </c>
      <c r="J134" s="2343">
        <v>0</v>
      </c>
      <c r="K134" s="2343">
        <v>0</v>
      </c>
      <c r="L134" s="2343">
        <v>0</v>
      </c>
      <c r="M134" s="2343">
        <v>0</v>
      </c>
      <c r="N134" s="2343">
        <v>0</v>
      </c>
      <c r="O134" s="2343">
        <v>0</v>
      </c>
      <c r="P134" s="2343">
        <v>0</v>
      </c>
      <c r="Q134" s="2343">
        <v>0</v>
      </c>
      <c r="R134" s="2343">
        <v>0</v>
      </c>
      <c r="S134" s="2343">
        <v>0</v>
      </c>
      <c r="T134" s="2343">
        <v>0</v>
      </c>
      <c r="U134" s="2343">
        <v>0</v>
      </c>
      <c r="V134" s="2343">
        <v>0</v>
      </c>
      <c r="W134" s="2343">
        <v>0</v>
      </c>
      <c r="X134" s="2343">
        <v>0</v>
      </c>
      <c r="Y134" s="2343">
        <v>0</v>
      </c>
      <c r="Z134" s="2343">
        <v>0</v>
      </c>
      <c r="AA134" s="2343">
        <v>0</v>
      </c>
      <c r="AB134" s="2344">
        <v>0</v>
      </c>
      <c r="AC134" s="2344">
        <v>0</v>
      </c>
      <c r="AD134" s="2344">
        <v>0</v>
      </c>
      <c r="AE134" s="2344">
        <v>0</v>
      </c>
      <c r="AF134" s="2344">
        <v>0</v>
      </c>
      <c r="AG134" s="2344">
        <v>0</v>
      </c>
      <c r="AH134" s="2344">
        <v>0</v>
      </c>
      <c r="AI134" s="2344">
        <v>0</v>
      </c>
      <c r="AJ134" s="2344">
        <v>0</v>
      </c>
      <c r="AK134" s="2344">
        <v>0</v>
      </c>
    </row>
    <row r="135" spans="1:37" ht="16.5" thickBot="1">
      <c r="A135" s="2342" t="s">
        <v>1389</v>
      </c>
      <c r="B135" s="2343">
        <v>0</v>
      </c>
      <c r="C135" s="2343">
        <v>0</v>
      </c>
      <c r="D135" s="2343">
        <v>0</v>
      </c>
      <c r="E135" s="2343">
        <v>0</v>
      </c>
      <c r="F135" s="2343">
        <v>0</v>
      </c>
      <c r="G135" s="2343">
        <v>0</v>
      </c>
      <c r="H135" s="2343">
        <v>0</v>
      </c>
      <c r="I135" s="2343">
        <v>0</v>
      </c>
      <c r="J135" s="2343">
        <v>0</v>
      </c>
      <c r="K135" s="2343">
        <v>0</v>
      </c>
      <c r="L135" s="2343">
        <v>0</v>
      </c>
      <c r="M135" s="2343">
        <v>0</v>
      </c>
      <c r="N135" s="2343">
        <v>0</v>
      </c>
      <c r="O135" s="2343">
        <v>0</v>
      </c>
      <c r="P135" s="2343">
        <v>0</v>
      </c>
      <c r="Q135" s="2343">
        <v>0</v>
      </c>
      <c r="R135" s="2343">
        <v>0</v>
      </c>
      <c r="S135" s="2343">
        <v>0</v>
      </c>
      <c r="T135" s="2343">
        <v>0</v>
      </c>
      <c r="U135" s="2343">
        <v>0</v>
      </c>
      <c r="V135" s="2343">
        <v>0</v>
      </c>
      <c r="W135" s="2343">
        <v>0</v>
      </c>
      <c r="X135" s="2343">
        <v>0</v>
      </c>
      <c r="Y135" s="2343">
        <v>0</v>
      </c>
      <c r="Z135" s="2343">
        <v>0</v>
      </c>
      <c r="AA135" s="2343">
        <v>0</v>
      </c>
      <c r="AB135" s="2344">
        <v>0</v>
      </c>
      <c r="AC135" s="2344">
        <v>0</v>
      </c>
      <c r="AD135" s="2344">
        <v>0</v>
      </c>
      <c r="AE135" s="2344">
        <v>0</v>
      </c>
      <c r="AF135" s="2344">
        <v>0</v>
      </c>
      <c r="AG135" s="2344">
        <v>0</v>
      </c>
      <c r="AH135" s="2344">
        <v>0</v>
      </c>
      <c r="AI135" s="2344">
        <v>0</v>
      </c>
      <c r="AJ135" s="2344">
        <v>0</v>
      </c>
      <c r="AK135" s="2344">
        <v>0</v>
      </c>
    </row>
    <row r="136" spans="1:37" ht="16.5" thickBot="1">
      <c r="A136" s="2342" t="s">
        <v>1343</v>
      </c>
      <c r="B136" s="2343">
        <v>0</v>
      </c>
      <c r="C136" s="2343">
        <v>0</v>
      </c>
      <c r="D136" s="2343">
        <v>0</v>
      </c>
      <c r="E136" s="2343">
        <v>0</v>
      </c>
      <c r="F136" s="2343">
        <v>0</v>
      </c>
      <c r="G136" s="2343">
        <v>0</v>
      </c>
      <c r="H136" s="2343">
        <v>0</v>
      </c>
      <c r="I136" s="2343">
        <v>0</v>
      </c>
      <c r="J136" s="2343">
        <v>0</v>
      </c>
      <c r="K136" s="2343">
        <v>0</v>
      </c>
      <c r="L136" s="2343">
        <v>0</v>
      </c>
      <c r="M136" s="2343">
        <v>0</v>
      </c>
      <c r="N136" s="2343">
        <v>0</v>
      </c>
      <c r="O136" s="2343">
        <v>0</v>
      </c>
      <c r="P136" s="2343">
        <v>0</v>
      </c>
      <c r="Q136" s="2343">
        <v>0</v>
      </c>
      <c r="R136" s="2343">
        <v>0</v>
      </c>
      <c r="S136" s="2343">
        <v>0</v>
      </c>
      <c r="T136" s="2343">
        <v>0</v>
      </c>
      <c r="U136" s="2343">
        <v>0</v>
      </c>
      <c r="V136" s="2343">
        <v>0</v>
      </c>
      <c r="W136" s="2343">
        <v>0</v>
      </c>
      <c r="X136" s="2343">
        <v>0</v>
      </c>
      <c r="Y136" s="2343">
        <v>0</v>
      </c>
      <c r="Z136" s="2343">
        <v>0</v>
      </c>
      <c r="AA136" s="2343">
        <v>0</v>
      </c>
      <c r="AB136" s="2344">
        <v>0</v>
      </c>
      <c r="AC136" s="2344">
        <v>0</v>
      </c>
      <c r="AD136" s="2344">
        <v>0</v>
      </c>
      <c r="AE136" s="2344">
        <v>0</v>
      </c>
      <c r="AF136" s="2344">
        <v>0</v>
      </c>
      <c r="AG136" s="2344">
        <v>0</v>
      </c>
      <c r="AH136" s="2344">
        <v>0</v>
      </c>
      <c r="AI136" s="2344">
        <v>0</v>
      </c>
      <c r="AJ136" s="2344">
        <v>0</v>
      </c>
      <c r="AK136" s="2344">
        <v>0</v>
      </c>
    </row>
    <row r="137" spans="1:37" ht="16.5" thickBot="1">
      <c r="A137" s="2360" t="s">
        <v>1390</v>
      </c>
      <c r="B137" s="2343">
        <v>0</v>
      </c>
      <c r="C137" s="2343">
        <v>0</v>
      </c>
      <c r="D137" s="2343">
        <v>0</v>
      </c>
      <c r="E137" s="2343">
        <v>0</v>
      </c>
      <c r="F137" s="2343">
        <v>0</v>
      </c>
      <c r="G137" s="2343">
        <v>0</v>
      </c>
      <c r="H137" s="2343">
        <v>0</v>
      </c>
      <c r="I137" s="2343">
        <v>0</v>
      </c>
      <c r="J137" s="2343">
        <v>0</v>
      </c>
      <c r="K137" s="2343">
        <v>0</v>
      </c>
      <c r="L137" s="2343">
        <v>0</v>
      </c>
      <c r="M137" s="2343">
        <v>0</v>
      </c>
      <c r="N137" s="2343">
        <v>0</v>
      </c>
      <c r="O137" s="2343">
        <v>0</v>
      </c>
      <c r="P137" s="2343">
        <v>0</v>
      </c>
      <c r="Q137" s="2343">
        <v>0</v>
      </c>
      <c r="R137" s="2343">
        <v>0</v>
      </c>
      <c r="S137" s="2343">
        <v>0</v>
      </c>
      <c r="T137" s="2343">
        <v>0</v>
      </c>
      <c r="U137" s="2343">
        <v>0</v>
      </c>
      <c r="V137" s="2343">
        <v>0</v>
      </c>
      <c r="W137" s="2343">
        <v>0</v>
      </c>
      <c r="X137" s="2343">
        <v>0</v>
      </c>
      <c r="Y137" s="2343">
        <v>0</v>
      </c>
      <c r="Z137" s="2343">
        <v>0</v>
      </c>
      <c r="AA137" s="2343">
        <v>0</v>
      </c>
      <c r="AB137" s="2344">
        <v>0</v>
      </c>
      <c r="AC137" s="2344">
        <v>0</v>
      </c>
      <c r="AD137" s="2344">
        <v>0</v>
      </c>
      <c r="AE137" s="2344">
        <v>0</v>
      </c>
      <c r="AF137" s="2344">
        <v>0</v>
      </c>
      <c r="AG137" s="2344">
        <v>0</v>
      </c>
      <c r="AH137" s="2344">
        <v>0</v>
      </c>
      <c r="AI137" s="2344">
        <v>0</v>
      </c>
      <c r="AJ137" s="2344">
        <v>0</v>
      </c>
      <c r="AK137" s="2344">
        <v>0</v>
      </c>
    </row>
    <row r="138" spans="1:37" ht="16.5" thickBot="1">
      <c r="A138" s="2360" t="s">
        <v>1391</v>
      </c>
      <c r="B138" s="2343">
        <v>0</v>
      </c>
      <c r="C138" s="2343">
        <v>0</v>
      </c>
      <c r="D138" s="2343">
        <v>0</v>
      </c>
      <c r="E138" s="2343">
        <v>0</v>
      </c>
      <c r="F138" s="2343">
        <v>0</v>
      </c>
      <c r="G138" s="2343">
        <v>0</v>
      </c>
      <c r="H138" s="2343">
        <v>0</v>
      </c>
      <c r="I138" s="2343">
        <v>0</v>
      </c>
      <c r="J138" s="2343">
        <v>0</v>
      </c>
      <c r="K138" s="2343">
        <v>0</v>
      </c>
      <c r="L138" s="2343">
        <v>0</v>
      </c>
      <c r="M138" s="2343">
        <v>0</v>
      </c>
      <c r="N138" s="2343">
        <v>0</v>
      </c>
      <c r="O138" s="2343">
        <v>0</v>
      </c>
      <c r="P138" s="2343">
        <v>0</v>
      </c>
      <c r="Q138" s="2343">
        <v>0</v>
      </c>
      <c r="R138" s="2343">
        <v>0</v>
      </c>
      <c r="S138" s="2343">
        <v>0</v>
      </c>
      <c r="T138" s="2343">
        <v>0</v>
      </c>
      <c r="U138" s="2343">
        <v>0</v>
      </c>
      <c r="V138" s="2343">
        <v>0</v>
      </c>
      <c r="W138" s="2343">
        <v>0</v>
      </c>
      <c r="X138" s="2343">
        <v>0</v>
      </c>
      <c r="Y138" s="2343">
        <v>0</v>
      </c>
      <c r="Z138" s="2343">
        <v>0</v>
      </c>
      <c r="AA138" s="2343">
        <v>0</v>
      </c>
      <c r="AB138" s="2344">
        <v>0</v>
      </c>
      <c r="AC138" s="2344">
        <v>0</v>
      </c>
      <c r="AD138" s="2344">
        <v>0</v>
      </c>
      <c r="AE138" s="2344">
        <v>0</v>
      </c>
      <c r="AF138" s="2344">
        <v>0</v>
      </c>
      <c r="AG138" s="2344">
        <v>0</v>
      </c>
      <c r="AH138" s="2344">
        <v>0</v>
      </c>
      <c r="AI138" s="2344">
        <v>0</v>
      </c>
      <c r="AJ138" s="2344">
        <v>0</v>
      </c>
      <c r="AK138" s="2344">
        <v>0</v>
      </c>
    </row>
    <row r="139" spans="1:37" ht="16.5" thickBot="1">
      <c r="A139" s="2361" t="s">
        <v>1392</v>
      </c>
      <c r="B139" s="2343">
        <v>0</v>
      </c>
      <c r="C139" s="2343">
        <v>0</v>
      </c>
      <c r="D139" s="2343">
        <v>0</v>
      </c>
      <c r="E139" s="2343">
        <v>0</v>
      </c>
      <c r="F139" s="2343">
        <v>0</v>
      </c>
      <c r="G139" s="2343">
        <v>0</v>
      </c>
      <c r="H139" s="2343">
        <v>0</v>
      </c>
      <c r="I139" s="2343">
        <v>0</v>
      </c>
      <c r="J139" s="2343">
        <v>0</v>
      </c>
      <c r="K139" s="2343">
        <v>0</v>
      </c>
      <c r="L139" s="2343">
        <v>0</v>
      </c>
      <c r="M139" s="2343">
        <v>0</v>
      </c>
      <c r="N139" s="2343">
        <v>0</v>
      </c>
      <c r="O139" s="2343">
        <v>0</v>
      </c>
      <c r="P139" s="2343">
        <v>0</v>
      </c>
      <c r="Q139" s="2343">
        <v>0</v>
      </c>
      <c r="R139" s="2343">
        <v>0</v>
      </c>
      <c r="S139" s="2343">
        <v>0</v>
      </c>
      <c r="T139" s="2343">
        <v>0</v>
      </c>
      <c r="U139" s="2343">
        <v>0</v>
      </c>
      <c r="V139" s="2343">
        <v>0</v>
      </c>
      <c r="W139" s="2343">
        <v>0</v>
      </c>
      <c r="X139" s="2343">
        <v>0</v>
      </c>
      <c r="Y139" s="2343">
        <v>0</v>
      </c>
      <c r="Z139" s="2343">
        <v>0</v>
      </c>
      <c r="AA139" s="2343">
        <v>0</v>
      </c>
      <c r="AB139" s="2363">
        <v>0</v>
      </c>
      <c r="AC139" s="2363">
        <v>0</v>
      </c>
      <c r="AD139" s="2363">
        <v>0</v>
      </c>
      <c r="AE139" s="2363">
        <v>0</v>
      </c>
      <c r="AF139" s="2363">
        <v>0</v>
      </c>
      <c r="AG139" s="2363">
        <v>0</v>
      </c>
      <c r="AH139" s="2363">
        <v>0</v>
      </c>
      <c r="AI139" s="2363">
        <v>0</v>
      </c>
      <c r="AJ139" s="2363">
        <v>0</v>
      </c>
      <c r="AK139" s="2363">
        <v>0</v>
      </c>
    </row>
    <row r="140" spans="1:37" ht="16.5" thickBot="1">
      <c r="A140" s="2364" t="s">
        <v>1344</v>
      </c>
      <c r="B140" s="2365">
        <v>0</v>
      </c>
      <c r="C140" s="2365">
        <v>0</v>
      </c>
      <c r="D140" s="2365">
        <v>0</v>
      </c>
      <c r="E140" s="2365">
        <v>0</v>
      </c>
      <c r="F140" s="2365">
        <v>0</v>
      </c>
      <c r="G140" s="2365">
        <v>0</v>
      </c>
      <c r="H140" s="2365">
        <v>0</v>
      </c>
      <c r="I140" s="2365">
        <v>0</v>
      </c>
      <c r="J140" s="2365">
        <v>0</v>
      </c>
      <c r="K140" s="2365">
        <v>0</v>
      </c>
      <c r="L140" s="2365">
        <v>0</v>
      </c>
      <c r="M140" s="2374">
        <v>0</v>
      </c>
      <c r="N140" s="2374">
        <v>0</v>
      </c>
      <c r="O140" s="2374">
        <v>0</v>
      </c>
      <c r="P140" s="2374">
        <v>0</v>
      </c>
      <c r="Q140" s="2374">
        <v>0</v>
      </c>
      <c r="R140" s="2374">
        <v>0</v>
      </c>
      <c r="S140" s="2374">
        <v>0</v>
      </c>
      <c r="T140" s="2374">
        <v>0</v>
      </c>
      <c r="U140" s="2374">
        <v>0</v>
      </c>
      <c r="V140" s="2374">
        <v>0</v>
      </c>
      <c r="W140" s="2374">
        <v>0</v>
      </c>
      <c r="X140" s="2374">
        <v>0</v>
      </c>
      <c r="Y140" s="2374">
        <v>0</v>
      </c>
      <c r="Z140" s="2374">
        <v>0</v>
      </c>
      <c r="AA140" s="2374">
        <v>0</v>
      </c>
      <c r="AB140" s="2363">
        <v>0</v>
      </c>
      <c r="AC140" s="2363">
        <v>0</v>
      </c>
      <c r="AD140" s="2363">
        <v>0</v>
      </c>
      <c r="AE140" s="2363">
        <v>0</v>
      </c>
      <c r="AF140" s="2363">
        <v>0</v>
      </c>
      <c r="AG140" s="2363">
        <v>0</v>
      </c>
      <c r="AH140" s="2363">
        <v>0</v>
      </c>
      <c r="AI140" s="2363">
        <v>0</v>
      </c>
      <c r="AJ140" s="2363">
        <v>0</v>
      </c>
      <c r="AK140" s="2363">
        <v>0</v>
      </c>
    </row>
    <row r="141" spans="1:37" ht="16.5" thickBot="1">
      <c r="A141" s="2364" t="s">
        <v>1393</v>
      </c>
      <c r="B141" s="2365">
        <v>0</v>
      </c>
      <c r="C141" s="2365">
        <v>0</v>
      </c>
      <c r="D141" s="2365">
        <v>0</v>
      </c>
      <c r="E141" s="2365">
        <v>0</v>
      </c>
      <c r="F141" s="2365">
        <v>0</v>
      </c>
      <c r="G141" s="2365">
        <v>0</v>
      </c>
      <c r="H141" s="2365">
        <v>0</v>
      </c>
      <c r="I141" s="2365">
        <v>0</v>
      </c>
      <c r="J141" s="2365">
        <v>0</v>
      </c>
      <c r="K141" s="2365">
        <v>0</v>
      </c>
      <c r="L141" s="2365">
        <v>0</v>
      </c>
      <c r="M141" s="2365">
        <v>0</v>
      </c>
      <c r="N141" s="2365">
        <v>0</v>
      </c>
      <c r="O141" s="2365">
        <v>0</v>
      </c>
      <c r="P141" s="2365">
        <v>0</v>
      </c>
      <c r="Q141" s="2365">
        <v>0</v>
      </c>
      <c r="R141" s="2365">
        <v>0</v>
      </c>
      <c r="S141" s="2365">
        <v>0</v>
      </c>
      <c r="T141" s="2365">
        <v>0</v>
      </c>
      <c r="U141" s="2365">
        <v>0</v>
      </c>
      <c r="V141" s="2365">
        <v>0</v>
      </c>
      <c r="W141" s="2365">
        <v>0</v>
      </c>
      <c r="X141" s="2365">
        <v>0</v>
      </c>
      <c r="Y141" s="2365">
        <v>0</v>
      </c>
      <c r="Z141" s="2365">
        <v>0</v>
      </c>
      <c r="AA141" s="2365">
        <v>0</v>
      </c>
      <c r="AB141" s="2366">
        <v>0</v>
      </c>
      <c r="AC141" s="2366">
        <v>0</v>
      </c>
      <c r="AD141" s="2366">
        <v>0</v>
      </c>
      <c r="AE141" s="2366">
        <v>0</v>
      </c>
      <c r="AF141" s="2366">
        <v>0</v>
      </c>
      <c r="AG141" s="2366">
        <v>0</v>
      </c>
      <c r="AH141" s="2366">
        <v>0</v>
      </c>
      <c r="AI141" s="2366">
        <v>0</v>
      </c>
      <c r="AJ141" s="2366">
        <v>0</v>
      </c>
      <c r="AK141" s="2366">
        <v>0</v>
      </c>
    </row>
    <row r="142" spans="1:37" ht="16.5" thickBot="1">
      <c r="A142" s="2342" t="s">
        <v>1347</v>
      </c>
      <c r="B142" s="2343">
        <v>0</v>
      </c>
      <c r="C142" s="2343">
        <v>0</v>
      </c>
      <c r="D142" s="2343">
        <v>0</v>
      </c>
      <c r="E142" s="2343">
        <v>0</v>
      </c>
      <c r="F142" s="2343">
        <v>0</v>
      </c>
      <c r="G142" s="2343">
        <v>0</v>
      </c>
      <c r="H142" s="2343">
        <v>0</v>
      </c>
      <c r="I142" s="2343">
        <v>0</v>
      </c>
      <c r="J142" s="2343">
        <v>0</v>
      </c>
      <c r="K142" s="2343">
        <v>0</v>
      </c>
      <c r="L142" s="2343">
        <v>0</v>
      </c>
      <c r="M142" s="2343">
        <v>0</v>
      </c>
      <c r="N142" s="2343">
        <v>0</v>
      </c>
      <c r="O142" s="2343">
        <v>0</v>
      </c>
      <c r="P142" s="2343">
        <v>0</v>
      </c>
      <c r="Q142" s="2343">
        <v>0</v>
      </c>
      <c r="R142" s="2343">
        <v>0</v>
      </c>
      <c r="S142" s="2343">
        <v>0</v>
      </c>
      <c r="T142" s="2343">
        <v>0</v>
      </c>
      <c r="U142" s="2343">
        <v>0</v>
      </c>
      <c r="V142" s="2343">
        <v>0</v>
      </c>
      <c r="W142" s="2343">
        <v>0</v>
      </c>
      <c r="X142" s="2343">
        <v>0</v>
      </c>
      <c r="Y142" s="2343">
        <v>0</v>
      </c>
      <c r="Z142" s="2343">
        <v>0</v>
      </c>
      <c r="AA142" s="2343">
        <v>0</v>
      </c>
      <c r="AB142" s="2344">
        <v>0</v>
      </c>
      <c r="AC142" s="2344">
        <v>0</v>
      </c>
      <c r="AD142" s="2344">
        <v>0</v>
      </c>
      <c r="AE142" s="2344">
        <v>0</v>
      </c>
      <c r="AF142" s="2344">
        <v>0</v>
      </c>
      <c r="AG142" s="2344">
        <v>0</v>
      </c>
      <c r="AH142" s="2344">
        <v>0</v>
      </c>
      <c r="AI142" s="2344">
        <v>0</v>
      </c>
      <c r="AJ142" s="2344">
        <v>0</v>
      </c>
      <c r="AK142" s="2344">
        <v>0</v>
      </c>
    </row>
    <row r="143" spans="1:37" ht="16.5" thickBot="1">
      <c r="A143" s="2342" t="s">
        <v>1348</v>
      </c>
      <c r="B143" s="2343">
        <v>0</v>
      </c>
      <c r="C143" s="2343">
        <v>0</v>
      </c>
      <c r="D143" s="2343">
        <v>0</v>
      </c>
      <c r="E143" s="2343">
        <v>0</v>
      </c>
      <c r="F143" s="2343">
        <v>0</v>
      </c>
      <c r="G143" s="2343">
        <v>0</v>
      </c>
      <c r="H143" s="2343">
        <v>0</v>
      </c>
      <c r="I143" s="2343">
        <v>0</v>
      </c>
      <c r="J143" s="2343">
        <v>0</v>
      </c>
      <c r="K143" s="2343">
        <v>0</v>
      </c>
      <c r="L143" s="2343">
        <v>0</v>
      </c>
      <c r="M143" s="2343">
        <v>0</v>
      </c>
      <c r="N143" s="2343">
        <v>0</v>
      </c>
      <c r="O143" s="2343">
        <v>0</v>
      </c>
      <c r="P143" s="2343">
        <v>0</v>
      </c>
      <c r="Q143" s="2343">
        <v>0</v>
      </c>
      <c r="R143" s="2343">
        <v>0</v>
      </c>
      <c r="S143" s="2343">
        <v>0</v>
      </c>
      <c r="T143" s="2343">
        <v>0</v>
      </c>
      <c r="U143" s="2343">
        <v>0</v>
      </c>
      <c r="V143" s="2343">
        <v>0</v>
      </c>
      <c r="W143" s="2343">
        <v>0</v>
      </c>
      <c r="X143" s="2343">
        <v>0</v>
      </c>
      <c r="Y143" s="2343">
        <v>0</v>
      </c>
      <c r="Z143" s="2343">
        <v>0</v>
      </c>
      <c r="AA143" s="2343">
        <v>0</v>
      </c>
      <c r="AB143" s="2344">
        <v>0</v>
      </c>
      <c r="AC143" s="2344">
        <v>0</v>
      </c>
      <c r="AD143" s="2344">
        <v>0</v>
      </c>
      <c r="AE143" s="2344">
        <v>0</v>
      </c>
      <c r="AF143" s="2344">
        <v>0</v>
      </c>
      <c r="AG143" s="2344">
        <v>0</v>
      </c>
      <c r="AH143" s="2344">
        <v>0</v>
      </c>
      <c r="AI143" s="2344">
        <v>0</v>
      </c>
      <c r="AJ143" s="2344">
        <v>0</v>
      </c>
      <c r="AK143" s="2344">
        <v>0</v>
      </c>
    </row>
    <row r="144" spans="1:37" ht="16.5" thickBot="1">
      <c r="A144" s="2339" t="s">
        <v>1394</v>
      </c>
      <c r="B144" s="2340">
        <v>-930319.54690653924</v>
      </c>
      <c r="C144" s="2340">
        <v>95649.433698793146</v>
      </c>
      <c r="D144" s="2340">
        <v>-720623.37443815847</v>
      </c>
      <c r="E144" s="2340">
        <v>591321.89617628453</v>
      </c>
      <c r="F144" s="2340">
        <v>863628.67831048451</v>
      </c>
      <c r="G144" s="2340">
        <v>564439.7459178681</v>
      </c>
      <c r="H144" s="2340">
        <v>369627.08291631</v>
      </c>
      <c r="I144" s="2340">
        <v>51099.207040289039</v>
      </c>
      <c r="J144" s="2340">
        <v>-2296075.3319325596</v>
      </c>
      <c r="K144" s="2340">
        <v>-1038791.2445515138</v>
      </c>
      <c r="L144" s="2340">
        <v>3029202.5519233663</v>
      </c>
      <c r="M144" s="2340">
        <v>615379.5840437978</v>
      </c>
      <c r="N144" s="2340">
        <v>478322.67416849406</v>
      </c>
      <c r="O144" s="2340">
        <v>-849486.48537267139</v>
      </c>
      <c r="P144" s="2340">
        <v>-312853.35664355539</v>
      </c>
      <c r="Q144" s="2340">
        <v>-157118.67072236913</v>
      </c>
      <c r="R144" s="2340">
        <v>752620.64222957112</v>
      </c>
      <c r="S144" s="2340">
        <v>-521462.47858735186</v>
      </c>
      <c r="T144" s="2340">
        <v>-1232089.7703507927</v>
      </c>
      <c r="U144" s="2340">
        <v>-943707.38643212628</v>
      </c>
      <c r="V144" s="2340">
        <v>-340653.7128509914</v>
      </c>
      <c r="W144" s="2340">
        <v>524216.54006982042</v>
      </c>
      <c r="X144" s="2340">
        <v>1162076.5324263268</v>
      </c>
      <c r="Y144" s="2340">
        <v>-136522.68063480491</v>
      </c>
      <c r="Z144" s="2340">
        <v>395535.80622320535</v>
      </c>
      <c r="AA144" s="2340">
        <v>-28061.138711380201</v>
      </c>
      <c r="AB144" s="2341">
        <v>381822.51347038796</v>
      </c>
      <c r="AC144" s="2341">
        <v>1334917.2232855561</v>
      </c>
      <c r="AD144" s="2341">
        <v>1353253.4645567737</v>
      </c>
      <c r="AE144" s="2341">
        <v>-798025.66170371941</v>
      </c>
      <c r="AF144" s="2341">
        <v>-502448.67790006672</v>
      </c>
      <c r="AG144" s="2341">
        <v>-221179.66843068867</v>
      </c>
      <c r="AH144" s="2341">
        <v>-1494505.3298931161</v>
      </c>
      <c r="AI144" s="2341">
        <v>1572190.8635376974</v>
      </c>
      <c r="AJ144" s="2341">
        <v>2319209.3140584915</v>
      </c>
      <c r="AK144" s="2341">
        <v>-1773987.6496885277</v>
      </c>
    </row>
    <row r="145" spans="1:37" ht="16.5" thickBot="1">
      <c r="A145" s="2339" t="s">
        <v>1395</v>
      </c>
      <c r="B145" s="2340">
        <v>-1416694.949555214</v>
      </c>
      <c r="C145" s="2340">
        <v>-383567.05118188722</v>
      </c>
      <c r="D145" s="2340">
        <v>-920722.45401161094</v>
      </c>
      <c r="E145" s="2340">
        <v>602182.64586775738</v>
      </c>
      <c r="F145" s="2340">
        <v>992845.25092844362</v>
      </c>
      <c r="G145" s="2340">
        <v>224149.4856257707</v>
      </c>
      <c r="H145" s="2340">
        <v>-494356.98912730772</v>
      </c>
      <c r="I145" s="2340">
        <v>-501491.12786763039</v>
      </c>
      <c r="J145" s="2340">
        <v>-2720948.1078357128</v>
      </c>
      <c r="K145" s="2340">
        <v>-1292044.2674350769</v>
      </c>
      <c r="L145" s="2340">
        <v>2799281.5758136148</v>
      </c>
      <c r="M145" s="2340">
        <v>379348.81957454159</v>
      </c>
      <c r="N145" s="2340">
        <v>-175635.52266570501</v>
      </c>
      <c r="O145" s="2340">
        <v>-1456638.8334222224</v>
      </c>
      <c r="P145" s="2340">
        <v>-703687.53354753787</v>
      </c>
      <c r="Q145" s="2340">
        <v>-770297.76941952878</v>
      </c>
      <c r="R145" s="2340">
        <v>81378.934300300694</v>
      </c>
      <c r="S145" s="2340">
        <v>-1229118.5932577483</v>
      </c>
      <c r="T145" s="2340">
        <v>-2403579.2802471886</v>
      </c>
      <c r="U145" s="2340">
        <v>-2320155.1113355267</v>
      </c>
      <c r="V145" s="2340">
        <v>-1428992.8420726203</v>
      </c>
      <c r="W145" s="2340">
        <v>-568238.63050035783</v>
      </c>
      <c r="X145" s="2340">
        <v>668636.9523132639</v>
      </c>
      <c r="Y145" s="2340">
        <v>-833117.91870285978</v>
      </c>
      <c r="Z145" s="2340">
        <v>-135493.96840042266</v>
      </c>
      <c r="AA145" s="2340">
        <v>-1247459.9940585669</v>
      </c>
      <c r="AB145" s="2341">
        <v>-678087.9847286006</v>
      </c>
      <c r="AC145" s="2341">
        <v>912404.78149794356</v>
      </c>
      <c r="AD145" s="2341">
        <v>705223.93750549876</v>
      </c>
      <c r="AE145" s="2341">
        <v>-1021287.2149442272</v>
      </c>
      <c r="AF145" s="2341">
        <v>-696911.59766382037</v>
      </c>
      <c r="AG145" s="2341">
        <v>-464175.28332809475</v>
      </c>
      <c r="AH145" s="2341">
        <v>-1824453.189643116</v>
      </c>
      <c r="AI145" s="2341">
        <v>1429886.9417035391</v>
      </c>
      <c r="AJ145" s="2341">
        <v>983155.68466065789</v>
      </c>
      <c r="AK145" s="2341">
        <v>-1312061.0646979094</v>
      </c>
    </row>
    <row r="146" spans="1:37" ht="16.5" thickBot="1">
      <c r="A146" s="2339" t="s">
        <v>1396</v>
      </c>
      <c r="B146" s="2343">
        <v>-33393.48095889001</v>
      </c>
      <c r="C146" s="2343">
        <v>-30889.917842576047</v>
      </c>
      <c r="D146" s="2343">
        <v>-24691.993296224042</v>
      </c>
      <c r="E146" s="2343">
        <v>-35807.084411711527</v>
      </c>
      <c r="F146" s="2343">
        <v>-61933.54840696801</v>
      </c>
      <c r="G146" s="2343">
        <v>-77583.087081262202</v>
      </c>
      <c r="H146" s="2343">
        <v>-47787.043295099997</v>
      </c>
      <c r="I146" s="2343">
        <v>-39288.513496440013</v>
      </c>
      <c r="J146" s="2343">
        <v>39998.63508790802</v>
      </c>
      <c r="K146" s="2343">
        <v>-35296.843631743744</v>
      </c>
      <c r="L146" s="2343">
        <v>-39166.206166123775</v>
      </c>
      <c r="M146" s="2343">
        <v>-103415.26124837586</v>
      </c>
      <c r="N146" s="2343">
        <v>-42015.187990959981</v>
      </c>
      <c r="O146" s="2343">
        <v>-25641.930492080002</v>
      </c>
      <c r="P146" s="2343">
        <v>15842.895515189994</v>
      </c>
      <c r="Q146" s="2343">
        <v>-74387.19258827997</v>
      </c>
      <c r="R146" s="2343">
        <v>31914.883206129252</v>
      </c>
      <c r="S146" s="2343">
        <v>-92131.021804092714</v>
      </c>
      <c r="T146" s="2343">
        <v>-76776.62730243268</v>
      </c>
      <c r="U146" s="2343">
        <v>-103643.6596251548</v>
      </c>
      <c r="V146" s="2343">
        <v>-55719.623652000053</v>
      </c>
      <c r="W146" s="2343">
        <v>-23787.709679999974</v>
      </c>
      <c r="X146" s="2343">
        <v>35317.968768000042</v>
      </c>
      <c r="Y146" s="2343">
        <v>-148904.54046399999</v>
      </c>
      <c r="Z146" s="2343">
        <v>-54049.132777949999</v>
      </c>
      <c r="AA146" s="2343">
        <v>-67109.506680000006</v>
      </c>
      <c r="AB146" s="2344">
        <v>-63775.511843999993</v>
      </c>
      <c r="AC146" s="2344">
        <v>-68775.543400199997</v>
      </c>
      <c r="AD146" s="2344">
        <v>-72004.409092440008</v>
      </c>
      <c r="AE146" s="2344">
        <v>-73311.033705000009</v>
      </c>
      <c r="AF146" s="2344">
        <v>-72313.53621875</v>
      </c>
      <c r="AG146" s="2344">
        <v>-65131.548716475227</v>
      </c>
      <c r="AH146" s="2344">
        <v>-61409.808757500003</v>
      </c>
      <c r="AI146" s="2344">
        <v>-61852.149418949994</v>
      </c>
      <c r="AJ146" s="2344">
        <v>-111973.96792285</v>
      </c>
      <c r="AK146" s="2344">
        <v>-99594.218521200004</v>
      </c>
    </row>
    <row r="147" spans="1:37" ht="16.5" thickBot="1">
      <c r="A147" s="2342" t="s">
        <v>1397</v>
      </c>
      <c r="B147" s="2343">
        <v>-33145.266960000008</v>
      </c>
      <c r="C147" s="2343">
        <v>-30660.312847441564</v>
      </c>
      <c r="D147" s="2343">
        <v>-24508.457521556946</v>
      </c>
      <c r="E147" s="2343">
        <v>-35540.930079931488</v>
      </c>
      <c r="F147" s="2343">
        <v>-61564.490425368007</v>
      </c>
      <c r="G147" s="2343">
        <v>-77141.553766920595</v>
      </c>
      <c r="H147" s="2343">
        <v>-47358.707155199998</v>
      </c>
      <c r="I147" s="2343">
        <v>-38821.168560000013</v>
      </c>
      <c r="J147" s="2343">
        <v>40384.877280000008</v>
      </c>
      <c r="K147" s="2343">
        <v>-34852.171200000004</v>
      </c>
      <c r="L147" s="2343">
        <v>-38623.22496</v>
      </c>
      <c r="M147" s="2343">
        <v>-102877.40556423951</v>
      </c>
      <c r="N147" s="2343">
        <v>-41103.300831999986</v>
      </c>
      <c r="O147" s="2343">
        <v>-24560.982656</v>
      </c>
      <c r="P147" s="2343">
        <v>16839.096242399995</v>
      </c>
      <c r="Q147" s="2343">
        <v>-73530.778463999974</v>
      </c>
      <c r="R147" s="2343">
        <v>32972.836959279965</v>
      </c>
      <c r="S147" s="2343">
        <v>-90901.086107040042</v>
      </c>
      <c r="T147" s="2343">
        <v>-75546.156509120003</v>
      </c>
      <c r="U147" s="2343">
        <v>-102581.19432078968</v>
      </c>
      <c r="V147" s="2343">
        <v>-54719.471352000051</v>
      </c>
      <c r="W147" s="2343">
        <v>-22558.193279999978</v>
      </c>
      <c r="X147" s="2343">
        <v>36407.127968000044</v>
      </c>
      <c r="Y147" s="2343">
        <v>-147841.90806400002</v>
      </c>
      <c r="Z147" s="2343">
        <v>-53099.041071599997</v>
      </c>
      <c r="AA147" s="2343">
        <v>-65818.597200000004</v>
      </c>
      <c r="AB147" s="2344">
        <v>-62686.478981999993</v>
      </c>
      <c r="AC147" s="2344">
        <v>-67635.641182199994</v>
      </c>
      <c r="AD147" s="2344">
        <v>-70599.719098440008</v>
      </c>
      <c r="AE147" s="2344">
        <v>-71977.222590000019</v>
      </c>
      <c r="AF147" s="2344">
        <v>-70920.860187500002</v>
      </c>
      <c r="AG147" s="2344">
        <v>-63826.085200499998</v>
      </c>
      <c r="AH147" s="2344">
        <v>-59686.383750000001</v>
      </c>
      <c r="AI147" s="2344">
        <v>-60205.362581250003</v>
      </c>
      <c r="AJ147" s="2344">
        <v>-109461.44227750001</v>
      </c>
      <c r="AK147" s="2344">
        <v>-96818.966291999997</v>
      </c>
    </row>
    <row r="148" spans="1:37" ht="16.5" thickBot="1">
      <c r="A148" s="2342" t="s">
        <v>1398</v>
      </c>
      <c r="B148" s="2343">
        <v>-33145.266960000008</v>
      </c>
      <c r="C148" s="2343">
        <v>-30660.312847441564</v>
      </c>
      <c r="D148" s="2343">
        <v>-24508.457521556946</v>
      </c>
      <c r="E148" s="2343">
        <v>-35540.930079931488</v>
      </c>
      <c r="F148" s="2343">
        <v>-61564.490425368007</v>
      </c>
      <c r="G148" s="2343">
        <v>-77141.553766920595</v>
      </c>
      <c r="H148" s="2343">
        <v>-47358.707155199998</v>
      </c>
      <c r="I148" s="2343">
        <v>-38821.168560000013</v>
      </c>
      <c r="J148" s="2343">
        <v>40384.877280000008</v>
      </c>
      <c r="K148" s="2343">
        <v>-34852.171200000004</v>
      </c>
      <c r="L148" s="2343">
        <v>-38623.22496</v>
      </c>
      <c r="M148" s="2343">
        <v>-102877.40556423951</v>
      </c>
      <c r="N148" s="2343">
        <v>-41103.300831999986</v>
      </c>
      <c r="O148" s="2343">
        <v>-24560.982656</v>
      </c>
      <c r="P148" s="2343">
        <v>16839.096242399995</v>
      </c>
      <c r="Q148" s="2343">
        <v>-73530.778463999974</v>
      </c>
      <c r="R148" s="2343">
        <v>32972.836959279965</v>
      </c>
      <c r="S148" s="2343">
        <v>-90901.086107040042</v>
      </c>
      <c r="T148" s="2343">
        <v>-75546.156509120003</v>
      </c>
      <c r="U148" s="2343">
        <v>-102581.19432078968</v>
      </c>
      <c r="V148" s="2343">
        <v>-54719.471352000051</v>
      </c>
      <c r="W148" s="2343">
        <v>-22558.193279999978</v>
      </c>
      <c r="X148" s="2343">
        <v>36407.127968000044</v>
      </c>
      <c r="Y148" s="2343">
        <v>-147841.90806400002</v>
      </c>
      <c r="Z148" s="2343">
        <v>-53099.041071599997</v>
      </c>
      <c r="AA148" s="2343">
        <v>-65818.597200000004</v>
      </c>
      <c r="AB148" s="2344">
        <v>-62686.478981999993</v>
      </c>
      <c r="AC148" s="2344">
        <v>-67635.641182199994</v>
      </c>
      <c r="AD148" s="2344">
        <v>-70599.719098440008</v>
      </c>
      <c r="AE148" s="2344">
        <v>-71977.222590000019</v>
      </c>
      <c r="AF148" s="2344">
        <v>-70920.860187500002</v>
      </c>
      <c r="AG148" s="2344">
        <v>-63826.085200499998</v>
      </c>
      <c r="AH148" s="2344">
        <v>-59686.383750000001</v>
      </c>
      <c r="AI148" s="2344">
        <v>-60205.362581250003</v>
      </c>
      <c r="AJ148" s="2344">
        <v>-109461.44227750001</v>
      </c>
      <c r="AK148" s="2344">
        <v>-96818.966291999997</v>
      </c>
    </row>
    <row r="149" spans="1:37" ht="16.5" thickBot="1">
      <c r="A149" s="2342" t="s">
        <v>1399</v>
      </c>
      <c r="B149" s="2343">
        <v>0</v>
      </c>
      <c r="C149" s="2343">
        <v>0</v>
      </c>
      <c r="D149" s="2343">
        <v>0</v>
      </c>
      <c r="E149" s="2343">
        <v>0</v>
      </c>
      <c r="F149" s="2343">
        <v>0</v>
      </c>
      <c r="G149" s="2343">
        <v>0</v>
      </c>
      <c r="H149" s="2343">
        <v>0</v>
      </c>
      <c r="I149" s="2343">
        <v>0</v>
      </c>
      <c r="J149" s="2343">
        <v>0</v>
      </c>
      <c r="K149" s="2343">
        <v>0</v>
      </c>
      <c r="L149" s="2343">
        <v>0</v>
      </c>
      <c r="M149" s="2343">
        <v>0</v>
      </c>
      <c r="N149" s="2343">
        <v>0</v>
      </c>
      <c r="O149" s="2343">
        <v>0</v>
      </c>
      <c r="P149" s="2343">
        <v>0</v>
      </c>
      <c r="Q149" s="2343">
        <v>0</v>
      </c>
      <c r="R149" s="2343">
        <v>0</v>
      </c>
      <c r="S149" s="2343">
        <v>0</v>
      </c>
      <c r="T149" s="2343">
        <v>0</v>
      </c>
      <c r="U149" s="2343">
        <v>0</v>
      </c>
      <c r="V149" s="2343">
        <v>0</v>
      </c>
      <c r="W149" s="2343">
        <v>0</v>
      </c>
      <c r="X149" s="2343">
        <v>0</v>
      </c>
      <c r="Y149" s="2343">
        <v>0</v>
      </c>
      <c r="Z149" s="2343">
        <v>0</v>
      </c>
      <c r="AA149" s="2343">
        <v>0</v>
      </c>
      <c r="AB149" s="2344">
        <v>0</v>
      </c>
      <c r="AC149" s="2344">
        <v>0</v>
      </c>
      <c r="AD149" s="2344">
        <v>0</v>
      </c>
      <c r="AE149" s="2344">
        <v>0</v>
      </c>
      <c r="AF149" s="2344">
        <v>0</v>
      </c>
      <c r="AG149" s="2344">
        <v>0</v>
      </c>
      <c r="AH149" s="2344">
        <v>0</v>
      </c>
      <c r="AI149" s="2344">
        <v>0</v>
      </c>
      <c r="AJ149" s="2344">
        <v>0</v>
      </c>
      <c r="AK149" s="2344">
        <v>0</v>
      </c>
    </row>
    <row r="150" spans="1:37" ht="16.5" thickBot="1">
      <c r="A150" s="2342" t="s">
        <v>1400</v>
      </c>
      <c r="B150" s="2343">
        <v>-248.21399889000003</v>
      </c>
      <c r="C150" s="2343">
        <v>-229.60499513448218</v>
      </c>
      <c r="D150" s="2343">
        <v>-183.53577466709734</v>
      </c>
      <c r="E150" s="2343">
        <v>-266.15433178003531</v>
      </c>
      <c r="F150" s="2343">
        <v>-369.05798160000006</v>
      </c>
      <c r="G150" s="2343">
        <v>-441.53331434160009</v>
      </c>
      <c r="H150" s="2343">
        <v>-428.33613990000003</v>
      </c>
      <c r="I150" s="2343">
        <v>-467.34493644000008</v>
      </c>
      <c r="J150" s="2343">
        <v>-386.24219209198827</v>
      </c>
      <c r="K150" s="2343">
        <v>-444.67243174373931</v>
      </c>
      <c r="L150" s="2343">
        <v>-542.98120612377522</v>
      </c>
      <c r="M150" s="2343">
        <v>-537.85568413635633</v>
      </c>
      <c r="N150" s="2343">
        <v>-911.88715896000008</v>
      </c>
      <c r="O150" s="2343">
        <v>-1080.9478360800001</v>
      </c>
      <c r="P150" s="2343">
        <v>-996.20072721000008</v>
      </c>
      <c r="Q150" s="2343">
        <v>-856.41412428000001</v>
      </c>
      <c r="R150" s="2343">
        <v>-1057.9537531507144</v>
      </c>
      <c r="S150" s="2343">
        <v>-1229.9356970526662</v>
      </c>
      <c r="T150" s="2343">
        <v>-1230.4707933126842</v>
      </c>
      <c r="U150" s="2343">
        <v>-1062.4653043651163</v>
      </c>
      <c r="V150" s="2343">
        <v>-1000.1523000000001</v>
      </c>
      <c r="W150" s="2343">
        <v>-1229.5164</v>
      </c>
      <c r="X150" s="2343">
        <v>-1089.1592000000001</v>
      </c>
      <c r="Y150" s="2343">
        <v>-1062.6324</v>
      </c>
      <c r="Z150" s="2343">
        <v>-950.09170634999998</v>
      </c>
      <c r="AA150" s="2343">
        <v>-1290.9094800000003</v>
      </c>
      <c r="AB150" s="2344">
        <v>-1089.032862</v>
      </c>
      <c r="AC150" s="2344">
        <v>-1139.9022180000002</v>
      </c>
      <c r="AD150" s="2344">
        <v>-1404.6899940000001</v>
      </c>
      <c r="AE150" s="2344">
        <v>-1333.8111150000002</v>
      </c>
      <c r="AF150" s="2344">
        <v>-1392.6760312500001</v>
      </c>
      <c r="AG150" s="2344">
        <v>-1305.4635159752243</v>
      </c>
      <c r="AH150" s="2344">
        <v>-1723.4250074999998</v>
      </c>
      <c r="AI150" s="2344">
        <v>-1646.7868377</v>
      </c>
      <c r="AJ150" s="2344">
        <v>-2512.5256453500001</v>
      </c>
      <c r="AK150" s="2344">
        <v>-2775.2522292000003</v>
      </c>
    </row>
    <row r="151" spans="1:37" ht="16.5" thickBot="1">
      <c r="A151" s="2342" t="s">
        <v>1401</v>
      </c>
      <c r="B151" s="2343">
        <v>0</v>
      </c>
      <c r="C151" s="2343">
        <v>0</v>
      </c>
      <c r="D151" s="2343">
        <v>0</v>
      </c>
      <c r="E151" s="2343">
        <v>0</v>
      </c>
      <c r="F151" s="2343">
        <v>0</v>
      </c>
      <c r="G151" s="2343">
        <v>0</v>
      </c>
      <c r="H151" s="2343">
        <v>0</v>
      </c>
      <c r="I151" s="2343">
        <v>0</v>
      </c>
      <c r="J151" s="2343">
        <v>0</v>
      </c>
      <c r="K151" s="2343">
        <v>0</v>
      </c>
      <c r="L151" s="2343">
        <v>0</v>
      </c>
      <c r="M151" s="2343">
        <v>0</v>
      </c>
      <c r="N151" s="2343">
        <v>0</v>
      </c>
      <c r="O151" s="2343">
        <v>0</v>
      </c>
      <c r="P151" s="2343">
        <v>0</v>
      </c>
      <c r="Q151" s="2343">
        <v>0</v>
      </c>
      <c r="R151" s="2343">
        <v>0</v>
      </c>
      <c r="S151" s="2343">
        <v>0</v>
      </c>
      <c r="T151" s="2343">
        <v>0</v>
      </c>
      <c r="U151" s="2343">
        <v>0</v>
      </c>
      <c r="V151" s="2343">
        <v>0</v>
      </c>
      <c r="W151" s="2343">
        <v>0</v>
      </c>
      <c r="X151" s="2343">
        <v>0</v>
      </c>
      <c r="Y151" s="2343">
        <v>0</v>
      </c>
      <c r="Z151" s="2343">
        <v>0</v>
      </c>
      <c r="AA151" s="2343">
        <v>0</v>
      </c>
      <c r="AB151" s="2344">
        <v>0</v>
      </c>
      <c r="AC151" s="2344">
        <v>0</v>
      </c>
      <c r="AD151" s="2344">
        <v>0</v>
      </c>
      <c r="AE151" s="2344">
        <v>0</v>
      </c>
      <c r="AF151" s="2344">
        <v>0</v>
      </c>
      <c r="AG151" s="2344">
        <v>0</v>
      </c>
      <c r="AH151" s="2344">
        <v>0</v>
      </c>
      <c r="AI151" s="2344">
        <v>0</v>
      </c>
      <c r="AJ151" s="2344">
        <v>0</v>
      </c>
      <c r="AK151" s="2344">
        <v>0</v>
      </c>
    </row>
    <row r="152" spans="1:37" ht="16.5" thickBot="1">
      <c r="A152" s="2342" t="s">
        <v>1398</v>
      </c>
      <c r="B152" s="2343">
        <v>0</v>
      </c>
      <c r="C152" s="2343">
        <v>0</v>
      </c>
      <c r="D152" s="2343">
        <v>0</v>
      </c>
      <c r="E152" s="2343">
        <v>0</v>
      </c>
      <c r="F152" s="2343">
        <v>0</v>
      </c>
      <c r="G152" s="2343">
        <v>0</v>
      </c>
      <c r="H152" s="2343">
        <v>0</v>
      </c>
      <c r="I152" s="2343">
        <v>0</v>
      </c>
      <c r="J152" s="2343">
        <v>0</v>
      </c>
      <c r="K152" s="2343">
        <v>0</v>
      </c>
      <c r="L152" s="2343">
        <v>0</v>
      </c>
      <c r="M152" s="2343">
        <v>0</v>
      </c>
      <c r="N152" s="2343">
        <v>0</v>
      </c>
      <c r="O152" s="2343">
        <v>0</v>
      </c>
      <c r="P152" s="2343">
        <v>0</v>
      </c>
      <c r="Q152" s="2343">
        <v>0</v>
      </c>
      <c r="R152" s="2343">
        <v>0</v>
      </c>
      <c r="S152" s="2343">
        <v>0</v>
      </c>
      <c r="T152" s="2343">
        <v>0</v>
      </c>
      <c r="U152" s="2343">
        <v>0</v>
      </c>
      <c r="V152" s="2343">
        <v>0</v>
      </c>
      <c r="W152" s="2343">
        <v>0</v>
      </c>
      <c r="X152" s="2343">
        <v>0</v>
      </c>
      <c r="Y152" s="2343">
        <v>0</v>
      </c>
      <c r="Z152" s="2343">
        <v>0</v>
      </c>
      <c r="AA152" s="2343">
        <v>0</v>
      </c>
      <c r="AB152" s="2344">
        <v>0</v>
      </c>
      <c r="AC152" s="2344">
        <v>0</v>
      </c>
      <c r="AD152" s="2344">
        <v>0</v>
      </c>
      <c r="AE152" s="2344">
        <v>0</v>
      </c>
      <c r="AF152" s="2344">
        <v>0</v>
      </c>
      <c r="AG152" s="2344">
        <v>0</v>
      </c>
      <c r="AH152" s="2344">
        <v>0</v>
      </c>
      <c r="AI152" s="2344">
        <v>0</v>
      </c>
      <c r="AJ152" s="2344">
        <v>0</v>
      </c>
      <c r="AK152" s="2344">
        <v>0</v>
      </c>
    </row>
    <row r="153" spans="1:37" ht="16.5" thickBot="1">
      <c r="A153" s="2342" t="s">
        <v>1399</v>
      </c>
      <c r="B153" s="2343">
        <v>0</v>
      </c>
      <c r="C153" s="2343">
        <v>0</v>
      </c>
      <c r="D153" s="2343">
        <v>0</v>
      </c>
      <c r="E153" s="2343">
        <v>0</v>
      </c>
      <c r="F153" s="2343">
        <v>0</v>
      </c>
      <c r="G153" s="2343">
        <v>0</v>
      </c>
      <c r="H153" s="2343">
        <v>0</v>
      </c>
      <c r="I153" s="2343">
        <v>0</v>
      </c>
      <c r="J153" s="2343">
        <v>0</v>
      </c>
      <c r="K153" s="2343">
        <v>0</v>
      </c>
      <c r="L153" s="2343">
        <v>0</v>
      </c>
      <c r="M153" s="2343">
        <v>0</v>
      </c>
      <c r="N153" s="2343">
        <v>0</v>
      </c>
      <c r="O153" s="2343">
        <v>0</v>
      </c>
      <c r="P153" s="2343">
        <v>0</v>
      </c>
      <c r="Q153" s="2343">
        <v>0</v>
      </c>
      <c r="R153" s="2343">
        <v>0</v>
      </c>
      <c r="S153" s="2343">
        <v>0</v>
      </c>
      <c r="T153" s="2343">
        <v>0</v>
      </c>
      <c r="U153" s="2343">
        <v>0</v>
      </c>
      <c r="V153" s="2343">
        <v>0</v>
      </c>
      <c r="W153" s="2343">
        <v>0</v>
      </c>
      <c r="X153" s="2343">
        <v>0</v>
      </c>
      <c r="Y153" s="2343">
        <v>0</v>
      </c>
      <c r="Z153" s="2343">
        <v>0</v>
      </c>
      <c r="AA153" s="2343">
        <v>0</v>
      </c>
      <c r="AB153" s="2344">
        <v>0</v>
      </c>
      <c r="AC153" s="2344">
        <v>0</v>
      </c>
      <c r="AD153" s="2344">
        <v>0</v>
      </c>
      <c r="AE153" s="2344">
        <v>0</v>
      </c>
      <c r="AF153" s="2344">
        <v>0</v>
      </c>
      <c r="AG153" s="2344">
        <v>0</v>
      </c>
      <c r="AH153" s="2344">
        <v>0</v>
      </c>
      <c r="AI153" s="2344">
        <v>0</v>
      </c>
      <c r="AJ153" s="2344">
        <v>0</v>
      </c>
      <c r="AK153" s="2344">
        <v>0</v>
      </c>
    </row>
    <row r="154" spans="1:37" ht="16.5" thickBot="1">
      <c r="A154" s="2339" t="s">
        <v>1402</v>
      </c>
      <c r="B154" s="2340">
        <v>-150162.41680830001</v>
      </c>
      <c r="C154" s="2340">
        <v>-138904.49827501993</v>
      </c>
      <c r="D154" s="2340">
        <v>-111033.92885994571</v>
      </c>
      <c r="E154" s="2340">
        <v>-161015.80846695096</v>
      </c>
      <c r="F154" s="2340">
        <v>-77933.885399999999</v>
      </c>
      <c r="G154" s="2340">
        <v>-20419.473871800004</v>
      </c>
      <c r="H154" s="2340">
        <v>-12199.654961999999</v>
      </c>
      <c r="I154" s="2340">
        <v>-10657.0728</v>
      </c>
      <c r="J154" s="2340">
        <v>-44006.263200000001</v>
      </c>
      <c r="K154" s="2340">
        <v>-39514.214879999992</v>
      </c>
      <c r="L154" s="2340">
        <v>-43854.057599999993</v>
      </c>
      <c r="M154" s="2340">
        <v>-41090.83600059856</v>
      </c>
      <c r="N154" s="2340">
        <v>-52945.917600000008</v>
      </c>
      <c r="O154" s="2340">
        <v>-57972.591600000007</v>
      </c>
      <c r="P154" s="2340">
        <v>-71617.687380000003</v>
      </c>
      <c r="Q154" s="2340">
        <v>-65178.00432</v>
      </c>
      <c r="R154" s="2340">
        <v>-28991.878499399998</v>
      </c>
      <c r="S154" s="2340">
        <v>-122630.9896626</v>
      </c>
      <c r="T154" s="2340">
        <v>-65895.629098800011</v>
      </c>
      <c r="U154" s="2340">
        <v>-108193.53171040326</v>
      </c>
      <c r="V154" s="2340">
        <v>-69415.40655</v>
      </c>
      <c r="W154" s="2340">
        <v>-176679.40027499999</v>
      </c>
      <c r="X154" s="2340">
        <v>-139715.87539999999</v>
      </c>
      <c r="Y154" s="2340">
        <v>-120774.95999999999</v>
      </c>
      <c r="Z154" s="2340">
        <v>-185491.38325049999</v>
      </c>
      <c r="AA154" s="2340">
        <v>-113488.40853003609</v>
      </c>
      <c r="AB154" s="2341">
        <v>-105420.87739199999</v>
      </c>
      <c r="AC154" s="2341">
        <v>-137426.75569350002</v>
      </c>
      <c r="AD154" s="2341">
        <v>-111414.53776250001</v>
      </c>
      <c r="AE154" s="2341">
        <v>-72160.474749999994</v>
      </c>
      <c r="AF154" s="2341">
        <v>-103547.30508749999</v>
      </c>
      <c r="AG154" s="2341">
        <v>-43260.432704999992</v>
      </c>
      <c r="AH154" s="2341">
        <v>-13482.356249999999</v>
      </c>
      <c r="AI154" s="2341">
        <v>-12791.129361750001</v>
      </c>
      <c r="AJ154" s="2341">
        <v>-14405.814250000001</v>
      </c>
      <c r="AK154" s="2341">
        <v>0</v>
      </c>
    </row>
    <row r="155" spans="1:37" ht="16.5" thickBot="1">
      <c r="A155" s="2342" t="s">
        <v>1403</v>
      </c>
      <c r="B155" s="2343">
        <v>-128324.0593908</v>
      </c>
      <c r="C155" s="2343">
        <v>-118703.39772866319</v>
      </c>
      <c r="D155" s="2343">
        <v>-94886.089237676541</v>
      </c>
      <c r="E155" s="2343">
        <v>-137599.02516052619</v>
      </c>
      <c r="F155" s="2343">
        <v>-71439.394950000002</v>
      </c>
      <c r="G155" s="2343">
        <v>-18717.851049150006</v>
      </c>
      <c r="H155" s="2343">
        <v>-11183.017048499998</v>
      </c>
      <c r="I155" s="2343">
        <v>-9768.9833999999992</v>
      </c>
      <c r="J155" s="2343">
        <v>-40339.0746</v>
      </c>
      <c r="K155" s="2343">
        <v>-36221.363639999996</v>
      </c>
      <c r="L155" s="2343">
        <v>-40199.552799999998</v>
      </c>
      <c r="M155" s="2343">
        <v>-37666.599667215349</v>
      </c>
      <c r="N155" s="2343">
        <v>-48533.757800000007</v>
      </c>
      <c r="O155" s="2343">
        <v>-53141.542300000001</v>
      </c>
      <c r="P155" s="2343">
        <v>-65649.546765000006</v>
      </c>
      <c r="Q155" s="2343">
        <v>-59746.503960000002</v>
      </c>
      <c r="R155" s="2343">
        <v>-26575.888624449999</v>
      </c>
      <c r="S155" s="2343">
        <v>-112411.74052405001</v>
      </c>
      <c r="T155" s="2343">
        <v>-60404.32667390001</v>
      </c>
      <c r="U155" s="2343">
        <v>-99177.404067869647</v>
      </c>
      <c r="V155" s="2343">
        <v>-55532.325240000006</v>
      </c>
      <c r="W155" s="2343">
        <v>-141343.52022000001</v>
      </c>
      <c r="X155" s="2343">
        <v>-111772.70031999999</v>
      </c>
      <c r="Y155" s="2343">
        <v>-96619.968000000008</v>
      </c>
      <c r="Z155" s="2343">
        <v>-148393.1066004</v>
      </c>
      <c r="AA155" s="2343">
        <v>-90790.726824028854</v>
      </c>
      <c r="AB155" s="2344">
        <v>-84336.701913600002</v>
      </c>
      <c r="AC155" s="2344">
        <v>-109941.40455480001</v>
      </c>
      <c r="AD155" s="2344">
        <v>-89131.630210000018</v>
      </c>
      <c r="AE155" s="2344">
        <v>-57728.379800000002</v>
      </c>
      <c r="AF155" s="2344">
        <v>-82837.844069999992</v>
      </c>
      <c r="AG155" s="2344">
        <v>-34608.346163999995</v>
      </c>
      <c r="AH155" s="2344">
        <v>-10785.885</v>
      </c>
      <c r="AI155" s="2344">
        <v>-10232.903489400001</v>
      </c>
      <c r="AJ155" s="2344">
        <v>-11524.651400000001</v>
      </c>
      <c r="AK155" s="2344">
        <v>0</v>
      </c>
    </row>
    <row r="156" spans="1:37" ht="16.5" thickBot="1">
      <c r="A156" s="2342" t="s">
        <v>1404</v>
      </c>
      <c r="B156" s="2343">
        <v>-21838.357417500007</v>
      </c>
      <c r="C156" s="2343">
        <v>-20201.100546356742</v>
      </c>
      <c r="D156" s="2343">
        <v>-16147.839622269157</v>
      </c>
      <c r="E156" s="2343">
        <v>-23416.783306424775</v>
      </c>
      <c r="F156" s="2343">
        <v>-6494.4904500000002</v>
      </c>
      <c r="G156" s="2343">
        <v>-1701.6228226500004</v>
      </c>
      <c r="H156" s="2343">
        <v>-1016.6379134999999</v>
      </c>
      <c r="I156" s="2343">
        <v>-888.08939999999996</v>
      </c>
      <c r="J156" s="2343">
        <v>-3667.1886000000004</v>
      </c>
      <c r="K156" s="2343">
        <v>-3292.8512399999995</v>
      </c>
      <c r="L156" s="2343">
        <v>-3654.5047999999997</v>
      </c>
      <c r="M156" s="2343">
        <v>-3424.2363333832136</v>
      </c>
      <c r="N156" s="2343">
        <v>-4412.1598000000004</v>
      </c>
      <c r="O156" s="2343">
        <v>-4831.0493000000006</v>
      </c>
      <c r="P156" s="2343">
        <v>-5968.1406150000003</v>
      </c>
      <c r="Q156" s="2343">
        <v>-5431.5003600000009</v>
      </c>
      <c r="R156" s="2343">
        <v>-2415.9898749499998</v>
      </c>
      <c r="S156" s="2343">
        <v>-10219.24913855</v>
      </c>
      <c r="T156" s="2343">
        <v>-5491.3024249</v>
      </c>
      <c r="U156" s="2343">
        <v>-9016.1276425336055</v>
      </c>
      <c r="V156" s="2343">
        <v>-13883.081310000001</v>
      </c>
      <c r="W156" s="2343">
        <v>-35335.880055000001</v>
      </c>
      <c r="X156" s="2343">
        <v>-27943.175079999997</v>
      </c>
      <c r="Y156" s="2343">
        <v>-24154.992000000002</v>
      </c>
      <c r="Z156" s="2343">
        <v>-37098.276650100001</v>
      </c>
      <c r="AA156" s="2343">
        <v>-22697.681706007214</v>
      </c>
      <c r="AB156" s="2344">
        <v>-21084.1754784</v>
      </c>
      <c r="AC156" s="2344">
        <v>-27485.351138700004</v>
      </c>
      <c r="AD156" s="2344">
        <v>-22282.907552500004</v>
      </c>
      <c r="AE156" s="2344">
        <v>-14432.094950000001</v>
      </c>
      <c r="AF156" s="2344">
        <v>-20709.461017499998</v>
      </c>
      <c r="AG156" s="2344">
        <v>-8652.0865409999988</v>
      </c>
      <c r="AH156" s="2344">
        <v>-2696.4712500000001</v>
      </c>
      <c r="AI156" s="2344">
        <v>-2558.2258723500004</v>
      </c>
      <c r="AJ156" s="2344">
        <v>-2881.1628500000002</v>
      </c>
      <c r="AK156" s="2344">
        <v>0</v>
      </c>
    </row>
    <row r="157" spans="1:37" ht="16.5" thickBot="1">
      <c r="A157" s="2360" t="s">
        <v>1405</v>
      </c>
      <c r="B157" s="2343">
        <v>0</v>
      </c>
      <c r="C157" s="2343">
        <v>0</v>
      </c>
      <c r="D157" s="2343">
        <v>0</v>
      </c>
      <c r="E157" s="2343">
        <v>0</v>
      </c>
      <c r="F157" s="2343">
        <v>0</v>
      </c>
      <c r="G157" s="2343">
        <v>0</v>
      </c>
      <c r="H157" s="2343">
        <v>0</v>
      </c>
      <c r="I157" s="2343">
        <v>0</v>
      </c>
      <c r="J157" s="2343">
        <v>0</v>
      </c>
      <c r="K157" s="2343">
        <v>0</v>
      </c>
      <c r="L157" s="2343">
        <v>0</v>
      </c>
      <c r="M157" s="2343">
        <v>0</v>
      </c>
      <c r="N157" s="2343">
        <v>0</v>
      </c>
      <c r="O157" s="2343">
        <v>0</v>
      </c>
      <c r="P157" s="2343">
        <v>0</v>
      </c>
      <c r="Q157" s="2343">
        <v>0</v>
      </c>
      <c r="R157" s="2343">
        <v>0</v>
      </c>
      <c r="S157" s="2343">
        <v>0</v>
      </c>
      <c r="T157" s="2343">
        <v>0</v>
      </c>
      <c r="U157" s="2343">
        <v>0</v>
      </c>
      <c r="V157" s="2343">
        <v>0</v>
      </c>
      <c r="W157" s="2343">
        <v>0</v>
      </c>
      <c r="X157" s="2343">
        <v>0</v>
      </c>
      <c r="Y157" s="2343">
        <v>0</v>
      </c>
      <c r="Z157" s="2343">
        <v>0</v>
      </c>
      <c r="AA157" s="2343">
        <v>0</v>
      </c>
      <c r="AB157" s="2344">
        <v>0</v>
      </c>
      <c r="AC157" s="2344">
        <v>0</v>
      </c>
      <c r="AD157" s="2344">
        <v>0</v>
      </c>
      <c r="AE157" s="2344">
        <v>0</v>
      </c>
      <c r="AF157" s="2344">
        <v>0</v>
      </c>
      <c r="AG157" s="2344">
        <v>0</v>
      </c>
      <c r="AH157" s="2344">
        <v>0</v>
      </c>
      <c r="AI157" s="2344">
        <v>0</v>
      </c>
      <c r="AJ157" s="2344">
        <v>0</v>
      </c>
      <c r="AK157" s="2344">
        <v>0</v>
      </c>
    </row>
    <row r="158" spans="1:37" ht="16.5" thickBot="1">
      <c r="A158" s="2360" t="s">
        <v>1406</v>
      </c>
      <c r="B158" s="2343">
        <v>-21838.357417500007</v>
      </c>
      <c r="C158" s="2343">
        <v>-20201.100546356742</v>
      </c>
      <c r="D158" s="2343">
        <v>-16147.839622269157</v>
      </c>
      <c r="E158" s="2343">
        <v>-23416.783306424775</v>
      </c>
      <c r="F158" s="2343">
        <v>-6494.4904500000002</v>
      </c>
      <c r="G158" s="2343">
        <v>-1701.6228226500004</v>
      </c>
      <c r="H158" s="2343">
        <v>-1016.6379134999999</v>
      </c>
      <c r="I158" s="2343">
        <v>-888.08939999999996</v>
      </c>
      <c r="J158" s="2343">
        <v>-3667.1886000000004</v>
      </c>
      <c r="K158" s="2343">
        <v>-3292.8512399999995</v>
      </c>
      <c r="L158" s="2343">
        <v>-3654.5047999999997</v>
      </c>
      <c r="M158" s="2343">
        <v>-3424.2363333832136</v>
      </c>
      <c r="N158" s="2343">
        <v>-4412.1598000000004</v>
      </c>
      <c r="O158" s="2343">
        <v>-4831.0493000000006</v>
      </c>
      <c r="P158" s="2343">
        <v>-5968.1406150000003</v>
      </c>
      <c r="Q158" s="2343">
        <v>-5431.5003600000009</v>
      </c>
      <c r="R158" s="2343">
        <v>-2415.9898749499998</v>
      </c>
      <c r="S158" s="2343">
        <v>-10219.24913855</v>
      </c>
      <c r="T158" s="2343">
        <v>-5491.3024249</v>
      </c>
      <c r="U158" s="2343">
        <v>-9016.1276425336055</v>
      </c>
      <c r="V158" s="2343">
        <v>-13883.081310000001</v>
      </c>
      <c r="W158" s="2343">
        <v>-35335.880055000001</v>
      </c>
      <c r="X158" s="2343">
        <v>-27943.175079999997</v>
      </c>
      <c r="Y158" s="2343">
        <v>-24154.992000000002</v>
      </c>
      <c r="Z158" s="2343">
        <v>-37098.276650100001</v>
      </c>
      <c r="AA158" s="2343">
        <v>-22697.681706007214</v>
      </c>
      <c r="AB158" s="2344">
        <v>-21084.1754784</v>
      </c>
      <c r="AC158" s="2344">
        <v>-27485.351138700004</v>
      </c>
      <c r="AD158" s="2344">
        <v>-22282.907552500004</v>
      </c>
      <c r="AE158" s="2344">
        <v>-14432.094950000001</v>
      </c>
      <c r="AF158" s="2344">
        <v>-20709.461017499998</v>
      </c>
      <c r="AG158" s="2344">
        <v>-8652.0865409999988</v>
      </c>
      <c r="AH158" s="2344">
        <v>-2696.4712500000001</v>
      </c>
      <c r="AI158" s="2344">
        <v>-2558.2258723500004</v>
      </c>
      <c r="AJ158" s="2344">
        <v>-2881.1628500000002</v>
      </c>
      <c r="AK158" s="2344">
        <v>0</v>
      </c>
    </row>
    <row r="159" spans="1:37" ht="16.5" thickBot="1">
      <c r="A159" s="2339" t="s">
        <v>1407</v>
      </c>
      <c r="B159" s="2340">
        <v>-248700.968588024</v>
      </c>
      <c r="C159" s="2340">
        <v>-283751.93859910686</v>
      </c>
      <c r="D159" s="2340">
        <v>-443792.55814127153</v>
      </c>
      <c r="E159" s="2340">
        <v>-298416.38392554777</v>
      </c>
      <c r="F159" s="2340">
        <v>275136.52473541134</v>
      </c>
      <c r="G159" s="2340">
        <v>-208734.32488716731</v>
      </c>
      <c r="H159" s="2340">
        <v>-452042.13500020688</v>
      </c>
      <c r="I159" s="2340">
        <v>-595200.72997119103</v>
      </c>
      <c r="J159" s="2340">
        <v>-2972046.5363236214</v>
      </c>
      <c r="K159" s="2340">
        <v>-1693471.2740233326</v>
      </c>
      <c r="L159" s="2340">
        <v>2452690.883579738</v>
      </c>
      <c r="M159" s="2340">
        <v>187697.91837728722</v>
      </c>
      <c r="N159" s="2340">
        <v>40871.767125255778</v>
      </c>
      <c r="O159" s="2340">
        <v>-1580680.1709301432</v>
      </c>
      <c r="P159" s="2340">
        <v>-660936.95848272799</v>
      </c>
      <c r="Q159" s="2340">
        <v>-485002.98851124849</v>
      </c>
      <c r="R159" s="2340">
        <v>475553.76283857191</v>
      </c>
      <c r="S159" s="2340">
        <v>-972551.5912330565</v>
      </c>
      <c r="T159" s="2340">
        <v>-1451066.5832879555</v>
      </c>
      <c r="U159" s="2340">
        <v>-1609172.8479286609</v>
      </c>
      <c r="V159" s="2340">
        <v>-660720.87547061977</v>
      </c>
      <c r="W159" s="2340">
        <v>-826526.24564535869</v>
      </c>
      <c r="X159" s="2340">
        <v>633155.9217452649</v>
      </c>
      <c r="Y159" s="2340">
        <v>-762139.75423886115</v>
      </c>
      <c r="Z159" s="2340">
        <v>-747460.77301744977</v>
      </c>
      <c r="AA159" s="2340">
        <v>-1077732.0536330394</v>
      </c>
      <c r="AB159" s="2341">
        <v>-344346.92479981622</v>
      </c>
      <c r="AC159" s="2341">
        <v>480552.02458964346</v>
      </c>
      <c r="AD159" s="2341">
        <v>-53530.703007561686</v>
      </c>
      <c r="AE159" s="2341">
        <v>-1086519.4896687712</v>
      </c>
      <c r="AF159" s="2341">
        <v>-216573.34592775768</v>
      </c>
      <c r="AG159" s="2341">
        <v>-663693.46512003161</v>
      </c>
      <c r="AH159" s="2341">
        <v>-1894636.9746356157</v>
      </c>
      <c r="AI159" s="2341">
        <v>1334324.6922532388</v>
      </c>
      <c r="AJ159" s="2341">
        <v>292349.73128650733</v>
      </c>
      <c r="AK159" s="2341">
        <v>-216761.67648981349</v>
      </c>
    </row>
    <row r="160" spans="1:37" ht="16.5" thickBot="1">
      <c r="A160" s="2342" t="s">
        <v>1408</v>
      </c>
      <c r="B160" s="2343">
        <v>-83614.128273723865</v>
      </c>
      <c r="C160" s="2343">
        <v>-103217.19104750533</v>
      </c>
      <c r="D160" s="2343">
        <v>-101215.30188141705</v>
      </c>
      <c r="E160" s="2343">
        <v>-46924.826191520042</v>
      </c>
      <c r="F160" s="2343">
        <v>-177598.01459858535</v>
      </c>
      <c r="G160" s="2343">
        <v>-213807.80289412488</v>
      </c>
      <c r="H160" s="2343">
        <v>-266700.38160249521</v>
      </c>
      <c r="I160" s="2343">
        <v>-335096.67194615927</v>
      </c>
      <c r="J160" s="2343">
        <v>-260010.76365112924</v>
      </c>
      <c r="K160" s="2343">
        <v>-162801.75100047592</v>
      </c>
      <c r="L160" s="2343">
        <v>-418649.03880763386</v>
      </c>
      <c r="M160" s="2343">
        <v>-267257.136501097</v>
      </c>
      <c r="N160" s="2343">
        <v>-181339.91708340659</v>
      </c>
      <c r="O160" s="2343">
        <v>-241544.12127236338</v>
      </c>
      <c r="P160" s="2343">
        <v>-356987.33127186197</v>
      </c>
      <c r="Q160" s="2343">
        <v>-311638.28069675696</v>
      </c>
      <c r="R160" s="2343">
        <v>-283499.85531100002</v>
      </c>
      <c r="S160" s="2343">
        <v>-308561.50203198404</v>
      </c>
      <c r="T160" s="2343">
        <v>-351068.93579000002</v>
      </c>
      <c r="U160" s="2343">
        <v>-313894.87201300706</v>
      </c>
      <c r="V160" s="2343">
        <v>-336193.16010000004</v>
      </c>
      <c r="W160" s="2343">
        <v>-495717.8262158173</v>
      </c>
      <c r="X160" s="2343">
        <v>-460076.13799999998</v>
      </c>
      <c r="Y160" s="2343">
        <v>-313900.98680000001</v>
      </c>
      <c r="Z160" s="2343">
        <v>-543627.69202585053</v>
      </c>
      <c r="AA160" s="2343">
        <v>-554812.23489289696</v>
      </c>
      <c r="AB160" s="2344">
        <v>-519497.7797761804</v>
      </c>
      <c r="AC160" s="2344">
        <v>-418666.19511204015</v>
      </c>
      <c r="AD160" s="2344">
        <v>-328650.67053149216</v>
      </c>
      <c r="AE160" s="2344">
        <v>-387012.38524380821</v>
      </c>
      <c r="AF160" s="2344">
        <v>-308279.66551904689</v>
      </c>
      <c r="AG160" s="2344">
        <v>-302060.18839605583</v>
      </c>
      <c r="AH160" s="2344">
        <v>-207663.13868429174</v>
      </c>
      <c r="AI160" s="2344">
        <v>-289910.43417754956</v>
      </c>
      <c r="AJ160" s="2344">
        <v>-360485.14482549153</v>
      </c>
      <c r="AK160" s="2344">
        <v>-453143.55373803229</v>
      </c>
    </row>
    <row r="161" spans="1:37" ht="16.5" thickBot="1">
      <c r="A161" s="2342" t="s">
        <v>1409</v>
      </c>
      <c r="B161" s="2343">
        <v>-9211.5852952500027</v>
      </c>
      <c r="C161" s="2343">
        <v>-8520.9778914768285</v>
      </c>
      <c r="D161" s="2343">
        <v>-6811.2815982832317</v>
      </c>
      <c r="E161" s="2343">
        <v>-9877.3773431633654</v>
      </c>
      <c r="F161" s="2343">
        <v>-15391.122606342002</v>
      </c>
      <c r="G161" s="2343">
        <v>-19285.388441730149</v>
      </c>
      <c r="H161" s="2343">
        <v>-11839.676788799999</v>
      </c>
      <c r="I161" s="2343">
        <v>-9705.2921400000032</v>
      </c>
      <c r="J161" s="2343">
        <v>10096.219320000002</v>
      </c>
      <c r="K161" s="2343">
        <v>-8713.0428000000011</v>
      </c>
      <c r="L161" s="2343">
        <v>-9655.8062399999999</v>
      </c>
      <c r="M161" s="2343">
        <v>-25719.351391059878</v>
      </c>
      <c r="N161" s="2343">
        <v>-10275.825207999997</v>
      </c>
      <c r="O161" s="2343">
        <v>-6140.245664</v>
      </c>
      <c r="P161" s="2343">
        <v>4209.7740605999988</v>
      </c>
      <c r="Q161" s="2343">
        <v>-18382.694615999993</v>
      </c>
      <c r="R161" s="2343">
        <v>8243.2092398199911</v>
      </c>
      <c r="S161" s="2343">
        <v>-22725.271526760011</v>
      </c>
      <c r="T161" s="2343">
        <v>-18886.539127280001</v>
      </c>
      <c r="U161" s="2343">
        <v>-25645.298580197421</v>
      </c>
      <c r="V161" s="2343">
        <v>-13679.867838000013</v>
      </c>
      <c r="W161" s="2343">
        <v>-5639.5483199999944</v>
      </c>
      <c r="X161" s="2343">
        <v>9101.7819920000111</v>
      </c>
      <c r="Y161" s="2343">
        <v>-36960.477016000004</v>
      </c>
      <c r="Z161" s="2343">
        <v>-19955.479374478797</v>
      </c>
      <c r="AA161" s="2343">
        <v>14671.487123209799</v>
      </c>
      <c r="AB161" s="2344">
        <v>59711.51580156001</v>
      </c>
      <c r="AC161" s="2344">
        <v>86258.469013080001</v>
      </c>
      <c r="AD161" s="2344">
        <v>55622.128072120016</v>
      </c>
      <c r="AE161" s="2344">
        <v>66127.529286000019</v>
      </c>
      <c r="AF161" s="2344">
        <v>22258.33291150002</v>
      </c>
      <c r="AG161" s="2344">
        <v>-2328.0899439000068</v>
      </c>
      <c r="AH161" s="2344">
        <v>-25278.546000000013</v>
      </c>
      <c r="AI161" s="2344">
        <v>-20195.118869940012</v>
      </c>
      <c r="AJ161" s="2344">
        <v>-35679.877945162007</v>
      </c>
      <c r="AK161" s="2344">
        <v>-60266.908334373387</v>
      </c>
    </row>
    <row r="162" spans="1:37" ht="16.5" thickBot="1">
      <c r="A162" s="2342" t="s">
        <v>1410</v>
      </c>
      <c r="B162" s="2343">
        <v>-155875.25501905009</v>
      </c>
      <c r="C162" s="2343">
        <v>-172013.7696601247</v>
      </c>
      <c r="D162" s="2343">
        <v>-335765.97466157126</v>
      </c>
      <c r="E162" s="2343">
        <v>-241614.18039086438</v>
      </c>
      <c r="F162" s="2343">
        <v>468125.66194033873</v>
      </c>
      <c r="G162" s="2343">
        <v>24358.866448687695</v>
      </c>
      <c r="H162" s="2343">
        <v>-173502.07660891162</v>
      </c>
      <c r="I162" s="2343">
        <v>-250398.76588503167</v>
      </c>
      <c r="J162" s="2343">
        <v>-2722131.9919924922</v>
      </c>
      <c r="K162" s="2343">
        <v>-1521956.4802228569</v>
      </c>
      <c r="L162" s="2343">
        <v>2880995.7286273721</v>
      </c>
      <c r="M162" s="2343">
        <v>480674.40626944409</v>
      </c>
      <c r="N162" s="2343">
        <v>232487.50941666239</v>
      </c>
      <c r="O162" s="2343">
        <v>-1332995.8039937799</v>
      </c>
      <c r="P162" s="2343">
        <v>-308159.40127146599</v>
      </c>
      <c r="Q162" s="2343">
        <v>-154982.01319849154</v>
      </c>
      <c r="R162" s="2343">
        <v>750810.40890975192</v>
      </c>
      <c r="S162" s="2343">
        <v>-641264.81767431251</v>
      </c>
      <c r="T162" s="2343">
        <v>-1081111.1083706755</v>
      </c>
      <c r="U162" s="2343">
        <v>-1269632.6773354565</v>
      </c>
      <c r="V162" s="2343">
        <v>-310847.84753261961</v>
      </c>
      <c r="W162" s="2343">
        <v>-325168.87110954145</v>
      </c>
      <c r="X162" s="2343">
        <v>1084130.2777532649</v>
      </c>
      <c r="Y162" s="2343">
        <v>-411278.29042286106</v>
      </c>
      <c r="Z162" s="2343">
        <v>-183877.6016171205</v>
      </c>
      <c r="AA162" s="2343">
        <v>-537591.30586335226</v>
      </c>
      <c r="AB162" s="2344">
        <v>115439.33917480415</v>
      </c>
      <c r="AC162" s="2344">
        <v>812959.75068860361</v>
      </c>
      <c r="AD162" s="2344">
        <v>219497.83945181043</v>
      </c>
      <c r="AE162" s="2344">
        <v>-765634.63371096307</v>
      </c>
      <c r="AF162" s="2344">
        <v>69447.986679789217</v>
      </c>
      <c r="AG162" s="2344">
        <v>-359305.18678007583</v>
      </c>
      <c r="AH162" s="2344">
        <v>-1661695.2899513242</v>
      </c>
      <c r="AI162" s="2344">
        <v>1644430.2453007284</v>
      </c>
      <c r="AJ162" s="2344">
        <v>688514.75405716093</v>
      </c>
      <c r="AK162" s="2344">
        <v>296648.78558259219</v>
      </c>
    </row>
    <row r="163" spans="1:37" ht="16.5" thickBot="1">
      <c r="A163" s="2342" t="s">
        <v>1411</v>
      </c>
      <c r="B163" s="2343">
        <v>0</v>
      </c>
      <c r="C163" s="2343">
        <v>0</v>
      </c>
      <c r="D163" s="2343">
        <v>0</v>
      </c>
      <c r="E163" s="2343">
        <v>0</v>
      </c>
      <c r="F163" s="2343">
        <v>0</v>
      </c>
      <c r="G163" s="2343">
        <v>0</v>
      </c>
      <c r="H163" s="2343">
        <v>0</v>
      </c>
      <c r="I163" s="2343">
        <v>0</v>
      </c>
      <c r="J163" s="2343">
        <v>0</v>
      </c>
      <c r="K163" s="2343">
        <v>0</v>
      </c>
      <c r="L163" s="2343">
        <v>0</v>
      </c>
      <c r="M163" s="2343">
        <v>0</v>
      </c>
      <c r="N163" s="2343">
        <v>0</v>
      </c>
      <c r="O163" s="2343">
        <v>0</v>
      </c>
      <c r="P163" s="2343">
        <v>0</v>
      </c>
      <c r="Q163" s="2343">
        <v>0</v>
      </c>
      <c r="R163" s="2343">
        <v>0</v>
      </c>
      <c r="S163" s="2343">
        <v>0</v>
      </c>
      <c r="T163" s="2343">
        <v>0</v>
      </c>
      <c r="U163" s="2343">
        <v>0</v>
      </c>
      <c r="V163" s="2343">
        <v>0</v>
      </c>
      <c r="W163" s="2343">
        <v>0</v>
      </c>
      <c r="X163" s="2343">
        <v>0</v>
      </c>
      <c r="Y163" s="2343">
        <v>0</v>
      </c>
      <c r="Z163" s="2343">
        <v>0</v>
      </c>
      <c r="AA163" s="2343">
        <v>0</v>
      </c>
      <c r="AB163" s="2344">
        <v>0</v>
      </c>
      <c r="AC163" s="2344">
        <v>0</v>
      </c>
      <c r="AD163" s="2344">
        <v>0</v>
      </c>
      <c r="AE163" s="2344">
        <v>0</v>
      </c>
      <c r="AF163" s="2344">
        <v>0</v>
      </c>
      <c r="AG163" s="2344">
        <v>0</v>
      </c>
      <c r="AH163" s="2344">
        <v>0</v>
      </c>
      <c r="AI163" s="2344">
        <v>0</v>
      </c>
      <c r="AJ163" s="2344">
        <v>0</v>
      </c>
      <c r="AK163" s="2344">
        <v>0</v>
      </c>
    </row>
    <row r="164" spans="1:37" ht="16.5" thickBot="1">
      <c r="A164" s="2342" t="s">
        <v>1412</v>
      </c>
      <c r="B164" s="2343">
        <v>-65776.189050000015</v>
      </c>
      <c r="C164" s="2343">
        <v>-60844.842089196434</v>
      </c>
      <c r="D164" s="2343">
        <v>-48636.595300538313</v>
      </c>
      <c r="E164" s="2343">
        <v>-70530.339634060525</v>
      </c>
      <c r="F164" s="2343">
        <v>-73467.313920000001</v>
      </c>
      <c r="G164" s="2343">
        <v>-87894.770545920008</v>
      </c>
      <c r="H164" s="2343">
        <v>-85267.646879999986</v>
      </c>
      <c r="I164" s="2343">
        <v>-93033.016127999988</v>
      </c>
      <c r="J164" s="2343">
        <v>-11723.996501004272</v>
      </c>
      <c r="K164" s="2343">
        <v>-49452.047782223075</v>
      </c>
      <c r="L164" s="2343">
        <v>21015.046042475995</v>
      </c>
      <c r="M164" s="2343">
        <v>-67830.410132401972</v>
      </c>
      <c r="N164" s="2343">
        <v>3938.9312837772759</v>
      </c>
      <c r="O164" s="2343">
        <v>-202170.28659051837</v>
      </c>
      <c r="P164" s="2343">
        <v>-24834.030887460674</v>
      </c>
      <c r="Q164" s="2343">
        <v>4278.9929518908066</v>
      </c>
      <c r="R164" s="2343">
        <v>439711.7335072399</v>
      </c>
      <c r="S164" s="2343">
        <v>-358250.525598621</v>
      </c>
      <c r="T164" s="2343">
        <v>45204.112528109195</v>
      </c>
      <c r="U164" s="2343">
        <v>10707.649606631423</v>
      </c>
      <c r="V164" s="2343">
        <v>-138848.36223566491</v>
      </c>
      <c r="W164" s="2343">
        <v>-282278.79481500096</v>
      </c>
      <c r="X164" s="2343">
        <v>314723.48735435563</v>
      </c>
      <c r="Y164" s="2343">
        <v>79895.374626261662</v>
      </c>
      <c r="Z164" s="2343">
        <v>-77253.20984540545</v>
      </c>
      <c r="AA164" s="2343">
        <v>-143522.65479080222</v>
      </c>
      <c r="AB164" s="2344">
        <v>250854.05347119653</v>
      </c>
      <c r="AC164" s="2344">
        <v>77888.925029216189</v>
      </c>
      <c r="AD164" s="2344">
        <v>79650.634325901163</v>
      </c>
      <c r="AE164" s="2344">
        <v>-400691.60579430731</v>
      </c>
      <c r="AF164" s="2344">
        <v>537847.93275149271</v>
      </c>
      <c r="AG164" s="2344">
        <v>47086.603058858673</v>
      </c>
      <c r="AH164" s="2344">
        <v>-11652.782713800008</v>
      </c>
      <c r="AI164" s="2344">
        <v>-25879.154705257086</v>
      </c>
      <c r="AJ164" s="2344">
        <v>105204.77166457943</v>
      </c>
      <c r="AK164" s="2344">
        <v>-19412.880406259301</v>
      </c>
    </row>
    <row r="165" spans="1:37" ht="16.5" thickBot="1">
      <c r="A165" s="2342" t="s">
        <v>1413</v>
      </c>
      <c r="B165" s="2343">
        <v>-10626.29726905017</v>
      </c>
      <c r="C165" s="2343">
        <v>-141585.21888809116</v>
      </c>
      <c r="D165" s="2343">
        <v>-166709.18258682173</v>
      </c>
      <c r="E165" s="2343">
        <v>-90028.208003244494</v>
      </c>
      <c r="F165" s="2343">
        <v>309147.44421485777</v>
      </c>
      <c r="G165" s="2343">
        <v>174585.66071528956</v>
      </c>
      <c r="H165" s="2343">
        <v>-40210.810134438936</v>
      </c>
      <c r="I165" s="2343">
        <v>-21837.534176487494</v>
      </c>
      <c r="J165" s="2343">
        <v>-53968.549291487318</v>
      </c>
      <c r="K165" s="2343">
        <v>71523.578959366307</v>
      </c>
      <c r="L165" s="2343">
        <v>-133584.52941510378</v>
      </c>
      <c r="M165" s="2343">
        <v>94831.23053830456</v>
      </c>
      <c r="N165" s="2343">
        <v>-200321.79586711497</v>
      </c>
      <c r="O165" s="2343">
        <v>-235050.8782032617</v>
      </c>
      <c r="P165" s="2343">
        <v>51429.531515995019</v>
      </c>
      <c r="Q165" s="2343">
        <v>57538.777049617471</v>
      </c>
      <c r="R165" s="2343">
        <v>220998.64899051236</v>
      </c>
      <c r="S165" s="2343">
        <v>27729.478739307862</v>
      </c>
      <c r="T165" s="2343">
        <v>-347458.84474878397</v>
      </c>
      <c r="U165" s="2343">
        <v>186046.65490280508</v>
      </c>
      <c r="V165" s="2343">
        <v>-3354.4597969543679</v>
      </c>
      <c r="W165" s="2343">
        <v>24606.941405458969</v>
      </c>
      <c r="X165" s="2343">
        <v>-108577.23600109009</v>
      </c>
      <c r="Y165" s="2343">
        <v>-12472.592649123108</v>
      </c>
      <c r="Z165" s="2343">
        <v>-72602.750546893411</v>
      </c>
      <c r="AA165" s="2343">
        <v>-36766.690773702416</v>
      </c>
      <c r="AB165" s="2344">
        <v>76241.279954536847</v>
      </c>
      <c r="AC165" s="2344">
        <v>199249.44720338806</v>
      </c>
      <c r="AD165" s="2344">
        <v>309393.88009790936</v>
      </c>
      <c r="AE165" s="2344">
        <v>438033.18248334428</v>
      </c>
      <c r="AF165" s="2344">
        <v>245990.29487829562</v>
      </c>
      <c r="AG165" s="2344">
        <v>-112447.09377057554</v>
      </c>
      <c r="AH165" s="2344">
        <v>-266270.39999999985</v>
      </c>
      <c r="AI165" s="2344">
        <v>217046.78044082056</v>
      </c>
      <c r="AJ165" s="2344">
        <v>285308.5943674107</v>
      </c>
      <c r="AK165" s="2344">
        <v>202428.44138796101</v>
      </c>
    </row>
    <row r="166" spans="1:37" ht="16.5" thickBot="1">
      <c r="A166" s="2342" t="s">
        <v>1414</v>
      </c>
      <c r="B166" s="2358">
        <v>-79472.768699999928</v>
      </c>
      <c r="C166" s="2358">
        <v>30416.291317162912</v>
      </c>
      <c r="D166" s="2358">
        <v>-120420.1967742112</v>
      </c>
      <c r="E166" s="2358">
        <v>-81055.632753559345</v>
      </c>
      <c r="F166" s="2358">
        <v>232445.53164548098</v>
      </c>
      <c r="G166" s="2358">
        <v>-62332.023720681849</v>
      </c>
      <c r="H166" s="2358">
        <v>-48023.619594472722</v>
      </c>
      <c r="I166" s="2358">
        <v>-135528.21558054417</v>
      </c>
      <c r="J166" s="2358">
        <v>-2656439.4462000001</v>
      </c>
      <c r="K166" s="2358">
        <v>-1544028.0114000002</v>
      </c>
      <c r="L166" s="2358">
        <v>2993565.2119999998</v>
      </c>
      <c r="M166" s="2358">
        <v>453673.58586354152</v>
      </c>
      <c r="N166" s="2358">
        <v>428870.37400000007</v>
      </c>
      <c r="O166" s="2358">
        <v>-895774.63919999986</v>
      </c>
      <c r="P166" s="2358">
        <v>-334754.90190000035</v>
      </c>
      <c r="Q166" s="2358">
        <v>-216799.78319999983</v>
      </c>
      <c r="R166" s="2358">
        <v>90100.026411999701</v>
      </c>
      <c r="S166" s="2358">
        <v>-310743.7708149993</v>
      </c>
      <c r="T166" s="2358">
        <v>-778856.37615000061</v>
      </c>
      <c r="U166" s="2358">
        <v>-1466386.981844893</v>
      </c>
      <c r="V166" s="2358">
        <v>-168645.02550000034</v>
      </c>
      <c r="W166" s="2358">
        <v>-67497.017699999458</v>
      </c>
      <c r="X166" s="2358">
        <v>877984.02639999939</v>
      </c>
      <c r="Y166" s="2358">
        <v>-478701.0723999996</v>
      </c>
      <c r="Z166" s="2358">
        <v>-34021.641224821644</v>
      </c>
      <c r="AA166" s="2358">
        <v>-357301.96029884758</v>
      </c>
      <c r="AB166" s="2359">
        <v>-211655.99425092925</v>
      </c>
      <c r="AC166" s="2359">
        <v>535821.37845599931</v>
      </c>
      <c r="AD166" s="2359">
        <v>-169546.67497200007</v>
      </c>
      <c r="AE166" s="2359">
        <v>-802976.2104000001</v>
      </c>
      <c r="AF166" s="2359">
        <v>-714390.24094999908</v>
      </c>
      <c r="AG166" s="2359">
        <v>-293944.69606835896</v>
      </c>
      <c r="AH166" s="2359">
        <v>-1383772.1072375246</v>
      </c>
      <c r="AI166" s="2359">
        <v>1453262.6195651649</v>
      </c>
      <c r="AJ166" s="2359">
        <v>298001.38802517077</v>
      </c>
      <c r="AK166" s="2359">
        <v>113633.22460089046</v>
      </c>
    </row>
    <row r="167" spans="1:37" ht="16.5" thickBot="1">
      <c r="A167" s="2342" t="s">
        <v>1415</v>
      </c>
      <c r="B167" s="2343">
        <v>0</v>
      </c>
      <c r="C167" s="2343">
        <v>0</v>
      </c>
      <c r="D167" s="2343">
        <v>0</v>
      </c>
      <c r="E167" s="2343">
        <v>0</v>
      </c>
      <c r="F167" s="2343">
        <v>0</v>
      </c>
      <c r="G167" s="2343">
        <v>0</v>
      </c>
      <c r="H167" s="2343">
        <v>0</v>
      </c>
      <c r="I167" s="2343">
        <v>0</v>
      </c>
      <c r="J167" s="2343">
        <v>0</v>
      </c>
      <c r="K167" s="2343">
        <v>0</v>
      </c>
      <c r="L167" s="2343">
        <v>0</v>
      </c>
      <c r="M167" s="2343">
        <v>0</v>
      </c>
      <c r="N167" s="2343">
        <v>0</v>
      </c>
      <c r="O167" s="2343">
        <v>0</v>
      </c>
      <c r="P167" s="2343">
        <v>0</v>
      </c>
      <c r="Q167" s="2343">
        <v>0</v>
      </c>
      <c r="R167" s="2343">
        <v>0</v>
      </c>
      <c r="S167" s="2343">
        <v>0</v>
      </c>
      <c r="T167" s="2343">
        <v>0</v>
      </c>
      <c r="U167" s="2343">
        <v>0</v>
      </c>
      <c r="V167" s="2343">
        <v>0</v>
      </c>
      <c r="W167" s="2343">
        <v>0</v>
      </c>
      <c r="X167" s="2343">
        <v>0</v>
      </c>
      <c r="Y167" s="2343">
        <v>0</v>
      </c>
      <c r="Z167" s="2343">
        <v>0</v>
      </c>
      <c r="AA167" s="2343">
        <v>0</v>
      </c>
      <c r="AB167" s="2344">
        <v>0</v>
      </c>
      <c r="AC167" s="2344">
        <v>0</v>
      </c>
      <c r="AD167" s="2344">
        <v>0</v>
      </c>
      <c r="AE167" s="2344">
        <v>0</v>
      </c>
      <c r="AF167" s="2344">
        <v>0</v>
      </c>
      <c r="AG167" s="2344">
        <v>0</v>
      </c>
      <c r="AH167" s="2344">
        <v>0</v>
      </c>
      <c r="AI167" s="2344">
        <v>0</v>
      </c>
      <c r="AJ167" s="2344">
        <v>0</v>
      </c>
      <c r="AK167" s="2344">
        <v>0</v>
      </c>
    </row>
    <row r="168" spans="1:37" ht="16.5" thickBot="1">
      <c r="A168" s="2339" t="s">
        <v>1416</v>
      </c>
      <c r="B168" s="2343">
        <v>-984438.08320000011</v>
      </c>
      <c r="C168" s="2343">
        <v>69979.303534815655</v>
      </c>
      <c r="D168" s="2343">
        <v>-341203.97371416976</v>
      </c>
      <c r="E168" s="2343">
        <v>1097421.9226719677</v>
      </c>
      <c r="F168" s="2343">
        <v>857576.16000000027</v>
      </c>
      <c r="G168" s="2343">
        <v>530886.37146600022</v>
      </c>
      <c r="H168" s="2343">
        <v>17671.844129999172</v>
      </c>
      <c r="I168" s="2343">
        <v>143655.18840000057</v>
      </c>
      <c r="J168" s="2343">
        <v>255106.05659999989</v>
      </c>
      <c r="K168" s="2343">
        <v>476238.06509999943</v>
      </c>
      <c r="L168" s="2343">
        <v>429610.95600000001</v>
      </c>
      <c r="M168" s="2343">
        <v>336156.9984462288</v>
      </c>
      <c r="N168" s="2343">
        <v>-121546.18420000082</v>
      </c>
      <c r="O168" s="2343">
        <v>207655.85960000075</v>
      </c>
      <c r="P168" s="2343">
        <v>13024.216800000044</v>
      </c>
      <c r="Q168" s="2343">
        <v>-145729.58400000032</v>
      </c>
      <c r="R168" s="2343">
        <v>-397097.83324500045</v>
      </c>
      <c r="S168" s="2343">
        <v>-41804.990557998957</v>
      </c>
      <c r="T168" s="2343">
        <v>-809840.44055800047</v>
      </c>
      <c r="U168" s="2343">
        <v>-499145.07207130786</v>
      </c>
      <c r="V168" s="2343">
        <v>-643136.9364000007</v>
      </c>
      <c r="W168" s="2343">
        <v>458754.72510000085</v>
      </c>
      <c r="X168" s="2343">
        <v>139878.93719999891</v>
      </c>
      <c r="Y168" s="2343">
        <v>198701.33600000135</v>
      </c>
      <c r="Z168" s="2343">
        <v>851507.32064547704</v>
      </c>
      <c r="AA168" s="2343">
        <v>10869.974784508693</v>
      </c>
      <c r="AB168" s="2344">
        <v>-164544.67069278442</v>
      </c>
      <c r="AC168" s="2344">
        <v>638055.05600200011</v>
      </c>
      <c r="AD168" s="2344">
        <v>942173.58736800042</v>
      </c>
      <c r="AE168" s="2344">
        <v>210703.78317954409</v>
      </c>
      <c r="AF168" s="2344">
        <v>-304477.41042981268</v>
      </c>
      <c r="AG168" s="2344">
        <v>307910.1632134121</v>
      </c>
      <c r="AH168" s="2344">
        <v>145075.94999999987</v>
      </c>
      <c r="AI168" s="2344">
        <v>170205.52823100018</v>
      </c>
      <c r="AJ168" s="2344">
        <v>817185.73554700054</v>
      </c>
      <c r="AK168" s="2344">
        <v>-995705.16968689603</v>
      </c>
    </row>
    <row r="169" spans="1:37" ht="16.5" thickBot="1">
      <c r="A169" s="2342" t="s">
        <v>1417</v>
      </c>
      <c r="B169" s="2343">
        <v>0</v>
      </c>
      <c r="C169" s="2343">
        <v>0</v>
      </c>
      <c r="D169" s="2343">
        <v>0</v>
      </c>
      <c r="E169" s="2343">
        <v>0</v>
      </c>
      <c r="F169" s="2343">
        <v>0</v>
      </c>
      <c r="G169" s="2343">
        <v>0</v>
      </c>
      <c r="H169" s="2343">
        <v>0</v>
      </c>
      <c r="I169" s="2343">
        <v>0</v>
      </c>
      <c r="J169" s="2343">
        <v>0</v>
      </c>
      <c r="K169" s="2343">
        <v>0</v>
      </c>
      <c r="L169" s="2343">
        <v>0</v>
      </c>
      <c r="M169" s="2343">
        <v>0</v>
      </c>
      <c r="N169" s="2343">
        <v>0</v>
      </c>
      <c r="O169" s="2343">
        <v>0</v>
      </c>
      <c r="P169" s="2343">
        <v>0</v>
      </c>
      <c r="Q169" s="2343">
        <v>0</v>
      </c>
      <c r="R169" s="2343">
        <v>0</v>
      </c>
      <c r="S169" s="2343">
        <v>0</v>
      </c>
      <c r="T169" s="2343">
        <v>0</v>
      </c>
      <c r="U169" s="2343">
        <v>0</v>
      </c>
      <c r="V169" s="2343">
        <v>0</v>
      </c>
      <c r="W169" s="2343">
        <v>0</v>
      </c>
      <c r="X169" s="2343">
        <v>0</v>
      </c>
      <c r="Y169" s="2343">
        <v>0</v>
      </c>
      <c r="Z169" s="2343">
        <v>0</v>
      </c>
      <c r="AA169" s="2343">
        <v>0</v>
      </c>
      <c r="AB169" s="2344">
        <v>0</v>
      </c>
      <c r="AC169" s="2344">
        <v>0</v>
      </c>
      <c r="AD169" s="2344">
        <v>0</v>
      </c>
      <c r="AE169" s="2344">
        <v>0</v>
      </c>
      <c r="AF169" s="2344">
        <v>0</v>
      </c>
      <c r="AG169" s="2344">
        <v>0</v>
      </c>
      <c r="AH169" s="2344">
        <v>0</v>
      </c>
      <c r="AI169" s="2344">
        <v>0</v>
      </c>
      <c r="AJ169" s="2344">
        <v>0</v>
      </c>
      <c r="AK169" s="2344">
        <v>0</v>
      </c>
    </row>
    <row r="170" spans="1:37" ht="16.5" thickBot="1">
      <c r="A170" s="2342" t="s">
        <v>1418</v>
      </c>
      <c r="B170" s="2343">
        <v>0</v>
      </c>
      <c r="C170" s="2343">
        <v>0</v>
      </c>
      <c r="D170" s="2343">
        <v>0</v>
      </c>
      <c r="E170" s="2343">
        <v>0</v>
      </c>
      <c r="F170" s="2343">
        <v>0</v>
      </c>
      <c r="G170" s="2343">
        <v>0</v>
      </c>
      <c r="H170" s="2343">
        <v>-356772.64481999993</v>
      </c>
      <c r="I170" s="2343">
        <v>0</v>
      </c>
      <c r="J170" s="2343">
        <v>0</v>
      </c>
      <c r="K170" s="2343">
        <v>0</v>
      </c>
      <c r="L170" s="2343">
        <v>0</v>
      </c>
      <c r="M170" s="2343">
        <v>0</v>
      </c>
      <c r="N170" s="2343">
        <v>0</v>
      </c>
      <c r="O170" s="2343">
        <v>0</v>
      </c>
      <c r="P170" s="2343">
        <v>0</v>
      </c>
      <c r="Q170" s="2343">
        <v>0</v>
      </c>
      <c r="R170" s="2343">
        <v>0</v>
      </c>
      <c r="S170" s="2343">
        <v>0</v>
      </c>
      <c r="T170" s="2343">
        <v>0</v>
      </c>
      <c r="U170" s="2343">
        <v>0</v>
      </c>
      <c r="V170" s="2343">
        <v>0</v>
      </c>
      <c r="W170" s="2343">
        <v>0</v>
      </c>
      <c r="X170" s="2343">
        <v>0</v>
      </c>
      <c r="Y170" s="2343">
        <v>0</v>
      </c>
      <c r="Z170" s="2343">
        <v>0</v>
      </c>
      <c r="AA170" s="2343">
        <v>0</v>
      </c>
      <c r="AB170" s="2344">
        <v>0</v>
      </c>
      <c r="AC170" s="2344">
        <v>0</v>
      </c>
      <c r="AD170" s="2344">
        <v>0</v>
      </c>
      <c r="AE170" s="2344">
        <v>0</v>
      </c>
      <c r="AF170" s="2344">
        <v>0</v>
      </c>
      <c r="AG170" s="2344">
        <v>0</v>
      </c>
      <c r="AH170" s="2344">
        <v>0</v>
      </c>
      <c r="AI170" s="2344">
        <v>0</v>
      </c>
      <c r="AJ170" s="2344">
        <v>0</v>
      </c>
      <c r="AK170" s="2344">
        <v>0</v>
      </c>
    </row>
    <row r="171" spans="1:37" ht="16.5" thickBot="1">
      <c r="A171" s="2342" t="s">
        <v>1419</v>
      </c>
      <c r="B171" s="2343">
        <v>0</v>
      </c>
      <c r="C171" s="2343">
        <v>0</v>
      </c>
      <c r="D171" s="2343">
        <v>0</v>
      </c>
      <c r="E171" s="2343">
        <v>0</v>
      </c>
      <c r="F171" s="2343">
        <v>0</v>
      </c>
      <c r="G171" s="2343">
        <v>0</v>
      </c>
      <c r="H171" s="2343">
        <v>0</v>
      </c>
      <c r="I171" s="2343">
        <v>0</v>
      </c>
      <c r="J171" s="2343">
        <v>0</v>
      </c>
      <c r="K171" s="2343">
        <v>0</v>
      </c>
      <c r="L171" s="2343">
        <v>0</v>
      </c>
      <c r="M171" s="2343">
        <v>0</v>
      </c>
      <c r="N171" s="2343">
        <v>0</v>
      </c>
      <c r="O171" s="2343">
        <v>0</v>
      </c>
      <c r="P171" s="2343">
        <v>0</v>
      </c>
      <c r="Q171" s="2343">
        <v>0</v>
      </c>
      <c r="R171" s="2343">
        <v>0</v>
      </c>
      <c r="S171" s="2343">
        <v>0</v>
      </c>
      <c r="T171" s="2343">
        <v>0</v>
      </c>
      <c r="U171" s="2343">
        <v>0</v>
      </c>
      <c r="V171" s="2343">
        <v>0</v>
      </c>
      <c r="W171" s="2343">
        <v>0</v>
      </c>
      <c r="X171" s="2343">
        <v>0</v>
      </c>
      <c r="Y171" s="2343">
        <v>0</v>
      </c>
      <c r="Z171" s="2343">
        <v>0</v>
      </c>
      <c r="AA171" s="2343">
        <v>0</v>
      </c>
      <c r="AB171" s="2344">
        <v>0</v>
      </c>
      <c r="AC171" s="2344">
        <v>0</v>
      </c>
      <c r="AD171" s="2344">
        <v>0</v>
      </c>
      <c r="AE171" s="2344">
        <v>0</v>
      </c>
      <c r="AF171" s="2344">
        <v>0</v>
      </c>
      <c r="AG171" s="2344">
        <v>0</v>
      </c>
      <c r="AH171" s="2344">
        <v>0</v>
      </c>
      <c r="AI171" s="2344">
        <v>0</v>
      </c>
      <c r="AJ171" s="2344">
        <v>0</v>
      </c>
      <c r="AK171" s="2344">
        <v>0</v>
      </c>
    </row>
    <row r="172" spans="1:37" ht="16.5" thickBot="1">
      <c r="A172" s="2342" t="s">
        <v>1420</v>
      </c>
      <c r="B172" s="2343">
        <v>-984438.08320000011</v>
      </c>
      <c r="C172" s="2343">
        <v>69979.303534815655</v>
      </c>
      <c r="D172" s="2343">
        <v>-341203.97371416976</v>
      </c>
      <c r="E172" s="2343">
        <v>1097421.9226719677</v>
      </c>
      <c r="F172" s="2343">
        <v>857576.16000000027</v>
      </c>
      <c r="G172" s="2343">
        <v>530886.37146600022</v>
      </c>
      <c r="H172" s="2343">
        <v>374444.4889499991</v>
      </c>
      <c r="I172" s="2343">
        <v>143655.18840000057</v>
      </c>
      <c r="J172" s="2343">
        <v>255106.05659999989</v>
      </c>
      <c r="K172" s="2343">
        <v>476238.06509999943</v>
      </c>
      <c r="L172" s="2343">
        <v>429610.95600000001</v>
      </c>
      <c r="M172" s="2343">
        <v>336156.9984462288</v>
      </c>
      <c r="N172" s="2343">
        <v>-121546.18420000082</v>
      </c>
      <c r="O172" s="2343">
        <v>207655.85960000075</v>
      </c>
      <c r="P172" s="2343">
        <v>13024.216800000044</v>
      </c>
      <c r="Q172" s="2343">
        <v>-145729.58400000032</v>
      </c>
      <c r="R172" s="2343">
        <v>-397097.83324500045</v>
      </c>
      <c r="S172" s="2343">
        <v>-41804.990557998957</v>
      </c>
      <c r="T172" s="2343">
        <v>-809840.44055800047</v>
      </c>
      <c r="U172" s="2343">
        <v>-499145.07207130786</v>
      </c>
      <c r="V172" s="2343">
        <v>-643136.9364000007</v>
      </c>
      <c r="W172" s="2343">
        <v>458754.72510000085</v>
      </c>
      <c r="X172" s="2343">
        <v>139878.93719999891</v>
      </c>
      <c r="Y172" s="2343">
        <v>198701.33600000135</v>
      </c>
      <c r="Z172" s="2343">
        <v>851507.32064547704</v>
      </c>
      <c r="AA172" s="2343">
        <v>10869.974784508693</v>
      </c>
      <c r="AB172" s="2344">
        <v>-164544.67069278442</v>
      </c>
      <c r="AC172" s="2344">
        <v>638055.05600200011</v>
      </c>
      <c r="AD172" s="2344">
        <v>942173.58736800042</v>
      </c>
      <c r="AE172" s="2344">
        <v>210703.78317954409</v>
      </c>
      <c r="AF172" s="2344">
        <v>-304477.41042981268</v>
      </c>
      <c r="AG172" s="2344">
        <v>307910.1632134121</v>
      </c>
      <c r="AH172" s="2344">
        <v>145075.94999999987</v>
      </c>
      <c r="AI172" s="2344">
        <v>170205.52823100018</v>
      </c>
      <c r="AJ172" s="2344">
        <v>817185.73554700054</v>
      </c>
      <c r="AK172" s="2344">
        <v>-995705.16968689603</v>
      </c>
    </row>
    <row r="173" spans="1:37" ht="16.5" thickBot="1">
      <c r="A173" s="2342" t="s">
        <v>1421</v>
      </c>
      <c r="B173" s="2343">
        <v>0</v>
      </c>
      <c r="C173" s="2343">
        <v>0</v>
      </c>
      <c r="D173" s="2343">
        <v>0</v>
      </c>
      <c r="E173" s="2343">
        <v>0</v>
      </c>
      <c r="F173" s="2343">
        <v>0</v>
      </c>
      <c r="G173" s="2343">
        <v>0</v>
      </c>
      <c r="H173" s="2343">
        <v>0</v>
      </c>
      <c r="I173" s="2343">
        <v>0</v>
      </c>
      <c r="J173" s="2343">
        <v>0</v>
      </c>
      <c r="K173" s="2343">
        <v>0</v>
      </c>
      <c r="L173" s="2343">
        <v>0</v>
      </c>
      <c r="M173" s="2343">
        <v>0</v>
      </c>
      <c r="N173" s="2343">
        <v>0</v>
      </c>
      <c r="O173" s="2343">
        <v>0</v>
      </c>
      <c r="P173" s="2343">
        <v>0</v>
      </c>
      <c r="Q173" s="2343">
        <v>0</v>
      </c>
      <c r="R173" s="2343">
        <v>0</v>
      </c>
      <c r="S173" s="2343">
        <v>0</v>
      </c>
      <c r="T173" s="2343">
        <v>0</v>
      </c>
      <c r="U173" s="2343">
        <v>0</v>
      </c>
      <c r="V173" s="2343">
        <v>0</v>
      </c>
      <c r="W173" s="2343">
        <v>0</v>
      </c>
      <c r="X173" s="2343">
        <v>0</v>
      </c>
      <c r="Y173" s="2343">
        <v>0</v>
      </c>
      <c r="Z173" s="2343">
        <v>0</v>
      </c>
      <c r="AA173" s="2343">
        <v>0</v>
      </c>
      <c r="AB173" s="2344">
        <v>0</v>
      </c>
      <c r="AC173" s="2344">
        <v>0</v>
      </c>
      <c r="AD173" s="2344">
        <v>0</v>
      </c>
      <c r="AE173" s="2344">
        <v>0</v>
      </c>
      <c r="AF173" s="2344">
        <v>0</v>
      </c>
      <c r="AG173" s="2344">
        <v>0</v>
      </c>
      <c r="AH173" s="2344">
        <v>0</v>
      </c>
      <c r="AI173" s="2344">
        <v>0</v>
      </c>
      <c r="AJ173" s="2344">
        <v>0</v>
      </c>
      <c r="AK173" s="2344">
        <v>0</v>
      </c>
    </row>
    <row r="174" spans="1:37" ht="16.5" thickBot="1">
      <c r="A174" s="2339" t="s">
        <v>1422</v>
      </c>
      <c r="B174" s="2340">
        <v>486375.40264867479</v>
      </c>
      <c r="C174" s="2340">
        <v>479216.48488068033</v>
      </c>
      <c r="D174" s="2340">
        <v>200099.07957345244</v>
      </c>
      <c r="E174" s="2340">
        <v>-10860.749691472858</v>
      </c>
      <c r="F174" s="2340">
        <v>-129216.57261795909</v>
      </c>
      <c r="G174" s="2340">
        <v>340290.2602920974</v>
      </c>
      <c r="H174" s="2340">
        <v>863984.07204361772</v>
      </c>
      <c r="I174" s="2340">
        <v>552590.3349079194</v>
      </c>
      <c r="J174" s="2340">
        <v>424872.77590315364</v>
      </c>
      <c r="K174" s="2340">
        <v>253253.02288356301</v>
      </c>
      <c r="L174" s="2340">
        <v>229920.9761097515</v>
      </c>
      <c r="M174" s="2340">
        <v>236030.76446925613</v>
      </c>
      <c r="N174" s="2340">
        <v>653958.19683419901</v>
      </c>
      <c r="O174" s="2340">
        <v>607152.34804955125</v>
      </c>
      <c r="P174" s="2340">
        <v>390834.17690398247</v>
      </c>
      <c r="Q174" s="2340">
        <v>613179.09869715967</v>
      </c>
      <c r="R174" s="2340">
        <v>671241.70792927034</v>
      </c>
      <c r="S174" s="2340">
        <v>707656.11467039643</v>
      </c>
      <c r="T174" s="2340">
        <v>1171489.5098963957</v>
      </c>
      <c r="U174" s="2340">
        <v>1376447.7249034005</v>
      </c>
      <c r="V174" s="2340">
        <v>1088339.1292216289</v>
      </c>
      <c r="W174" s="2340">
        <v>1092455.1705701782</v>
      </c>
      <c r="X174" s="2340">
        <v>493439.58011306298</v>
      </c>
      <c r="Y174" s="2340">
        <v>696595.2380680549</v>
      </c>
      <c r="Z174" s="2340">
        <v>531029.77462362801</v>
      </c>
      <c r="AA174" s="2340">
        <v>1219398.8553471866</v>
      </c>
      <c r="AB174" s="2341">
        <v>1059910.4981989886</v>
      </c>
      <c r="AC174" s="2341">
        <v>422512.44178761257</v>
      </c>
      <c r="AD174" s="2341">
        <v>648029.5270512749</v>
      </c>
      <c r="AE174" s="2341">
        <v>223261.55324050775</v>
      </c>
      <c r="AF174" s="2341">
        <v>194462.91976375371</v>
      </c>
      <c r="AG174" s="2341">
        <v>242995.61489740605</v>
      </c>
      <c r="AH174" s="2341">
        <v>329947.85974999983</v>
      </c>
      <c r="AI174" s="2341">
        <v>142303.9218341583</v>
      </c>
      <c r="AJ174" s="2341">
        <v>1336053.6293978337</v>
      </c>
      <c r="AK174" s="2341">
        <v>-461926.58499061828</v>
      </c>
    </row>
    <row r="175" spans="1:37" ht="16.5" thickBot="1">
      <c r="A175" s="2339" t="s">
        <v>1423</v>
      </c>
      <c r="B175" s="2340">
        <v>284576.08143466664</v>
      </c>
      <c r="C175" s="2340">
        <v>333206.145543302</v>
      </c>
      <c r="D175" s="2340">
        <v>130107.92836009167</v>
      </c>
      <c r="E175" s="2340">
        <v>222899.3164912223</v>
      </c>
      <c r="F175" s="2340">
        <v>291999.0024</v>
      </c>
      <c r="G175" s="2340">
        <v>356330.57109540008</v>
      </c>
      <c r="H175" s="2340">
        <v>278198.72133000003</v>
      </c>
      <c r="I175" s="2340">
        <v>347658.99189333332</v>
      </c>
      <c r="J175" s="2340">
        <v>189658.16030914901</v>
      </c>
      <c r="K175" s="2340">
        <v>224045.24440446956</v>
      </c>
      <c r="L175" s="2340">
        <v>264874.3761148653</v>
      </c>
      <c r="M175" s="2340">
        <v>230634.21002715849</v>
      </c>
      <c r="N175" s="2340">
        <v>340728.55064999999</v>
      </c>
      <c r="O175" s="2340">
        <v>370120.71249999991</v>
      </c>
      <c r="P175" s="2340">
        <v>320630.13269999996</v>
      </c>
      <c r="Q175" s="2340">
        <v>328754.11139999999</v>
      </c>
      <c r="R175" s="2340">
        <v>272182.70035371423</v>
      </c>
      <c r="S175" s="2340">
        <v>128920.11070211638</v>
      </c>
      <c r="T175" s="2340">
        <v>230957.84895888806</v>
      </c>
      <c r="U175" s="2340">
        <v>481357.87014350703</v>
      </c>
      <c r="V175" s="2340">
        <v>239033.79919999998</v>
      </c>
      <c r="W175" s="2340">
        <v>303229.28451199998</v>
      </c>
      <c r="X175" s="2340">
        <v>176794.04818666662</v>
      </c>
      <c r="Y175" s="2340">
        <v>156052.79527999999</v>
      </c>
      <c r="Z175" s="2340">
        <v>175923.76708124997</v>
      </c>
      <c r="AA175" s="2340">
        <v>215472.87176172127</v>
      </c>
      <c r="AB175" s="2341">
        <v>180228.04769374998</v>
      </c>
      <c r="AC175" s="2341">
        <v>165143.2937518</v>
      </c>
      <c r="AD175" s="2341">
        <v>142935.63634656667</v>
      </c>
      <c r="AE175" s="2341">
        <v>123392.585225</v>
      </c>
      <c r="AF175" s="2341">
        <v>238544.28067187502</v>
      </c>
      <c r="AG175" s="2341">
        <v>98603.800327744902</v>
      </c>
      <c r="AH175" s="2341">
        <v>174358.01975000001</v>
      </c>
      <c r="AI175" s="2341">
        <v>189023.57472390003</v>
      </c>
      <c r="AJ175" s="2341">
        <v>420409.67919583333</v>
      </c>
      <c r="AK175" s="2341">
        <v>386738.18797987502</v>
      </c>
    </row>
    <row r="176" spans="1:37" ht="16.5" thickBot="1">
      <c r="A176" s="2342" t="s">
        <v>1424</v>
      </c>
      <c r="B176" s="2343">
        <v>178478.41006666669</v>
      </c>
      <c r="C176" s="2343">
        <v>236647.17628221045</v>
      </c>
      <c r="D176" s="2343">
        <v>54189.341317140097</v>
      </c>
      <c r="E176" s="2343">
        <v>113617.57860867005</v>
      </c>
      <c r="F176" s="2343">
        <v>190426.13100000002</v>
      </c>
      <c r="G176" s="2343">
        <v>235019.18766</v>
      </c>
      <c r="H176" s="2343">
        <v>158827.56753</v>
      </c>
      <c r="I176" s="2343">
        <v>218346.89583333328</v>
      </c>
      <c r="J176" s="2343">
        <v>104104.056472909</v>
      </c>
      <c r="K176" s="2343">
        <v>124584.19959931678</v>
      </c>
      <c r="L176" s="2343">
        <v>145522.85139400931</v>
      </c>
      <c r="M176" s="2343">
        <v>102675.67402584961</v>
      </c>
      <c r="N176" s="2343">
        <v>245888.59540000002</v>
      </c>
      <c r="O176" s="2343">
        <v>234173.98199999996</v>
      </c>
      <c r="P176" s="2343">
        <v>171813.86279999997</v>
      </c>
      <c r="Q176" s="2343">
        <v>225137.99880000003</v>
      </c>
      <c r="R176" s="2343">
        <v>171088.42104633333</v>
      </c>
      <c r="S176" s="2343">
        <v>-10398.96408899999</v>
      </c>
      <c r="T176" s="2343">
        <v>100672.18629266665</v>
      </c>
      <c r="U176" s="2343">
        <v>374749.80666994024</v>
      </c>
      <c r="V176" s="2343">
        <v>142106.40289999999</v>
      </c>
      <c r="W176" s="2343">
        <v>191941.04304199995</v>
      </c>
      <c r="X176" s="2343">
        <v>64322.44470666664</v>
      </c>
      <c r="Y176" s="2343">
        <v>52673.174479999987</v>
      </c>
      <c r="Z176" s="2343">
        <v>86780.997326249999</v>
      </c>
      <c r="AA176" s="2343">
        <v>131725.4351872213</v>
      </c>
      <c r="AB176" s="2344">
        <v>40053.292076749996</v>
      </c>
      <c r="AC176" s="2344">
        <v>58386.561160200014</v>
      </c>
      <c r="AD176" s="2344">
        <v>30106.036406566673</v>
      </c>
      <c r="AE176" s="2344">
        <v>19622.100225000006</v>
      </c>
      <c r="AF176" s="2344">
        <v>130456.90084687503</v>
      </c>
      <c r="AG176" s="2344">
        <v>1231.1820092448809</v>
      </c>
      <c r="AH176" s="2344">
        <v>91806.11</v>
      </c>
      <c r="AI176" s="2344">
        <v>105882.85082400001</v>
      </c>
      <c r="AJ176" s="2344">
        <v>299579.77487283334</v>
      </c>
      <c r="AK176" s="2344">
        <v>263189.49217687501</v>
      </c>
    </row>
    <row r="177" spans="1:37" ht="16.5" thickBot="1">
      <c r="A177" s="2342" t="s">
        <v>1425</v>
      </c>
      <c r="B177" s="2343">
        <v>0</v>
      </c>
      <c r="C177" s="2343">
        <v>0</v>
      </c>
      <c r="D177" s="2343">
        <v>0</v>
      </c>
      <c r="E177" s="2343">
        <v>0</v>
      </c>
      <c r="F177" s="2343">
        <v>0</v>
      </c>
      <c r="G177" s="2343">
        <v>0</v>
      </c>
      <c r="H177" s="2343">
        <v>0</v>
      </c>
      <c r="I177" s="2343">
        <v>0</v>
      </c>
      <c r="J177" s="2343">
        <v>0</v>
      </c>
      <c r="K177" s="2343">
        <v>0</v>
      </c>
      <c r="L177" s="2343">
        <v>0</v>
      </c>
      <c r="M177" s="2343">
        <v>0</v>
      </c>
      <c r="N177" s="2343">
        <v>0</v>
      </c>
      <c r="O177" s="2343">
        <v>0</v>
      </c>
      <c r="P177" s="2343">
        <v>0</v>
      </c>
      <c r="Q177" s="2343">
        <v>0</v>
      </c>
      <c r="R177" s="2343">
        <v>0</v>
      </c>
      <c r="S177" s="2343">
        <v>0</v>
      </c>
      <c r="T177" s="2343">
        <v>0</v>
      </c>
      <c r="U177" s="2343">
        <v>0</v>
      </c>
      <c r="V177" s="2343">
        <v>0</v>
      </c>
      <c r="W177" s="2343">
        <v>0</v>
      </c>
      <c r="X177" s="2343">
        <v>0</v>
      </c>
      <c r="Y177" s="2343">
        <v>0</v>
      </c>
      <c r="Z177" s="2343">
        <v>0</v>
      </c>
      <c r="AA177" s="2343">
        <v>0</v>
      </c>
      <c r="AB177" s="2344">
        <v>0</v>
      </c>
      <c r="AC177" s="2344">
        <v>0</v>
      </c>
      <c r="AD177" s="2344">
        <v>0</v>
      </c>
      <c r="AE177" s="2344">
        <v>0</v>
      </c>
      <c r="AF177" s="2344">
        <v>0</v>
      </c>
      <c r="AG177" s="2344">
        <v>0</v>
      </c>
      <c r="AH177" s="2344">
        <v>0</v>
      </c>
      <c r="AI177" s="2344">
        <v>0</v>
      </c>
      <c r="AJ177" s="2344">
        <v>0</v>
      </c>
      <c r="AK177" s="2344">
        <v>0</v>
      </c>
    </row>
    <row r="178" spans="1:37" ht="16.5" thickBot="1">
      <c r="A178" s="2342" t="s">
        <v>1426</v>
      </c>
      <c r="B178" s="2343">
        <v>178478.41006666669</v>
      </c>
      <c r="C178" s="2343">
        <v>236647.17628221045</v>
      </c>
      <c r="D178" s="2343">
        <v>54189.341317140097</v>
      </c>
      <c r="E178" s="2343">
        <v>113617.57860867005</v>
      </c>
      <c r="F178" s="2343">
        <v>190426.13100000002</v>
      </c>
      <c r="G178" s="2343">
        <v>235019.18766</v>
      </c>
      <c r="H178" s="2343">
        <v>158827.56753</v>
      </c>
      <c r="I178" s="2343">
        <v>218346.89583333328</v>
      </c>
      <c r="J178" s="2343">
        <v>104104.056472909</v>
      </c>
      <c r="K178" s="2343">
        <v>124584.19959931678</v>
      </c>
      <c r="L178" s="2343">
        <v>145522.85139400931</v>
      </c>
      <c r="M178" s="2343">
        <v>102675.67402584961</v>
      </c>
      <c r="N178" s="2343">
        <v>245888.59540000002</v>
      </c>
      <c r="O178" s="2343">
        <v>234173.98199999996</v>
      </c>
      <c r="P178" s="2343">
        <v>171813.86279999997</v>
      </c>
      <c r="Q178" s="2343">
        <v>225137.99880000003</v>
      </c>
      <c r="R178" s="2343">
        <v>171088.42104633333</v>
      </c>
      <c r="S178" s="2343">
        <v>-10398.96408899999</v>
      </c>
      <c r="T178" s="2343">
        <v>100672.18629266665</v>
      </c>
      <c r="U178" s="2343">
        <v>374749.80666994024</v>
      </c>
      <c r="V178" s="2343">
        <v>142106.40289999999</v>
      </c>
      <c r="W178" s="2343">
        <v>191941.04304199995</v>
      </c>
      <c r="X178" s="2343">
        <v>64322.44470666664</v>
      </c>
      <c r="Y178" s="2343">
        <v>52673.174479999987</v>
      </c>
      <c r="Z178" s="2343">
        <v>86780.997326249999</v>
      </c>
      <c r="AA178" s="2343">
        <v>131725.4351872213</v>
      </c>
      <c r="AB178" s="2344">
        <v>40053.292076749996</v>
      </c>
      <c r="AC178" s="2344">
        <v>58386.561160200014</v>
      </c>
      <c r="AD178" s="2344">
        <v>30106.036406566673</v>
      </c>
      <c r="AE178" s="2344">
        <v>19622.100225000006</v>
      </c>
      <c r="AF178" s="2344">
        <v>130456.90084687503</v>
      </c>
      <c r="AG178" s="2344">
        <v>1231.1820092448809</v>
      </c>
      <c r="AH178" s="2344">
        <v>91806.11</v>
      </c>
      <c r="AI178" s="2344">
        <v>105882.85082400001</v>
      </c>
      <c r="AJ178" s="2344">
        <v>299579.77487283334</v>
      </c>
      <c r="AK178" s="2344">
        <v>263189.49217687501</v>
      </c>
    </row>
    <row r="179" spans="1:37" ht="16.5" thickBot="1">
      <c r="A179" s="2342" t="s">
        <v>1400</v>
      </c>
      <c r="B179" s="2343">
        <v>101806.20496800002</v>
      </c>
      <c r="C179" s="2343">
        <v>94173.62961344028</v>
      </c>
      <c r="D179" s="2343">
        <v>75278.109930454681</v>
      </c>
      <c r="E179" s="2343">
        <v>109164.52164459687</v>
      </c>
      <c r="F179" s="2343">
        <v>101333.78639999998</v>
      </c>
      <c r="G179" s="2343">
        <v>121233.64022640002</v>
      </c>
      <c r="H179" s="2343">
        <v>117610.0371</v>
      </c>
      <c r="I179" s="2343">
        <v>128320.84476000001</v>
      </c>
      <c r="J179" s="2343">
        <v>84439.025099999999</v>
      </c>
      <c r="K179" s="2343">
        <v>97222.19219999999</v>
      </c>
      <c r="L179" s="2343">
        <v>118603.55599999998</v>
      </c>
      <c r="M179" s="2343">
        <v>123019.69097181426</v>
      </c>
      <c r="N179" s="2343">
        <v>92283.404850000006</v>
      </c>
      <c r="O179" s="2343">
        <v>129484.91009999998</v>
      </c>
      <c r="P179" s="2343">
        <v>124081.20270000001</v>
      </c>
      <c r="Q179" s="2343">
        <v>98587.546199999997</v>
      </c>
      <c r="R179" s="2343">
        <v>99134.288818380912</v>
      </c>
      <c r="S179" s="2343">
        <v>136372.46752711636</v>
      </c>
      <c r="T179" s="2343">
        <v>128864.8050462214</v>
      </c>
      <c r="U179" s="2343">
        <v>102337.33186898156</v>
      </c>
      <c r="V179" s="2343">
        <v>93789.633000000002</v>
      </c>
      <c r="W179" s="2343">
        <v>111257.1915</v>
      </c>
      <c r="X179" s="2343">
        <v>112370.64559999999</v>
      </c>
      <c r="Y179" s="2343">
        <v>102151.586</v>
      </c>
      <c r="Z179" s="2343">
        <v>89095.963364999989</v>
      </c>
      <c r="AA179" s="2343">
        <v>81968.227400000003</v>
      </c>
      <c r="AB179" s="2344">
        <v>140129.50926599998</v>
      </c>
      <c r="AC179" s="2344">
        <v>106591.27843000001</v>
      </c>
      <c r="AD179" s="2344">
        <v>112819.72167</v>
      </c>
      <c r="AE179" s="2344">
        <v>103744.81390000001</v>
      </c>
      <c r="AF179" s="2344">
        <v>107721.89447500001</v>
      </c>
      <c r="AG179" s="2344">
        <v>96944.277748500012</v>
      </c>
      <c r="AH179" s="2344">
        <v>82408.464749999999</v>
      </c>
      <c r="AI179" s="2344">
        <v>83124.032787899996</v>
      </c>
      <c r="AJ179" s="2344">
        <v>120829.90432300001</v>
      </c>
      <c r="AK179" s="2344">
        <v>123527.36646000002</v>
      </c>
    </row>
    <row r="180" spans="1:37" ht="16.5" thickBot="1">
      <c r="A180" s="2342" t="s">
        <v>1401</v>
      </c>
      <c r="B180" s="2343">
        <v>4291.4664000000002</v>
      </c>
      <c r="C180" s="2343">
        <v>2385.3396476512989</v>
      </c>
      <c r="D180" s="2343">
        <v>640.47711249689451</v>
      </c>
      <c r="E180" s="2343">
        <v>117.21623795538277</v>
      </c>
      <c r="F180" s="2343">
        <v>239.08500000000001</v>
      </c>
      <c r="G180" s="2343">
        <v>77.743209000000007</v>
      </c>
      <c r="H180" s="2343">
        <v>1761.1167</v>
      </c>
      <c r="I180" s="2343">
        <v>991.25129999999979</v>
      </c>
      <c r="J180" s="2343">
        <v>1115.0787362399999</v>
      </c>
      <c r="K180" s="2343">
        <v>2238.8526051527997</v>
      </c>
      <c r="L180" s="2343">
        <v>747.968720856</v>
      </c>
      <c r="M180" s="2343">
        <v>4938.8450294946124</v>
      </c>
      <c r="N180" s="2343">
        <v>2556.5504000000001</v>
      </c>
      <c r="O180" s="2343">
        <v>6461.8203999999996</v>
      </c>
      <c r="P180" s="2343">
        <v>24735.067199999998</v>
      </c>
      <c r="Q180" s="2343">
        <v>5028.5664000000006</v>
      </c>
      <c r="R180" s="2343">
        <v>1959.990489</v>
      </c>
      <c r="S180" s="2343">
        <v>2946.6072640000007</v>
      </c>
      <c r="T180" s="2343">
        <v>1420.85762</v>
      </c>
      <c r="U180" s="2343">
        <v>4270.7316045852467</v>
      </c>
      <c r="V180" s="2343">
        <v>3137.7633000000001</v>
      </c>
      <c r="W180" s="2343">
        <v>31.049970000000002</v>
      </c>
      <c r="X180" s="2343">
        <v>100.95788</v>
      </c>
      <c r="Y180" s="2343">
        <v>1228.0347999999999</v>
      </c>
      <c r="Z180" s="2343">
        <v>46.80639</v>
      </c>
      <c r="AA180" s="2343">
        <v>1779.2091745</v>
      </c>
      <c r="AB180" s="2344">
        <v>45.24635099999999</v>
      </c>
      <c r="AC180" s="2344">
        <v>165.45416160000002</v>
      </c>
      <c r="AD180" s="2344">
        <v>9.8782700000000006</v>
      </c>
      <c r="AE180" s="2344">
        <v>25.671100000000003</v>
      </c>
      <c r="AF180" s="2344">
        <v>365.48534999999998</v>
      </c>
      <c r="AG180" s="2344">
        <v>428.34057000000007</v>
      </c>
      <c r="AH180" s="2344">
        <v>143.44499999999999</v>
      </c>
      <c r="AI180" s="2344">
        <v>16.691112</v>
      </c>
      <c r="AJ180" s="2344">
        <v>0</v>
      </c>
      <c r="AK180" s="2344">
        <v>21.329343000000001</v>
      </c>
    </row>
    <row r="181" spans="1:37" ht="16.5" thickBot="1">
      <c r="A181" s="2342" t="s">
        <v>1427</v>
      </c>
      <c r="B181" s="2343">
        <v>0</v>
      </c>
      <c r="C181" s="2343">
        <v>0</v>
      </c>
      <c r="D181" s="2343">
        <v>0</v>
      </c>
      <c r="E181" s="2343">
        <v>0</v>
      </c>
      <c r="F181" s="2343">
        <v>0</v>
      </c>
      <c r="G181" s="2343">
        <v>0</v>
      </c>
      <c r="H181" s="2343">
        <v>0</v>
      </c>
      <c r="I181" s="2343">
        <v>0</v>
      </c>
      <c r="J181" s="2343">
        <v>0</v>
      </c>
      <c r="K181" s="2343">
        <v>0</v>
      </c>
      <c r="L181" s="2343">
        <v>0</v>
      </c>
      <c r="M181" s="2343">
        <v>0</v>
      </c>
      <c r="N181" s="2343">
        <v>0</v>
      </c>
      <c r="O181" s="2343">
        <v>0</v>
      </c>
      <c r="P181" s="2343">
        <v>0</v>
      </c>
      <c r="Q181" s="2343">
        <v>0</v>
      </c>
      <c r="R181" s="2343">
        <v>0</v>
      </c>
      <c r="S181" s="2343">
        <v>0</v>
      </c>
      <c r="T181" s="2343">
        <v>0</v>
      </c>
      <c r="U181" s="2343">
        <v>0</v>
      </c>
      <c r="V181" s="2343">
        <v>0</v>
      </c>
      <c r="W181" s="2343">
        <v>0</v>
      </c>
      <c r="X181" s="2343">
        <v>0</v>
      </c>
      <c r="Y181" s="2343">
        <v>0</v>
      </c>
      <c r="Z181" s="2343">
        <v>0</v>
      </c>
      <c r="AA181" s="2343">
        <v>0</v>
      </c>
      <c r="AB181" s="2344">
        <v>0</v>
      </c>
      <c r="AC181" s="2344">
        <v>0</v>
      </c>
      <c r="AD181" s="2344">
        <v>0</v>
      </c>
      <c r="AE181" s="2344">
        <v>0</v>
      </c>
      <c r="AF181" s="2344">
        <v>0</v>
      </c>
      <c r="AG181" s="2344">
        <v>0</v>
      </c>
      <c r="AH181" s="2344">
        <v>0</v>
      </c>
      <c r="AI181" s="2344">
        <v>0</v>
      </c>
      <c r="AJ181" s="2344">
        <v>0</v>
      </c>
      <c r="AK181" s="2344">
        <v>0</v>
      </c>
    </row>
    <row r="182" spans="1:37" ht="16.5" thickBot="1">
      <c r="A182" s="2342" t="s">
        <v>1399</v>
      </c>
      <c r="B182" s="2343">
        <v>4291.4664000000002</v>
      </c>
      <c r="C182" s="2343">
        <v>2385.3396476512989</v>
      </c>
      <c r="D182" s="2343">
        <v>640.47711249689451</v>
      </c>
      <c r="E182" s="2343">
        <v>117.21623795538277</v>
      </c>
      <c r="F182" s="2343">
        <v>239.08500000000001</v>
      </c>
      <c r="G182" s="2343">
        <v>77.743209000000007</v>
      </c>
      <c r="H182" s="2343">
        <v>1761.1167</v>
      </c>
      <c r="I182" s="2343">
        <v>991.25129999999979</v>
      </c>
      <c r="J182" s="2343">
        <v>1115.0787362399999</v>
      </c>
      <c r="K182" s="2343">
        <v>2238.8526051527997</v>
      </c>
      <c r="L182" s="2343">
        <v>747.968720856</v>
      </c>
      <c r="M182" s="2343">
        <v>4938.8450294946124</v>
      </c>
      <c r="N182" s="2343">
        <v>2556.5504000000001</v>
      </c>
      <c r="O182" s="2343">
        <v>6461.8203999999996</v>
      </c>
      <c r="P182" s="2343">
        <v>24735.067199999998</v>
      </c>
      <c r="Q182" s="2343">
        <v>5028.5664000000006</v>
      </c>
      <c r="R182" s="2343">
        <v>1959.990489</v>
      </c>
      <c r="S182" s="2343">
        <v>2946.6072640000007</v>
      </c>
      <c r="T182" s="2343">
        <v>1420.85762</v>
      </c>
      <c r="U182" s="2343">
        <v>4270.7316045852467</v>
      </c>
      <c r="V182" s="2343">
        <v>3137.7633000000001</v>
      </c>
      <c r="W182" s="2343">
        <v>31.049970000000002</v>
      </c>
      <c r="X182" s="2343">
        <v>100.95788</v>
      </c>
      <c r="Y182" s="2343">
        <v>1228.0347999999999</v>
      </c>
      <c r="Z182" s="2343">
        <v>46.80639</v>
      </c>
      <c r="AA182" s="2343">
        <v>1779.2091745</v>
      </c>
      <c r="AB182" s="2344">
        <v>45.24635099999999</v>
      </c>
      <c r="AC182" s="2344">
        <v>165.45416160000002</v>
      </c>
      <c r="AD182" s="2344">
        <v>9.8782700000000006</v>
      </c>
      <c r="AE182" s="2344">
        <v>25.671100000000003</v>
      </c>
      <c r="AF182" s="2344">
        <v>365.48534999999998</v>
      </c>
      <c r="AG182" s="2344">
        <v>428.34057000000007</v>
      </c>
      <c r="AH182" s="2344">
        <v>143.44499999999999</v>
      </c>
      <c r="AI182" s="2344">
        <v>16.691112</v>
      </c>
      <c r="AJ182" s="2344">
        <v>0</v>
      </c>
      <c r="AK182" s="2344">
        <v>21.329343000000001</v>
      </c>
    </row>
    <row r="183" spans="1:37" ht="16.5" thickBot="1">
      <c r="A183" s="2339" t="s">
        <v>1428</v>
      </c>
      <c r="B183" s="2340">
        <v>116480.26659879999</v>
      </c>
      <c r="C183" s="2340">
        <v>25789.573049053437</v>
      </c>
      <c r="D183" s="2340">
        <v>25563.366490963472</v>
      </c>
      <c r="E183" s="2340">
        <v>-12370.378211761785</v>
      </c>
      <c r="F183" s="2340">
        <v>-59725.461599999995</v>
      </c>
      <c r="G183" s="2340">
        <v>40006.3619808</v>
      </c>
      <c r="H183" s="2340">
        <v>53492.661822000009</v>
      </c>
      <c r="I183" s="2340">
        <v>38824.756799999988</v>
      </c>
      <c r="J183" s="2340">
        <v>126829.4228405571</v>
      </c>
      <c r="K183" s="2340">
        <v>89401.037694210885</v>
      </c>
      <c r="L183" s="2340">
        <v>136801.94282956244</v>
      </c>
      <c r="M183" s="2340">
        <v>205852.57233950152</v>
      </c>
      <c r="N183" s="2340">
        <v>171352.93250032639</v>
      </c>
      <c r="O183" s="2340">
        <v>240584.14858930095</v>
      </c>
      <c r="P183" s="2340">
        <v>171725.25542052701</v>
      </c>
      <c r="Q183" s="2340">
        <v>209351.64056617775</v>
      </c>
      <c r="R183" s="2340">
        <v>597918.35364231362</v>
      </c>
      <c r="S183" s="2340">
        <v>409053.11265381187</v>
      </c>
      <c r="T183" s="2340">
        <v>803775.53021583951</v>
      </c>
      <c r="U183" s="2340">
        <v>876204.4544068072</v>
      </c>
      <c r="V183" s="2340">
        <v>930438.72939429723</v>
      </c>
      <c r="W183" s="2340">
        <v>696514.28383963159</v>
      </c>
      <c r="X183" s="2340">
        <v>219800.36261803517</v>
      </c>
      <c r="Y183" s="2340">
        <v>283424.65188492776</v>
      </c>
      <c r="Z183" s="2340">
        <v>14400.041563986686</v>
      </c>
      <c r="AA183" s="2340">
        <v>449732.99524773273</v>
      </c>
      <c r="AB183" s="2341">
        <v>481771.35889386339</v>
      </c>
      <c r="AC183" s="2341">
        <v>-123434.47566424165</v>
      </c>
      <c r="AD183" s="2341">
        <v>53095.825284407918</v>
      </c>
      <c r="AE183" s="2341">
        <v>296291.0562859698</v>
      </c>
      <c r="AF183" s="2341">
        <v>-76108.315526161881</v>
      </c>
      <c r="AG183" s="2341">
        <v>226615.0229592596</v>
      </c>
      <c r="AH183" s="2341">
        <v>44609.721250000002</v>
      </c>
      <c r="AI183" s="2341">
        <v>121783.49462403034</v>
      </c>
      <c r="AJ183" s="2341">
        <v>240955.91049494906</v>
      </c>
      <c r="AK183" s="2341">
        <v>92308.521225600009</v>
      </c>
    </row>
    <row r="184" spans="1:37" ht="16.5" thickBot="1">
      <c r="A184" s="2342" t="s">
        <v>1429</v>
      </c>
      <c r="B184" s="2343">
        <v>-188.70531420000839</v>
      </c>
      <c r="C184" s="2343">
        <v>-43189.417346689595</v>
      </c>
      <c r="D184" s="2343">
        <v>-16937.248079358691</v>
      </c>
      <c r="E184" s="2343">
        <v>-53543.923134044941</v>
      </c>
      <c r="F184" s="2343">
        <v>-52534.0746</v>
      </c>
      <c r="G184" s="2343">
        <v>38410.425916799999</v>
      </c>
      <c r="H184" s="2343">
        <v>46353.479502000009</v>
      </c>
      <c r="I184" s="2343">
        <v>41885.226499999997</v>
      </c>
      <c r="J184" s="2343">
        <v>108343.28274055712</v>
      </c>
      <c r="K184" s="2343">
        <v>56225.111187006281</v>
      </c>
      <c r="L184" s="2343">
        <v>62794.855752576004</v>
      </c>
      <c r="M184" s="2343">
        <v>97454.239211892796</v>
      </c>
      <c r="N184" s="2343">
        <v>105982.27919999999</v>
      </c>
      <c r="O184" s="2343">
        <v>124376.64119999998</v>
      </c>
      <c r="P184" s="2343">
        <v>74863.100879999984</v>
      </c>
      <c r="Q184" s="2343">
        <v>90291.492720000024</v>
      </c>
      <c r="R184" s="2343">
        <v>393315.09860339999</v>
      </c>
      <c r="S184" s="2343">
        <v>222397.3682346</v>
      </c>
      <c r="T184" s="2343">
        <v>417589.11768880003</v>
      </c>
      <c r="U184" s="2343">
        <v>535223.0018200319</v>
      </c>
      <c r="V184" s="2343">
        <v>521543.53755000001</v>
      </c>
      <c r="W184" s="2343">
        <v>282279.19362300006</v>
      </c>
      <c r="X184" s="2343">
        <v>62057.888200000059</v>
      </c>
      <c r="Y184" s="2343">
        <v>4367.2475199999735</v>
      </c>
      <c r="Z184" s="2343">
        <v>-203828.56663949991</v>
      </c>
      <c r="AA184" s="2343">
        <v>263784.28212314908</v>
      </c>
      <c r="AB184" s="2344">
        <v>267668.05120199994</v>
      </c>
      <c r="AC184" s="2344">
        <v>-169128.38228650001</v>
      </c>
      <c r="AD184" s="2344">
        <v>-125108.19076729998</v>
      </c>
      <c r="AE184" s="2344">
        <v>145773.34135000009</v>
      </c>
      <c r="AF184" s="2344">
        <v>-138872.05365749993</v>
      </c>
      <c r="AG184" s="2344">
        <v>24592.643313000051</v>
      </c>
      <c r="AH184" s="2344">
        <v>-883.75874999999485</v>
      </c>
      <c r="AI184" s="2344">
        <v>20003.776134749987</v>
      </c>
      <c r="AJ184" s="2344">
        <v>17725.823694100003</v>
      </c>
      <c r="AK184" s="2344">
        <v>53414.159560200002</v>
      </c>
    </row>
    <row r="185" spans="1:37" ht="16.5" thickBot="1">
      <c r="A185" s="2342" t="s">
        <v>1430</v>
      </c>
      <c r="B185" s="2343">
        <v>116668.971913</v>
      </c>
      <c r="C185" s="2343">
        <v>68978.990395743036</v>
      </c>
      <c r="D185" s="2343">
        <v>42500.614570322163</v>
      </c>
      <c r="E185" s="2343">
        <v>41173.544922283152</v>
      </c>
      <c r="F185" s="2343">
        <v>-7191.3870000000006</v>
      </c>
      <c r="G185" s="2343">
        <v>1595.9360639999995</v>
      </c>
      <c r="H185" s="2343">
        <v>7139.1823199999999</v>
      </c>
      <c r="I185" s="2343">
        <v>-3060.4696999999996</v>
      </c>
      <c r="J185" s="2343">
        <v>18486.140100000001</v>
      </c>
      <c r="K185" s="2343">
        <v>33175.926507204596</v>
      </c>
      <c r="L185" s="2343">
        <v>74007.087076986441</v>
      </c>
      <c r="M185" s="2343">
        <v>108398.33312760874</v>
      </c>
      <c r="N185" s="2343">
        <v>65370.653300326412</v>
      </c>
      <c r="O185" s="2343">
        <v>116207.50738930097</v>
      </c>
      <c r="P185" s="2343">
        <v>96862.154540527015</v>
      </c>
      <c r="Q185" s="2343">
        <v>119060.14784617773</v>
      </c>
      <c r="R185" s="2343">
        <v>204603.25503891369</v>
      </c>
      <c r="S185" s="2343">
        <v>186655.74441921193</v>
      </c>
      <c r="T185" s="2343">
        <v>386186.41252703947</v>
      </c>
      <c r="U185" s="2343">
        <v>340981.45258677541</v>
      </c>
      <c r="V185" s="2343">
        <v>408895.19184429717</v>
      </c>
      <c r="W185" s="2343">
        <v>414235.09021663159</v>
      </c>
      <c r="X185" s="2343">
        <v>157742.4744180351</v>
      </c>
      <c r="Y185" s="2343">
        <v>279057.40436492779</v>
      </c>
      <c r="Z185" s="2343">
        <v>218228.6082034866</v>
      </c>
      <c r="AA185" s="2343">
        <v>185948.71312458362</v>
      </c>
      <c r="AB185" s="2344">
        <v>214103.30769186342</v>
      </c>
      <c r="AC185" s="2344">
        <v>45693.906622258364</v>
      </c>
      <c r="AD185" s="2344">
        <v>178204.01605170791</v>
      </c>
      <c r="AE185" s="2344">
        <v>150517.71493596968</v>
      </c>
      <c r="AF185" s="2344">
        <v>62763.738131338047</v>
      </c>
      <c r="AG185" s="2344">
        <v>202022.37964625953</v>
      </c>
      <c r="AH185" s="2344">
        <v>45493.479999999996</v>
      </c>
      <c r="AI185" s="2344">
        <v>101779.71848928035</v>
      </c>
      <c r="AJ185" s="2344">
        <v>223230.08680084907</v>
      </c>
      <c r="AK185" s="2344">
        <v>38894.361665400007</v>
      </c>
    </row>
    <row r="186" spans="1:37" ht="16.5" thickBot="1">
      <c r="A186" s="2360" t="s">
        <v>1431</v>
      </c>
      <c r="B186" s="2343">
        <v>65517.918037000003</v>
      </c>
      <c r="C186" s="2343">
        <v>34378.138482798218</v>
      </c>
      <c r="D186" s="2343">
        <v>27969.367178994624</v>
      </c>
      <c r="E186" s="2343">
        <v>31708.369959830721</v>
      </c>
      <c r="F186" s="2343">
        <v>-7053.732</v>
      </c>
      <c r="G186" s="2343">
        <v>-2741.5482570000008</v>
      </c>
      <c r="H186" s="2343">
        <v>-260.46767999999997</v>
      </c>
      <c r="I186" s="2343">
        <v>-3434.2446999999997</v>
      </c>
      <c r="J186" s="2343">
        <v>-43.125900000000001</v>
      </c>
      <c r="K186" s="2343">
        <v>-2449.4672832923998</v>
      </c>
      <c r="L186" s="2343">
        <v>33564.927467786445</v>
      </c>
      <c r="M186" s="2343">
        <v>71225.726730548486</v>
      </c>
      <c r="N186" s="2343">
        <v>54112.937880326412</v>
      </c>
      <c r="O186" s="2343">
        <v>72938.275789300969</v>
      </c>
      <c r="P186" s="2343">
        <v>59050.883120527011</v>
      </c>
      <c r="Q186" s="2343">
        <v>96026.348486177725</v>
      </c>
      <c r="R186" s="2343">
        <v>165945.53695291368</v>
      </c>
      <c r="S186" s="2343">
        <v>159217.02497621195</v>
      </c>
      <c r="T186" s="2343">
        <v>306132.79600503948</v>
      </c>
      <c r="U186" s="2343">
        <v>306175.84821268753</v>
      </c>
      <c r="V186" s="2343">
        <v>374485.89594429714</v>
      </c>
      <c r="W186" s="2343">
        <v>348095.8455766316</v>
      </c>
      <c r="X186" s="2343">
        <v>131010.63785803509</v>
      </c>
      <c r="Y186" s="2343">
        <v>240229.97116492782</v>
      </c>
      <c r="Z186" s="2343">
        <v>198516.87716148663</v>
      </c>
      <c r="AA186" s="2343">
        <v>137575.86065957285</v>
      </c>
      <c r="AB186" s="2344">
        <v>158389.44742086341</v>
      </c>
      <c r="AC186" s="2344">
        <v>8572.5339702583624</v>
      </c>
      <c r="AD186" s="2344">
        <v>175013.3348417079</v>
      </c>
      <c r="AE186" s="2344">
        <v>93934.661135969654</v>
      </c>
      <c r="AF186" s="2344">
        <v>41380.880181338049</v>
      </c>
      <c r="AG186" s="2344">
        <v>170564.89099625955</v>
      </c>
      <c r="AH186" s="2344">
        <v>32160.954999999998</v>
      </c>
      <c r="AI186" s="2344">
        <v>89782.981739280352</v>
      </c>
      <c r="AJ186" s="2344">
        <v>117021.32574084906</v>
      </c>
      <c r="AK186" s="2344">
        <v>7721.2221660000005</v>
      </c>
    </row>
    <row r="187" spans="1:37" ht="16.5" thickBot="1">
      <c r="A187" s="2360" t="s">
        <v>1406</v>
      </c>
      <c r="B187" s="2343">
        <v>51151.053876000005</v>
      </c>
      <c r="C187" s="2343">
        <v>34600.85191294481</v>
      </c>
      <c r="D187" s="2343">
        <v>14531.247391327539</v>
      </c>
      <c r="E187" s="2343">
        <v>9465.1749624524327</v>
      </c>
      <c r="F187" s="2343">
        <v>-137.65500000000003</v>
      </c>
      <c r="G187" s="2343">
        <v>4337.4843210000008</v>
      </c>
      <c r="H187" s="2343">
        <v>7399.65</v>
      </c>
      <c r="I187" s="2343">
        <v>373.77499999999998</v>
      </c>
      <c r="J187" s="2343">
        <v>18529.266</v>
      </c>
      <c r="K187" s="2343">
        <v>35625.393790496993</v>
      </c>
      <c r="L187" s="2343">
        <v>40442.159609199996</v>
      </c>
      <c r="M187" s="2343">
        <v>37172.606397060263</v>
      </c>
      <c r="N187" s="2343">
        <v>11257.71542</v>
      </c>
      <c r="O187" s="2343">
        <v>43269.231599999999</v>
      </c>
      <c r="P187" s="2343">
        <v>37811.271419999997</v>
      </c>
      <c r="Q187" s="2343">
        <v>23033.799360000001</v>
      </c>
      <c r="R187" s="2343">
        <v>38657.718086000001</v>
      </c>
      <c r="S187" s="2343">
        <v>27438.719443000002</v>
      </c>
      <c r="T187" s="2343">
        <v>80053.616521999997</v>
      </c>
      <c r="U187" s="2343">
        <v>34805.604374087874</v>
      </c>
      <c r="V187" s="2343">
        <v>34409.295899999997</v>
      </c>
      <c r="W187" s="2343">
        <v>66139.24463999999</v>
      </c>
      <c r="X187" s="2343">
        <v>26731.836560000003</v>
      </c>
      <c r="Y187" s="2343">
        <v>38827.433199999992</v>
      </c>
      <c r="Z187" s="2343">
        <v>19711.731041999999</v>
      </c>
      <c r="AA187" s="2343">
        <v>48372.852465010801</v>
      </c>
      <c r="AB187" s="2344">
        <v>55713.86027099999</v>
      </c>
      <c r="AC187" s="2344">
        <v>37121.372652000005</v>
      </c>
      <c r="AD187" s="2344">
        <v>3190.6812099999997</v>
      </c>
      <c r="AE187" s="2344">
        <v>56583.053800000009</v>
      </c>
      <c r="AF187" s="2344">
        <v>21382.857949999998</v>
      </c>
      <c r="AG187" s="2344">
        <v>31457.488649999999</v>
      </c>
      <c r="AH187" s="2344">
        <v>13332.525</v>
      </c>
      <c r="AI187" s="2344">
        <v>11996.73675</v>
      </c>
      <c r="AJ187" s="2344">
        <v>106208.76106</v>
      </c>
      <c r="AK187" s="2344">
        <v>31173.139499400004</v>
      </c>
    </row>
    <row r="188" spans="1:37" ht="16.5" thickBot="1">
      <c r="A188" s="2339" t="s">
        <v>1432</v>
      </c>
      <c r="B188" s="2340">
        <v>85319.054615208166</v>
      </c>
      <c r="C188" s="2340">
        <v>120220.76628832491</v>
      </c>
      <c r="D188" s="2340">
        <v>44427.784722397308</v>
      </c>
      <c r="E188" s="2340">
        <v>-221389.68797093336</v>
      </c>
      <c r="F188" s="2340">
        <v>-361490.11341795907</v>
      </c>
      <c r="G188" s="2340">
        <v>-56046.67278410263</v>
      </c>
      <c r="H188" s="2340">
        <v>532292.6888916177</v>
      </c>
      <c r="I188" s="2340">
        <v>166106.58621458613</v>
      </c>
      <c r="J188" s="2340">
        <v>108385.19275344753</v>
      </c>
      <c r="K188" s="2340">
        <v>-60193.259215117403</v>
      </c>
      <c r="L188" s="2340">
        <v>-171755.34283467624</v>
      </c>
      <c r="M188" s="2340">
        <v>-200456.01789740386</v>
      </c>
      <c r="N188" s="2340">
        <v>141876.71368387266</v>
      </c>
      <c r="O188" s="2340">
        <v>-3552.5130397496409</v>
      </c>
      <c r="P188" s="2340">
        <v>-101521.2112165445</v>
      </c>
      <c r="Q188" s="2340">
        <v>75073.346730981895</v>
      </c>
      <c r="R188" s="2340">
        <v>-198859.34606675754</v>
      </c>
      <c r="S188" s="2340">
        <v>169682.89131446811</v>
      </c>
      <c r="T188" s="2340">
        <v>136756.13072166833</v>
      </c>
      <c r="U188" s="2340">
        <v>18885.400353086156</v>
      </c>
      <c r="V188" s="2340">
        <v>-81133.39937266834</v>
      </c>
      <c r="W188" s="2340">
        <v>92711.602218546876</v>
      </c>
      <c r="X188" s="2340">
        <v>96845.169308361204</v>
      </c>
      <c r="Y188" s="2340">
        <v>257117.79090312711</v>
      </c>
      <c r="Z188" s="2340">
        <v>340705.96597839135</v>
      </c>
      <c r="AA188" s="2340">
        <v>554192.98833773262</v>
      </c>
      <c r="AB188" s="2341">
        <v>397911.0916113751</v>
      </c>
      <c r="AC188" s="2341">
        <v>380803.62370005419</v>
      </c>
      <c r="AD188" s="2341">
        <v>451998.06542030029</v>
      </c>
      <c r="AE188" s="2341">
        <v>-196422.088270462</v>
      </c>
      <c r="AF188" s="2341">
        <v>32026.954618040581</v>
      </c>
      <c r="AG188" s="2341">
        <v>-82223.208389598411</v>
      </c>
      <c r="AH188" s="2341">
        <v>110980.11874999978</v>
      </c>
      <c r="AI188" s="2341">
        <v>-168503.14751377207</v>
      </c>
      <c r="AJ188" s="2341">
        <v>674688.03970705136</v>
      </c>
      <c r="AK188" s="2341">
        <v>-940973.29419609334</v>
      </c>
    </row>
    <row r="189" spans="1:37" ht="16.5" thickBot="1">
      <c r="A189" s="2342" t="s">
        <v>1433</v>
      </c>
      <c r="B189" s="2343">
        <v>0</v>
      </c>
      <c r="C189" s="2343">
        <v>0</v>
      </c>
      <c r="D189" s="2343">
        <v>0</v>
      </c>
      <c r="E189" s="2343">
        <v>0</v>
      </c>
      <c r="F189" s="2343">
        <v>0</v>
      </c>
      <c r="G189" s="2343">
        <v>0</v>
      </c>
      <c r="H189" s="2343">
        <v>0</v>
      </c>
      <c r="I189" s="2343">
        <v>0</v>
      </c>
      <c r="J189" s="2343">
        <v>0</v>
      </c>
      <c r="K189" s="2343">
        <v>0</v>
      </c>
      <c r="L189" s="2343">
        <v>0</v>
      </c>
      <c r="M189" s="2343">
        <v>0</v>
      </c>
      <c r="N189" s="2343">
        <v>0</v>
      </c>
      <c r="O189" s="2343">
        <v>0</v>
      </c>
      <c r="P189" s="2343">
        <v>0</v>
      </c>
      <c r="Q189" s="2343">
        <v>0</v>
      </c>
      <c r="R189" s="2343">
        <v>0</v>
      </c>
      <c r="S189" s="2343">
        <v>0</v>
      </c>
      <c r="T189" s="2343">
        <v>0</v>
      </c>
      <c r="U189" s="2343">
        <v>0</v>
      </c>
      <c r="V189" s="2343">
        <v>0</v>
      </c>
      <c r="W189" s="2343">
        <v>0</v>
      </c>
      <c r="X189" s="2343">
        <v>0</v>
      </c>
      <c r="Y189" s="2343">
        <v>0</v>
      </c>
      <c r="Z189" s="2343">
        <v>0</v>
      </c>
      <c r="AA189" s="2343">
        <v>0</v>
      </c>
      <c r="AB189" s="2344">
        <v>0</v>
      </c>
      <c r="AC189" s="2344">
        <v>0</v>
      </c>
      <c r="AD189" s="2344">
        <v>0</v>
      </c>
      <c r="AE189" s="2344">
        <v>0</v>
      </c>
      <c r="AF189" s="2344">
        <v>0</v>
      </c>
      <c r="AG189" s="2344">
        <v>0</v>
      </c>
      <c r="AH189" s="2344">
        <v>0</v>
      </c>
      <c r="AI189" s="2344">
        <v>0</v>
      </c>
      <c r="AJ189" s="2344">
        <v>0</v>
      </c>
      <c r="AK189" s="2344">
        <v>0</v>
      </c>
    </row>
    <row r="190" spans="1:37" ht="16.5" thickBot="1">
      <c r="A190" s="2342" t="s">
        <v>1434</v>
      </c>
      <c r="B190" s="2343">
        <v>0</v>
      </c>
      <c r="C190" s="2343">
        <v>0</v>
      </c>
      <c r="D190" s="2343">
        <v>0</v>
      </c>
      <c r="E190" s="2343">
        <v>0</v>
      </c>
      <c r="F190" s="2343">
        <v>0</v>
      </c>
      <c r="G190" s="2343">
        <v>0</v>
      </c>
      <c r="H190" s="2343">
        <v>0</v>
      </c>
      <c r="I190" s="2343">
        <v>0</v>
      </c>
      <c r="J190" s="2343">
        <v>0</v>
      </c>
      <c r="K190" s="2343">
        <v>0</v>
      </c>
      <c r="L190" s="2343">
        <v>0</v>
      </c>
      <c r="M190" s="2343">
        <v>0</v>
      </c>
      <c r="N190" s="2343">
        <v>0</v>
      </c>
      <c r="O190" s="2343">
        <v>0</v>
      </c>
      <c r="P190" s="2343">
        <v>0</v>
      </c>
      <c r="Q190" s="2343">
        <v>0</v>
      </c>
      <c r="R190" s="2343">
        <v>0</v>
      </c>
      <c r="S190" s="2343">
        <v>0</v>
      </c>
      <c r="T190" s="2343">
        <v>0</v>
      </c>
      <c r="U190" s="2343">
        <v>0</v>
      </c>
      <c r="V190" s="2343">
        <v>0</v>
      </c>
      <c r="W190" s="2343">
        <v>0</v>
      </c>
      <c r="X190" s="2343">
        <v>0</v>
      </c>
      <c r="Y190" s="2343">
        <v>0</v>
      </c>
      <c r="Z190" s="2343">
        <v>0</v>
      </c>
      <c r="AA190" s="2343">
        <v>0</v>
      </c>
      <c r="AB190" s="2344">
        <v>0</v>
      </c>
      <c r="AC190" s="2344">
        <v>0</v>
      </c>
      <c r="AD190" s="2344">
        <v>0</v>
      </c>
      <c r="AE190" s="2344">
        <v>0</v>
      </c>
      <c r="AF190" s="2344">
        <v>0</v>
      </c>
      <c r="AG190" s="2344">
        <v>0</v>
      </c>
      <c r="AH190" s="2344">
        <v>0</v>
      </c>
      <c r="AI190" s="2344">
        <v>0</v>
      </c>
      <c r="AJ190" s="2344">
        <v>0</v>
      </c>
      <c r="AK190" s="2344">
        <v>0</v>
      </c>
    </row>
    <row r="191" spans="1:37" ht="16.5" thickBot="1">
      <c r="A191" s="2342" t="s">
        <v>1435</v>
      </c>
      <c r="B191" s="2343">
        <v>0</v>
      </c>
      <c r="C191" s="2343">
        <v>0</v>
      </c>
      <c r="D191" s="2343">
        <v>0</v>
      </c>
      <c r="E191" s="2343">
        <v>0</v>
      </c>
      <c r="F191" s="2343">
        <v>0</v>
      </c>
      <c r="G191" s="2343">
        <v>0</v>
      </c>
      <c r="H191" s="2343">
        <v>0</v>
      </c>
      <c r="I191" s="2343">
        <v>0</v>
      </c>
      <c r="J191" s="2343">
        <v>0</v>
      </c>
      <c r="K191" s="2343">
        <v>0</v>
      </c>
      <c r="L191" s="2343">
        <v>0</v>
      </c>
      <c r="M191" s="2343">
        <v>0</v>
      </c>
      <c r="N191" s="2343">
        <v>0</v>
      </c>
      <c r="O191" s="2343">
        <v>0</v>
      </c>
      <c r="P191" s="2343">
        <v>0</v>
      </c>
      <c r="Q191" s="2343">
        <v>0</v>
      </c>
      <c r="R191" s="2343">
        <v>0</v>
      </c>
      <c r="S191" s="2343">
        <v>0</v>
      </c>
      <c r="T191" s="2343">
        <v>0</v>
      </c>
      <c r="U191" s="2343">
        <v>0</v>
      </c>
      <c r="V191" s="2343">
        <v>0</v>
      </c>
      <c r="W191" s="2343">
        <v>0</v>
      </c>
      <c r="X191" s="2343">
        <v>0</v>
      </c>
      <c r="Y191" s="2343">
        <v>0</v>
      </c>
      <c r="Z191" s="2343">
        <v>0</v>
      </c>
      <c r="AA191" s="2343">
        <v>0</v>
      </c>
      <c r="AB191" s="2344">
        <v>0</v>
      </c>
      <c r="AC191" s="2344">
        <v>0</v>
      </c>
      <c r="AD191" s="2344">
        <v>0</v>
      </c>
      <c r="AE191" s="2344">
        <v>0</v>
      </c>
      <c r="AF191" s="2344">
        <v>0</v>
      </c>
      <c r="AG191" s="2344">
        <v>0</v>
      </c>
      <c r="AH191" s="2344">
        <v>0</v>
      </c>
      <c r="AI191" s="2344">
        <v>0</v>
      </c>
      <c r="AJ191" s="2344">
        <v>0</v>
      </c>
      <c r="AK191" s="2344">
        <v>0</v>
      </c>
    </row>
    <row r="192" spans="1:37" ht="16.5" thickBot="1">
      <c r="A192" s="2342" t="s">
        <v>1409</v>
      </c>
      <c r="B192" s="2343">
        <v>121100.23218844511</v>
      </c>
      <c r="C192" s="2343">
        <v>105211.1230490265</v>
      </c>
      <c r="D192" s="2343">
        <v>-58442.727283679422</v>
      </c>
      <c r="E192" s="2343">
        <v>-103225.11586089821</v>
      </c>
      <c r="F192" s="2343">
        <v>-324471.79302112339</v>
      </c>
      <c r="G192" s="2343">
        <v>-31335.110096184904</v>
      </c>
      <c r="H192" s="2343">
        <v>158258.33090190752</v>
      </c>
      <c r="I192" s="2343">
        <v>181968.93889095387</v>
      </c>
      <c r="J192" s="2343">
        <v>120839.17779745377</v>
      </c>
      <c r="K192" s="2343">
        <v>-45488.377350990304</v>
      </c>
      <c r="L192" s="2343">
        <v>-173327.23375830316</v>
      </c>
      <c r="M192" s="2343">
        <v>-192490.11450291783</v>
      </c>
      <c r="N192" s="2343">
        <v>52924.093124528903</v>
      </c>
      <c r="O192" s="2343">
        <v>24670.515540865923</v>
      </c>
      <c r="P192" s="2343">
        <v>-203044.90578265075</v>
      </c>
      <c r="Q192" s="2343">
        <v>28724.585108632713</v>
      </c>
      <c r="R192" s="2343">
        <v>-154686.71101468871</v>
      </c>
      <c r="S192" s="2343">
        <v>144587.72029189634</v>
      </c>
      <c r="T192" s="2343">
        <v>169771.25620395923</v>
      </c>
      <c r="U192" s="2343">
        <v>-21797.532375133236</v>
      </c>
      <c r="V192" s="2343">
        <v>-54044.608355870398</v>
      </c>
      <c r="W192" s="2343">
        <v>40225.323161509405</v>
      </c>
      <c r="X192" s="2343">
        <v>116382.85779863247</v>
      </c>
      <c r="Y192" s="2343">
        <v>128527.06732487553</v>
      </c>
      <c r="Z192" s="2343">
        <v>313156.01391345338</v>
      </c>
      <c r="AA192" s="2343">
        <v>338459.75143443298</v>
      </c>
      <c r="AB192" s="2344">
        <v>308193.12101060594</v>
      </c>
      <c r="AC192" s="2344">
        <v>144578.40513835053</v>
      </c>
      <c r="AD192" s="2344">
        <v>254634.97948618486</v>
      </c>
      <c r="AE192" s="2344">
        <v>-234839.25576766435</v>
      </c>
      <c r="AF192" s="2344">
        <v>-35087.850293982046</v>
      </c>
      <c r="AG192" s="2344">
        <v>72818.706616573414</v>
      </c>
      <c r="AH192" s="2344">
        <v>110200.01875000006</v>
      </c>
      <c r="AI192" s="2344">
        <v>-152129.58881501528</v>
      </c>
      <c r="AJ192" s="2344">
        <v>626623.49553814798</v>
      </c>
      <c r="AK192" s="2344">
        <v>-330442.80366786622</v>
      </c>
    </row>
    <row r="193" spans="1:37" ht="16.5" thickBot="1">
      <c r="A193" s="2342" t="s">
        <v>1412</v>
      </c>
      <c r="B193" s="2343">
        <v>-820.42739999999958</v>
      </c>
      <c r="C193" s="2343">
        <v>-758.91863483766247</v>
      </c>
      <c r="D193" s="2343">
        <v>-606.64498815735033</v>
      </c>
      <c r="E193" s="2343">
        <v>-879.72599207751205</v>
      </c>
      <c r="F193" s="2343">
        <v>4232.5289999999995</v>
      </c>
      <c r="G193" s="2343">
        <v>850.77473999999961</v>
      </c>
      <c r="H193" s="2343">
        <v>11707.726229999997</v>
      </c>
      <c r="I193" s="2343">
        <v>12827.957999999999</v>
      </c>
      <c r="J193" s="2343">
        <v>85100.784599999999</v>
      </c>
      <c r="K193" s="2343">
        <v>11065.504799999999</v>
      </c>
      <c r="L193" s="2343">
        <v>3773.2680000000005</v>
      </c>
      <c r="M193" s="2343">
        <v>7509.8013752166644</v>
      </c>
      <c r="N193" s="2343">
        <v>74661.521999999997</v>
      </c>
      <c r="O193" s="2343">
        <v>15066.349200000001</v>
      </c>
      <c r="P193" s="2343">
        <v>48927.458699999996</v>
      </c>
      <c r="Q193" s="2343">
        <v>14095.738800000001</v>
      </c>
      <c r="R193" s="2343">
        <v>7794.5265249999993</v>
      </c>
      <c r="S193" s="2343">
        <v>22597.418737</v>
      </c>
      <c r="T193" s="2343">
        <v>11789.995482</v>
      </c>
      <c r="U193" s="2343">
        <v>58499.816802157649</v>
      </c>
      <c r="V193" s="2343">
        <v>34062.909300000007</v>
      </c>
      <c r="W193" s="2343">
        <v>30655.214100000001</v>
      </c>
      <c r="X193" s="2343">
        <v>175866.44239999997</v>
      </c>
      <c r="Y193" s="2343">
        <v>103173.648</v>
      </c>
      <c r="Z193" s="2343">
        <v>56913.449814000007</v>
      </c>
      <c r="AA193" s="2343">
        <v>33374.2382</v>
      </c>
      <c r="AB193" s="2344">
        <v>41628.203138999997</v>
      </c>
      <c r="AC193" s="2344">
        <v>25142.373263457608</v>
      </c>
      <c r="AD193" s="2344">
        <v>27757.938700000002</v>
      </c>
      <c r="AE193" s="2344">
        <v>94390.660000000018</v>
      </c>
      <c r="AF193" s="2344">
        <v>22734.760749999998</v>
      </c>
      <c r="AG193" s="2344">
        <v>54147.749670000012</v>
      </c>
      <c r="AH193" s="2344">
        <v>250865.65500000003</v>
      </c>
      <c r="AI193" s="2344">
        <v>42681.259772999998</v>
      </c>
      <c r="AJ193" s="2344">
        <v>251825.764302</v>
      </c>
      <c r="AK193" s="2344">
        <v>234783.250914</v>
      </c>
    </row>
    <row r="194" spans="1:37" ht="16.5" thickBot="1">
      <c r="A194" s="2342" t="s">
        <v>1436</v>
      </c>
      <c r="B194" s="2343">
        <v>-820.42739999999958</v>
      </c>
      <c r="C194" s="2343">
        <v>-758.91863483766247</v>
      </c>
      <c r="D194" s="2343">
        <v>-606.64498815735033</v>
      </c>
      <c r="E194" s="2343">
        <v>-879.72599207751205</v>
      </c>
      <c r="F194" s="2343">
        <v>4232.5289999999995</v>
      </c>
      <c r="G194" s="2343">
        <v>850.77473999999961</v>
      </c>
      <c r="H194" s="2343">
        <v>11707.726229999997</v>
      </c>
      <c r="I194" s="2343">
        <v>12827.957999999999</v>
      </c>
      <c r="J194" s="2343">
        <v>85100.784599999999</v>
      </c>
      <c r="K194" s="2343">
        <v>11065.504799999999</v>
      </c>
      <c r="L194" s="2343">
        <v>3773.2680000000005</v>
      </c>
      <c r="M194" s="2343">
        <v>7509.8013752166644</v>
      </c>
      <c r="N194" s="2343">
        <v>74661.521999999997</v>
      </c>
      <c r="O194" s="2343">
        <v>15066.349200000001</v>
      </c>
      <c r="P194" s="2343">
        <v>48927.458699999996</v>
      </c>
      <c r="Q194" s="2343">
        <v>14095.738800000001</v>
      </c>
      <c r="R194" s="2343">
        <v>7794.5265249999993</v>
      </c>
      <c r="S194" s="2343">
        <v>22597.418737</v>
      </c>
      <c r="T194" s="2343">
        <v>11789.995482</v>
      </c>
      <c r="U194" s="2343">
        <v>58499.816802157649</v>
      </c>
      <c r="V194" s="2343">
        <v>34062.909300000007</v>
      </c>
      <c r="W194" s="2343">
        <v>30655.214100000001</v>
      </c>
      <c r="X194" s="2343">
        <v>175866.44239999997</v>
      </c>
      <c r="Y194" s="2343">
        <v>103173.648</v>
      </c>
      <c r="Z194" s="2343">
        <v>56913.449814000007</v>
      </c>
      <c r="AA194" s="2343">
        <v>33374.2382</v>
      </c>
      <c r="AB194" s="2344">
        <v>41628.203138999997</v>
      </c>
      <c r="AC194" s="2344">
        <v>25142.373263457608</v>
      </c>
      <c r="AD194" s="2344">
        <v>27757.938700000002</v>
      </c>
      <c r="AE194" s="2344">
        <v>94390.660000000018</v>
      </c>
      <c r="AF194" s="2344">
        <v>22734.760749999998</v>
      </c>
      <c r="AG194" s="2344">
        <v>54147.749670000012</v>
      </c>
      <c r="AH194" s="2344">
        <v>250865.65500000003</v>
      </c>
      <c r="AI194" s="2344">
        <v>42681.259772999998</v>
      </c>
      <c r="AJ194" s="2344">
        <v>251825.764302</v>
      </c>
      <c r="AK194" s="2344">
        <v>234783.250914</v>
      </c>
    </row>
    <row r="195" spans="1:37" ht="16.5" thickBot="1">
      <c r="A195" s="2342" t="s">
        <v>1437</v>
      </c>
      <c r="B195" s="2343">
        <v>11391.318900000002</v>
      </c>
      <c r="C195" s="2343">
        <v>10537.293352938314</v>
      </c>
      <c r="D195" s="2343">
        <v>8423.0323355693599</v>
      </c>
      <c r="E195" s="2343">
        <v>12214.657043845455</v>
      </c>
      <c r="F195" s="2343">
        <v>15249.276</v>
      </c>
      <c r="G195" s="2343">
        <v>8619.2282279999999</v>
      </c>
      <c r="H195" s="2343">
        <v>28661.804309999996</v>
      </c>
      <c r="I195" s="2343">
        <v>26188.171599999998</v>
      </c>
      <c r="J195" s="2343">
        <v>92441.11020000001</v>
      </c>
      <c r="K195" s="2343">
        <v>22396.033799999997</v>
      </c>
      <c r="L195" s="2343">
        <v>14776.768</v>
      </c>
      <c r="M195" s="2343">
        <v>15544.063610501185</v>
      </c>
      <c r="N195" s="2343">
        <v>85377.628599999996</v>
      </c>
      <c r="O195" s="2343">
        <v>23638.714400000001</v>
      </c>
      <c r="P195" s="2343">
        <v>58999.641299999996</v>
      </c>
      <c r="Q195" s="2343">
        <v>20086.466400000001</v>
      </c>
      <c r="R195" s="2343">
        <v>16718.671868999998</v>
      </c>
      <c r="S195" s="2343">
        <v>27014.208227000003</v>
      </c>
      <c r="T195" s="2343">
        <v>19329.909159999999</v>
      </c>
      <c r="U195" s="2343">
        <v>62414.784137161078</v>
      </c>
      <c r="V195" s="2343">
        <v>43206.267300000007</v>
      </c>
      <c r="W195" s="2343">
        <v>34669.866000000002</v>
      </c>
      <c r="X195" s="2343">
        <v>184907.4</v>
      </c>
      <c r="Y195" s="2343">
        <v>106651.77959999999</v>
      </c>
      <c r="Z195" s="2343">
        <v>64120.073661000002</v>
      </c>
      <c r="AA195" s="2343">
        <v>37480.684600000001</v>
      </c>
      <c r="AB195" s="2344">
        <v>46363.467804</v>
      </c>
      <c r="AC195" s="2344">
        <v>28002.352381728804</v>
      </c>
      <c r="AD195" s="2344">
        <v>33584.142346000001</v>
      </c>
      <c r="AE195" s="2344">
        <v>98107.045400000017</v>
      </c>
      <c r="AF195" s="2344">
        <v>28887.097474999999</v>
      </c>
      <c r="AG195" s="2344">
        <v>58991.141895000008</v>
      </c>
      <c r="AH195" s="2344">
        <v>257466.09</v>
      </c>
      <c r="AI195" s="2344">
        <v>47242.106127000006</v>
      </c>
      <c r="AJ195" s="2344">
        <v>267972.40747400001</v>
      </c>
      <c r="AK195" s="2344">
        <v>245822.70944100001</v>
      </c>
    </row>
    <row r="196" spans="1:37" ht="16.5" thickBot="1">
      <c r="A196" s="2342" t="s">
        <v>1438</v>
      </c>
      <c r="B196" s="2343">
        <v>-12211.746300000001</v>
      </c>
      <c r="C196" s="2343">
        <v>-11296.211987775976</v>
      </c>
      <c r="D196" s="2343">
        <v>-9029.6773237267098</v>
      </c>
      <c r="E196" s="2343">
        <v>-13094.383035922967</v>
      </c>
      <c r="F196" s="2343">
        <v>-11016.747000000001</v>
      </c>
      <c r="G196" s="2343">
        <v>-7768.453488000001</v>
      </c>
      <c r="H196" s="2343">
        <v>-16954.078079999999</v>
      </c>
      <c r="I196" s="2343">
        <v>-13360.213599999999</v>
      </c>
      <c r="J196" s="2343">
        <v>-7340.3256000000001</v>
      </c>
      <c r="K196" s="2343">
        <v>-11330.528999999999</v>
      </c>
      <c r="L196" s="2343">
        <v>-11003.5</v>
      </c>
      <c r="M196" s="2343">
        <v>-8034.2622352845219</v>
      </c>
      <c r="N196" s="2343">
        <v>-10716.106600000001</v>
      </c>
      <c r="O196" s="2343">
        <v>-8572.3652000000002</v>
      </c>
      <c r="P196" s="2343">
        <v>-10072.1826</v>
      </c>
      <c r="Q196" s="2343">
        <v>-5990.7276000000002</v>
      </c>
      <c r="R196" s="2343">
        <v>-8924.1453440000005</v>
      </c>
      <c r="S196" s="2343">
        <v>-4416.7894900000001</v>
      </c>
      <c r="T196" s="2343">
        <v>-7539.9136780000008</v>
      </c>
      <c r="U196" s="2343">
        <v>-3914.9673350034286</v>
      </c>
      <c r="V196" s="2343">
        <v>-9143.3580000000002</v>
      </c>
      <c r="W196" s="2343">
        <v>-4014.6519000000003</v>
      </c>
      <c r="X196" s="2343">
        <v>-9040.9575999999997</v>
      </c>
      <c r="Y196" s="2343">
        <v>-3478.1315999999997</v>
      </c>
      <c r="Z196" s="2343">
        <v>-7206.6238469999998</v>
      </c>
      <c r="AA196" s="2343">
        <v>-4106.4464000000007</v>
      </c>
      <c r="AB196" s="2344">
        <v>-4735.2646649999997</v>
      </c>
      <c r="AC196" s="2344">
        <v>-2859.9791182711979</v>
      </c>
      <c r="AD196" s="2344">
        <v>-5826.2036459999999</v>
      </c>
      <c r="AE196" s="2344">
        <v>-3716.3854000000006</v>
      </c>
      <c r="AF196" s="2344">
        <v>-6152.3367250000001</v>
      </c>
      <c r="AG196" s="2344">
        <v>-4843.3922249999996</v>
      </c>
      <c r="AH196" s="2344">
        <v>-6600.4350000000004</v>
      </c>
      <c r="AI196" s="2344">
        <v>-4560.8463540000002</v>
      </c>
      <c r="AJ196" s="2344">
        <v>-16146.643172000004</v>
      </c>
      <c r="AK196" s="2344">
        <v>-11039.458527000001</v>
      </c>
    </row>
    <row r="197" spans="1:37" ht="16.5" thickBot="1">
      <c r="A197" s="2342" t="s">
        <v>1439</v>
      </c>
      <c r="B197" s="2343">
        <v>0</v>
      </c>
      <c r="C197" s="2343">
        <v>0</v>
      </c>
      <c r="D197" s="2343">
        <v>0</v>
      </c>
      <c r="E197" s="2343">
        <v>0</v>
      </c>
      <c r="F197" s="2343">
        <v>0</v>
      </c>
      <c r="G197" s="2343">
        <v>0</v>
      </c>
      <c r="H197" s="2343">
        <v>0</v>
      </c>
      <c r="I197" s="2343">
        <v>0</v>
      </c>
      <c r="J197" s="2343">
        <v>0</v>
      </c>
      <c r="K197" s="2343">
        <v>0</v>
      </c>
      <c r="L197" s="2343">
        <v>0</v>
      </c>
      <c r="M197" s="2343">
        <v>0</v>
      </c>
      <c r="N197" s="2343">
        <v>0</v>
      </c>
      <c r="O197" s="2343">
        <v>0</v>
      </c>
      <c r="P197" s="2343">
        <v>0</v>
      </c>
      <c r="Q197" s="2343">
        <v>0</v>
      </c>
      <c r="R197" s="2343">
        <v>0</v>
      </c>
      <c r="S197" s="2343">
        <v>0</v>
      </c>
      <c r="T197" s="2343">
        <v>0</v>
      </c>
      <c r="U197" s="2343">
        <v>0</v>
      </c>
      <c r="V197" s="2343">
        <v>0</v>
      </c>
      <c r="W197" s="2343">
        <v>0</v>
      </c>
      <c r="X197" s="2343">
        <v>0</v>
      </c>
      <c r="Y197" s="2343">
        <v>0</v>
      </c>
      <c r="Z197" s="2343">
        <v>0</v>
      </c>
      <c r="AA197" s="2343">
        <v>0</v>
      </c>
      <c r="AB197" s="2344">
        <v>0</v>
      </c>
      <c r="AC197" s="2344">
        <v>0</v>
      </c>
      <c r="AD197" s="2344">
        <v>0</v>
      </c>
      <c r="AE197" s="2344">
        <v>0</v>
      </c>
      <c r="AF197" s="2344">
        <v>0</v>
      </c>
      <c r="AG197" s="2344">
        <v>0</v>
      </c>
      <c r="AH197" s="2344">
        <v>0</v>
      </c>
      <c r="AI197" s="2344">
        <v>0</v>
      </c>
      <c r="AJ197" s="2344">
        <v>0</v>
      </c>
      <c r="AK197" s="2344">
        <v>0</v>
      </c>
    </row>
    <row r="198" spans="1:37" ht="16.5" thickBot="1">
      <c r="A198" s="2342" t="s">
        <v>1411</v>
      </c>
      <c r="B198" s="2343">
        <v>0</v>
      </c>
      <c r="C198" s="2343">
        <v>0</v>
      </c>
      <c r="D198" s="2343">
        <v>0</v>
      </c>
      <c r="E198" s="2343">
        <v>0</v>
      </c>
      <c r="F198" s="2343">
        <v>0</v>
      </c>
      <c r="G198" s="2343">
        <v>0</v>
      </c>
      <c r="H198" s="2343">
        <v>0</v>
      </c>
      <c r="I198" s="2343">
        <v>0</v>
      </c>
      <c r="J198" s="2343">
        <v>0</v>
      </c>
      <c r="K198" s="2343">
        <v>0</v>
      </c>
      <c r="L198" s="2343">
        <v>0</v>
      </c>
      <c r="M198" s="2343">
        <v>0</v>
      </c>
      <c r="N198" s="2343">
        <v>0</v>
      </c>
      <c r="O198" s="2343">
        <v>0</v>
      </c>
      <c r="P198" s="2343">
        <v>0</v>
      </c>
      <c r="Q198" s="2343">
        <v>0</v>
      </c>
      <c r="R198" s="2343">
        <v>0</v>
      </c>
      <c r="S198" s="2343">
        <v>0</v>
      </c>
      <c r="T198" s="2343">
        <v>0</v>
      </c>
      <c r="U198" s="2343">
        <v>0</v>
      </c>
      <c r="V198" s="2343">
        <v>0</v>
      </c>
      <c r="W198" s="2343">
        <v>0</v>
      </c>
      <c r="X198" s="2343">
        <v>0</v>
      </c>
      <c r="Y198" s="2343">
        <v>0</v>
      </c>
      <c r="Z198" s="2343">
        <v>0</v>
      </c>
      <c r="AA198" s="2343">
        <v>0</v>
      </c>
      <c r="AB198" s="2344">
        <v>0</v>
      </c>
      <c r="AC198" s="2344">
        <v>0</v>
      </c>
      <c r="AD198" s="2344">
        <v>0</v>
      </c>
      <c r="AE198" s="2344">
        <v>0</v>
      </c>
      <c r="AF198" s="2344">
        <v>0</v>
      </c>
      <c r="AG198" s="2344">
        <v>0</v>
      </c>
      <c r="AH198" s="2344">
        <v>0</v>
      </c>
      <c r="AI198" s="2344">
        <v>0</v>
      </c>
      <c r="AJ198" s="2344">
        <v>0</v>
      </c>
      <c r="AK198" s="2344">
        <v>0</v>
      </c>
    </row>
    <row r="199" spans="1:37" ht="16.5" thickBot="1">
      <c r="A199" s="2342" t="s">
        <v>1413</v>
      </c>
      <c r="B199" s="2343">
        <v>10740.353000000012</v>
      </c>
      <c r="C199" s="2343">
        <v>-3438.4851993799025</v>
      </c>
      <c r="D199" s="2343">
        <v>11718.747896231918</v>
      </c>
      <c r="E199" s="2343">
        <v>-46803.670913462738</v>
      </c>
      <c r="F199" s="2343">
        <v>-69014.542021123416</v>
      </c>
      <c r="G199" s="2343">
        <v>-6020.1610221849205</v>
      </c>
      <c r="H199" s="2343">
        <v>-12970.310063092445</v>
      </c>
      <c r="I199" s="2343">
        <v>39353.592540953869</v>
      </c>
      <c r="J199" s="2343">
        <v>-13524.768502546234</v>
      </c>
      <c r="K199" s="2343">
        <v>-3782.7994509903087</v>
      </c>
      <c r="L199" s="2343">
        <v>-1080.309758303159</v>
      </c>
      <c r="M199" s="2343">
        <v>4544.3021197832677</v>
      </c>
      <c r="N199" s="2343">
        <v>25426.102324528911</v>
      </c>
      <c r="O199" s="2343">
        <v>-6871.2548591340746</v>
      </c>
      <c r="P199" s="2343">
        <v>36098.746317349221</v>
      </c>
      <c r="Q199" s="2343">
        <v>50307.575108632715</v>
      </c>
      <c r="R199" s="2343">
        <v>-18381.984753688725</v>
      </c>
      <c r="S199" s="2343">
        <v>-12042.872085103674</v>
      </c>
      <c r="T199" s="2343">
        <v>-856.56875604081563</v>
      </c>
      <c r="U199" s="2343">
        <v>7957.1555926548926</v>
      </c>
      <c r="V199" s="2343">
        <v>-14551.074905870395</v>
      </c>
      <c r="W199" s="2343">
        <v>-14908.813518490611</v>
      </c>
      <c r="X199" s="2343">
        <v>11669.016978632497</v>
      </c>
      <c r="Y199" s="2343">
        <v>118678.99282487555</v>
      </c>
      <c r="Z199" s="2343">
        <v>-9045.5229827965813</v>
      </c>
      <c r="AA199" s="2343">
        <v>127209.83177389532</v>
      </c>
      <c r="AB199" s="2344">
        <v>116337.67123760596</v>
      </c>
      <c r="AC199" s="2344">
        <v>149126.93080955965</v>
      </c>
      <c r="AD199" s="2344">
        <v>70156.311582184862</v>
      </c>
      <c r="AE199" s="2344">
        <v>2908.7001323356872</v>
      </c>
      <c r="AF199" s="2344">
        <v>75052.338913517946</v>
      </c>
      <c r="AG199" s="2344">
        <v>-10662.51263842659</v>
      </c>
      <c r="AH199" s="2344">
        <v>-28976.510000000097</v>
      </c>
      <c r="AI199" s="2344">
        <v>-1748.1464661402158</v>
      </c>
      <c r="AJ199" s="2344">
        <v>297920.3452902729</v>
      </c>
      <c r="AK199" s="2344">
        <v>-473682.74892846594</v>
      </c>
    </row>
    <row r="200" spans="1:37" ht="16.5" thickBot="1">
      <c r="A200" s="2342" t="s">
        <v>1414</v>
      </c>
      <c r="B200" s="2343">
        <v>111180.30658844511</v>
      </c>
      <c r="C200" s="2343">
        <v>109408.52688324408</v>
      </c>
      <c r="D200" s="2343">
        <v>-69554.830191753994</v>
      </c>
      <c r="E200" s="2343">
        <v>-55541.718955357966</v>
      </c>
      <c r="F200" s="2343">
        <v>-259689.78000000003</v>
      </c>
      <c r="G200" s="2343">
        <v>-26165.723813999979</v>
      </c>
      <c r="H200" s="2343">
        <v>159520.914735</v>
      </c>
      <c r="I200" s="2343">
        <v>129787.38834999999</v>
      </c>
      <c r="J200" s="2343">
        <v>49263.161699999997</v>
      </c>
      <c r="K200" s="2343">
        <v>-52771.082699999999</v>
      </c>
      <c r="L200" s="2343">
        <v>-176020.19199999998</v>
      </c>
      <c r="M200" s="2343">
        <v>-204544.21799791776</v>
      </c>
      <c r="N200" s="2343">
        <v>-47163.531200000005</v>
      </c>
      <c r="O200" s="2343">
        <v>16475.421199999997</v>
      </c>
      <c r="P200" s="2343">
        <v>-288071.11079999997</v>
      </c>
      <c r="Q200" s="2343">
        <v>-35678.728800000004</v>
      </c>
      <c r="R200" s="2343">
        <v>-144099.252786</v>
      </c>
      <c r="S200" s="2343">
        <v>134033.17364000002</v>
      </c>
      <c r="T200" s="2343">
        <v>158837.82947800003</v>
      </c>
      <c r="U200" s="2343">
        <v>-88254.504769945779</v>
      </c>
      <c r="V200" s="2343">
        <v>-73556.442750000002</v>
      </c>
      <c r="W200" s="2343">
        <v>24478.92258000002</v>
      </c>
      <c r="X200" s="2343">
        <v>-71152.601580000002</v>
      </c>
      <c r="Y200" s="2343">
        <v>-93325.573500000013</v>
      </c>
      <c r="Z200" s="2343">
        <v>265288.08708224999</v>
      </c>
      <c r="AA200" s="2343">
        <v>177875.68146053763</v>
      </c>
      <c r="AB200" s="2344">
        <v>150227.24663399998</v>
      </c>
      <c r="AC200" s="2344">
        <v>-29690.898934666704</v>
      </c>
      <c r="AD200" s="2344">
        <v>156720.729204</v>
      </c>
      <c r="AE200" s="2344">
        <v>-332138.61590000003</v>
      </c>
      <c r="AF200" s="2344">
        <v>-132874.94995750001</v>
      </c>
      <c r="AG200" s="2344">
        <v>29333.469584999995</v>
      </c>
      <c r="AH200" s="2344">
        <v>-111689.12624999986</v>
      </c>
      <c r="AI200" s="2344">
        <v>-193062.70212187507</v>
      </c>
      <c r="AJ200" s="2344">
        <v>76877.385945874979</v>
      </c>
      <c r="AK200" s="2344">
        <v>-91543.305653400224</v>
      </c>
    </row>
    <row r="201" spans="1:37" ht="16.5" thickBot="1">
      <c r="A201" s="2342" t="s">
        <v>1440</v>
      </c>
      <c r="B201" s="2343">
        <v>111180.30658844511</v>
      </c>
      <c r="C201" s="2343">
        <v>109408.52688324408</v>
      </c>
      <c r="D201" s="2343">
        <v>-69554.830191753994</v>
      </c>
      <c r="E201" s="2343">
        <v>-55541.718955357966</v>
      </c>
      <c r="F201" s="2343">
        <v>-259689.78000000003</v>
      </c>
      <c r="G201" s="2343">
        <v>-26165.723813999979</v>
      </c>
      <c r="H201" s="2343">
        <v>159520.914735</v>
      </c>
      <c r="I201" s="2343">
        <v>129787.38834999999</v>
      </c>
      <c r="J201" s="2343">
        <v>49263.161699999997</v>
      </c>
      <c r="K201" s="2343">
        <v>-52771.082699999999</v>
      </c>
      <c r="L201" s="2343">
        <v>-176020.19199999998</v>
      </c>
      <c r="M201" s="2343">
        <v>-204544.21799791776</v>
      </c>
      <c r="N201" s="2343">
        <v>-47163.531200000005</v>
      </c>
      <c r="O201" s="2343">
        <v>16475.421199999997</v>
      </c>
      <c r="P201" s="2343">
        <v>-288071.11079999997</v>
      </c>
      <c r="Q201" s="2343">
        <v>-35678.728800000004</v>
      </c>
      <c r="R201" s="2343">
        <v>-144099.252786</v>
      </c>
      <c r="S201" s="2343">
        <v>134033.17364000002</v>
      </c>
      <c r="T201" s="2343">
        <v>158837.82947800003</v>
      </c>
      <c r="U201" s="2343">
        <v>-88254.504769945779</v>
      </c>
      <c r="V201" s="2343">
        <v>-73556.442750000002</v>
      </c>
      <c r="W201" s="2343">
        <v>24478.92258000002</v>
      </c>
      <c r="X201" s="2343">
        <v>-71152.601580000002</v>
      </c>
      <c r="Y201" s="2343">
        <v>-93325.573500000013</v>
      </c>
      <c r="Z201" s="2343">
        <v>265288.08708224999</v>
      </c>
      <c r="AA201" s="2343">
        <v>177875.68146053763</v>
      </c>
      <c r="AB201" s="2344">
        <v>150227.24663399998</v>
      </c>
      <c r="AC201" s="2344">
        <v>-29690.898934666704</v>
      </c>
      <c r="AD201" s="2344">
        <v>156720.729204</v>
      </c>
      <c r="AE201" s="2344">
        <v>-332138.61590000003</v>
      </c>
      <c r="AF201" s="2344">
        <v>-132874.94995750001</v>
      </c>
      <c r="AG201" s="2344">
        <v>29333.469584999995</v>
      </c>
      <c r="AH201" s="2344">
        <v>-111689.12624999986</v>
      </c>
      <c r="AI201" s="2344">
        <v>-193062.70212187507</v>
      </c>
      <c r="AJ201" s="2344">
        <v>76877.385945874979</v>
      </c>
      <c r="AK201" s="2344">
        <v>-91543.305653400224</v>
      </c>
    </row>
    <row r="202" spans="1:37" ht="16.5" thickBot="1">
      <c r="A202" s="2342" t="s">
        <v>1441</v>
      </c>
      <c r="B202" s="2343">
        <v>0</v>
      </c>
      <c r="C202" s="2343">
        <v>0</v>
      </c>
      <c r="D202" s="2343">
        <v>0</v>
      </c>
      <c r="E202" s="2343">
        <v>0</v>
      </c>
      <c r="F202" s="2343">
        <v>0</v>
      </c>
      <c r="G202" s="2343">
        <v>0</v>
      </c>
      <c r="H202" s="2343">
        <v>0</v>
      </c>
      <c r="I202" s="2343">
        <v>0</v>
      </c>
      <c r="J202" s="2343">
        <v>0</v>
      </c>
      <c r="K202" s="2343">
        <v>0</v>
      </c>
      <c r="L202" s="2343">
        <v>0</v>
      </c>
      <c r="M202" s="2343">
        <v>0</v>
      </c>
      <c r="N202" s="2343">
        <v>0</v>
      </c>
      <c r="O202" s="2343">
        <v>0</v>
      </c>
      <c r="P202" s="2343">
        <v>0</v>
      </c>
      <c r="Q202" s="2343">
        <v>0</v>
      </c>
      <c r="R202" s="2343">
        <v>0</v>
      </c>
      <c r="S202" s="2343">
        <v>0</v>
      </c>
      <c r="T202" s="2343">
        <v>0</v>
      </c>
      <c r="U202" s="2343">
        <v>0</v>
      </c>
      <c r="V202" s="2343">
        <v>0</v>
      </c>
      <c r="W202" s="2343">
        <v>0</v>
      </c>
      <c r="X202" s="2343">
        <v>0</v>
      </c>
      <c r="Y202" s="2343">
        <v>0</v>
      </c>
      <c r="Z202" s="2343">
        <v>0</v>
      </c>
      <c r="AA202" s="2343">
        <v>0</v>
      </c>
      <c r="AB202" s="2344">
        <v>0</v>
      </c>
      <c r="AC202" s="2344">
        <v>0</v>
      </c>
      <c r="AD202" s="2344">
        <v>0</v>
      </c>
      <c r="AE202" s="2344">
        <v>0</v>
      </c>
      <c r="AF202" s="2344">
        <v>0</v>
      </c>
      <c r="AG202" s="2344">
        <v>0</v>
      </c>
      <c r="AH202" s="2344">
        <v>0</v>
      </c>
      <c r="AI202" s="2344">
        <v>0</v>
      </c>
      <c r="AJ202" s="2344">
        <v>0</v>
      </c>
      <c r="AK202" s="2344">
        <v>0</v>
      </c>
    </row>
    <row r="203" spans="1:37" ht="16.5" thickBot="1">
      <c r="A203" s="2342" t="s">
        <v>1442</v>
      </c>
      <c r="B203" s="2343">
        <v>-35781.177573236935</v>
      </c>
      <c r="C203" s="2343">
        <v>15009.643239298404</v>
      </c>
      <c r="D203" s="2343">
        <v>102870.51200607672</v>
      </c>
      <c r="E203" s="2343">
        <v>-118164.57211003515</v>
      </c>
      <c r="F203" s="2343">
        <v>-37018.320396835676</v>
      </c>
      <c r="G203" s="2343">
        <v>-24711.562687917725</v>
      </c>
      <c r="H203" s="2343">
        <v>17261.713169710179</v>
      </c>
      <c r="I203" s="2343">
        <v>-15862.352676367726</v>
      </c>
      <c r="J203" s="2343">
        <v>-12453.985044006236</v>
      </c>
      <c r="K203" s="2343">
        <v>-14704.881864127099</v>
      </c>
      <c r="L203" s="2343">
        <v>1571.8909236269149</v>
      </c>
      <c r="M203" s="2343">
        <v>-7965.9033944860184</v>
      </c>
      <c r="N203" s="2343">
        <v>88952.620559343748</v>
      </c>
      <c r="O203" s="2343">
        <v>-28223.028580615566</v>
      </c>
      <c r="P203" s="2343">
        <v>101523.69456610623</v>
      </c>
      <c r="Q203" s="2343">
        <v>46348.761622349186</v>
      </c>
      <c r="R203" s="2343">
        <v>-44172.635052068836</v>
      </c>
      <c r="S203" s="2343">
        <v>25095.171022571754</v>
      </c>
      <c r="T203" s="2343">
        <v>-33015.125482290889</v>
      </c>
      <c r="U203" s="2343">
        <v>40682.932728219392</v>
      </c>
      <c r="V203" s="2343">
        <v>-27088.791016797943</v>
      </c>
      <c r="W203" s="2343">
        <v>52486.279057037471</v>
      </c>
      <c r="X203" s="2343">
        <v>-19537.688490271263</v>
      </c>
      <c r="Y203" s="2343">
        <v>128590.72357825156</v>
      </c>
      <c r="Z203" s="2343">
        <v>27549.952064937897</v>
      </c>
      <c r="AA203" s="2343">
        <v>215733.23690329969</v>
      </c>
      <c r="AB203" s="2344">
        <v>89717.970600769157</v>
      </c>
      <c r="AC203" s="2344">
        <v>236225.21856170369</v>
      </c>
      <c r="AD203" s="2344">
        <v>197363.0859341154</v>
      </c>
      <c r="AE203" s="2344">
        <v>38417.167497202347</v>
      </c>
      <c r="AF203" s="2344">
        <v>67114.804912022635</v>
      </c>
      <c r="AG203" s="2344">
        <v>-155041.91500617182</v>
      </c>
      <c r="AH203" s="2344">
        <v>780.09999999971205</v>
      </c>
      <c r="AI203" s="2344">
        <v>-16373.558698756797</v>
      </c>
      <c r="AJ203" s="2344">
        <v>48064.544168903398</v>
      </c>
      <c r="AK203" s="2344">
        <v>-610530.49052822706</v>
      </c>
    </row>
    <row r="204" spans="1:37" ht="16.5" thickBot="1">
      <c r="A204" s="2360" t="s">
        <v>1443</v>
      </c>
      <c r="B204" s="2343">
        <v>0</v>
      </c>
      <c r="C204" s="2343">
        <v>0</v>
      </c>
      <c r="D204" s="2343">
        <v>0</v>
      </c>
      <c r="E204" s="2343">
        <v>0</v>
      </c>
      <c r="F204" s="2343">
        <v>0</v>
      </c>
      <c r="G204" s="2343">
        <v>0</v>
      </c>
      <c r="H204" s="2343">
        <v>0</v>
      </c>
      <c r="I204" s="2343">
        <v>0</v>
      </c>
      <c r="J204" s="2343">
        <v>0</v>
      </c>
      <c r="K204" s="2343">
        <v>0</v>
      </c>
      <c r="L204" s="2343">
        <v>0</v>
      </c>
      <c r="M204" s="2343">
        <v>0</v>
      </c>
      <c r="N204" s="2343">
        <v>0</v>
      </c>
      <c r="O204" s="2343">
        <v>0</v>
      </c>
      <c r="P204" s="2343">
        <v>0</v>
      </c>
      <c r="Q204" s="2343">
        <v>0</v>
      </c>
      <c r="R204" s="2343">
        <v>0</v>
      </c>
      <c r="S204" s="2343">
        <v>0</v>
      </c>
      <c r="T204" s="2343">
        <v>0</v>
      </c>
      <c r="U204" s="2343">
        <v>0</v>
      </c>
      <c r="V204" s="2343">
        <v>0</v>
      </c>
      <c r="W204" s="2343">
        <v>0</v>
      </c>
      <c r="X204" s="2343">
        <v>0</v>
      </c>
      <c r="Y204" s="2343">
        <v>0</v>
      </c>
      <c r="Z204" s="2343">
        <v>0</v>
      </c>
      <c r="AA204" s="2343">
        <v>0</v>
      </c>
      <c r="AB204" s="2344">
        <v>0</v>
      </c>
      <c r="AC204" s="2344">
        <v>0</v>
      </c>
      <c r="AD204" s="2344">
        <v>0</v>
      </c>
      <c r="AE204" s="2344">
        <v>0</v>
      </c>
      <c r="AF204" s="2344">
        <v>0</v>
      </c>
      <c r="AG204" s="2344">
        <v>0</v>
      </c>
      <c r="AH204" s="2344">
        <v>0</v>
      </c>
      <c r="AI204" s="2344">
        <v>0</v>
      </c>
      <c r="AJ204" s="2344">
        <v>0</v>
      </c>
      <c r="AK204" s="2344">
        <v>0</v>
      </c>
    </row>
    <row r="205" spans="1:37" ht="16.5" thickBot="1">
      <c r="A205" s="2360" t="s">
        <v>1444</v>
      </c>
      <c r="B205" s="2343">
        <v>-35781.177573236935</v>
      </c>
      <c r="C205" s="2343">
        <v>15009.643239298404</v>
      </c>
      <c r="D205" s="2343">
        <v>102870.51200607672</v>
      </c>
      <c r="E205" s="2343">
        <v>-118164.57211003515</v>
      </c>
      <c r="F205" s="2343">
        <v>-37018.320396835676</v>
      </c>
      <c r="G205" s="2343">
        <v>-24711.562687917725</v>
      </c>
      <c r="H205" s="2343">
        <v>17261.713169710179</v>
      </c>
      <c r="I205" s="2343">
        <v>-15862.352676367726</v>
      </c>
      <c r="J205" s="2343">
        <v>-12453.985044006236</v>
      </c>
      <c r="K205" s="2343">
        <v>-14704.881864127099</v>
      </c>
      <c r="L205" s="2343">
        <v>1571.8909236269149</v>
      </c>
      <c r="M205" s="2343">
        <v>-7965.9033944860184</v>
      </c>
      <c r="N205" s="2343">
        <v>88952.620559343748</v>
      </c>
      <c r="O205" s="2343">
        <v>-28223.028580615566</v>
      </c>
      <c r="P205" s="2343">
        <v>101523.69456610623</v>
      </c>
      <c r="Q205" s="2343">
        <v>46348.761622349186</v>
      </c>
      <c r="R205" s="2343">
        <v>-44172.635052068836</v>
      </c>
      <c r="S205" s="2343">
        <v>25095.171022571754</v>
      </c>
      <c r="T205" s="2343">
        <v>-33015.125482290889</v>
      </c>
      <c r="U205" s="2343">
        <v>40682.932728219392</v>
      </c>
      <c r="V205" s="2343">
        <v>-27088.791016797943</v>
      </c>
      <c r="W205" s="2343">
        <v>52486.279057037471</v>
      </c>
      <c r="X205" s="2343">
        <v>-19537.688490271263</v>
      </c>
      <c r="Y205" s="2343">
        <v>128590.72357825156</v>
      </c>
      <c r="Z205" s="2343">
        <v>27549.952064937897</v>
      </c>
      <c r="AA205" s="2343">
        <v>215733.23690329969</v>
      </c>
      <c r="AB205" s="2344">
        <v>89717.970600769157</v>
      </c>
      <c r="AC205" s="2344">
        <v>236225.21856170369</v>
      </c>
      <c r="AD205" s="2344">
        <v>197363.0859341154</v>
      </c>
      <c r="AE205" s="2344">
        <v>38417.167497202347</v>
      </c>
      <c r="AF205" s="2344">
        <v>67114.804912022635</v>
      </c>
      <c r="AG205" s="2344">
        <v>-155041.91500617182</v>
      </c>
      <c r="AH205" s="2344">
        <v>780.09999999971205</v>
      </c>
      <c r="AI205" s="2344">
        <v>-16373.558698756797</v>
      </c>
      <c r="AJ205" s="2344">
        <v>48064.544168903398</v>
      </c>
      <c r="AK205" s="2344">
        <v>-610530.49052822706</v>
      </c>
    </row>
    <row r="206" spans="1:37" ht="16.5" thickBot="1">
      <c r="A206" s="2342" t="s">
        <v>1445</v>
      </c>
      <c r="B206" s="2343">
        <v>0</v>
      </c>
      <c r="C206" s="2343">
        <v>0</v>
      </c>
      <c r="D206" s="2343">
        <v>0</v>
      </c>
      <c r="E206" s="2343">
        <v>0</v>
      </c>
      <c r="F206" s="2343">
        <v>0</v>
      </c>
      <c r="G206" s="2343">
        <v>0</v>
      </c>
      <c r="H206" s="2343">
        <v>356772.64481999993</v>
      </c>
      <c r="I206" s="2343">
        <v>0</v>
      </c>
      <c r="J206" s="2343">
        <v>0</v>
      </c>
      <c r="K206" s="2343">
        <v>0</v>
      </c>
      <c r="L206" s="2343">
        <v>0</v>
      </c>
      <c r="M206" s="2343">
        <v>0</v>
      </c>
      <c r="N206" s="2343">
        <v>0</v>
      </c>
      <c r="O206" s="2343">
        <v>0</v>
      </c>
      <c r="P206" s="2343">
        <v>0</v>
      </c>
      <c r="Q206" s="2343">
        <v>0</v>
      </c>
      <c r="R206" s="2343">
        <v>0</v>
      </c>
      <c r="S206" s="2343">
        <v>0</v>
      </c>
      <c r="T206" s="2343">
        <v>0</v>
      </c>
      <c r="U206" s="2343">
        <v>0</v>
      </c>
      <c r="V206" s="2343">
        <v>0</v>
      </c>
      <c r="W206" s="2343">
        <v>0</v>
      </c>
      <c r="X206" s="2343">
        <v>0</v>
      </c>
      <c r="Y206" s="2343">
        <v>0</v>
      </c>
      <c r="Z206" s="2343">
        <v>0</v>
      </c>
      <c r="AA206" s="2343">
        <v>0</v>
      </c>
      <c r="AB206" s="2344">
        <v>0</v>
      </c>
      <c r="AC206" s="2344">
        <v>0</v>
      </c>
      <c r="AD206" s="2344">
        <v>0</v>
      </c>
      <c r="AE206" s="2344">
        <v>0</v>
      </c>
      <c r="AF206" s="2344">
        <v>0</v>
      </c>
      <c r="AG206" s="2344">
        <v>0</v>
      </c>
      <c r="AH206" s="2344">
        <v>0</v>
      </c>
      <c r="AI206" s="2344">
        <v>0</v>
      </c>
      <c r="AJ206" s="2344">
        <v>0</v>
      </c>
      <c r="AK206" s="2344">
        <v>0</v>
      </c>
    </row>
    <row r="207" spans="1:37" ht="16.5" thickBot="1">
      <c r="A207" s="2339" t="s">
        <v>1446</v>
      </c>
      <c r="B207" s="2340">
        <v>-172017.26853183543</v>
      </c>
      <c r="C207" s="2340">
        <v>-1308012.7823387925</v>
      </c>
      <c r="D207" s="2340">
        <v>-458821.83144832455</v>
      </c>
      <c r="E207" s="2340">
        <v>-520457.39429778769</v>
      </c>
      <c r="F207" s="2340">
        <v>-1048036.9914564923</v>
      </c>
      <c r="G207" s="2340">
        <v>-885716.09263285436</v>
      </c>
      <c r="H207" s="2340">
        <v>-872991.77709086088</v>
      </c>
      <c r="I207" s="2340">
        <v>-1121132.3663822617</v>
      </c>
      <c r="J207" s="2340">
        <v>2050898.0643934158</v>
      </c>
      <c r="K207" s="2340">
        <v>434000.95061782468</v>
      </c>
      <c r="L207" s="2340">
        <v>-3362283.5357838986</v>
      </c>
      <c r="M207" s="2340">
        <v>-1607007.5137591686</v>
      </c>
      <c r="N207" s="2340">
        <v>-1329933.8010304233</v>
      </c>
      <c r="O207" s="2340">
        <v>-177561.58969706213</v>
      </c>
      <c r="P207" s="2340">
        <v>811762.6067495601</v>
      </c>
      <c r="Q207" s="2340">
        <v>-396462.6302452783</v>
      </c>
      <c r="R207" s="2340">
        <v>-1456902.53827565</v>
      </c>
      <c r="S207" s="2340">
        <v>313323.67006952496</v>
      </c>
      <c r="T207" s="2340">
        <v>-107981.93819951717</v>
      </c>
      <c r="U207" s="2340">
        <v>238297.59403390842</v>
      </c>
      <c r="V207" s="2340">
        <v>-682039.04582544696</v>
      </c>
      <c r="W207" s="2340">
        <v>-1241167.1377003803</v>
      </c>
      <c r="X207" s="2340">
        <v>-1735420.7729236379</v>
      </c>
      <c r="Y207" s="2340">
        <v>-694301.25977826212</v>
      </c>
      <c r="Z207" s="2340">
        <v>-896957.96357262484</v>
      </c>
      <c r="AA207" s="2340">
        <v>57064.685052719629</v>
      </c>
      <c r="AB207" s="2341">
        <v>-596186.6203771244</v>
      </c>
      <c r="AC207" s="2341">
        <v>-834200.54510076437</v>
      </c>
      <c r="AD207" s="2341">
        <v>-233091.55426752361</v>
      </c>
      <c r="AE207" s="2341">
        <v>1204741.4567723386</v>
      </c>
      <c r="AF207" s="2341">
        <v>1621554.4784005957</v>
      </c>
      <c r="AG207" s="2341">
        <v>616886.47398114612</v>
      </c>
      <c r="AH207" s="2341">
        <v>1305877.0566305544</v>
      </c>
      <c r="AI207" s="2341">
        <v>-1188526.1295495052</v>
      </c>
      <c r="AJ207" s="2341">
        <v>-2304382.1319170417</v>
      </c>
      <c r="AK207" s="2341">
        <v>784045.38767962845</v>
      </c>
    </row>
    <row r="208" spans="1:37" ht="15" thickBot="1">
      <c r="A208" s="2375"/>
      <c r="B208" s="2376"/>
      <c r="C208" s="2376"/>
      <c r="D208" s="2376"/>
      <c r="E208" s="2376"/>
      <c r="F208" s="2376"/>
      <c r="G208" s="2376"/>
      <c r="H208" s="2376"/>
      <c r="I208" s="2376"/>
      <c r="J208" s="2376"/>
      <c r="K208" s="2376"/>
      <c r="L208" s="2376"/>
      <c r="M208" s="2376"/>
      <c r="N208" s="1007"/>
      <c r="O208" s="2377"/>
      <c r="P208" s="2377"/>
      <c r="Q208" s="2377"/>
      <c r="R208" s="2377"/>
      <c r="S208" s="2377"/>
      <c r="T208" s="2377"/>
      <c r="U208" s="2377"/>
      <c r="V208" s="2377"/>
      <c r="AE208" s="1482"/>
      <c r="AF208" s="1482"/>
      <c r="AG208" s="1482"/>
      <c r="AH208" s="1482"/>
      <c r="AI208" s="1482"/>
      <c r="AJ208" s="1482"/>
      <c r="AK208" s="1482"/>
    </row>
    <row r="209" spans="1:37" ht="16.5" thickBot="1">
      <c r="A209" s="2367" t="s">
        <v>1447</v>
      </c>
      <c r="B209" s="2368" t="s">
        <v>1141</v>
      </c>
      <c r="C209" s="2368" t="s">
        <v>1142</v>
      </c>
      <c r="D209" s="2368" t="s">
        <v>1143</v>
      </c>
      <c r="E209" s="2368" t="s">
        <v>1144</v>
      </c>
      <c r="F209" s="2368" t="s">
        <v>1146</v>
      </c>
      <c r="G209" s="2368" t="s">
        <v>1147</v>
      </c>
      <c r="H209" s="2368" t="s">
        <v>1148</v>
      </c>
      <c r="I209" s="2368" t="s">
        <v>1149</v>
      </c>
      <c r="J209" s="2368" t="s">
        <v>1018</v>
      </c>
      <c r="K209" s="2368" t="s">
        <v>1019</v>
      </c>
      <c r="L209" s="2368" t="s">
        <v>1020</v>
      </c>
      <c r="M209" s="2368" t="s">
        <v>1021</v>
      </c>
      <c r="N209" s="2368" t="s">
        <v>1023</v>
      </c>
      <c r="O209" s="2368" t="s">
        <v>1024</v>
      </c>
      <c r="P209" s="2368" t="s">
        <v>1025</v>
      </c>
      <c r="Q209" s="2368" t="s">
        <v>1026</v>
      </c>
      <c r="R209" s="2368" t="s">
        <v>1028</v>
      </c>
      <c r="S209" s="2368" t="s">
        <v>1029</v>
      </c>
      <c r="T209" s="2368" t="s">
        <v>1030</v>
      </c>
      <c r="U209" s="2368" t="s">
        <v>1031</v>
      </c>
      <c r="V209" s="2368" t="s">
        <v>1175</v>
      </c>
      <c r="W209" s="2368" t="s">
        <v>1176</v>
      </c>
      <c r="X209" s="2368" t="s">
        <v>1110</v>
      </c>
      <c r="Y209" s="2368" t="s">
        <v>1177</v>
      </c>
      <c r="Z209" s="2368" t="s">
        <v>1289</v>
      </c>
      <c r="AA209" s="2368" t="s">
        <v>1448</v>
      </c>
      <c r="AB209" s="2368" t="s">
        <v>1449</v>
      </c>
      <c r="AC209" s="2368" t="s">
        <v>1450</v>
      </c>
      <c r="AD209" s="2368" t="s">
        <v>1293</v>
      </c>
      <c r="AE209" s="2368" t="s">
        <v>1294</v>
      </c>
      <c r="AF209" s="2368" t="s">
        <v>1295</v>
      </c>
      <c r="AG209" s="2368" t="s">
        <v>1467</v>
      </c>
      <c r="AH209" s="2368" t="s">
        <v>1297</v>
      </c>
      <c r="AI209" s="2368" t="s">
        <v>1298</v>
      </c>
      <c r="AJ209" s="2368" t="s">
        <v>1299</v>
      </c>
      <c r="AK209" s="2368" t="s">
        <v>1300</v>
      </c>
    </row>
    <row r="210" spans="1:37" ht="16.5" thickBot="1">
      <c r="A210" s="2367" t="s">
        <v>1452</v>
      </c>
      <c r="B210" s="2340">
        <v>20.186492818106665</v>
      </c>
      <c r="C210" s="2340">
        <v>20.868677488945941</v>
      </c>
      <c r="D210" s="2340">
        <v>18.163210678110094</v>
      </c>
      <c r="E210" s="2340">
        <v>-1.0611359888907472</v>
      </c>
      <c r="F210" s="2340">
        <v>3.3158378166215767</v>
      </c>
      <c r="G210" s="2340">
        <v>5.375119835311577</v>
      </c>
      <c r="H210" s="2340">
        <v>7.5814735090286591</v>
      </c>
      <c r="I210" s="2340">
        <v>15.277934290632414</v>
      </c>
      <c r="J210" s="2340">
        <v>1.9168883081223806</v>
      </c>
      <c r="K210" s="2340">
        <v>4.6021387674757079</v>
      </c>
      <c r="L210" s="2340">
        <v>2.2944851715850305</v>
      </c>
      <c r="M210" s="2340">
        <v>6.6016642679400537</v>
      </c>
      <c r="N210" s="2340">
        <v>5.7987505663082715</v>
      </c>
      <c r="O210" s="2340">
        <v>6.7436745053054459</v>
      </c>
      <c r="P210" s="2340">
        <v>-3.1309167193166205</v>
      </c>
      <c r="Q210" s="2340">
        <v>3.1762933187587152</v>
      </c>
      <c r="R210" s="2340">
        <v>4.2235543869974173</v>
      </c>
      <c r="S210" s="2340">
        <v>1.1583666091703424</v>
      </c>
      <c r="T210" s="2340">
        <v>7.2077094207387074</v>
      </c>
      <c r="U210" s="2340">
        <v>3.6700096785782086</v>
      </c>
      <c r="V210" s="2340">
        <v>5.5214476875356215</v>
      </c>
      <c r="W210" s="2340">
        <v>3.5581250159478257</v>
      </c>
      <c r="X210" s="2340">
        <v>2.7710419956205419</v>
      </c>
      <c r="Y210" s="2340">
        <v>3.8403122785999519</v>
      </c>
      <c r="Z210" s="2340">
        <v>2.4860073138624093</v>
      </c>
      <c r="AA210" s="2340">
        <v>-0.13344271165179833</v>
      </c>
      <c r="AB210" s="2340">
        <v>0.9347349269392059</v>
      </c>
      <c r="AC210" s="2340">
        <v>-2.0474963415859668</v>
      </c>
      <c r="AD210" s="2340">
        <v>-5.3235330402504859</v>
      </c>
      <c r="AE210" s="2340">
        <v>-1.7621305851965596</v>
      </c>
      <c r="AF210" s="2340">
        <v>-1.2568063384227093</v>
      </c>
      <c r="AG210" s="2340">
        <v>-1.5187984737232822</v>
      </c>
      <c r="AH210" s="2340">
        <v>0.83973904960555601</v>
      </c>
      <c r="AI210" s="2340">
        <v>-1.6206311242239333</v>
      </c>
      <c r="AJ210" s="2340">
        <v>-5.513539267901113E-2</v>
      </c>
      <c r="AK210" s="2340">
        <v>3.3381309479264933</v>
      </c>
    </row>
    <row r="211" spans="1:37" ht="16.5" thickBot="1">
      <c r="A211" s="2367" t="s">
        <v>1453</v>
      </c>
      <c r="B211" s="2340">
        <v>-17.036434408393369</v>
      </c>
      <c r="C211" s="2340">
        <v>1.6464347805462645</v>
      </c>
      <c r="D211" s="2340">
        <v>-11.097449974077591</v>
      </c>
      <c r="E211" s="2340">
        <v>8.8545453424286915</v>
      </c>
      <c r="F211" s="2340">
        <v>15.528869508141312</v>
      </c>
      <c r="G211" s="2340">
        <v>9.4433695637508279</v>
      </c>
      <c r="H211" s="2340">
        <v>5.56717221088571</v>
      </c>
      <c r="I211" s="2340">
        <v>0.72959451830918065</v>
      </c>
      <c r="J211" s="2340">
        <v>-17.951582553007459</v>
      </c>
      <c r="K211" s="2340">
        <v>-7.9046596908333084</v>
      </c>
      <c r="L211" s="2340">
        <v>20.867178475808771</v>
      </c>
      <c r="M211" s="2340">
        <v>4.0968283460590209</v>
      </c>
      <c r="N211" s="2340">
        <v>3.256972331882571</v>
      </c>
      <c r="O211" s="2340">
        <v>-5.5777918220821867</v>
      </c>
      <c r="P211" s="2340">
        <v>-1.9633185891051568</v>
      </c>
      <c r="Q211" s="2340">
        <v>-0.90150260349360611</v>
      </c>
      <c r="R211" s="2340">
        <v>4.513440190752176</v>
      </c>
      <c r="S211" s="2340">
        <v>-2.9021244400899757</v>
      </c>
      <c r="T211" s="2340">
        <v>-6.6269177897652787</v>
      </c>
      <c r="U211" s="2340">
        <v>-4.9097918391193565</v>
      </c>
      <c r="V211" s="2340">
        <v>-1.8391659069785335</v>
      </c>
      <c r="W211" s="2340">
        <v>2.6016129858325105</v>
      </c>
      <c r="X211" s="2340">
        <v>5.6164563032591408</v>
      </c>
      <c r="Y211" s="2340">
        <v>-0.63104792874475435</v>
      </c>
      <c r="Z211" s="2340">
        <v>1.9610320221252815</v>
      </c>
      <c r="AA211" s="2340">
        <v>-0.12910677879231008</v>
      </c>
      <c r="AB211" s="2340">
        <v>1.6649374952858369</v>
      </c>
      <c r="AC211" s="2340">
        <v>5.4586520682831337</v>
      </c>
      <c r="AD211" s="2340">
        <v>6.4312930695359674</v>
      </c>
      <c r="AE211" s="2340">
        <v>-3.4575136823063271</v>
      </c>
      <c r="AF211" s="2340">
        <v>-0.56427254941800786</v>
      </c>
      <c r="AG211" s="2340">
        <v>-0.84892991002227469</v>
      </c>
      <c r="AH211" s="2340">
        <v>-6.6532681641420162</v>
      </c>
      <c r="AI211" s="2340">
        <v>6.6410624197430463</v>
      </c>
      <c r="AJ211" s="2340">
        <v>8.624060527183163</v>
      </c>
      <c r="AK211" s="2340">
        <v>-5.9819681429172293</v>
      </c>
    </row>
    <row r="212" spans="1:37" ht="16.5" thickBot="1">
      <c r="A212" s="2367" t="s">
        <v>1454</v>
      </c>
      <c r="B212" s="2340">
        <v>18.027477643922019</v>
      </c>
      <c r="C212" s="2340">
        <v>-1.2045691731009005</v>
      </c>
      <c r="D212" s="2340">
        <v>5.2544701761883079</v>
      </c>
      <c r="E212" s="2340">
        <v>-16.432965254473402</v>
      </c>
      <c r="F212" s="2340">
        <v>-15.42003944100758</v>
      </c>
      <c r="G212" s="2340">
        <v>-8.882004214567905</v>
      </c>
      <c r="H212" s="2340">
        <v>-5.6397300137060729</v>
      </c>
      <c r="I212" s="2340">
        <v>-2.0511088929555363</v>
      </c>
      <c r="J212" s="2340">
        <v>-1.9945153240998288</v>
      </c>
      <c r="K212" s="2340">
        <v>-3.6239233399215776</v>
      </c>
      <c r="L212" s="2340">
        <v>-2.9594483499701023</v>
      </c>
      <c r="M212" s="2340">
        <v>-2.2379317671068719</v>
      </c>
      <c r="N212" s="2340">
        <v>0.82762658005598755</v>
      </c>
      <c r="O212" s="2340">
        <v>-1.3634839110785848</v>
      </c>
      <c r="P212" s="2340">
        <v>-8.1733778490698225E-2</v>
      </c>
      <c r="Q212" s="2340">
        <v>0.83615523717218165</v>
      </c>
      <c r="R212" s="2340">
        <v>2.3813820930012364</v>
      </c>
      <c r="S212" s="2340">
        <v>0.23265966353852663</v>
      </c>
      <c r="T212" s="2340">
        <v>4.3558076298914301</v>
      </c>
      <c r="U212" s="2340">
        <v>2.5968837762918269</v>
      </c>
      <c r="V212" s="2340">
        <v>3.472251974141547</v>
      </c>
      <c r="W212" s="2340">
        <v>-2.2767352017798279</v>
      </c>
      <c r="X212" s="2340">
        <v>-0.67605180606289395</v>
      </c>
      <c r="Y212" s="2340">
        <v>-0.91845593668814607</v>
      </c>
      <c r="Z212" s="2340">
        <v>-4.2216990133064574</v>
      </c>
      <c r="AA212" s="2340">
        <v>-5.0011777655067445E-2</v>
      </c>
      <c r="AB212" s="2340">
        <v>0.7174972198362104</v>
      </c>
      <c r="AC212" s="2340">
        <v>-2.6090910285444626</v>
      </c>
      <c r="AD212" s="2340">
        <v>-4.4776493254530658</v>
      </c>
      <c r="AE212" s="2340">
        <v>-0.91289196352616986</v>
      </c>
      <c r="AF212" s="2340">
        <v>0.34194187820630495</v>
      </c>
      <c r="AG212" s="2340">
        <v>-1.1818181526645126</v>
      </c>
      <c r="AH212" s="2340">
        <v>-0.64585196199112194</v>
      </c>
      <c r="AI212" s="2340">
        <v>-0.71896203150801896</v>
      </c>
      <c r="AJ212" s="2340">
        <v>-3.0387335901886967</v>
      </c>
      <c r="AK212" s="2340">
        <v>3.3575637383105761</v>
      </c>
    </row>
    <row r="213" spans="1:37" ht="16.5" thickBot="1">
      <c r="A213" s="2367" t="s">
        <v>1455</v>
      </c>
      <c r="B213" s="2340">
        <v>59756.51</v>
      </c>
      <c r="C213" s="2340">
        <v>59157.15</v>
      </c>
      <c r="D213" s="2340">
        <v>62081.86</v>
      </c>
      <c r="E213" s="2340">
        <v>53000.36</v>
      </c>
      <c r="F213" s="2340">
        <v>47081.96</v>
      </c>
      <c r="G213" s="2340">
        <v>43462.74</v>
      </c>
      <c r="H213" s="2340">
        <v>43343.33</v>
      </c>
      <c r="I213" s="2340">
        <v>42382.49</v>
      </c>
      <c r="J213" s="2340">
        <v>40667.03</v>
      </c>
      <c r="K213" s="2340">
        <v>37468.44</v>
      </c>
      <c r="L213" s="2340">
        <v>34589.01</v>
      </c>
      <c r="M213" s="2340">
        <v>32339.25</v>
      </c>
      <c r="N213" s="2340">
        <v>33221.800000000003</v>
      </c>
      <c r="O213" s="2340">
        <v>31890.91</v>
      </c>
      <c r="P213" s="2340">
        <v>31740.23</v>
      </c>
      <c r="Q213" s="2340">
        <v>32639.78</v>
      </c>
      <c r="R213" s="2340">
        <v>35197.440000000002</v>
      </c>
      <c r="S213" s="2340">
        <v>35412.5</v>
      </c>
      <c r="T213" s="2340">
        <v>40640.400000000001</v>
      </c>
      <c r="U213" s="2340">
        <v>43830.42</v>
      </c>
      <c r="V213" s="2340">
        <v>47884.12</v>
      </c>
      <c r="W213" s="2340">
        <v>44957</v>
      </c>
      <c r="X213" s="2340">
        <v>44108.480000000003</v>
      </c>
      <c r="Y213" s="2340">
        <v>42847.31</v>
      </c>
      <c r="Z213" s="2340">
        <v>37399.21900202</v>
      </c>
      <c r="AA213" s="2340">
        <v>37330.034074529998</v>
      </c>
      <c r="AB213" s="2340">
        <v>38278.620000000003</v>
      </c>
      <c r="AC213" s="2340">
        <v>34241.54</v>
      </c>
      <c r="AD213" s="2340">
        <v>29357.21</v>
      </c>
      <c r="AE213" s="2340">
        <v>28335.21</v>
      </c>
      <c r="AF213" s="2340">
        <v>29880.21</v>
      </c>
      <c r="AG213" s="2340">
        <v>28284.82</v>
      </c>
      <c r="AH213" s="2340">
        <v>27336.38</v>
      </c>
      <c r="AI213" s="2340">
        <v>26505.5</v>
      </c>
      <c r="AJ213" s="2340">
        <v>23806.51</v>
      </c>
      <c r="AK213" s="2340">
        <v>26990.58</v>
      </c>
    </row>
    <row r="214" spans="1:37" ht="16.5" thickBot="1">
      <c r="A214" s="2367" t="s">
        <v>1456</v>
      </c>
      <c r="B214" s="2340">
        <v>20.573243231419681</v>
      </c>
      <c r="C214" s="2340">
        <v>15.589937219531858</v>
      </c>
      <c r="D214" s="2340">
        <v>17.543950042027365</v>
      </c>
      <c r="E214" s="2340">
        <v>16.944496832322081</v>
      </c>
      <c r="F214" s="2340">
        <v>20.274459232795699</v>
      </c>
      <c r="G214" s="2340">
        <v>17.297878636047813</v>
      </c>
      <c r="H214" s="2340">
        <v>15.087956319951113</v>
      </c>
      <c r="I214" s="2340">
        <v>15.898726169629404</v>
      </c>
      <c r="J214" s="2340">
        <v>9.8413065642444426</v>
      </c>
      <c r="K214" s="2340">
        <v>10.350437357315114</v>
      </c>
      <c r="L214" s="2340">
        <v>8.2296348180805534</v>
      </c>
      <c r="M214" s="2340">
        <v>8.9050218467125326</v>
      </c>
      <c r="N214" s="2340">
        <v>7.3169490200421023</v>
      </c>
      <c r="O214" s="2340">
        <v>6.773919873938131</v>
      </c>
      <c r="P214" s="2340">
        <v>4.886010178543768</v>
      </c>
      <c r="Q214" s="2340">
        <v>6.5593960398613849</v>
      </c>
      <c r="R214" s="2340">
        <v>6.7315629051310539</v>
      </c>
      <c r="S214" s="2340">
        <v>6.8610562091616556</v>
      </c>
      <c r="T214" s="2340">
        <v>11.989625721706611</v>
      </c>
      <c r="U214" s="2340">
        <v>10.905282346417756</v>
      </c>
      <c r="V214" s="2340">
        <v>12.514456973359618</v>
      </c>
      <c r="W214" s="2340">
        <v>9.4981912181673067</v>
      </c>
      <c r="X214" s="2340">
        <v>9.9360974903158059</v>
      </c>
      <c r="Y214" s="2340">
        <v>10.404234966094528</v>
      </c>
      <c r="Z214" s="2340">
        <v>7.6960937912949587</v>
      </c>
      <c r="AA214" s="2340">
        <v>6.7522973642019695</v>
      </c>
      <c r="AB214" s="2340">
        <v>7.7910107873947085</v>
      </c>
      <c r="AC214" s="2340">
        <v>6.5470523784605117</v>
      </c>
      <c r="AD214" s="2340">
        <v>5.9440245895664754</v>
      </c>
      <c r="AE214" s="2340">
        <v>6.5316835470681491</v>
      </c>
      <c r="AF214" s="2340">
        <v>6.7489750395449821</v>
      </c>
      <c r="AG214" s="2340">
        <v>7.5618008521037696</v>
      </c>
      <c r="AH214" s="2340">
        <v>9.7232180363369309</v>
      </c>
      <c r="AI214" s="2340">
        <v>7.1596628812254322</v>
      </c>
      <c r="AJ214" s="2340">
        <v>9.0454813968491319</v>
      </c>
      <c r="AK214" s="2340">
        <v>10.581211612532012</v>
      </c>
    </row>
    <row r="215" spans="1:37" ht="16.5" thickBot="1">
      <c r="A215" s="2367" t="s">
        <v>1457</v>
      </c>
      <c r="B215" s="2340">
        <v>3755.1</v>
      </c>
      <c r="C215" s="2340">
        <v>3741.6</v>
      </c>
      <c r="D215" s="2340">
        <v>3682.8</v>
      </c>
      <c r="E215" s="2340">
        <v>3720.36</v>
      </c>
      <c r="F215" s="2340">
        <v>3627.5</v>
      </c>
      <c r="G215" s="2340">
        <v>3627.5</v>
      </c>
      <c r="H215" s="2340">
        <v>3719.24</v>
      </c>
      <c r="I215" s="2340">
        <v>3947.3</v>
      </c>
      <c r="J215" s="2340">
        <v>4306.18</v>
      </c>
      <c r="K215" s="2340">
        <v>4269.71</v>
      </c>
      <c r="L215" s="2340">
        <v>4534.1899999999996</v>
      </c>
      <c r="M215" s="2340">
        <v>4578.7700000000004</v>
      </c>
      <c r="N215" s="2340">
        <v>5227.05</v>
      </c>
      <c r="O215" s="2340">
        <v>5398.04</v>
      </c>
      <c r="P215" s="2340">
        <v>5633.71</v>
      </c>
      <c r="Q215" s="2371">
        <v>5666.58</v>
      </c>
      <c r="R215" s="2371">
        <v>5993.54</v>
      </c>
      <c r="S215" s="2371">
        <v>6035.66</v>
      </c>
      <c r="T215" s="2371">
        <v>6296.17</v>
      </c>
      <c r="U215" s="2371">
        <v>6527.07</v>
      </c>
      <c r="V215" s="2371">
        <v>6670.72</v>
      </c>
      <c r="W215" s="2371">
        <v>6920.1</v>
      </c>
      <c r="X215" s="2371">
        <v>8264.34</v>
      </c>
      <c r="Y215" s="2371">
        <v>8821.9</v>
      </c>
      <c r="Z215" s="2371">
        <v>9166.02</v>
      </c>
      <c r="AA215" s="2371">
        <v>9377.1136999999999</v>
      </c>
      <c r="AB215" s="2371">
        <v>9518.9500000000007</v>
      </c>
      <c r="AC215" s="2371">
        <v>9711.4500000000007</v>
      </c>
      <c r="AD215" s="2371">
        <v>9464.11</v>
      </c>
      <c r="AE215" s="2371">
        <v>10316.82</v>
      </c>
      <c r="AF215" s="2371">
        <v>10617.35</v>
      </c>
      <c r="AG215" s="2371">
        <v>10718.431494799999</v>
      </c>
      <c r="AH215" s="2371">
        <v>11194.64</v>
      </c>
      <c r="AI215" s="2371">
        <v>11261.89</v>
      </c>
      <c r="AJ215" s="2371">
        <v>11261.89</v>
      </c>
      <c r="AK215" s="2371">
        <v>11261.89</v>
      </c>
    </row>
    <row r="216" spans="1:37" ht="16.5" thickBot="1">
      <c r="A216" s="2367" t="s">
        <v>1458</v>
      </c>
      <c r="B216" s="2340">
        <v>0</v>
      </c>
      <c r="C216" s="2340">
        <v>0</v>
      </c>
      <c r="D216" s="2340">
        <v>0</v>
      </c>
      <c r="E216" s="2340">
        <v>0</v>
      </c>
      <c r="F216" s="2340">
        <v>0</v>
      </c>
      <c r="G216" s="2340">
        <v>0</v>
      </c>
      <c r="H216" s="2340">
        <v>0</v>
      </c>
      <c r="I216" s="2340">
        <v>0</v>
      </c>
      <c r="J216" s="2340">
        <v>0</v>
      </c>
      <c r="K216" s="2340">
        <v>0</v>
      </c>
      <c r="L216" s="2340">
        <v>0</v>
      </c>
      <c r="M216" s="2340">
        <v>0</v>
      </c>
      <c r="N216" s="2340">
        <v>0</v>
      </c>
      <c r="O216" s="2340">
        <v>0</v>
      </c>
      <c r="P216" s="2340">
        <v>0</v>
      </c>
      <c r="Q216" s="2340">
        <v>0</v>
      </c>
      <c r="R216" s="2340">
        <v>0</v>
      </c>
      <c r="S216" s="2340">
        <v>0</v>
      </c>
      <c r="T216" s="2340">
        <v>0</v>
      </c>
      <c r="U216" s="2340">
        <v>0</v>
      </c>
      <c r="V216" s="2340">
        <v>0</v>
      </c>
      <c r="W216" s="2340">
        <v>0</v>
      </c>
      <c r="X216" s="2340">
        <v>0</v>
      </c>
      <c r="Y216" s="2340">
        <v>0</v>
      </c>
      <c r="Z216" s="2340">
        <v>0</v>
      </c>
      <c r="AA216" s="2340">
        <v>0</v>
      </c>
      <c r="AB216" s="2340">
        <v>0</v>
      </c>
      <c r="AC216" s="2340">
        <v>0</v>
      </c>
      <c r="AD216" s="2340">
        <v>0</v>
      </c>
      <c r="AE216" s="2340">
        <v>0</v>
      </c>
      <c r="AF216" s="2340">
        <v>0</v>
      </c>
      <c r="AG216" s="2340">
        <v>0</v>
      </c>
      <c r="AH216" s="2340">
        <v>0</v>
      </c>
      <c r="AI216" s="2340">
        <v>0</v>
      </c>
      <c r="AJ216" s="2340">
        <v>0</v>
      </c>
      <c r="AK216" s="2340">
        <v>0</v>
      </c>
    </row>
    <row r="217" spans="1:37" ht="16.5" thickBot="1">
      <c r="A217" s="2367" t="s">
        <v>1459</v>
      </c>
      <c r="B217" s="2340">
        <v>116.87</v>
      </c>
      <c r="C217" s="2340">
        <v>116.75671305194807</v>
      </c>
      <c r="D217" s="2340">
        <v>116.66249772256731</v>
      </c>
      <c r="E217" s="2340">
        <v>120.84148242822965</v>
      </c>
      <c r="F217" s="2340">
        <v>145.16</v>
      </c>
      <c r="G217" s="2340">
        <v>146.69</v>
      </c>
      <c r="H217" s="2340">
        <v>149.75</v>
      </c>
      <c r="I217" s="2340">
        <v>148.77000000000001</v>
      </c>
      <c r="J217" s="2340">
        <v>148.71</v>
      </c>
      <c r="K217" s="2340">
        <v>148.88999999999999</v>
      </c>
      <c r="L217" s="2340">
        <v>149.19999999999999</v>
      </c>
      <c r="M217" s="2340">
        <v>149.41904845238091</v>
      </c>
      <c r="N217" s="2340">
        <v>150.74</v>
      </c>
      <c r="O217" s="2340">
        <v>153.16</v>
      </c>
      <c r="P217" s="2340">
        <v>152.01</v>
      </c>
      <c r="Q217" s="2341">
        <v>154.44</v>
      </c>
      <c r="R217" s="2341">
        <v>156.6739</v>
      </c>
      <c r="S217" s="2341">
        <v>156.0703</v>
      </c>
      <c r="T217" s="2341">
        <v>156.13820000000001</v>
      </c>
      <c r="U217" s="2341">
        <v>156.03696034290269</v>
      </c>
      <c r="V217" s="2341">
        <v>156.03</v>
      </c>
      <c r="W217" s="2341">
        <v>156.03</v>
      </c>
      <c r="X217" s="2341">
        <v>156.04</v>
      </c>
      <c r="Y217" s="2341">
        <v>156.04</v>
      </c>
      <c r="Z217" s="2341">
        <v>156.0213</v>
      </c>
      <c r="AA217" s="2341">
        <v>156.02000000000001</v>
      </c>
      <c r="AB217" s="2341">
        <v>156.02189999999999</v>
      </c>
      <c r="AC217" s="2341">
        <v>160.32380000000001</v>
      </c>
      <c r="AD217" s="2341">
        <v>197.56540000000001</v>
      </c>
      <c r="AE217" s="2341">
        <v>197.47000000000003</v>
      </c>
      <c r="AF217" s="2341">
        <v>196.4975</v>
      </c>
      <c r="AG217" s="2341">
        <v>196.48650000000001</v>
      </c>
      <c r="AH217" s="2341">
        <v>196.5</v>
      </c>
      <c r="AI217" s="2341">
        <v>208.63890000000001</v>
      </c>
      <c r="AJ217" s="2341">
        <v>303.28030000000001</v>
      </c>
      <c r="AK217" s="2341">
        <v>304.70490000000001</v>
      </c>
    </row>
    <row r="218" spans="1:37" ht="16.5" thickBot="1">
      <c r="A218" s="2367" t="s">
        <v>1460</v>
      </c>
      <c r="B218" s="2340">
        <v>118.04</v>
      </c>
      <c r="C218" s="2340">
        <v>117.83883333333334</v>
      </c>
      <c r="D218" s="2340">
        <v>117.74489999999999</v>
      </c>
      <c r="E218" s="2340">
        <v>120.64773333333333</v>
      </c>
      <c r="F218" s="2340">
        <v>146.88</v>
      </c>
      <c r="G218" s="2340">
        <v>147.76</v>
      </c>
      <c r="H218" s="2340">
        <v>150.91999999999999</v>
      </c>
      <c r="I218" s="2340">
        <v>149.96</v>
      </c>
      <c r="J218" s="2340">
        <v>149.94</v>
      </c>
      <c r="K218" s="2340">
        <v>150.13</v>
      </c>
      <c r="L218" s="2340">
        <v>150.47</v>
      </c>
      <c r="M218" s="2340">
        <v>150.65033333333332</v>
      </c>
      <c r="N218" s="2340">
        <v>152</v>
      </c>
      <c r="O218" s="2340">
        <v>154.41999999999999</v>
      </c>
      <c r="P218" s="2340">
        <v>153.28</v>
      </c>
      <c r="Q218" s="2341">
        <v>155.74</v>
      </c>
      <c r="R218" s="2341">
        <v>157.94749999999999</v>
      </c>
      <c r="S218" s="2341">
        <v>157.3493</v>
      </c>
      <c r="T218" s="2341">
        <v>157.38560000000001</v>
      </c>
      <c r="U218" s="2341">
        <v>157.31583934609242</v>
      </c>
      <c r="V218" s="2341">
        <v>157.30000000000001</v>
      </c>
      <c r="W218" s="2341">
        <v>157.30000000000001</v>
      </c>
      <c r="X218" s="2341">
        <v>157.32</v>
      </c>
      <c r="Y218" s="2341">
        <v>157.32</v>
      </c>
      <c r="Z218" s="2341">
        <v>156.29159999999999</v>
      </c>
      <c r="AA218" s="2341">
        <v>157.29</v>
      </c>
      <c r="AB218" s="2341">
        <v>157.3006</v>
      </c>
      <c r="AC218" s="2341">
        <v>161.6</v>
      </c>
      <c r="AD218" s="2341">
        <v>199.05080000000001</v>
      </c>
      <c r="AE218" s="2341">
        <v>198.85</v>
      </c>
      <c r="AF218" s="2341">
        <v>196.9975</v>
      </c>
      <c r="AG218" s="2341">
        <v>196.48650000000001</v>
      </c>
      <c r="AH218" s="2341">
        <v>197</v>
      </c>
      <c r="AI218" s="2341">
        <v>209.13890000000001</v>
      </c>
      <c r="AJ218" s="2341">
        <v>303.78030000000001</v>
      </c>
      <c r="AK218" s="2341">
        <v>305.20490000000001</v>
      </c>
    </row>
    <row r="219" spans="1:37" ht="16.5" thickBot="1">
      <c r="A219" s="2367" t="s">
        <v>1461</v>
      </c>
      <c r="B219" s="2340">
        <v>117.9</v>
      </c>
      <c r="C219" s="2340">
        <v>117.7963</v>
      </c>
      <c r="D219" s="2340">
        <v>117.7256</v>
      </c>
      <c r="E219" s="2340">
        <v>132.5625</v>
      </c>
      <c r="F219" s="2340">
        <v>147.16</v>
      </c>
      <c r="G219" s="2340">
        <v>148.22</v>
      </c>
      <c r="H219" s="2340">
        <v>148.79</v>
      </c>
      <c r="I219" s="2340">
        <v>149.58000000000001</v>
      </c>
      <c r="J219" s="2340">
        <v>149.78</v>
      </c>
      <c r="K219" s="2340">
        <v>149.99</v>
      </c>
      <c r="L219" s="2340">
        <v>151.35</v>
      </c>
      <c r="M219" s="2340">
        <v>150.6617</v>
      </c>
      <c r="N219" s="2340">
        <v>153.04</v>
      </c>
      <c r="O219" s="2340">
        <v>153.31</v>
      </c>
      <c r="P219" s="2340">
        <v>156.15</v>
      </c>
      <c r="Q219" s="2341">
        <v>158.27000000000001</v>
      </c>
      <c r="R219" s="2341">
        <v>157.5701</v>
      </c>
      <c r="S219" s="2341">
        <v>157.5</v>
      </c>
      <c r="T219" s="2341">
        <v>157.34</v>
      </c>
      <c r="U219" s="2341">
        <v>157.32769999999999</v>
      </c>
      <c r="V219" s="2341">
        <v>157.31</v>
      </c>
      <c r="W219" s="2341">
        <v>157.31</v>
      </c>
      <c r="X219" s="2341">
        <v>157.31</v>
      </c>
      <c r="Y219" s="2341">
        <v>157.26</v>
      </c>
      <c r="Z219" s="2341">
        <v>156.29740000000001</v>
      </c>
      <c r="AA219" s="2341">
        <v>157.29</v>
      </c>
      <c r="AB219" s="2341">
        <v>156.02879999999999</v>
      </c>
      <c r="AC219" s="2341">
        <v>169.68</v>
      </c>
      <c r="AD219" s="2341">
        <v>197.48500000000001</v>
      </c>
      <c r="AE219" s="2341">
        <v>198.92</v>
      </c>
      <c r="AF219" s="2341">
        <v>196.45</v>
      </c>
      <c r="AG219" s="2341">
        <v>196.5</v>
      </c>
      <c r="AH219" s="2341">
        <v>196.5</v>
      </c>
      <c r="AI219" s="2341">
        <v>282.5</v>
      </c>
      <c r="AJ219" s="2341">
        <v>304.75</v>
      </c>
      <c r="AK219" s="2341">
        <v>304.5</v>
      </c>
    </row>
    <row r="220" spans="1:37" ht="14.25">
      <c r="A220" s="1007"/>
      <c r="B220" s="2286"/>
      <c r="C220" s="2286"/>
      <c r="D220" s="2286"/>
      <c r="E220" s="2286"/>
      <c r="F220" s="2286"/>
      <c r="G220" s="2286"/>
      <c r="H220" s="2286"/>
      <c r="I220" s="2286"/>
      <c r="J220" s="2286"/>
      <c r="K220" s="2286"/>
      <c r="L220" s="2286"/>
      <c r="M220" s="2286"/>
      <c r="N220" s="1007"/>
      <c r="O220" s="1007"/>
      <c r="P220" s="1007"/>
      <c r="Q220" s="1007"/>
      <c r="R220" s="1007"/>
      <c r="S220" s="1007"/>
      <c r="T220" s="1007"/>
      <c r="U220" s="1007"/>
      <c r="V220" s="1007"/>
    </row>
    <row r="221" spans="1:37" ht="14.25">
      <c r="A221" s="2373" t="s">
        <v>1462</v>
      </c>
      <c r="B221" s="2301"/>
      <c r="C221" s="2301"/>
      <c r="D221" s="2301"/>
      <c r="E221" s="2301"/>
      <c r="F221" s="2301"/>
      <c r="G221" s="2301"/>
      <c r="H221" s="2301"/>
      <c r="I221" s="2301"/>
      <c r="J221" s="2301"/>
      <c r="K221" s="2301"/>
      <c r="L221" s="2301"/>
      <c r="M221" s="2301"/>
      <c r="N221" s="1007"/>
      <c r="O221" s="1007"/>
      <c r="P221" s="1007"/>
      <c r="Q221" s="1007"/>
      <c r="R221" s="1007"/>
      <c r="S221" s="1007"/>
      <c r="T221" s="1007"/>
      <c r="U221" s="1007"/>
      <c r="V221" s="1007"/>
      <c r="Z221" s="2378"/>
      <c r="AA221" s="2378"/>
      <c r="AB221" s="2378"/>
      <c r="AC221" s="2378"/>
      <c r="AD221" s="2378"/>
      <c r="AE221" s="2378"/>
      <c r="AF221" s="2378"/>
      <c r="AG221" s="2378"/>
      <c r="AH221" s="2378"/>
      <c r="AI221" s="2378"/>
      <c r="AJ221" s="2378"/>
      <c r="AK221" s="2378"/>
    </row>
    <row r="222" spans="1:37" ht="14.25">
      <c r="A222" s="2373" t="s">
        <v>1463</v>
      </c>
      <c r="B222" s="2301"/>
      <c r="C222" s="2301"/>
      <c r="D222" s="2301"/>
      <c r="E222" s="2301"/>
      <c r="F222" s="2301"/>
      <c r="G222" s="2301"/>
      <c r="H222" s="2301"/>
      <c r="I222" s="2301"/>
      <c r="J222" s="2301"/>
      <c r="K222" s="2301"/>
      <c r="L222" s="2301"/>
      <c r="M222" s="2301"/>
      <c r="N222" s="1007"/>
      <c r="O222" s="1007"/>
      <c r="P222" s="1007"/>
      <c r="Q222" s="1007"/>
      <c r="R222" s="1007"/>
      <c r="S222" s="1007"/>
      <c r="T222" s="1007"/>
      <c r="U222" s="1007"/>
      <c r="V222" s="1007"/>
      <c r="Z222" s="2378"/>
      <c r="AA222" s="2378"/>
      <c r="AB222" s="2378"/>
      <c r="AC222" s="2378"/>
      <c r="AD222" s="2378"/>
      <c r="AE222" s="2378"/>
      <c r="AF222" s="2378"/>
      <c r="AG222" s="2378"/>
      <c r="AH222" s="2378"/>
      <c r="AI222" s="2378"/>
      <c r="AJ222" s="2378"/>
      <c r="AK222" s="2378"/>
    </row>
    <row r="223" spans="1:37" ht="14.25">
      <c r="A223" s="2373" t="s">
        <v>1464</v>
      </c>
      <c r="B223" s="1007"/>
      <c r="C223" s="1007"/>
      <c r="D223" s="1007"/>
      <c r="E223" s="1007"/>
      <c r="F223" s="1007"/>
      <c r="G223" s="1007"/>
      <c r="H223" s="1007"/>
      <c r="I223" s="1007"/>
      <c r="J223" s="1007"/>
      <c r="K223" s="1007"/>
      <c r="L223" s="1007"/>
      <c r="M223" s="1007"/>
      <c r="N223" s="1007"/>
      <c r="O223" s="1007"/>
      <c r="P223" s="1007"/>
      <c r="Q223" s="1007"/>
      <c r="R223" s="1007"/>
      <c r="S223" s="1007"/>
      <c r="T223" s="1007"/>
      <c r="U223" s="1007"/>
      <c r="V223" s="1007"/>
      <c r="Z223" s="2378"/>
      <c r="AA223" s="2378"/>
      <c r="AB223" s="2378"/>
      <c r="AC223" s="2378"/>
      <c r="AD223" s="2378"/>
      <c r="AE223" s="2378"/>
      <c r="AF223" s="2378"/>
      <c r="AG223" s="2378"/>
      <c r="AH223" s="2378"/>
      <c r="AI223" s="2378"/>
      <c r="AJ223" s="2378"/>
      <c r="AK223" s="2378"/>
    </row>
    <row r="224" spans="1:37" ht="14.25">
      <c r="A224" s="2373" t="s">
        <v>1465</v>
      </c>
      <c r="B224" s="1007"/>
      <c r="C224" s="1007"/>
      <c r="D224" s="1007"/>
      <c r="E224" s="1007"/>
      <c r="F224" s="1007"/>
      <c r="G224" s="1007"/>
      <c r="H224" s="1007"/>
      <c r="I224" s="1007"/>
      <c r="J224" s="1007"/>
      <c r="K224" s="1007"/>
      <c r="L224" s="1007"/>
      <c r="M224" s="1007"/>
      <c r="N224" s="1007"/>
      <c r="O224" s="1007"/>
      <c r="P224" s="1007"/>
      <c r="Q224" s="1007"/>
      <c r="R224" s="1007"/>
      <c r="S224" s="1007"/>
      <c r="T224" s="1007"/>
      <c r="U224" s="1007"/>
      <c r="V224" s="1007"/>
      <c r="Z224" s="2378"/>
      <c r="AA224" s="2378"/>
      <c r="AB224" s="2378"/>
      <c r="AC224" s="2378"/>
      <c r="AD224" s="2378"/>
      <c r="AE224" s="2378"/>
      <c r="AF224" s="2378"/>
      <c r="AG224" s="2378"/>
      <c r="AH224" s="2378"/>
      <c r="AI224" s="2378"/>
      <c r="AJ224" s="2378"/>
      <c r="AK224" s="2378"/>
    </row>
    <row r="225" spans="26:37">
      <c r="Z225" s="2378"/>
      <c r="AA225" s="2378"/>
      <c r="AB225" s="2378"/>
      <c r="AC225" s="2378"/>
      <c r="AD225" s="2378"/>
      <c r="AE225" s="2378"/>
      <c r="AF225" s="2378"/>
      <c r="AG225" s="2378"/>
      <c r="AH225" s="2378"/>
      <c r="AI225" s="2378"/>
      <c r="AJ225" s="2378"/>
      <c r="AK225" s="2378"/>
    </row>
  </sheetData>
  <hyperlinks>
    <hyperlink ref="A1" location="Menu!A1" display="Return to Menu"/>
  </hyperlinks>
  <pageMargins left="0.45" right="0.2" top="0.14803149600000001" bottom="0.14803149600000001" header="0.31496062992126" footer="0.31496062992126"/>
  <pageSetup paperSize="9" scale="33" fitToWidth="2" fitToHeight="2" orientation="portrait" r:id="rId1"/>
  <rowBreaks count="1" manualBreakCount="1">
    <brk id="115" max="36" man="1"/>
  </rowBreaks>
  <colBreaks count="3" manualBreakCount="3">
    <brk id="9" max="223" man="1"/>
    <brk id="17" max="223" man="1"/>
    <brk id="25" max="223"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2"/>
  <sheetViews>
    <sheetView view="pageBreakPreview" zoomScaleNormal="100" zoomScaleSheetLayoutView="100" workbookViewId="0">
      <pane xSplit="1" ySplit="3" topLeftCell="AD4" activePane="bottomRight" state="frozen"/>
      <selection pane="topRight"/>
      <selection pane="bottomLeft"/>
      <selection pane="bottomRight"/>
    </sheetView>
  </sheetViews>
  <sheetFormatPr defaultRowHeight="12.75"/>
  <cols>
    <col min="1" max="1" width="54.85546875" customWidth="1"/>
    <col min="2" max="22" width="11.7109375" customWidth="1"/>
    <col min="23" max="35" width="13.5703125" customWidth="1"/>
  </cols>
  <sheetData>
    <row r="1" spans="1:35" ht="25.5">
      <c r="A1" s="1172" t="s">
        <v>322</v>
      </c>
      <c r="B1" s="871"/>
      <c r="C1" s="871"/>
      <c r="D1" s="871"/>
      <c r="E1" s="871"/>
      <c r="F1" s="871"/>
      <c r="G1" s="871"/>
      <c r="H1" s="871"/>
      <c r="I1" s="871"/>
      <c r="J1" s="871"/>
      <c r="K1" s="871"/>
      <c r="L1" s="871"/>
      <c r="M1" s="871"/>
      <c r="N1" s="871"/>
      <c r="O1" s="871"/>
      <c r="P1" s="871"/>
      <c r="Q1" s="871"/>
      <c r="R1" s="871"/>
      <c r="S1" s="871"/>
      <c r="T1" s="871"/>
      <c r="U1" s="871"/>
      <c r="V1" s="871"/>
      <c r="W1" s="871"/>
      <c r="X1" s="871"/>
      <c r="Y1" s="871"/>
      <c r="Z1" s="871"/>
      <c r="AA1" s="871"/>
      <c r="AB1" s="871"/>
      <c r="AC1" s="871"/>
      <c r="AD1" s="871"/>
      <c r="AE1" s="871"/>
      <c r="AF1" s="871"/>
      <c r="AG1" s="871"/>
      <c r="AH1" s="871"/>
      <c r="AI1" s="871"/>
    </row>
    <row r="2" spans="1:35" ht="36.75" thickBot="1">
      <c r="A2" s="898" t="s">
        <v>776</v>
      </c>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t="s">
        <v>801</v>
      </c>
    </row>
    <row r="3" spans="1:35" ht="16.5" thickBot="1">
      <c r="A3" s="900" t="s">
        <v>370</v>
      </c>
      <c r="B3" s="902">
        <v>41706</v>
      </c>
      <c r="C3" s="902">
        <v>41738</v>
      </c>
      <c r="D3" s="902">
        <v>41770</v>
      </c>
      <c r="E3" s="902">
        <v>41802</v>
      </c>
      <c r="F3" s="902">
        <v>41834</v>
      </c>
      <c r="G3" s="902">
        <v>41866</v>
      </c>
      <c r="H3" s="902">
        <v>41898</v>
      </c>
      <c r="I3" s="902">
        <v>41930</v>
      </c>
      <c r="J3" s="902">
        <v>41962</v>
      </c>
      <c r="K3" s="902">
        <v>41994</v>
      </c>
      <c r="L3" s="902">
        <v>42026</v>
      </c>
      <c r="M3" s="902">
        <v>42058</v>
      </c>
      <c r="N3" s="902">
        <v>42090</v>
      </c>
      <c r="O3" s="876">
        <v>42122</v>
      </c>
      <c r="P3" s="876">
        <v>42154</v>
      </c>
      <c r="Q3" s="876">
        <v>42156</v>
      </c>
      <c r="R3" s="876">
        <v>42186</v>
      </c>
      <c r="S3" s="876">
        <v>42217</v>
      </c>
      <c r="T3" s="876">
        <v>42248</v>
      </c>
      <c r="U3" s="876">
        <v>42278</v>
      </c>
      <c r="V3" s="876">
        <v>42309</v>
      </c>
      <c r="W3" s="876">
        <v>42339</v>
      </c>
      <c r="X3" s="876">
        <v>42370</v>
      </c>
      <c r="Y3" s="876">
        <v>42401</v>
      </c>
      <c r="Z3" s="876">
        <v>42430</v>
      </c>
      <c r="AA3" s="876">
        <v>42461</v>
      </c>
      <c r="AB3" s="876">
        <v>42491</v>
      </c>
      <c r="AC3" s="876">
        <v>42522</v>
      </c>
      <c r="AD3" s="876">
        <v>42552</v>
      </c>
      <c r="AE3" s="876">
        <v>42583</v>
      </c>
      <c r="AF3" s="876">
        <v>42614</v>
      </c>
      <c r="AG3" s="876">
        <v>42644</v>
      </c>
      <c r="AH3" s="876">
        <v>42675</v>
      </c>
      <c r="AI3" s="876">
        <v>42705</v>
      </c>
    </row>
    <row r="4" spans="1:35" ht="15.75">
      <c r="A4" s="877"/>
      <c r="B4" s="904"/>
      <c r="C4" s="904"/>
      <c r="D4" s="904"/>
      <c r="E4" s="904"/>
      <c r="F4" s="904"/>
      <c r="G4" s="904"/>
      <c r="H4" s="904"/>
      <c r="I4" s="904"/>
      <c r="J4" s="904"/>
      <c r="K4" s="904"/>
      <c r="L4" s="904"/>
      <c r="M4" s="904"/>
      <c r="N4" s="904"/>
      <c r="O4" s="904"/>
      <c r="P4" s="904"/>
      <c r="Q4" s="904"/>
      <c r="R4" s="904"/>
      <c r="S4" s="904"/>
      <c r="T4" s="904"/>
      <c r="U4" s="904"/>
      <c r="V4" s="904"/>
      <c r="W4" s="904"/>
      <c r="X4" s="904"/>
      <c r="Y4" s="904"/>
      <c r="Z4" s="904"/>
      <c r="AA4" s="904"/>
      <c r="AB4" s="904"/>
      <c r="AC4" s="904"/>
      <c r="AD4" s="904"/>
      <c r="AE4" s="904"/>
      <c r="AF4" s="904"/>
      <c r="AG4" s="904"/>
      <c r="AH4" s="904"/>
      <c r="AI4" s="904"/>
    </row>
    <row r="5" spans="1:35" ht="15.75">
      <c r="A5" s="877" t="s">
        <v>324</v>
      </c>
      <c r="B5" s="887">
        <v>-23.670784334486918</v>
      </c>
      <c r="C5" s="887">
        <v>-22.252335191972115</v>
      </c>
      <c r="D5" s="887">
        <v>-22.94961780083678</v>
      </c>
      <c r="E5" s="887">
        <v>-11.382296168701929</v>
      </c>
      <c r="F5" s="887">
        <v>-8.183916639003284</v>
      </c>
      <c r="G5" s="887">
        <v>-12.935754119653135</v>
      </c>
      <c r="H5" s="887">
        <v>-12.471531084004889</v>
      </c>
      <c r="I5" s="887">
        <v>-21.399927531957907</v>
      </c>
      <c r="J5" s="887">
        <v>-19.547474132252564</v>
      </c>
      <c r="K5" s="887">
        <v>-19.684766282517202</v>
      </c>
      <c r="L5" s="887">
        <v>-9.6366613162398753</v>
      </c>
      <c r="M5" s="887">
        <v>-2.4184965757424148</v>
      </c>
      <c r="N5" s="887">
        <v>-2.3926864833478745</v>
      </c>
      <c r="O5" s="887">
        <v>-12.6298431154265</v>
      </c>
      <c r="P5" s="887">
        <v>-9.6058885624127193</v>
      </c>
      <c r="Q5" s="887">
        <v>-14.419483785141951</v>
      </c>
      <c r="R5" s="887">
        <v>-18.221456622726333</v>
      </c>
      <c r="S5" s="887">
        <v>-20.938009112253578</v>
      </c>
      <c r="T5" s="887">
        <v>-26.905894120095954</v>
      </c>
      <c r="U5" s="887">
        <v>-33.534546663928225</v>
      </c>
      <c r="V5" s="887">
        <v>-23.970661933792112</v>
      </c>
      <c r="W5" s="887">
        <v>-18.706560611963809</v>
      </c>
      <c r="X5" s="887">
        <v>-4.6116444797378513</v>
      </c>
      <c r="Y5" s="887">
        <v>-3.218789010140616</v>
      </c>
      <c r="Z5" s="887">
        <v>-1.7972818445167709</v>
      </c>
      <c r="AA5" s="887">
        <v>-10.743640909978884</v>
      </c>
      <c r="AB5" s="887">
        <v>-7.8992598621665975</v>
      </c>
      <c r="AC5" s="887">
        <v>25.69009014815007</v>
      </c>
      <c r="AD5" s="887">
        <v>33.795303885656097</v>
      </c>
      <c r="AE5" s="887">
        <v>30.026354892338993</v>
      </c>
      <c r="AF5" s="887">
        <v>36.951085836243728</v>
      </c>
      <c r="AG5" s="887">
        <v>34.810044068943064</v>
      </c>
      <c r="AH5" s="887">
        <v>41.45559906076965</v>
      </c>
      <c r="AI5" s="887">
        <v>57.27161560871798</v>
      </c>
    </row>
    <row r="6" spans="1:35" ht="15.75">
      <c r="A6" s="877"/>
      <c r="B6" s="887"/>
      <c r="C6" s="887"/>
      <c r="D6" s="887"/>
      <c r="E6" s="887"/>
      <c r="F6" s="887"/>
      <c r="G6" s="887"/>
      <c r="H6" s="887"/>
      <c r="I6" s="887"/>
      <c r="J6" s="887"/>
      <c r="K6" s="887"/>
      <c r="L6" s="887"/>
      <c r="M6" s="887"/>
      <c r="N6" s="887"/>
      <c r="O6" s="887"/>
      <c r="P6" s="887"/>
      <c r="Q6" s="887"/>
      <c r="R6" s="887"/>
      <c r="S6" s="887"/>
      <c r="T6" s="887"/>
      <c r="U6" s="887"/>
      <c r="V6" s="887"/>
      <c r="W6" s="887"/>
      <c r="X6" s="887"/>
      <c r="Y6" s="887"/>
      <c r="Z6" s="887"/>
      <c r="AA6" s="887"/>
      <c r="AB6" s="887"/>
      <c r="AC6" s="887"/>
      <c r="AD6" s="887"/>
      <c r="AE6" s="887"/>
      <c r="AF6" s="887"/>
      <c r="AG6" s="887"/>
      <c r="AH6" s="887"/>
      <c r="AI6" s="887"/>
    </row>
    <row r="7" spans="1:35" ht="15.75">
      <c r="A7" s="877" t="s">
        <v>330</v>
      </c>
      <c r="B7" s="887">
        <v>24.530406642640056</v>
      </c>
      <c r="C7" s="887">
        <v>23.079053839073776</v>
      </c>
      <c r="D7" s="887">
        <v>19.930694016603482</v>
      </c>
      <c r="E7" s="887">
        <v>14.821180855237607</v>
      </c>
      <c r="F7" s="887">
        <v>19.732216355654771</v>
      </c>
      <c r="G7" s="887">
        <v>20.960364581348127</v>
      </c>
      <c r="H7" s="887">
        <v>23.619571610332528</v>
      </c>
      <c r="I7" s="887">
        <v>28.600073343903983</v>
      </c>
      <c r="J7" s="887">
        <v>30.835005922756515</v>
      </c>
      <c r="K7" s="887">
        <v>32.600517686821398</v>
      </c>
      <c r="L7" s="887">
        <v>4.5396373228066711</v>
      </c>
      <c r="M7" s="887">
        <v>6.2852259793941085</v>
      </c>
      <c r="N7" s="887">
        <v>7.0666830043098683</v>
      </c>
      <c r="O7" s="887">
        <v>3.7191680078448268</v>
      </c>
      <c r="P7" s="887">
        <v>9.1757421251764999</v>
      </c>
      <c r="Q7" s="887">
        <v>11.08251770315406</v>
      </c>
      <c r="R7" s="887">
        <v>11.771397777701059</v>
      </c>
      <c r="S7" s="887">
        <v>10.995546180773689</v>
      </c>
      <c r="T7" s="887">
        <v>11.65332443606316</v>
      </c>
      <c r="U7" s="887">
        <v>10.765147316902071</v>
      </c>
      <c r="V7" s="887">
        <v>6.2107599210353177</v>
      </c>
      <c r="W7" s="887">
        <v>12.134092090880989</v>
      </c>
      <c r="X7" s="887">
        <v>3.4502851584743999</v>
      </c>
      <c r="Y7" s="887">
        <v>4.424456830791148</v>
      </c>
      <c r="Z7" s="887">
        <v>4.8692468868238095</v>
      </c>
      <c r="AA7" s="887">
        <v>7.8653457455326832</v>
      </c>
      <c r="AB7" s="887">
        <v>6.7482194905882338</v>
      </c>
      <c r="AC7" s="887">
        <v>13.932591243127984</v>
      </c>
      <c r="AD7" s="887">
        <v>17.638660329965852</v>
      </c>
      <c r="AE7" s="887">
        <v>21.949495431673625</v>
      </c>
      <c r="AF7" s="887">
        <v>21.479325173850462</v>
      </c>
      <c r="AG7" s="887">
        <v>23.543239724046106</v>
      </c>
      <c r="AH7" s="887">
        <v>23.520762937261679</v>
      </c>
      <c r="AI7" s="887">
        <v>25.639977517167704</v>
      </c>
    </row>
    <row r="8" spans="1:35" ht="15.75">
      <c r="A8" s="880" t="s">
        <v>331</v>
      </c>
      <c r="B8" s="889">
        <v>199.58819248105218</v>
      </c>
      <c r="C8" s="889">
        <v>171.07478032012955</v>
      </c>
      <c r="D8" s="889">
        <v>144.47070299680192</v>
      </c>
      <c r="E8" s="889">
        <v>85.745709245762299</v>
      </c>
      <c r="F8" s="889">
        <v>110.36153092686253</v>
      </c>
      <c r="G8" s="889">
        <v>110.64840471767759</v>
      </c>
      <c r="H8" s="889">
        <v>116.70496605285284</v>
      </c>
      <c r="I8" s="889">
        <v>154.61828663375951</v>
      </c>
      <c r="J8" s="889">
        <v>157.02738093241206</v>
      </c>
      <c r="K8" s="889">
        <v>169.43979670958359</v>
      </c>
      <c r="L8" s="889">
        <v>71.675070828220441</v>
      </c>
      <c r="M8" s="889">
        <v>50.74891596843252</v>
      </c>
      <c r="N8" s="889">
        <v>72.991298088734624</v>
      </c>
      <c r="O8" s="889">
        <v>38.557392776502851</v>
      </c>
      <c r="P8" s="889">
        <v>105.94020684698594</v>
      </c>
      <c r="Q8" s="889">
        <v>118.79282468130242</v>
      </c>
      <c r="R8" s="889">
        <v>150.57842385023139</v>
      </c>
      <c r="S8" s="889">
        <v>140.51954857199416</v>
      </c>
      <c r="T8" s="889">
        <v>142.77389019035854</v>
      </c>
      <c r="U8" s="889">
        <v>96.967911314566678</v>
      </c>
      <c r="V8" s="889">
        <v>53.588764303390917</v>
      </c>
      <c r="W8" s="889">
        <v>151.97598785389059</v>
      </c>
      <c r="X8" s="889">
        <v>18.169356617434712</v>
      </c>
      <c r="Y8" s="889">
        <v>21.592188406711106</v>
      </c>
      <c r="Z8" s="889">
        <v>30.755479006307166</v>
      </c>
      <c r="AA8" s="889">
        <v>35.983849722456448</v>
      </c>
      <c r="AB8" s="889">
        <v>39.406250251107458</v>
      </c>
      <c r="AC8" s="889">
        <v>10.625949456959921</v>
      </c>
      <c r="AD8" s="889">
        <v>5.5383605361147277</v>
      </c>
      <c r="AE8" s="889">
        <v>27.710762096629132</v>
      </c>
      <c r="AF8" s="889">
        <v>26.590340285811504</v>
      </c>
      <c r="AG8" s="889">
        <v>28.079452354058525</v>
      </c>
      <c r="AH8" s="889">
        <v>31.462513582267761</v>
      </c>
      <c r="AI8" s="889">
        <v>66.219608519911347</v>
      </c>
    </row>
    <row r="9" spans="1:35" ht="15.75">
      <c r="A9" s="880" t="s">
        <v>371</v>
      </c>
      <c r="B9" s="889">
        <v>1.6047640773909939</v>
      </c>
      <c r="C9" s="889">
        <v>3.2185807591490248</v>
      </c>
      <c r="D9" s="889">
        <v>3.1136708873593153</v>
      </c>
      <c r="E9" s="889">
        <v>4.5339463938007114</v>
      </c>
      <c r="F9" s="889">
        <v>6.4246070727376399</v>
      </c>
      <c r="G9" s="889">
        <v>7.4977799712392077</v>
      </c>
      <c r="H9" s="889">
        <v>9.2654296239973277</v>
      </c>
      <c r="I9" s="889">
        <v>9.8582168060589357</v>
      </c>
      <c r="J9" s="889">
        <v>11.618100456918064</v>
      </c>
      <c r="K9" s="889">
        <v>11.933317152223413</v>
      </c>
      <c r="L9" s="889">
        <v>0.2792951439078229</v>
      </c>
      <c r="M9" s="889">
        <v>3.4636081838598409</v>
      </c>
      <c r="N9" s="889">
        <v>2.8924608006905759</v>
      </c>
      <c r="O9" s="889">
        <v>1.5132773677890659</v>
      </c>
      <c r="P9" s="889">
        <v>3.0487988484376563</v>
      </c>
      <c r="Q9" s="889">
        <v>4.2625043534961469</v>
      </c>
      <c r="R9" s="889">
        <v>2.9823988657118305</v>
      </c>
      <c r="S9" s="889">
        <v>2.794330807871078</v>
      </c>
      <c r="T9" s="889">
        <v>3.3510176843015724</v>
      </c>
      <c r="U9" s="889">
        <v>5.3069509962773935</v>
      </c>
      <c r="V9" s="889">
        <v>3.2108741029272276</v>
      </c>
      <c r="W9" s="889">
        <v>3.2795671832629703</v>
      </c>
      <c r="X9" s="889">
        <v>1.1764806561099264</v>
      </c>
      <c r="Y9" s="889">
        <v>1.7723829237140742</v>
      </c>
      <c r="Z9" s="889">
        <v>0.87033762772775192</v>
      </c>
      <c r="AA9" s="889">
        <v>3.5215947745051435</v>
      </c>
      <c r="AB9" s="889">
        <v>1.7032016993048762</v>
      </c>
      <c r="AC9" s="889">
        <v>14.443401792696893</v>
      </c>
      <c r="AD9" s="889">
        <v>19.507916568576579</v>
      </c>
      <c r="AE9" s="889">
        <v>21.059494040035329</v>
      </c>
      <c r="AF9" s="889">
        <v>20.689774745643575</v>
      </c>
      <c r="AG9" s="889">
        <v>22.842484874763421</v>
      </c>
      <c r="AH9" s="889">
        <v>22.29392003323612</v>
      </c>
      <c r="AI9" s="889">
        <v>19.371229659288581</v>
      </c>
    </row>
    <row r="10" spans="1:35" ht="15.75">
      <c r="A10" s="880" t="s">
        <v>372</v>
      </c>
      <c r="B10" s="889">
        <v>-25.821972776907803</v>
      </c>
      <c r="C10" s="889">
        <v>-28.232026857185343</v>
      </c>
      <c r="D10" s="889">
        <v>-36.084105041921987</v>
      </c>
      <c r="E10" s="889">
        <v>-37.503845154210623</v>
      </c>
      <c r="F10" s="889">
        <v>-32.722550561511284</v>
      </c>
      <c r="G10" s="889">
        <v>-37.876609338561387</v>
      </c>
      <c r="H10" s="889">
        <v>-37.817128002295803</v>
      </c>
      <c r="I10" s="889">
        <v>-36.912120376265612</v>
      </c>
      <c r="J10" s="889">
        <v>-37.443374748694644</v>
      </c>
      <c r="K10" s="889">
        <v>-31.157902130830252</v>
      </c>
      <c r="L10" s="889">
        <v>-12.390478552680394</v>
      </c>
      <c r="M10" s="889">
        <v>-2.6936048188381458</v>
      </c>
      <c r="N10" s="889">
        <v>1.0799390125828983</v>
      </c>
      <c r="O10" s="889">
        <v>-0.75726617747183855</v>
      </c>
      <c r="P10" s="889">
        <v>-10.240084915911732</v>
      </c>
      <c r="Q10" s="889">
        <v>-12.245450609764589</v>
      </c>
      <c r="R10" s="889">
        <v>-6.8455132692284701</v>
      </c>
      <c r="S10" s="889">
        <v>-22.728679997414911</v>
      </c>
      <c r="T10" s="889">
        <v>-26.078582730783541</v>
      </c>
      <c r="U10" s="889">
        <v>-17.479317577974044</v>
      </c>
      <c r="V10" s="889">
        <v>-6.6013218396841893</v>
      </c>
      <c r="W10" s="889">
        <v>8.5923544159036904</v>
      </c>
      <c r="X10" s="889">
        <v>5.1167322720245503</v>
      </c>
      <c r="Y10" s="889">
        <v>17.499547150630086</v>
      </c>
      <c r="Z10" s="889">
        <v>14.37241787136905</v>
      </c>
      <c r="AA10" s="889">
        <v>17.941612534607486</v>
      </c>
      <c r="AB10" s="889">
        <v>24.68611204606637</v>
      </c>
      <c r="AC10" s="889">
        <v>19.92400623516539</v>
      </c>
      <c r="AD10" s="889">
        <v>22.484489209958067</v>
      </c>
      <c r="AE10" s="889">
        <v>27.147054151714745</v>
      </c>
      <c r="AF10" s="889">
        <v>17.457365025149848</v>
      </c>
      <c r="AG10" s="889">
        <v>17.578943737558333</v>
      </c>
      <c r="AH10" s="889">
        <v>19.789419674839436</v>
      </c>
      <c r="AI10" s="889">
        <v>17.79353260189054</v>
      </c>
    </row>
    <row r="11" spans="1:35" ht="15.75">
      <c r="A11" s="880" t="s">
        <v>373</v>
      </c>
      <c r="B11" s="889"/>
      <c r="C11" s="889"/>
      <c r="D11" s="889"/>
      <c r="E11" s="889"/>
      <c r="F11" s="889"/>
      <c r="G11" s="889"/>
      <c r="H11" s="889"/>
      <c r="I11" s="889"/>
      <c r="J11" s="889"/>
      <c r="K11" s="889"/>
      <c r="L11" s="889"/>
      <c r="M11" s="889"/>
      <c r="N11" s="889"/>
      <c r="O11" s="889"/>
      <c r="P11" s="889"/>
      <c r="Q11" s="889"/>
      <c r="R11" s="889"/>
      <c r="S11" s="889"/>
      <c r="T11" s="889"/>
      <c r="U11" s="889"/>
      <c r="V11" s="889"/>
      <c r="W11" s="889"/>
      <c r="X11" s="889"/>
      <c r="Y11" s="889"/>
      <c r="Z11" s="889"/>
      <c r="AA11" s="889"/>
      <c r="AB11" s="889"/>
      <c r="AC11" s="889"/>
      <c r="AD11" s="889"/>
      <c r="AE11" s="889"/>
      <c r="AF11" s="889"/>
      <c r="AG11" s="889"/>
      <c r="AH11" s="889"/>
      <c r="AI11" s="889"/>
    </row>
    <row r="12" spans="1:35" ht="15.75">
      <c r="A12" s="880" t="s">
        <v>374</v>
      </c>
      <c r="B12" s="889">
        <v>2.9957660628040981</v>
      </c>
      <c r="C12" s="889">
        <v>4.8157823421248391</v>
      </c>
      <c r="D12" s="889">
        <v>5.1029477255614806</v>
      </c>
      <c r="E12" s="889">
        <v>6.6691881839236729</v>
      </c>
      <c r="F12" s="889">
        <v>8.4163940612645778</v>
      </c>
      <c r="G12" s="889">
        <v>9.8064934674653248</v>
      </c>
      <c r="H12" s="889">
        <v>11.663335339450411</v>
      </c>
      <c r="I12" s="889">
        <v>12.241223180608342</v>
      </c>
      <c r="J12" s="889">
        <v>14.119802672080276</v>
      </c>
      <c r="K12" s="889">
        <v>14.120217186268913</v>
      </c>
      <c r="L12" s="889">
        <v>0.66667428444259513</v>
      </c>
      <c r="M12" s="889">
        <v>3.6567214687658232</v>
      </c>
      <c r="N12" s="889">
        <v>2.9522944313488302</v>
      </c>
      <c r="O12" s="889">
        <v>1.5965427952193587</v>
      </c>
      <c r="P12" s="889">
        <v>3.4609384901682896</v>
      </c>
      <c r="Q12" s="889">
        <v>4.6302768321849141</v>
      </c>
      <c r="R12" s="889">
        <v>3.2882641435617663</v>
      </c>
      <c r="S12" s="889">
        <v>3.5814249840185006</v>
      </c>
      <c r="T12" s="889">
        <v>3.3059843175427628</v>
      </c>
      <c r="U12" s="889">
        <v>3.4929584904502611</v>
      </c>
      <c r="V12" s="889">
        <v>3.5165901576566525</v>
      </c>
      <c r="W12" s="889">
        <v>3.1213707097003707</v>
      </c>
      <c r="X12" s="889">
        <v>0.14222260222094435</v>
      </c>
      <c r="Y12" s="889">
        <v>-0.17226245246569968</v>
      </c>
      <c r="Z12" s="889">
        <v>-0.36209298530787454</v>
      </c>
      <c r="AA12" s="889">
        <v>-8.8965044818147251E-2</v>
      </c>
      <c r="AB12" s="889">
        <v>7.0213719039079123E-2</v>
      </c>
      <c r="AC12" s="889">
        <v>12.662741096139706</v>
      </c>
      <c r="AD12" s="889">
        <v>17.814802478754451</v>
      </c>
      <c r="AE12" s="889">
        <v>18.667313546779241</v>
      </c>
      <c r="AF12" s="889">
        <v>19.054514234922088</v>
      </c>
      <c r="AG12" s="889">
        <v>20.132514338360728</v>
      </c>
      <c r="AH12" s="889">
        <v>20.466016538243903</v>
      </c>
      <c r="AI12" s="889">
        <v>19.138213618092429</v>
      </c>
    </row>
    <row r="13" spans="1:35" ht="15.75">
      <c r="A13" s="880" t="s">
        <v>375</v>
      </c>
      <c r="B13" s="889">
        <v>11.32711300471885</v>
      </c>
      <c r="C13" s="889">
        <v>13.629898548217502</v>
      </c>
      <c r="D13" s="889">
        <v>11.664815495515079</v>
      </c>
      <c r="E13" s="889">
        <v>13.69143347572806</v>
      </c>
      <c r="F13" s="889">
        <v>16.389252954440138</v>
      </c>
      <c r="G13" s="889">
        <v>17.920583659022913</v>
      </c>
      <c r="H13" s="889">
        <v>20.435461873547407</v>
      </c>
      <c r="I13" s="889">
        <v>21.115245343998232</v>
      </c>
      <c r="J13" s="889">
        <v>23.626456608107389</v>
      </c>
      <c r="K13" s="889">
        <v>24.221882252434668</v>
      </c>
      <c r="L13" s="889">
        <v>0.35910706336093601</v>
      </c>
      <c r="M13" s="889">
        <v>4.453375544364321</v>
      </c>
      <c r="N13" s="889">
        <v>3.7188752727724106</v>
      </c>
      <c r="O13" s="889">
        <v>1.945640813031335</v>
      </c>
      <c r="P13" s="889">
        <v>3.9198811774406157</v>
      </c>
      <c r="Q13" s="889">
        <v>4.6302636025372266</v>
      </c>
      <c r="R13" s="889">
        <v>2.9844149729119698</v>
      </c>
      <c r="S13" s="889">
        <v>2.4514206566930414</v>
      </c>
      <c r="T13" s="889">
        <v>3.1671603683392644</v>
      </c>
      <c r="U13" s="889">
        <v>5.6819298087279071</v>
      </c>
      <c r="V13" s="889">
        <v>2.9869759042018806</v>
      </c>
      <c r="W13" s="889">
        <v>3.4464716868677052</v>
      </c>
      <c r="X13" s="889">
        <v>1.51017629311441</v>
      </c>
      <c r="Y13" s="889">
        <v>2.3153809064733069</v>
      </c>
      <c r="Z13" s="889">
        <v>1.1634830094422537</v>
      </c>
      <c r="AA13" s="889">
        <v>4.5667397219259822</v>
      </c>
      <c r="AB13" s="889">
        <v>2.2325797002806573</v>
      </c>
      <c r="AC13" s="889">
        <v>18.586395677325417</v>
      </c>
      <c r="AD13" s="889">
        <v>25.087403671753933</v>
      </c>
      <c r="AE13" s="889">
        <v>27.079068814872507</v>
      </c>
      <c r="AF13" s="889">
        <v>26.604482759761677</v>
      </c>
      <c r="AG13" s="889">
        <v>29.367785144769432</v>
      </c>
      <c r="AH13" s="889">
        <v>28.663625994673563</v>
      </c>
      <c r="AI13" s="889">
        <v>26.565191327514732</v>
      </c>
    </row>
    <row r="14" spans="1:35" ht="15.75">
      <c r="A14" s="880" t="s">
        <v>333</v>
      </c>
      <c r="B14" s="889">
        <v>1352.3258968593539</v>
      </c>
      <c r="C14" s="889">
        <v>1290.5446257861847</v>
      </c>
      <c r="D14" s="889">
        <v>1177.0392436510583</v>
      </c>
      <c r="E14" s="889">
        <v>1101.3437162774171</v>
      </c>
      <c r="F14" s="889">
        <v>1328.2049716956758</v>
      </c>
      <c r="G14" s="889">
        <v>1242.194494213421</v>
      </c>
      <c r="H14" s="889">
        <v>1304.5019560305936</v>
      </c>
      <c r="I14" s="889">
        <v>1619.7887631084943</v>
      </c>
      <c r="J14" s="889">
        <v>1688.2250799588899</v>
      </c>
      <c r="K14" s="889">
        <v>1718.4625535271418</v>
      </c>
      <c r="L14" s="889">
        <v>13.973349334280568</v>
      </c>
      <c r="M14" s="889">
        <v>6.5438018693265176</v>
      </c>
      <c r="N14" s="889">
        <v>14.790673347078073</v>
      </c>
      <c r="O14" s="889">
        <v>-10.401983058617041</v>
      </c>
      <c r="P14" s="889">
        <v>27.150707375522629</v>
      </c>
      <c r="Q14" s="889">
        <v>30.402326195833307</v>
      </c>
      <c r="R14" s="889">
        <v>35.298541351010954</v>
      </c>
      <c r="S14" s="889">
        <v>28.742987212537059</v>
      </c>
      <c r="T14" s="889">
        <v>33.256923273924556</v>
      </c>
      <c r="U14" s="889">
        <v>14.662617032530482</v>
      </c>
      <c r="V14" s="889">
        <v>29.916378545215853</v>
      </c>
      <c r="W14" s="889">
        <v>41.174288187596041</v>
      </c>
      <c r="X14" s="889">
        <v>7.6106462025226866</v>
      </c>
      <c r="Y14" s="889">
        <v>9.521130925784842</v>
      </c>
      <c r="Z14" s="889">
        <v>11.534793778643081</v>
      </c>
      <c r="AA14" s="889">
        <v>15.379127464409786</v>
      </c>
      <c r="AB14" s="889">
        <v>19.23541424187102</v>
      </c>
      <c r="AC14" s="889">
        <v>18.672258040099862</v>
      </c>
      <c r="AD14" s="889">
        <v>18.120468613565684</v>
      </c>
      <c r="AE14" s="889">
        <v>34.147685470834986</v>
      </c>
      <c r="AF14" s="889">
        <v>36.978290481031109</v>
      </c>
      <c r="AG14" s="889">
        <v>39.514912906766298</v>
      </c>
      <c r="AH14" s="889">
        <v>38.72437109807597</v>
      </c>
      <c r="AI14" s="889">
        <v>66.629654201832267</v>
      </c>
    </row>
    <row r="15" spans="1:35" ht="15.75">
      <c r="A15" s="880" t="s">
        <v>334</v>
      </c>
      <c r="B15" s="889">
        <v>51.738567649092566</v>
      </c>
      <c r="C15" s="889">
        <v>31.827458368321761</v>
      </c>
      <c r="D15" s="889">
        <v>18.571498159611846</v>
      </c>
      <c r="E15" s="889">
        <v>-27.347359121304343</v>
      </c>
      <c r="F15" s="889">
        <v>-26.689559187903143</v>
      </c>
      <c r="G15" s="889">
        <v>-18.235865640712422</v>
      </c>
      <c r="H15" s="889">
        <v>-18.692290587770074</v>
      </c>
      <c r="I15" s="889">
        <v>-14.428066128640113</v>
      </c>
      <c r="J15" s="889">
        <v>-18.768357979258631</v>
      </c>
      <c r="K15" s="889">
        <v>-10.419163344389771</v>
      </c>
      <c r="L15" s="889">
        <v>18.856745012898916</v>
      </c>
      <c r="M15" s="889">
        <v>18.607233991083682</v>
      </c>
      <c r="N15" s="889">
        <v>18.254177121499218</v>
      </c>
      <c r="O15" s="889">
        <v>38.199884897090747</v>
      </c>
      <c r="P15" s="889">
        <v>17.583988172600268</v>
      </c>
      <c r="Q15" s="889">
        <v>19.783575042521658</v>
      </c>
      <c r="R15" s="889">
        <v>30.154475624859305</v>
      </c>
      <c r="S15" s="889">
        <v>34.720932159643262</v>
      </c>
      <c r="T15" s="889">
        <v>28.924055222264041</v>
      </c>
      <c r="U15" s="889">
        <v>32.068258355745002</v>
      </c>
      <c r="V15" s="889">
        <v>-16.475793481298432</v>
      </c>
      <c r="W15" s="889">
        <v>21.73612924158806</v>
      </c>
      <c r="X15" s="889">
        <v>11.690578049641442</v>
      </c>
      <c r="Y15" s="889">
        <v>12.544649670970202</v>
      </c>
      <c r="Z15" s="889">
        <v>23.600439718760629</v>
      </c>
      <c r="AA15" s="889">
        <v>22.286112828045866</v>
      </c>
      <c r="AB15" s="889">
        <v>17.636686030721151</v>
      </c>
      <c r="AC15" s="889">
        <v>-33.380835154399875</v>
      </c>
      <c r="AD15" s="889">
        <v>-41.120444938787159</v>
      </c>
      <c r="AE15" s="889">
        <v>-45.91432141949015</v>
      </c>
      <c r="AF15" s="889">
        <v>-55.967366642744913</v>
      </c>
      <c r="AG15" s="889">
        <v>-60.418828241244</v>
      </c>
      <c r="AH15" s="889">
        <v>-51.998978970825846</v>
      </c>
      <c r="AI15" s="889">
        <v>-67.379213887569065</v>
      </c>
    </row>
    <row r="16" spans="1:35" ht="15.75">
      <c r="A16" s="877" t="s">
        <v>335</v>
      </c>
      <c r="B16" s="887">
        <v>13.124611420480688</v>
      </c>
      <c r="C16" s="887">
        <v>34.976871711256081</v>
      </c>
      <c r="D16" s="887">
        <v>20.604721124084751</v>
      </c>
      <c r="E16" s="887">
        <v>-27.078726725799395</v>
      </c>
      <c r="F16" s="887">
        <v>-21.835333418124275</v>
      </c>
      <c r="G16" s="887">
        <v>-25.476695085187288</v>
      </c>
      <c r="H16" s="887">
        <v>11.312847801535872</v>
      </c>
      <c r="I16" s="887">
        <v>5.5787611345763075</v>
      </c>
      <c r="J16" s="887">
        <v>15.231106993211498</v>
      </c>
      <c r="K16" s="887">
        <v>73.764643094273737</v>
      </c>
      <c r="L16" s="887">
        <v>19.470614611682112</v>
      </c>
      <c r="M16" s="887">
        <v>35.316438091625649</v>
      </c>
      <c r="N16" s="887">
        <v>174.28207216157466</v>
      </c>
      <c r="O16" s="887">
        <v>-146.59941887338934</v>
      </c>
      <c r="P16" s="887">
        <v>788.65139902208477</v>
      </c>
      <c r="Q16" s="887">
        <v>808.38678328763149</v>
      </c>
      <c r="R16" s="887">
        <v>974.68968450707825</v>
      </c>
      <c r="S16" s="887">
        <v>752.17585648340696</v>
      </c>
      <c r="T16" s="887">
        <v>428.05025796886406</v>
      </c>
      <c r="U16" s="887">
        <v>-276.71805497437117</v>
      </c>
      <c r="V16" s="887">
        <v>24.081521478679903</v>
      </c>
      <c r="W16" s="887">
        <v>40.940524258961474</v>
      </c>
      <c r="X16" s="887">
        <v>111.64564272117612</v>
      </c>
      <c r="Y16" s="887">
        <v>158.04506320660238</v>
      </c>
      <c r="Z16" s="887">
        <v>603.94329866779185</v>
      </c>
      <c r="AA16" s="887">
        <v>956.31555551258441</v>
      </c>
      <c r="AB16" s="887">
        <v>1432.7583325823009</v>
      </c>
      <c r="AC16" s="887">
        <v>1440.4867234798967</v>
      </c>
      <c r="AD16" s="887">
        <v>1244.4592874729749</v>
      </c>
      <c r="AE16" s="887">
        <v>2069.1356701774594</v>
      </c>
      <c r="AF16" s="887">
        <v>1983.8294881618481</v>
      </c>
      <c r="AG16" s="887">
        <v>2273.2396745214428</v>
      </c>
      <c r="AH16" s="887">
        <v>2492.4254597696336</v>
      </c>
      <c r="AI16" s="887">
        <v>3885.0261202164006</v>
      </c>
    </row>
    <row r="17" spans="1:35" ht="15.75">
      <c r="A17" s="885" t="s">
        <v>376</v>
      </c>
      <c r="B17" s="887">
        <v>7.0351520128669991</v>
      </c>
      <c r="C17" s="887">
        <v>10.257954813284474</v>
      </c>
      <c r="D17" s="887">
        <v>13.641166724778921</v>
      </c>
      <c r="E17" s="887">
        <v>9.5796318684079136</v>
      </c>
      <c r="F17" s="887">
        <v>3.3815004321184139</v>
      </c>
      <c r="G17" s="887">
        <v>3.7757865096545347</v>
      </c>
      <c r="H17" s="887">
        <v>2.1040444014759978</v>
      </c>
      <c r="I17" s="887">
        <v>6.7036269130286605</v>
      </c>
      <c r="J17" s="887">
        <v>4.342934118274111</v>
      </c>
      <c r="K17" s="887">
        <v>2.5309948383108853</v>
      </c>
      <c r="L17" s="887">
        <v>-2.0820396278043649</v>
      </c>
      <c r="M17" s="887">
        <v>-14.905357773229614</v>
      </c>
      <c r="N17" s="887">
        <v>-13.346494687830596</v>
      </c>
      <c r="O17" s="887">
        <v>11.709359315464525</v>
      </c>
      <c r="P17" s="887">
        <v>-11.168371125774561</v>
      </c>
      <c r="Q17" s="887">
        <v>-16.881270142017186</v>
      </c>
      <c r="R17" s="887">
        <v>-20.368680024836124</v>
      </c>
      <c r="S17" s="887">
        <v>-14.827699838266044</v>
      </c>
      <c r="T17" s="887">
        <v>-7.7917988689098792</v>
      </c>
      <c r="U17" s="887">
        <v>-6.1711640024394896</v>
      </c>
      <c r="V17" s="887">
        <v>-1.0371357256489731</v>
      </c>
      <c r="W17" s="887">
        <v>1.0799969374550926</v>
      </c>
      <c r="X17" s="887">
        <v>-9.8861188791600583</v>
      </c>
      <c r="Y17" s="887">
        <v>-2.5330939685025875</v>
      </c>
      <c r="Z17" s="887">
        <v>-7.0502598923150339</v>
      </c>
      <c r="AA17" s="887">
        <v>-5.4511675881070643</v>
      </c>
      <c r="AB17" s="887">
        <v>-9.0990106344101873E-2</v>
      </c>
      <c r="AC17" s="887">
        <v>-33.379697939987253</v>
      </c>
      <c r="AD17" s="887">
        <v>-44.463353312412011</v>
      </c>
      <c r="AE17" s="887">
        <v>-61.002987416261718</v>
      </c>
      <c r="AF17" s="887">
        <v>-65.606147561072348</v>
      </c>
      <c r="AG17" s="887">
        <v>-67.799796925541642</v>
      </c>
      <c r="AH17" s="887">
        <v>-70.078154217947684</v>
      </c>
      <c r="AI17" s="887">
        <v>-70.258658899184866</v>
      </c>
    </row>
    <row r="18" spans="1:35" ht="15.75">
      <c r="A18" s="877"/>
      <c r="B18" s="887"/>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887"/>
      <c r="AE18" s="887"/>
      <c r="AF18" s="887"/>
      <c r="AG18" s="887"/>
      <c r="AH18" s="887"/>
      <c r="AI18" s="887"/>
    </row>
    <row r="19" spans="1:35" ht="15.75">
      <c r="A19" s="877" t="s">
        <v>350</v>
      </c>
      <c r="B19" s="887">
        <v>8.3191266737212786</v>
      </c>
      <c r="C19" s="887">
        <v>9.1608680818757389</v>
      </c>
      <c r="D19" s="887">
        <v>4.4909626207838222</v>
      </c>
      <c r="E19" s="887">
        <v>0.90430478061550579</v>
      </c>
      <c r="F19" s="887">
        <v>2.6458401363549457</v>
      </c>
      <c r="G19" s="887">
        <v>0.38648822524786625</v>
      </c>
      <c r="H19" s="887">
        <v>4.5463589204228709</v>
      </c>
      <c r="I19" s="887">
        <v>3.2447427180558011</v>
      </c>
      <c r="J19" s="887">
        <v>0.72918969808806899</v>
      </c>
      <c r="K19" s="887">
        <v>-1.8207063279363813</v>
      </c>
      <c r="L19" s="887">
        <v>2.9581470408226371</v>
      </c>
      <c r="M19" s="887">
        <v>-2.6097940415171856</v>
      </c>
      <c r="N19" s="887">
        <v>1.1460443986904636</v>
      </c>
      <c r="O19" s="887">
        <v>4.0616331525995939</v>
      </c>
      <c r="P19" s="887">
        <v>-3.3680168995463462</v>
      </c>
      <c r="Q19" s="887">
        <v>-5.248517900887177</v>
      </c>
      <c r="R19" s="887">
        <v>-6.2816410633330682</v>
      </c>
      <c r="S19" s="887">
        <v>0.9384803900429779</v>
      </c>
      <c r="T19" s="887">
        <v>3.5308996981061216</v>
      </c>
      <c r="U19" s="887">
        <v>-3.1158876006121097</v>
      </c>
      <c r="V19" s="887">
        <v>1.0964174392144272</v>
      </c>
      <c r="W19" s="887">
        <v>24.141350443549648</v>
      </c>
      <c r="X19" s="887">
        <v>-3.744040769585586</v>
      </c>
      <c r="Y19" s="887">
        <v>5.7749549045194648</v>
      </c>
      <c r="Z19" s="887">
        <v>5.4728502533068069</v>
      </c>
      <c r="AA19" s="887">
        <v>6.5840739671097959</v>
      </c>
      <c r="AB19" s="887">
        <v>13.222451374406923</v>
      </c>
      <c r="AC19" s="887">
        <v>11.051249444328722</v>
      </c>
      <c r="AD19" s="887">
        <v>11.809029406173865</v>
      </c>
      <c r="AE19" s="887">
        <v>11.244812896675395</v>
      </c>
      <c r="AF19" s="887">
        <v>14.676044940780132</v>
      </c>
      <c r="AG19" s="887">
        <v>15.825039878281737</v>
      </c>
      <c r="AH19" s="887">
        <v>21.710665750223594</v>
      </c>
      <c r="AI19" s="887">
        <v>33.053000601558395</v>
      </c>
    </row>
    <row r="20" spans="1:35" ht="15.75">
      <c r="A20" s="880" t="s">
        <v>377</v>
      </c>
      <c r="B20" s="889">
        <v>-11.116910170224886</v>
      </c>
      <c r="C20" s="889">
        <v>-11.316613956047629</v>
      </c>
      <c r="D20" s="889">
        <v>-13.275168360391232</v>
      </c>
      <c r="E20" s="889">
        <v>-16.25097859038463</v>
      </c>
      <c r="F20" s="889">
        <v>-11.327159719720084</v>
      </c>
      <c r="G20" s="889">
        <v>-13.275851383485255</v>
      </c>
      <c r="H20" s="889">
        <v>-10.173689867817648</v>
      </c>
      <c r="I20" s="889">
        <v>-12.674055115958952</v>
      </c>
      <c r="J20" s="889">
        <v>-8.8111580002506376</v>
      </c>
      <c r="K20" s="889">
        <v>-0.64032361164678864</v>
      </c>
      <c r="L20" s="889">
        <v>-2.9223131127142605</v>
      </c>
      <c r="M20" s="889">
        <v>-9.4166688644421228</v>
      </c>
      <c r="N20" s="889">
        <v>2.3467686895477256</v>
      </c>
      <c r="O20" s="889">
        <v>-17.284259509261748</v>
      </c>
      <c r="P20" s="889">
        <v>-8.5109316771467629</v>
      </c>
      <c r="Q20" s="889">
        <v>-17.629694389691501</v>
      </c>
      <c r="R20" s="889">
        <v>-17.591388431213232</v>
      </c>
      <c r="S20" s="889">
        <v>-20.207980610324082</v>
      </c>
      <c r="T20" s="889">
        <v>-15.197191924043581</v>
      </c>
      <c r="U20" s="889">
        <v>-16.374752403784914</v>
      </c>
      <c r="V20" s="889">
        <v>-12.294844012177411</v>
      </c>
      <c r="W20" s="889">
        <v>1.3009456941085478</v>
      </c>
      <c r="X20" s="889">
        <v>-5.3615381024319939</v>
      </c>
      <c r="Y20" s="889">
        <v>-5.3991236735020518</v>
      </c>
      <c r="Z20" s="889">
        <v>-1.0117333665933788</v>
      </c>
      <c r="AA20" s="889">
        <v>-0.80500268463443214</v>
      </c>
      <c r="AB20" s="889">
        <v>-4.2875518214775621</v>
      </c>
      <c r="AC20" s="889">
        <v>-5.2916590273692856</v>
      </c>
      <c r="AD20" s="889">
        <v>-5.6312919801722163</v>
      </c>
      <c r="AE20" s="889">
        <v>-5.9461268236622056</v>
      </c>
      <c r="AF20" s="889">
        <v>1.4655212466809553</v>
      </c>
      <c r="AG20" s="889">
        <v>4.5121262974858656</v>
      </c>
      <c r="AH20" s="889">
        <v>8.9934790901247634</v>
      </c>
      <c r="AI20" s="889">
        <v>25.020249123728256</v>
      </c>
    </row>
    <row r="21" spans="1:35" ht="15.75">
      <c r="A21" s="880" t="s">
        <v>378</v>
      </c>
      <c r="B21" s="889">
        <v>13.352504239332964</v>
      </c>
      <c r="C21" s="889">
        <v>14.463950161698179</v>
      </c>
      <c r="D21" s="889">
        <v>9.0918823363799799</v>
      </c>
      <c r="E21" s="889">
        <v>5.347032438759391</v>
      </c>
      <c r="F21" s="889">
        <v>6.2644473948490935</v>
      </c>
      <c r="G21" s="889">
        <v>3.9246433662628775</v>
      </c>
      <c r="H21" s="889">
        <v>8.3584304826620084</v>
      </c>
      <c r="I21" s="889">
        <v>7.3672559923705014</v>
      </c>
      <c r="J21" s="889">
        <v>3.1998668458271768</v>
      </c>
      <c r="K21" s="889">
        <v>-2.1263916860529188</v>
      </c>
      <c r="L21" s="889">
        <v>4.5041405830372669</v>
      </c>
      <c r="M21" s="889">
        <v>-0.82024284243697787</v>
      </c>
      <c r="N21" s="889">
        <v>0.83036978289885932</v>
      </c>
      <c r="O21" s="889">
        <v>9.6735429940761382</v>
      </c>
      <c r="P21" s="889">
        <v>-2.0159266163483212</v>
      </c>
      <c r="Q21" s="889">
        <v>-1.9934632968357691</v>
      </c>
      <c r="R21" s="889">
        <v>-3.308268922667311</v>
      </c>
      <c r="S21" s="889">
        <v>6.4979589501685506</v>
      </c>
      <c r="T21" s="889">
        <v>8.454580490064707</v>
      </c>
      <c r="U21" s="889">
        <v>0.36991433114200961</v>
      </c>
      <c r="V21" s="889">
        <v>4.6170269128637802</v>
      </c>
      <c r="W21" s="889">
        <v>30.14617274014595</v>
      </c>
      <c r="X21" s="889">
        <v>-3.4130453104828535</v>
      </c>
      <c r="Y21" s="889">
        <v>8.0615548227238065</v>
      </c>
      <c r="Z21" s="889">
        <v>6.7998185819543027</v>
      </c>
      <c r="AA21" s="889">
        <v>8.0961326079642237</v>
      </c>
      <c r="AB21" s="889">
        <v>16.805598888173236</v>
      </c>
      <c r="AC21" s="889">
        <v>14.395569328395815</v>
      </c>
      <c r="AD21" s="889">
        <v>15.377917630560903</v>
      </c>
      <c r="AE21" s="889">
        <v>14.762669074606405</v>
      </c>
      <c r="AF21" s="889">
        <v>17.379371410828288</v>
      </c>
      <c r="AG21" s="889">
        <v>18.140050202209572</v>
      </c>
      <c r="AH21" s="889">
        <v>24.313038534138631</v>
      </c>
      <c r="AI21" s="889">
        <v>34.696777199683432</v>
      </c>
    </row>
    <row r="22" spans="1:35" ht="15.75">
      <c r="A22" s="877"/>
      <c r="B22" s="889"/>
      <c r="C22" s="889"/>
      <c r="D22" s="889"/>
      <c r="E22" s="889"/>
      <c r="F22" s="889"/>
      <c r="G22" s="889"/>
      <c r="H22" s="889"/>
      <c r="I22" s="889"/>
      <c r="J22" s="889"/>
      <c r="K22" s="889"/>
      <c r="L22" s="889"/>
      <c r="M22" s="889"/>
      <c r="N22" s="889"/>
      <c r="O22" s="889"/>
      <c r="P22" s="889"/>
      <c r="Q22" s="889"/>
      <c r="R22" s="889"/>
      <c r="S22" s="889"/>
      <c r="T22" s="889"/>
      <c r="U22" s="889"/>
      <c r="V22" s="889"/>
      <c r="W22" s="889"/>
      <c r="X22" s="889"/>
      <c r="Y22" s="889"/>
      <c r="Z22" s="889"/>
      <c r="AA22" s="889"/>
      <c r="AB22" s="889"/>
      <c r="AC22" s="889"/>
      <c r="AD22" s="889"/>
      <c r="AE22" s="889"/>
      <c r="AF22" s="889"/>
      <c r="AG22" s="889"/>
      <c r="AH22" s="889"/>
      <c r="AI22" s="889"/>
    </row>
    <row r="23" spans="1:35" ht="15.75">
      <c r="A23" s="877" t="s">
        <v>362</v>
      </c>
      <c r="B23" s="887">
        <v>16.853780092095402</v>
      </c>
      <c r="C23" s="887">
        <v>17.945850297326341</v>
      </c>
      <c r="D23" s="887">
        <v>18.689109908053865</v>
      </c>
      <c r="E23" s="887">
        <v>21.072691160081114</v>
      </c>
      <c r="F23" s="887">
        <v>25.729777074966378</v>
      </c>
      <c r="G23" s="887">
        <v>25.216339609480812</v>
      </c>
      <c r="H23" s="887">
        <v>25.316814277498739</v>
      </c>
      <c r="I23" s="887">
        <v>29.794357922243965</v>
      </c>
      <c r="J23" s="887">
        <v>35.397290608161903</v>
      </c>
      <c r="K23" s="887">
        <v>38.725328490131197</v>
      </c>
      <c r="L23" s="887">
        <v>-1.2637104752684527</v>
      </c>
      <c r="M23" s="887">
        <v>1.1083575016132816</v>
      </c>
      <c r="N23" s="887">
        <v>1.1675513951402177</v>
      </c>
      <c r="O23" s="887">
        <v>3.4526513964427865</v>
      </c>
      <c r="P23" s="887">
        <v>4.2978056079761222</v>
      </c>
      <c r="Q23" s="887">
        <v>2.1718394182615524</v>
      </c>
      <c r="R23" s="887">
        <v>-0.45461857458642102</v>
      </c>
      <c r="S23" s="887">
        <v>-4.0493630373273151</v>
      </c>
      <c r="T23" s="887">
        <v>-3.6543841385470555</v>
      </c>
      <c r="U23" s="887">
        <v>-4.1095760344998498</v>
      </c>
      <c r="V23" s="887">
        <v>-5.175578610848893</v>
      </c>
      <c r="W23" s="887">
        <v>-4.581086496905149</v>
      </c>
      <c r="X23" s="887">
        <v>0.79030714182370476</v>
      </c>
      <c r="Y23" s="887">
        <v>0.83748466178224201</v>
      </c>
      <c r="Z23" s="887">
        <v>-0.24883202746740124</v>
      </c>
      <c r="AA23" s="887">
        <v>1.1669548196139878</v>
      </c>
      <c r="AB23" s="887">
        <v>-1.1178769269314182</v>
      </c>
      <c r="AC23" s="887">
        <v>9.6080448388399535</v>
      </c>
      <c r="AD23" s="887">
        <v>13.031157291989137</v>
      </c>
      <c r="AE23" s="887">
        <v>9.279856989301889</v>
      </c>
      <c r="AF23" s="887">
        <v>6.335789919932032</v>
      </c>
      <c r="AG23" s="887">
        <v>6.9275356832608743</v>
      </c>
      <c r="AH23" s="887">
        <v>4.322205298798325</v>
      </c>
      <c r="AI23" s="887">
        <v>7.5238800033682605</v>
      </c>
    </row>
    <row r="24" spans="1:35" ht="15.75">
      <c r="A24" s="877" t="s">
        <v>368</v>
      </c>
      <c r="B24" s="887">
        <v>13.02797980379647</v>
      </c>
      <c r="C24" s="887">
        <v>14.007835963877907</v>
      </c>
      <c r="D24" s="887">
        <v>12.324554334185416</v>
      </c>
      <c r="E24" s="887">
        <v>12.031876654483646</v>
      </c>
      <c r="F24" s="887">
        <v>15.382018558529952</v>
      </c>
      <c r="G24" s="887">
        <v>14.08594591596459</v>
      </c>
      <c r="H24" s="887">
        <v>16.006112342945073</v>
      </c>
      <c r="I24" s="887">
        <v>17.893051504372004</v>
      </c>
      <c r="J24" s="887">
        <v>19.856737998141092</v>
      </c>
      <c r="K24" s="887">
        <v>20.549894281826496</v>
      </c>
      <c r="L24" s="887">
        <v>0.27761035434529757</v>
      </c>
      <c r="M24" s="887">
        <v>-0.24906974439037824</v>
      </c>
      <c r="N24" s="887">
        <v>1.1596995949588929</v>
      </c>
      <c r="O24" s="887">
        <v>3.6749791898469475</v>
      </c>
      <c r="P24" s="887">
        <v>1.4991578890673518</v>
      </c>
      <c r="Q24" s="887">
        <v>-0.53719357387268218</v>
      </c>
      <c r="R24" s="887">
        <v>-2.581954966755426</v>
      </c>
      <c r="S24" s="887">
        <v>-2.2283951481561433</v>
      </c>
      <c r="T24" s="887">
        <v>-1.0311720566825873</v>
      </c>
      <c r="U24" s="887">
        <v>-3.7467990635907107</v>
      </c>
      <c r="V24" s="887">
        <v>-2.8857907346895186</v>
      </c>
      <c r="W24" s="887">
        <v>5.9049353938996818</v>
      </c>
      <c r="X24" s="887">
        <v>-1.1501523491234409</v>
      </c>
      <c r="Y24" s="887">
        <v>2.9504590477310804</v>
      </c>
      <c r="Z24" s="887">
        <v>2.1997433581962986</v>
      </c>
      <c r="AA24" s="887">
        <v>3.4851933996091802</v>
      </c>
      <c r="AB24" s="887">
        <v>5.0190200865536285</v>
      </c>
      <c r="AC24" s="887">
        <v>10.225659571721987</v>
      </c>
      <c r="AD24" s="887">
        <v>12.508151624688152</v>
      </c>
      <c r="AE24" s="887">
        <v>10.120753500608727</v>
      </c>
      <c r="AF24" s="887">
        <v>9.9049750218079424</v>
      </c>
      <c r="AG24" s="887">
        <v>10.735193762943616</v>
      </c>
      <c r="AH24" s="887">
        <v>11.763540585626838</v>
      </c>
      <c r="AI24" s="887">
        <v>18.448984412680218</v>
      </c>
    </row>
    <row r="25" spans="1:35" ht="15.75">
      <c r="A25" s="880" t="s">
        <v>379</v>
      </c>
      <c r="B25" s="889">
        <v>3.8006304284393999</v>
      </c>
      <c r="C25" s="889">
        <v>3.3478312924237139</v>
      </c>
      <c r="D25" s="889">
        <v>3.4398163252696157</v>
      </c>
      <c r="E25" s="889">
        <v>3.6722383834964387</v>
      </c>
      <c r="F25" s="889">
        <v>3.7453265958554987</v>
      </c>
      <c r="G25" s="889">
        <v>3.7353198474457217</v>
      </c>
      <c r="H25" s="889">
        <v>3.6819695008047635</v>
      </c>
      <c r="I25" s="889">
        <v>3.5950049163990836</v>
      </c>
      <c r="J25" s="889">
        <v>3.6653920952250969</v>
      </c>
      <c r="K25" s="889">
        <v>3.1888722478802904</v>
      </c>
      <c r="L25" s="889">
        <v>3.4840509666601314</v>
      </c>
      <c r="M25" s="889">
        <v>3.3241386827315762</v>
      </c>
      <c r="N25" s="889">
        <v>3.2388329164266754</v>
      </c>
      <c r="O25" s="889">
        <v>3.670033986431871</v>
      </c>
      <c r="P25" s="889">
        <v>3.1146440436120657</v>
      </c>
      <c r="Q25" s="889">
        <v>3.1638382299871215</v>
      </c>
      <c r="R25" s="889">
        <v>3.1063005434799185</v>
      </c>
      <c r="S25" s="889">
        <v>3.1364943868117869</v>
      </c>
      <c r="T25" s="889">
        <v>3.2337806679060348</v>
      </c>
      <c r="U25" s="889">
        <v>3.2821153753454704</v>
      </c>
      <c r="V25" s="889">
        <v>3.25681682516583</v>
      </c>
      <c r="W25" s="889">
        <v>3.4458475942234243</v>
      </c>
      <c r="X25" s="889">
        <v>3.4427314326810547</v>
      </c>
      <c r="Y25" s="889">
        <v>4.0455262656218673</v>
      </c>
      <c r="Z25" s="889">
        <v>3.5536232843905191</v>
      </c>
      <c r="AA25" s="889">
        <v>3.7095778871272449</v>
      </c>
      <c r="AB25" s="889">
        <v>3.8268597603000862</v>
      </c>
      <c r="AC25" s="889">
        <v>4.1099355448494892</v>
      </c>
      <c r="AD25" s="889">
        <v>4.2756304085100227</v>
      </c>
      <c r="AE25" s="889">
        <v>4.2291647923269107</v>
      </c>
      <c r="AF25" s="889">
        <v>4.2357750133301151</v>
      </c>
      <c r="AG25" s="889">
        <v>4.2636922325937885</v>
      </c>
      <c r="AH25" s="889">
        <v>4.1781708477929866</v>
      </c>
      <c r="AI25" s="889">
        <v>4.0693198077122421</v>
      </c>
    </row>
    <row r="26" spans="1:35" ht="16.5" thickBot="1">
      <c r="A26" s="906" t="s">
        <v>380</v>
      </c>
      <c r="B26" s="908">
        <v>1.6327181908897126</v>
      </c>
      <c r="C26" s="908">
        <v>1.436918872305367</v>
      </c>
      <c r="D26" s="908">
        <v>1.4344178639467036</v>
      </c>
      <c r="E26" s="908">
        <v>1.4826387792917168</v>
      </c>
      <c r="F26" s="908">
        <v>1.4935828618822238</v>
      </c>
      <c r="G26" s="908">
        <v>1.4733547091177142</v>
      </c>
      <c r="H26" s="908">
        <v>1.4874577266317726</v>
      </c>
      <c r="I26" s="908">
        <v>1.411287945191303</v>
      </c>
      <c r="J26" s="908">
        <v>1.3808602605320153</v>
      </c>
      <c r="K26" s="908">
        <v>1.1641973230744675</v>
      </c>
      <c r="L26" s="908">
        <v>1.30596253045474</v>
      </c>
      <c r="M26" s="908">
        <v>1.1848597301744817</v>
      </c>
      <c r="N26" s="908">
        <v>1.18227741108921</v>
      </c>
      <c r="O26" s="908">
        <v>1.3448574156994619</v>
      </c>
      <c r="P26" s="908">
        <v>1.0825709009124878</v>
      </c>
      <c r="Q26" s="908">
        <v>1.1003454393806573</v>
      </c>
      <c r="R26" s="908">
        <v>1.0909835776956633</v>
      </c>
      <c r="S26" s="908">
        <v>1.1821647582916066</v>
      </c>
      <c r="T26" s="908">
        <v>1.2350131926571779</v>
      </c>
      <c r="U26" s="908">
        <v>1.2060927387581248</v>
      </c>
      <c r="V26" s="908">
        <v>1.2377581533164175</v>
      </c>
      <c r="W26" s="908">
        <v>1.4746393084976184</v>
      </c>
      <c r="X26" s="908">
        <v>1.4346451944593157</v>
      </c>
      <c r="Y26" s="908">
        <v>1.7787680815450395</v>
      </c>
      <c r="Z26" s="908">
        <v>1.5694663374447178</v>
      </c>
      <c r="AA26" s="908">
        <v>1.6350398272248894</v>
      </c>
      <c r="AB26" s="908">
        <v>1.7656185395632367</v>
      </c>
      <c r="AC26" s="908">
        <v>1.7720072529322473</v>
      </c>
      <c r="AD26" s="908">
        <v>1.8183722121990327</v>
      </c>
      <c r="AE26" s="908">
        <v>1.8283315130709845</v>
      </c>
      <c r="AF26" s="908">
        <v>1.8913764604782248</v>
      </c>
      <c r="AG26" s="908">
        <v>1.9085009393870696</v>
      </c>
      <c r="AH26" s="908">
        <v>1.9471724773831545</v>
      </c>
      <c r="AI26" s="908">
        <v>1.9561623478677301</v>
      </c>
    </row>
    <row r="27" spans="1:35" ht="17.25" thickTop="1" thickBot="1">
      <c r="A27" s="909"/>
      <c r="B27" s="911"/>
      <c r="C27" s="911"/>
      <c r="D27" s="911"/>
      <c r="E27" s="911"/>
      <c r="F27" s="911"/>
      <c r="G27" s="911"/>
      <c r="H27" s="911"/>
      <c r="I27" s="911"/>
      <c r="J27" s="911"/>
      <c r="K27" s="911"/>
      <c r="L27" s="911"/>
      <c r="M27" s="911"/>
      <c r="N27" s="911"/>
      <c r="O27" s="911"/>
      <c r="P27" s="911"/>
      <c r="Q27" s="911"/>
      <c r="R27" s="911"/>
      <c r="S27" s="911"/>
      <c r="T27" s="911"/>
      <c r="U27" s="911"/>
      <c r="V27" s="911"/>
      <c r="W27" s="911"/>
      <c r="X27" s="911"/>
      <c r="Y27" s="911"/>
      <c r="Z27" s="911"/>
      <c r="AA27" s="911"/>
      <c r="AB27" s="911"/>
      <c r="AC27" s="911"/>
      <c r="AD27" s="911"/>
      <c r="AE27" s="911"/>
      <c r="AF27" s="911"/>
      <c r="AG27" s="911"/>
      <c r="AH27" s="911"/>
      <c r="AI27" s="911"/>
    </row>
    <row r="28" spans="1:35" ht="16.5" thickBot="1">
      <c r="A28" s="912" t="s">
        <v>381</v>
      </c>
      <c r="B28" s="914">
        <v>41706</v>
      </c>
      <c r="C28" s="914">
        <v>41738</v>
      </c>
      <c r="D28" s="914">
        <v>41770</v>
      </c>
      <c r="E28" s="914">
        <v>41802</v>
      </c>
      <c r="F28" s="914">
        <v>41834</v>
      </c>
      <c r="G28" s="914">
        <v>41866</v>
      </c>
      <c r="H28" s="914">
        <v>41898</v>
      </c>
      <c r="I28" s="914">
        <v>41930</v>
      </c>
      <c r="J28" s="914">
        <v>41962</v>
      </c>
      <c r="K28" s="914">
        <v>41994</v>
      </c>
      <c r="L28" s="914">
        <v>42026</v>
      </c>
      <c r="M28" s="914">
        <v>42058</v>
      </c>
      <c r="N28" s="914">
        <v>42090</v>
      </c>
      <c r="O28" s="914">
        <v>42122</v>
      </c>
      <c r="P28" s="914">
        <v>42154</v>
      </c>
      <c r="Q28" s="914">
        <v>42156</v>
      </c>
      <c r="R28" s="914">
        <v>42186</v>
      </c>
      <c r="S28" s="914">
        <v>42218</v>
      </c>
      <c r="T28" s="914">
        <v>42250</v>
      </c>
      <c r="U28" s="914">
        <v>42282</v>
      </c>
      <c r="V28" s="914">
        <v>42314</v>
      </c>
      <c r="W28" s="914">
        <v>42346</v>
      </c>
      <c r="X28" s="914">
        <v>42378</v>
      </c>
      <c r="Y28" s="914">
        <v>42410</v>
      </c>
      <c r="Z28" s="914">
        <v>42442</v>
      </c>
      <c r="AA28" s="914">
        <v>42474</v>
      </c>
      <c r="AB28" s="914">
        <v>42506</v>
      </c>
      <c r="AC28" s="914">
        <v>42538</v>
      </c>
      <c r="AD28" s="914">
        <v>42570</v>
      </c>
      <c r="AE28" s="914">
        <v>42602</v>
      </c>
      <c r="AF28" s="914">
        <v>42634</v>
      </c>
      <c r="AG28" s="914">
        <v>42666</v>
      </c>
      <c r="AH28" s="914">
        <v>42698</v>
      </c>
      <c r="AI28" s="914">
        <v>42730</v>
      </c>
    </row>
    <row r="29" spans="1:35" ht="15.75">
      <c r="A29" s="915"/>
      <c r="B29" s="904"/>
      <c r="C29" s="904"/>
      <c r="D29" s="904"/>
      <c r="E29" s="904"/>
      <c r="F29" s="904"/>
      <c r="G29" s="904"/>
      <c r="H29" s="904"/>
      <c r="I29" s="904"/>
      <c r="J29" s="904"/>
      <c r="K29" s="904"/>
      <c r="L29" s="904"/>
      <c r="M29" s="904"/>
      <c r="N29" s="904"/>
      <c r="O29" s="904"/>
      <c r="P29" s="904"/>
      <c r="Q29" s="904"/>
      <c r="R29" s="904"/>
      <c r="S29" s="904"/>
      <c r="T29" s="904"/>
      <c r="U29" s="904"/>
      <c r="V29" s="904"/>
      <c r="W29" s="904"/>
      <c r="X29" s="904"/>
      <c r="Y29" s="904"/>
      <c r="Z29" s="904"/>
      <c r="AA29" s="904"/>
      <c r="AB29" s="904"/>
      <c r="AC29" s="904"/>
      <c r="AD29" s="904"/>
      <c r="AE29" s="904"/>
      <c r="AF29" s="904"/>
      <c r="AG29" s="904"/>
      <c r="AH29" s="904"/>
      <c r="AI29" s="904"/>
    </row>
    <row r="30" spans="1:35" ht="15.75">
      <c r="A30" s="915" t="s">
        <v>324</v>
      </c>
      <c r="B30" s="917">
        <v>-31.765799858226778</v>
      </c>
      <c r="C30" s="917">
        <v>-29.566670595310711</v>
      </c>
      <c r="D30" s="917">
        <v>-29.061223946191536</v>
      </c>
      <c r="E30" s="917">
        <v>-16.273063863919884</v>
      </c>
      <c r="F30" s="917">
        <v>-10.75100215845311</v>
      </c>
      <c r="G30" s="917">
        <v>-16.177442518206185</v>
      </c>
      <c r="H30" s="917">
        <v>-15.069635784176299</v>
      </c>
      <c r="I30" s="917">
        <v>-23.506108717364427</v>
      </c>
      <c r="J30" s="917">
        <v>-19.753392988743517</v>
      </c>
      <c r="K30" s="917">
        <v>-19.684766282517202</v>
      </c>
      <c r="L30" s="917">
        <v>-2.0671651724528162</v>
      </c>
      <c r="M30" s="917">
        <v>-2.6660849817117582</v>
      </c>
      <c r="N30" s="917">
        <v>2.7045035020253079</v>
      </c>
      <c r="O30" s="917">
        <v>-9.7444973113443432</v>
      </c>
      <c r="P30" s="917">
        <v>-5.7756239543630414</v>
      </c>
      <c r="Q30" s="917">
        <v>-22.437403991598448</v>
      </c>
      <c r="R30" s="917">
        <v>-28.465007610952622</v>
      </c>
      <c r="S30" s="917">
        <v>-27.06670560214182</v>
      </c>
      <c r="T30" s="917">
        <v>-32.929591139664865</v>
      </c>
      <c r="U30" s="917">
        <v>-32.084179426227642</v>
      </c>
      <c r="V30" s="917">
        <v>-24.100405918753701</v>
      </c>
      <c r="W30" s="917">
        <v>-18.706560611963809</v>
      </c>
      <c r="X30" s="917">
        <v>-14.185911999680371</v>
      </c>
      <c r="Y30" s="917">
        <v>-19.373270205744074</v>
      </c>
      <c r="Z30" s="917">
        <v>-18.210670609726282</v>
      </c>
      <c r="AA30" s="917">
        <v>-16.951546427146553</v>
      </c>
      <c r="AB30" s="917">
        <v>-17.171751379427324</v>
      </c>
      <c r="AC30" s="917">
        <v>19.393761302896699</v>
      </c>
      <c r="AD30" s="917">
        <v>33.001640499445564</v>
      </c>
      <c r="AE30" s="917">
        <v>33.696223451993795</v>
      </c>
      <c r="AF30" s="917">
        <v>52.313577976405725</v>
      </c>
      <c r="AG30" s="917">
        <v>64.885238817282044</v>
      </c>
      <c r="AH30" s="917">
        <v>51.249668362640563</v>
      </c>
      <c r="AI30" s="917">
        <v>57.27161560871798</v>
      </c>
    </row>
    <row r="31" spans="1:35" ht="15.75">
      <c r="A31" s="915"/>
      <c r="B31" s="904"/>
      <c r="C31" s="904"/>
      <c r="D31" s="904"/>
      <c r="E31" s="904"/>
      <c r="F31" s="904"/>
      <c r="G31" s="904"/>
      <c r="H31" s="904"/>
      <c r="I31" s="904"/>
      <c r="J31" s="904"/>
      <c r="K31" s="904"/>
      <c r="L31" s="904"/>
      <c r="M31" s="904"/>
      <c r="N31" s="904"/>
      <c r="O31" s="904"/>
      <c r="P31" s="904"/>
      <c r="Q31" s="904"/>
      <c r="R31" s="904"/>
      <c r="S31" s="904"/>
      <c r="T31" s="904"/>
      <c r="U31" s="904"/>
      <c r="V31" s="904"/>
      <c r="W31" s="904"/>
      <c r="X31" s="904"/>
      <c r="Y31" s="904"/>
      <c r="Z31" s="904"/>
      <c r="AA31" s="904"/>
      <c r="AB31" s="904"/>
      <c r="AC31" s="904"/>
      <c r="AD31" s="904"/>
      <c r="AE31" s="904"/>
      <c r="AF31" s="904"/>
      <c r="AG31" s="904"/>
      <c r="AH31" s="904"/>
      <c r="AI31" s="904"/>
    </row>
    <row r="32" spans="1:35" ht="15.75">
      <c r="A32" s="915" t="s">
        <v>330</v>
      </c>
      <c r="B32" s="917">
        <v>42.067304126182151</v>
      </c>
      <c r="C32" s="917">
        <v>35.473198063922155</v>
      </c>
      <c r="D32" s="917">
        <v>31.705679132074746</v>
      </c>
      <c r="E32" s="917">
        <v>26.922262002743746</v>
      </c>
      <c r="F32" s="917">
        <v>25.920570731720254</v>
      </c>
      <c r="G32" s="917">
        <v>33.320164637188853</v>
      </c>
      <c r="H32" s="917">
        <v>37.289770416235008</v>
      </c>
      <c r="I32" s="917">
        <v>37.167946857762928</v>
      </c>
      <c r="J32" s="917">
        <v>34.941211688634546</v>
      </c>
      <c r="K32" s="917">
        <v>32.600517686821398</v>
      </c>
      <c r="L32" s="917">
        <v>16.560850727378241</v>
      </c>
      <c r="M32" s="917">
        <v>16.645331618190284</v>
      </c>
      <c r="N32" s="917">
        <v>14.005068931663702</v>
      </c>
      <c r="O32" s="917">
        <v>11.742940353352065</v>
      </c>
      <c r="P32" s="917">
        <v>20.709381725391523</v>
      </c>
      <c r="Q32" s="917">
        <v>28.282946087832677</v>
      </c>
      <c r="R32" s="917">
        <v>23.784104721476062</v>
      </c>
      <c r="S32" s="917">
        <v>21.676773507109473</v>
      </c>
      <c r="T32" s="917">
        <v>19.764924184862057</v>
      </c>
      <c r="U32" s="917">
        <v>14.21078926293227</v>
      </c>
      <c r="V32" s="917">
        <v>7.6439875560122035</v>
      </c>
      <c r="W32" s="917">
        <v>12.134092090880989</v>
      </c>
      <c r="X32" s="917">
        <v>10.965602137759772</v>
      </c>
      <c r="Y32" s="917">
        <v>10.170924988900444</v>
      </c>
      <c r="Z32" s="917">
        <v>9.8326524922330059</v>
      </c>
      <c r="AA32" s="917">
        <v>16.616656743037527</v>
      </c>
      <c r="AB32" s="917">
        <v>9.6407905445767188</v>
      </c>
      <c r="AC32" s="917">
        <v>15.011146153080595</v>
      </c>
      <c r="AD32" s="917">
        <v>18.020393706841421</v>
      </c>
      <c r="AE32" s="917">
        <v>23.200402373806689</v>
      </c>
      <c r="AF32" s="917">
        <v>22.002402570494649</v>
      </c>
      <c r="AG32" s="917">
        <v>25.070108748079356</v>
      </c>
      <c r="AH32" s="917">
        <v>30.409467144765017</v>
      </c>
      <c r="AI32" s="917">
        <v>25.639977517167704</v>
      </c>
    </row>
    <row r="33" spans="1:35" ht="15.75">
      <c r="A33" s="918" t="s">
        <v>331</v>
      </c>
      <c r="B33" s="920">
        <v>165.42901354211065</v>
      </c>
      <c r="C33" s="920">
        <v>153.4413406995628</v>
      </c>
      <c r="D33" s="920">
        <v>132.74255821592925</v>
      </c>
      <c r="E33" s="920">
        <v>90.714866121216048</v>
      </c>
      <c r="F33" s="920">
        <v>108.68608015687198</v>
      </c>
      <c r="G33" s="920">
        <v>106.05333245688294</v>
      </c>
      <c r="H33" s="920">
        <v>108.66960620668279</v>
      </c>
      <c r="I33" s="920">
        <v>134.14784245876297</v>
      </c>
      <c r="J33" s="920">
        <v>140.04118020620393</v>
      </c>
      <c r="K33" s="920">
        <v>169.43979670958359</v>
      </c>
      <c r="L33" s="920">
        <v>319.09905159024049</v>
      </c>
      <c r="M33" s="920">
        <v>255.31031197286015</v>
      </c>
      <c r="N33" s="920">
        <v>20.442846081810192</v>
      </c>
      <c r="O33" s="920">
        <v>35.202425789557985</v>
      </c>
      <c r="P33" s="920">
        <v>221.94805053913231</v>
      </c>
      <c r="Q33" s="920">
        <v>1152.9217195099006</v>
      </c>
      <c r="R33" s="920">
        <v>1599.5634263109082</v>
      </c>
      <c r="S33" s="920">
        <v>1486.7830351710068</v>
      </c>
      <c r="T33" s="920">
        <v>915.8772877804131</v>
      </c>
      <c r="U33" s="920">
        <v>150.56035882496965</v>
      </c>
      <c r="V33" s="920">
        <v>87.103613073981307</v>
      </c>
      <c r="W33" s="920">
        <v>151.97598785389059</v>
      </c>
      <c r="X33" s="920">
        <v>73.200610922911309</v>
      </c>
      <c r="Y33" s="920">
        <v>102.97609825035001</v>
      </c>
      <c r="Z33" s="920">
        <v>90.456059662740117</v>
      </c>
      <c r="AA33" s="920">
        <v>147.29582579011776</v>
      </c>
      <c r="AB33" s="920">
        <v>70.569060592082195</v>
      </c>
      <c r="AC33" s="920">
        <v>27.404008505742354</v>
      </c>
      <c r="AD33" s="920">
        <v>6.126985092946633</v>
      </c>
      <c r="AE33" s="920">
        <v>33.793887565188719</v>
      </c>
      <c r="AF33" s="920">
        <v>31.388618525931967</v>
      </c>
      <c r="AG33" s="920">
        <v>63.848752394789081</v>
      </c>
      <c r="AH33" s="920">
        <v>115.67591142418019</v>
      </c>
      <c r="AI33" s="920">
        <v>66.219608519911347</v>
      </c>
    </row>
    <row r="34" spans="1:35" ht="15.75">
      <c r="A34" s="918" t="s">
        <v>371</v>
      </c>
      <c r="B34" s="920">
        <v>7.7930400981172259</v>
      </c>
      <c r="C34" s="920">
        <v>8.4658310601648559</v>
      </c>
      <c r="D34" s="920">
        <v>7.8164107794523607</v>
      </c>
      <c r="E34" s="920">
        <v>7.8609656988286147</v>
      </c>
      <c r="F34" s="920">
        <v>9.0848197186322466</v>
      </c>
      <c r="G34" s="920">
        <v>8.1003710857680584</v>
      </c>
      <c r="H34" s="920">
        <v>8.6761239699184109</v>
      </c>
      <c r="I34" s="920">
        <v>9.2847364271952859</v>
      </c>
      <c r="J34" s="920">
        <v>9.8519601046782022</v>
      </c>
      <c r="K34" s="920">
        <v>11.933317152223413</v>
      </c>
      <c r="L34" s="920">
        <v>-7.095324544609273E-2</v>
      </c>
      <c r="M34" s="920">
        <v>0.39155692553317822</v>
      </c>
      <c r="N34" s="920">
        <v>13.360033516422821</v>
      </c>
      <c r="O34" s="920">
        <v>10.092025500293767</v>
      </c>
      <c r="P34" s="920">
        <v>11.861629550762586</v>
      </c>
      <c r="Q34" s="920">
        <v>11.641614917816032</v>
      </c>
      <c r="R34" s="920">
        <v>8.3121923480813358</v>
      </c>
      <c r="S34" s="920">
        <v>7.0352110889302697</v>
      </c>
      <c r="T34" s="920">
        <v>5.8741532504135225</v>
      </c>
      <c r="U34" s="920">
        <v>7.2958146120311111</v>
      </c>
      <c r="V34" s="920">
        <v>3.5023095482932027</v>
      </c>
      <c r="W34" s="920">
        <v>3.2795671832629703</v>
      </c>
      <c r="X34" s="920">
        <v>4.2095810547050938</v>
      </c>
      <c r="Y34" s="920">
        <v>1.5974199914373275</v>
      </c>
      <c r="Z34" s="920">
        <v>1.2498362926840059</v>
      </c>
      <c r="AA34" s="920">
        <v>5.3228284975515479</v>
      </c>
      <c r="AB34" s="920">
        <v>1.9309566927140733</v>
      </c>
      <c r="AC34" s="920">
        <v>13.364483976483898</v>
      </c>
      <c r="AD34" s="920">
        <v>19.85277129027553</v>
      </c>
      <c r="AE34" s="920">
        <v>21.630950360954007</v>
      </c>
      <c r="AF34" s="920">
        <v>20.606337300429892</v>
      </c>
      <c r="AG34" s="920">
        <v>20.477504566916807</v>
      </c>
      <c r="AH34" s="920">
        <v>22.375314035044866</v>
      </c>
      <c r="AI34" s="920">
        <v>19.371229659288581</v>
      </c>
    </row>
    <row r="35" spans="1:35" ht="15.75">
      <c r="A35" s="918" t="s">
        <v>372</v>
      </c>
      <c r="B35" s="920">
        <v>-12.69962560896033</v>
      </c>
      <c r="C35" s="920">
        <v>-19.063997534944022</v>
      </c>
      <c r="D35" s="920">
        <v>-23.638540038658597</v>
      </c>
      <c r="E35" s="920">
        <v>-26.339084351142109</v>
      </c>
      <c r="F35" s="920">
        <v>-27.539658926374191</v>
      </c>
      <c r="G35" s="920">
        <v>-33.231449007474325</v>
      </c>
      <c r="H35" s="920">
        <v>-31.271281380412738</v>
      </c>
      <c r="I35" s="920">
        <v>-30.614708129810484</v>
      </c>
      <c r="J35" s="920">
        <v>-33.434337344303401</v>
      </c>
      <c r="K35" s="920">
        <v>-31.157902130830252</v>
      </c>
      <c r="L35" s="920">
        <v>-33.437307847449766</v>
      </c>
      <c r="M35" s="920">
        <v>-26.472993243242172</v>
      </c>
      <c r="N35" s="920">
        <v>-5.9341633890318848</v>
      </c>
      <c r="O35" s="920">
        <v>-4.5479900243784579</v>
      </c>
      <c r="P35" s="920">
        <v>-3.3551817213991622</v>
      </c>
      <c r="Q35" s="920">
        <v>-3.3784410483805956</v>
      </c>
      <c r="R35" s="920">
        <v>-4.6889256800791017</v>
      </c>
      <c r="S35" s="920">
        <v>-14.412942342956669</v>
      </c>
      <c r="T35" s="920">
        <v>-18.201286313639581</v>
      </c>
      <c r="U35" s="920">
        <v>-9.9892134677603472</v>
      </c>
      <c r="V35" s="920">
        <v>2.7370697490038132</v>
      </c>
      <c r="W35" s="920">
        <v>8.5923544159036904</v>
      </c>
      <c r="X35" s="920">
        <v>30.49717613249846</v>
      </c>
      <c r="Y35" s="920">
        <v>31.371313158536651</v>
      </c>
      <c r="Z35" s="920">
        <v>22.872750599359279</v>
      </c>
      <c r="AA35" s="920">
        <v>29.052847452232939</v>
      </c>
      <c r="AB35" s="920">
        <v>50.846382345205051</v>
      </c>
      <c r="AC35" s="920">
        <v>48.400627415371297</v>
      </c>
      <c r="AD35" s="920">
        <v>42.783021296440097</v>
      </c>
      <c r="AE35" s="920">
        <v>78.684639616861602</v>
      </c>
      <c r="AF35" s="920">
        <v>72.547717329560356</v>
      </c>
      <c r="AG35" s="920">
        <v>54.726960023158085</v>
      </c>
      <c r="AH35" s="920">
        <v>39.276222884840081</v>
      </c>
      <c r="AI35" s="920">
        <v>17.79353260189054</v>
      </c>
    </row>
    <row r="36" spans="1:35" ht="15.75">
      <c r="A36" s="918" t="s">
        <v>373</v>
      </c>
      <c r="B36" s="920"/>
      <c r="C36" s="920"/>
      <c r="D36" s="920"/>
      <c r="E36" s="920"/>
      <c r="F36" s="920"/>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920"/>
      <c r="AF36" s="920"/>
      <c r="AG36" s="920"/>
      <c r="AH36" s="920"/>
      <c r="AI36" s="920"/>
    </row>
    <row r="37" spans="1:35" ht="15.75">
      <c r="A37" s="918" t="s">
        <v>374</v>
      </c>
      <c r="B37" s="920">
        <v>8.560692534006467</v>
      </c>
      <c r="C37" s="920">
        <v>9.5978859054204335</v>
      </c>
      <c r="D37" s="920">
        <v>9.0403201918129117</v>
      </c>
      <c r="E37" s="920">
        <v>9.2080917555921769</v>
      </c>
      <c r="F37" s="920">
        <v>10.686024452631244</v>
      </c>
      <c r="G37" s="920">
        <v>9.8955753414143235</v>
      </c>
      <c r="H37" s="920">
        <v>10.332759042881902</v>
      </c>
      <c r="I37" s="920">
        <v>10.948822245875174</v>
      </c>
      <c r="J37" s="920">
        <v>11.718139567415818</v>
      </c>
      <c r="K37" s="920">
        <v>14.120217186268913</v>
      </c>
      <c r="L37" s="920">
        <v>1.2783909621801901</v>
      </c>
      <c r="M37" s="920">
        <v>1.4549007549068549</v>
      </c>
      <c r="N37" s="920">
        <v>14.072050235211027</v>
      </c>
      <c r="O37" s="920">
        <v>10.615207653750915</v>
      </c>
      <c r="P37" s="920">
        <v>12.337332361247425</v>
      </c>
      <c r="Q37" s="920">
        <v>11.938884317373562</v>
      </c>
      <c r="R37" s="920">
        <v>8.7222946208223391</v>
      </c>
      <c r="S37" s="920">
        <v>7.6505982694164567</v>
      </c>
      <c r="T37" s="920">
        <v>5.5789828516266455</v>
      </c>
      <c r="U37" s="920">
        <v>5.2255006271189153</v>
      </c>
      <c r="V37" s="920">
        <v>3.5169661580910661</v>
      </c>
      <c r="W37" s="920">
        <v>3.1213707097003707</v>
      </c>
      <c r="X37" s="920">
        <v>2.5841305880202716</v>
      </c>
      <c r="Y37" s="920">
        <v>-0.68783784704310602</v>
      </c>
      <c r="Z37" s="920">
        <v>-0.19845985217731937</v>
      </c>
      <c r="AA37" s="920">
        <v>1.4105656564521143</v>
      </c>
      <c r="AB37" s="920">
        <v>-0.25822540841725572</v>
      </c>
      <c r="AC37" s="920">
        <v>11.037996280750248</v>
      </c>
      <c r="AD37" s="920">
        <v>17.624437028154446</v>
      </c>
      <c r="AE37" s="920">
        <v>18.140255680685307</v>
      </c>
      <c r="AF37" s="920">
        <v>18.841757117819625</v>
      </c>
      <c r="AG37" s="920">
        <v>19.701182825086665</v>
      </c>
      <c r="AH37" s="920">
        <v>20.006085309044547</v>
      </c>
      <c r="AI37" s="920">
        <v>19.138213618092429</v>
      </c>
    </row>
    <row r="38" spans="1:35" ht="15.75">
      <c r="A38" s="918" t="s">
        <v>375</v>
      </c>
      <c r="B38" s="920">
        <v>26.719029191156874</v>
      </c>
      <c r="C38" s="920">
        <v>27.320842098901931</v>
      </c>
      <c r="D38" s="920">
        <v>24.125679077283799</v>
      </c>
      <c r="E38" s="920">
        <v>23.739828392499359</v>
      </c>
      <c r="F38" s="920">
        <v>26.255186910954791</v>
      </c>
      <c r="G38" s="920">
        <v>24.022665099446961</v>
      </c>
      <c r="H38" s="920">
        <v>24.568609963226347</v>
      </c>
      <c r="I38" s="920">
        <v>24.897125617495373</v>
      </c>
      <c r="J38" s="920">
        <v>25.357280699665306</v>
      </c>
      <c r="K38" s="920">
        <v>24.221882252434668</v>
      </c>
      <c r="L38" s="920">
        <v>1.0707520243795565</v>
      </c>
      <c r="M38" s="920">
        <v>0.66604221464795754</v>
      </c>
      <c r="N38" s="920">
        <v>15.742942314503306</v>
      </c>
      <c r="O38" s="920">
        <v>11.458810648472593</v>
      </c>
      <c r="P38" s="920">
        <v>15.603792147151577</v>
      </c>
      <c r="Q38" s="920">
        <v>14.319636503322798</v>
      </c>
      <c r="R38" s="920">
        <v>9.9136817806550805</v>
      </c>
      <c r="S38" s="920">
        <v>7.925114905094035</v>
      </c>
      <c r="T38" s="920">
        <v>6.4101059417035851</v>
      </c>
      <c r="U38" s="920">
        <v>8.392224934594827</v>
      </c>
      <c r="V38" s="920">
        <v>3.4829101792913102</v>
      </c>
      <c r="W38" s="920">
        <v>3.4464716868677052</v>
      </c>
      <c r="X38" s="920">
        <v>4.6406867267954794</v>
      </c>
      <c r="Y38" s="920">
        <v>1.3369603909510677</v>
      </c>
      <c r="Z38" s="920">
        <v>0.89779081540420314</v>
      </c>
      <c r="AA38" s="920">
        <v>6.1061580835104801</v>
      </c>
      <c r="AB38" s="920">
        <v>1.7668567517216014</v>
      </c>
      <c r="AC38" s="920">
        <v>17.244703401326976</v>
      </c>
      <c r="AD38" s="920">
        <v>25.64862912235272</v>
      </c>
      <c r="AE38" s="920">
        <v>28.31331386025456</v>
      </c>
      <c r="AF38" s="920">
        <v>26.947247500838067</v>
      </c>
      <c r="AG38" s="920">
        <v>26.631307238543151</v>
      </c>
      <c r="AH38" s="920">
        <v>29.237682985938548</v>
      </c>
      <c r="AI38" s="920">
        <v>26.565191327514732</v>
      </c>
    </row>
    <row r="39" spans="1:35" ht="15.75">
      <c r="A39" s="918" t="s">
        <v>333</v>
      </c>
      <c r="B39" s="920">
        <v>4022.0753010587532</v>
      </c>
      <c r="C39" s="920">
        <v>5717.7662612607155</v>
      </c>
      <c r="D39" s="920">
        <v>1568.6207942203014</v>
      </c>
      <c r="E39" s="920">
        <v>17861.47908779213</v>
      </c>
      <c r="F39" s="920">
        <v>4591.1651229358695</v>
      </c>
      <c r="G39" s="920">
        <v>347.99522505796216</v>
      </c>
      <c r="H39" s="920">
        <v>316.32040904204456</v>
      </c>
      <c r="I39" s="920">
        <v>528.84961021442359</v>
      </c>
      <c r="J39" s="920">
        <v>788.48417784951744</v>
      </c>
      <c r="K39" s="920">
        <v>1718.4625535271418</v>
      </c>
      <c r="L39" s="920">
        <v>389.08366200952941</v>
      </c>
      <c r="M39" s="920">
        <v>538.8181652294403</v>
      </c>
      <c r="N39" s="920">
        <v>43.677778896813152</v>
      </c>
      <c r="O39" s="920">
        <v>17.130007538970442</v>
      </c>
      <c r="P39" s="920">
        <v>81.116644127839692</v>
      </c>
      <c r="Q39" s="920">
        <v>97.465578933901298</v>
      </c>
      <c r="R39" s="920">
        <v>72.304577888328652</v>
      </c>
      <c r="S39" s="920">
        <v>74.473395349477187</v>
      </c>
      <c r="T39" s="920">
        <v>72.571369026638379</v>
      </c>
      <c r="U39" s="920">
        <v>21.246713650679901</v>
      </c>
      <c r="V39" s="920">
        <v>32.114853678627064</v>
      </c>
      <c r="W39" s="920">
        <v>41.174288187596041</v>
      </c>
      <c r="X39" s="920">
        <v>33.242423167408845</v>
      </c>
      <c r="Y39" s="920">
        <v>45.06804062549169</v>
      </c>
      <c r="Z39" s="920">
        <v>37.170073671765358</v>
      </c>
      <c r="AA39" s="920">
        <v>81.796056961286439</v>
      </c>
      <c r="AB39" s="920">
        <v>32.386009325416886</v>
      </c>
      <c r="AC39" s="920">
        <v>28.475250750251838</v>
      </c>
      <c r="AD39" s="920">
        <v>23.250205880958038</v>
      </c>
      <c r="AE39" s="920">
        <v>47.100858993540868</v>
      </c>
      <c r="AF39" s="920">
        <v>45.116757769217635</v>
      </c>
      <c r="AG39" s="920">
        <v>71.772797716446121</v>
      </c>
      <c r="AH39" s="920">
        <v>50.745537732386119</v>
      </c>
      <c r="AI39" s="920">
        <v>66.629654201832267</v>
      </c>
    </row>
    <row r="40" spans="1:35" ht="15.75">
      <c r="A40" s="918" t="s">
        <v>334</v>
      </c>
      <c r="B40" s="920">
        <v>65.787531935139853</v>
      </c>
      <c r="C40" s="920">
        <v>44.395499761476891</v>
      </c>
      <c r="D40" s="920">
        <v>28.942819601070916</v>
      </c>
      <c r="E40" s="920">
        <v>8.7305896619383034</v>
      </c>
      <c r="F40" s="920">
        <v>-20.777771393013477</v>
      </c>
      <c r="G40" s="920">
        <v>-9.8952448966119704</v>
      </c>
      <c r="H40" s="920">
        <v>-5.5305154756767392</v>
      </c>
      <c r="I40" s="920">
        <v>-7.4408338481981433</v>
      </c>
      <c r="J40" s="920">
        <v>-14.081003604684307</v>
      </c>
      <c r="K40" s="920">
        <v>-10.419163344389771</v>
      </c>
      <c r="L40" s="920">
        <v>0</v>
      </c>
      <c r="M40" s="920">
        <v>0</v>
      </c>
      <c r="N40" s="920">
        <v>-87.029371683640392</v>
      </c>
      <c r="O40" s="920">
        <v>-9.7734966643903243E-2</v>
      </c>
      <c r="P40" s="920">
        <v>-11.758252534238588</v>
      </c>
      <c r="Q40" s="920">
        <v>30.446688557980487</v>
      </c>
      <c r="R40" s="920">
        <v>39.124546534931667</v>
      </c>
      <c r="S40" s="920">
        <v>39.03660267742071</v>
      </c>
      <c r="T40" s="920">
        <v>33.878213004355658</v>
      </c>
      <c r="U40" s="920">
        <v>34.448196752243582</v>
      </c>
      <c r="V40" s="920">
        <v>-8.2877618660429526</v>
      </c>
      <c r="W40" s="920">
        <v>21.73612924158806</v>
      </c>
      <c r="X40" s="920">
        <v>14.824255110648402</v>
      </c>
      <c r="Y40" s="920">
        <v>15.906602381186749</v>
      </c>
      <c r="Z40" s="920">
        <v>26.854668516365408</v>
      </c>
      <c r="AA40" s="920">
        <v>1.5828755070829017</v>
      </c>
      <c r="AB40" s="920">
        <v>21.786172167298364</v>
      </c>
      <c r="AC40" s="920">
        <v>-30.134201938150724</v>
      </c>
      <c r="AD40" s="920">
        <v>-58.129420071901038</v>
      </c>
      <c r="AE40" s="920">
        <v>-74.938459925685564</v>
      </c>
      <c r="AF40" s="920">
        <v>-71.740380850783595</v>
      </c>
      <c r="AG40" s="920">
        <v>-84.817850047723354</v>
      </c>
      <c r="AH40" s="920">
        <v>-2.1330534871465527</v>
      </c>
      <c r="AI40" s="920">
        <v>-67.379213887569065</v>
      </c>
    </row>
    <row r="41" spans="1:35" ht="15.75">
      <c r="A41" s="915" t="s">
        <v>335</v>
      </c>
      <c r="B41" s="917">
        <v>49.804948458480624</v>
      </c>
      <c r="C41" s="917">
        <v>62.60998685793944</v>
      </c>
      <c r="D41" s="917">
        <v>60.615247734642239</v>
      </c>
      <c r="E41" s="917">
        <v>39.667550104829544</v>
      </c>
      <c r="F41" s="917">
        <v>40.229881109470988</v>
      </c>
      <c r="G41" s="917">
        <v>44.562833915641669</v>
      </c>
      <c r="H41" s="917">
        <v>56.357000539966577</v>
      </c>
      <c r="I41" s="917">
        <v>44.902496115927953</v>
      </c>
      <c r="J41" s="917">
        <v>44.526339769176332</v>
      </c>
      <c r="K41" s="917">
        <v>73.764643094273737</v>
      </c>
      <c r="L41" s="917">
        <v>0</v>
      </c>
      <c r="M41" s="917">
        <v>0</v>
      </c>
      <c r="N41" s="917">
        <v>122.43232182002872</v>
      </c>
      <c r="O41" s="917">
        <v>0.50272976472578113</v>
      </c>
      <c r="P41" s="917">
        <v>327.55780309316066</v>
      </c>
      <c r="Q41" s="917">
        <v>246.24619372329067</v>
      </c>
      <c r="R41" s="917">
        <v>288.35091111086973</v>
      </c>
      <c r="S41" s="917">
        <v>236.36051179482934</v>
      </c>
      <c r="T41" s="917">
        <v>197.04354449863331</v>
      </c>
      <c r="U41" s="917">
        <v>-4.6727700657487512</v>
      </c>
      <c r="V41" s="917">
        <v>76.503782117491596</v>
      </c>
      <c r="W41" s="917">
        <v>40.940524258961474</v>
      </c>
      <c r="X41" s="917">
        <v>108.54080222348099</v>
      </c>
      <c r="Y41" s="917">
        <v>152.99817915397693</v>
      </c>
      <c r="Z41" s="917">
        <v>300.67039268628895</v>
      </c>
      <c r="AA41" s="917">
        <v>305.08380761203341</v>
      </c>
      <c r="AB41" s="917">
        <v>14.298770791122852</v>
      </c>
      <c r="AC41" s="917">
        <v>11.758780646814841</v>
      </c>
      <c r="AD41" s="917">
        <v>-22.725548589032876</v>
      </c>
      <c r="AE41" s="917">
        <v>78.320186476602842</v>
      </c>
      <c r="AF41" s="917">
        <v>239.14919819056331</v>
      </c>
      <c r="AG41" s="917">
        <v>440.70678095211952</v>
      </c>
      <c r="AH41" s="917">
        <v>1961.1462736812855</v>
      </c>
      <c r="AI41" s="917">
        <v>3885.0261202164006</v>
      </c>
    </row>
    <row r="42" spans="1:35" ht="15.75">
      <c r="A42" s="921" t="s">
        <v>376</v>
      </c>
      <c r="B42" s="917">
        <v>-3.244261025613747</v>
      </c>
      <c r="C42" s="917">
        <v>5.524255254115694</v>
      </c>
      <c r="D42" s="917">
        <v>10.187176885012805</v>
      </c>
      <c r="E42" s="917">
        <v>-0.97178018298159752</v>
      </c>
      <c r="F42" s="917">
        <v>8.4125133944220121</v>
      </c>
      <c r="G42" s="917">
        <v>4.4991783441928002</v>
      </c>
      <c r="H42" s="917">
        <v>3.9482112065969974</v>
      </c>
      <c r="I42" s="917">
        <v>12.421190942778386</v>
      </c>
      <c r="J42" s="917">
        <v>10.697143936395914</v>
      </c>
      <c r="K42" s="917">
        <v>2.5309948383108853</v>
      </c>
      <c r="L42" s="917">
        <v>-8.204720410543846</v>
      </c>
      <c r="M42" s="917">
        <v>-5.1595710932906433</v>
      </c>
      <c r="N42" s="917">
        <v>-18.838144900926622</v>
      </c>
      <c r="O42" s="917">
        <v>4.1073680156811214</v>
      </c>
      <c r="P42" s="917">
        <v>-25.470321079288031</v>
      </c>
      <c r="Q42" s="917">
        <v>-25.992642566964761</v>
      </c>
      <c r="R42" s="917">
        <v>-21.428251805998244</v>
      </c>
      <c r="S42" s="917">
        <v>-16.313153023212717</v>
      </c>
      <c r="T42" s="917">
        <v>-7.3216900137183858</v>
      </c>
      <c r="U42" s="917">
        <v>-10.919614447707295</v>
      </c>
      <c r="V42" s="917">
        <v>-2.9509844650890664</v>
      </c>
      <c r="W42" s="917">
        <v>1.0799969374550926</v>
      </c>
      <c r="X42" s="917">
        <v>-6.4823474892346544</v>
      </c>
      <c r="Y42" s="917">
        <v>11.73106140626391</v>
      </c>
      <c r="Z42" s="917">
        <v>6.574860867479833</v>
      </c>
      <c r="AA42" s="917">
        <v>-18.146495935345119</v>
      </c>
      <c r="AB42" s="917">
        <v>10.936888365029322</v>
      </c>
      <c r="AC42" s="917">
        <v>-12.883100197948854</v>
      </c>
      <c r="AD42" s="917">
        <v>-18.721210111639742</v>
      </c>
      <c r="AE42" s="917">
        <v>-38.698380536470964</v>
      </c>
      <c r="AF42" s="917">
        <v>-51.975946183439113</v>
      </c>
      <c r="AG42" s="917">
        <v>-56.339591655862463</v>
      </c>
      <c r="AH42" s="917">
        <v>-66.514335697270255</v>
      </c>
      <c r="AI42" s="917">
        <v>-70.258658899184866</v>
      </c>
    </row>
    <row r="43" spans="1:35" ht="15.75">
      <c r="A43" s="915"/>
      <c r="B43" s="917"/>
      <c r="C43" s="917"/>
      <c r="D43" s="917"/>
      <c r="E43" s="917"/>
      <c r="F43" s="917"/>
      <c r="G43" s="917"/>
      <c r="H43" s="917"/>
      <c r="I43" s="917"/>
      <c r="J43" s="917"/>
      <c r="K43" s="917"/>
      <c r="L43" s="917"/>
      <c r="M43" s="917"/>
      <c r="N43" s="917"/>
      <c r="O43" s="917"/>
      <c r="P43" s="917"/>
      <c r="Q43" s="917"/>
      <c r="R43" s="917"/>
      <c r="S43" s="917"/>
      <c r="T43" s="917"/>
      <c r="U43" s="917"/>
      <c r="V43" s="917"/>
      <c r="W43" s="917"/>
      <c r="X43" s="917"/>
      <c r="Y43" s="917"/>
      <c r="Z43" s="917"/>
      <c r="AA43" s="917"/>
      <c r="AB43" s="917"/>
      <c r="AC43" s="917"/>
      <c r="AD43" s="917"/>
      <c r="AE43" s="917"/>
      <c r="AF43" s="917"/>
      <c r="AG43" s="917"/>
      <c r="AH43" s="917"/>
      <c r="AI43" s="917"/>
    </row>
    <row r="44" spans="1:35" ht="15.75">
      <c r="A44" s="915" t="s">
        <v>350</v>
      </c>
      <c r="B44" s="917">
        <v>9.7913647383341207</v>
      </c>
      <c r="C44" s="917">
        <v>13.295555205240509</v>
      </c>
      <c r="D44" s="917">
        <v>8.957246530905449</v>
      </c>
      <c r="E44" s="917">
        <v>2.260778491144376</v>
      </c>
      <c r="F44" s="917">
        <v>10.676241443184324</v>
      </c>
      <c r="G44" s="917">
        <v>12.593851474397514</v>
      </c>
      <c r="H44" s="917">
        <v>16.828537808070593</v>
      </c>
      <c r="I44" s="917">
        <v>12.399852144830598</v>
      </c>
      <c r="J44" s="917">
        <v>11.070529301792611</v>
      </c>
      <c r="K44" s="917">
        <v>-1.8207063279363813</v>
      </c>
      <c r="L44" s="917">
        <v>11.710612231501493</v>
      </c>
      <c r="M44" s="917">
        <v>11.307586508490656</v>
      </c>
      <c r="N44" s="917">
        <v>-8.3223111030141936</v>
      </c>
      <c r="O44" s="917">
        <v>-6.4069586399713536</v>
      </c>
      <c r="P44" s="917">
        <v>-9.2049722867969788</v>
      </c>
      <c r="Q44" s="917">
        <v>-7.8073665231853973</v>
      </c>
      <c r="R44" s="917">
        <v>-10.359715773342646</v>
      </c>
      <c r="S44" s="917">
        <v>-1.2808507974739938</v>
      </c>
      <c r="T44" s="917">
        <v>-2.7743222188133414</v>
      </c>
      <c r="U44" s="917">
        <v>-7.8692679840130033</v>
      </c>
      <c r="V44" s="917">
        <v>-1.4627747258989072</v>
      </c>
      <c r="W44" s="917">
        <v>24.141350443549648</v>
      </c>
      <c r="X44" s="917">
        <v>16.060215830856194</v>
      </c>
      <c r="Y44" s="917">
        <v>34.829222463605234</v>
      </c>
      <c r="Z44" s="917">
        <v>29.451845036713234</v>
      </c>
      <c r="AA44" s="917">
        <v>27.150521063311359</v>
      </c>
      <c r="AB44" s="917">
        <v>45.454823166948167</v>
      </c>
      <c r="AC44" s="917">
        <v>45.496954443856048</v>
      </c>
      <c r="AD44" s="917">
        <v>48.104640966290276</v>
      </c>
      <c r="AE44" s="917">
        <v>36.816814058115931</v>
      </c>
      <c r="AF44" s="917">
        <v>37.505219446422458</v>
      </c>
      <c r="AG44" s="917">
        <v>48.411091453202289</v>
      </c>
      <c r="AH44" s="917">
        <v>49.45461760502964</v>
      </c>
      <c r="AI44" s="917">
        <v>33.053000601558395</v>
      </c>
    </row>
    <row r="45" spans="1:35" ht="15.75">
      <c r="A45" s="918" t="s">
        <v>377</v>
      </c>
      <c r="B45" s="920">
        <v>3.4766696423866561</v>
      </c>
      <c r="C45" s="920">
        <v>8.2372927990011533</v>
      </c>
      <c r="D45" s="920">
        <v>8.0995258558999588</v>
      </c>
      <c r="E45" s="920">
        <v>7.4267322950336263</v>
      </c>
      <c r="F45" s="920">
        <v>12.371215683462447</v>
      </c>
      <c r="G45" s="920">
        <v>8.8520349515165293</v>
      </c>
      <c r="H45" s="920">
        <v>11.24016232502346</v>
      </c>
      <c r="I45" s="920">
        <v>1.1040043620072992</v>
      </c>
      <c r="J45" s="920">
        <v>1.5909535117711411</v>
      </c>
      <c r="K45" s="920">
        <v>-0.64032361164678864</v>
      </c>
      <c r="L45" s="920">
        <v>5.6862263895782315</v>
      </c>
      <c r="M45" s="920">
        <v>5.5803066106945742</v>
      </c>
      <c r="N45" s="920">
        <v>14.410309496019824</v>
      </c>
      <c r="O45" s="920">
        <v>-7.3263936572118187</v>
      </c>
      <c r="P45" s="920">
        <v>4.8180094417032269</v>
      </c>
      <c r="Q45" s="920">
        <v>-2.2760293589489593</v>
      </c>
      <c r="R45" s="920">
        <v>-7.6595161358656059</v>
      </c>
      <c r="S45" s="920">
        <v>-8.5824496243983148</v>
      </c>
      <c r="T45" s="920">
        <v>-6.1969755314278006</v>
      </c>
      <c r="U45" s="920">
        <v>-4.8509861520625623</v>
      </c>
      <c r="V45" s="920">
        <v>-4.4361598915353797</v>
      </c>
      <c r="W45" s="920">
        <v>1.3009456941085478</v>
      </c>
      <c r="X45" s="920">
        <v>-1.2443951163498308</v>
      </c>
      <c r="Y45" s="920">
        <v>5.7938377318500205</v>
      </c>
      <c r="Z45" s="920">
        <v>-2.023237753584874</v>
      </c>
      <c r="AA45" s="920">
        <v>21.482887979419523</v>
      </c>
      <c r="AB45" s="920">
        <v>5.9772680269032357</v>
      </c>
      <c r="AC45" s="920">
        <v>16.47455274764577</v>
      </c>
      <c r="AD45" s="920">
        <v>16.002917466462769</v>
      </c>
      <c r="AE45" s="920">
        <v>19.407258668647479</v>
      </c>
      <c r="AF45" s="920">
        <v>21.205340847063944</v>
      </c>
      <c r="AG45" s="920">
        <v>26.6026413644557</v>
      </c>
      <c r="AH45" s="920">
        <v>25.889320667232951</v>
      </c>
      <c r="AI45" s="920">
        <v>25.020249123728256</v>
      </c>
    </row>
    <row r="46" spans="1:35" ht="15.75">
      <c r="A46" s="918" t="s">
        <v>378</v>
      </c>
      <c r="B46" s="920">
        <v>11.168997466770914</v>
      </c>
      <c r="C46" s="920">
        <v>14.367948519686724</v>
      </c>
      <c r="D46" s="920">
        <v>9.135521776829588</v>
      </c>
      <c r="E46" s="920">
        <v>1.2582932540897267</v>
      </c>
      <c r="F46" s="920">
        <v>10.316654814552431</v>
      </c>
      <c r="G46" s="920">
        <v>13.436550017785574</v>
      </c>
      <c r="H46" s="920">
        <v>18.102260318035224</v>
      </c>
      <c r="I46" s="920">
        <v>15.108682406141527</v>
      </c>
      <c r="J46" s="920">
        <v>13.493905093552744</v>
      </c>
      <c r="K46" s="920">
        <v>-2.1263916860529188</v>
      </c>
      <c r="L46" s="920">
        <v>13.287713145874356</v>
      </c>
      <c r="M46" s="920">
        <v>12.776532530710181</v>
      </c>
      <c r="N46" s="920">
        <v>-12.938561132754366</v>
      </c>
      <c r="O46" s="920">
        <v>-6.2224798791113836</v>
      </c>
      <c r="P46" s="920">
        <v>-12.091948420267757</v>
      </c>
      <c r="Q46" s="920">
        <v>-8.9461452930041681</v>
      </c>
      <c r="R46" s="920">
        <v>-10.94322845818434</v>
      </c>
      <c r="S46" s="920">
        <v>0.29709203608724538</v>
      </c>
      <c r="T46" s="920">
        <v>-2.0395452069926612</v>
      </c>
      <c r="U46" s="920">
        <v>-8.5050130884533566</v>
      </c>
      <c r="V46" s="920">
        <v>-0.78237280736077186</v>
      </c>
      <c r="W46" s="920">
        <v>30.14617274014595</v>
      </c>
      <c r="X46" s="920">
        <v>20.286358218297561</v>
      </c>
      <c r="Y46" s="920">
        <v>41.801091105560545</v>
      </c>
      <c r="Z46" s="920">
        <v>37.851201653935483</v>
      </c>
      <c r="AA46" s="920">
        <v>28.274309034565562</v>
      </c>
      <c r="AB46" s="920">
        <v>55.145638724310928</v>
      </c>
      <c r="AC46" s="920">
        <v>51.909719773212494</v>
      </c>
      <c r="AD46" s="920">
        <v>55.297606434781159</v>
      </c>
      <c r="AE46" s="920">
        <v>40.246088288814967</v>
      </c>
      <c r="AF46" s="920">
        <v>40.855977486011781</v>
      </c>
      <c r="AG46" s="920">
        <v>53.188089116219331</v>
      </c>
      <c r="AH46" s="920">
        <v>54.648499047788007</v>
      </c>
      <c r="AI46" s="920">
        <v>34.696777199683432</v>
      </c>
    </row>
    <row r="47" spans="1:35" ht="15.75">
      <c r="A47" s="915"/>
      <c r="B47" s="917"/>
      <c r="C47" s="917"/>
      <c r="D47" s="917"/>
      <c r="E47" s="917"/>
      <c r="F47" s="917"/>
      <c r="G47" s="917"/>
      <c r="H47" s="917"/>
      <c r="I47" s="917"/>
      <c r="J47" s="917"/>
      <c r="K47" s="917"/>
      <c r="L47" s="917"/>
      <c r="M47" s="917"/>
      <c r="N47" s="917"/>
      <c r="O47" s="917"/>
      <c r="P47" s="917"/>
      <c r="Q47" s="917"/>
      <c r="R47" s="917"/>
      <c r="S47" s="917"/>
      <c r="T47" s="917"/>
      <c r="U47" s="917"/>
      <c r="V47" s="917"/>
      <c r="W47" s="917"/>
      <c r="X47" s="917"/>
      <c r="Y47" s="917"/>
      <c r="Z47" s="917"/>
      <c r="AA47" s="917"/>
      <c r="AB47" s="917"/>
      <c r="AC47" s="917"/>
      <c r="AD47" s="917"/>
      <c r="AE47" s="917"/>
      <c r="AF47" s="917"/>
      <c r="AG47" s="917"/>
      <c r="AH47" s="917"/>
      <c r="AI47" s="917"/>
    </row>
    <row r="48" spans="1:35" ht="15.75">
      <c r="A48" s="915" t="s">
        <v>362</v>
      </c>
      <c r="B48" s="917">
        <v>15.856488300054167</v>
      </c>
      <c r="C48" s="917">
        <v>15.255183440872868</v>
      </c>
      <c r="D48" s="917">
        <v>18.369488375656815</v>
      </c>
      <c r="E48" s="917">
        <v>21.107689674748464</v>
      </c>
      <c r="F48" s="917">
        <v>31.300374906231646</v>
      </c>
      <c r="G48" s="917">
        <v>29.820861746654945</v>
      </c>
      <c r="H48" s="917">
        <v>34.435671585029461</v>
      </c>
      <c r="I48" s="917">
        <v>39.229911132969001</v>
      </c>
      <c r="J48" s="917">
        <v>40.246227970160454</v>
      </c>
      <c r="K48" s="917">
        <v>38.725328490131197</v>
      </c>
      <c r="L48" s="917">
        <v>13.591033197321773</v>
      </c>
      <c r="M48" s="917">
        <v>15.637139738593502</v>
      </c>
      <c r="N48" s="917">
        <v>20.103104827007851</v>
      </c>
      <c r="O48" s="917">
        <v>21.678745050955662</v>
      </c>
      <c r="P48" s="917">
        <v>21.904590530462237</v>
      </c>
      <c r="Q48" s="917">
        <v>17.068695260096113</v>
      </c>
      <c r="R48" s="917">
        <v>9.8344883701019263</v>
      </c>
      <c r="S48" s="917">
        <v>6.3022898848279389</v>
      </c>
      <c r="T48" s="917">
        <v>6.6543008296366368</v>
      </c>
      <c r="U48" s="917">
        <v>2.4885116473326017</v>
      </c>
      <c r="V48" s="917">
        <v>-2.8448136073437875</v>
      </c>
      <c r="W48" s="917">
        <v>-4.581086496905149</v>
      </c>
      <c r="X48" s="917">
        <v>-2.5960804744734745</v>
      </c>
      <c r="Y48" s="917">
        <v>-4.8367171164982254</v>
      </c>
      <c r="Z48" s="917">
        <v>-5.9169868466244564</v>
      </c>
      <c r="AA48" s="917">
        <v>-6.6892846050712427</v>
      </c>
      <c r="AB48" s="917">
        <v>-9.5357309436052358</v>
      </c>
      <c r="AC48" s="917">
        <v>2.3636317919836989</v>
      </c>
      <c r="AD48" s="917">
        <v>8.3456617108864624</v>
      </c>
      <c r="AE48" s="917">
        <v>8.6742678503457018</v>
      </c>
      <c r="AF48" s="917">
        <v>5.3129968595983188</v>
      </c>
      <c r="AG48" s="917">
        <v>6.4017537572990824</v>
      </c>
      <c r="AH48" s="917">
        <v>4.976242807815507</v>
      </c>
      <c r="AI48" s="917">
        <v>7.5238800033682605</v>
      </c>
    </row>
    <row r="49" spans="1:35" ht="16.5" thickBot="1">
      <c r="A49" s="922" t="s">
        <v>368</v>
      </c>
      <c r="B49" s="924">
        <v>13.170764731086987</v>
      </c>
      <c r="C49" s="924">
        <v>14.405850953217715</v>
      </c>
      <c r="D49" s="924">
        <v>14.253749149382916</v>
      </c>
      <c r="E49" s="924">
        <v>12.720104173913791</v>
      </c>
      <c r="F49" s="924">
        <v>22.218064568777233</v>
      </c>
      <c r="G49" s="924">
        <v>22.43212577644297</v>
      </c>
      <c r="H49" s="924">
        <v>26.720408626687952</v>
      </c>
      <c r="I49" s="924">
        <v>27.300923581734448</v>
      </c>
      <c r="J49" s="924">
        <v>27.617438082407631</v>
      </c>
      <c r="K49" s="924">
        <v>20.549894281826496</v>
      </c>
      <c r="L49" s="924">
        <v>12.878804821491912</v>
      </c>
      <c r="M49" s="924">
        <v>14.055806058954932</v>
      </c>
      <c r="N49" s="924">
        <v>7.8917902710671424</v>
      </c>
      <c r="O49" s="924">
        <v>9.6241120212689939</v>
      </c>
      <c r="P49" s="924">
        <v>8.9317720933757343</v>
      </c>
      <c r="Q49" s="924">
        <v>7.0251713860187177</v>
      </c>
      <c r="R49" s="924">
        <v>1.7813275986551591</v>
      </c>
      <c r="S49" s="924">
        <v>3.3112057232368577</v>
      </c>
      <c r="T49" s="924">
        <v>2.8452855181708574</v>
      </c>
      <c r="U49" s="924">
        <v>-1.5776328705747342</v>
      </c>
      <c r="V49" s="924">
        <v>-2.3241591943047544</v>
      </c>
      <c r="W49" s="924">
        <v>5.9049353938996818</v>
      </c>
      <c r="X49" s="924">
        <v>4.3970502704472549</v>
      </c>
      <c r="Y49" s="924">
        <v>9.3018549930679271</v>
      </c>
      <c r="Z49" s="924">
        <v>6.9937659063814994</v>
      </c>
      <c r="AA49" s="924">
        <v>5.7110674808229343</v>
      </c>
      <c r="AB49" s="924">
        <v>9.5775843731910228</v>
      </c>
      <c r="AC49" s="924">
        <v>17.364890205096479</v>
      </c>
      <c r="AD49" s="924">
        <v>22.309665781463128</v>
      </c>
      <c r="AE49" s="924">
        <v>19.2813731827537</v>
      </c>
      <c r="AF49" s="924">
        <v>17.607528764703847</v>
      </c>
      <c r="AG49" s="924">
        <v>21.839101735882444</v>
      </c>
      <c r="AH49" s="924">
        <v>21.880316327121296</v>
      </c>
      <c r="AI49" s="924">
        <v>18.448984412680218</v>
      </c>
    </row>
    <row r="50" spans="1:35" ht="16.5" thickTop="1">
      <c r="A50" s="896"/>
      <c r="B50" s="871"/>
      <c r="C50" s="871"/>
      <c r="D50" s="871"/>
      <c r="E50" s="871"/>
      <c r="F50" s="871"/>
      <c r="G50" s="871"/>
      <c r="H50" s="871"/>
      <c r="I50" s="871"/>
      <c r="J50" s="871"/>
      <c r="K50" s="871"/>
      <c r="L50" s="871"/>
      <c r="M50" s="871"/>
      <c r="N50" s="871"/>
      <c r="O50" s="871"/>
      <c r="P50" s="871"/>
      <c r="Q50" s="871"/>
      <c r="R50" s="871"/>
      <c r="S50" s="871"/>
      <c r="T50" s="871"/>
      <c r="U50" s="871"/>
      <c r="V50" s="871"/>
      <c r="W50" s="871"/>
      <c r="X50" s="871"/>
      <c r="Y50" s="871"/>
      <c r="Z50" s="871"/>
      <c r="AA50" s="871"/>
      <c r="AB50" s="871"/>
      <c r="AC50" s="871"/>
      <c r="AD50" s="871"/>
      <c r="AE50" s="871"/>
      <c r="AF50" s="871"/>
      <c r="AG50" s="871"/>
      <c r="AH50" s="871"/>
      <c r="AI50" s="871"/>
    </row>
    <row r="51" spans="1:35" s="871" customFormat="1" ht="14.25">
      <c r="A51" s="897" t="s">
        <v>771</v>
      </c>
      <c r="N51" s="980"/>
      <c r="O51" s="980"/>
      <c r="P51" s="980"/>
      <c r="Q51" s="980"/>
      <c r="R51" s="980"/>
      <c r="S51" s="980"/>
      <c r="T51" s="980"/>
      <c r="U51" s="980"/>
      <c r="V51" s="980"/>
      <c r="W51" s="980"/>
      <c r="X51" s="980"/>
      <c r="Y51" s="980"/>
      <c r="Z51" s="980"/>
      <c r="AA51" s="980"/>
      <c r="AB51" s="980"/>
      <c r="AC51" s="980"/>
      <c r="AD51" s="980"/>
      <c r="AE51" s="980"/>
      <c r="AF51" s="980"/>
      <c r="AG51" s="980"/>
      <c r="AH51" s="980"/>
      <c r="AI51" s="980"/>
    </row>
    <row r="52" spans="1:35" ht="14.25">
      <c r="A52" s="897" t="s">
        <v>369</v>
      </c>
      <c r="B52" s="871"/>
      <c r="C52" s="871"/>
      <c r="D52" s="871"/>
      <c r="E52" s="871"/>
      <c r="F52" s="871"/>
      <c r="G52" s="871"/>
      <c r="H52" s="871"/>
      <c r="I52" s="871"/>
      <c r="J52" s="871"/>
      <c r="K52" s="871"/>
      <c r="L52" s="871"/>
      <c r="M52" s="871"/>
      <c r="N52" s="871"/>
      <c r="O52" s="871"/>
      <c r="P52" s="871"/>
      <c r="Q52" s="871"/>
      <c r="R52" s="871"/>
      <c r="S52" s="871"/>
      <c r="T52" s="871"/>
      <c r="U52" s="871"/>
      <c r="V52" s="871"/>
      <c r="W52" s="871"/>
      <c r="X52" s="871"/>
      <c r="Y52" s="871"/>
      <c r="Z52" s="871"/>
      <c r="AA52" s="871"/>
      <c r="AB52" s="871"/>
      <c r="AC52" s="871"/>
      <c r="AD52" s="871"/>
      <c r="AE52" s="871"/>
      <c r="AF52" s="871"/>
      <c r="AG52" s="871"/>
      <c r="AH52" s="871"/>
      <c r="AI52" s="871"/>
    </row>
  </sheetData>
  <hyperlinks>
    <hyperlink ref="A1" location="Menu!A1" display="Return to Menu"/>
  </hyperlinks>
  <pageMargins left="0.45866141700000002" right="0.45866141700000002" top="0.49803149600000002" bottom="0.24803149599999999" header="0.31496062992126" footer="0.31496062992126"/>
  <pageSetup scale="60" orientation="landscape" r:id="rId1"/>
  <colBreaks count="2" manualBreakCount="2">
    <brk id="11" max="1048575" man="1"/>
    <brk id="2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85"/>
  <sheetViews>
    <sheetView view="pageBreakPreview" zoomScale="90" zoomScaleSheetLayoutView="90" workbookViewId="0">
      <pane xSplit="1" ySplit="3" topLeftCell="AF67" activePane="bottomRight" state="frozen"/>
      <selection activeCell="D116" sqref="D116"/>
      <selection pane="topRight" activeCell="D116" sqref="D116"/>
      <selection pane="bottomLeft" activeCell="D116" sqref="D116"/>
      <selection pane="bottomRight"/>
    </sheetView>
  </sheetViews>
  <sheetFormatPr defaultColWidth="18" defaultRowHeight="14.25"/>
  <cols>
    <col min="1" max="1" width="66.5703125" style="1007" customWidth="1"/>
    <col min="2" max="10" width="17.7109375" style="1007" customWidth="1"/>
    <col min="11" max="11" width="18.5703125" style="1007" customWidth="1"/>
    <col min="12" max="12" width="18.28515625" style="1007" customWidth="1"/>
    <col min="13" max="13" width="18" style="1007" customWidth="1"/>
    <col min="14" max="14" width="18.5703125" style="1007" customWidth="1"/>
    <col min="15" max="15" width="18.140625" style="1007" customWidth="1"/>
    <col min="16" max="16" width="18.28515625" style="1007" customWidth="1"/>
    <col min="17" max="17" width="18" style="1007" customWidth="1"/>
    <col min="18" max="18" width="18.5703125" style="1007" bestFit="1" customWidth="1"/>
    <col min="19" max="19" width="18.140625" style="1007" bestFit="1" customWidth="1"/>
    <col min="20" max="20" width="18.28515625" style="1007" bestFit="1" customWidth="1"/>
    <col min="21" max="21" width="18" style="1007" customWidth="1"/>
    <col min="22" max="22" width="18.5703125" style="1007" bestFit="1" customWidth="1"/>
    <col min="23" max="23" width="19.5703125" style="1007" customWidth="1"/>
    <col min="24" max="24" width="19" style="1007" customWidth="1"/>
    <col min="25" max="25" width="16.85546875" style="1007" customWidth="1"/>
    <col min="26" max="26" width="19.140625" style="1007" customWidth="1"/>
    <col min="27" max="37" width="18.28515625" style="1007" customWidth="1"/>
    <col min="38" max="233" width="9.140625" style="1007" customWidth="1"/>
    <col min="234" max="234" width="52.7109375" style="1007" customWidth="1"/>
    <col min="235" max="235" width="17.7109375" style="1007" customWidth="1"/>
    <col min="236" max="236" width="18.5703125" style="1007" customWidth="1"/>
    <col min="237" max="237" width="18.28515625" style="1007" customWidth="1"/>
    <col min="238" max="238" width="18" style="1007"/>
    <col min="239" max="239" width="66.5703125" style="1007" customWidth="1"/>
    <col min="240" max="240" width="17.7109375" style="1007" customWidth="1"/>
    <col min="241" max="241" width="18.5703125" style="1007" customWidth="1"/>
    <col min="242" max="242" width="18.28515625" style="1007" customWidth="1"/>
    <col min="243" max="243" width="18" style="1007" customWidth="1"/>
    <col min="244" max="244" width="18.5703125" style="1007" customWidth="1"/>
    <col min="245" max="245" width="18.140625" style="1007" customWidth="1"/>
    <col min="246" max="246" width="18.28515625" style="1007" customWidth="1"/>
    <col min="247" max="247" width="18" style="1007" customWidth="1"/>
    <col min="248" max="248" width="18.5703125" style="1007" bestFit="1" customWidth="1"/>
    <col min="249" max="249" width="18.140625" style="1007" bestFit="1" customWidth="1"/>
    <col min="250" max="250" width="18.28515625" style="1007" bestFit="1" customWidth="1"/>
    <col min="251" max="251" width="18" style="1007" customWidth="1"/>
    <col min="252" max="252" width="18.5703125" style="1007" bestFit="1" customWidth="1"/>
    <col min="253" max="253" width="19.5703125" style="1007" customWidth="1"/>
    <col min="254" max="254" width="19" style="1007" customWidth="1"/>
    <col min="255" max="255" width="16.85546875" style="1007" customWidth="1"/>
    <col min="256" max="256" width="19.140625" style="1007" customWidth="1"/>
    <col min="257" max="260" width="18.28515625" style="1007" customWidth="1"/>
    <col min="261" max="489" width="9.140625" style="1007" customWidth="1"/>
    <col min="490" max="490" width="52.7109375" style="1007" customWidth="1"/>
    <col min="491" max="491" width="17.7109375" style="1007" customWidth="1"/>
    <col min="492" max="492" width="18.5703125" style="1007" customWidth="1"/>
    <col min="493" max="493" width="18.28515625" style="1007" customWidth="1"/>
    <col min="494" max="494" width="18" style="1007"/>
    <col min="495" max="495" width="66.5703125" style="1007" customWidth="1"/>
    <col min="496" max="496" width="17.7109375" style="1007" customWidth="1"/>
    <col min="497" max="497" width="18.5703125" style="1007" customWidth="1"/>
    <col min="498" max="498" width="18.28515625" style="1007" customWidth="1"/>
    <col min="499" max="499" width="18" style="1007" customWidth="1"/>
    <col min="500" max="500" width="18.5703125" style="1007" customWidth="1"/>
    <col min="501" max="501" width="18.140625" style="1007" customWidth="1"/>
    <col min="502" max="502" width="18.28515625" style="1007" customWidth="1"/>
    <col min="503" max="503" width="18" style="1007" customWidth="1"/>
    <col min="504" max="504" width="18.5703125" style="1007" bestFit="1" customWidth="1"/>
    <col min="505" max="505" width="18.140625" style="1007" bestFit="1" customWidth="1"/>
    <col min="506" max="506" width="18.28515625" style="1007" bestFit="1" customWidth="1"/>
    <col min="507" max="507" width="18" style="1007" customWidth="1"/>
    <col min="508" max="508" width="18.5703125" style="1007" bestFit="1" customWidth="1"/>
    <col min="509" max="509" width="19.5703125" style="1007" customWidth="1"/>
    <col min="510" max="510" width="19" style="1007" customWidth="1"/>
    <col min="511" max="511" width="16.85546875" style="1007" customWidth="1"/>
    <col min="512" max="512" width="19.140625" style="1007" customWidth="1"/>
    <col min="513" max="516" width="18.28515625" style="1007" customWidth="1"/>
    <col min="517" max="745" width="9.140625" style="1007" customWidth="1"/>
    <col min="746" max="746" width="52.7109375" style="1007" customWidth="1"/>
    <col min="747" max="747" width="17.7109375" style="1007" customWidth="1"/>
    <col min="748" max="748" width="18.5703125" style="1007" customWidth="1"/>
    <col min="749" max="749" width="18.28515625" style="1007" customWidth="1"/>
    <col min="750" max="750" width="18" style="1007"/>
    <col min="751" max="751" width="66.5703125" style="1007" customWidth="1"/>
    <col min="752" max="752" width="17.7109375" style="1007" customWidth="1"/>
    <col min="753" max="753" width="18.5703125" style="1007" customWidth="1"/>
    <col min="754" max="754" width="18.28515625" style="1007" customWidth="1"/>
    <col min="755" max="755" width="18" style="1007" customWidth="1"/>
    <col min="756" max="756" width="18.5703125" style="1007" customWidth="1"/>
    <col min="757" max="757" width="18.140625" style="1007" customWidth="1"/>
    <col min="758" max="758" width="18.28515625" style="1007" customWidth="1"/>
    <col min="759" max="759" width="18" style="1007" customWidth="1"/>
    <col min="760" max="760" width="18.5703125" style="1007" bestFit="1" customWidth="1"/>
    <col min="761" max="761" width="18.140625" style="1007" bestFit="1" customWidth="1"/>
    <col min="762" max="762" width="18.28515625" style="1007" bestFit="1" customWidth="1"/>
    <col min="763" max="763" width="18" style="1007" customWidth="1"/>
    <col min="764" max="764" width="18.5703125" style="1007" bestFit="1" customWidth="1"/>
    <col min="765" max="765" width="19.5703125" style="1007" customWidth="1"/>
    <col min="766" max="766" width="19" style="1007" customWidth="1"/>
    <col min="767" max="767" width="16.85546875" style="1007" customWidth="1"/>
    <col min="768" max="768" width="19.140625" style="1007" customWidth="1"/>
    <col min="769" max="772" width="18.28515625" style="1007" customWidth="1"/>
    <col min="773" max="1001" width="9.140625" style="1007" customWidth="1"/>
    <col min="1002" max="1002" width="52.7109375" style="1007" customWidth="1"/>
    <col min="1003" max="1003" width="17.7109375" style="1007" customWidth="1"/>
    <col min="1004" max="1004" width="18.5703125" style="1007" customWidth="1"/>
    <col min="1005" max="1005" width="18.28515625" style="1007" customWidth="1"/>
    <col min="1006" max="1006" width="18" style="1007"/>
    <col min="1007" max="1007" width="66.5703125" style="1007" customWidth="1"/>
    <col min="1008" max="1008" width="17.7109375" style="1007" customWidth="1"/>
    <col min="1009" max="1009" width="18.5703125" style="1007" customWidth="1"/>
    <col min="1010" max="1010" width="18.28515625" style="1007" customWidth="1"/>
    <col min="1011" max="1011" width="18" style="1007" customWidth="1"/>
    <col min="1012" max="1012" width="18.5703125" style="1007" customWidth="1"/>
    <col min="1013" max="1013" width="18.140625" style="1007" customWidth="1"/>
    <col min="1014" max="1014" width="18.28515625" style="1007" customWidth="1"/>
    <col min="1015" max="1015" width="18" style="1007" customWidth="1"/>
    <col min="1016" max="1016" width="18.5703125" style="1007" bestFit="1" customWidth="1"/>
    <col min="1017" max="1017" width="18.140625" style="1007" bestFit="1" customWidth="1"/>
    <col min="1018" max="1018" width="18.28515625" style="1007" bestFit="1" customWidth="1"/>
    <col min="1019" max="1019" width="18" style="1007" customWidth="1"/>
    <col min="1020" max="1020" width="18.5703125" style="1007" bestFit="1" customWidth="1"/>
    <col min="1021" max="1021" width="19.5703125" style="1007" customWidth="1"/>
    <col min="1022" max="1022" width="19" style="1007" customWidth="1"/>
    <col min="1023" max="1023" width="16.85546875" style="1007" customWidth="1"/>
    <col min="1024" max="1024" width="19.140625" style="1007" customWidth="1"/>
    <col min="1025" max="1028" width="18.28515625" style="1007" customWidth="1"/>
    <col min="1029" max="1257" width="9.140625" style="1007" customWidth="1"/>
    <col min="1258" max="1258" width="52.7109375" style="1007" customWidth="1"/>
    <col min="1259" max="1259" width="17.7109375" style="1007" customWidth="1"/>
    <col min="1260" max="1260" width="18.5703125" style="1007" customWidth="1"/>
    <col min="1261" max="1261" width="18.28515625" style="1007" customWidth="1"/>
    <col min="1262" max="1262" width="18" style="1007"/>
    <col min="1263" max="1263" width="66.5703125" style="1007" customWidth="1"/>
    <col min="1264" max="1264" width="17.7109375" style="1007" customWidth="1"/>
    <col min="1265" max="1265" width="18.5703125" style="1007" customWidth="1"/>
    <col min="1266" max="1266" width="18.28515625" style="1007" customWidth="1"/>
    <col min="1267" max="1267" width="18" style="1007" customWidth="1"/>
    <col min="1268" max="1268" width="18.5703125" style="1007" customWidth="1"/>
    <col min="1269" max="1269" width="18.140625" style="1007" customWidth="1"/>
    <col min="1270" max="1270" width="18.28515625" style="1007" customWidth="1"/>
    <col min="1271" max="1271" width="18" style="1007" customWidth="1"/>
    <col min="1272" max="1272" width="18.5703125" style="1007" bestFit="1" customWidth="1"/>
    <col min="1273" max="1273" width="18.140625" style="1007" bestFit="1" customWidth="1"/>
    <col min="1274" max="1274" width="18.28515625" style="1007" bestFit="1" customWidth="1"/>
    <col min="1275" max="1275" width="18" style="1007" customWidth="1"/>
    <col min="1276" max="1276" width="18.5703125" style="1007" bestFit="1" customWidth="1"/>
    <col min="1277" max="1277" width="19.5703125" style="1007" customWidth="1"/>
    <col min="1278" max="1278" width="19" style="1007" customWidth="1"/>
    <col min="1279" max="1279" width="16.85546875" style="1007" customWidth="1"/>
    <col min="1280" max="1280" width="19.140625" style="1007" customWidth="1"/>
    <col min="1281" max="1284" width="18.28515625" style="1007" customWidth="1"/>
    <col min="1285" max="1513" width="9.140625" style="1007" customWidth="1"/>
    <col min="1514" max="1514" width="52.7109375" style="1007" customWidth="1"/>
    <col min="1515" max="1515" width="17.7109375" style="1007" customWidth="1"/>
    <col min="1516" max="1516" width="18.5703125" style="1007" customWidth="1"/>
    <col min="1517" max="1517" width="18.28515625" style="1007" customWidth="1"/>
    <col min="1518" max="1518" width="18" style="1007"/>
    <col min="1519" max="1519" width="66.5703125" style="1007" customWidth="1"/>
    <col min="1520" max="1520" width="17.7109375" style="1007" customWidth="1"/>
    <col min="1521" max="1521" width="18.5703125" style="1007" customWidth="1"/>
    <col min="1522" max="1522" width="18.28515625" style="1007" customWidth="1"/>
    <col min="1523" max="1523" width="18" style="1007" customWidth="1"/>
    <col min="1524" max="1524" width="18.5703125" style="1007" customWidth="1"/>
    <col min="1525" max="1525" width="18.140625" style="1007" customWidth="1"/>
    <col min="1526" max="1526" width="18.28515625" style="1007" customWidth="1"/>
    <col min="1527" max="1527" width="18" style="1007" customWidth="1"/>
    <col min="1528" max="1528" width="18.5703125" style="1007" bestFit="1" customWidth="1"/>
    <col min="1529" max="1529" width="18.140625" style="1007" bestFit="1" customWidth="1"/>
    <col min="1530" max="1530" width="18.28515625" style="1007" bestFit="1" customWidth="1"/>
    <col min="1531" max="1531" width="18" style="1007" customWidth="1"/>
    <col min="1532" max="1532" width="18.5703125" style="1007" bestFit="1" customWidth="1"/>
    <col min="1533" max="1533" width="19.5703125" style="1007" customWidth="1"/>
    <col min="1534" max="1534" width="19" style="1007" customWidth="1"/>
    <col min="1535" max="1535" width="16.85546875" style="1007" customWidth="1"/>
    <col min="1536" max="1536" width="19.140625" style="1007" customWidth="1"/>
    <col min="1537" max="1540" width="18.28515625" style="1007" customWidth="1"/>
    <col min="1541" max="1769" width="9.140625" style="1007" customWidth="1"/>
    <col min="1770" max="1770" width="52.7109375" style="1007" customWidth="1"/>
    <col min="1771" max="1771" width="17.7109375" style="1007" customWidth="1"/>
    <col min="1772" max="1772" width="18.5703125" style="1007" customWidth="1"/>
    <col min="1773" max="1773" width="18.28515625" style="1007" customWidth="1"/>
    <col min="1774" max="1774" width="18" style="1007"/>
    <col min="1775" max="1775" width="66.5703125" style="1007" customWidth="1"/>
    <col min="1776" max="1776" width="17.7109375" style="1007" customWidth="1"/>
    <col min="1777" max="1777" width="18.5703125" style="1007" customWidth="1"/>
    <col min="1778" max="1778" width="18.28515625" style="1007" customWidth="1"/>
    <col min="1779" max="1779" width="18" style="1007" customWidth="1"/>
    <col min="1780" max="1780" width="18.5703125" style="1007" customWidth="1"/>
    <col min="1781" max="1781" width="18.140625" style="1007" customWidth="1"/>
    <col min="1782" max="1782" width="18.28515625" style="1007" customWidth="1"/>
    <col min="1783" max="1783" width="18" style="1007" customWidth="1"/>
    <col min="1784" max="1784" width="18.5703125" style="1007" bestFit="1" customWidth="1"/>
    <col min="1785" max="1785" width="18.140625" style="1007" bestFit="1" customWidth="1"/>
    <col min="1786" max="1786" width="18.28515625" style="1007" bestFit="1" customWidth="1"/>
    <col min="1787" max="1787" width="18" style="1007" customWidth="1"/>
    <col min="1788" max="1788" width="18.5703125" style="1007" bestFit="1" customWidth="1"/>
    <col min="1789" max="1789" width="19.5703125" style="1007" customWidth="1"/>
    <col min="1790" max="1790" width="19" style="1007" customWidth="1"/>
    <col min="1791" max="1791" width="16.85546875" style="1007" customWidth="1"/>
    <col min="1792" max="1792" width="19.140625" style="1007" customWidth="1"/>
    <col min="1793" max="1796" width="18.28515625" style="1007" customWidth="1"/>
    <col min="1797" max="2025" width="9.140625" style="1007" customWidth="1"/>
    <col min="2026" max="2026" width="52.7109375" style="1007" customWidth="1"/>
    <col min="2027" max="2027" width="17.7109375" style="1007" customWidth="1"/>
    <col min="2028" max="2028" width="18.5703125" style="1007" customWidth="1"/>
    <col min="2029" max="2029" width="18.28515625" style="1007" customWidth="1"/>
    <col min="2030" max="2030" width="18" style="1007"/>
    <col min="2031" max="2031" width="66.5703125" style="1007" customWidth="1"/>
    <col min="2032" max="2032" width="17.7109375" style="1007" customWidth="1"/>
    <col min="2033" max="2033" width="18.5703125" style="1007" customWidth="1"/>
    <col min="2034" max="2034" width="18.28515625" style="1007" customWidth="1"/>
    <col min="2035" max="2035" width="18" style="1007" customWidth="1"/>
    <col min="2036" max="2036" width="18.5703125" style="1007" customWidth="1"/>
    <col min="2037" max="2037" width="18.140625" style="1007" customWidth="1"/>
    <col min="2038" max="2038" width="18.28515625" style="1007" customWidth="1"/>
    <col min="2039" max="2039" width="18" style="1007" customWidth="1"/>
    <col min="2040" max="2040" width="18.5703125" style="1007" bestFit="1" customWidth="1"/>
    <col min="2041" max="2041" width="18.140625" style="1007" bestFit="1" customWidth="1"/>
    <col min="2042" max="2042" width="18.28515625" style="1007" bestFit="1" customWidth="1"/>
    <col min="2043" max="2043" width="18" style="1007" customWidth="1"/>
    <col min="2044" max="2044" width="18.5703125" style="1007" bestFit="1" customWidth="1"/>
    <col min="2045" max="2045" width="19.5703125" style="1007" customWidth="1"/>
    <col min="2046" max="2046" width="19" style="1007" customWidth="1"/>
    <col min="2047" max="2047" width="16.85546875" style="1007" customWidth="1"/>
    <col min="2048" max="2048" width="19.140625" style="1007" customWidth="1"/>
    <col min="2049" max="2052" width="18.28515625" style="1007" customWidth="1"/>
    <col min="2053" max="2281" width="9.140625" style="1007" customWidth="1"/>
    <col min="2282" max="2282" width="52.7109375" style="1007" customWidth="1"/>
    <col min="2283" max="2283" width="17.7109375" style="1007" customWidth="1"/>
    <col min="2284" max="2284" width="18.5703125" style="1007" customWidth="1"/>
    <col min="2285" max="2285" width="18.28515625" style="1007" customWidth="1"/>
    <col min="2286" max="2286" width="18" style="1007"/>
    <col min="2287" max="2287" width="66.5703125" style="1007" customWidth="1"/>
    <col min="2288" max="2288" width="17.7109375" style="1007" customWidth="1"/>
    <col min="2289" max="2289" width="18.5703125" style="1007" customWidth="1"/>
    <col min="2290" max="2290" width="18.28515625" style="1007" customWidth="1"/>
    <col min="2291" max="2291" width="18" style="1007" customWidth="1"/>
    <col min="2292" max="2292" width="18.5703125" style="1007" customWidth="1"/>
    <col min="2293" max="2293" width="18.140625" style="1007" customWidth="1"/>
    <col min="2294" max="2294" width="18.28515625" style="1007" customWidth="1"/>
    <col min="2295" max="2295" width="18" style="1007" customWidth="1"/>
    <col min="2296" max="2296" width="18.5703125" style="1007" bestFit="1" customWidth="1"/>
    <col min="2297" max="2297" width="18.140625" style="1007" bestFit="1" customWidth="1"/>
    <col min="2298" max="2298" width="18.28515625" style="1007" bestFit="1" customWidth="1"/>
    <col min="2299" max="2299" width="18" style="1007" customWidth="1"/>
    <col min="2300" max="2300" width="18.5703125" style="1007" bestFit="1" customWidth="1"/>
    <col min="2301" max="2301" width="19.5703125" style="1007" customWidth="1"/>
    <col min="2302" max="2302" width="19" style="1007" customWidth="1"/>
    <col min="2303" max="2303" width="16.85546875" style="1007" customWidth="1"/>
    <col min="2304" max="2304" width="19.140625" style="1007" customWidth="1"/>
    <col min="2305" max="2308" width="18.28515625" style="1007" customWidth="1"/>
    <col min="2309" max="2537" width="9.140625" style="1007" customWidth="1"/>
    <col min="2538" max="2538" width="52.7109375" style="1007" customWidth="1"/>
    <col min="2539" max="2539" width="17.7109375" style="1007" customWidth="1"/>
    <col min="2540" max="2540" width="18.5703125" style="1007" customWidth="1"/>
    <col min="2541" max="2541" width="18.28515625" style="1007" customWidth="1"/>
    <col min="2542" max="2542" width="18" style="1007"/>
    <col min="2543" max="2543" width="66.5703125" style="1007" customWidth="1"/>
    <col min="2544" max="2544" width="17.7109375" style="1007" customWidth="1"/>
    <col min="2545" max="2545" width="18.5703125" style="1007" customWidth="1"/>
    <col min="2546" max="2546" width="18.28515625" style="1007" customWidth="1"/>
    <col min="2547" max="2547" width="18" style="1007" customWidth="1"/>
    <col min="2548" max="2548" width="18.5703125" style="1007" customWidth="1"/>
    <col min="2549" max="2549" width="18.140625" style="1007" customWidth="1"/>
    <col min="2550" max="2550" width="18.28515625" style="1007" customWidth="1"/>
    <col min="2551" max="2551" width="18" style="1007" customWidth="1"/>
    <col min="2552" max="2552" width="18.5703125" style="1007" bestFit="1" customWidth="1"/>
    <col min="2553" max="2553" width="18.140625" style="1007" bestFit="1" customWidth="1"/>
    <col min="2554" max="2554" width="18.28515625" style="1007" bestFit="1" customWidth="1"/>
    <col min="2555" max="2555" width="18" style="1007" customWidth="1"/>
    <col min="2556" max="2556" width="18.5703125" style="1007" bestFit="1" customWidth="1"/>
    <col min="2557" max="2557" width="19.5703125" style="1007" customWidth="1"/>
    <col min="2558" max="2558" width="19" style="1007" customWidth="1"/>
    <col min="2559" max="2559" width="16.85546875" style="1007" customWidth="1"/>
    <col min="2560" max="2560" width="19.140625" style="1007" customWidth="1"/>
    <col min="2561" max="2564" width="18.28515625" style="1007" customWidth="1"/>
    <col min="2565" max="2793" width="9.140625" style="1007" customWidth="1"/>
    <col min="2794" max="2794" width="52.7109375" style="1007" customWidth="1"/>
    <col min="2795" max="2795" width="17.7109375" style="1007" customWidth="1"/>
    <col min="2796" max="2796" width="18.5703125" style="1007" customWidth="1"/>
    <col min="2797" max="2797" width="18.28515625" style="1007" customWidth="1"/>
    <col min="2798" max="2798" width="18" style="1007"/>
    <col min="2799" max="2799" width="66.5703125" style="1007" customWidth="1"/>
    <col min="2800" max="2800" width="17.7109375" style="1007" customWidth="1"/>
    <col min="2801" max="2801" width="18.5703125" style="1007" customWidth="1"/>
    <col min="2802" max="2802" width="18.28515625" style="1007" customWidth="1"/>
    <col min="2803" max="2803" width="18" style="1007" customWidth="1"/>
    <col min="2804" max="2804" width="18.5703125" style="1007" customWidth="1"/>
    <col min="2805" max="2805" width="18.140625" style="1007" customWidth="1"/>
    <col min="2806" max="2806" width="18.28515625" style="1007" customWidth="1"/>
    <col min="2807" max="2807" width="18" style="1007" customWidth="1"/>
    <col min="2808" max="2808" width="18.5703125" style="1007" bestFit="1" customWidth="1"/>
    <col min="2809" max="2809" width="18.140625" style="1007" bestFit="1" customWidth="1"/>
    <col min="2810" max="2810" width="18.28515625" style="1007" bestFit="1" customWidth="1"/>
    <col min="2811" max="2811" width="18" style="1007" customWidth="1"/>
    <col min="2812" max="2812" width="18.5703125" style="1007" bestFit="1" customWidth="1"/>
    <col min="2813" max="2813" width="19.5703125" style="1007" customWidth="1"/>
    <col min="2814" max="2814" width="19" style="1007" customWidth="1"/>
    <col min="2815" max="2815" width="16.85546875" style="1007" customWidth="1"/>
    <col min="2816" max="2816" width="19.140625" style="1007" customWidth="1"/>
    <col min="2817" max="2820" width="18.28515625" style="1007" customWidth="1"/>
    <col min="2821" max="3049" width="9.140625" style="1007" customWidth="1"/>
    <col min="3050" max="3050" width="52.7109375" style="1007" customWidth="1"/>
    <col min="3051" max="3051" width="17.7109375" style="1007" customWidth="1"/>
    <col min="3052" max="3052" width="18.5703125" style="1007" customWidth="1"/>
    <col min="3053" max="3053" width="18.28515625" style="1007" customWidth="1"/>
    <col min="3054" max="3054" width="18" style="1007"/>
    <col min="3055" max="3055" width="66.5703125" style="1007" customWidth="1"/>
    <col min="3056" max="3056" width="17.7109375" style="1007" customWidth="1"/>
    <col min="3057" max="3057" width="18.5703125" style="1007" customWidth="1"/>
    <col min="3058" max="3058" width="18.28515625" style="1007" customWidth="1"/>
    <col min="3059" max="3059" width="18" style="1007" customWidth="1"/>
    <col min="3060" max="3060" width="18.5703125" style="1007" customWidth="1"/>
    <col min="3061" max="3061" width="18.140625" style="1007" customWidth="1"/>
    <col min="3062" max="3062" width="18.28515625" style="1007" customWidth="1"/>
    <col min="3063" max="3063" width="18" style="1007" customWidth="1"/>
    <col min="3064" max="3064" width="18.5703125" style="1007" bestFit="1" customWidth="1"/>
    <col min="3065" max="3065" width="18.140625" style="1007" bestFit="1" customWidth="1"/>
    <col min="3066" max="3066" width="18.28515625" style="1007" bestFit="1" customWidth="1"/>
    <col min="3067" max="3067" width="18" style="1007" customWidth="1"/>
    <col min="3068" max="3068" width="18.5703125" style="1007" bestFit="1" customWidth="1"/>
    <col min="3069" max="3069" width="19.5703125" style="1007" customWidth="1"/>
    <col min="3070" max="3070" width="19" style="1007" customWidth="1"/>
    <col min="3071" max="3071" width="16.85546875" style="1007" customWidth="1"/>
    <col min="3072" max="3072" width="19.140625" style="1007" customWidth="1"/>
    <col min="3073" max="3076" width="18.28515625" style="1007" customWidth="1"/>
    <col min="3077" max="3305" width="9.140625" style="1007" customWidth="1"/>
    <col min="3306" max="3306" width="52.7109375" style="1007" customWidth="1"/>
    <col min="3307" max="3307" width="17.7109375" style="1007" customWidth="1"/>
    <col min="3308" max="3308" width="18.5703125" style="1007" customWidth="1"/>
    <col min="3309" max="3309" width="18.28515625" style="1007" customWidth="1"/>
    <col min="3310" max="3310" width="18" style="1007"/>
    <col min="3311" max="3311" width="66.5703125" style="1007" customWidth="1"/>
    <col min="3312" max="3312" width="17.7109375" style="1007" customWidth="1"/>
    <col min="3313" max="3313" width="18.5703125" style="1007" customWidth="1"/>
    <col min="3314" max="3314" width="18.28515625" style="1007" customWidth="1"/>
    <col min="3315" max="3315" width="18" style="1007" customWidth="1"/>
    <col min="3316" max="3316" width="18.5703125" style="1007" customWidth="1"/>
    <col min="3317" max="3317" width="18.140625" style="1007" customWidth="1"/>
    <col min="3318" max="3318" width="18.28515625" style="1007" customWidth="1"/>
    <col min="3319" max="3319" width="18" style="1007" customWidth="1"/>
    <col min="3320" max="3320" width="18.5703125" style="1007" bestFit="1" customWidth="1"/>
    <col min="3321" max="3321" width="18.140625" style="1007" bestFit="1" customWidth="1"/>
    <col min="3322" max="3322" width="18.28515625" style="1007" bestFit="1" customWidth="1"/>
    <col min="3323" max="3323" width="18" style="1007" customWidth="1"/>
    <col min="3324" max="3324" width="18.5703125" style="1007" bestFit="1" customWidth="1"/>
    <col min="3325" max="3325" width="19.5703125" style="1007" customWidth="1"/>
    <col min="3326" max="3326" width="19" style="1007" customWidth="1"/>
    <col min="3327" max="3327" width="16.85546875" style="1007" customWidth="1"/>
    <col min="3328" max="3328" width="19.140625" style="1007" customWidth="1"/>
    <col min="3329" max="3332" width="18.28515625" style="1007" customWidth="1"/>
    <col min="3333" max="3561" width="9.140625" style="1007" customWidth="1"/>
    <col min="3562" max="3562" width="52.7109375" style="1007" customWidth="1"/>
    <col min="3563" max="3563" width="17.7109375" style="1007" customWidth="1"/>
    <col min="3564" max="3564" width="18.5703125" style="1007" customWidth="1"/>
    <col min="3565" max="3565" width="18.28515625" style="1007" customWidth="1"/>
    <col min="3566" max="3566" width="18" style="1007"/>
    <col min="3567" max="3567" width="66.5703125" style="1007" customWidth="1"/>
    <col min="3568" max="3568" width="17.7109375" style="1007" customWidth="1"/>
    <col min="3569" max="3569" width="18.5703125" style="1007" customWidth="1"/>
    <col min="3570" max="3570" width="18.28515625" style="1007" customWidth="1"/>
    <col min="3571" max="3571" width="18" style="1007" customWidth="1"/>
    <col min="3572" max="3572" width="18.5703125" style="1007" customWidth="1"/>
    <col min="3573" max="3573" width="18.140625" style="1007" customWidth="1"/>
    <col min="3574" max="3574" width="18.28515625" style="1007" customWidth="1"/>
    <col min="3575" max="3575" width="18" style="1007" customWidth="1"/>
    <col min="3576" max="3576" width="18.5703125" style="1007" bestFit="1" customWidth="1"/>
    <col min="3577" max="3577" width="18.140625" style="1007" bestFit="1" customWidth="1"/>
    <col min="3578" max="3578" width="18.28515625" style="1007" bestFit="1" customWidth="1"/>
    <col min="3579" max="3579" width="18" style="1007" customWidth="1"/>
    <col min="3580" max="3580" width="18.5703125" style="1007" bestFit="1" customWidth="1"/>
    <col min="3581" max="3581" width="19.5703125" style="1007" customWidth="1"/>
    <col min="3582" max="3582" width="19" style="1007" customWidth="1"/>
    <col min="3583" max="3583" width="16.85546875" style="1007" customWidth="1"/>
    <col min="3584" max="3584" width="19.140625" style="1007" customWidth="1"/>
    <col min="3585" max="3588" width="18.28515625" style="1007" customWidth="1"/>
    <col min="3589" max="3817" width="9.140625" style="1007" customWidth="1"/>
    <col min="3818" max="3818" width="52.7109375" style="1007" customWidth="1"/>
    <col min="3819" max="3819" width="17.7109375" style="1007" customWidth="1"/>
    <col min="3820" max="3820" width="18.5703125" style="1007" customWidth="1"/>
    <col min="3821" max="3821" width="18.28515625" style="1007" customWidth="1"/>
    <col min="3822" max="3822" width="18" style="1007"/>
    <col min="3823" max="3823" width="66.5703125" style="1007" customWidth="1"/>
    <col min="3824" max="3824" width="17.7109375" style="1007" customWidth="1"/>
    <col min="3825" max="3825" width="18.5703125" style="1007" customWidth="1"/>
    <col min="3826" max="3826" width="18.28515625" style="1007" customWidth="1"/>
    <col min="3827" max="3827" width="18" style="1007" customWidth="1"/>
    <col min="3828" max="3828" width="18.5703125" style="1007" customWidth="1"/>
    <col min="3829" max="3829" width="18.140625" style="1007" customWidth="1"/>
    <col min="3830" max="3830" width="18.28515625" style="1007" customWidth="1"/>
    <col min="3831" max="3831" width="18" style="1007" customWidth="1"/>
    <col min="3832" max="3832" width="18.5703125" style="1007" bestFit="1" customWidth="1"/>
    <col min="3833" max="3833" width="18.140625" style="1007" bestFit="1" customWidth="1"/>
    <col min="3834" max="3834" width="18.28515625" style="1007" bestFit="1" customWidth="1"/>
    <col min="3835" max="3835" width="18" style="1007" customWidth="1"/>
    <col min="3836" max="3836" width="18.5703125" style="1007" bestFit="1" customWidth="1"/>
    <col min="3837" max="3837" width="19.5703125" style="1007" customWidth="1"/>
    <col min="3838" max="3838" width="19" style="1007" customWidth="1"/>
    <col min="3839" max="3839" width="16.85546875" style="1007" customWidth="1"/>
    <col min="3840" max="3840" width="19.140625" style="1007" customWidth="1"/>
    <col min="3841" max="3844" width="18.28515625" style="1007" customWidth="1"/>
    <col min="3845" max="4073" width="9.140625" style="1007" customWidth="1"/>
    <col min="4074" max="4074" width="52.7109375" style="1007" customWidth="1"/>
    <col min="4075" max="4075" width="17.7109375" style="1007" customWidth="1"/>
    <col min="4076" max="4076" width="18.5703125" style="1007" customWidth="1"/>
    <col min="4077" max="4077" width="18.28515625" style="1007" customWidth="1"/>
    <col min="4078" max="4078" width="18" style="1007"/>
    <col min="4079" max="4079" width="66.5703125" style="1007" customWidth="1"/>
    <col min="4080" max="4080" width="17.7109375" style="1007" customWidth="1"/>
    <col min="4081" max="4081" width="18.5703125" style="1007" customWidth="1"/>
    <col min="4082" max="4082" width="18.28515625" style="1007" customWidth="1"/>
    <col min="4083" max="4083" width="18" style="1007" customWidth="1"/>
    <col min="4084" max="4084" width="18.5703125" style="1007" customWidth="1"/>
    <col min="4085" max="4085" width="18.140625" style="1007" customWidth="1"/>
    <col min="4086" max="4086" width="18.28515625" style="1007" customWidth="1"/>
    <col min="4087" max="4087" width="18" style="1007" customWidth="1"/>
    <col min="4088" max="4088" width="18.5703125" style="1007" bestFit="1" customWidth="1"/>
    <col min="4089" max="4089" width="18.140625" style="1007" bestFit="1" customWidth="1"/>
    <col min="4090" max="4090" width="18.28515625" style="1007" bestFit="1" customWidth="1"/>
    <col min="4091" max="4091" width="18" style="1007" customWidth="1"/>
    <col min="4092" max="4092" width="18.5703125" style="1007" bestFit="1" customWidth="1"/>
    <col min="4093" max="4093" width="19.5703125" style="1007" customWidth="1"/>
    <col min="4094" max="4094" width="19" style="1007" customWidth="1"/>
    <col min="4095" max="4095" width="16.85546875" style="1007" customWidth="1"/>
    <col min="4096" max="4096" width="19.140625" style="1007" customWidth="1"/>
    <col min="4097" max="4100" width="18.28515625" style="1007" customWidth="1"/>
    <col min="4101" max="4329" width="9.140625" style="1007" customWidth="1"/>
    <col min="4330" max="4330" width="52.7109375" style="1007" customWidth="1"/>
    <col min="4331" max="4331" width="17.7109375" style="1007" customWidth="1"/>
    <col min="4332" max="4332" width="18.5703125" style="1007" customWidth="1"/>
    <col min="4333" max="4333" width="18.28515625" style="1007" customWidth="1"/>
    <col min="4334" max="4334" width="18" style="1007"/>
    <col min="4335" max="4335" width="66.5703125" style="1007" customWidth="1"/>
    <col min="4336" max="4336" width="17.7109375" style="1007" customWidth="1"/>
    <col min="4337" max="4337" width="18.5703125" style="1007" customWidth="1"/>
    <col min="4338" max="4338" width="18.28515625" style="1007" customWidth="1"/>
    <col min="4339" max="4339" width="18" style="1007" customWidth="1"/>
    <col min="4340" max="4340" width="18.5703125" style="1007" customWidth="1"/>
    <col min="4341" max="4341" width="18.140625" style="1007" customWidth="1"/>
    <col min="4342" max="4342" width="18.28515625" style="1007" customWidth="1"/>
    <col min="4343" max="4343" width="18" style="1007" customWidth="1"/>
    <col min="4344" max="4344" width="18.5703125" style="1007" bestFit="1" customWidth="1"/>
    <col min="4345" max="4345" width="18.140625" style="1007" bestFit="1" customWidth="1"/>
    <col min="4346" max="4346" width="18.28515625" style="1007" bestFit="1" customWidth="1"/>
    <col min="4347" max="4347" width="18" style="1007" customWidth="1"/>
    <col min="4348" max="4348" width="18.5703125" style="1007" bestFit="1" customWidth="1"/>
    <col min="4349" max="4349" width="19.5703125" style="1007" customWidth="1"/>
    <col min="4350" max="4350" width="19" style="1007" customWidth="1"/>
    <col min="4351" max="4351" width="16.85546875" style="1007" customWidth="1"/>
    <col min="4352" max="4352" width="19.140625" style="1007" customWidth="1"/>
    <col min="4353" max="4356" width="18.28515625" style="1007" customWidth="1"/>
    <col min="4357" max="4585" width="9.140625" style="1007" customWidth="1"/>
    <col min="4586" max="4586" width="52.7109375" style="1007" customWidth="1"/>
    <col min="4587" max="4587" width="17.7109375" style="1007" customWidth="1"/>
    <col min="4588" max="4588" width="18.5703125" style="1007" customWidth="1"/>
    <col min="4589" max="4589" width="18.28515625" style="1007" customWidth="1"/>
    <col min="4590" max="4590" width="18" style="1007"/>
    <col min="4591" max="4591" width="66.5703125" style="1007" customWidth="1"/>
    <col min="4592" max="4592" width="17.7109375" style="1007" customWidth="1"/>
    <col min="4593" max="4593" width="18.5703125" style="1007" customWidth="1"/>
    <col min="4594" max="4594" width="18.28515625" style="1007" customWidth="1"/>
    <col min="4595" max="4595" width="18" style="1007" customWidth="1"/>
    <col min="4596" max="4596" width="18.5703125" style="1007" customWidth="1"/>
    <col min="4597" max="4597" width="18.140625" style="1007" customWidth="1"/>
    <col min="4598" max="4598" width="18.28515625" style="1007" customWidth="1"/>
    <col min="4599" max="4599" width="18" style="1007" customWidth="1"/>
    <col min="4600" max="4600" width="18.5703125" style="1007" bestFit="1" customWidth="1"/>
    <col min="4601" max="4601" width="18.140625" style="1007" bestFit="1" customWidth="1"/>
    <col min="4602" max="4602" width="18.28515625" style="1007" bestFit="1" customWidth="1"/>
    <col min="4603" max="4603" width="18" style="1007" customWidth="1"/>
    <col min="4604" max="4604" width="18.5703125" style="1007" bestFit="1" customWidth="1"/>
    <col min="4605" max="4605" width="19.5703125" style="1007" customWidth="1"/>
    <col min="4606" max="4606" width="19" style="1007" customWidth="1"/>
    <col min="4607" max="4607" width="16.85546875" style="1007" customWidth="1"/>
    <col min="4608" max="4608" width="19.140625" style="1007" customWidth="1"/>
    <col min="4609" max="4612" width="18.28515625" style="1007" customWidth="1"/>
    <col min="4613" max="4841" width="9.140625" style="1007" customWidth="1"/>
    <col min="4842" max="4842" width="52.7109375" style="1007" customWidth="1"/>
    <col min="4843" max="4843" width="17.7109375" style="1007" customWidth="1"/>
    <col min="4844" max="4844" width="18.5703125" style="1007" customWidth="1"/>
    <col min="4845" max="4845" width="18.28515625" style="1007" customWidth="1"/>
    <col min="4846" max="4846" width="18" style="1007"/>
    <col min="4847" max="4847" width="66.5703125" style="1007" customWidth="1"/>
    <col min="4848" max="4848" width="17.7109375" style="1007" customWidth="1"/>
    <col min="4849" max="4849" width="18.5703125" style="1007" customWidth="1"/>
    <col min="4850" max="4850" width="18.28515625" style="1007" customWidth="1"/>
    <col min="4851" max="4851" width="18" style="1007" customWidth="1"/>
    <col min="4852" max="4852" width="18.5703125" style="1007" customWidth="1"/>
    <col min="4853" max="4853" width="18.140625" style="1007" customWidth="1"/>
    <col min="4854" max="4854" width="18.28515625" style="1007" customWidth="1"/>
    <col min="4855" max="4855" width="18" style="1007" customWidth="1"/>
    <col min="4856" max="4856" width="18.5703125" style="1007" bestFit="1" customWidth="1"/>
    <col min="4857" max="4857" width="18.140625" style="1007" bestFit="1" customWidth="1"/>
    <col min="4858" max="4858" width="18.28515625" style="1007" bestFit="1" customWidth="1"/>
    <col min="4859" max="4859" width="18" style="1007" customWidth="1"/>
    <col min="4860" max="4860" width="18.5703125" style="1007" bestFit="1" customWidth="1"/>
    <col min="4861" max="4861" width="19.5703125" style="1007" customWidth="1"/>
    <col min="4862" max="4862" width="19" style="1007" customWidth="1"/>
    <col min="4863" max="4863" width="16.85546875" style="1007" customWidth="1"/>
    <col min="4864" max="4864" width="19.140625" style="1007" customWidth="1"/>
    <col min="4865" max="4868" width="18.28515625" style="1007" customWidth="1"/>
    <col min="4869" max="5097" width="9.140625" style="1007" customWidth="1"/>
    <col min="5098" max="5098" width="52.7109375" style="1007" customWidth="1"/>
    <col min="5099" max="5099" width="17.7109375" style="1007" customWidth="1"/>
    <col min="5100" max="5100" width="18.5703125" style="1007" customWidth="1"/>
    <col min="5101" max="5101" width="18.28515625" style="1007" customWidth="1"/>
    <col min="5102" max="5102" width="18" style="1007"/>
    <col min="5103" max="5103" width="66.5703125" style="1007" customWidth="1"/>
    <col min="5104" max="5104" width="17.7109375" style="1007" customWidth="1"/>
    <col min="5105" max="5105" width="18.5703125" style="1007" customWidth="1"/>
    <col min="5106" max="5106" width="18.28515625" style="1007" customWidth="1"/>
    <col min="5107" max="5107" width="18" style="1007" customWidth="1"/>
    <col min="5108" max="5108" width="18.5703125" style="1007" customWidth="1"/>
    <col min="5109" max="5109" width="18.140625" style="1007" customWidth="1"/>
    <col min="5110" max="5110" width="18.28515625" style="1007" customWidth="1"/>
    <col min="5111" max="5111" width="18" style="1007" customWidth="1"/>
    <col min="5112" max="5112" width="18.5703125" style="1007" bestFit="1" customWidth="1"/>
    <col min="5113" max="5113" width="18.140625" style="1007" bestFit="1" customWidth="1"/>
    <col min="5114" max="5114" width="18.28515625" style="1007" bestFit="1" customWidth="1"/>
    <col min="5115" max="5115" width="18" style="1007" customWidth="1"/>
    <col min="5116" max="5116" width="18.5703125" style="1007" bestFit="1" customWidth="1"/>
    <col min="5117" max="5117" width="19.5703125" style="1007" customWidth="1"/>
    <col min="5118" max="5118" width="19" style="1007" customWidth="1"/>
    <col min="5119" max="5119" width="16.85546875" style="1007" customWidth="1"/>
    <col min="5120" max="5120" width="19.140625" style="1007" customWidth="1"/>
    <col min="5121" max="5124" width="18.28515625" style="1007" customWidth="1"/>
    <col min="5125" max="5353" width="9.140625" style="1007" customWidth="1"/>
    <col min="5354" max="5354" width="52.7109375" style="1007" customWidth="1"/>
    <col min="5355" max="5355" width="17.7109375" style="1007" customWidth="1"/>
    <col min="5356" max="5356" width="18.5703125" style="1007" customWidth="1"/>
    <col min="5357" max="5357" width="18.28515625" style="1007" customWidth="1"/>
    <col min="5358" max="5358" width="18" style="1007"/>
    <col min="5359" max="5359" width="66.5703125" style="1007" customWidth="1"/>
    <col min="5360" max="5360" width="17.7109375" style="1007" customWidth="1"/>
    <col min="5361" max="5361" width="18.5703125" style="1007" customWidth="1"/>
    <col min="5362" max="5362" width="18.28515625" style="1007" customWidth="1"/>
    <col min="5363" max="5363" width="18" style="1007" customWidth="1"/>
    <col min="5364" max="5364" width="18.5703125" style="1007" customWidth="1"/>
    <col min="5365" max="5365" width="18.140625" style="1007" customWidth="1"/>
    <col min="5366" max="5366" width="18.28515625" style="1007" customWidth="1"/>
    <col min="5367" max="5367" width="18" style="1007" customWidth="1"/>
    <col min="5368" max="5368" width="18.5703125" style="1007" bestFit="1" customWidth="1"/>
    <col min="5369" max="5369" width="18.140625" style="1007" bestFit="1" customWidth="1"/>
    <col min="5370" max="5370" width="18.28515625" style="1007" bestFit="1" customWidth="1"/>
    <col min="5371" max="5371" width="18" style="1007" customWidth="1"/>
    <col min="5372" max="5372" width="18.5703125" style="1007" bestFit="1" customWidth="1"/>
    <col min="5373" max="5373" width="19.5703125" style="1007" customWidth="1"/>
    <col min="5374" max="5374" width="19" style="1007" customWidth="1"/>
    <col min="5375" max="5375" width="16.85546875" style="1007" customWidth="1"/>
    <col min="5376" max="5376" width="19.140625" style="1007" customWidth="1"/>
    <col min="5377" max="5380" width="18.28515625" style="1007" customWidth="1"/>
    <col min="5381" max="5609" width="9.140625" style="1007" customWidth="1"/>
    <col min="5610" max="5610" width="52.7109375" style="1007" customWidth="1"/>
    <col min="5611" max="5611" width="17.7109375" style="1007" customWidth="1"/>
    <col min="5612" max="5612" width="18.5703125" style="1007" customWidth="1"/>
    <col min="5613" max="5613" width="18.28515625" style="1007" customWidth="1"/>
    <col min="5614" max="5614" width="18" style="1007"/>
    <col min="5615" max="5615" width="66.5703125" style="1007" customWidth="1"/>
    <col min="5616" max="5616" width="17.7109375" style="1007" customWidth="1"/>
    <col min="5617" max="5617" width="18.5703125" style="1007" customWidth="1"/>
    <col min="5618" max="5618" width="18.28515625" style="1007" customWidth="1"/>
    <col min="5619" max="5619" width="18" style="1007" customWidth="1"/>
    <col min="5620" max="5620" width="18.5703125" style="1007" customWidth="1"/>
    <col min="5621" max="5621" width="18.140625" style="1007" customWidth="1"/>
    <col min="5622" max="5622" width="18.28515625" style="1007" customWidth="1"/>
    <col min="5623" max="5623" width="18" style="1007" customWidth="1"/>
    <col min="5624" max="5624" width="18.5703125" style="1007" bestFit="1" customWidth="1"/>
    <col min="5625" max="5625" width="18.140625" style="1007" bestFit="1" customWidth="1"/>
    <col min="5626" max="5626" width="18.28515625" style="1007" bestFit="1" customWidth="1"/>
    <col min="5627" max="5627" width="18" style="1007" customWidth="1"/>
    <col min="5628" max="5628" width="18.5703125" style="1007" bestFit="1" customWidth="1"/>
    <col min="5629" max="5629" width="19.5703125" style="1007" customWidth="1"/>
    <col min="5630" max="5630" width="19" style="1007" customWidth="1"/>
    <col min="5631" max="5631" width="16.85546875" style="1007" customWidth="1"/>
    <col min="5632" max="5632" width="19.140625" style="1007" customWidth="1"/>
    <col min="5633" max="5636" width="18.28515625" style="1007" customWidth="1"/>
    <col min="5637" max="5865" width="9.140625" style="1007" customWidth="1"/>
    <col min="5866" max="5866" width="52.7109375" style="1007" customWidth="1"/>
    <col min="5867" max="5867" width="17.7109375" style="1007" customWidth="1"/>
    <col min="5868" max="5868" width="18.5703125" style="1007" customWidth="1"/>
    <col min="5869" max="5869" width="18.28515625" style="1007" customWidth="1"/>
    <col min="5870" max="5870" width="18" style="1007"/>
    <col min="5871" max="5871" width="66.5703125" style="1007" customWidth="1"/>
    <col min="5872" max="5872" width="17.7109375" style="1007" customWidth="1"/>
    <col min="5873" max="5873" width="18.5703125" style="1007" customWidth="1"/>
    <col min="5874" max="5874" width="18.28515625" style="1007" customWidth="1"/>
    <col min="5875" max="5875" width="18" style="1007" customWidth="1"/>
    <col min="5876" max="5876" width="18.5703125" style="1007" customWidth="1"/>
    <col min="5877" max="5877" width="18.140625" style="1007" customWidth="1"/>
    <col min="5878" max="5878" width="18.28515625" style="1007" customWidth="1"/>
    <col min="5879" max="5879" width="18" style="1007" customWidth="1"/>
    <col min="5880" max="5880" width="18.5703125" style="1007" bestFit="1" customWidth="1"/>
    <col min="5881" max="5881" width="18.140625" style="1007" bestFit="1" customWidth="1"/>
    <col min="5882" max="5882" width="18.28515625" style="1007" bestFit="1" customWidth="1"/>
    <col min="5883" max="5883" width="18" style="1007" customWidth="1"/>
    <col min="5884" max="5884" width="18.5703125" style="1007" bestFit="1" customWidth="1"/>
    <col min="5885" max="5885" width="19.5703125" style="1007" customWidth="1"/>
    <col min="5886" max="5886" width="19" style="1007" customWidth="1"/>
    <col min="5887" max="5887" width="16.85546875" style="1007" customWidth="1"/>
    <col min="5888" max="5888" width="19.140625" style="1007" customWidth="1"/>
    <col min="5889" max="5892" width="18.28515625" style="1007" customWidth="1"/>
    <col min="5893" max="6121" width="9.140625" style="1007" customWidth="1"/>
    <col min="6122" max="6122" width="52.7109375" style="1007" customWidth="1"/>
    <col min="6123" max="6123" width="17.7109375" style="1007" customWidth="1"/>
    <col min="6124" max="6124" width="18.5703125" style="1007" customWidth="1"/>
    <col min="6125" max="6125" width="18.28515625" style="1007" customWidth="1"/>
    <col min="6126" max="6126" width="18" style="1007"/>
    <col min="6127" max="6127" width="66.5703125" style="1007" customWidth="1"/>
    <col min="6128" max="6128" width="17.7109375" style="1007" customWidth="1"/>
    <col min="6129" max="6129" width="18.5703125" style="1007" customWidth="1"/>
    <col min="6130" max="6130" width="18.28515625" style="1007" customWidth="1"/>
    <col min="6131" max="6131" width="18" style="1007" customWidth="1"/>
    <col min="6132" max="6132" width="18.5703125" style="1007" customWidth="1"/>
    <col min="6133" max="6133" width="18.140625" style="1007" customWidth="1"/>
    <col min="6134" max="6134" width="18.28515625" style="1007" customWidth="1"/>
    <col min="6135" max="6135" width="18" style="1007" customWidth="1"/>
    <col min="6136" max="6136" width="18.5703125" style="1007" bestFit="1" customWidth="1"/>
    <col min="6137" max="6137" width="18.140625" style="1007" bestFit="1" customWidth="1"/>
    <col min="6138" max="6138" width="18.28515625" style="1007" bestFit="1" customWidth="1"/>
    <col min="6139" max="6139" width="18" style="1007" customWidth="1"/>
    <col min="6140" max="6140" width="18.5703125" style="1007" bestFit="1" customWidth="1"/>
    <col min="6141" max="6141" width="19.5703125" style="1007" customWidth="1"/>
    <col min="6142" max="6142" width="19" style="1007" customWidth="1"/>
    <col min="6143" max="6143" width="16.85546875" style="1007" customWidth="1"/>
    <col min="6144" max="6144" width="19.140625" style="1007" customWidth="1"/>
    <col min="6145" max="6148" width="18.28515625" style="1007" customWidth="1"/>
    <col min="6149" max="6377" width="9.140625" style="1007" customWidth="1"/>
    <col min="6378" max="6378" width="52.7109375" style="1007" customWidth="1"/>
    <col min="6379" max="6379" width="17.7109375" style="1007" customWidth="1"/>
    <col min="6380" max="6380" width="18.5703125" style="1007" customWidth="1"/>
    <col min="6381" max="6381" width="18.28515625" style="1007" customWidth="1"/>
    <col min="6382" max="6382" width="18" style="1007"/>
    <col min="6383" max="6383" width="66.5703125" style="1007" customWidth="1"/>
    <col min="6384" max="6384" width="17.7109375" style="1007" customWidth="1"/>
    <col min="6385" max="6385" width="18.5703125" style="1007" customWidth="1"/>
    <col min="6386" max="6386" width="18.28515625" style="1007" customWidth="1"/>
    <col min="6387" max="6387" width="18" style="1007" customWidth="1"/>
    <col min="6388" max="6388" width="18.5703125" style="1007" customWidth="1"/>
    <col min="6389" max="6389" width="18.140625" style="1007" customWidth="1"/>
    <col min="6390" max="6390" width="18.28515625" style="1007" customWidth="1"/>
    <col min="6391" max="6391" width="18" style="1007" customWidth="1"/>
    <col min="6392" max="6392" width="18.5703125" style="1007" bestFit="1" customWidth="1"/>
    <col min="6393" max="6393" width="18.140625" style="1007" bestFit="1" customWidth="1"/>
    <col min="6394" max="6394" width="18.28515625" style="1007" bestFit="1" customWidth="1"/>
    <col min="6395" max="6395" width="18" style="1007" customWidth="1"/>
    <col min="6396" max="6396" width="18.5703125" style="1007" bestFit="1" customWidth="1"/>
    <col min="6397" max="6397" width="19.5703125" style="1007" customWidth="1"/>
    <col min="6398" max="6398" width="19" style="1007" customWidth="1"/>
    <col min="6399" max="6399" width="16.85546875" style="1007" customWidth="1"/>
    <col min="6400" max="6400" width="19.140625" style="1007" customWidth="1"/>
    <col min="6401" max="6404" width="18.28515625" style="1007" customWidth="1"/>
    <col min="6405" max="6633" width="9.140625" style="1007" customWidth="1"/>
    <col min="6634" max="6634" width="52.7109375" style="1007" customWidth="1"/>
    <col min="6635" max="6635" width="17.7109375" style="1007" customWidth="1"/>
    <col min="6636" max="6636" width="18.5703125" style="1007" customWidth="1"/>
    <col min="6637" max="6637" width="18.28515625" style="1007" customWidth="1"/>
    <col min="6638" max="6638" width="18" style="1007"/>
    <col min="6639" max="6639" width="66.5703125" style="1007" customWidth="1"/>
    <col min="6640" max="6640" width="17.7109375" style="1007" customWidth="1"/>
    <col min="6641" max="6641" width="18.5703125" style="1007" customWidth="1"/>
    <col min="6642" max="6642" width="18.28515625" style="1007" customWidth="1"/>
    <col min="6643" max="6643" width="18" style="1007" customWidth="1"/>
    <col min="6644" max="6644" width="18.5703125" style="1007" customWidth="1"/>
    <col min="6645" max="6645" width="18.140625" style="1007" customWidth="1"/>
    <col min="6646" max="6646" width="18.28515625" style="1007" customWidth="1"/>
    <col min="6647" max="6647" width="18" style="1007" customWidth="1"/>
    <col min="6648" max="6648" width="18.5703125" style="1007" bestFit="1" customWidth="1"/>
    <col min="6649" max="6649" width="18.140625" style="1007" bestFit="1" customWidth="1"/>
    <col min="6650" max="6650" width="18.28515625" style="1007" bestFit="1" customWidth="1"/>
    <col min="6651" max="6651" width="18" style="1007" customWidth="1"/>
    <col min="6652" max="6652" width="18.5703125" style="1007" bestFit="1" customWidth="1"/>
    <col min="6653" max="6653" width="19.5703125" style="1007" customWidth="1"/>
    <col min="6654" max="6654" width="19" style="1007" customWidth="1"/>
    <col min="6655" max="6655" width="16.85546875" style="1007" customWidth="1"/>
    <col min="6656" max="6656" width="19.140625" style="1007" customWidth="1"/>
    <col min="6657" max="6660" width="18.28515625" style="1007" customWidth="1"/>
    <col min="6661" max="6889" width="9.140625" style="1007" customWidth="1"/>
    <col min="6890" max="6890" width="52.7109375" style="1007" customWidth="1"/>
    <col min="6891" max="6891" width="17.7109375" style="1007" customWidth="1"/>
    <col min="6892" max="6892" width="18.5703125" style="1007" customWidth="1"/>
    <col min="6893" max="6893" width="18.28515625" style="1007" customWidth="1"/>
    <col min="6894" max="6894" width="18" style="1007"/>
    <col min="6895" max="6895" width="66.5703125" style="1007" customWidth="1"/>
    <col min="6896" max="6896" width="17.7109375" style="1007" customWidth="1"/>
    <col min="6897" max="6897" width="18.5703125" style="1007" customWidth="1"/>
    <col min="6898" max="6898" width="18.28515625" style="1007" customWidth="1"/>
    <col min="6899" max="6899" width="18" style="1007" customWidth="1"/>
    <col min="6900" max="6900" width="18.5703125" style="1007" customWidth="1"/>
    <col min="6901" max="6901" width="18.140625" style="1007" customWidth="1"/>
    <col min="6902" max="6902" width="18.28515625" style="1007" customWidth="1"/>
    <col min="6903" max="6903" width="18" style="1007" customWidth="1"/>
    <col min="6904" max="6904" width="18.5703125" style="1007" bestFit="1" customWidth="1"/>
    <col min="6905" max="6905" width="18.140625" style="1007" bestFit="1" customWidth="1"/>
    <col min="6906" max="6906" width="18.28515625" style="1007" bestFit="1" customWidth="1"/>
    <col min="6907" max="6907" width="18" style="1007" customWidth="1"/>
    <col min="6908" max="6908" width="18.5703125" style="1007" bestFit="1" customWidth="1"/>
    <col min="6909" max="6909" width="19.5703125" style="1007" customWidth="1"/>
    <col min="6910" max="6910" width="19" style="1007" customWidth="1"/>
    <col min="6911" max="6911" width="16.85546875" style="1007" customWidth="1"/>
    <col min="6912" max="6912" width="19.140625" style="1007" customWidth="1"/>
    <col min="6913" max="6916" width="18.28515625" style="1007" customWidth="1"/>
    <col min="6917" max="7145" width="9.140625" style="1007" customWidth="1"/>
    <col min="7146" max="7146" width="52.7109375" style="1007" customWidth="1"/>
    <col min="7147" max="7147" width="17.7109375" style="1007" customWidth="1"/>
    <col min="7148" max="7148" width="18.5703125" style="1007" customWidth="1"/>
    <col min="7149" max="7149" width="18.28515625" style="1007" customWidth="1"/>
    <col min="7150" max="7150" width="18" style="1007"/>
    <col min="7151" max="7151" width="66.5703125" style="1007" customWidth="1"/>
    <col min="7152" max="7152" width="17.7109375" style="1007" customWidth="1"/>
    <col min="7153" max="7153" width="18.5703125" style="1007" customWidth="1"/>
    <col min="7154" max="7154" width="18.28515625" style="1007" customWidth="1"/>
    <col min="7155" max="7155" width="18" style="1007" customWidth="1"/>
    <col min="7156" max="7156" width="18.5703125" style="1007" customWidth="1"/>
    <col min="7157" max="7157" width="18.140625" style="1007" customWidth="1"/>
    <col min="7158" max="7158" width="18.28515625" style="1007" customWidth="1"/>
    <col min="7159" max="7159" width="18" style="1007" customWidth="1"/>
    <col min="7160" max="7160" width="18.5703125" style="1007" bestFit="1" customWidth="1"/>
    <col min="7161" max="7161" width="18.140625" style="1007" bestFit="1" customWidth="1"/>
    <col min="7162" max="7162" width="18.28515625" style="1007" bestFit="1" customWidth="1"/>
    <col min="7163" max="7163" width="18" style="1007" customWidth="1"/>
    <col min="7164" max="7164" width="18.5703125" style="1007" bestFit="1" customWidth="1"/>
    <col min="7165" max="7165" width="19.5703125" style="1007" customWidth="1"/>
    <col min="7166" max="7166" width="19" style="1007" customWidth="1"/>
    <col min="7167" max="7167" width="16.85546875" style="1007" customWidth="1"/>
    <col min="7168" max="7168" width="19.140625" style="1007" customWidth="1"/>
    <col min="7169" max="7172" width="18.28515625" style="1007" customWidth="1"/>
    <col min="7173" max="7401" width="9.140625" style="1007" customWidth="1"/>
    <col min="7402" max="7402" width="52.7109375" style="1007" customWidth="1"/>
    <col min="7403" max="7403" width="17.7109375" style="1007" customWidth="1"/>
    <col min="7404" max="7404" width="18.5703125" style="1007" customWidth="1"/>
    <col min="7405" max="7405" width="18.28515625" style="1007" customWidth="1"/>
    <col min="7406" max="7406" width="18" style="1007"/>
    <col min="7407" max="7407" width="66.5703125" style="1007" customWidth="1"/>
    <col min="7408" max="7408" width="17.7109375" style="1007" customWidth="1"/>
    <col min="7409" max="7409" width="18.5703125" style="1007" customWidth="1"/>
    <col min="7410" max="7410" width="18.28515625" style="1007" customWidth="1"/>
    <col min="7411" max="7411" width="18" style="1007" customWidth="1"/>
    <col min="7412" max="7412" width="18.5703125" style="1007" customWidth="1"/>
    <col min="7413" max="7413" width="18.140625" style="1007" customWidth="1"/>
    <col min="7414" max="7414" width="18.28515625" style="1007" customWidth="1"/>
    <col min="7415" max="7415" width="18" style="1007" customWidth="1"/>
    <col min="7416" max="7416" width="18.5703125" style="1007" bestFit="1" customWidth="1"/>
    <col min="7417" max="7417" width="18.140625" style="1007" bestFit="1" customWidth="1"/>
    <col min="7418" max="7418" width="18.28515625" style="1007" bestFit="1" customWidth="1"/>
    <col min="7419" max="7419" width="18" style="1007" customWidth="1"/>
    <col min="7420" max="7420" width="18.5703125" style="1007" bestFit="1" customWidth="1"/>
    <col min="7421" max="7421" width="19.5703125" style="1007" customWidth="1"/>
    <col min="7422" max="7422" width="19" style="1007" customWidth="1"/>
    <col min="7423" max="7423" width="16.85546875" style="1007" customWidth="1"/>
    <col min="7424" max="7424" width="19.140625" style="1007" customWidth="1"/>
    <col min="7425" max="7428" width="18.28515625" style="1007" customWidth="1"/>
    <col min="7429" max="7657" width="9.140625" style="1007" customWidth="1"/>
    <col min="7658" max="7658" width="52.7109375" style="1007" customWidth="1"/>
    <col min="7659" max="7659" width="17.7109375" style="1007" customWidth="1"/>
    <col min="7660" max="7660" width="18.5703125" style="1007" customWidth="1"/>
    <col min="7661" max="7661" width="18.28515625" style="1007" customWidth="1"/>
    <col min="7662" max="7662" width="18" style="1007"/>
    <col min="7663" max="7663" width="66.5703125" style="1007" customWidth="1"/>
    <col min="7664" max="7664" width="17.7109375" style="1007" customWidth="1"/>
    <col min="7665" max="7665" width="18.5703125" style="1007" customWidth="1"/>
    <col min="7666" max="7666" width="18.28515625" style="1007" customWidth="1"/>
    <col min="7667" max="7667" width="18" style="1007" customWidth="1"/>
    <col min="7668" max="7668" width="18.5703125" style="1007" customWidth="1"/>
    <col min="7669" max="7669" width="18.140625" style="1007" customWidth="1"/>
    <col min="7670" max="7670" width="18.28515625" style="1007" customWidth="1"/>
    <col min="7671" max="7671" width="18" style="1007" customWidth="1"/>
    <col min="7672" max="7672" width="18.5703125" style="1007" bestFit="1" customWidth="1"/>
    <col min="7673" max="7673" width="18.140625" style="1007" bestFit="1" customWidth="1"/>
    <col min="7674" max="7674" width="18.28515625" style="1007" bestFit="1" customWidth="1"/>
    <col min="7675" max="7675" width="18" style="1007" customWidth="1"/>
    <col min="7676" max="7676" width="18.5703125" style="1007" bestFit="1" customWidth="1"/>
    <col min="7677" max="7677" width="19.5703125" style="1007" customWidth="1"/>
    <col min="7678" max="7678" width="19" style="1007" customWidth="1"/>
    <col min="7679" max="7679" width="16.85546875" style="1007" customWidth="1"/>
    <col min="7680" max="7680" width="19.140625" style="1007" customWidth="1"/>
    <col min="7681" max="7684" width="18.28515625" style="1007" customWidth="1"/>
    <col min="7685" max="7913" width="9.140625" style="1007" customWidth="1"/>
    <col min="7914" max="7914" width="52.7109375" style="1007" customWidth="1"/>
    <col min="7915" max="7915" width="17.7109375" style="1007" customWidth="1"/>
    <col min="7916" max="7916" width="18.5703125" style="1007" customWidth="1"/>
    <col min="7917" max="7917" width="18.28515625" style="1007" customWidth="1"/>
    <col min="7918" max="7918" width="18" style="1007"/>
    <col min="7919" max="7919" width="66.5703125" style="1007" customWidth="1"/>
    <col min="7920" max="7920" width="17.7109375" style="1007" customWidth="1"/>
    <col min="7921" max="7921" width="18.5703125" style="1007" customWidth="1"/>
    <col min="7922" max="7922" width="18.28515625" style="1007" customWidth="1"/>
    <col min="7923" max="7923" width="18" style="1007" customWidth="1"/>
    <col min="7924" max="7924" width="18.5703125" style="1007" customWidth="1"/>
    <col min="7925" max="7925" width="18.140625" style="1007" customWidth="1"/>
    <col min="7926" max="7926" width="18.28515625" style="1007" customWidth="1"/>
    <col min="7927" max="7927" width="18" style="1007" customWidth="1"/>
    <col min="7928" max="7928" width="18.5703125" style="1007" bestFit="1" customWidth="1"/>
    <col min="7929" max="7929" width="18.140625" style="1007" bestFit="1" customWidth="1"/>
    <col min="7930" max="7930" width="18.28515625" style="1007" bestFit="1" customWidth="1"/>
    <col min="7931" max="7931" width="18" style="1007" customWidth="1"/>
    <col min="7932" max="7932" width="18.5703125" style="1007" bestFit="1" customWidth="1"/>
    <col min="7933" max="7933" width="19.5703125" style="1007" customWidth="1"/>
    <col min="7934" max="7934" width="19" style="1007" customWidth="1"/>
    <col min="7935" max="7935" width="16.85546875" style="1007" customWidth="1"/>
    <col min="7936" max="7936" width="19.140625" style="1007" customWidth="1"/>
    <col min="7937" max="7940" width="18.28515625" style="1007" customWidth="1"/>
    <col min="7941" max="8169" width="9.140625" style="1007" customWidth="1"/>
    <col min="8170" max="8170" width="52.7109375" style="1007" customWidth="1"/>
    <col min="8171" max="8171" width="17.7109375" style="1007" customWidth="1"/>
    <col min="8172" max="8172" width="18.5703125" style="1007" customWidth="1"/>
    <col min="8173" max="8173" width="18.28515625" style="1007" customWidth="1"/>
    <col min="8174" max="8174" width="18" style="1007"/>
    <col min="8175" max="8175" width="66.5703125" style="1007" customWidth="1"/>
    <col min="8176" max="8176" width="17.7109375" style="1007" customWidth="1"/>
    <col min="8177" max="8177" width="18.5703125" style="1007" customWidth="1"/>
    <col min="8178" max="8178" width="18.28515625" style="1007" customWidth="1"/>
    <col min="8179" max="8179" width="18" style="1007" customWidth="1"/>
    <col min="8180" max="8180" width="18.5703125" style="1007" customWidth="1"/>
    <col min="8181" max="8181" width="18.140625" style="1007" customWidth="1"/>
    <col min="8182" max="8182" width="18.28515625" style="1007" customWidth="1"/>
    <col min="8183" max="8183" width="18" style="1007" customWidth="1"/>
    <col min="8184" max="8184" width="18.5703125" style="1007" bestFit="1" customWidth="1"/>
    <col min="8185" max="8185" width="18.140625" style="1007" bestFit="1" customWidth="1"/>
    <col min="8186" max="8186" width="18.28515625" style="1007" bestFit="1" customWidth="1"/>
    <col min="8187" max="8187" width="18" style="1007" customWidth="1"/>
    <col min="8188" max="8188" width="18.5703125" style="1007" bestFit="1" customWidth="1"/>
    <col min="8189" max="8189" width="19.5703125" style="1007" customWidth="1"/>
    <col min="8190" max="8190" width="19" style="1007" customWidth="1"/>
    <col min="8191" max="8191" width="16.85546875" style="1007" customWidth="1"/>
    <col min="8192" max="8192" width="19.140625" style="1007" customWidth="1"/>
    <col min="8193" max="8196" width="18.28515625" style="1007" customWidth="1"/>
    <col min="8197" max="8425" width="9.140625" style="1007" customWidth="1"/>
    <col min="8426" max="8426" width="52.7109375" style="1007" customWidth="1"/>
    <col min="8427" max="8427" width="17.7109375" style="1007" customWidth="1"/>
    <col min="8428" max="8428" width="18.5703125" style="1007" customWidth="1"/>
    <col min="8429" max="8429" width="18.28515625" style="1007" customWidth="1"/>
    <col min="8430" max="8430" width="18" style="1007"/>
    <col min="8431" max="8431" width="66.5703125" style="1007" customWidth="1"/>
    <col min="8432" max="8432" width="17.7109375" style="1007" customWidth="1"/>
    <col min="8433" max="8433" width="18.5703125" style="1007" customWidth="1"/>
    <col min="8434" max="8434" width="18.28515625" style="1007" customWidth="1"/>
    <col min="8435" max="8435" width="18" style="1007" customWidth="1"/>
    <col min="8436" max="8436" width="18.5703125" style="1007" customWidth="1"/>
    <col min="8437" max="8437" width="18.140625" style="1007" customWidth="1"/>
    <col min="8438" max="8438" width="18.28515625" style="1007" customWidth="1"/>
    <col min="8439" max="8439" width="18" style="1007" customWidth="1"/>
    <col min="8440" max="8440" width="18.5703125" style="1007" bestFit="1" customWidth="1"/>
    <col min="8441" max="8441" width="18.140625" style="1007" bestFit="1" customWidth="1"/>
    <col min="8442" max="8442" width="18.28515625" style="1007" bestFit="1" customWidth="1"/>
    <col min="8443" max="8443" width="18" style="1007" customWidth="1"/>
    <col min="8444" max="8444" width="18.5703125" style="1007" bestFit="1" customWidth="1"/>
    <col min="8445" max="8445" width="19.5703125" style="1007" customWidth="1"/>
    <col min="8446" max="8446" width="19" style="1007" customWidth="1"/>
    <col min="8447" max="8447" width="16.85546875" style="1007" customWidth="1"/>
    <col min="8448" max="8448" width="19.140625" style="1007" customWidth="1"/>
    <col min="8449" max="8452" width="18.28515625" style="1007" customWidth="1"/>
    <col min="8453" max="8681" width="9.140625" style="1007" customWidth="1"/>
    <col min="8682" max="8682" width="52.7109375" style="1007" customWidth="1"/>
    <col min="8683" max="8683" width="17.7109375" style="1007" customWidth="1"/>
    <col min="8684" max="8684" width="18.5703125" style="1007" customWidth="1"/>
    <col min="8685" max="8685" width="18.28515625" style="1007" customWidth="1"/>
    <col min="8686" max="8686" width="18" style="1007"/>
    <col min="8687" max="8687" width="66.5703125" style="1007" customWidth="1"/>
    <col min="8688" max="8688" width="17.7109375" style="1007" customWidth="1"/>
    <col min="8689" max="8689" width="18.5703125" style="1007" customWidth="1"/>
    <col min="8690" max="8690" width="18.28515625" style="1007" customWidth="1"/>
    <col min="8691" max="8691" width="18" style="1007" customWidth="1"/>
    <col min="8692" max="8692" width="18.5703125" style="1007" customWidth="1"/>
    <col min="8693" max="8693" width="18.140625" style="1007" customWidth="1"/>
    <col min="8694" max="8694" width="18.28515625" style="1007" customWidth="1"/>
    <col min="8695" max="8695" width="18" style="1007" customWidth="1"/>
    <col min="8696" max="8696" width="18.5703125" style="1007" bestFit="1" customWidth="1"/>
    <col min="8697" max="8697" width="18.140625" style="1007" bestFit="1" customWidth="1"/>
    <col min="8698" max="8698" width="18.28515625" style="1007" bestFit="1" customWidth="1"/>
    <col min="8699" max="8699" width="18" style="1007" customWidth="1"/>
    <col min="8700" max="8700" width="18.5703125" style="1007" bestFit="1" customWidth="1"/>
    <col min="8701" max="8701" width="19.5703125" style="1007" customWidth="1"/>
    <col min="8702" max="8702" width="19" style="1007" customWidth="1"/>
    <col min="8703" max="8703" width="16.85546875" style="1007" customWidth="1"/>
    <col min="8704" max="8704" width="19.140625" style="1007" customWidth="1"/>
    <col min="8705" max="8708" width="18.28515625" style="1007" customWidth="1"/>
    <col min="8709" max="8937" width="9.140625" style="1007" customWidth="1"/>
    <col min="8938" max="8938" width="52.7109375" style="1007" customWidth="1"/>
    <col min="8939" max="8939" width="17.7109375" style="1007" customWidth="1"/>
    <col min="8940" max="8940" width="18.5703125" style="1007" customWidth="1"/>
    <col min="8941" max="8941" width="18.28515625" style="1007" customWidth="1"/>
    <col min="8942" max="8942" width="18" style="1007"/>
    <col min="8943" max="8943" width="66.5703125" style="1007" customWidth="1"/>
    <col min="8944" max="8944" width="17.7109375" style="1007" customWidth="1"/>
    <col min="8945" max="8945" width="18.5703125" style="1007" customWidth="1"/>
    <col min="8946" max="8946" width="18.28515625" style="1007" customWidth="1"/>
    <col min="8947" max="8947" width="18" style="1007" customWidth="1"/>
    <col min="8948" max="8948" width="18.5703125" style="1007" customWidth="1"/>
    <col min="8949" max="8949" width="18.140625" style="1007" customWidth="1"/>
    <col min="8950" max="8950" width="18.28515625" style="1007" customWidth="1"/>
    <col min="8951" max="8951" width="18" style="1007" customWidth="1"/>
    <col min="8952" max="8952" width="18.5703125" style="1007" bestFit="1" customWidth="1"/>
    <col min="8953" max="8953" width="18.140625" style="1007" bestFit="1" customWidth="1"/>
    <col min="8954" max="8954" width="18.28515625" style="1007" bestFit="1" customWidth="1"/>
    <col min="8955" max="8955" width="18" style="1007" customWidth="1"/>
    <col min="8956" max="8956" width="18.5703125" style="1007" bestFit="1" customWidth="1"/>
    <col min="8957" max="8957" width="19.5703125" style="1007" customWidth="1"/>
    <col min="8958" max="8958" width="19" style="1007" customWidth="1"/>
    <col min="8959" max="8959" width="16.85546875" style="1007" customWidth="1"/>
    <col min="8960" max="8960" width="19.140625" style="1007" customWidth="1"/>
    <col min="8961" max="8964" width="18.28515625" style="1007" customWidth="1"/>
    <col min="8965" max="9193" width="9.140625" style="1007" customWidth="1"/>
    <col min="9194" max="9194" width="52.7109375" style="1007" customWidth="1"/>
    <col min="9195" max="9195" width="17.7109375" style="1007" customWidth="1"/>
    <col min="9196" max="9196" width="18.5703125" style="1007" customWidth="1"/>
    <col min="9197" max="9197" width="18.28515625" style="1007" customWidth="1"/>
    <col min="9198" max="9198" width="18" style="1007"/>
    <col min="9199" max="9199" width="66.5703125" style="1007" customWidth="1"/>
    <col min="9200" max="9200" width="17.7109375" style="1007" customWidth="1"/>
    <col min="9201" max="9201" width="18.5703125" style="1007" customWidth="1"/>
    <col min="9202" max="9202" width="18.28515625" style="1007" customWidth="1"/>
    <col min="9203" max="9203" width="18" style="1007" customWidth="1"/>
    <col min="9204" max="9204" width="18.5703125" style="1007" customWidth="1"/>
    <col min="9205" max="9205" width="18.140625" style="1007" customWidth="1"/>
    <col min="9206" max="9206" width="18.28515625" style="1007" customWidth="1"/>
    <col min="9207" max="9207" width="18" style="1007" customWidth="1"/>
    <col min="9208" max="9208" width="18.5703125" style="1007" bestFit="1" customWidth="1"/>
    <col min="9209" max="9209" width="18.140625" style="1007" bestFit="1" customWidth="1"/>
    <col min="9210" max="9210" width="18.28515625" style="1007" bestFit="1" customWidth="1"/>
    <col min="9211" max="9211" width="18" style="1007" customWidth="1"/>
    <col min="9212" max="9212" width="18.5703125" style="1007" bestFit="1" customWidth="1"/>
    <col min="9213" max="9213" width="19.5703125" style="1007" customWidth="1"/>
    <col min="9214" max="9214" width="19" style="1007" customWidth="1"/>
    <col min="9215" max="9215" width="16.85546875" style="1007" customWidth="1"/>
    <col min="9216" max="9216" width="19.140625" style="1007" customWidth="1"/>
    <col min="9217" max="9220" width="18.28515625" style="1007" customWidth="1"/>
    <col min="9221" max="9449" width="9.140625" style="1007" customWidth="1"/>
    <col min="9450" max="9450" width="52.7109375" style="1007" customWidth="1"/>
    <col min="9451" max="9451" width="17.7109375" style="1007" customWidth="1"/>
    <col min="9452" max="9452" width="18.5703125" style="1007" customWidth="1"/>
    <col min="9453" max="9453" width="18.28515625" style="1007" customWidth="1"/>
    <col min="9454" max="9454" width="18" style="1007"/>
    <col min="9455" max="9455" width="66.5703125" style="1007" customWidth="1"/>
    <col min="9456" max="9456" width="17.7109375" style="1007" customWidth="1"/>
    <col min="9457" max="9457" width="18.5703125" style="1007" customWidth="1"/>
    <col min="9458" max="9458" width="18.28515625" style="1007" customWidth="1"/>
    <col min="9459" max="9459" width="18" style="1007" customWidth="1"/>
    <col min="9460" max="9460" width="18.5703125" style="1007" customWidth="1"/>
    <col min="9461" max="9461" width="18.140625" style="1007" customWidth="1"/>
    <col min="9462" max="9462" width="18.28515625" style="1007" customWidth="1"/>
    <col min="9463" max="9463" width="18" style="1007" customWidth="1"/>
    <col min="9464" max="9464" width="18.5703125" style="1007" bestFit="1" customWidth="1"/>
    <col min="9465" max="9465" width="18.140625" style="1007" bestFit="1" customWidth="1"/>
    <col min="9466" max="9466" width="18.28515625" style="1007" bestFit="1" customWidth="1"/>
    <col min="9467" max="9467" width="18" style="1007" customWidth="1"/>
    <col min="9468" max="9468" width="18.5703125" style="1007" bestFit="1" customWidth="1"/>
    <col min="9469" max="9469" width="19.5703125" style="1007" customWidth="1"/>
    <col min="9470" max="9470" width="19" style="1007" customWidth="1"/>
    <col min="9471" max="9471" width="16.85546875" style="1007" customWidth="1"/>
    <col min="9472" max="9472" width="19.140625" style="1007" customWidth="1"/>
    <col min="9473" max="9476" width="18.28515625" style="1007" customWidth="1"/>
    <col min="9477" max="9705" width="9.140625" style="1007" customWidth="1"/>
    <col min="9706" max="9706" width="52.7109375" style="1007" customWidth="1"/>
    <col min="9707" max="9707" width="17.7109375" style="1007" customWidth="1"/>
    <col min="9708" max="9708" width="18.5703125" style="1007" customWidth="1"/>
    <col min="9709" max="9709" width="18.28515625" style="1007" customWidth="1"/>
    <col min="9710" max="9710" width="18" style="1007"/>
    <col min="9711" max="9711" width="66.5703125" style="1007" customWidth="1"/>
    <col min="9712" max="9712" width="17.7109375" style="1007" customWidth="1"/>
    <col min="9713" max="9713" width="18.5703125" style="1007" customWidth="1"/>
    <col min="9714" max="9714" width="18.28515625" style="1007" customWidth="1"/>
    <col min="9715" max="9715" width="18" style="1007" customWidth="1"/>
    <col min="9716" max="9716" width="18.5703125" style="1007" customWidth="1"/>
    <col min="9717" max="9717" width="18.140625" style="1007" customWidth="1"/>
    <col min="9718" max="9718" width="18.28515625" style="1007" customWidth="1"/>
    <col min="9719" max="9719" width="18" style="1007" customWidth="1"/>
    <col min="9720" max="9720" width="18.5703125" style="1007" bestFit="1" customWidth="1"/>
    <col min="9721" max="9721" width="18.140625" style="1007" bestFit="1" customWidth="1"/>
    <col min="9722" max="9722" width="18.28515625" style="1007" bestFit="1" customWidth="1"/>
    <col min="9723" max="9723" width="18" style="1007" customWidth="1"/>
    <col min="9724" max="9724" width="18.5703125" style="1007" bestFit="1" customWidth="1"/>
    <col min="9725" max="9725" width="19.5703125" style="1007" customWidth="1"/>
    <col min="9726" max="9726" width="19" style="1007" customWidth="1"/>
    <col min="9727" max="9727" width="16.85546875" style="1007" customWidth="1"/>
    <col min="9728" max="9728" width="19.140625" style="1007" customWidth="1"/>
    <col min="9729" max="9732" width="18.28515625" style="1007" customWidth="1"/>
    <col min="9733" max="9961" width="9.140625" style="1007" customWidth="1"/>
    <col min="9962" max="9962" width="52.7109375" style="1007" customWidth="1"/>
    <col min="9963" max="9963" width="17.7109375" style="1007" customWidth="1"/>
    <col min="9964" max="9964" width="18.5703125" style="1007" customWidth="1"/>
    <col min="9965" max="9965" width="18.28515625" style="1007" customWidth="1"/>
    <col min="9966" max="9966" width="18" style="1007"/>
    <col min="9967" max="9967" width="66.5703125" style="1007" customWidth="1"/>
    <col min="9968" max="9968" width="17.7109375" style="1007" customWidth="1"/>
    <col min="9969" max="9969" width="18.5703125" style="1007" customWidth="1"/>
    <col min="9970" max="9970" width="18.28515625" style="1007" customWidth="1"/>
    <col min="9971" max="9971" width="18" style="1007" customWidth="1"/>
    <col min="9972" max="9972" width="18.5703125" style="1007" customWidth="1"/>
    <col min="9973" max="9973" width="18.140625" style="1007" customWidth="1"/>
    <col min="9974" max="9974" width="18.28515625" style="1007" customWidth="1"/>
    <col min="9975" max="9975" width="18" style="1007" customWidth="1"/>
    <col min="9976" max="9976" width="18.5703125" style="1007" bestFit="1" customWidth="1"/>
    <col min="9977" max="9977" width="18.140625" style="1007" bestFit="1" customWidth="1"/>
    <col min="9978" max="9978" width="18.28515625" style="1007" bestFit="1" customWidth="1"/>
    <col min="9979" max="9979" width="18" style="1007" customWidth="1"/>
    <col min="9980" max="9980" width="18.5703125" style="1007" bestFit="1" customWidth="1"/>
    <col min="9981" max="9981" width="19.5703125" style="1007" customWidth="1"/>
    <col min="9982" max="9982" width="19" style="1007" customWidth="1"/>
    <col min="9983" max="9983" width="16.85546875" style="1007" customWidth="1"/>
    <col min="9984" max="9984" width="19.140625" style="1007" customWidth="1"/>
    <col min="9985" max="9988" width="18.28515625" style="1007" customWidth="1"/>
    <col min="9989" max="10217" width="9.140625" style="1007" customWidth="1"/>
    <col min="10218" max="10218" width="52.7109375" style="1007" customWidth="1"/>
    <col min="10219" max="10219" width="17.7109375" style="1007" customWidth="1"/>
    <col min="10220" max="10220" width="18.5703125" style="1007" customWidth="1"/>
    <col min="10221" max="10221" width="18.28515625" style="1007" customWidth="1"/>
    <col min="10222" max="10222" width="18" style="1007"/>
    <col min="10223" max="10223" width="66.5703125" style="1007" customWidth="1"/>
    <col min="10224" max="10224" width="17.7109375" style="1007" customWidth="1"/>
    <col min="10225" max="10225" width="18.5703125" style="1007" customWidth="1"/>
    <col min="10226" max="10226" width="18.28515625" style="1007" customWidth="1"/>
    <col min="10227" max="10227" width="18" style="1007" customWidth="1"/>
    <col min="10228" max="10228" width="18.5703125" style="1007" customWidth="1"/>
    <col min="10229" max="10229" width="18.140625" style="1007" customWidth="1"/>
    <col min="10230" max="10230" width="18.28515625" style="1007" customWidth="1"/>
    <col min="10231" max="10231" width="18" style="1007" customWidth="1"/>
    <col min="10232" max="10232" width="18.5703125" style="1007" bestFit="1" customWidth="1"/>
    <col min="10233" max="10233" width="18.140625" style="1007" bestFit="1" customWidth="1"/>
    <col min="10234" max="10234" width="18.28515625" style="1007" bestFit="1" customWidth="1"/>
    <col min="10235" max="10235" width="18" style="1007" customWidth="1"/>
    <col min="10236" max="10236" width="18.5703125" style="1007" bestFit="1" customWidth="1"/>
    <col min="10237" max="10237" width="19.5703125" style="1007" customWidth="1"/>
    <col min="10238" max="10238" width="19" style="1007" customWidth="1"/>
    <col min="10239" max="10239" width="16.85546875" style="1007" customWidth="1"/>
    <col min="10240" max="10240" width="19.140625" style="1007" customWidth="1"/>
    <col min="10241" max="10244" width="18.28515625" style="1007" customWidth="1"/>
    <col min="10245" max="10473" width="9.140625" style="1007" customWidth="1"/>
    <col min="10474" max="10474" width="52.7109375" style="1007" customWidth="1"/>
    <col min="10475" max="10475" width="17.7109375" style="1007" customWidth="1"/>
    <col min="10476" max="10476" width="18.5703125" style="1007" customWidth="1"/>
    <col min="10477" max="10477" width="18.28515625" style="1007" customWidth="1"/>
    <col min="10478" max="10478" width="18" style="1007"/>
    <col min="10479" max="10479" width="66.5703125" style="1007" customWidth="1"/>
    <col min="10480" max="10480" width="17.7109375" style="1007" customWidth="1"/>
    <col min="10481" max="10481" width="18.5703125" style="1007" customWidth="1"/>
    <col min="10482" max="10482" width="18.28515625" style="1007" customWidth="1"/>
    <col min="10483" max="10483" width="18" style="1007" customWidth="1"/>
    <col min="10484" max="10484" width="18.5703125" style="1007" customWidth="1"/>
    <col min="10485" max="10485" width="18.140625" style="1007" customWidth="1"/>
    <col min="10486" max="10486" width="18.28515625" style="1007" customWidth="1"/>
    <col min="10487" max="10487" width="18" style="1007" customWidth="1"/>
    <col min="10488" max="10488" width="18.5703125" style="1007" bestFit="1" customWidth="1"/>
    <col min="10489" max="10489" width="18.140625" style="1007" bestFit="1" customWidth="1"/>
    <col min="10490" max="10490" width="18.28515625" style="1007" bestFit="1" customWidth="1"/>
    <col min="10491" max="10491" width="18" style="1007" customWidth="1"/>
    <col min="10492" max="10492" width="18.5703125" style="1007" bestFit="1" customWidth="1"/>
    <col min="10493" max="10493" width="19.5703125" style="1007" customWidth="1"/>
    <col min="10494" max="10494" width="19" style="1007" customWidth="1"/>
    <col min="10495" max="10495" width="16.85546875" style="1007" customWidth="1"/>
    <col min="10496" max="10496" width="19.140625" style="1007" customWidth="1"/>
    <col min="10497" max="10500" width="18.28515625" style="1007" customWidth="1"/>
    <col min="10501" max="10729" width="9.140625" style="1007" customWidth="1"/>
    <col min="10730" max="10730" width="52.7109375" style="1007" customWidth="1"/>
    <col min="10731" max="10731" width="17.7109375" style="1007" customWidth="1"/>
    <col min="10732" max="10732" width="18.5703125" style="1007" customWidth="1"/>
    <col min="10733" max="10733" width="18.28515625" style="1007" customWidth="1"/>
    <col min="10734" max="10734" width="18" style="1007"/>
    <col min="10735" max="10735" width="66.5703125" style="1007" customWidth="1"/>
    <col min="10736" max="10736" width="17.7109375" style="1007" customWidth="1"/>
    <col min="10737" max="10737" width="18.5703125" style="1007" customWidth="1"/>
    <col min="10738" max="10738" width="18.28515625" style="1007" customWidth="1"/>
    <col min="10739" max="10739" width="18" style="1007" customWidth="1"/>
    <col min="10740" max="10740" width="18.5703125" style="1007" customWidth="1"/>
    <col min="10741" max="10741" width="18.140625" style="1007" customWidth="1"/>
    <col min="10742" max="10742" width="18.28515625" style="1007" customWidth="1"/>
    <col min="10743" max="10743" width="18" style="1007" customWidth="1"/>
    <col min="10744" max="10744" width="18.5703125" style="1007" bestFit="1" customWidth="1"/>
    <col min="10745" max="10745" width="18.140625" style="1007" bestFit="1" customWidth="1"/>
    <col min="10746" max="10746" width="18.28515625" style="1007" bestFit="1" customWidth="1"/>
    <col min="10747" max="10747" width="18" style="1007" customWidth="1"/>
    <col min="10748" max="10748" width="18.5703125" style="1007" bestFit="1" customWidth="1"/>
    <col min="10749" max="10749" width="19.5703125" style="1007" customWidth="1"/>
    <col min="10750" max="10750" width="19" style="1007" customWidth="1"/>
    <col min="10751" max="10751" width="16.85546875" style="1007" customWidth="1"/>
    <col min="10752" max="10752" width="19.140625" style="1007" customWidth="1"/>
    <col min="10753" max="10756" width="18.28515625" style="1007" customWidth="1"/>
    <col min="10757" max="10985" width="9.140625" style="1007" customWidth="1"/>
    <col min="10986" max="10986" width="52.7109375" style="1007" customWidth="1"/>
    <col min="10987" max="10987" width="17.7109375" style="1007" customWidth="1"/>
    <col min="10988" max="10988" width="18.5703125" style="1007" customWidth="1"/>
    <col min="10989" max="10989" width="18.28515625" style="1007" customWidth="1"/>
    <col min="10990" max="10990" width="18" style="1007"/>
    <col min="10991" max="10991" width="66.5703125" style="1007" customWidth="1"/>
    <col min="10992" max="10992" width="17.7109375" style="1007" customWidth="1"/>
    <col min="10993" max="10993" width="18.5703125" style="1007" customWidth="1"/>
    <col min="10994" max="10994" width="18.28515625" style="1007" customWidth="1"/>
    <col min="10995" max="10995" width="18" style="1007" customWidth="1"/>
    <col min="10996" max="10996" width="18.5703125" style="1007" customWidth="1"/>
    <col min="10997" max="10997" width="18.140625" style="1007" customWidth="1"/>
    <col min="10998" max="10998" width="18.28515625" style="1007" customWidth="1"/>
    <col min="10999" max="10999" width="18" style="1007" customWidth="1"/>
    <col min="11000" max="11000" width="18.5703125" style="1007" bestFit="1" customWidth="1"/>
    <col min="11001" max="11001" width="18.140625" style="1007" bestFit="1" customWidth="1"/>
    <col min="11002" max="11002" width="18.28515625" style="1007" bestFit="1" customWidth="1"/>
    <col min="11003" max="11003" width="18" style="1007" customWidth="1"/>
    <col min="11004" max="11004" width="18.5703125" style="1007" bestFit="1" customWidth="1"/>
    <col min="11005" max="11005" width="19.5703125" style="1007" customWidth="1"/>
    <col min="11006" max="11006" width="19" style="1007" customWidth="1"/>
    <col min="11007" max="11007" width="16.85546875" style="1007" customWidth="1"/>
    <col min="11008" max="11008" width="19.140625" style="1007" customWidth="1"/>
    <col min="11009" max="11012" width="18.28515625" style="1007" customWidth="1"/>
    <col min="11013" max="11241" width="9.140625" style="1007" customWidth="1"/>
    <col min="11242" max="11242" width="52.7109375" style="1007" customWidth="1"/>
    <col min="11243" max="11243" width="17.7109375" style="1007" customWidth="1"/>
    <col min="11244" max="11244" width="18.5703125" style="1007" customWidth="1"/>
    <col min="11245" max="11245" width="18.28515625" style="1007" customWidth="1"/>
    <col min="11246" max="11246" width="18" style="1007"/>
    <col min="11247" max="11247" width="66.5703125" style="1007" customWidth="1"/>
    <col min="11248" max="11248" width="17.7109375" style="1007" customWidth="1"/>
    <col min="11249" max="11249" width="18.5703125" style="1007" customWidth="1"/>
    <col min="11250" max="11250" width="18.28515625" style="1007" customWidth="1"/>
    <col min="11251" max="11251" width="18" style="1007" customWidth="1"/>
    <col min="11252" max="11252" width="18.5703125" style="1007" customWidth="1"/>
    <col min="11253" max="11253" width="18.140625" style="1007" customWidth="1"/>
    <col min="11254" max="11254" width="18.28515625" style="1007" customWidth="1"/>
    <col min="11255" max="11255" width="18" style="1007" customWidth="1"/>
    <col min="11256" max="11256" width="18.5703125" style="1007" bestFit="1" customWidth="1"/>
    <col min="11257" max="11257" width="18.140625" style="1007" bestFit="1" customWidth="1"/>
    <col min="11258" max="11258" width="18.28515625" style="1007" bestFit="1" customWidth="1"/>
    <col min="11259" max="11259" width="18" style="1007" customWidth="1"/>
    <col min="11260" max="11260" width="18.5703125" style="1007" bestFit="1" customWidth="1"/>
    <col min="11261" max="11261" width="19.5703125" style="1007" customWidth="1"/>
    <col min="11262" max="11262" width="19" style="1007" customWidth="1"/>
    <col min="11263" max="11263" width="16.85546875" style="1007" customWidth="1"/>
    <col min="11264" max="11264" width="19.140625" style="1007" customWidth="1"/>
    <col min="11265" max="11268" width="18.28515625" style="1007" customWidth="1"/>
    <col min="11269" max="11497" width="9.140625" style="1007" customWidth="1"/>
    <col min="11498" max="11498" width="52.7109375" style="1007" customWidth="1"/>
    <col min="11499" max="11499" width="17.7109375" style="1007" customWidth="1"/>
    <col min="11500" max="11500" width="18.5703125" style="1007" customWidth="1"/>
    <col min="11501" max="11501" width="18.28515625" style="1007" customWidth="1"/>
    <col min="11502" max="11502" width="18" style="1007"/>
    <col min="11503" max="11503" width="66.5703125" style="1007" customWidth="1"/>
    <col min="11504" max="11504" width="17.7109375" style="1007" customWidth="1"/>
    <col min="11505" max="11505" width="18.5703125" style="1007" customWidth="1"/>
    <col min="11506" max="11506" width="18.28515625" style="1007" customWidth="1"/>
    <col min="11507" max="11507" width="18" style="1007" customWidth="1"/>
    <col min="11508" max="11508" width="18.5703125" style="1007" customWidth="1"/>
    <col min="11509" max="11509" width="18.140625" style="1007" customWidth="1"/>
    <col min="11510" max="11510" width="18.28515625" style="1007" customWidth="1"/>
    <col min="11511" max="11511" width="18" style="1007" customWidth="1"/>
    <col min="11512" max="11512" width="18.5703125" style="1007" bestFit="1" customWidth="1"/>
    <col min="11513" max="11513" width="18.140625" style="1007" bestFit="1" customWidth="1"/>
    <col min="11514" max="11514" width="18.28515625" style="1007" bestFit="1" customWidth="1"/>
    <col min="11515" max="11515" width="18" style="1007" customWidth="1"/>
    <col min="11516" max="11516" width="18.5703125" style="1007" bestFit="1" customWidth="1"/>
    <col min="11517" max="11517" width="19.5703125" style="1007" customWidth="1"/>
    <col min="11518" max="11518" width="19" style="1007" customWidth="1"/>
    <col min="11519" max="11519" width="16.85546875" style="1007" customWidth="1"/>
    <col min="11520" max="11520" width="19.140625" style="1007" customWidth="1"/>
    <col min="11521" max="11524" width="18.28515625" style="1007" customWidth="1"/>
    <col min="11525" max="11753" width="9.140625" style="1007" customWidth="1"/>
    <col min="11754" max="11754" width="52.7109375" style="1007" customWidth="1"/>
    <col min="11755" max="11755" width="17.7109375" style="1007" customWidth="1"/>
    <col min="11756" max="11756" width="18.5703125" style="1007" customWidth="1"/>
    <col min="11757" max="11757" width="18.28515625" style="1007" customWidth="1"/>
    <col min="11758" max="11758" width="18" style="1007"/>
    <col min="11759" max="11759" width="66.5703125" style="1007" customWidth="1"/>
    <col min="11760" max="11760" width="17.7109375" style="1007" customWidth="1"/>
    <col min="11761" max="11761" width="18.5703125" style="1007" customWidth="1"/>
    <col min="11762" max="11762" width="18.28515625" style="1007" customWidth="1"/>
    <col min="11763" max="11763" width="18" style="1007" customWidth="1"/>
    <col min="11764" max="11764" width="18.5703125" style="1007" customWidth="1"/>
    <col min="11765" max="11765" width="18.140625" style="1007" customWidth="1"/>
    <col min="11766" max="11766" width="18.28515625" style="1007" customWidth="1"/>
    <col min="11767" max="11767" width="18" style="1007" customWidth="1"/>
    <col min="11768" max="11768" width="18.5703125" style="1007" bestFit="1" customWidth="1"/>
    <col min="11769" max="11769" width="18.140625" style="1007" bestFit="1" customWidth="1"/>
    <col min="11770" max="11770" width="18.28515625" style="1007" bestFit="1" customWidth="1"/>
    <col min="11771" max="11771" width="18" style="1007" customWidth="1"/>
    <col min="11772" max="11772" width="18.5703125" style="1007" bestFit="1" customWidth="1"/>
    <col min="11773" max="11773" width="19.5703125" style="1007" customWidth="1"/>
    <col min="11774" max="11774" width="19" style="1007" customWidth="1"/>
    <col min="11775" max="11775" width="16.85546875" style="1007" customWidth="1"/>
    <col min="11776" max="11776" width="19.140625" style="1007" customWidth="1"/>
    <col min="11777" max="11780" width="18.28515625" style="1007" customWidth="1"/>
    <col min="11781" max="12009" width="9.140625" style="1007" customWidth="1"/>
    <col min="12010" max="12010" width="52.7109375" style="1007" customWidth="1"/>
    <col min="12011" max="12011" width="17.7109375" style="1007" customWidth="1"/>
    <col min="12012" max="12012" width="18.5703125" style="1007" customWidth="1"/>
    <col min="12013" max="12013" width="18.28515625" style="1007" customWidth="1"/>
    <col min="12014" max="12014" width="18" style="1007"/>
    <col min="12015" max="12015" width="66.5703125" style="1007" customWidth="1"/>
    <col min="12016" max="12016" width="17.7109375" style="1007" customWidth="1"/>
    <col min="12017" max="12017" width="18.5703125" style="1007" customWidth="1"/>
    <col min="12018" max="12018" width="18.28515625" style="1007" customWidth="1"/>
    <col min="12019" max="12019" width="18" style="1007" customWidth="1"/>
    <col min="12020" max="12020" width="18.5703125" style="1007" customWidth="1"/>
    <col min="12021" max="12021" width="18.140625" style="1007" customWidth="1"/>
    <col min="12022" max="12022" width="18.28515625" style="1007" customWidth="1"/>
    <col min="12023" max="12023" width="18" style="1007" customWidth="1"/>
    <col min="12024" max="12024" width="18.5703125" style="1007" bestFit="1" customWidth="1"/>
    <col min="12025" max="12025" width="18.140625" style="1007" bestFit="1" customWidth="1"/>
    <col min="12026" max="12026" width="18.28515625" style="1007" bestFit="1" customWidth="1"/>
    <col min="12027" max="12027" width="18" style="1007" customWidth="1"/>
    <col min="12028" max="12028" width="18.5703125" style="1007" bestFit="1" customWidth="1"/>
    <col min="12029" max="12029" width="19.5703125" style="1007" customWidth="1"/>
    <col min="12030" max="12030" width="19" style="1007" customWidth="1"/>
    <col min="12031" max="12031" width="16.85546875" style="1007" customWidth="1"/>
    <col min="12032" max="12032" width="19.140625" style="1007" customWidth="1"/>
    <col min="12033" max="12036" width="18.28515625" style="1007" customWidth="1"/>
    <col min="12037" max="12265" width="9.140625" style="1007" customWidth="1"/>
    <col min="12266" max="12266" width="52.7109375" style="1007" customWidth="1"/>
    <col min="12267" max="12267" width="17.7109375" style="1007" customWidth="1"/>
    <col min="12268" max="12268" width="18.5703125" style="1007" customWidth="1"/>
    <col min="12269" max="12269" width="18.28515625" style="1007" customWidth="1"/>
    <col min="12270" max="12270" width="18" style="1007"/>
    <col min="12271" max="12271" width="66.5703125" style="1007" customWidth="1"/>
    <col min="12272" max="12272" width="17.7109375" style="1007" customWidth="1"/>
    <col min="12273" max="12273" width="18.5703125" style="1007" customWidth="1"/>
    <col min="12274" max="12274" width="18.28515625" style="1007" customWidth="1"/>
    <col min="12275" max="12275" width="18" style="1007" customWidth="1"/>
    <col min="12276" max="12276" width="18.5703125" style="1007" customWidth="1"/>
    <col min="12277" max="12277" width="18.140625" style="1007" customWidth="1"/>
    <col min="12278" max="12278" width="18.28515625" style="1007" customWidth="1"/>
    <col min="12279" max="12279" width="18" style="1007" customWidth="1"/>
    <col min="12280" max="12280" width="18.5703125" style="1007" bestFit="1" customWidth="1"/>
    <col min="12281" max="12281" width="18.140625" style="1007" bestFit="1" customWidth="1"/>
    <col min="12282" max="12282" width="18.28515625" style="1007" bestFit="1" customWidth="1"/>
    <col min="12283" max="12283" width="18" style="1007" customWidth="1"/>
    <col min="12284" max="12284" width="18.5703125" style="1007" bestFit="1" customWidth="1"/>
    <col min="12285" max="12285" width="19.5703125" style="1007" customWidth="1"/>
    <col min="12286" max="12286" width="19" style="1007" customWidth="1"/>
    <col min="12287" max="12287" width="16.85546875" style="1007" customWidth="1"/>
    <col min="12288" max="12288" width="19.140625" style="1007" customWidth="1"/>
    <col min="12289" max="12292" width="18.28515625" style="1007" customWidth="1"/>
    <col min="12293" max="12521" width="9.140625" style="1007" customWidth="1"/>
    <col min="12522" max="12522" width="52.7109375" style="1007" customWidth="1"/>
    <col min="12523" max="12523" width="17.7109375" style="1007" customWidth="1"/>
    <col min="12524" max="12524" width="18.5703125" style="1007" customWidth="1"/>
    <col min="12525" max="12525" width="18.28515625" style="1007" customWidth="1"/>
    <col min="12526" max="12526" width="18" style="1007"/>
    <col min="12527" max="12527" width="66.5703125" style="1007" customWidth="1"/>
    <col min="12528" max="12528" width="17.7109375" style="1007" customWidth="1"/>
    <col min="12529" max="12529" width="18.5703125" style="1007" customWidth="1"/>
    <col min="12530" max="12530" width="18.28515625" style="1007" customWidth="1"/>
    <col min="12531" max="12531" width="18" style="1007" customWidth="1"/>
    <col min="12532" max="12532" width="18.5703125" style="1007" customWidth="1"/>
    <col min="12533" max="12533" width="18.140625" style="1007" customWidth="1"/>
    <col min="12534" max="12534" width="18.28515625" style="1007" customWidth="1"/>
    <col min="12535" max="12535" width="18" style="1007" customWidth="1"/>
    <col min="12536" max="12536" width="18.5703125" style="1007" bestFit="1" customWidth="1"/>
    <col min="12537" max="12537" width="18.140625" style="1007" bestFit="1" customWidth="1"/>
    <col min="12538" max="12538" width="18.28515625" style="1007" bestFit="1" customWidth="1"/>
    <col min="12539" max="12539" width="18" style="1007" customWidth="1"/>
    <col min="12540" max="12540" width="18.5703125" style="1007" bestFit="1" customWidth="1"/>
    <col min="12541" max="12541" width="19.5703125" style="1007" customWidth="1"/>
    <col min="12542" max="12542" width="19" style="1007" customWidth="1"/>
    <col min="12543" max="12543" width="16.85546875" style="1007" customWidth="1"/>
    <col min="12544" max="12544" width="19.140625" style="1007" customWidth="1"/>
    <col min="12545" max="12548" width="18.28515625" style="1007" customWidth="1"/>
    <col min="12549" max="12777" width="9.140625" style="1007" customWidth="1"/>
    <col min="12778" max="12778" width="52.7109375" style="1007" customWidth="1"/>
    <col min="12779" max="12779" width="17.7109375" style="1007" customWidth="1"/>
    <col min="12780" max="12780" width="18.5703125" style="1007" customWidth="1"/>
    <col min="12781" max="12781" width="18.28515625" style="1007" customWidth="1"/>
    <col min="12782" max="12782" width="18" style="1007"/>
    <col min="12783" max="12783" width="66.5703125" style="1007" customWidth="1"/>
    <col min="12784" max="12784" width="17.7109375" style="1007" customWidth="1"/>
    <col min="12785" max="12785" width="18.5703125" style="1007" customWidth="1"/>
    <col min="12786" max="12786" width="18.28515625" style="1007" customWidth="1"/>
    <col min="12787" max="12787" width="18" style="1007" customWidth="1"/>
    <col min="12788" max="12788" width="18.5703125" style="1007" customWidth="1"/>
    <col min="12789" max="12789" width="18.140625" style="1007" customWidth="1"/>
    <col min="12790" max="12790" width="18.28515625" style="1007" customWidth="1"/>
    <col min="12791" max="12791" width="18" style="1007" customWidth="1"/>
    <col min="12792" max="12792" width="18.5703125" style="1007" bestFit="1" customWidth="1"/>
    <col min="12793" max="12793" width="18.140625" style="1007" bestFit="1" customWidth="1"/>
    <col min="12794" max="12794" width="18.28515625" style="1007" bestFit="1" customWidth="1"/>
    <col min="12795" max="12795" width="18" style="1007" customWidth="1"/>
    <col min="12796" max="12796" width="18.5703125" style="1007" bestFit="1" customWidth="1"/>
    <col min="12797" max="12797" width="19.5703125" style="1007" customWidth="1"/>
    <col min="12798" max="12798" width="19" style="1007" customWidth="1"/>
    <col min="12799" max="12799" width="16.85546875" style="1007" customWidth="1"/>
    <col min="12800" max="12800" width="19.140625" style="1007" customWidth="1"/>
    <col min="12801" max="12804" width="18.28515625" style="1007" customWidth="1"/>
    <col min="12805" max="13033" width="9.140625" style="1007" customWidth="1"/>
    <col min="13034" max="13034" width="52.7109375" style="1007" customWidth="1"/>
    <col min="13035" max="13035" width="17.7109375" style="1007" customWidth="1"/>
    <col min="13036" max="13036" width="18.5703125" style="1007" customWidth="1"/>
    <col min="13037" max="13037" width="18.28515625" style="1007" customWidth="1"/>
    <col min="13038" max="13038" width="18" style="1007"/>
    <col min="13039" max="13039" width="66.5703125" style="1007" customWidth="1"/>
    <col min="13040" max="13040" width="17.7109375" style="1007" customWidth="1"/>
    <col min="13041" max="13041" width="18.5703125" style="1007" customWidth="1"/>
    <col min="13042" max="13042" width="18.28515625" style="1007" customWidth="1"/>
    <col min="13043" max="13043" width="18" style="1007" customWidth="1"/>
    <col min="13044" max="13044" width="18.5703125" style="1007" customWidth="1"/>
    <col min="13045" max="13045" width="18.140625" style="1007" customWidth="1"/>
    <col min="13046" max="13046" width="18.28515625" style="1007" customWidth="1"/>
    <col min="13047" max="13047" width="18" style="1007" customWidth="1"/>
    <col min="13048" max="13048" width="18.5703125" style="1007" bestFit="1" customWidth="1"/>
    <col min="13049" max="13049" width="18.140625" style="1007" bestFit="1" customWidth="1"/>
    <col min="13050" max="13050" width="18.28515625" style="1007" bestFit="1" customWidth="1"/>
    <col min="13051" max="13051" width="18" style="1007" customWidth="1"/>
    <col min="13052" max="13052" width="18.5703125" style="1007" bestFit="1" customWidth="1"/>
    <col min="13053" max="13053" width="19.5703125" style="1007" customWidth="1"/>
    <col min="13054" max="13054" width="19" style="1007" customWidth="1"/>
    <col min="13055" max="13055" width="16.85546875" style="1007" customWidth="1"/>
    <col min="13056" max="13056" width="19.140625" style="1007" customWidth="1"/>
    <col min="13057" max="13060" width="18.28515625" style="1007" customWidth="1"/>
    <col min="13061" max="13289" width="9.140625" style="1007" customWidth="1"/>
    <col min="13290" max="13290" width="52.7109375" style="1007" customWidth="1"/>
    <col min="13291" max="13291" width="17.7109375" style="1007" customWidth="1"/>
    <col min="13292" max="13292" width="18.5703125" style="1007" customWidth="1"/>
    <col min="13293" max="13293" width="18.28515625" style="1007" customWidth="1"/>
    <col min="13294" max="13294" width="18" style="1007"/>
    <col min="13295" max="13295" width="66.5703125" style="1007" customWidth="1"/>
    <col min="13296" max="13296" width="17.7109375" style="1007" customWidth="1"/>
    <col min="13297" max="13297" width="18.5703125" style="1007" customWidth="1"/>
    <col min="13298" max="13298" width="18.28515625" style="1007" customWidth="1"/>
    <col min="13299" max="13299" width="18" style="1007" customWidth="1"/>
    <col min="13300" max="13300" width="18.5703125" style="1007" customWidth="1"/>
    <col min="13301" max="13301" width="18.140625" style="1007" customWidth="1"/>
    <col min="13302" max="13302" width="18.28515625" style="1007" customWidth="1"/>
    <col min="13303" max="13303" width="18" style="1007" customWidth="1"/>
    <col min="13304" max="13304" width="18.5703125" style="1007" bestFit="1" customWidth="1"/>
    <col min="13305" max="13305" width="18.140625" style="1007" bestFit="1" customWidth="1"/>
    <col min="13306" max="13306" width="18.28515625" style="1007" bestFit="1" customWidth="1"/>
    <col min="13307" max="13307" width="18" style="1007" customWidth="1"/>
    <col min="13308" max="13308" width="18.5703125" style="1007" bestFit="1" customWidth="1"/>
    <col min="13309" max="13309" width="19.5703125" style="1007" customWidth="1"/>
    <col min="13310" max="13310" width="19" style="1007" customWidth="1"/>
    <col min="13311" max="13311" width="16.85546875" style="1007" customWidth="1"/>
    <col min="13312" max="13312" width="19.140625" style="1007" customWidth="1"/>
    <col min="13313" max="13316" width="18.28515625" style="1007" customWidth="1"/>
    <col min="13317" max="13545" width="9.140625" style="1007" customWidth="1"/>
    <col min="13546" max="13546" width="52.7109375" style="1007" customWidth="1"/>
    <col min="13547" max="13547" width="17.7109375" style="1007" customWidth="1"/>
    <col min="13548" max="13548" width="18.5703125" style="1007" customWidth="1"/>
    <col min="13549" max="13549" width="18.28515625" style="1007" customWidth="1"/>
    <col min="13550" max="13550" width="18" style="1007"/>
    <col min="13551" max="13551" width="66.5703125" style="1007" customWidth="1"/>
    <col min="13552" max="13552" width="17.7109375" style="1007" customWidth="1"/>
    <col min="13553" max="13553" width="18.5703125" style="1007" customWidth="1"/>
    <col min="13554" max="13554" width="18.28515625" style="1007" customWidth="1"/>
    <col min="13555" max="13555" width="18" style="1007" customWidth="1"/>
    <col min="13556" max="13556" width="18.5703125" style="1007" customWidth="1"/>
    <col min="13557" max="13557" width="18.140625" style="1007" customWidth="1"/>
    <col min="13558" max="13558" width="18.28515625" style="1007" customWidth="1"/>
    <col min="13559" max="13559" width="18" style="1007" customWidth="1"/>
    <col min="13560" max="13560" width="18.5703125" style="1007" bestFit="1" customWidth="1"/>
    <col min="13561" max="13561" width="18.140625" style="1007" bestFit="1" customWidth="1"/>
    <col min="13562" max="13562" width="18.28515625" style="1007" bestFit="1" customWidth="1"/>
    <col min="13563" max="13563" width="18" style="1007" customWidth="1"/>
    <col min="13564" max="13564" width="18.5703125" style="1007" bestFit="1" customWidth="1"/>
    <col min="13565" max="13565" width="19.5703125" style="1007" customWidth="1"/>
    <col min="13566" max="13566" width="19" style="1007" customWidth="1"/>
    <col min="13567" max="13567" width="16.85546875" style="1007" customWidth="1"/>
    <col min="13568" max="13568" width="19.140625" style="1007" customWidth="1"/>
    <col min="13569" max="13572" width="18.28515625" style="1007" customWidth="1"/>
    <col min="13573" max="13801" width="9.140625" style="1007" customWidth="1"/>
    <col min="13802" max="13802" width="52.7109375" style="1007" customWidth="1"/>
    <col min="13803" max="13803" width="17.7109375" style="1007" customWidth="1"/>
    <col min="13804" max="13804" width="18.5703125" style="1007" customWidth="1"/>
    <col min="13805" max="13805" width="18.28515625" style="1007" customWidth="1"/>
    <col min="13806" max="13806" width="18" style="1007"/>
    <col min="13807" max="13807" width="66.5703125" style="1007" customWidth="1"/>
    <col min="13808" max="13808" width="17.7109375" style="1007" customWidth="1"/>
    <col min="13809" max="13809" width="18.5703125" style="1007" customWidth="1"/>
    <col min="13810" max="13810" width="18.28515625" style="1007" customWidth="1"/>
    <col min="13811" max="13811" width="18" style="1007" customWidth="1"/>
    <col min="13812" max="13812" width="18.5703125" style="1007" customWidth="1"/>
    <col min="13813" max="13813" width="18.140625" style="1007" customWidth="1"/>
    <col min="13814" max="13814" width="18.28515625" style="1007" customWidth="1"/>
    <col min="13815" max="13815" width="18" style="1007" customWidth="1"/>
    <col min="13816" max="13816" width="18.5703125" style="1007" bestFit="1" customWidth="1"/>
    <col min="13817" max="13817" width="18.140625" style="1007" bestFit="1" customWidth="1"/>
    <col min="13818" max="13818" width="18.28515625" style="1007" bestFit="1" customWidth="1"/>
    <col min="13819" max="13819" width="18" style="1007" customWidth="1"/>
    <col min="13820" max="13820" width="18.5703125" style="1007" bestFit="1" customWidth="1"/>
    <col min="13821" max="13821" width="19.5703125" style="1007" customWidth="1"/>
    <col min="13822" max="13822" width="19" style="1007" customWidth="1"/>
    <col min="13823" max="13823" width="16.85546875" style="1007" customWidth="1"/>
    <col min="13824" max="13824" width="19.140625" style="1007" customWidth="1"/>
    <col min="13825" max="13828" width="18.28515625" style="1007" customWidth="1"/>
    <col min="13829" max="14057" width="9.140625" style="1007" customWidth="1"/>
    <col min="14058" max="14058" width="52.7109375" style="1007" customWidth="1"/>
    <col min="14059" max="14059" width="17.7109375" style="1007" customWidth="1"/>
    <col min="14060" max="14060" width="18.5703125" style="1007" customWidth="1"/>
    <col min="14061" max="14061" width="18.28515625" style="1007" customWidth="1"/>
    <col min="14062" max="14062" width="18" style="1007"/>
    <col min="14063" max="14063" width="66.5703125" style="1007" customWidth="1"/>
    <col min="14064" max="14064" width="17.7109375" style="1007" customWidth="1"/>
    <col min="14065" max="14065" width="18.5703125" style="1007" customWidth="1"/>
    <col min="14066" max="14066" width="18.28515625" style="1007" customWidth="1"/>
    <col min="14067" max="14067" width="18" style="1007" customWidth="1"/>
    <col min="14068" max="14068" width="18.5703125" style="1007" customWidth="1"/>
    <col min="14069" max="14069" width="18.140625" style="1007" customWidth="1"/>
    <col min="14070" max="14070" width="18.28515625" style="1007" customWidth="1"/>
    <col min="14071" max="14071" width="18" style="1007" customWidth="1"/>
    <col min="14072" max="14072" width="18.5703125" style="1007" bestFit="1" customWidth="1"/>
    <col min="14073" max="14073" width="18.140625" style="1007" bestFit="1" customWidth="1"/>
    <col min="14074" max="14074" width="18.28515625" style="1007" bestFit="1" customWidth="1"/>
    <col min="14075" max="14075" width="18" style="1007" customWidth="1"/>
    <col min="14076" max="14076" width="18.5703125" style="1007" bestFit="1" customWidth="1"/>
    <col min="14077" max="14077" width="19.5703125" style="1007" customWidth="1"/>
    <col min="14078" max="14078" width="19" style="1007" customWidth="1"/>
    <col min="14079" max="14079" width="16.85546875" style="1007" customWidth="1"/>
    <col min="14080" max="14080" width="19.140625" style="1007" customWidth="1"/>
    <col min="14081" max="14084" width="18.28515625" style="1007" customWidth="1"/>
    <col min="14085" max="14313" width="9.140625" style="1007" customWidth="1"/>
    <col min="14314" max="14314" width="52.7109375" style="1007" customWidth="1"/>
    <col min="14315" max="14315" width="17.7109375" style="1007" customWidth="1"/>
    <col min="14316" max="14316" width="18.5703125" style="1007" customWidth="1"/>
    <col min="14317" max="14317" width="18.28515625" style="1007" customWidth="1"/>
    <col min="14318" max="14318" width="18" style="1007"/>
    <col min="14319" max="14319" width="66.5703125" style="1007" customWidth="1"/>
    <col min="14320" max="14320" width="17.7109375" style="1007" customWidth="1"/>
    <col min="14321" max="14321" width="18.5703125" style="1007" customWidth="1"/>
    <col min="14322" max="14322" width="18.28515625" style="1007" customWidth="1"/>
    <col min="14323" max="14323" width="18" style="1007" customWidth="1"/>
    <col min="14324" max="14324" width="18.5703125" style="1007" customWidth="1"/>
    <col min="14325" max="14325" width="18.140625" style="1007" customWidth="1"/>
    <col min="14326" max="14326" width="18.28515625" style="1007" customWidth="1"/>
    <col min="14327" max="14327" width="18" style="1007" customWidth="1"/>
    <col min="14328" max="14328" width="18.5703125" style="1007" bestFit="1" customWidth="1"/>
    <col min="14329" max="14329" width="18.140625" style="1007" bestFit="1" customWidth="1"/>
    <col min="14330" max="14330" width="18.28515625" style="1007" bestFit="1" customWidth="1"/>
    <col min="14331" max="14331" width="18" style="1007" customWidth="1"/>
    <col min="14332" max="14332" width="18.5703125" style="1007" bestFit="1" customWidth="1"/>
    <col min="14333" max="14333" width="19.5703125" style="1007" customWidth="1"/>
    <col min="14334" max="14334" width="19" style="1007" customWidth="1"/>
    <col min="14335" max="14335" width="16.85546875" style="1007" customWidth="1"/>
    <col min="14336" max="14336" width="19.140625" style="1007" customWidth="1"/>
    <col min="14337" max="14340" width="18.28515625" style="1007" customWidth="1"/>
    <col min="14341" max="14569" width="9.140625" style="1007" customWidth="1"/>
    <col min="14570" max="14570" width="52.7109375" style="1007" customWidth="1"/>
    <col min="14571" max="14571" width="17.7109375" style="1007" customWidth="1"/>
    <col min="14572" max="14572" width="18.5703125" style="1007" customWidth="1"/>
    <col min="14573" max="14573" width="18.28515625" style="1007" customWidth="1"/>
    <col min="14574" max="14574" width="18" style="1007"/>
    <col min="14575" max="14575" width="66.5703125" style="1007" customWidth="1"/>
    <col min="14576" max="14576" width="17.7109375" style="1007" customWidth="1"/>
    <col min="14577" max="14577" width="18.5703125" style="1007" customWidth="1"/>
    <col min="14578" max="14578" width="18.28515625" style="1007" customWidth="1"/>
    <col min="14579" max="14579" width="18" style="1007" customWidth="1"/>
    <col min="14580" max="14580" width="18.5703125" style="1007" customWidth="1"/>
    <col min="14581" max="14581" width="18.140625" style="1007" customWidth="1"/>
    <col min="14582" max="14582" width="18.28515625" style="1007" customWidth="1"/>
    <col min="14583" max="14583" width="18" style="1007" customWidth="1"/>
    <col min="14584" max="14584" width="18.5703125" style="1007" bestFit="1" customWidth="1"/>
    <col min="14585" max="14585" width="18.140625" style="1007" bestFit="1" customWidth="1"/>
    <col min="14586" max="14586" width="18.28515625" style="1007" bestFit="1" customWidth="1"/>
    <col min="14587" max="14587" width="18" style="1007" customWidth="1"/>
    <col min="14588" max="14588" width="18.5703125" style="1007" bestFit="1" customWidth="1"/>
    <col min="14589" max="14589" width="19.5703125" style="1007" customWidth="1"/>
    <col min="14590" max="14590" width="19" style="1007" customWidth="1"/>
    <col min="14591" max="14591" width="16.85546875" style="1007" customWidth="1"/>
    <col min="14592" max="14592" width="19.140625" style="1007" customWidth="1"/>
    <col min="14593" max="14596" width="18.28515625" style="1007" customWidth="1"/>
    <col min="14597" max="14825" width="9.140625" style="1007" customWidth="1"/>
    <col min="14826" max="14826" width="52.7109375" style="1007" customWidth="1"/>
    <col min="14827" max="14827" width="17.7109375" style="1007" customWidth="1"/>
    <col min="14828" max="14828" width="18.5703125" style="1007" customWidth="1"/>
    <col min="14829" max="14829" width="18.28515625" style="1007" customWidth="1"/>
    <col min="14830" max="14830" width="18" style="1007"/>
    <col min="14831" max="14831" width="66.5703125" style="1007" customWidth="1"/>
    <col min="14832" max="14832" width="17.7109375" style="1007" customWidth="1"/>
    <col min="14833" max="14833" width="18.5703125" style="1007" customWidth="1"/>
    <col min="14834" max="14834" width="18.28515625" style="1007" customWidth="1"/>
    <col min="14835" max="14835" width="18" style="1007" customWidth="1"/>
    <col min="14836" max="14836" width="18.5703125" style="1007" customWidth="1"/>
    <col min="14837" max="14837" width="18.140625" style="1007" customWidth="1"/>
    <col min="14838" max="14838" width="18.28515625" style="1007" customWidth="1"/>
    <col min="14839" max="14839" width="18" style="1007" customWidth="1"/>
    <col min="14840" max="14840" width="18.5703125" style="1007" bestFit="1" customWidth="1"/>
    <col min="14841" max="14841" width="18.140625" style="1007" bestFit="1" customWidth="1"/>
    <col min="14842" max="14842" width="18.28515625" style="1007" bestFit="1" customWidth="1"/>
    <col min="14843" max="14843" width="18" style="1007" customWidth="1"/>
    <col min="14844" max="14844" width="18.5703125" style="1007" bestFit="1" customWidth="1"/>
    <col min="14845" max="14845" width="19.5703125" style="1007" customWidth="1"/>
    <col min="14846" max="14846" width="19" style="1007" customWidth="1"/>
    <col min="14847" max="14847" width="16.85546875" style="1007" customWidth="1"/>
    <col min="14848" max="14848" width="19.140625" style="1007" customWidth="1"/>
    <col min="14849" max="14852" width="18.28515625" style="1007" customWidth="1"/>
    <col min="14853" max="15081" width="9.140625" style="1007" customWidth="1"/>
    <col min="15082" max="15082" width="52.7109375" style="1007" customWidth="1"/>
    <col min="15083" max="15083" width="17.7109375" style="1007" customWidth="1"/>
    <col min="15084" max="15084" width="18.5703125" style="1007" customWidth="1"/>
    <col min="15085" max="15085" width="18.28515625" style="1007" customWidth="1"/>
    <col min="15086" max="15086" width="18" style="1007"/>
    <col min="15087" max="15087" width="66.5703125" style="1007" customWidth="1"/>
    <col min="15088" max="15088" width="17.7109375" style="1007" customWidth="1"/>
    <col min="15089" max="15089" width="18.5703125" style="1007" customWidth="1"/>
    <col min="15090" max="15090" width="18.28515625" style="1007" customWidth="1"/>
    <col min="15091" max="15091" width="18" style="1007" customWidth="1"/>
    <col min="15092" max="15092" width="18.5703125" style="1007" customWidth="1"/>
    <col min="15093" max="15093" width="18.140625" style="1007" customWidth="1"/>
    <col min="15094" max="15094" width="18.28515625" style="1007" customWidth="1"/>
    <col min="15095" max="15095" width="18" style="1007" customWidth="1"/>
    <col min="15096" max="15096" width="18.5703125" style="1007" bestFit="1" customWidth="1"/>
    <col min="15097" max="15097" width="18.140625" style="1007" bestFit="1" customWidth="1"/>
    <col min="15098" max="15098" width="18.28515625" style="1007" bestFit="1" customWidth="1"/>
    <col min="15099" max="15099" width="18" style="1007" customWidth="1"/>
    <col min="15100" max="15100" width="18.5703125" style="1007" bestFit="1" customWidth="1"/>
    <col min="15101" max="15101" width="19.5703125" style="1007" customWidth="1"/>
    <col min="15102" max="15102" width="19" style="1007" customWidth="1"/>
    <col min="15103" max="15103" width="16.85546875" style="1007" customWidth="1"/>
    <col min="15104" max="15104" width="19.140625" style="1007" customWidth="1"/>
    <col min="15105" max="15108" width="18.28515625" style="1007" customWidth="1"/>
    <col min="15109" max="15337" width="9.140625" style="1007" customWidth="1"/>
    <col min="15338" max="15338" width="52.7109375" style="1007" customWidth="1"/>
    <col min="15339" max="15339" width="17.7109375" style="1007" customWidth="1"/>
    <col min="15340" max="15340" width="18.5703125" style="1007" customWidth="1"/>
    <col min="15341" max="15341" width="18.28515625" style="1007" customWidth="1"/>
    <col min="15342" max="15342" width="18" style="1007"/>
    <col min="15343" max="15343" width="66.5703125" style="1007" customWidth="1"/>
    <col min="15344" max="15344" width="17.7109375" style="1007" customWidth="1"/>
    <col min="15345" max="15345" width="18.5703125" style="1007" customWidth="1"/>
    <col min="15346" max="15346" width="18.28515625" style="1007" customWidth="1"/>
    <col min="15347" max="15347" width="18" style="1007" customWidth="1"/>
    <col min="15348" max="15348" width="18.5703125" style="1007" customWidth="1"/>
    <col min="15349" max="15349" width="18.140625" style="1007" customWidth="1"/>
    <col min="15350" max="15350" width="18.28515625" style="1007" customWidth="1"/>
    <col min="15351" max="15351" width="18" style="1007" customWidth="1"/>
    <col min="15352" max="15352" width="18.5703125" style="1007" bestFit="1" customWidth="1"/>
    <col min="15353" max="15353" width="18.140625" style="1007" bestFit="1" customWidth="1"/>
    <col min="15354" max="15354" width="18.28515625" style="1007" bestFit="1" customWidth="1"/>
    <col min="15355" max="15355" width="18" style="1007" customWidth="1"/>
    <col min="15356" max="15356" width="18.5703125" style="1007" bestFit="1" customWidth="1"/>
    <col min="15357" max="15357" width="19.5703125" style="1007" customWidth="1"/>
    <col min="15358" max="15358" width="19" style="1007" customWidth="1"/>
    <col min="15359" max="15359" width="16.85546875" style="1007" customWidth="1"/>
    <col min="15360" max="15360" width="19.140625" style="1007" customWidth="1"/>
    <col min="15361" max="15364" width="18.28515625" style="1007" customWidth="1"/>
    <col min="15365" max="15593" width="9.140625" style="1007" customWidth="1"/>
    <col min="15594" max="15594" width="52.7109375" style="1007" customWidth="1"/>
    <col min="15595" max="15595" width="17.7109375" style="1007" customWidth="1"/>
    <col min="15596" max="15596" width="18.5703125" style="1007" customWidth="1"/>
    <col min="15597" max="15597" width="18.28515625" style="1007" customWidth="1"/>
    <col min="15598" max="15598" width="18" style="1007"/>
    <col min="15599" max="15599" width="66.5703125" style="1007" customWidth="1"/>
    <col min="15600" max="15600" width="17.7109375" style="1007" customWidth="1"/>
    <col min="15601" max="15601" width="18.5703125" style="1007" customWidth="1"/>
    <col min="15602" max="15602" width="18.28515625" style="1007" customWidth="1"/>
    <col min="15603" max="15603" width="18" style="1007" customWidth="1"/>
    <col min="15604" max="15604" width="18.5703125" style="1007" customWidth="1"/>
    <col min="15605" max="15605" width="18.140625" style="1007" customWidth="1"/>
    <col min="15606" max="15606" width="18.28515625" style="1007" customWidth="1"/>
    <col min="15607" max="15607" width="18" style="1007" customWidth="1"/>
    <col min="15608" max="15608" width="18.5703125" style="1007" bestFit="1" customWidth="1"/>
    <col min="15609" max="15609" width="18.140625" style="1007" bestFit="1" customWidth="1"/>
    <col min="15610" max="15610" width="18.28515625" style="1007" bestFit="1" customWidth="1"/>
    <col min="15611" max="15611" width="18" style="1007" customWidth="1"/>
    <col min="15612" max="15612" width="18.5703125" style="1007" bestFit="1" customWidth="1"/>
    <col min="15613" max="15613" width="19.5703125" style="1007" customWidth="1"/>
    <col min="15614" max="15614" width="19" style="1007" customWidth="1"/>
    <col min="15615" max="15615" width="16.85546875" style="1007" customWidth="1"/>
    <col min="15616" max="15616" width="19.140625" style="1007" customWidth="1"/>
    <col min="15617" max="15620" width="18.28515625" style="1007" customWidth="1"/>
    <col min="15621" max="15849" width="9.140625" style="1007" customWidth="1"/>
    <col min="15850" max="15850" width="52.7109375" style="1007" customWidth="1"/>
    <col min="15851" max="15851" width="17.7109375" style="1007" customWidth="1"/>
    <col min="15852" max="15852" width="18.5703125" style="1007" customWidth="1"/>
    <col min="15853" max="15853" width="18.28515625" style="1007" customWidth="1"/>
    <col min="15854" max="15854" width="18" style="1007"/>
    <col min="15855" max="15855" width="66.5703125" style="1007" customWidth="1"/>
    <col min="15856" max="15856" width="17.7109375" style="1007" customWidth="1"/>
    <col min="15857" max="15857" width="18.5703125" style="1007" customWidth="1"/>
    <col min="15858" max="15858" width="18.28515625" style="1007" customWidth="1"/>
    <col min="15859" max="15859" width="18" style="1007" customWidth="1"/>
    <col min="15860" max="15860" width="18.5703125" style="1007" customWidth="1"/>
    <col min="15861" max="15861" width="18.140625" style="1007" customWidth="1"/>
    <col min="15862" max="15862" width="18.28515625" style="1007" customWidth="1"/>
    <col min="15863" max="15863" width="18" style="1007" customWidth="1"/>
    <col min="15864" max="15864" width="18.5703125" style="1007" bestFit="1" customWidth="1"/>
    <col min="15865" max="15865" width="18.140625" style="1007" bestFit="1" customWidth="1"/>
    <col min="15866" max="15866" width="18.28515625" style="1007" bestFit="1" customWidth="1"/>
    <col min="15867" max="15867" width="18" style="1007" customWidth="1"/>
    <col min="15868" max="15868" width="18.5703125" style="1007" bestFit="1" customWidth="1"/>
    <col min="15869" max="15869" width="19.5703125" style="1007" customWidth="1"/>
    <col min="15870" max="15870" width="19" style="1007" customWidth="1"/>
    <col min="15871" max="15871" width="16.85546875" style="1007" customWidth="1"/>
    <col min="15872" max="15872" width="19.140625" style="1007" customWidth="1"/>
    <col min="15873" max="15876" width="18.28515625" style="1007" customWidth="1"/>
    <col min="15877" max="16105" width="9.140625" style="1007" customWidth="1"/>
    <col min="16106" max="16106" width="52.7109375" style="1007" customWidth="1"/>
    <col min="16107" max="16107" width="17.7109375" style="1007" customWidth="1"/>
    <col min="16108" max="16108" width="18.5703125" style="1007" customWidth="1"/>
    <col min="16109" max="16109" width="18.28515625" style="1007" customWidth="1"/>
    <col min="16110" max="16110" width="18" style="1007"/>
    <col min="16111" max="16111" width="66.5703125" style="1007" customWidth="1"/>
    <col min="16112" max="16112" width="17.7109375" style="1007" customWidth="1"/>
    <col min="16113" max="16113" width="18.5703125" style="1007" customWidth="1"/>
    <col min="16114" max="16114" width="18.28515625" style="1007" customWidth="1"/>
    <col min="16115" max="16115" width="18" style="1007" customWidth="1"/>
    <col min="16116" max="16116" width="18.5703125" style="1007" customWidth="1"/>
    <col min="16117" max="16117" width="18.140625" style="1007" customWidth="1"/>
    <col min="16118" max="16118" width="18.28515625" style="1007" customWidth="1"/>
    <col min="16119" max="16119" width="18" style="1007" customWidth="1"/>
    <col min="16120" max="16120" width="18.5703125" style="1007" bestFit="1" customWidth="1"/>
    <col min="16121" max="16121" width="18.140625" style="1007" bestFit="1" customWidth="1"/>
    <col min="16122" max="16122" width="18.28515625" style="1007" bestFit="1" customWidth="1"/>
    <col min="16123" max="16123" width="18" style="1007" customWidth="1"/>
    <col min="16124" max="16124" width="18.5703125" style="1007" bestFit="1" customWidth="1"/>
    <col min="16125" max="16125" width="19.5703125" style="1007" customWidth="1"/>
    <col min="16126" max="16126" width="19" style="1007" customWidth="1"/>
    <col min="16127" max="16127" width="16.85546875" style="1007" customWidth="1"/>
    <col min="16128" max="16128" width="19.140625" style="1007" customWidth="1"/>
    <col min="16129" max="16132" width="18.28515625" style="1007" customWidth="1"/>
    <col min="16133" max="16384" width="9.140625" style="1007" customWidth="1"/>
  </cols>
  <sheetData>
    <row r="1" spans="1:37" ht="25.5">
      <c r="A1" s="1172" t="s">
        <v>322</v>
      </c>
    </row>
    <row r="2" spans="1:37" ht="36.75" thickBot="1">
      <c r="A2" s="2334" t="s">
        <v>1468</v>
      </c>
    </row>
    <row r="3" spans="1:37" ht="16.5" thickBot="1">
      <c r="A3" s="2360"/>
      <c r="B3" s="2335" t="s">
        <v>1141</v>
      </c>
      <c r="C3" s="2335" t="s">
        <v>1142</v>
      </c>
      <c r="D3" s="2335" t="s">
        <v>1143</v>
      </c>
      <c r="E3" s="2335" t="s">
        <v>1144</v>
      </c>
      <c r="F3" s="2335" t="s">
        <v>1146</v>
      </c>
      <c r="G3" s="2335" t="s">
        <v>1147</v>
      </c>
      <c r="H3" s="2335" t="s">
        <v>1148</v>
      </c>
      <c r="I3" s="2335" t="s">
        <v>1149</v>
      </c>
      <c r="J3" s="2335" t="s">
        <v>1018</v>
      </c>
      <c r="K3" s="2335" t="s">
        <v>1019</v>
      </c>
      <c r="L3" s="2335" t="s">
        <v>1020</v>
      </c>
      <c r="M3" s="2335" t="s">
        <v>1021</v>
      </c>
      <c r="N3" s="2335" t="s">
        <v>1023</v>
      </c>
      <c r="O3" s="2335" t="s">
        <v>1024</v>
      </c>
      <c r="P3" s="2335" t="s">
        <v>1025</v>
      </c>
      <c r="Q3" s="2335" t="s">
        <v>1026</v>
      </c>
      <c r="R3" s="2335" t="s">
        <v>1028</v>
      </c>
      <c r="S3" s="2335" t="s">
        <v>1029</v>
      </c>
      <c r="T3" s="2335" t="s">
        <v>1030</v>
      </c>
      <c r="U3" s="2335" t="s">
        <v>1031</v>
      </c>
      <c r="V3" s="2335" t="s">
        <v>1175</v>
      </c>
      <c r="W3" s="2335" t="s">
        <v>1176</v>
      </c>
      <c r="X3" s="2335" t="s">
        <v>1110</v>
      </c>
      <c r="Y3" s="2335" t="s">
        <v>1177</v>
      </c>
      <c r="Z3" s="2335" t="s">
        <v>1289</v>
      </c>
      <c r="AA3" s="2335" t="s">
        <v>1448</v>
      </c>
      <c r="AB3" s="2335" t="s">
        <v>1449</v>
      </c>
      <c r="AC3" s="2335" t="s">
        <v>1450</v>
      </c>
      <c r="AD3" s="2335" t="s">
        <v>1293</v>
      </c>
      <c r="AE3" s="2335" t="s">
        <v>1294</v>
      </c>
      <c r="AF3" s="2335" t="s">
        <v>1295</v>
      </c>
      <c r="AG3" s="2335" t="s">
        <v>1467</v>
      </c>
      <c r="AH3" s="2335" t="s">
        <v>1297</v>
      </c>
      <c r="AI3" s="2335" t="s">
        <v>1298</v>
      </c>
      <c r="AJ3" s="2335" t="s">
        <v>1299</v>
      </c>
      <c r="AK3" s="2335" t="s">
        <v>1300</v>
      </c>
    </row>
    <row r="4" spans="1:37" ht="16.5" thickBot="1">
      <c r="A4" s="2336" t="s">
        <v>1301</v>
      </c>
      <c r="B4" s="2379">
        <v>9432.1623636380136</v>
      </c>
      <c r="C4" s="2379">
        <v>10383.671456223572</v>
      </c>
      <c r="D4" s="2379">
        <v>10109.89160108073</v>
      </c>
      <c r="E4" s="2379">
        <v>-586.42529415000172</v>
      </c>
      <c r="F4" s="2379">
        <v>1272.6591659489841</v>
      </c>
      <c r="G4" s="2379">
        <v>2190.2422854572765</v>
      </c>
      <c r="H4" s="2379">
        <v>3401.2736695286326</v>
      </c>
      <c r="I4" s="2379">
        <v>7156.9337124070144</v>
      </c>
      <c r="J4" s="2379">
        <v>1648.693884332889</v>
      </c>
      <c r="K4" s="2379">
        <v>4061.9940488527718</v>
      </c>
      <c r="L4" s="2379">
        <v>2232.4462725236717</v>
      </c>
      <c r="M4" s="2379">
        <v>6636.5563158528457</v>
      </c>
      <c r="N4" s="2379">
        <v>5649.5364658480112</v>
      </c>
      <c r="O4" s="2379">
        <v>6705.7199991494745</v>
      </c>
      <c r="P4" s="2379">
        <v>-3282.0817716334768</v>
      </c>
      <c r="Q4" s="2379">
        <v>3584.4425082080252</v>
      </c>
      <c r="R4" s="2379">
        <v>4495.2088129936064</v>
      </c>
      <c r="S4" s="2379">
        <v>1333.6221466725374</v>
      </c>
      <c r="T4" s="2379">
        <v>8582.59995664296</v>
      </c>
      <c r="U4" s="2379">
        <v>4520.7865549804865</v>
      </c>
      <c r="V4" s="2379">
        <v>6554.4623385018158</v>
      </c>
      <c r="W4" s="2379">
        <v>4594.953519390886</v>
      </c>
      <c r="X4" s="2379">
        <v>3674.341454097098</v>
      </c>
      <c r="Y4" s="2379">
        <v>5324.4292515577226</v>
      </c>
      <c r="Z4" s="2379">
        <v>3213.8057902954242</v>
      </c>
      <c r="AA4" s="2379">
        <v>-185.89633599115132</v>
      </c>
      <c r="AB4" s="2379">
        <v>1373.9360109493373</v>
      </c>
      <c r="AC4" s="2379">
        <v>-3123.1587461424415</v>
      </c>
      <c r="AD4" s="2379">
        <v>-5669.8283722213</v>
      </c>
      <c r="AE4" s="2379">
        <v>-2059.6333370568645</v>
      </c>
      <c r="AF4" s="2379">
        <v>-5695.2673723611188</v>
      </c>
      <c r="AG4" s="2379">
        <v>-2013.9134523260245</v>
      </c>
      <c r="AH4" s="2379">
        <v>959.94032194687952</v>
      </c>
      <c r="AI4" s="2379">
        <v>-1838.8935811499778</v>
      </c>
      <c r="AJ4" s="2379">
        <v>-48.889367827221577</v>
      </c>
      <c r="AK4" s="2379">
        <v>3248.8557355293569</v>
      </c>
    </row>
    <row r="5" spans="1:37" ht="16.5" thickBot="1">
      <c r="A5" s="2339" t="s">
        <v>1469</v>
      </c>
      <c r="B5" s="2379">
        <v>12980.566877775365</v>
      </c>
      <c r="C5" s="2379">
        <v>15248.962967318825</v>
      </c>
      <c r="D5" s="2379">
        <v>15423.410799539442</v>
      </c>
      <c r="E5" s="2379">
        <v>2566.5212535086757</v>
      </c>
      <c r="F5" s="2379">
        <v>3380.7856355060549</v>
      </c>
      <c r="G5" s="2379">
        <v>4767.7523647996986</v>
      </c>
      <c r="H5" s="2379">
        <v>6596.0002746417158</v>
      </c>
      <c r="I5" s="2379">
        <v>10924.555983460214</v>
      </c>
      <c r="J5" s="2379">
        <v>6449.7318330962153</v>
      </c>
      <c r="K5" s="2379">
        <v>8009.005507001144</v>
      </c>
      <c r="L5" s="2379">
        <v>6931.635375781505</v>
      </c>
      <c r="M5" s="2379">
        <v>10381.245055874377</v>
      </c>
      <c r="N5" s="2379">
        <v>9891.3564150369275</v>
      </c>
      <c r="O5" s="2379">
        <v>11958.814797311465</v>
      </c>
      <c r="P5" s="2379">
        <v>3620.6650153089904</v>
      </c>
      <c r="Q5" s="2379">
        <v>9531.5979720710438</v>
      </c>
      <c r="R5" s="2379">
        <v>10418.125204863976</v>
      </c>
      <c r="S5" s="2379">
        <v>7039.6140310877199</v>
      </c>
      <c r="T5" s="2379">
        <v>13546.033235592909</v>
      </c>
      <c r="U5" s="2379">
        <v>9921.8080172080972</v>
      </c>
      <c r="V5" s="2379">
        <v>11411.437323688406</v>
      </c>
      <c r="W5" s="2379">
        <v>12079.949631642517</v>
      </c>
      <c r="X5" s="2379">
        <v>10074.058348569028</v>
      </c>
      <c r="Y5" s="2379">
        <v>10201.627795211292</v>
      </c>
      <c r="Z5" s="2379">
        <v>7588.3309666830155</v>
      </c>
      <c r="AA5" s="2379">
        <v>6037.6166704563584</v>
      </c>
      <c r="AB5" s="2379">
        <v>6443.3202122276962</v>
      </c>
      <c r="AC5" s="2379">
        <v>923.10294654192694</v>
      </c>
      <c r="AD5" s="2379">
        <v>-2702.662167579907</v>
      </c>
      <c r="AE5" s="2379">
        <v>51.341690410908996</v>
      </c>
      <c r="AF5" s="2379">
        <v>-2822.955369492156</v>
      </c>
      <c r="AG5" s="2379">
        <v>-972.74459171899252</v>
      </c>
      <c r="AH5" s="2379">
        <v>-832.51938002119186</v>
      </c>
      <c r="AI5" s="2379">
        <v>-1842.6324795698747</v>
      </c>
      <c r="AJ5" s="2379">
        <v>-122.86899088095379</v>
      </c>
      <c r="AK5" s="2379">
        <v>2261.962483126842</v>
      </c>
    </row>
    <row r="6" spans="1:37" ht="16.5" thickBot="1">
      <c r="A6" s="2380" t="s">
        <v>1470</v>
      </c>
      <c r="B6" s="2381">
        <v>21694.289259000005</v>
      </c>
      <c r="C6" s="2381">
        <v>26632.681034999998</v>
      </c>
      <c r="D6" s="2381">
        <v>26039.354162</v>
      </c>
      <c r="E6" s="2381">
        <v>11950.162536777778</v>
      </c>
      <c r="F6" s="2381">
        <v>10347.47601073059</v>
      </c>
      <c r="G6" s="2381">
        <v>12305.567997768601</v>
      </c>
      <c r="H6" s="2381">
        <v>15214.131666502832</v>
      </c>
      <c r="I6" s="2381">
        <v>18921.892917464644</v>
      </c>
      <c r="J6" s="2381">
        <v>18846.570525557629</v>
      </c>
      <c r="K6" s="2381">
        <v>18868.96399180451</v>
      </c>
      <c r="L6" s="2381">
        <v>19540.582466850876</v>
      </c>
      <c r="M6" s="2381">
        <v>21275.968468126986</v>
      </c>
      <c r="N6" s="2381">
        <v>23512.523979034257</v>
      </c>
      <c r="O6" s="2381">
        <v>26082.502673822921</v>
      </c>
      <c r="P6" s="2381">
        <v>23109.099652254361</v>
      </c>
      <c r="Q6" s="2381">
        <v>24459.701017678464</v>
      </c>
      <c r="R6" s="2381">
        <v>26104.277364195877</v>
      </c>
      <c r="S6" s="2381">
        <v>22523.74603078475</v>
      </c>
      <c r="T6" s="2381">
        <v>23714.924477899818</v>
      </c>
      <c r="U6" s="2381">
        <v>21979.383036638308</v>
      </c>
      <c r="V6" s="2381">
        <v>22890.350096795752</v>
      </c>
      <c r="W6" s="2381">
        <v>26279.600586450691</v>
      </c>
      <c r="X6" s="2381">
        <v>23391.705455893676</v>
      </c>
      <c r="Y6" s="2381">
        <v>22556.397792130268</v>
      </c>
      <c r="Z6" s="2381">
        <v>22166.850933911926</v>
      </c>
      <c r="AA6" s="2381">
        <v>22623.09805303254</v>
      </c>
      <c r="AB6" s="2381">
        <v>21182.853134681882</v>
      </c>
      <c r="AC6" s="2381">
        <v>16613.311923326513</v>
      </c>
      <c r="AD6" s="2381">
        <v>12114.17256668277</v>
      </c>
      <c r="AE6" s="2381">
        <v>13065.693868901881</v>
      </c>
      <c r="AF6" s="2381">
        <v>10459.154799053318</v>
      </c>
      <c r="AG6" s="2381">
        <v>10248.717287483052</v>
      </c>
      <c r="AH6" s="2381">
        <v>7601.8425455801034</v>
      </c>
      <c r="AI6" s="2381">
        <v>9263.5468642248889</v>
      </c>
      <c r="AJ6" s="2381">
        <v>7924.1358533231814</v>
      </c>
      <c r="AK6" s="2381">
        <v>9914.3696898875442</v>
      </c>
    </row>
    <row r="7" spans="1:37" ht="16.5" thickBot="1">
      <c r="A7" s="2348" t="s">
        <v>1471</v>
      </c>
      <c r="B7" s="2382">
        <v>21088.347200000004</v>
      </c>
      <c r="C7" s="2382">
        <v>26058.958199999997</v>
      </c>
      <c r="D7" s="2382">
        <v>25576.009299999998</v>
      </c>
      <c r="E7" s="2382">
        <v>11445.963077777778</v>
      </c>
      <c r="F7" s="2382">
        <v>9841.5095806305908</v>
      </c>
      <c r="G7" s="2382">
        <v>11872.281278968601</v>
      </c>
      <c r="H7" s="2382">
        <v>14817.339781502831</v>
      </c>
      <c r="I7" s="2382">
        <v>18247.391825564642</v>
      </c>
      <c r="J7" s="2382">
        <v>18097.658693627629</v>
      </c>
      <c r="K7" s="2382">
        <v>18207.963387884509</v>
      </c>
      <c r="L7" s="2382">
        <v>19006.794179730874</v>
      </c>
      <c r="M7" s="2382">
        <v>20493.656638756987</v>
      </c>
      <c r="N7" s="2382">
        <v>22553.490852984258</v>
      </c>
      <c r="O7" s="2382">
        <v>25287.91505687292</v>
      </c>
      <c r="P7" s="2382">
        <v>22420.50371101436</v>
      </c>
      <c r="Q7" s="2382">
        <v>23628.111479128464</v>
      </c>
      <c r="R7" s="2382">
        <v>25321.217502889998</v>
      </c>
      <c r="S7" s="2382">
        <v>21709.001338873335</v>
      </c>
      <c r="T7" s="2382">
        <v>23046.199975873336</v>
      </c>
      <c r="U7" s="2382">
        <v>21197.918622546666</v>
      </c>
      <c r="V7" s="2382">
        <v>21448.65403053</v>
      </c>
      <c r="W7" s="2382">
        <v>25153.75887759</v>
      </c>
      <c r="X7" s="2382">
        <v>22498.860600119999</v>
      </c>
      <c r="Y7" s="2382">
        <v>21473.418968554612</v>
      </c>
      <c r="Z7" s="2382">
        <v>20851.490372251927</v>
      </c>
      <c r="AA7" s="2382">
        <v>20209.560879094999</v>
      </c>
      <c r="AB7" s="2382">
        <v>20003.131205368452</v>
      </c>
      <c r="AC7" s="2382">
        <v>15451.131952687712</v>
      </c>
      <c r="AD7" s="2382">
        <v>11090.021178860001</v>
      </c>
      <c r="AE7" s="2382">
        <v>11677.827399341</v>
      </c>
      <c r="AF7" s="2382">
        <v>9993.5289955000007</v>
      </c>
      <c r="AG7" s="2382">
        <v>9682.0143455195866</v>
      </c>
      <c r="AH7" s="2382">
        <v>7045.3991071854698</v>
      </c>
      <c r="AI7" s="2382">
        <v>8299.3435063462603</v>
      </c>
      <c r="AJ7" s="2382">
        <v>7444.7565752410001</v>
      </c>
      <c r="AK7" s="2382">
        <v>9239.5397893243207</v>
      </c>
    </row>
    <row r="8" spans="1:37" ht="16.5" thickBot="1">
      <c r="A8" s="2348" t="s">
        <v>1309</v>
      </c>
      <c r="B8" s="2382">
        <v>605.94205900000009</v>
      </c>
      <c r="C8" s="2382">
        <v>573.72283500000003</v>
      </c>
      <c r="D8" s="2382">
        <v>463.34486200000003</v>
      </c>
      <c r="E8" s="2382">
        <v>504.19945899999999</v>
      </c>
      <c r="F8" s="2382">
        <v>505.96643009999997</v>
      </c>
      <c r="G8" s="2382">
        <v>433.28671879999996</v>
      </c>
      <c r="H8" s="2382">
        <v>396.79188500000004</v>
      </c>
      <c r="I8" s="2382">
        <v>674.50109189999989</v>
      </c>
      <c r="J8" s="2382">
        <v>748.91183192999995</v>
      </c>
      <c r="K8" s="2382">
        <v>661.00060392</v>
      </c>
      <c r="L8" s="2382">
        <v>533.78828712000006</v>
      </c>
      <c r="M8" s="2382">
        <v>782.31182936999994</v>
      </c>
      <c r="N8" s="2382">
        <v>959.03312604999985</v>
      </c>
      <c r="O8" s="2382">
        <v>794.58761694999998</v>
      </c>
      <c r="P8" s="2382">
        <v>688.59594124</v>
      </c>
      <c r="Q8" s="2382">
        <v>831.58953855000004</v>
      </c>
      <c r="R8" s="2382">
        <v>783.05986130587962</v>
      </c>
      <c r="S8" s="2382">
        <v>814.74469191141634</v>
      </c>
      <c r="T8" s="2382">
        <v>668.72450202648201</v>
      </c>
      <c r="U8" s="2382">
        <v>781.46441409164254</v>
      </c>
      <c r="V8" s="2382">
        <v>1441.6960662657516</v>
      </c>
      <c r="W8" s="2382">
        <v>1125.8417088606918</v>
      </c>
      <c r="X8" s="2382">
        <v>892.8448557736757</v>
      </c>
      <c r="Y8" s="2382">
        <v>1082.9788235756569</v>
      </c>
      <c r="Z8" s="2382">
        <v>1315.36056166</v>
      </c>
      <c r="AA8" s="2382">
        <v>2413.53717393754</v>
      </c>
      <c r="AB8" s="2382">
        <v>1179.7219293134299</v>
      </c>
      <c r="AC8" s="2382">
        <v>1162.1799706388013</v>
      </c>
      <c r="AD8" s="2382">
        <v>1024.1513878227679</v>
      </c>
      <c r="AE8" s="2382">
        <v>1387.86646956088</v>
      </c>
      <c r="AF8" s="2382">
        <v>465.62580355331716</v>
      </c>
      <c r="AG8" s="2382">
        <v>566.70294196346583</v>
      </c>
      <c r="AH8" s="2382">
        <v>556.44343839463363</v>
      </c>
      <c r="AI8" s="2382">
        <v>964.20335787862939</v>
      </c>
      <c r="AJ8" s="2382">
        <v>479.3792780821816</v>
      </c>
      <c r="AK8" s="2382">
        <v>674.8299005632233</v>
      </c>
    </row>
    <row r="9" spans="1:37" ht="16.5" thickBot="1">
      <c r="A9" s="2380" t="s">
        <v>1472</v>
      </c>
      <c r="B9" s="2381">
        <v>-8713.7223812246393</v>
      </c>
      <c r="C9" s="2381">
        <v>-11383.718067681173</v>
      </c>
      <c r="D9" s="2381">
        <v>-10615.943362460557</v>
      </c>
      <c r="E9" s="2381">
        <v>-9383.6412832691021</v>
      </c>
      <c r="F9" s="2381">
        <v>-6966.6903752245353</v>
      </c>
      <c r="G9" s="2381">
        <v>-7537.8156329689027</v>
      </c>
      <c r="H9" s="2381">
        <v>-8618.1313918611158</v>
      </c>
      <c r="I9" s="2381">
        <v>-7997.3369340044292</v>
      </c>
      <c r="J9" s="2381">
        <v>-12396.838692461413</v>
      </c>
      <c r="K9" s="2381">
        <v>-10859.958484803366</v>
      </c>
      <c r="L9" s="2381">
        <v>-12608.947091069371</v>
      </c>
      <c r="M9" s="2381">
        <v>-10894.72341225261</v>
      </c>
      <c r="N9" s="2381">
        <v>-13621.167563997329</v>
      </c>
      <c r="O9" s="2381">
        <v>-14123.687876511456</v>
      </c>
      <c r="P9" s="2381">
        <v>-19488.434636945371</v>
      </c>
      <c r="Q9" s="2381">
        <v>-14928.10304560742</v>
      </c>
      <c r="R9" s="2381">
        <v>-15686.152159331901</v>
      </c>
      <c r="S9" s="2381">
        <v>-15484.131999697031</v>
      </c>
      <c r="T9" s="2381">
        <v>-10168.891242306909</v>
      </c>
      <c r="U9" s="2381">
        <v>-12057.575019430211</v>
      </c>
      <c r="V9" s="2381">
        <v>-11478.912773107346</v>
      </c>
      <c r="W9" s="2381">
        <v>-14199.650954808174</v>
      </c>
      <c r="X9" s="2381">
        <v>-13317.647107324648</v>
      </c>
      <c r="Y9" s="2381">
        <v>-12354.769996918976</v>
      </c>
      <c r="Z9" s="2381">
        <v>-14578.519967228911</v>
      </c>
      <c r="AA9" s="2381">
        <v>-16585.481382576181</v>
      </c>
      <c r="AB9" s="2381">
        <v>-14739.532922454186</v>
      </c>
      <c r="AC9" s="2381">
        <v>-15690.208976784586</v>
      </c>
      <c r="AD9" s="2381">
        <v>-14816.834734262677</v>
      </c>
      <c r="AE9" s="2381">
        <v>-13014.352178490972</v>
      </c>
      <c r="AF9" s="2381">
        <v>-13282.110168545474</v>
      </c>
      <c r="AG9" s="2381">
        <v>-11221.461879202045</v>
      </c>
      <c r="AH9" s="2381">
        <v>-8434.3619256012953</v>
      </c>
      <c r="AI9" s="2381">
        <v>-11106.179343794764</v>
      </c>
      <c r="AJ9" s="2381">
        <v>-8047.0048442041352</v>
      </c>
      <c r="AK9" s="2381">
        <v>-7652.4072067607021</v>
      </c>
    </row>
    <row r="10" spans="1:37" ht="16.5" thickBot="1">
      <c r="A10" s="2342" t="s">
        <v>1473</v>
      </c>
      <c r="B10" s="2382">
        <v>-2162.823761223257</v>
      </c>
      <c r="C10" s="2382">
        <v>-2920.685065054467</v>
      </c>
      <c r="D10" s="2382">
        <v>-3558.9194852412502</v>
      </c>
      <c r="E10" s="2382">
        <v>-2071.6114045135123</v>
      </c>
      <c r="F10" s="2382">
        <v>-1079.2945875358271</v>
      </c>
      <c r="G10" s="2382">
        <v>-1739.2220752669637</v>
      </c>
      <c r="H10" s="2382">
        <v>-1981.035159865555</v>
      </c>
      <c r="I10" s="2382">
        <v>-2111.2162217232762</v>
      </c>
      <c r="J10" s="2382">
        <v>-2669.4290206270261</v>
      </c>
      <c r="K10" s="2382">
        <v>-3060.2628970504466</v>
      </c>
      <c r="L10" s="2382">
        <v>-3362.1069003506063</v>
      </c>
      <c r="M10" s="2382">
        <v>-2126.4650626086732</v>
      </c>
      <c r="N10" s="2382">
        <v>-2740.1596720435327</v>
      </c>
      <c r="O10" s="2382">
        <v>-5257.5847498420771</v>
      </c>
      <c r="P10" s="2382">
        <v>-7311.3077440774869</v>
      </c>
      <c r="Q10" s="2382">
        <v>-4040.4957317230437</v>
      </c>
      <c r="R10" s="2382">
        <v>-5670.0366243046938</v>
      </c>
      <c r="S10" s="2382">
        <v>-5395.1325443362412</v>
      </c>
      <c r="T10" s="2382">
        <v>-3716.1560678869619</v>
      </c>
      <c r="U10" s="2382">
        <v>-4240.8875676047737</v>
      </c>
      <c r="V10" s="2382">
        <v>-3574.4358793513429</v>
      </c>
      <c r="W10" s="2382">
        <v>-5402.7754767641218</v>
      </c>
      <c r="X10" s="2382">
        <v>-3692.0746611637205</v>
      </c>
      <c r="Y10" s="2382">
        <v>-2474.1349222808294</v>
      </c>
      <c r="Z10" s="2382">
        <v>-2685.963584064722</v>
      </c>
      <c r="AA10" s="2382">
        <v>-4949.326838242052</v>
      </c>
      <c r="AB10" s="2382">
        <v>-3902.1328729603829</v>
      </c>
      <c r="AC10" s="2382">
        <v>-2268.6095273417341</v>
      </c>
      <c r="AD10" s="2382">
        <v>-2412.0925564054414</v>
      </c>
      <c r="AE10" s="2382">
        <v>-2353.2720230487062</v>
      </c>
      <c r="AF10" s="2382">
        <v>-2535.4338281479581</v>
      </c>
      <c r="AG10" s="2382">
        <v>-1194.1200174294254</v>
      </c>
      <c r="AH10" s="2382">
        <v>-1935.9467181645546</v>
      </c>
      <c r="AI10" s="2382">
        <v>-2597.2630809352204</v>
      </c>
      <c r="AJ10" s="2382">
        <v>-2303.2381937082018</v>
      </c>
      <c r="AK10" s="2382">
        <v>-2113.9736159818649</v>
      </c>
    </row>
    <row r="11" spans="1:37" ht="16.5" thickBot="1">
      <c r="A11" s="2348" t="s">
        <v>1474</v>
      </c>
      <c r="B11" s="2382">
        <v>-6550.8986200013824</v>
      </c>
      <c r="C11" s="2382">
        <v>-8463.0330026267056</v>
      </c>
      <c r="D11" s="2382">
        <v>-7057.023877219307</v>
      </c>
      <c r="E11" s="2382">
        <v>-7312.0298787555894</v>
      </c>
      <c r="F11" s="2382">
        <v>-5887.395787688708</v>
      </c>
      <c r="G11" s="2382">
        <v>-5798.5935577019391</v>
      </c>
      <c r="H11" s="2382">
        <v>-6637.0962319955615</v>
      </c>
      <c r="I11" s="2382">
        <v>-5886.1207122811529</v>
      </c>
      <c r="J11" s="2382">
        <v>-9727.4096718343862</v>
      </c>
      <c r="K11" s="2382">
        <v>-7799.6955877529199</v>
      </c>
      <c r="L11" s="2382">
        <v>-9246.8401907187654</v>
      </c>
      <c r="M11" s="2382">
        <v>-8768.2583496439365</v>
      </c>
      <c r="N11" s="2382">
        <v>-10881.007891953797</v>
      </c>
      <c r="O11" s="2382">
        <v>-8866.103126669379</v>
      </c>
      <c r="P11" s="2382">
        <v>-12177.126892867886</v>
      </c>
      <c r="Q11" s="2382">
        <v>-10887.607313884377</v>
      </c>
      <c r="R11" s="2382">
        <v>-10016.115535027207</v>
      </c>
      <c r="S11" s="2382">
        <v>-10088.99945536079</v>
      </c>
      <c r="T11" s="2382">
        <v>-6452.7351744199468</v>
      </c>
      <c r="U11" s="2382">
        <v>-7816.6874518254372</v>
      </c>
      <c r="V11" s="2382">
        <v>-7904.4768937560029</v>
      </c>
      <c r="W11" s="2382">
        <v>-8796.8754780440522</v>
      </c>
      <c r="X11" s="2382">
        <v>-9625.5724461609279</v>
      </c>
      <c r="Y11" s="2382">
        <v>-9880.6350746381468</v>
      </c>
      <c r="Z11" s="2382">
        <v>-11892.556383164188</v>
      </c>
      <c r="AA11" s="2382">
        <v>-11636.154544334127</v>
      </c>
      <c r="AB11" s="2382">
        <v>-10837.400049493803</v>
      </c>
      <c r="AC11" s="2382">
        <v>-13421.599449442852</v>
      </c>
      <c r="AD11" s="2382">
        <v>-12404.742177857235</v>
      </c>
      <c r="AE11" s="2382">
        <v>-10661.080155442265</v>
      </c>
      <c r="AF11" s="2382">
        <v>-10746.676340397516</v>
      </c>
      <c r="AG11" s="2382">
        <v>-10027.341861772618</v>
      </c>
      <c r="AH11" s="2382">
        <v>-6498.4152074367403</v>
      </c>
      <c r="AI11" s="2382">
        <v>-8508.9162628595441</v>
      </c>
      <c r="AJ11" s="2382">
        <v>-5743.7666504959334</v>
      </c>
      <c r="AK11" s="2382">
        <v>-5538.4335907788372</v>
      </c>
    </row>
    <row r="12" spans="1:37" ht="16.5" thickBot="1">
      <c r="A12" s="2348" t="s">
        <v>1475</v>
      </c>
      <c r="B12" s="2382">
        <v>0</v>
      </c>
      <c r="C12" s="2382">
        <v>0</v>
      </c>
      <c r="D12" s="2382">
        <v>0</v>
      </c>
      <c r="E12" s="2382">
        <v>0</v>
      </c>
      <c r="F12" s="2382">
        <v>0</v>
      </c>
      <c r="G12" s="2382">
        <v>0</v>
      </c>
      <c r="H12" s="2382">
        <v>0</v>
      </c>
      <c r="I12" s="2382">
        <v>0</v>
      </c>
      <c r="J12" s="2382">
        <v>0</v>
      </c>
      <c r="K12" s="2382">
        <v>0</v>
      </c>
      <c r="L12" s="2382">
        <v>0</v>
      </c>
      <c r="M12" s="2382">
        <v>0</v>
      </c>
      <c r="N12" s="2382">
        <v>0</v>
      </c>
      <c r="O12" s="2382">
        <v>0</v>
      </c>
      <c r="P12" s="2382">
        <v>0</v>
      </c>
      <c r="Q12" s="2382">
        <v>0</v>
      </c>
      <c r="R12" s="2382">
        <v>0</v>
      </c>
      <c r="S12" s="2382">
        <v>0</v>
      </c>
      <c r="T12" s="2382">
        <v>0</v>
      </c>
      <c r="U12" s="2382">
        <v>0</v>
      </c>
      <c r="V12" s="2382">
        <v>0</v>
      </c>
      <c r="W12" s="2382">
        <v>0</v>
      </c>
      <c r="X12" s="2382">
        <v>0</v>
      </c>
      <c r="Y12" s="2382">
        <v>0</v>
      </c>
      <c r="Z12" s="2382">
        <v>0</v>
      </c>
      <c r="AA12" s="2382">
        <v>0</v>
      </c>
      <c r="AB12" s="2382">
        <v>0</v>
      </c>
      <c r="AC12" s="2382">
        <v>0</v>
      </c>
      <c r="AD12" s="2382">
        <v>0</v>
      </c>
      <c r="AE12" s="2382">
        <v>0</v>
      </c>
      <c r="AF12" s="2382">
        <v>0</v>
      </c>
      <c r="AG12" s="2382">
        <v>0</v>
      </c>
      <c r="AH12" s="2382">
        <v>0</v>
      </c>
      <c r="AI12" s="2382">
        <v>0</v>
      </c>
      <c r="AJ12" s="2382">
        <v>0</v>
      </c>
      <c r="AK12" s="2382">
        <v>0</v>
      </c>
    </row>
    <row r="13" spans="1:37" ht="16.5" thickBot="1">
      <c r="A13" s="2339" t="s">
        <v>1476</v>
      </c>
      <c r="B13" s="2379">
        <v>-5461.89065403735</v>
      </c>
      <c r="C13" s="2379">
        <v>-5254.9446185952556</v>
      </c>
      <c r="D13" s="2379">
        <v>-5294.6763374587126</v>
      </c>
      <c r="E13" s="2379">
        <v>-6241.859723925345</v>
      </c>
      <c r="F13" s="2379">
        <v>-3884.568346768744</v>
      </c>
      <c r="G13" s="2379">
        <v>-4069.696616193055</v>
      </c>
      <c r="H13" s="2379">
        <v>-4263.5153874920907</v>
      </c>
      <c r="I13" s="2379">
        <v>-4443.5115585503909</v>
      </c>
      <c r="J13" s="2379">
        <v>-4531.6134628825675</v>
      </c>
      <c r="K13" s="2379">
        <v>-4239.1447353119029</v>
      </c>
      <c r="L13" s="2379">
        <v>-5169.0847560869915</v>
      </c>
      <c r="M13" s="2379">
        <v>-4532.3575841467082</v>
      </c>
      <c r="N13" s="2379">
        <v>-4488.4955867518875</v>
      </c>
      <c r="O13" s="2379">
        <v>-4304.4977906669228</v>
      </c>
      <c r="P13" s="2379">
        <v>-6116.1689577633715</v>
      </c>
      <c r="Q13" s="2379">
        <v>-6452.0342663621022</v>
      </c>
      <c r="R13" s="2379">
        <v>-5734.1604395371105</v>
      </c>
      <c r="S13" s="2379">
        <v>-5058.0643478104312</v>
      </c>
      <c r="T13" s="2379">
        <v>-4673.1984528110788</v>
      </c>
      <c r="U13" s="2379">
        <v>-6250.4238812360582</v>
      </c>
      <c r="V13" s="2379">
        <v>-4871.7524900760409</v>
      </c>
      <c r="W13" s="2379">
        <v>-4930.4775589709161</v>
      </c>
      <c r="X13" s="2379">
        <v>-4945.613271672747</v>
      </c>
      <c r="Y13" s="2379">
        <v>-5360.9715503534926</v>
      </c>
      <c r="Z13" s="2379">
        <v>-5340.7223868625042</v>
      </c>
      <c r="AA13" s="2379">
        <v>-6397.2190973612269</v>
      </c>
      <c r="AB13" s="2379">
        <v>-5190.6664465845943</v>
      </c>
      <c r="AC13" s="2379">
        <v>-5537.5083464994723</v>
      </c>
      <c r="AD13" s="2379">
        <v>-4580.398972382407</v>
      </c>
      <c r="AE13" s="2379">
        <v>-3584.0774736745307</v>
      </c>
      <c r="AF13" s="2379">
        <v>-4901.2990240750405</v>
      </c>
      <c r="AG13" s="2379">
        <v>-3386.8808048143469</v>
      </c>
      <c r="AH13" s="2379">
        <v>-1997.0648574628613</v>
      </c>
      <c r="AI13" s="2379">
        <v>-2069.8217602806549</v>
      </c>
      <c r="AJ13" s="2379">
        <v>-2395.1957560496612</v>
      </c>
      <c r="AK13" s="2379">
        <v>-1944.8148348122802</v>
      </c>
    </row>
    <row r="14" spans="1:37" ht="16.5" thickBot="1">
      <c r="A14" s="2380" t="s">
        <v>1387</v>
      </c>
      <c r="B14" s="2382">
        <v>474.61940960000004</v>
      </c>
      <c r="C14" s="2382">
        <v>479.72091999999998</v>
      </c>
      <c r="D14" s="2382">
        <v>666.00889600000005</v>
      </c>
      <c r="E14" s="2382">
        <v>657.76755440000011</v>
      </c>
      <c r="F14" s="2382">
        <v>490.55699499999997</v>
      </c>
      <c r="G14" s="2382">
        <v>577.07977500000004</v>
      </c>
      <c r="H14" s="2382">
        <v>578.29074500000002</v>
      </c>
      <c r="I14" s="2382">
        <v>596.48663499999998</v>
      </c>
      <c r="J14" s="2382">
        <v>701.81402265221675</v>
      </c>
      <c r="K14" s="2382">
        <v>764.93254851473728</v>
      </c>
      <c r="L14" s="2382">
        <v>828.74980357594654</v>
      </c>
      <c r="M14" s="2382">
        <v>822.20655727525968</v>
      </c>
      <c r="N14" s="2382">
        <v>855.78714819687502</v>
      </c>
      <c r="O14" s="2382">
        <v>897.01585819687512</v>
      </c>
      <c r="P14" s="2382">
        <v>887.54479819687504</v>
      </c>
      <c r="Q14" s="2382">
        <v>774.46525819687508</v>
      </c>
      <c r="R14" s="2382">
        <v>679.51372834888139</v>
      </c>
      <c r="S14" s="2382">
        <v>530.647463519741</v>
      </c>
      <c r="T14" s="2382">
        <v>684.54611300628585</v>
      </c>
      <c r="U14" s="2382">
        <v>525.06753546937205</v>
      </c>
      <c r="V14" s="2382">
        <v>509.42969000000005</v>
      </c>
      <c r="W14" s="2382">
        <v>534.00842900000009</v>
      </c>
      <c r="X14" s="2382">
        <v>813.37584300000015</v>
      </c>
      <c r="Y14" s="2382">
        <v>558.98833999999999</v>
      </c>
      <c r="Z14" s="2382">
        <v>499.26372000000003</v>
      </c>
      <c r="AA14" s="2382">
        <v>508.73786576880002</v>
      </c>
      <c r="AB14" s="2382">
        <v>487.62175000000002</v>
      </c>
      <c r="AC14" s="2382">
        <v>495.72712999999999</v>
      </c>
      <c r="AD14" s="2382">
        <v>769.17879167804745</v>
      </c>
      <c r="AE14" s="2382">
        <v>746.19968358004917</v>
      </c>
      <c r="AF14" s="2382">
        <v>810.39190051402102</v>
      </c>
      <c r="AG14" s="2382">
        <v>834.25911792749912</v>
      </c>
      <c r="AH14" s="2382">
        <v>1061.1478355675322</v>
      </c>
      <c r="AI14" s="2382">
        <v>919.65139810712344</v>
      </c>
      <c r="AJ14" s="2382">
        <v>758.24908723841168</v>
      </c>
      <c r="AK14" s="2382">
        <v>853.21267441638315</v>
      </c>
    </row>
    <row r="15" spans="1:37" ht="16.5" thickBot="1">
      <c r="A15" s="2383" t="s">
        <v>1477</v>
      </c>
      <c r="B15" s="2382">
        <v>196.95260000000002</v>
      </c>
      <c r="C15" s="2382">
        <v>214.41500000000002</v>
      </c>
      <c r="D15" s="2382">
        <v>431.58600000000001</v>
      </c>
      <c r="E15" s="2382">
        <v>373.85640000000001</v>
      </c>
      <c r="F15" s="2382">
        <v>229.31</v>
      </c>
      <c r="G15" s="2382">
        <v>284.41000000000003</v>
      </c>
      <c r="H15" s="2382">
        <v>298.33999999999997</v>
      </c>
      <c r="I15" s="2382">
        <v>298.35000000000002</v>
      </c>
      <c r="J15" s="2382">
        <v>398.71613262999995</v>
      </c>
      <c r="K15" s="2382">
        <v>503.91633080000003</v>
      </c>
      <c r="L15" s="2382">
        <v>579.65470444000005</v>
      </c>
      <c r="M15" s="2382">
        <v>511.29</v>
      </c>
      <c r="N15" s="2382">
        <v>388.15999999999997</v>
      </c>
      <c r="O15" s="2382">
        <v>435.68</v>
      </c>
      <c r="P15" s="2382">
        <v>440.96</v>
      </c>
      <c r="Q15" s="2382">
        <v>335.87</v>
      </c>
      <c r="R15" s="2382">
        <v>379.02082805916575</v>
      </c>
      <c r="S15" s="2382">
        <v>341.12336207124139</v>
      </c>
      <c r="T15" s="2382">
        <v>402.28681092191357</v>
      </c>
      <c r="U15" s="2382">
        <v>283.23289396767927</v>
      </c>
      <c r="V15" s="2382">
        <v>218.19</v>
      </c>
      <c r="W15" s="2382">
        <v>241.83100000000002</v>
      </c>
      <c r="X15" s="2382">
        <v>387.77099999999996</v>
      </c>
      <c r="Y15" s="2382">
        <v>260.48</v>
      </c>
      <c r="Z15" s="2382">
        <v>194.75</v>
      </c>
      <c r="AA15" s="2382">
        <v>202.67000000000002</v>
      </c>
      <c r="AB15" s="2382">
        <v>188.82</v>
      </c>
      <c r="AC15" s="2382">
        <v>188.136</v>
      </c>
      <c r="AD15" s="2382">
        <v>453.94712728024729</v>
      </c>
      <c r="AE15" s="2382">
        <v>402.6815565344732</v>
      </c>
      <c r="AF15" s="2382">
        <v>473.01387706982996</v>
      </c>
      <c r="AG15" s="2382">
        <v>478.3962168938599</v>
      </c>
      <c r="AH15" s="2382">
        <v>479.97874597882696</v>
      </c>
      <c r="AI15" s="2382">
        <v>330.6110490604234</v>
      </c>
      <c r="AJ15" s="2382">
        <v>373.73016861790677</v>
      </c>
      <c r="AK15" s="2382">
        <v>328.79315090381135</v>
      </c>
    </row>
    <row r="16" spans="1:37" ht="16.5" thickBot="1">
      <c r="A16" s="2383" t="s">
        <v>1478</v>
      </c>
      <c r="B16" s="2382">
        <v>154.59390000000002</v>
      </c>
      <c r="C16" s="2382">
        <v>143.14249999999998</v>
      </c>
      <c r="D16" s="2382">
        <v>114.514</v>
      </c>
      <c r="E16" s="2382">
        <v>160.31960000000001</v>
      </c>
      <c r="F16" s="2382">
        <v>132.6688</v>
      </c>
      <c r="G16" s="2382">
        <v>162.19040000000001</v>
      </c>
      <c r="H16" s="2382">
        <v>149.41</v>
      </c>
      <c r="I16" s="2382">
        <v>164.17080000000001</v>
      </c>
      <c r="J16" s="2382">
        <v>161.24888006873672</v>
      </c>
      <c r="K16" s="2382">
        <v>126.70911997899714</v>
      </c>
      <c r="L16" s="2382">
        <v>115.21919998090647</v>
      </c>
      <c r="M16" s="2382">
        <v>172.75879997135971</v>
      </c>
      <c r="N16" s="2382">
        <v>175.95172000000002</v>
      </c>
      <c r="O16" s="2382">
        <v>163.38374000000002</v>
      </c>
      <c r="P16" s="2382">
        <v>150.81576000000001</v>
      </c>
      <c r="Q16" s="2382">
        <v>138.24778000000001</v>
      </c>
      <c r="R16" s="2382">
        <v>141.94228496543559</v>
      </c>
      <c r="S16" s="2382">
        <v>139.89170144849956</v>
      </c>
      <c r="T16" s="2382">
        <v>141.71546208437223</v>
      </c>
      <c r="U16" s="2382">
        <v>135.47055150169268</v>
      </c>
      <c r="V16" s="2382">
        <v>140.32999999999998</v>
      </c>
      <c r="W16" s="2382">
        <v>134.43</v>
      </c>
      <c r="X16" s="2382">
        <v>132.13</v>
      </c>
      <c r="Y16" s="2382">
        <v>135.5</v>
      </c>
      <c r="Z16" s="2382">
        <v>140.82</v>
      </c>
      <c r="AA16" s="2382">
        <v>134.32999999999998</v>
      </c>
      <c r="AB16" s="2382">
        <v>132.23000000000002</v>
      </c>
      <c r="AC16" s="2382">
        <v>135.75</v>
      </c>
      <c r="AD16" s="2382">
        <v>96.182000000000002</v>
      </c>
      <c r="AE16" s="2382">
        <v>105.79800000000002</v>
      </c>
      <c r="AF16" s="2382">
        <v>96.16</v>
      </c>
      <c r="AG16" s="2382">
        <v>105.776</v>
      </c>
      <c r="AH16" s="2382">
        <v>327.95314215600126</v>
      </c>
      <c r="AI16" s="2382">
        <v>349.34521626413385</v>
      </c>
      <c r="AJ16" s="2382">
        <v>168.11232052584478</v>
      </c>
      <c r="AK16" s="2382">
        <v>224.88428514726687</v>
      </c>
    </row>
    <row r="17" spans="1:37" ht="16.5" thickBot="1">
      <c r="A17" s="2383" t="s">
        <v>1479</v>
      </c>
      <c r="B17" s="2382">
        <v>2.8499999999999998E-2</v>
      </c>
      <c r="C17" s="2382">
        <v>7.2299999999999989E-2</v>
      </c>
      <c r="D17" s="2382">
        <v>0.20100000000000001</v>
      </c>
      <c r="E17" s="2382">
        <v>7.0499999999999993E-2</v>
      </c>
      <c r="F17" s="2382">
        <v>0.16605</v>
      </c>
      <c r="G17" s="2382">
        <v>0.29099999999999998</v>
      </c>
      <c r="H17" s="2382">
        <v>0.10395</v>
      </c>
      <c r="I17" s="2382">
        <v>0.20550000000000002</v>
      </c>
      <c r="J17" s="2382">
        <v>0.29659893749999999</v>
      </c>
      <c r="K17" s="2382">
        <v>0.4266693285</v>
      </c>
      <c r="L17" s="2382">
        <v>0.1173194145</v>
      </c>
      <c r="M17" s="2382">
        <v>0.17804999999999996</v>
      </c>
      <c r="N17" s="2382">
        <v>0.70499999999999985</v>
      </c>
      <c r="O17" s="2382">
        <v>0.65400000000000003</v>
      </c>
      <c r="P17" s="2382">
        <v>0.23924999999999999</v>
      </c>
      <c r="Q17" s="2382">
        <v>0.06</v>
      </c>
      <c r="R17" s="2382">
        <v>0.58770169649999993</v>
      </c>
      <c r="S17" s="2382">
        <v>0.43049999999999999</v>
      </c>
      <c r="T17" s="2382">
        <v>0.42899999999999999</v>
      </c>
      <c r="U17" s="2382">
        <v>0.33299999999999996</v>
      </c>
      <c r="V17" s="2382">
        <v>1.107</v>
      </c>
      <c r="W17" s="2382">
        <v>1.0237499999999999</v>
      </c>
      <c r="X17" s="2382">
        <v>0.89249999999999996</v>
      </c>
      <c r="Y17" s="2382">
        <v>1.0934999999999999</v>
      </c>
      <c r="Z17" s="2382">
        <v>2.4539999999999997</v>
      </c>
      <c r="AA17" s="2382">
        <v>16.893000000000001</v>
      </c>
      <c r="AB17" s="2382">
        <v>1.4654999999999998</v>
      </c>
      <c r="AC17" s="2382">
        <v>1.3414500000000003</v>
      </c>
      <c r="AD17" s="2382">
        <v>10.94</v>
      </c>
      <c r="AE17" s="2382">
        <v>11.34</v>
      </c>
      <c r="AF17" s="2382">
        <v>14.469999999999999</v>
      </c>
      <c r="AG17" s="2382">
        <v>6.36</v>
      </c>
      <c r="AH17" s="2382">
        <v>8.1589821882951661</v>
      </c>
      <c r="AI17" s="2382">
        <v>27.005261914245136</v>
      </c>
      <c r="AJ17" s="2382">
        <v>15.192280144803339</v>
      </c>
      <c r="AK17" s="2382">
        <v>29.259970824335586</v>
      </c>
    </row>
    <row r="18" spans="1:37" ht="16.5" thickBot="1">
      <c r="A18" s="2383" t="s">
        <v>1480</v>
      </c>
      <c r="B18" s="2382">
        <v>8.1000000000000014</v>
      </c>
      <c r="C18" s="2382">
        <v>7.5</v>
      </c>
      <c r="D18" s="2382">
        <v>6</v>
      </c>
      <c r="E18" s="2382">
        <v>8.4</v>
      </c>
      <c r="F18" s="2382">
        <v>9</v>
      </c>
      <c r="G18" s="2382">
        <v>10</v>
      </c>
      <c r="H18" s="2382">
        <v>8</v>
      </c>
      <c r="I18" s="2382">
        <v>10</v>
      </c>
      <c r="J18" s="2382">
        <v>13.440000000000001</v>
      </c>
      <c r="K18" s="2382">
        <v>10.56</v>
      </c>
      <c r="L18" s="2382">
        <v>9.6000000000000014</v>
      </c>
      <c r="M18" s="2382">
        <v>14.4</v>
      </c>
      <c r="N18" s="2382">
        <v>11.088000000000001</v>
      </c>
      <c r="O18" s="2382">
        <v>13.103999999999999</v>
      </c>
      <c r="P18" s="2382">
        <v>12.096</v>
      </c>
      <c r="Q18" s="2382">
        <v>14.112000000000002</v>
      </c>
      <c r="R18" s="2382">
        <v>11.088000000000001</v>
      </c>
      <c r="S18" s="2382">
        <v>12.240000000000002</v>
      </c>
      <c r="T18" s="2382">
        <v>13.200000000000001</v>
      </c>
      <c r="U18" s="2382">
        <v>14.4</v>
      </c>
      <c r="V18" s="2382">
        <v>12</v>
      </c>
      <c r="W18" s="2382">
        <v>12.240000000000002</v>
      </c>
      <c r="X18" s="2382">
        <v>13.440000000000001</v>
      </c>
      <c r="Y18" s="2382">
        <v>14.4</v>
      </c>
      <c r="Z18" s="2382">
        <v>14.4</v>
      </c>
      <c r="AA18" s="2382">
        <v>12.240000000000002</v>
      </c>
      <c r="AB18" s="2382">
        <v>13.440000000000001</v>
      </c>
      <c r="AC18" s="2382">
        <v>13.56</v>
      </c>
      <c r="AD18" s="2382">
        <v>15.840000000000002</v>
      </c>
      <c r="AE18" s="2382">
        <v>17.28</v>
      </c>
      <c r="AF18" s="2382">
        <v>21.6</v>
      </c>
      <c r="AG18" s="2382">
        <v>22.464000000000002</v>
      </c>
      <c r="AH18" s="2382">
        <v>49.591444094788699</v>
      </c>
      <c r="AI18" s="2382">
        <v>12.517091792969778</v>
      </c>
      <c r="AJ18" s="2382">
        <v>18.039456862206766</v>
      </c>
      <c r="AK18" s="2382">
        <v>37.504178592992758</v>
      </c>
    </row>
    <row r="19" spans="1:37" ht="16.5" thickBot="1">
      <c r="A19" s="2348" t="s">
        <v>1481</v>
      </c>
      <c r="B19" s="2382">
        <v>0</v>
      </c>
      <c r="C19" s="2382">
        <v>0</v>
      </c>
      <c r="D19" s="2382">
        <v>0</v>
      </c>
      <c r="E19" s="2382">
        <v>0</v>
      </c>
      <c r="F19" s="2382">
        <v>0</v>
      </c>
      <c r="G19" s="2382">
        <v>0</v>
      </c>
      <c r="H19" s="2382">
        <v>0</v>
      </c>
      <c r="I19" s="2382">
        <v>0</v>
      </c>
      <c r="J19" s="2382">
        <v>0</v>
      </c>
      <c r="K19" s="2382">
        <v>0</v>
      </c>
      <c r="L19" s="2382">
        <v>0</v>
      </c>
      <c r="M19" s="2382">
        <v>0</v>
      </c>
      <c r="N19" s="2382">
        <v>0</v>
      </c>
      <c r="O19" s="2382">
        <v>0</v>
      </c>
      <c r="P19" s="2382">
        <v>0</v>
      </c>
      <c r="Q19" s="2382">
        <v>0</v>
      </c>
      <c r="R19" s="2382">
        <v>0</v>
      </c>
      <c r="S19" s="2382">
        <v>0</v>
      </c>
      <c r="T19" s="2382">
        <v>0</v>
      </c>
      <c r="U19" s="2382">
        <v>0</v>
      </c>
      <c r="V19" s="2382">
        <v>0</v>
      </c>
      <c r="W19" s="2382">
        <v>0</v>
      </c>
      <c r="X19" s="2382">
        <v>0</v>
      </c>
      <c r="Y19" s="2382">
        <v>0</v>
      </c>
      <c r="Z19" s="2382">
        <v>0</v>
      </c>
      <c r="AA19" s="2382">
        <v>0</v>
      </c>
      <c r="AB19" s="2382">
        <v>0</v>
      </c>
      <c r="AC19" s="2382">
        <v>0</v>
      </c>
      <c r="AD19" s="2382">
        <v>0</v>
      </c>
      <c r="AE19" s="2382">
        <v>0</v>
      </c>
      <c r="AF19" s="2382">
        <v>0</v>
      </c>
      <c r="AG19" s="2382">
        <v>0</v>
      </c>
      <c r="AH19" s="2382">
        <v>0</v>
      </c>
      <c r="AI19" s="2382">
        <v>0</v>
      </c>
      <c r="AJ19" s="2382">
        <v>0</v>
      </c>
      <c r="AK19" s="2382">
        <v>0</v>
      </c>
    </row>
    <row r="20" spans="1:37" ht="16.5" thickBot="1">
      <c r="A20" s="2348" t="s">
        <v>1482</v>
      </c>
      <c r="B20" s="2382">
        <v>4.0500000000000007</v>
      </c>
      <c r="C20" s="2382">
        <v>3.75</v>
      </c>
      <c r="D20" s="2382">
        <v>3</v>
      </c>
      <c r="E20" s="2382">
        <v>4.2</v>
      </c>
      <c r="F20" s="2382">
        <v>0.84519999999999995</v>
      </c>
      <c r="G20" s="2382">
        <v>1.7991000000000004</v>
      </c>
      <c r="H20" s="2382">
        <v>2.5273000000000003</v>
      </c>
      <c r="I20" s="2382">
        <v>2.9952000000000001</v>
      </c>
      <c r="J20" s="2382">
        <v>6.3326716314000002</v>
      </c>
      <c r="K20" s="2382">
        <v>3.06539407</v>
      </c>
      <c r="L20" s="2382">
        <v>2.9732054463999997</v>
      </c>
      <c r="M20" s="2382">
        <v>1.6233023039000001</v>
      </c>
      <c r="N20" s="2382">
        <v>2.1374</v>
      </c>
      <c r="O20" s="2382">
        <v>7.3221000000000007</v>
      </c>
      <c r="P20" s="2382">
        <v>1.7693000000000001</v>
      </c>
      <c r="Q20" s="2382">
        <v>4.8843000000000005</v>
      </c>
      <c r="R20" s="2382">
        <v>0.85450000000000004</v>
      </c>
      <c r="S20" s="2382">
        <v>3.1506000000000003</v>
      </c>
      <c r="T20" s="2382">
        <v>3.7853999999999997</v>
      </c>
      <c r="U20" s="2382">
        <v>3.5507</v>
      </c>
      <c r="V20" s="2382">
        <v>2.8626</v>
      </c>
      <c r="W20" s="2382">
        <v>7.6629600000000009</v>
      </c>
      <c r="X20" s="2382">
        <v>2.4630800000000002</v>
      </c>
      <c r="Y20" s="2382">
        <v>9.2051600000000011</v>
      </c>
      <c r="Z20" s="2382">
        <v>4.3640999999999996</v>
      </c>
      <c r="AA20" s="2382">
        <v>2.3699657687999998</v>
      </c>
      <c r="AB20" s="2382">
        <v>3.4993000000000003</v>
      </c>
      <c r="AC20" s="2382">
        <v>3.9099900000000005</v>
      </c>
      <c r="AD20" s="2382">
        <v>46.607627990534361</v>
      </c>
      <c r="AE20" s="2382">
        <v>57.394283935935491</v>
      </c>
      <c r="AF20" s="2382">
        <v>67.371074544484927</v>
      </c>
      <c r="AG20" s="2382">
        <v>82.1867234581823</v>
      </c>
      <c r="AH20" s="2382">
        <v>55.229163865035304</v>
      </c>
      <c r="AI20" s="2382">
        <v>52.376655015286396</v>
      </c>
      <c r="AJ20" s="2382">
        <v>45.42544763876505</v>
      </c>
      <c r="AK20" s="2382">
        <v>95.060773337953421</v>
      </c>
    </row>
    <row r="21" spans="1:37" ht="16.5" thickBot="1">
      <c r="A21" s="2348" t="s">
        <v>1483</v>
      </c>
      <c r="B21" s="2382">
        <v>0</v>
      </c>
      <c r="C21" s="2382">
        <v>0</v>
      </c>
      <c r="D21" s="2382">
        <v>0</v>
      </c>
      <c r="E21" s="2382">
        <v>0</v>
      </c>
      <c r="F21" s="2382">
        <v>0</v>
      </c>
      <c r="G21" s="2382">
        <v>0</v>
      </c>
      <c r="H21" s="2382">
        <v>0</v>
      </c>
      <c r="I21" s="2382">
        <v>0</v>
      </c>
      <c r="J21" s="2382">
        <v>0</v>
      </c>
      <c r="K21" s="2382">
        <v>0</v>
      </c>
      <c r="L21" s="2382">
        <v>0</v>
      </c>
      <c r="M21" s="2382">
        <v>0</v>
      </c>
      <c r="N21" s="2382">
        <v>0</v>
      </c>
      <c r="O21" s="2382">
        <v>0</v>
      </c>
      <c r="P21" s="2382">
        <v>0</v>
      </c>
      <c r="Q21" s="2382">
        <v>0</v>
      </c>
      <c r="R21" s="2382">
        <v>0</v>
      </c>
      <c r="S21" s="2382">
        <v>0</v>
      </c>
      <c r="T21" s="2382">
        <v>0</v>
      </c>
      <c r="U21" s="2382">
        <v>0</v>
      </c>
      <c r="V21" s="2382">
        <v>0</v>
      </c>
      <c r="W21" s="2382">
        <v>0</v>
      </c>
      <c r="X21" s="2382">
        <v>0</v>
      </c>
      <c r="Y21" s="2382">
        <v>0</v>
      </c>
      <c r="Z21" s="2382">
        <v>0</v>
      </c>
      <c r="AA21" s="2382">
        <v>0</v>
      </c>
      <c r="AB21" s="2382">
        <v>0</v>
      </c>
      <c r="AC21" s="2382">
        <v>0</v>
      </c>
      <c r="AD21" s="2382">
        <v>0</v>
      </c>
      <c r="AE21" s="2382">
        <v>0</v>
      </c>
      <c r="AF21" s="2382">
        <v>0</v>
      </c>
      <c r="AG21" s="2382">
        <v>0</v>
      </c>
      <c r="AH21" s="2382">
        <v>0</v>
      </c>
      <c r="AI21" s="2382">
        <v>0</v>
      </c>
      <c r="AJ21" s="2382">
        <v>0</v>
      </c>
      <c r="AK21" s="2382">
        <v>0</v>
      </c>
    </row>
    <row r="22" spans="1:37" ht="16.5" thickBot="1">
      <c r="A22" s="2383" t="s">
        <v>1484</v>
      </c>
      <c r="B22" s="2382">
        <v>0</v>
      </c>
      <c r="C22" s="2382">
        <v>0</v>
      </c>
      <c r="D22" s="2382">
        <v>0</v>
      </c>
      <c r="E22" s="2382">
        <v>0</v>
      </c>
      <c r="F22" s="2382">
        <v>0</v>
      </c>
      <c r="G22" s="2382">
        <v>0</v>
      </c>
      <c r="H22" s="2382">
        <v>0</v>
      </c>
      <c r="I22" s="2382">
        <v>0</v>
      </c>
      <c r="J22" s="2382">
        <v>0</v>
      </c>
      <c r="K22" s="2382">
        <v>0</v>
      </c>
      <c r="L22" s="2382">
        <v>0</v>
      </c>
      <c r="M22" s="2382">
        <v>0</v>
      </c>
      <c r="N22" s="2382">
        <v>0</v>
      </c>
      <c r="O22" s="2382">
        <v>0</v>
      </c>
      <c r="P22" s="2382">
        <v>0</v>
      </c>
      <c r="Q22" s="2382">
        <v>0</v>
      </c>
      <c r="R22" s="2382">
        <v>0</v>
      </c>
      <c r="S22" s="2382">
        <v>0</v>
      </c>
      <c r="T22" s="2382">
        <v>0</v>
      </c>
      <c r="U22" s="2382">
        <v>0</v>
      </c>
      <c r="V22" s="2382">
        <v>0</v>
      </c>
      <c r="W22" s="2382">
        <v>0</v>
      </c>
      <c r="X22" s="2382">
        <v>0</v>
      </c>
      <c r="Y22" s="2382">
        <v>0</v>
      </c>
      <c r="Z22" s="2382">
        <v>0</v>
      </c>
      <c r="AA22" s="2382">
        <v>0</v>
      </c>
      <c r="AB22" s="2382">
        <v>0</v>
      </c>
      <c r="AC22" s="2382">
        <v>0</v>
      </c>
      <c r="AD22" s="2382">
        <v>0</v>
      </c>
      <c r="AE22" s="2382">
        <v>0</v>
      </c>
      <c r="AF22" s="2382">
        <v>0</v>
      </c>
      <c r="AG22" s="2382">
        <v>0</v>
      </c>
      <c r="AH22" s="2382">
        <v>0</v>
      </c>
      <c r="AI22" s="2382">
        <v>0</v>
      </c>
      <c r="AJ22" s="2382">
        <v>0</v>
      </c>
      <c r="AK22" s="2382">
        <v>0</v>
      </c>
    </row>
    <row r="23" spans="1:37" ht="16.5" thickBot="1">
      <c r="A23" s="2383" t="s">
        <v>1485</v>
      </c>
      <c r="B23" s="2382">
        <v>108.05940959999995</v>
      </c>
      <c r="C23" s="2382">
        <v>108.21611999999996</v>
      </c>
      <c r="D23" s="2382">
        <v>108.60789599999995</v>
      </c>
      <c r="E23" s="2382">
        <v>107.98105439999995</v>
      </c>
      <c r="F23" s="2382">
        <v>116.04283500000001</v>
      </c>
      <c r="G23" s="2382">
        <v>115.73755500000001</v>
      </c>
      <c r="H23" s="2382">
        <v>115.81387500000001</v>
      </c>
      <c r="I23" s="2382">
        <v>115.661235</v>
      </c>
      <c r="J23" s="2382">
        <v>116.68162500000003</v>
      </c>
      <c r="K23" s="2382">
        <v>116.68162500000003</v>
      </c>
      <c r="L23" s="2382">
        <v>116.68162500000003</v>
      </c>
      <c r="M23" s="2382">
        <v>116.68162500000003</v>
      </c>
      <c r="N23" s="2382">
        <v>270.38546819687502</v>
      </c>
      <c r="O23" s="2382">
        <v>270.38546819687502</v>
      </c>
      <c r="P23" s="2382">
        <v>270.38546819687502</v>
      </c>
      <c r="Q23" s="2382">
        <v>270.38546819687502</v>
      </c>
      <c r="R23" s="2382">
        <v>134.17289999999997</v>
      </c>
      <c r="S23" s="2382">
        <v>19.340399999999999</v>
      </c>
      <c r="T23" s="2382">
        <v>109.1729</v>
      </c>
      <c r="U23" s="2382">
        <v>72.991650000000021</v>
      </c>
      <c r="V23" s="2382">
        <v>120.9</v>
      </c>
      <c r="W23" s="2382">
        <v>121.01</v>
      </c>
      <c r="X23" s="2382">
        <v>120.81000000000002</v>
      </c>
      <c r="Y23" s="2382">
        <v>120.94000000000001</v>
      </c>
      <c r="Z23" s="2382">
        <v>121.02000000000001</v>
      </c>
      <c r="AA23" s="2382">
        <v>121.0104</v>
      </c>
      <c r="AB23" s="2382">
        <v>120.9</v>
      </c>
      <c r="AC23" s="2382">
        <v>120.98000000000002</v>
      </c>
      <c r="AD23" s="2382">
        <v>121.67754640726565</v>
      </c>
      <c r="AE23" s="2382">
        <v>121.67616310964043</v>
      </c>
      <c r="AF23" s="2382">
        <v>121.66872889970611</v>
      </c>
      <c r="AG23" s="2382">
        <v>121.66863757545686</v>
      </c>
      <c r="AH23" s="2382">
        <v>125.43850728458474</v>
      </c>
      <c r="AI23" s="2382">
        <v>124.27260406006491</v>
      </c>
      <c r="AJ23" s="2382">
        <v>124.97170344888502</v>
      </c>
      <c r="AK23" s="2382">
        <v>124.12749574468327</v>
      </c>
    </row>
    <row r="24" spans="1:37" ht="16.5" thickBot="1">
      <c r="A24" s="2348" t="s">
        <v>1486</v>
      </c>
      <c r="B24" s="2382">
        <v>0</v>
      </c>
      <c r="C24" s="2382">
        <v>0</v>
      </c>
      <c r="D24" s="2382">
        <v>0</v>
      </c>
      <c r="E24" s="2382">
        <v>0</v>
      </c>
      <c r="F24" s="2382">
        <v>0</v>
      </c>
      <c r="G24" s="2382">
        <v>0</v>
      </c>
      <c r="H24" s="2382">
        <v>0</v>
      </c>
      <c r="I24" s="2382">
        <v>0</v>
      </c>
      <c r="J24" s="2382">
        <v>0</v>
      </c>
      <c r="K24" s="2382">
        <v>0</v>
      </c>
      <c r="L24" s="2382">
        <v>0</v>
      </c>
      <c r="M24" s="2382">
        <v>0</v>
      </c>
      <c r="N24" s="2382">
        <v>0</v>
      </c>
      <c r="O24" s="2382">
        <v>0</v>
      </c>
      <c r="P24" s="2382">
        <v>0</v>
      </c>
      <c r="Q24" s="2382">
        <v>0</v>
      </c>
      <c r="R24" s="2382">
        <v>0</v>
      </c>
      <c r="S24" s="2382">
        <v>0</v>
      </c>
      <c r="T24" s="2382">
        <v>0</v>
      </c>
      <c r="U24" s="2382">
        <v>0</v>
      </c>
      <c r="V24" s="2382">
        <v>0</v>
      </c>
      <c r="W24" s="2382">
        <v>0</v>
      </c>
      <c r="X24" s="2382">
        <v>0</v>
      </c>
      <c r="Y24" s="2382">
        <v>0</v>
      </c>
      <c r="Z24" s="2382">
        <v>0</v>
      </c>
      <c r="AA24" s="2382">
        <v>0</v>
      </c>
      <c r="AB24" s="2382">
        <v>0</v>
      </c>
      <c r="AC24" s="2382">
        <v>0</v>
      </c>
      <c r="AD24" s="2382">
        <v>0</v>
      </c>
      <c r="AE24" s="2382">
        <v>0</v>
      </c>
      <c r="AF24" s="2382">
        <v>0</v>
      </c>
      <c r="AG24" s="2382">
        <v>0</v>
      </c>
      <c r="AH24" s="2382">
        <v>0</v>
      </c>
      <c r="AI24" s="2382">
        <v>0</v>
      </c>
      <c r="AJ24" s="2382">
        <v>0</v>
      </c>
      <c r="AK24" s="2382">
        <v>0</v>
      </c>
    </row>
    <row r="25" spans="1:37" ht="16.5" thickBot="1">
      <c r="A25" s="2383" t="s">
        <v>1487</v>
      </c>
      <c r="B25" s="2382">
        <v>2.835</v>
      </c>
      <c r="C25" s="2382">
        <v>2.625</v>
      </c>
      <c r="D25" s="2382">
        <v>2.1</v>
      </c>
      <c r="E25" s="2382">
        <v>2.9400000000000004</v>
      </c>
      <c r="F25" s="2382">
        <v>2.5241099999999999</v>
      </c>
      <c r="G25" s="2382">
        <v>2.6517200000000005</v>
      </c>
      <c r="H25" s="2382">
        <v>4.0956200000000003</v>
      </c>
      <c r="I25" s="2382">
        <v>5.1039000000000003</v>
      </c>
      <c r="J25" s="2382">
        <v>5.0981143845799997</v>
      </c>
      <c r="K25" s="2382">
        <v>3.5734093372400002</v>
      </c>
      <c r="L25" s="2382">
        <v>4.5037492941400004</v>
      </c>
      <c r="M25" s="2382">
        <v>5.2747800000000007</v>
      </c>
      <c r="N25" s="2382">
        <v>7.359560000000001</v>
      </c>
      <c r="O25" s="2382">
        <v>6.4865500000000003</v>
      </c>
      <c r="P25" s="2382">
        <v>11.279020000000001</v>
      </c>
      <c r="Q25" s="2382">
        <v>10.905709999999999</v>
      </c>
      <c r="R25" s="2382">
        <v>11.84751362778</v>
      </c>
      <c r="S25" s="2382">
        <v>14.470900000000002</v>
      </c>
      <c r="T25" s="2382">
        <v>13.956539999999999</v>
      </c>
      <c r="U25" s="2382">
        <v>15.088740000000001</v>
      </c>
      <c r="V25" s="2382">
        <v>14.040090000000001</v>
      </c>
      <c r="W25" s="2382">
        <v>15.810719000000001</v>
      </c>
      <c r="X25" s="2382">
        <v>155.86926300000002</v>
      </c>
      <c r="Y25" s="2382">
        <v>17.369679999999999</v>
      </c>
      <c r="Z25" s="2382">
        <v>21.45562</v>
      </c>
      <c r="AA25" s="2382">
        <v>19.224499999999999</v>
      </c>
      <c r="AB25" s="2382">
        <v>27.266949999999998</v>
      </c>
      <c r="AC25" s="2382">
        <v>32.049689999999998</v>
      </c>
      <c r="AD25" s="2382">
        <v>23.984490000000001</v>
      </c>
      <c r="AE25" s="2382">
        <v>30.029679999999999</v>
      </c>
      <c r="AF25" s="2382">
        <v>16.108220000000003</v>
      </c>
      <c r="AG25" s="2382">
        <v>17.407540000000001</v>
      </c>
      <c r="AH25" s="2382">
        <v>14.79785</v>
      </c>
      <c r="AI25" s="2382">
        <v>23.523519999999998</v>
      </c>
      <c r="AJ25" s="2382">
        <v>12.777709999999999</v>
      </c>
      <c r="AK25" s="2382">
        <v>13.582819865339999</v>
      </c>
    </row>
    <row r="26" spans="1:37" ht="16.5" thickBot="1">
      <c r="A26" s="2380" t="s">
        <v>1379</v>
      </c>
      <c r="B26" s="2382">
        <v>-5936.51006363735</v>
      </c>
      <c r="C26" s="2382">
        <v>-5734.6655385952554</v>
      </c>
      <c r="D26" s="2382">
        <v>-5960.6852334587129</v>
      </c>
      <c r="E26" s="2382">
        <v>-6899.6272783253453</v>
      </c>
      <c r="F26" s="2382">
        <v>-4375.125341768744</v>
      </c>
      <c r="G26" s="2382">
        <v>-4646.7763911930551</v>
      </c>
      <c r="H26" s="2382">
        <v>-4841.8061324920909</v>
      </c>
      <c r="I26" s="2382">
        <v>-5039.9981935503911</v>
      </c>
      <c r="J26" s="2382">
        <v>-5233.427485534784</v>
      </c>
      <c r="K26" s="2382">
        <v>-5004.0772838266403</v>
      </c>
      <c r="L26" s="2382">
        <v>-5997.8345596629379</v>
      </c>
      <c r="M26" s="2382">
        <v>-5354.5641414219681</v>
      </c>
      <c r="N26" s="2382">
        <v>-5344.2827349487625</v>
      </c>
      <c r="O26" s="2382">
        <v>-5201.5136488637982</v>
      </c>
      <c r="P26" s="2382">
        <v>-7003.713755960247</v>
      </c>
      <c r="Q26" s="2382">
        <v>-7226.4995245589771</v>
      </c>
      <c r="R26" s="2382">
        <v>-6413.6741678859917</v>
      </c>
      <c r="S26" s="2382">
        <v>-5588.7118113301722</v>
      </c>
      <c r="T26" s="2382">
        <v>-5357.7445658173647</v>
      </c>
      <c r="U26" s="2382">
        <v>-6775.4914167054303</v>
      </c>
      <c r="V26" s="2382">
        <v>-5381.1821800760408</v>
      </c>
      <c r="W26" s="2382">
        <v>-5464.4859879709165</v>
      </c>
      <c r="X26" s="2382">
        <v>-5758.9891146727468</v>
      </c>
      <c r="Y26" s="2382">
        <v>-5919.9598903534925</v>
      </c>
      <c r="Z26" s="2382">
        <v>-5839.9861068625041</v>
      </c>
      <c r="AA26" s="2382">
        <v>-6905.9569631300265</v>
      </c>
      <c r="AB26" s="2382">
        <v>-5678.2881965845945</v>
      </c>
      <c r="AC26" s="2382">
        <v>-6033.2354764994725</v>
      </c>
      <c r="AD26" s="2382">
        <v>-5349.5777640604547</v>
      </c>
      <c r="AE26" s="2382">
        <v>-4330.2771572545798</v>
      </c>
      <c r="AF26" s="2382">
        <v>-5711.690924589062</v>
      </c>
      <c r="AG26" s="2382">
        <v>-4221.139922741846</v>
      </c>
      <c r="AH26" s="2382">
        <v>-3058.2126930303934</v>
      </c>
      <c r="AI26" s="2382">
        <v>-2989.4731583877783</v>
      </c>
      <c r="AJ26" s="2382">
        <v>-3153.4448432880727</v>
      </c>
      <c r="AK26" s="2382">
        <v>-2798.0275092286633</v>
      </c>
    </row>
    <row r="27" spans="1:37" ht="16.5" thickBot="1">
      <c r="A27" s="2383" t="s">
        <v>1477</v>
      </c>
      <c r="B27" s="2382">
        <v>-1726.0575000392143</v>
      </c>
      <c r="C27" s="2382">
        <v>-1666.3008425595865</v>
      </c>
      <c r="D27" s="2382">
        <v>-1756.5645574946705</v>
      </c>
      <c r="E27" s="2382">
        <v>-1763.8161142887832</v>
      </c>
      <c r="F27" s="2382">
        <v>-1334.9913937528172</v>
      </c>
      <c r="G27" s="2382">
        <v>-1500.8696183838883</v>
      </c>
      <c r="H27" s="2382">
        <v>-1630.6370196617315</v>
      </c>
      <c r="I27" s="2382">
        <v>-1692.3303031287919</v>
      </c>
      <c r="J27" s="2382">
        <v>-2350.71502944641</v>
      </c>
      <c r="K27" s="2382">
        <v>-2124.195028756355</v>
      </c>
      <c r="L27" s="2382">
        <v>-2080.6025843340253</v>
      </c>
      <c r="M27" s="2382">
        <v>-2039.6486357017566</v>
      </c>
      <c r="N27" s="2382">
        <v>-2070.997606269681</v>
      </c>
      <c r="O27" s="2382">
        <v>-1927.2430846254977</v>
      </c>
      <c r="P27" s="2382">
        <v>-2071.1708389392338</v>
      </c>
      <c r="Q27" s="2382">
        <v>-2052.5498534499575</v>
      </c>
      <c r="R27" s="2382">
        <v>-2648.0384819969081</v>
      </c>
      <c r="S27" s="2382">
        <v>-2513.9982529747699</v>
      </c>
      <c r="T27" s="2382">
        <v>-2188.8364593910565</v>
      </c>
      <c r="U27" s="2382">
        <v>-2429.1044366463411</v>
      </c>
      <c r="V27" s="2382">
        <v>-2385.698789321903</v>
      </c>
      <c r="W27" s="2382">
        <v>-2006.944363551032</v>
      </c>
      <c r="X27" s="2382">
        <v>-2104.2485503153289</v>
      </c>
      <c r="Y27" s="2382">
        <v>-2087.6178270061582</v>
      </c>
      <c r="Z27" s="2382">
        <v>-2034.9816106973249</v>
      </c>
      <c r="AA27" s="2382">
        <v>-2170.4591644871512</v>
      </c>
      <c r="AB27" s="2382">
        <v>-2138.7091670915906</v>
      </c>
      <c r="AC27" s="2382">
        <v>-2434.7941344568894</v>
      </c>
      <c r="AD27" s="2382">
        <v>-2107.5459307774049</v>
      </c>
      <c r="AE27" s="2382">
        <v>-1842.3775375049681</v>
      </c>
      <c r="AF27" s="2382">
        <v>-2046.0622023853764</v>
      </c>
      <c r="AG27" s="2382">
        <v>-1753.1977325486016</v>
      </c>
      <c r="AH27" s="2382">
        <v>-1509.3082861904625</v>
      </c>
      <c r="AI27" s="2382">
        <v>-1582.7177784307091</v>
      </c>
      <c r="AJ27" s="2382">
        <v>-1431.8858158652754</v>
      </c>
      <c r="AK27" s="2382">
        <v>-1403.4184802274553</v>
      </c>
    </row>
    <row r="28" spans="1:37" ht="16.5" thickBot="1">
      <c r="A28" s="2383" t="s">
        <v>1478</v>
      </c>
      <c r="B28" s="2382">
        <v>-2326.19875</v>
      </c>
      <c r="C28" s="2382">
        <v>-2094.9735000000001</v>
      </c>
      <c r="D28" s="2382">
        <v>-2835.9994999999999</v>
      </c>
      <c r="E28" s="2382">
        <v>-2583.6421250000003</v>
      </c>
      <c r="F28" s="2382">
        <v>-1369.4538429300001</v>
      </c>
      <c r="G28" s="2382">
        <v>-1048.5616203100001</v>
      </c>
      <c r="H28" s="2382">
        <v>-1257.6493399999999</v>
      </c>
      <c r="I28" s="2382">
        <v>-1391.9151649999999</v>
      </c>
      <c r="J28" s="2382">
        <v>-1264.654</v>
      </c>
      <c r="K28" s="2382">
        <v>-1299.3139999999999</v>
      </c>
      <c r="L28" s="2382">
        <v>-1874.7763749999999</v>
      </c>
      <c r="M28" s="2382">
        <v>-1194.7941250000001</v>
      </c>
      <c r="N28" s="2382">
        <v>-926.47879605000003</v>
      </c>
      <c r="O28" s="2382">
        <v>-1207.043375</v>
      </c>
      <c r="P28" s="2382">
        <v>-2137.0129999999999</v>
      </c>
      <c r="Q28" s="2382">
        <v>-2382.9432500000003</v>
      </c>
      <c r="R28" s="2382">
        <v>-1903.5664999999999</v>
      </c>
      <c r="S28" s="2382">
        <v>-1726.6132499999999</v>
      </c>
      <c r="T28" s="2382">
        <v>-1343.7783750000001</v>
      </c>
      <c r="U28" s="2382">
        <v>-1217.1003750000002</v>
      </c>
      <c r="V28" s="2382">
        <v>-1129.542375</v>
      </c>
      <c r="W28" s="2382">
        <v>-1425.2566749999999</v>
      </c>
      <c r="X28" s="2382">
        <v>-1681.0908749999999</v>
      </c>
      <c r="Y28" s="2382">
        <v>-1676.0798749999999</v>
      </c>
      <c r="Z28" s="2382">
        <v>-1797.4399981125002</v>
      </c>
      <c r="AA28" s="2382">
        <v>-2012.2097603525001</v>
      </c>
      <c r="AB28" s="2382">
        <v>-816.18125000000009</v>
      </c>
      <c r="AC28" s="2382">
        <v>-686.45</v>
      </c>
      <c r="AD28" s="2382">
        <v>-1518.5953749999999</v>
      </c>
      <c r="AE28" s="2382">
        <v>-1154.0433750000002</v>
      </c>
      <c r="AF28" s="2382">
        <v>-1877.4742500000002</v>
      </c>
      <c r="AG28" s="2382">
        <v>-1055.0880740840003</v>
      </c>
      <c r="AH28" s="2382">
        <v>-280.80813031312675</v>
      </c>
      <c r="AI28" s="2382">
        <v>-313.11745572942675</v>
      </c>
      <c r="AJ28" s="2382">
        <v>-305.10466747942678</v>
      </c>
      <c r="AK28" s="2382">
        <v>-180.07951104</v>
      </c>
    </row>
    <row r="29" spans="1:37" ht="16.5" thickBot="1">
      <c r="A29" s="2383" t="s">
        <v>1479</v>
      </c>
      <c r="B29" s="2382">
        <v>-660.49154693146897</v>
      </c>
      <c r="C29" s="2382">
        <v>-198.98449603566951</v>
      </c>
      <c r="D29" s="2382">
        <v>-80.509142630711139</v>
      </c>
      <c r="E29" s="2382">
        <v>-80.385239036561288</v>
      </c>
      <c r="F29" s="2382">
        <v>-68.075079342593625</v>
      </c>
      <c r="G29" s="2382">
        <v>-174.85951122250083</v>
      </c>
      <c r="H29" s="2382">
        <v>-83.959242830359329</v>
      </c>
      <c r="I29" s="2382">
        <v>-69.106492088265711</v>
      </c>
      <c r="J29" s="2382">
        <v>-102.75383034810422</v>
      </c>
      <c r="K29" s="2382">
        <v>-115.33401970055749</v>
      </c>
      <c r="L29" s="2382">
        <v>-158.57143181097717</v>
      </c>
      <c r="M29" s="2382">
        <v>-130.8921270148127</v>
      </c>
      <c r="N29" s="2382">
        <v>-134.90266338783113</v>
      </c>
      <c r="O29" s="2382">
        <v>-175.86174990496644</v>
      </c>
      <c r="P29" s="2382">
        <v>-224.42684835434676</v>
      </c>
      <c r="Q29" s="2382">
        <v>-174.10434377568771</v>
      </c>
      <c r="R29" s="2382">
        <v>-212.69897697631467</v>
      </c>
      <c r="S29" s="2382">
        <v>-199.98180329851306</v>
      </c>
      <c r="T29" s="2382">
        <v>-159.06298521897622</v>
      </c>
      <c r="U29" s="2382">
        <v>-161.68156523608036</v>
      </c>
      <c r="V29" s="2382">
        <v>-151.3967657541379</v>
      </c>
      <c r="W29" s="2382">
        <v>-179.42254941988432</v>
      </c>
      <c r="X29" s="2382">
        <v>-214.37818935741845</v>
      </c>
      <c r="Y29" s="2382">
        <v>-168.43468834733568</v>
      </c>
      <c r="Z29" s="2382">
        <v>-74.088404642679507</v>
      </c>
      <c r="AA29" s="2382">
        <v>-73.806218746624552</v>
      </c>
      <c r="AB29" s="2382">
        <v>-90.614779493003766</v>
      </c>
      <c r="AC29" s="2382">
        <v>-96.557447512895649</v>
      </c>
      <c r="AD29" s="2382">
        <v>-102.81095828304974</v>
      </c>
      <c r="AE29" s="2382">
        <v>-60.906494749610971</v>
      </c>
      <c r="AF29" s="2382">
        <v>-118.85464071368386</v>
      </c>
      <c r="AG29" s="2382">
        <v>-49.813078933244533</v>
      </c>
      <c r="AH29" s="2382">
        <v>-185.603504843173</v>
      </c>
      <c r="AI29" s="2382">
        <v>-198.30055050559264</v>
      </c>
      <c r="AJ29" s="2382">
        <v>-83.267832165461698</v>
      </c>
      <c r="AK29" s="2382">
        <v>-227.07860190205975</v>
      </c>
    </row>
    <row r="30" spans="1:37" ht="16.5" thickBot="1">
      <c r="A30" s="2383" t="s">
        <v>1480</v>
      </c>
      <c r="B30" s="2382">
        <v>106.16640000000002</v>
      </c>
      <c r="C30" s="2382">
        <v>-495.05999999999995</v>
      </c>
      <c r="D30" s="2382">
        <v>33.104000000000013</v>
      </c>
      <c r="E30" s="2382">
        <v>119.81960000000001</v>
      </c>
      <c r="F30" s="2382">
        <v>-159.52157125999997</v>
      </c>
      <c r="G30" s="2382">
        <v>-82.383869720000007</v>
      </c>
      <c r="H30" s="2382">
        <v>-22.55</v>
      </c>
      <c r="I30" s="2382">
        <v>-82.5</v>
      </c>
      <c r="J30" s="2382">
        <v>-71.009999999999991</v>
      </c>
      <c r="K30" s="2382">
        <v>-43.78</v>
      </c>
      <c r="L30" s="2382">
        <v>-71.78</v>
      </c>
      <c r="M30" s="2382">
        <v>-101.38</v>
      </c>
      <c r="N30" s="2382">
        <v>-38.909999999999997</v>
      </c>
      <c r="O30" s="2382">
        <v>-50.45</v>
      </c>
      <c r="P30" s="2382">
        <v>-54.070000000000007</v>
      </c>
      <c r="Q30" s="2382">
        <v>-87.91</v>
      </c>
      <c r="R30" s="2382">
        <v>-100.09</v>
      </c>
      <c r="S30" s="2382">
        <v>-78.42</v>
      </c>
      <c r="T30" s="2382">
        <v>-125.26</v>
      </c>
      <c r="U30" s="2382">
        <v>-109.41</v>
      </c>
      <c r="V30" s="2382">
        <v>-127.17</v>
      </c>
      <c r="W30" s="2382">
        <v>-135.54390000000001</v>
      </c>
      <c r="X30" s="2382">
        <v>-160.09800000000001</v>
      </c>
      <c r="Y30" s="2382">
        <v>-149.66</v>
      </c>
      <c r="Z30" s="2382">
        <v>-173.03700000000001</v>
      </c>
      <c r="AA30" s="2382">
        <v>-197.89000000000004</v>
      </c>
      <c r="AB30" s="2382">
        <v>-239.09799999999998</v>
      </c>
      <c r="AC30" s="2382">
        <v>-263.80600000000004</v>
      </c>
      <c r="AD30" s="2382">
        <v>-138.94</v>
      </c>
      <c r="AE30" s="2382">
        <v>-188.03</v>
      </c>
      <c r="AF30" s="2382">
        <v>-148.35599999999999</v>
      </c>
      <c r="AG30" s="2382">
        <v>-242.20999999999998</v>
      </c>
      <c r="AH30" s="2382">
        <v>-103.61302168363162</v>
      </c>
      <c r="AI30" s="2382">
        <v>-21.521831252049886</v>
      </c>
      <c r="AJ30" s="2382">
        <v>-36.665152777908752</v>
      </c>
      <c r="AK30" s="2382">
        <v>-35.483787869148145</v>
      </c>
    </row>
    <row r="31" spans="1:37" ht="16.5" thickBot="1">
      <c r="A31" s="2348" t="s">
        <v>1481</v>
      </c>
      <c r="B31" s="2382">
        <v>-65.819999999999993</v>
      </c>
      <c r="C31" s="2382">
        <v>-3.4000000000000002E-2</v>
      </c>
      <c r="D31" s="2382">
        <v>-0.04</v>
      </c>
      <c r="E31" s="2382">
        <v>-1.635</v>
      </c>
      <c r="F31" s="2382">
        <v>-0.10756215</v>
      </c>
      <c r="G31" s="2382">
        <v>-5.5961440600000003</v>
      </c>
      <c r="H31" s="2382">
        <v>-19.871999999999996</v>
      </c>
      <c r="I31" s="2382">
        <v>-18.329999999999998</v>
      </c>
      <c r="J31" s="2382">
        <v>-10.07</v>
      </c>
      <c r="K31" s="2382">
        <v>-30.509999999999998</v>
      </c>
      <c r="L31" s="2382">
        <v>-22.970000000000002</v>
      </c>
      <c r="M31" s="2382">
        <v>-66.959999999999994</v>
      </c>
      <c r="N31" s="2382">
        <v>-23.83</v>
      </c>
      <c r="O31" s="2382">
        <v>-15.15</v>
      </c>
      <c r="P31" s="2382">
        <v>-22.84</v>
      </c>
      <c r="Q31" s="2382">
        <v>-27.61</v>
      </c>
      <c r="R31" s="2382">
        <v>-18.060000000000002</v>
      </c>
      <c r="S31" s="2382">
        <v>-17.380000000000003</v>
      </c>
      <c r="T31" s="2382">
        <v>-46.54</v>
      </c>
      <c r="U31" s="2382">
        <v>-30</v>
      </c>
      <c r="V31" s="2382">
        <v>-0.26</v>
      </c>
      <c r="W31" s="2382">
        <v>-11.567</v>
      </c>
      <c r="X31" s="2382">
        <v>-34.33</v>
      </c>
      <c r="Y31" s="2382">
        <v>-41.15</v>
      </c>
      <c r="Z31" s="2382">
        <v>-25.549999999999997</v>
      </c>
      <c r="AA31" s="2382">
        <v>-19.62</v>
      </c>
      <c r="AB31" s="2382">
        <v>-22.97</v>
      </c>
      <c r="AC31" s="2382">
        <v>-1.86</v>
      </c>
      <c r="AD31" s="2382">
        <v>-37.47</v>
      </c>
      <c r="AE31" s="2382">
        <v>-11.860000000000001</v>
      </c>
      <c r="AF31" s="2382">
        <v>-1.56</v>
      </c>
      <c r="AG31" s="2382">
        <v>-0.61</v>
      </c>
      <c r="AH31" s="2382">
        <v>-0.02</v>
      </c>
      <c r="AI31" s="2382">
        <v>-0.24</v>
      </c>
      <c r="AJ31" s="2382">
        <v>0</v>
      </c>
      <c r="AK31" s="2382">
        <v>-4.1999999999999997E-3</v>
      </c>
    </row>
    <row r="32" spans="1:37" ht="16.5" thickBot="1">
      <c r="A32" s="2348" t="s">
        <v>1482</v>
      </c>
      <c r="B32" s="2382">
        <v>-8.64</v>
      </c>
      <c r="C32" s="2382">
        <v>-8</v>
      </c>
      <c r="D32" s="2382">
        <v>-6.4</v>
      </c>
      <c r="E32" s="2382">
        <v>-8.9600000000000009</v>
      </c>
      <c r="F32" s="2382">
        <v>-11</v>
      </c>
      <c r="G32" s="2382">
        <v>-13</v>
      </c>
      <c r="H32" s="2382">
        <v>-12.5</v>
      </c>
      <c r="I32" s="2382">
        <v>-13.5</v>
      </c>
      <c r="J32" s="2382">
        <v>-9.33</v>
      </c>
      <c r="K32" s="2382">
        <v>-3.26</v>
      </c>
      <c r="L32" s="2382">
        <v>-7.7939999999999996</v>
      </c>
      <c r="M32" s="2382">
        <v>-13.75</v>
      </c>
      <c r="N32" s="2382">
        <v>-18.826999999999998</v>
      </c>
      <c r="O32" s="2382">
        <v>-15.857999999999997</v>
      </c>
      <c r="P32" s="2382">
        <v>-169.911</v>
      </c>
      <c r="Q32" s="2382">
        <v>-115.762</v>
      </c>
      <c r="R32" s="2382">
        <v>-68.555999999999997</v>
      </c>
      <c r="S32" s="2382">
        <v>-99.82</v>
      </c>
      <c r="T32" s="2382">
        <v>-133.26</v>
      </c>
      <c r="U32" s="2382">
        <v>-132.37</v>
      </c>
      <c r="V32" s="2382">
        <v>-136.33000000000001</v>
      </c>
      <c r="W32" s="2382">
        <v>-156.97</v>
      </c>
      <c r="X32" s="2382">
        <v>-197.233</v>
      </c>
      <c r="Y32" s="2382">
        <v>-257.83300000000003</v>
      </c>
      <c r="Z32" s="2382">
        <v>-277.08162000000004</v>
      </c>
      <c r="AA32" s="2382">
        <v>-286.31</v>
      </c>
      <c r="AB32" s="2382">
        <v>-359.45000000000005</v>
      </c>
      <c r="AC32" s="2382">
        <v>-318.46000000000004</v>
      </c>
      <c r="AD32" s="2382">
        <v>-285.03000000000003</v>
      </c>
      <c r="AE32" s="2382">
        <v>-268.68</v>
      </c>
      <c r="AF32" s="2382">
        <v>-255.96999999999997</v>
      </c>
      <c r="AG32" s="2382">
        <v>-309.40999999999997</v>
      </c>
      <c r="AH32" s="2382">
        <v>-201.06</v>
      </c>
      <c r="AI32" s="2382">
        <v>-152.87104719000001</v>
      </c>
      <c r="AJ32" s="2382">
        <v>-48.78</v>
      </c>
      <c r="AK32" s="2382">
        <v>-207.22389767999999</v>
      </c>
    </row>
    <row r="33" spans="1:37" ht="16.5" thickBot="1">
      <c r="A33" s="2348" t="s">
        <v>1483</v>
      </c>
      <c r="B33" s="2382">
        <v>-22.939999999999998</v>
      </c>
      <c r="C33" s="2382">
        <v>-58.04</v>
      </c>
      <c r="D33" s="2382">
        <v>-82.62</v>
      </c>
      <c r="E33" s="2382">
        <v>-59.977000000000004</v>
      </c>
      <c r="F33" s="2382">
        <v>-73.248800130000006</v>
      </c>
      <c r="G33" s="2382">
        <v>-86.374843539999986</v>
      </c>
      <c r="H33" s="2382">
        <v>-6.52</v>
      </c>
      <c r="I33" s="2382">
        <v>-22.060000000000002</v>
      </c>
      <c r="J33" s="2382">
        <v>-30.36</v>
      </c>
      <c r="K33" s="2382">
        <v>-21.04</v>
      </c>
      <c r="L33" s="2382">
        <v>-55.12</v>
      </c>
      <c r="M33" s="2382">
        <v>-18.71</v>
      </c>
      <c r="N33" s="2382">
        <v>-14.29</v>
      </c>
      <c r="O33" s="2382">
        <v>-44.56</v>
      </c>
      <c r="P33" s="2382">
        <v>-60.11</v>
      </c>
      <c r="Q33" s="2382">
        <v>-47.32</v>
      </c>
      <c r="R33" s="2382">
        <v>-52.545000000000002</v>
      </c>
      <c r="S33" s="2382">
        <v>-38.24</v>
      </c>
      <c r="T33" s="2382">
        <v>-60.849999999999994</v>
      </c>
      <c r="U33" s="2382">
        <v>-25.64</v>
      </c>
      <c r="V33" s="2382">
        <v>-24.04</v>
      </c>
      <c r="W33" s="2382">
        <v>-12.865</v>
      </c>
      <c r="X33" s="2382">
        <v>-82.728999999999999</v>
      </c>
      <c r="Y33" s="2382">
        <v>-195.99</v>
      </c>
      <c r="Z33" s="2382">
        <v>-199.863</v>
      </c>
      <c r="AA33" s="2382">
        <v>-269.24</v>
      </c>
      <c r="AB33" s="2382">
        <v>-93.839999999999989</v>
      </c>
      <c r="AC33" s="2382">
        <v>-135.82399999999998</v>
      </c>
      <c r="AD33" s="2382">
        <v>-123.047</v>
      </c>
      <c r="AE33" s="2382">
        <v>-70.325000000000003</v>
      </c>
      <c r="AF33" s="2382">
        <v>-66.634999999999991</v>
      </c>
      <c r="AG33" s="2382">
        <v>-78.406000000000006</v>
      </c>
      <c r="AH33" s="2382">
        <v>-32.015000000000001</v>
      </c>
      <c r="AI33" s="2382">
        <v>-37.85</v>
      </c>
      <c r="AJ33" s="2382">
        <v>-44.751000000000005</v>
      </c>
      <c r="AK33" s="2382">
        <v>-34.103391510000002</v>
      </c>
    </row>
    <row r="34" spans="1:37" ht="16.5" thickBot="1">
      <c r="A34" s="2383" t="s">
        <v>1484</v>
      </c>
      <c r="B34" s="2382">
        <v>-47.887500000000003</v>
      </c>
      <c r="C34" s="2382">
        <v>-47.887500000000003</v>
      </c>
      <c r="D34" s="2382">
        <v>-47.887500000000003</v>
      </c>
      <c r="E34" s="2382">
        <v>-47.887500000000003</v>
      </c>
      <c r="F34" s="2382">
        <v>-52.679999999999993</v>
      </c>
      <c r="G34" s="2382">
        <v>-52.679999999999993</v>
      </c>
      <c r="H34" s="2382">
        <v>-52.679999999999993</v>
      </c>
      <c r="I34" s="2382">
        <v>-52.679999999999993</v>
      </c>
      <c r="J34" s="2382">
        <v>-63.22</v>
      </c>
      <c r="K34" s="2382">
        <v>-45.089999999999996</v>
      </c>
      <c r="L34" s="2382">
        <v>-56.16</v>
      </c>
      <c r="M34" s="2382">
        <v>-61.62</v>
      </c>
      <c r="N34" s="2382">
        <v>-56.25</v>
      </c>
      <c r="O34" s="2382">
        <v>-60.36</v>
      </c>
      <c r="P34" s="2382">
        <v>-50.550000000000004</v>
      </c>
      <c r="Q34" s="2382">
        <v>-47.82</v>
      </c>
      <c r="R34" s="2382">
        <v>-63.21</v>
      </c>
      <c r="S34" s="2382">
        <v>-63.21</v>
      </c>
      <c r="T34" s="2382">
        <v>-63.21</v>
      </c>
      <c r="U34" s="2382">
        <v>-63.21</v>
      </c>
      <c r="V34" s="2382">
        <v>-67.5</v>
      </c>
      <c r="W34" s="2382">
        <v>-64.5</v>
      </c>
      <c r="X34" s="2382">
        <v>-62.699999999999996</v>
      </c>
      <c r="Y34" s="2382">
        <v>-66</v>
      </c>
      <c r="Z34" s="2382">
        <v>-63.21</v>
      </c>
      <c r="AA34" s="2382">
        <v>-63.21</v>
      </c>
      <c r="AB34" s="2382">
        <v>-63.21</v>
      </c>
      <c r="AC34" s="2382">
        <v>-63.21</v>
      </c>
      <c r="AD34" s="2382">
        <v>-63.21</v>
      </c>
      <c r="AE34" s="2382">
        <v>-63.21</v>
      </c>
      <c r="AF34" s="2382">
        <v>-63.21</v>
      </c>
      <c r="AG34" s="2382">
        <v>-63.21</v>
      </c>
      <c r="AH34" s="2382">
        <v>-63.21</v>
      </c>
      <c r="AI34" s="2382">
        <v>-63.21</v>
      </c>
      <c r="AJ34" s="2382">
        <v>-63.21</v>
      </c>
      <c r="AK34" s="2382">
        <v>-63.21</v>
      </c>
    </row>
    <row r="35" spans="1:37" ht="16.5" thickBot="1">
      <c r="A35" s="2383" t="s">
        <v>1485</v>
      </c>
      <c r="B35" s="2382">
        <v>-419.36500000000001</v>
      </c>
      <c r="C35" s="2382">
        <v>-343.84569999999997</v>
      </c>
      <c r="D35" s="2382">
        <v>-458.6857</v>
      </c>
      <c r="E35" s="2382">
        <v>-589.52840000000003</v>
      </c>
      <c r="F35" s="2382">
        <v>-479.54838333333333</v>
      </c>
      <c r="G35" s="2382">
        <v>-604.51123666666672</v>
      </c>
      <c r="H35" s="2382">
        <v>-610.93552999999997</v>
      </c>
      <c r="I35" s="2382">
        <v>-538.8146333333334</v>
      </c>
      <c r="J35" s="2382">
        <v>-365.23362574027033</v>
      </c>
      <c r="K35" s="2382">
        <v>-153.54823536972845</v>
      </c>
      <c r="L35" s="2382">
        <v>-400.35816851793498</v>
      </c>
      <c r="M35" s="2382">
        <v>-563.03725370539951</v>
      </c>
      <c r="N35" s="2382">
        <v>-551.11319499125</v>
      </c>
      <c r="O35" s="2382">
        <v>-304.36643933333335</v>
      </c>
      <c r="P35" s="2382">
        <v>-404.81106866666664</v>
      </c>
      <c r="Q35" s="2382">
        <v>-857.97907733333341</v>
      </c>
      <c r="R35" s="2382">
        <v>-335.20120891276866</v>
      </c>
      <c r="S35" s="2382">
        <v>-300.70350505688998</v>
      </c>
      <c r="T35" s="2382">
        <v>-468.45674620733246</v>
      </c>
      <c r="U35" s="2382">
        <v>-437.06603982300885</v>
      </c>
      <c r="V35" s="2382">
        <v>-569.31124999999997</v>
      </c>
      <c r="W35" s="2382">
        <v>-383.51749999999993</v>
      </c>
      <c r="X35" s="2382">
        <v>-439.09750000000003</v>
      </c>
      <c r="Y35" s="2382">
        <v>-346.38249999999999</v>
      </c>
      <c r="Z35" s="2382">
        <v>-289.30842297000004</v>
      </c>
      <c r="AA35" s="2382">
        <v>-514.55538358375009</v>
      </c>
      <c r="AB35" s="2382">
        <v>-496.27999999999992</v>
      </c>
      <c r="AC35" s="2382">
        <v>-427.41987976568754</v>
      </c>
      <c r="AD35" s="2382">
        <v>-183.57250000000002</v>
      </c>
      <c r="AE35" s="2382">
        <v>-188.81375</v>
      </c>
      <c r="AF35" s="2382">
        <v>-556.03133149000007</v>
      </c>
      <c r="AG35" s="2382">
        <v>-398.14</v>
      </c>
      <c r="AH35" s="2382">
        <v>-120.32374999999999</v>
      </c>
      <c r="AI35" s="2382">
        <v>-114.59750000000001</v>
      </c>
      <c r="AJ35" s="2382">
        <v>-107.26637500000001</v>
      </c>
      <c r="AK35" s="2382">
        <v>-71.186249999999987</v>
      </c>
    </row>
    <row r="36" spans="1:37" ht="16.5" thickBot="1">
      <c r="A36" s="2348" t="s">
        <v>1486</v>
      </c>
      <c r="B36" s="2382">
        <v>-8.199999999999999E-2</v>
      </c>
      <c r="C36" s="2382">
        <v>-0.30199999999999999</v>
      </c>
      <c r="D36" s="2382">
        <v>-5.1999999999999998E-2</v>
      </c>
      <c r="E36" s="2382">
        <v>0</v>
      </c>
      <c r="F36" s="2382">
        <v>-2.0095090000000004</v>
      </c>
      <c r="G36" s="2382">
        <v>-4.8973908300000009</v>
      </c>
      <c r="H36" s="2382">
        <v>-0.53</v>
      </c>
      <c r="I36" s="2382">
        <v>-4.0385999999999997</v>
      </c>
      <c r="J36" s="2382">
        <v>-1.78</v>
      </c>
      <c r="K36" s="2382">
        <v>-30.900000000000002</v>
      </c>
      <c r="L36" s="2382">
        <v>-15.58</v>
      </c>
      <c r="M36" s="2382">
        <v>-4.82</v>
      </c>
      <c r="N36" s="2382">
        <v>-11.01</v>
      </c>
      <c r="O36" s="2382">
        <v>-8.8299999999999983</v>
      </c>
      <c r="P36" s="2382">
        <v>-5.21</v>
      </c>
      <c r="Q36" s="2382">
        <v>-54.690000000000005</v>
      </c>
      <c r="R36" s="2382">
        <v>-3.3029999999999999</v>
      </c>
      <c r="S36" s="2382">
        <v>-23.412999999999997</v>
      </c>
      <c r="T36" s="2382">
        <v>-40.180999999999997</v>
      </c>
      <c r="U36" s="2382">
        <v>-7.17</v>
      </c>
      <c r="V36" s="2382">
        <v>-13.53</v>
      </c>
      <c r="W36" s="2382">
        <v>-2.8099999999999996</v>
      </c>
      <c r="X36" s="2382">
        <v>-3.2749999999999999</v>
      </c>
      <c r="Y36" s="2382">
        <v>-1.1060000000000001</v>
      </c>
      <c r="Z36" s="2382">
        <v>-16.2</v>
      </c>
      <c r="AA36" s="2382">
        <v>-6.5299999999999994</v>
      </c>
      <c r="AB36" s="2382">
        <v>-136.26</v>
      </c>
      <c r="AC36" s="2382">
        <v>-142.52099999999999</v>
      </c>
      <c r="AD36" s="2382">
        <v>-86.52000000000001</v>
      </c>
      <c r="AE36" s="2382">
        <v>-37.519999999999996</v>
      </c>
      <c r="AF36" s="2382">
        <v>-27.045999999999999</v>
      </c>
      <c r="AG36" s="2382">
        <v>-9.66</v>
      </c>
      <c r="AH36" s="2382">
        <v>-4.3919999999999995</v>
      </c>
      <c r="AI36" s="2382">
        <v>-4.88</v>
      </c>
      <c r="AJ36" s="2382">
        <v>-2.9059999999999997</v>
      </c>
      <c r="AK36" s="2382">
        <v>-3.7209999999999996</v>
      </c>
    </row>
    <row r="37" spans="1:37" ht="16.5" thickBot="1">
      <c r="A37" s="2383" t="s">
        <v>1487</v>
      </c>
      <c r="B37" s="2382">
        <v>-765.19416666666666</v>
      </c>
      <c r="C37" s="2382">
        <v>-821.23749999999995</v>
      </c>
      <c r="D37" s="2382">
        <v>-725.03083333333336</v>
      </c>
      <c r="E37" s="2382">
        <v>-1883.6155000000003</v>
      </c>
      <c r="F37" s="2382">
        <v>-824.48919986999999</v>
      </c>
      <c r="G37" s="2382">
        <v>-1073.0421564600001</v>
      </c>
      <c r="H37" s="2382">
        <v>-1143.973</v>
      </c>
      <c r="I37" s="2382">
        <v>-1154.723</v>
      </c>
      <c r="J37" s="2382">
        <v>-964.30100000000016</v>
      </c>
      <c r="K37" s="2382">
        <v>-1137.1060000000002</v>
      </c>
      <c r="L37" s="2382">
        <v>-1254.1220000000001</v>
      </c>
      <c r="M37" s="2382">
        <v>-1158.952</v>
      </c>
      <c r="N37" s="2382">
        <v>-1497.67347425</v>
      </c>
      <c r="O37" s="2382">
        <v>-1391.7910000000002</v>
      </c>
      <c r="P37" s="2382">
        <v>-1803.6010000000001</v>
      </c>
      <c r="Q37" s="2382">
        <v>-1377.8110000000001</v>
      </c>
      <c r="R37" s="2382">
        <v>-1008.4049999999999</v>
      </c>
      <c r="S37" s="2382">
        <v>-526.93200000000002</v>
      </c>
      <c r="T37" s="2382">
        <v>-728.30899999999997</v>
      </c>
      <c r="U37" s="2382">
        <v>-2162.739</v>
      </c>
      <c r="V37" s="2382">
        <v>-776.40299999999991</v>
      </c>
      <c r="W37" s="2382">
        <v>-1085.0889999999999</v>
      </c>
      <c r="X37" s="2382">
        <v>-779.80899999999997</v>
      </c>
      <c r="Y37" s="2382">
        <v>-929.70600000000013</v>
      </c>
      <c r="Z37" s="2382">
        <v>-889.22605044000011</v>
      </c>
      <c r="AA37" s="2382">
        <v>-1292.1264359599998</v>
      </c>
      <c r="AB37" s="2382">
        <v>-1221.675</v>
      </c>
      <c r="AC37" s="2382">
        <v>-1462.3330147640002</v>
      </c>
      <c r="AD37" s="2382">
        <v>-702.8359999999999</v>
      </c>
      <c r="AE37" s="2382">
        <v>-444.51100000000002</v>
      </c>
      <c r="AF37" s="2382">
        <v>-550.49150000000009</v>
      </c>
      <c r="AG37" s="2382">
        <v>-261.39503717599996</v>
      </c>
      <c r="AH37" s="2382">
        <v>-557.85900000000004</v>
      </c>
      <c r="AI37" s="2382">
        <v>-500.16699528000004</v>
      </c>
      <c r="AJ37" s="2382">
        <v>-1029.6079999999999</v>
      </c>
      <c r="AK37" s="2382">
        <v>-572.51838899999996</v>
      </c>
    </row>
    <row r="38" spans="1:37" ht="16.5" thickBot="1">
      <c r="A38" s="2339" t="s">
        <v>1488</v>
      </c>
      <c r="B38" s="2379">
        <v>-3661.4599051000009</v>
      </c>
      <c r="C38" s="2379">
        <v>-4697.5811424999993</v>
      </c>
      <c r="D38" s="2379">
        <v>-4126.6558160000013</v>
      </c>
      <c r="E38" s="2379">
        <v>-2668.9282997333335</v>
      </c>
      <c r="F38" s="2379">
        <v>-2466.9042749999999</v>
      </c>
      <c r="G38" s="2379">
        <v>-3610.1923550000006</v>
      </c>
      <c r="H38" s="2379">
        <v>-3852.1338574999995</v>
      </c>
      <c r="I38" s="2379">
        <v>-4633.6239024999995</v>
      </c>
      <c r="J38" s="2379">
        <v>-4585.2161131932589</v>
      </c>
      <c r="K38" s="2379">
        <v>-4507.0037556979705</v>
      </c>
      <c r="L38" s="2379">
        <v>-5275.1655971863411</v>
      </c>
      <c r="M38" s="2379">
        <v>-5307.2064408748229</v>
      </c>
      <c r="N38" s="2379">
        <v>-5083.6305682470284</v>
      </c>
      <c r="O38" s="2379">
        <v>-6441.7695924950667</v>
      </c>
      <c r="P38" s="2379">
        <v>-6218.6993691790958</v>
      </c>
      <c r="Q38" s="2379">
        <v>-5228.22841583425</v>
      </c>
      <c r="R38" s="2379">
        <v>-5470.8371339226887</v>
      </c>
      <c r="S38" s="2379">
        <v>-6000.0638190588943</v>
      </c>
      <c r="T38" s="2379">
        <v>-5682.0492969158659</v>
      </c>
      <c r="U38" s="2379">
        <v>-5111.9639392205172</v>
      </c>
      <c r="V38" s="2379">
        <v>-5283.0297501105497</v>
      </c>
      <c r="W38" s="2379">
        <v>-7955.6944257807154</v>
      </c>
      <c r="X38" s="2379">
        <v>-6905.6007192991819</v>
      </c>
      <c r="Y38" s="2379">
        <v>-5585.4485583000769</v>
      </c>
      <c r="Z38" s="2379">
        <v>-4368.9733453588351</v>
      </c>
      <c r="AA38" s="2379">
        <v>-5444.9315986774927</v>
      </c>
      <c r="AB38" s="2379">
        <v>-5251.3027692100895</v>
      </c>
      <c r="AC38" s="2379">
        <v>-4100.3707353214722</v>
      </c>
      <c r="AD38" s="2379">
        <v>-3301.9009962652035</v>
      </c>
      <c r="AE38" s="2379">
        <v>-3683.591399377483</v>
      </c>
      <c r="AF38" s="2379">
        <v>-2789.0674837953275</v>
      </c>
      <c r="AG38" s="2379">
        <v>-2933.1915382817815</v>
      </c>
      <c r="AH38" s="2379">
        <v>-1843.8059836394045</v>
      </c>
      <c r="AI38" s="2379">
        <v>-2267.3816545859577</v>
      </c>
      <c r="AJ38" s="2379">
        <v>-2141.7638826588736</v>
      </c>
      <c r="AK38" s="2379">
        <v>-2372.3521111330456</v>
      </c>
    </row>
    <row r="39" spans="1:37" ht="16.5" thickBot="1">
      <c r="A39" s="2380" t="s">
        <v>1489</v>
      </c>
      <c r="B39" s="2381">
        <v>620.34378289999995</v>
      </c>
      <c r="C39" s="2381">
        <v>511.62831749999998</v>
      </c>
      <c r="D39" s="2381">
        <v>644.22465399999999</v>
      </c>
      <c r="E39" s="2381">
        <v>590.5865156000001</v>
      </c>
      <c r="F39" s="2381">
        <v>396.72771100000006</v>
      </c>
      <c r="G39" s="2381">
        <v>11.519113000000008</v>
      </c>
      <c r="H39" s="2381">
        <v>250.4287625</v>
      </c>
      <c r="I39" s="2381">
        <v>286.94946350000004</v>
      </c>
      <c r="J39" s="2381">
        <v>375.70202473516798</v>
      </c>
      <c r="K39" s="2381">
        <v>237.16105784104528</v>
      </c>
      <c r="L39" s="2381">
        <v>237.66458129542502</v>
      </c>
      <c r="M39" s="2381">
        <v>159.26359446032859</v>
      </c>
      <c r="N39" s="2381">
        <v>198.53155886999997</v>
      </c>
      <c r="O39" s="2381">
        <v>263.99009600000005</v>
      </c>
      <c r="P39" s="2381">
        <v>251.92823200000001</v>
      </c>
      <c r="Q39" s="2381">
        <v>190.573104</v>
      </c>
      <c r="R39" s="2381">
        <v>232.11603149708344</v>
      </c>
      <c r="S39" s="2381">
        <v>239.17768138917225</v>
      </c>
      <c r="T39" s="2381">
        <v>263.8488352481279</v>
      </c>
      <c r="U39" s="2381">
        <v>229.16363362561651</v>
      </c>
      <c r="V39" s="2381">
        <v>212.69</v>
      </c>
      <c r="W39" s="2381">
        <v>209.30999999999997</v>
      </c>
      <c r="X39" s="2381">
        <v>250.29040000000001</v>
      </c>
      <c r="Y39" s="2381">
        <v>215.77069999999998</v>
      </c>
      <c r="Z39" s="2381">
        <v>379.17644251000002</v>
      </c>
      <c r="AA39" s="2381">
        <v>417.16991246999999</v>
      </c>
      <c r="AB39" s="2381">
        <v>393.9316450233282</v>
      </c>
      <c r="AC39" s="2381">
        <v>442.75999999999993</v>
      </c>
      <c r="AD39" s="2381">
        <v>216.72690173273435</v>
      </c>
      <c r="AE39" s="2381">
        <v>208.34806670035957</v>
      </c>
      <c r="AF39" s="2381">
        <v>230.12327110029389</v>
      </c>
      <c r="AG39" s="2381">
        <v>275.57258363192472</v>
      </c>
      <c r="AH39" s="2381">
        <v>351.9316312661831</v>
      </c>
      <c r="AI39" s="2381">
        <v>273.52528357630678</v>
      </c>
      <c r="AJ39" s="2381">
        <v>268.56327394204209</v>
      </c>
      <c r="AK39" s="2381">
        <v>356.72151348286889</v>
      </c>
    </row>
    <row r="40" spans="1:37" ht="16.5" thickBot="1">
      <c r="A40" s="2384" t="s">
        <v>1490</v>
      </c>
      <c r="B40" s="2382">
        <v>585.82819249999989</v>
      </c>
      <c r="C40" s="2382">
        <v>479.66943749999996</v>
      </c>
      <c r="D40" s="2382">
        <v>618.65755000000001</v>
      </c>
      <c r="E40" s="2382">
        <v>554.79257000000007</v>
      </c>
      <c r="F40" s="2382">
        <v>366.24867100000006</v>
      </c>
      <c r="G40" s="2382">
        <v>-20.465206999999992</v>
      </c>
      <c r="H40" s="2382">
        <v>213.12076250000001</v>
      </c>
      <c r="I40" s="2382">
        <v>247.08882350000002</v>
      </c>
      <c r="J40" s="2382">
        <v>341.55552473516798</v>
      </c>
      <c r="K40" s="2382">
        <v>188.61455784104527</v>
      </c>
      <c r="L40" s="2382">
        <v>190.71808129542501</v>
      </c>
      <c r="M40" s="2382">
        <v>120.31709446032858</v>
      </c>
      <c r="N40" s="2382">
        <v>154.76995886999998</v>
      </c>
      <c r="O40" s="2382">
        <v>213.31649600000003</v>
      </c>
      <c r="P40" s="2382">
        <v>204.710632</v>
      </c>
      <c r="Q40" s="2382">
        <v>150.267504</v>
      </c>
      <c r="R40" s="2382">
        <v>189.45537681817649</v>
      </c>
      <c r="S40" s="2382">
        <v>189.79014009750313</v>
      </c>
      <c r="T40" s="2382">
        <v>217.81986976167286</v>
      </c>
      <c r="U40" s="2382">
        <v>185.28239508264761</v>
      </c>
      <c r="V40" s="2382">
        <v>167.9</v>
      </c>
      <c r="W40" s="2382">
        <v>155.20999999999998</v>
      </c>
      <c r="X40" s="2382">
        <v>201.88040000000001</v>
      </c>
      <c r="Y40" s="2382">
        <v>171.82069999999999</v>
      </c>
      <c r="Z40" s="2382">
        <v>336.62644251</v>
      </c>
      <c r="AA40" s="2382">
        <v>360.48031247</v>
      </c>
      <c r="AB40" s="2382">
        <v>345.61164502332821</v>
      </c>
      <c r="AC40" s="2382">
        <v>390.23999999999995</v>
      </c>
      <c r="AD40" s="2382">
        <v>174.83444814000001</v>
      </c>
      <c r="AE40" s="2382">
        <v>152.32422980999999</v>
      </c>
      <c r="AF40" s="2382">
        <v>168.65199999999999</v>
      </c>
      <c r="AG40" s="2382">
        <v>217.09322120738153</v>
      </c>
      <c r="AH40" s="2382">
        <v>310.01499804536883</v>
      </c>
      <c r="AI40" s="2382">
        <v>227.39909006637168</v>
      </c>
      <c r="AJ40" s="2382">
        <v>218.57987033429043</v>
      </c>
      <c r="AK40" s="2382">
        <v>303.45891993021348</v>
      </c>
    </row>
    <row r="41" spans="1:37" ht="16.5" thickBot="1">
      <c r="A41" s="2385" t="s">
        <v>1491</v>
      </c>
      <c r="B41" s="2382">
        <v>34.515590400000008</v>
      </c>
      <c r="C41" s="2382">
        <v>31.958880000000001</v>
      </c>
      <c r="D41" s="2382">
        <v>25.567104</v>
      </c>
      <c r="E41" s="2382">
        <v>35.793945600000001</v>
      </c>
      <c r="F41" s="2382">
        <v>30.479040000000001</v>
      </c>
      <c r="G41" s="2382">
        <v>31.98432</v>
      </c>
      <c r="H41" s="2382">
        <v>37.308</v>
      </c>
      <c r="I41" s="2382">
        <v>39.860639999999997</v>
      </c>
      <c r="J41" s="2382">
        <v>34.146500000000003</v>
      </c>
      <c r="K41" s="2382">
        <v>48.546500000000002</v>
      </c>
      <c r="L41" s="2382">
        <v>46.946500000000007</v>
      </c>
      <c r="M41" s="2382">
        <v>38.946500000000007</v>
      </c>
      <c r="N41" s="2382">
        <v>43.761600000000001</v>
      </c>
      <c r="O41" s="2382">
        <v>50.673600000000008</v>
      </c>
      <c r="P41" s="2382">
        <v>47.217600000000004</v>
      </c>
      <c r="Q41" s="2382">
        <v>40.305600000000005</v>
      </c>
      <c r="R41" s="2382">
        <v>42.660654678906958</v>
      </c>
      <c r="S41" s="2382">
        <v>49.38754129166913</v>
      </c>
      <c r="T41" s="2382">
        <v>46.028965486455022</v>
      </c>
      <c r="U41" s="2382">
        <v>43.881238542968894</v>
      </c>
      <c r="V41" s="2382">
        <v>44.79</v>
      </c>
      <c r="W41" s="2382">
        <v>54.1</v>
      </c>
      <c r="X41" s="2382">
        <v>48.410000000000004</v>
      </c>
      <c r="Y41" s="2382">
        <v>43.95</v>
      </c>
      <c r="Z41" s="2382">
        <v>42.550000000000004</v>
      </c>
      <c r="AA41" s="2382">
        <v>56.689599999999999</v>
      </c>
      <c r="AB41" s="2382">
        <v>48.32</v>
      </c>
      <c r="AC41" s="2382">
        <v>52.52</v>
      </c>
      <c r="AD41" s="2382">
        <v>41.892453592734356</v>
      </c>
      <c r="AE41" s="2382">
        <v>56.023836890359583</v>
      </c>
      <c r="AF41" s="2382">
        <v>61.471271100293897</v>
      </c>
      <c r="AG41" s="2382">
        <v>58.479362424543162</v>
      </c>
      <c r="AH41" s="2382">
        <v>41.916633220814255</v>
      </c>
      <c r="AI41" s="2382">
        <v>46.126193509935113</v>
      </c>
      <c r="AJ41" s="2382">
        <v>49.983403607751647</v>
      </c>
      <c r="AK41" s="2382">
        <v>53.262593552655375</v>
      </c>
    </row>
    <row r="42" spans="1:37" ht="16.5" thickBot="1">
      <c r="A42" s="2380" t="s">
        <v>1492</v>
      </c>
      <c r="B42" s="2381">
        <v>-4281.8036880000009</v>
      </c>
      <c r="C42" s="2381">
        <v>-5209.2094599999991</v>
      </c>
      <c r="D42" s="2381">
        <v>-4770.880470000001</v>
      </c>
      <c r="E42" s="2381">
        <v>-3259.5148153333334</v>
      </c>
      <c r="F42" s="2381">
        <v>-2863.6319859999999</v>
      </c>
      <c r="G42" s="2381">
        <v>-3621.7114680000004</v>
      </c>
      <c r="H42" s="2381">
        <v>-4102.5626199999997</v>
      </c>
      <c r="I42" s="2381">
        <v>-4920.5733659999996</v>
      </c>
      <c r="J42" s="2381">
        <v>-4960.9181379284273</v>
      </c>
      <c r="K42" s="2381">
        <v>-4744.164813539016</v>
      </c>
      <c r="L42" s="2381">
        <v>-5512.8301784817659</v>
      </c>
      <c r="M42" s="2381">
        <v>-5466.4700353351518</v>
      </c>
      <c r="N42" s="2381">
        <v>-5282.1621271170279</v>
      </c>
      <c r="O42" s="2381">
        <v>-6705.7596884950672</v>
      </c>
      <c r="P42" s="2381">
        <v>-6470.627601179096</v>
      </c>
      <c r="Q42" s="2381">
        <v>-5418.80151983425</v>
      </c>
      <c r="R42" s="2381">
        <v>-5702.9531654197717</v>
      </c>
      <c r="S42" s="2381">
        <v>-6239.2415004480663</v>
      </c>
      <c r="T42" s="2381">
        <v>-5945.898132163994</v>
      </c>
      <c r="U42" s="2381">
        <v>-5341.1275728461333</v>
      </c>
      <c r="V42" s="2381">
        <v>-5495.7197501105493</v>
      </c>
      <c r="W42" s="2381">
        <v>-8165.0044257807158</v>
      </c>
      <c r="X42" s="2381">
        <v>-7155.8911192991818</v>
      </c>
      <c r="Y42" s="2381">
        <v>-5801.2192583000769</v>
      </c>
      <c r="Z42" s="2381">
        <v>-4748.1497878688351</v>
      </c>
      <c r="AA42" s="2381">
        <v>-5862.1015111474926</v>
      </c>
      <c r="AB42" s="2381">
        <v>-5645.2344142334177</v>
      </c>
      <c r="AC42" s="2381">
        <v>-4543.1307353214725</v>
      </c>
      <c r="AD42" s="2381">
        <v>-3518.6278979979379</v>
      </c>
      <c r="AE42" s="2381">
        <v>-3891.9394660778426</v>
      </c>
      <c r="AF42" s="2381">
        <v>-3019.1907548956215</v>
      </c>
      <c r="AG42" s="2381">
        <v>-3208.7641219137063</v>
      </c>
      <c r="AH42" s="2381">
        <v>-2195.7376149055876</v>
      </c>
      <c r="AI42" s="2381">
        <v>-2540.9069381622644</v>
      </c>
      <c r="AJ42" s="2381">
        <v>-2410.3271566009157</v>
      </c>
      <c r="AK42" s="2381">
        <v>-2729.0736246159145</v>
      </c>
    </row>
    <row r="43" spans="1:37" ht="16.5" thickBot="1">
      <c r="A43" s="2384" t="s">
        <v>1490</v>
      </c>
      <c r="B43" s="2382">
        <v>-4270.8496880000012</v>
      </c>
      <c r="C43" s="2382">
        <v>-5207.1304599999994</v>
      </c>
      <c r="D43" s="2382">
        <v>-4752.7614700000013</v>
      </c>
      <c r="E43" s="2382">
        <v>-3255.4108153333336</v>
      </c>
      <c r="F43" s="2382">
        <v>-2858.0674859999999</v>
      </c>
      <c r="G43" s="2382">
        <v>-3615.2809680000005</v>
      </c>
      <c r="H43" s="2382">
        <v>-4099.5281199999999</v>
      </c>
      <c r="I43" s="2382">
        <v>-4916.767366</v>
      </c>
      <c r="J43" s="2382">
        <v>-4953.577137928427</v>
      </c>
      <c r="K43" s="2382">
        <v>-4740.8678135390164</v>
      </c>
      <c r="L43" s="2382">
        <v>-5507.6051784817655</v>
      </c>
      <c r="M43" s="2382">
        <v>-5463.3205353351514</v>
      </c>
      <c r="N43" s="2382">
        <v>-5274.6211162055279</v>
      </c>
      <c r="O43" s="2382">
        <v>-6702.9481884950674</v>
      </c>
      <c r="P43" s="2382">
        <v>-6467.4501011790962</v>
      </c>
      <c r="Q43" s="2382">
        <v>-5388.7035198342501</v>
      </c>
      <c r="R43" s="2382">
        <v>-5697.494665419772</v>
      </c>
      <c r="S43" s="2382">
        <v>-6238.3765004480665</v>
      </c>
      <c r="T43" s="2382">
        <v>-5941.4396321639942</v>
      </c>
      <c r="U43" s="2382">
        <v>-5337.1125728461329</v>
      </c>
      <c r="V43" s="2382">
        <v>-5491.9962501105492</v>
      </c>
      <c r="W43" s="2382">
        <v>-8157.5314257807158</v>
      </c>
      <c r="X43" s="2382">
        <v>-7148.7661192991818</v>
      </c>
      <c r="Y43" s="2382">
        <v>-5796.2442583000766</v>
      </c>
      <c r="Z43" s="2382">
        <v>-4743.2913061248355</v>
      </c>
      <c r="AA43" s="2382">
        <v>-5858.2937773089925</v>
      </c>
      <c r="AB43" s="2382">
        <v>-5638.4904142334181</v>
      </c>
      <c r="AC43" s="2382">
        <v>-4537.8598850491471</v>
      </c>
      <c r="AD43" s="2382">
        <v>-3514.8928979979378</v>
      </c>
      <c r="AE43" s="2382">
        <v>-3888.6849660778425</v>
      </c>
      <c r="AF43" s="2382">
        <v>-3016.5491048956214</v>
      </c>
      <c r="AG43" s="2382">
        <v>-3205.2741219137065</v>
      </c>
      <c r="AH43" s="2382">
        <v>-2192.5261149055877</v>
      </c>
      <c r="AI43" s="2382">
        <v>-2538.2089381622645</v>
      </c>
      <c r="AJ43" s="2382">
        <v>-2408.1659066009156</v>
      </c>
      <c r="AK43" s="2382">
        <v>-2725.5836246159147</v>
      </c>
    </row>
    <row r="44" spans="1:37" ht="16.5" thickBot="1">
      <c r="A44" s="2385" t="s">
        <v>1491</v>
      </c>
      <c r="B44" s="2382">
        <v>-10.954000000000001</v>
      </c>
      <c r="C44" s="2382">
        <v>-2.0790000000000002</v>
      </c>
      <c r="D44" s="2382">
        <v>-18.119</v>
      </c>
      <c r="E44" s="2382">
        <v>-4.104000000000001</v>
      </c>
      <c r="F44" s="2382">
        <v>-5.5645000000000007</v>
      </c>
      <c r="G44" s="2382">
        <v>-6.4305000000000012</v>
      </c>
      <c r="H44" s="2382">
        <v>-3.0345</v>
      </c>
      <c r="I44" s="2382">
        <v>-3.8059999999999996</v>
      </c>
      <c r="J44" s="2382">
        <v>-7.3410000000000002</v>
      </c>
      <c r="K44" s="2382">
        <v>-3.2970000000000002</v>
      </c>
      <c r="L44" s="2382">
        <v>-5.2250000000000005</v>
      </c>
      <c r="M44" s="2382">
        <v>-3.1494999999999997</v>
      </c>
      <c r="N44" s="2382">
        <v>-7.5410109114999999</v>
      </c>
      <c r="O44" s="2382">
        <v>-2.8115000000000001</v>
      </c>
      <c r="P44" s="2382">
        <v>-3.1775000000000002</v>
      </c>
      <c r="Q44" s="2382">
        <v>-30.098000000000003</v>
      </c>
      <c r="R44" s="2382">
        <v>-5.4584999999999999</v>
      </c>
      <c r="S44" s="2382">
        <v>-0.8650000000000001</v>
      </c>
      <c r="T44" s="2382">
        <v>-4.4584999999999999</v>
      </c>
      <c r="U44" s="2382">
        <v>-4.0150000000000006</v>
      </c>
      <c r="V44" s="2382">
        <v>-3.7235</v>
      </c>
      <c r="W44" s="2382">
        <v>-7.4730000000000008</v>
      </c>
      <c r="X44" s="2382">
        <v>-7.1250000000000018</v>
      </c>
      <c r="Y44" s="2382">
        <v>-4.9750000000000005</v>
      </c>
      <c r="Z44" s="2382">
        <v>-4.8584817440000005</v>
      </c>
      <c r="AA44" s="2382">
        <v>-3.8077338385000008</v>
      </c>
      <c r="AB44" s="2382">
        <v>-6.7439999999999998</v>
      </c>
      <c r="AC44" s="2382">
        <v>-5.270850272325001</v>
      </c>
      <c r="AD44" s="2382">
        <v>-3.7350000000000003</v>
      </c>
      <c r="AE44" s="2382">
        <v>-3.2545000000000002</v>
      </c>
      <c r="AF44" s="2382">
        <v>-2.6416500000000003</v>
      </c>
      <c r="AG44" s="2382">
        <v>-3.49</v>
      </c>
      <c r="AH44" s="2382">
        <v>-3.2114999999999996</v>
      </c>
      <c r="AI44" s="2382">
        <v>-2.6980000000000004</v>
      </c>
      <c r="AJ44" s="2382">
        <v>-2.1612500000000003</v>
      </c>
      <c r="AK44" s="2382">
        <v>-3.49</v>
      </c>
    </row>
    <row r="45" spans="1:37" ht="16.5" thickBot="1">
      <c r="A45" s="2339" t="s">
        <v>1377</v>
      </c>
      <c r="B45" s="2379">
        <v>5574.9460449999997</v>
      </c>
      <c r="C45" s="2379">
        <v>5087.2342500000004</v>
      </c>
      <c r="D45" s="2379">
        <v>4107.8129550000003</v>
      </c>
      <c r="E45" s="2379">
        <v>5757.8414760000014</v>
      </c>
      <c r="F45" s="2379">
        <v>4243.3461522116731</v>
      </c>
      <c r="G45" s="2379">
        <v>5102.3788918506334</v>
      </c>
      <c r="H45" s="2379">
        <v>4920.922639879007</v>
      </c>
      <c r="I45" s="2379">
        <v>5309.5131899971911</v>
      </c>
      <c r="J45" s="2379">
        <v>4315.7916273125002</v>
      </c>
      <c r="K45" s="2379">
        <v>4799.1370328615012</v>
      </c>
      <c r="L45" s="2379">
        <v>5745.0612500154994</v>
      </c>
      <c r="M45" s="2379">
        <v>6094.8752850000001</v>
      </c>
      <c r="N45" s="2379">
        <v>5330.3062058099995</v>
      </c>
      <c r="O45" s="2379">
        <v>5493.1725849999993</v>
      </c>
      <c r="P45" s="2379">
        <v>5432.1215400000001</v>
      </c>
      <c r="Q45" s="2379">
        <v>5733.1072183333335</v>
      </c>
      <c r="R45" s="2379">
        <v>5282.0811815894294</v>
      </c>
      <c r="S45" s="2379">
        <v>5352.1362824541429</v>
      </c>
      <c r="T45" s="2379">
        <v>5391.8144707769943</v>
      </c>
      <c r="U45" s="2379">
        <v>5961.3663582289646</v>
      </c>
      <c r="V45" s="2379">
        <v>5297.8072550000006</v>
      </c>
      <c r="W45" s="2379">
        <v>5401.1758725</v>
      </c>
      <c r="X45" s="2379">
        <v>5451.4970964999993</v>
      </c>
      <c r="Y45" s="2379">
        <v>6069.2215649999998</v>
      </c>
      <c r="Z45" s="2379">
        <v>5335.170555833748</v>
      </c>
      <c r="AA45" s="2379">
        <v>5618.6376895912099</v>
      </c>
      <c r="AB45" s="2379">
        <v>5372.5850145163249</v>
      </c>
      <c r="AC45" s="2379">
        <v>5591.617389136577</v>
      </c>
      <c r="AD45" s="2379">
        <v>4915.1337640062175</v>
      </c>
      <c r="AE45" s="2379">
        <v>5156.6938455842401</v>
      </c>
      <c r="AF45" s="2379">
        <v>4818.0545050014043</v>
      </c>
      <c r="AG45" s="2379">
        <v>5278.9034824890969</v>
      </c>
      <c r="AH45" s="2379">
        <v>5633.3305430703376</v>
      </c>
      <c r="AI45" s="2379">
        <v>4340.9423132865095</v>
      </c>
      <c r="AJ45" s="2379">
        <v>4610.9392617622671</v>
      </c>
      <c r="AK45" s="2379">
        <v>5304.0601983478409</v>
      </c>
    </row>
    <row r="46" spans="1:37" ht="16.5" thickBot="1">
      <c r="A46" s="2380" t="s">
        <v>1489</v>
      </c>
      <c r="B46" s="2381">
        <v>5686.3128999999999</v>
      </c>
      <c r="C46" s="2381">
        <v>5265.3647000000001</v>
      </c>
      <c r="D46" s="2381">
        <v>4213.1030000000001</v>
      </c>
      <c r="E46" s="2381">
        <v>5897.1491000000015</v>
      </c>
      <c r="F46" s="2381">
        <v>4410.8170899966735</v>
      </c>
      <c r="G46" s="2381">
        <v>5213.8577701271333</v>
      </c>
      <c r="H46" s="2381">
        <v>5011.3317248790072</v>
      </c>
      <c r="I46" s="2381">
        <v>5408.946914997191</v>
      </c>
      <c r="J46" s="2381">
        <v>4417.7307273124998</v>
      </c>
      <c r="K46" s="2381">
        <v>4915.7877928615007</v>
      </c>
      <c r="L46" s="2381">
        <v>5872.3848100154992</v>
      </c>
      <c r="M46" s="2381">
        <v>6232.7189500000004</v>
      </c>
      <c r="N46" s="2381">
        <v>5424.9733999999999</v>
      </c>
      <c r="O46" s="2381">
        <v>5599.9407999999994</v>
      </c>
      <c r="P46" s="2381">
        <v>5595.7273500000001</v>
      </c>
      <c r="Q46" s="2381">
        <v>5843.8912</v>
      </c>
      <c r="R46" s="2381">
        <v>5364.6203096134996</v>
      </c>
      <c r="S46" s="2381">
        <v>5437.2995000000001</v>
      </c>
      <c r="T46" s="2381">
        <v>5556.7325999999994</v>
      </c>
      <c r="U46" s="2381">
        <v>6115.0769999999993</v>
      </c>
      <c r="V46" s="2381">
        <v>5445.9530000000004</v>
      </c>
      <c r="W46" s="2381">
        <v>5489.9212500000003</v>
      </c>
      <c r="X46" s="2381">
        <v>5636.9274999999998</v>
      </c>
      <c r="Y46" s="2381">
        <v>6139.1264999999994</v>
      </c>
      <c r="Z46" s="2381">
        <v>5514.9435000000003</v>
      </c>
      <c r="AA46" s="2381">
        <v>5800.9472000000005</v>
      </c>
      <c r="AB46" s="2381">
        <v>5640.1695</v>
      </c>
      <c r="AC46" s="2381">
        <v>5844.67155</v>
      </c>
      <c r="AD46" s="2381">
        <v>5544.4690000000001</v>
      </c>
      <c r="AE46" s="2381">
        <v>5691.2499999999991</v>
      </c>
      <c r="AF46" s="2381">
        <v>5299.6719999999996</v>
      </c>
      <c r="AG46" s="2381">
        <v>5581.9440000000004</v>
      </c>
      <c r="AH46" s="2381">
        <v>5905.8011169999991</v>
      </c>
      <c r="AI46" s="2381">
        <v>4618.1333520000007</v>
      </c>
      <c r="AJ46" s="2381">
        <v>4853.3360619999994</v>
      </c>
      <c r="AK46" s="2381">
        <v>5565.3876656175253</v>
      </c>
    </row>
    <row r="47" spans="1:37" ht="16.5" thickBot="1">
      <c r="A47" s="2384" t="s">
        <v>1493</v>
      </c>
      <c r="B47" s="2382">
        <v>502.15139999999997</v>
      </c>
      <c r="C47" s="2382">
        <v>464.95499999999998</v>
      </c>
      <c r="D47" s="2382">
        <v>371.964</v>
      </c>
      <c r="E47" s="2382">
        <v>520.74959999999999</v>
      </c>
      <c r="F47" s="2382">
        <v>353.89419999999996</v>
      </c>
      <c r="G47" s="2382">
        <v>418.23859999999996</v>
      </c>
      <c r="H47" s="2382">
        <v>402.15249999999997</v>
      </c>
      <c r="I47" s="2382">
        <v>434.32469999999995</v>
      </c>
      <c r="J47" s="2382">
        <v>453.16999999999996</v>
      </c>
      <c r="K47" s="2382">
        <v>356.06</v>
      </c>
      <c r="L47" s="2382">
        <v>323.69</v>
      </c>
      <c r="M47" s="2382">
        <v>485.53</v>
      </c>
      <c r="N47" s="2382">
        <v>451.43840000000006</v>
      </c>
      <c r="O47" s="2382">
        <v>513.54480000000001</v>
      </c>
      <c r="P47" s="2382">
        <v>472.64160000000004</v>
      </c>
      <c r="Q47" s="2382">
        <v>410.53520000000003</v>
      </c>
      <c r="R47" s="2382">
        <v>451.43999999999994</v>
      </c>
      <c r="S47" s="2382">
        <v>522.31999999999994</v>
      </c>
      <c r="T47" s="2382">
        <v>491.80160000000001</v>
      </c>
      <c r="U47" s="2382">
        <v>470.15999999999997</v>
      </c>
      <c r="V47" s="2382">
        <v>431.63</v>
      </c>
      <c r="W47" s="2382">
        <v>471.28</v>
      </c>
      <c r="X47" s="2382">
        <v>519.47</v>
      </c>
      <c r="Y47" s="2382">
        <v>489.9</v>
      </c>
      <c r="Z47" s="2382">
        <v>392.82650000000001</v>
      </c>
      <c r="AA47" s="2382">
        <v>494.84600000000006</v>
      </c>
      <c r="AB47" s="2382">
        <v>519.46500000000003</v>
      </c>
      <c r="AC47" s="2382">
        <v>469.05</v>
      </c>
      <c r="AD47" s="2382">
        <v>392.83</v>
      </c>
      <c r="AE47" s="2382">
        <v>410.71249999999998</v>
      </c>
      <c r="AF47" s="2382">
        <v>411.78999999999996</v>
      </c>
      <c r="AG47" s="2382">
        <v>457.17900000000003</v>
      </c>
      <c r="AH47" s="2382">
        <v>1088.3837169999999</v>
      </c>
      <c r="AI47" s="2382">
        <v>102.69757200000001</v>
      </c>
      <c r="AJ47" s="2382">
        <v>107.35991200000001</v>
      </c>
      <c r="AK47" s="2382">
        <v>108.52816199999999</v>
      </c>
    </row>
    <row r="48" spans="1:37" ht="16.5" thickBot="1">
      <c r="A48" s="2384" t="s">
        <v>1494</v>
      </c>
      <c r="B48" s="2382">
        <v>5184.1615000000002</v>
      </c>
      <c r="C48" s="2382">
        <v>4800.4097000000002</v>
      </c>
      <c r="D48" s="2382">
        <v>3841.1390000000001</v>
      </c>
      <c r="E48" s="2382">
        <v>5376.3995000000014</v>
      </c>
      <c r="F48" s="2382">
        <v>4056.9228899966733</v>
      </c>
      <c r="G48" s="2382">
        <v>4795.6191701271337</v>
      </c>
      <c r="H48" s="2382">
        <v>4609.1792248790071</v>
      </c>
      <c r="I48" s="2382">
        <v>4974.6222149971909</v>
      </c>
      <c r="J48" s="2382">
        <v>3964.5607273124997</v>
      </c>
      <c r="K48" s="2382">
        <v>4559.7277928615003</v>
      </c>
      <c r="L48" s="2382">
        <v>5548.6948100154996</v>
      </c>
      <c r="M48" s="2382">
        <v>5747.1889500000007</v>
      </c>
      <c r="N48" s="2382">
        <v>4973.5349999999999</v>
      </c>
      <c r="O48" s="2382">
        <v>5086.3959999999997</v>
      </c>
      <c r="P48" s="2382">
        <v>5123.0857500000002</v>
      </c>
      <c r="Q48" s="2382">
        <v>5433.3559999999998</v>
      </c>
      <c r="R48" s="2382">
        <v>4913.1803096135</v>
      </c>
      <c r="S48" s="2382">
        <v>4914.9795000000004</v>
      </c>
      <c r="T48" s="2382">
        <v>5064.9309999999996</v>
      </c>
      <c r="U48" s="2382">
        <v>5644.9169999999995</v>
      </c>
      <c r="V48" s="2382">
        <v>5014.3230000000003</v>
      </c>
      <c r="W48" s="2382">
        <v>5018.6412500000006</v>
      </c>
      <c r="X48" s="2382">
        <v>5117.4574999999995</v>
      </c>
      <c r="Y48" s="2382">
        <v>5649.2264999999998</v>
      </c>
      <c r="Z48" s="2382">
        <v>5122.1170000000002</v>
      </c>
      <c r="AA48" s="2382">
        <v>5306.1012000000001</v>
      </c>
      <c r="AB48" s="2382">
        <v>5120.7044999999998</v>
      </c>
      <c r="AC48" s="2382">
        <v>5375.6215499999998</v>
      </c>
      <c r="AD48" s="2382">
        <v>5151.6390000000001</v>
      </c>
      <c r="AE48" s="2382">
        <v>5280.5374999999995</v>
      </c>
      <c r="AF48" s="2382">
        <v>4887.8819999999996</v>
      </c>
      <c r="AG48" s="2382">
        <v>5124.7650000000003</v>
      </c>
      <c r="AH48" s="2382">
        <v>4817.4173999999994</v>
      </c>
      <c r="AI48" s="2382">
        <v>4515.4357800000007</v>
      </c>
      <c r="AJ48" s="2382">
        <v>4745.9761499999995</v>
      </c>
      <c r="AK48" s="2382">
        <v>5456.8595036175257</v>
      </c>
    </row>
    <row r="49" spans="1:37" ht="16.5" thickBot="1">
      <c r="A49" s="2386" t="s">
        <v>1495</v>
      </c>
      <c r="B49" s="2382">
        <v>5184</v>
      </c>
      <c r="C49" s="2382">
        <v>4800</v>
      </c>
      <c r="D49" s="2382">
        <v>3840</v>
      </c>
      <c r="E49" s="2382">
        <v>5376.0000000000009</v>
      </c>
      <c r="F49" s="2382">
        <v>4055.9819399966732</v>
      </c>
      <c r="G49" s="2382">
        <v>4793.9701701271333</v>
      </c>
      <c r="H49" s="2382">
        <v>4608.5901748790075</v>
      </c>
      <c r="I49" s="2382">
        <v>4973.457714997191</v>
      </c>
      <c r="J49" s="2382">
        <v>3962.8799999999997</v>
      </c>
      <c r="K49" s="2382">
        <v>4557.3100000000004</v>
      </c>
      <c r="L49" s="2382">
        <v>5548.03</v>
      </c>
      <c r="M49" s="2382">
        <v>5746.18</v>
      </c>
      <c r="N49" s="2382">
        <v>4969.54</v>
      </c>
      <c r="O49" s="2382">
        <v>5082.6899999999996</v>
      </c>
      <c r="P49" s="2382">
        <v>5121.7300000000005</v>
      </c>
      <c r="Q49" s="2382">
        <v>5433.0159999999996</v>
      </c>
      <c r="R49" s="2382">
        <v>4909.8500000000004</v>
      </c>
      <c r="S49" s="2382">
        <v>4912.54</v>
      </c>
      <c r="T49" s="2382">
        <v>5062.5</v>
      </c>
      <c r="U49" s="2382">
        <v>5643.03</v>
      </c>
      <c r="V49" s="2382">
        <v>5008.05</v>
      </c>
      <c r="W49" s="2382">
        <v>5012.84</v>
      </c>
      <c r="X49" s="2382">
        <v>5112.3999999999996</v>
      </c>
      <c r="Y49" s="2382">
        <v>5643.03</v>
      </c>
      <c r="Z49" s="2382">
        <v>5108.2110000000002</v>
      </c>
      <c r="AA49" s="2382">
        <v>5210.3742000000002</v>
      </c>
      <c r="AB49" s="2382">
        <v>5112.3999999999996</v>
      </c>
      <c r="AC49" s="2382">
        <v>5368.0199999999995</v>
      </c>
      <c r="AD49" s="2382">
        <v>5142.34</v>
      </c>
      <c r="AE49" s="2382">
        <v>5270.8984999999993</v>
      </c>
      <c r="AF49" s="2382">
        <v>4875.5824999999995</v>
      </c>
      <c r="AG49" s="2382">
        <v>5119.3590000000004</v>
      </c>
      <c r="AH49" s="2382">
        <v>4812.1983999999993</v>
      </c>
      <c r="AI49" s="2382">
        <v>4510.9562800000003</v>
      </c>
      <c r="AJ49" s="2382">
        <v>4736.5079999999998</v>
      </c>
      <c r="AK49" s="2382">
        <v>5446.9865</v>
      </c>
    </row>
    <row r="50" spans="1:37" ht="16.5" thickBot="1">
      <c r="A50" s="2380" t="s">
        <v>1496</v>
      </c>
      <c r="B50" s="2381">
        <v>-111.36685500000002</v>
      </c>
      <c r="C50" s="2381">
        <v>-178.13045</v>
      </c>
      <c r="D50" s="2381">
        <v>-105.29004500000001</v>
      </c>
      <c r="E50" s="2381">
        <v>-139.30762400000003</v>
      </c>
      <c r="F50" s="2381">
        <v>-167.47093778499999</v>
      </c>
      <c r="G50" s="2381">
        <v>-111.47887827650001</v>
      </c>
      <c r="H50" s="2381">
        <v>-90.40908499999999</v>
      </c>
      <c r="I50" s="2381">
        <v>-99.433724999999981</v>
      </c>
      <c r="J50" s="2381">
        <v>-101.9391</v>
      </c>
      <c r="K50" s="2381">
        <v>-116.65075999999999</v>
      </c>
      <c r="L50" s="2381">
        <v>-127.32356000000001</v>
      </c>
      <c r="M50" s="2381">
        <v>-137.84366499999999</v>
      </c>
      <c r="N50" s="2381">
        <v>-94.667194189999989</v>
      </c>
      <c r="O50" s="2381">
        <v>-106.768215</v>
      </c>
      <c r="P50" s="2381">
        <v>-163.60581000000002</v>
      </c>
      <c r="Q50" s="2381">
        <v>-110.78398166666665</v>
      </c>
      <c r="R50" s="2381">
        <v>-82.539128024069868</v>
      </c>
      <c r="S50" s="2381">
        <v>-85.16321754585752</v>
      </c>
      <c r="T50" s="2381">
        <v>-164.91812922300477</v>
      </c>
      <c r="U50" s="2381">
        <v>-153.71064177103489</v>
      </c>
      <c r="V50" s="2381">
        <v>-148.14574499999998</v>
      </c>
      <c r="W50" s="2381">
        <v>-88.745377500000004</v>
      </c>
      <c r="X50" s="2381">
        <v>-185.43040350000001</v>
      </c>
      <c r="Y50" s="2381">
        <v>-69.904935000000009</v>
      </c>
      <c r="Z50" s="2381">
        <v>-179.77294416625219</v>
      </c>
      <c r="AA50" s="2381">
        <v>-182.30951040879063</v>
      </c>
      <c r="AB50" s="2381">
        <v>-267.58448548367545</v>
      </c>
      <c r="AC50" s="2381">
        <v>-253.05416086342319</v>
      </c>
      <c r="AD50" s="2381">
        <v>-629.3352359937827</v>
      </c>
      <c r="AE50" s="2381">
        <v>-534.5561544157589</v>
      </c>
      <c r="AF50" s="2381">
        <v>-481.6174949985957</v>
      </c>
      <c r="AG50" s="2381">
        <v>-303.0405175109039</v>
      </c>
      <c r="AH50" s="2381">
        <v>-272.47057392966127</v>
      </c>
      <c r="AI50" s="2381">
        <v>-277.19103871349148</v>
      </c>
      <c r="AJ50" s="2381">
        <v>-242.3968002377319</v>
      </c>
      <c r="AK50" s="2381">
        <v>-261.32746726968418</v>
      </c>
    </row>
    <row r="51" spans="1:37" ht="16.5" thickBot="1">
      <c r="A51" s="2384" t="s">
        <v>1493</v>
      </c>
      <c r="B51" s="2382">
        <v>-11.309999999999999</v>
      </c>
      <c r="C51" s="2382">
        <v>-64.180000000000007</v>
      </c>
      <c r="D51" s="2382">
        <v>-11.620000000000001</v>
      </c>
      <c r="E51" s="2382">
        <v>-32.15</v>
      </c>
      <c r="F51" s="2382">
        <v>-72.559999999999988</v>
      </c>
      <c r="G51" s="2382">
        <v>-0.83</v>
      </c>
      <c r="H51" s="2382">
        <v>-23.849999999999998</v>
      </c>
      <c r="I51" s="2382">
        <v>-21.539999999999996</v>
      </c>
      <c r="J51" s="2382">
        <v>-29.22</v>
      </c>
      <c r="K51" s="2382">
        <v>-38.47</v>
      </c>
      <c r="L51" s="2382">
        <v>-43.97</v>
      </c>
      <c r="M51" s="2382">
        <v>-58.510000000000005</v>
      </c>
      <c r="N51" s="2382">
        <v>-20.255869189999999</v>
      </c>
      <c r="O51" s="2382">
        <v>-17.009999999999998</v>
      </c>
      <c r="P51" s="2382">
        <v>-65.240000000000009</v>
      </c>
      <c r="Q51" s="2382">
        <v>-15.35</v>
      </c>
      <c r="R51" s="2382">
        <v>0</v>
      </c>
      <c r="S51" s="2382">
        <v>0</v>
      </c>
      <c r="T51" s="2382">
        <v>-84.43</v>
      </c>
      <c r="U51" s="2382">
        <v>-79.039999999999992</v>
      </c>
      <c r="V51" s="2382">
        <v>-79.91</v>
      </c>
      <c r="W51" s="2382">
        <v>-5.12</v>
      </c>
      <c r="X51" s="2382">
        <v>-96.259999999999991</v>
      </c>
      <c r="Y51" s="2382">
        <v>-7.0000000000000007E-2</v>
      </c>
      <c r="Z51" s="2382">
        <v>0</v>
      </c>
      <c r="AA51" s="2382">
        <v>-3.1949999999999998</v>
      </c>
      <c r="AB51" s="2382">
        <v>-49.25</v>
      </c>
      <c r="AC51" s="2382">
        <v>-11.013450000000001</v>
      </c>
      <c r="AD51" s="2382">
        <v>-43.812999999999995</v>
      </c>
      <c r="AE51" s="2382">
        <v>-106.84099999999999</v>
      </c>
      <c r="AF51" s="2382">
        <v>0</v>
      </c>
      <c r="AG51" s="2382">
        <v>0</v>
      </c>
      <c r="AH51" s="2382">
        <v>0</v>
      </c>
      <c r="AI51" s="2382">
        <v>0</v>
      </c>
      <c r="AJ51" s="2382">
        <v>-7.6259999999999994</v>
      </c>
      <c r="AK51" s="2382">
        <v>0</v>
      </c>
    </row>
    <row r="52" spans="1:37" ht="16.5" thickBot="1">
      <c r="A52" s="2384" t="s">
        <v>1494</v>
      </c>
      <c r="B52" s="2382">
        <v>-100.05685500000001</v>
      </c>
      <c r="C52" s="2382">
        <v>-113.95044999999999</v>
      </c>
      <c r="D52" s="2382">
        <v>-93.670045000000002</v>
      </c>
      <c r="E52" s="2382">
        <v>-107.15762400000003</v>
      </c>
      <c r="F52" s="2382">
        <v>-94.910937784999987</v>
      </c>
      <c r="G52" s="2382">
        <v>-110.64887827650001</v>
      </c>
      <c r="H52" s="2382">
        <v>-66.559084999999996</v>
      </c>
      <c r="I52" s="2382">
        <v>-77.893724999999989</v>
      </c>
      <c r="J52" s="2382">
        <v>-72.719099999999997</v>
      </c>
      <c r="K52" s="2382">
        <v>-78.180759999999992</v>
      </c>
      <c r="L52" s="2382">
        <v>-83.353560000000016</v>
      </c>
      <c r="M52" s="2382">
        <v>-79.333664999999996</v>
      </c>
      <c r="N52" s="2382">
        <v>-74.411324999999991</v>
      </c>
      <c r="O52" s="2382">
        <v>-89.758215000000007</v>
      </c>
      <c r="P52" s="2382">
        <v>-98.36581000000001</v>
      </c>
      <c r="Q52" s="2382">
        <v>-95.433981666666654</v>
      </c>
      <c r="R52" s="2382">
        <v>-82.539128024069868</v>
      </c>
      <c r="S52" s="2382">
        <v>-85.16321754585752</v>
      </c>
      <c r="T52" s="2382">
        <v>-80.488129223004748</v>
      </c>
      <c r="U52" s="2382">
        <v>-74.670641771034894</v>
      </c>
      <c r="V52" s="2382">
        <v>-68.235744999999994</v>
      </c>
      <c r="W52" s="2382">
        <v>-83.625377499999999</v>
      </c>
      <c r="X52" s="2382">
        <v>-89.170403500000006</v>
      </c>
      <c r="Y52" s="2382">
        <v>-69.834935000000016</v>
      </c>
      <c r="Z52" s="2382">
        <v>-179.77294416625219</v>
      </c>
      <c r="AA52" s="2382">
        <v>-179.11451040879064</v>
      </c>
      <c r="AB52" s="2382">
        <v>-218.33448548367545</v>
      </c>
      <c r="AC52" s="2382">
        <v>-242.04071086342319</v>
      </c>
      <c r="AD52" s="2382">
        <v>-585.52223599378272</v>
      </c>
      <c r="AE52" s="2382">
        <v>-427.71515441575895</v>
      </c>
      <c r="AF52" s="2382">
        <v>-481.6174949985957</v>
      </c>
      <c r="AG52" s="2382">
        <v>-303.0405175109039</v>
      </c>
      <c r="AH52" s="2382">
        <v>-272.47057392966127</v>
      </c>
      <c r="AI52" s="2382">
        <v>-277.19103871349148</v>
      </c>
      <c r="AJ52" s="2382">
        <v>-234.77080023773189</v>
      </c>
      <c r="AK52" s="2382">
        <v>-261.32746726968418</v>
      </c>
    </row>
    <row r="53" spans="1:37" ht="16.5" thickBot="1">
      <c r="A53" s="2386" t="s">
        <v>1495</v>
      </c>
      <c r="B53" s="2382">
        <v>-8.25</v>
      </c>
      <c r="C53" s="2382">
        <v>-8.25</v>
      </c>
      <c r="D53" s="2382">
        <v>-3.3899999999999997</v>
      </c>
      <c r="E53" s="2382">
        <v>-3.3899999999999997</v>
      </c>
      <c r="F53" s="2382">
        <v>-8.25</v>
      </c>
      <c r="G53" s="2382">
        <v>-9.9</v>
      </c>
      <c r="H53" s="2382">
        <v>-3.3899999999999997</v>
      </c>
      <c r="I53" s="2382">
        <v>-7.17</v>
      </c>
      <c r="J53" s="2382">
        <v>-4.8099999999999996</v>
      </c>
      <c r="K53" s="2382">
        <v>-10.89</v>
      </c>
      <c r="L53" s="2382">
        <v>-6.2299999999999995</v>
      </c>
      <c r="M53" s="2382">
        <v>-7.1049999999999898</v>
      </c>
      <c r="N53" s="2382">
        <v>-6.1099999999999994</v>
      </c>
      <c r="O53" s="2382">
        <v>-11.747000000000002</v>
      </c>
      <c r="P53" s="2382">
        <v>-6.55</v>
      </c>
      <c r="Q53" s="2382">
        <v>-8.1016666666666595</v>
      </c>
      <c r="R53" s="2382">
        <v>-6.2999999999999989</v>
      </c>
      <c r="S53" s="2382">
        <v>-6.1920000000000002</v>
      </c>
      <c r="T53" s="2382">
        <v>-5.8680000000000003</v>
      </c>
      <c r="U53" s="2382">
        <v>-5.8599999999999994</v>
      </c>
      <c r="V53" s="2382">
        <v>-6.8999999999999995</v>
      </c>
      <c r="W53" s="2382">
        <v>-6.8999999999999995</v>
      </c>
      <c r="X53" s="2382">
        <v>-6.8999999999999995</v>
      </c>
      <c r="Y53" s="2382">
        <v>-6.8999999999999995</v>
      </c>
      <c r="Z53" s="2382">
        <v>-6.8999999999999995</v>
      </c>
      <c r="AA53" s="2382">
        <v>-6.8999999999999995</v>
      </c>
      <c r="AB53" s="2382">
        <v>-6.8999999999999995</v>
      </c>
      <c r="AC53" s="2382">
        <v>-16.740000000000002</v>
      </c>
      <c r="AD53" s="2382">
        <v>-345.63</v>
      </c>
      <c r="AE53" s="2382">
        <v>-285.60000000000002</v>
      </c>
      <c r="AF53" s="2382">
        <v>-204.29</v>
      </c>
      <c r="AG53" s="2382">
        <v>-186.81</v>
      </c>
      <c r="AH53" s="2382">
        <v>-186.67999999999998</v>
      </c>
      <c r="AI53" s="2382">
        <v>-177.68</v>
      </c>
      <c r="AJ53" s="2382">
        <v>-185.47</v>
      </c>
      <c r="AK53" s="2382">
        <v>-183.38037037037037</v>
      </c>
    </row>
    <row r="54" spans="1:37" ht="16.5" thickBot="1">
      <c r="A54" s="2339" t="s">
        <v>1385</v>
      </c>
      <c r="B54" s="2379">
        <v>-7960.2938898480297</v>
      </c>
      <c r="C54" s="2379">
        <v>819.21999342544223</v>
      </c>
      <c r="D54" s="2379">
        <v>-6176.9925083539538</v>
      </c>
      <c r="E54" s="2379">
        <v>4893.3684385035849</v>
      </c>
      <c r="F54" s="2379">
        <v>5960.1703127017563</v>
      </c>
      <c r="G54" s="2379">
        <v>3847.9639467476841</v>
      </c>
      <c r="H54" s="2379">
        <v>2497.5984196300501</v>
      </c>
      <c r="I54" s="2379">
        <v>341.77785459359939</v>
      </c>
      <c r="J54" s="2379">
        <v>-15439.95247079927</v>
      </c>
      <c r="K54" s="2379">
        <v>-6976.9040536739467</v>
      </c>
      <c r="L54" s="2379">
        <v>20302.96616570621</v>
      </c>
      <c r="M54" s="2379">
        <v>4118.4814815623467</v>
      </c>
      <c r="N54" s="2379">
        <v>3173.1635542556323</v>
      </c>
      <c r="O54" s="2379">
        <v>-5546.3990948855535</v>
      </c>
      <c r="P54" s="2379">
        <v>-2058.1103653940886</v>
      </c>
      <c r="Q54" s="2379">
        <v>-1017.3444102717503</v>
      </c>
      <c r="R54" s="2379">
        <v>4803.7397564595703</v>
      </c>
      <c r="S54" s="2379">
        <v>-3341.2025131453702</v>
      </c>
      <c r="T54" s="2379">
        <v>-7891.0207133859149</v>
      </c>
      <c r="U54" s="2379">
        <v>-6047.9734055204608</v>
      </c>
      <c r="V54" s="2379">
        <v>-2183.2577892135578</v>
      </c>
      <c r="W54" s="2379">
        <v>3359.7163370494163</v>
      </c>
      <c r="X54" s="2379">
        <v>7447.2989773540558</v>
      </c>
      <c r="Y54" s="2379">
        <v>-874.92104995388945</v>
      </c>
      <c r="Z54" s="2379">
        <v>2535.1397932410855</v>
      </c>
      <c r="AA54" s="2379">
        <v>-179.85603583758621</v>
      </c>
      <c r="AB54" s="2379">
        <v>2447.2366601764752</v>
      </c>
      <c r="AC54" s="2379">
        <v>8326.3821296997448</v>
      </c>
      <c r="AD54" s="2379">
        <v>6849.648088970911</v>
      </c>
      <c r="AE54" s="2379">
        <v>-4041.2501225690958</v>
      </c>
      <c r="AF54" s="2379">
        <v>-2557.0232593293385</v>
      </c>
      <c r="AG54" s="2379">
        <v>-1125.6736133560762</v>
      </c>
      <c r="AH54" s="2379">
        <v>-7605.6250885145864</v>
      </c>
      <c r="AI54" s="2379">
        <v>7535.4637296194396</v>
      </c>
      <c r="AJ54" s="2379">
        <v>7647.0819702383951</v>
      </c>
      <c r="AK54" s="2379">
        <v>-5821.9859598205594</v>
      </c>
    </row>
    <row r="55" spans="1:37" ht="16.5" thickBot="1">
      <c r="A55" s="2339" t="s">
        <v>1386</v>
      </c>
      <c r="B55" s="2379">
        <v>0</v>
      </c>
      <c r="C55" s="2379">
        <v>0</v>
      </c>
      <c r="D55" s="2379">
        <v>0</v>
      </c>
      <c r="E55" s="2379">
        <v>0</v>
      </c>
      <c r="F55" s="2379">
        <v>0</v>
      </c>
      <c r="G55" s="2379">
        <v>0</v>
      </c>
      <c r="H55" s="2379">
        <v>0</v>
      </c>
      <c r="I55" s="2379">
        <v>0</v>
      </c>
      <c r="J55" s="2379">
        <v>0</v>
      </c>
      <c r="K55" s="2379">
        <v>0</v>
      </c>
      <c r="L55" s="2379">
        <v>0</v>
      </c>
      <c r="M55" s="2379">
        <v>0</v>
      </c>
      <c r="N55" s="2379">
        <v>0</v>
      </c>
      <c r="O55" s="2379">
        <v>0</v>
      </c>
      <c r="P55" s="2379">
        <v>0</v>
      </c>
      <c r="Q55" s="2379">
        <v>0</v>
      </c>
      <c r="R55" s="2379">
        <v>0</v>
      </c>
      <c r="S55" s="2379">
        <v>0</v>
      </c>
      <c r="T55" s="2379">
        <v>0</v>
      </c>
      <c r="U55" s="2379">
        <v>0</v>
      </c>
      <c r="V55" s="2379">
        <v>0</v>
      </c>
      <c r="W55" s="2379">
        <v>0</v>
      </c>
      <c r="X55" s="2379">
        <v>0</v>
      </c>
      <c r="Y55" s="2379">
        <v>0</v>
      </c>
      <c r="Z55" s="2379">
        <v>0</v>
      </c>
      <c r="AA55" s="2379">
        <v>0</v>
      </c>
      <c r="AB55" s="2379">
        <v>0</v>
      </c>
      <c r="AC55" s="2379">
        <v>0</v>
      </c>
      <c r="AD55" s="2379">
        <v>0</v>
      </c>
      <c r="AE55" s="2379">
        <v>0</v>
      </c>
      <c r="AF55" s="2379">
        <v>0</v>
      </c>
      <c r="AG55" s="2379">
        <v>0</v>
      </c>
      <c r="AH55" s="2379">
        <v>0</v>
      </c>
      <c r="AI55" s="2379">
        <v>0</v>
      </c>
      <c r="AJ55" s="2379">
        <v>0</v>
      </c>
      <c r="AK55" s="2379">
        <v>0</v>
      </c>
    </row>
    <row r="56" spans="1:37" ht="16.5" thickBot="1">
      <c r="A56" s="2380" t="s">
        <v>1489</v>
      </c>
      <c r="B56" s="2381">
        <v>0</v>
      </c>
      <c r="C56" s="2381">
        <v>0</v>
      </c>
      <c r="D56" s="2381">
        <v>0</v>
      </c>
      <c r="E56" s="2381">
        <v>0</v>
      </c>
      <c r="F56" s="2381">
        <v>0</v>
      </c>
      <c r="G56" s="2381">
        <v>0</v>
      </c>
      <c r="H56" s="2381">
        <v>0</v>
      </c>
      <c r="I56" s="2381">
        <v>0</v>
      </c>
      <c r="J56" s="2381">
        <v>0</v>
      </c>
      <c r="K56" s="2381">
        <v>0</v>
      </c>
      <c r="L56" s="2381">
        <v>0</v>
      </c>
      <c r="M56" s="2381">
        <v>0</v>
      </c>
      <c r="N56" s="2381">
        <v>0</v>
      </c>
      <c r="O56" s="2381">
        <v>0</v>
      </c>
      <c r="P56" s="2381">
        <v>0</v>
      </c>
      <c r="Q56" s="2381">
        <v>0</v>
      </c>
      <c r="R56" s="2381">
        <v>0</v>
      </c>
      <c r="S56" s="2381">
        <v>0</v>
      </c>
      <c r="T56" s="2381">
        <v>0</v>
      </c>
      <c r="U56" s="2381">
        <v>0</v>
      </c>
      <c r="V56" s="2381">
        <v>0</v>
      </c>
      <c r="W56" s="2381">
        <v>0</v>
      </c>
      <c r="X56" s="2381">
        <v>0</v>
      </c>
      <c r="Y56" s="2381">
        <v>0</v>
      </c>
      <c r="Z56" s="2381">
        <v>0</v>
      </c>
      <c r="AA56" s="2381">
        <v>0</v>
      </c>
      <c r="AB56" s="2381">
        <v>0</v>
      </c>
      <c r="AC56" s="2381">
        <v>0</v>
      </c>
      <c r="AD56" s="2381">
        <v>0</v>
      </c>
      <c r="AE56" s="2381">
        <v>0</v>
      </c>
      <c r="AF56" s="2381">
        <v>0</v>
      </c>
      <c r="AG56" s="2381">
        <v>0</v>
      </c>
      <c r="AH56" s="2381">
        <v>0</v>
      </c>
      <c r="AI56" s="2381">
        <v>0</v>
      </c>
      <c r="AJ56" s="2381">
        <v>0</v>
      </c>
      <c r="AK56" s="2381">
        <v>0</v>
      </c>
    </row>
    <row r="57" spans="1:37" ht="16.5" thickBot="1">
      <c r="A57" s="2360" t="s">
        <v>1497</v>
      </c>
      <c r="B57" s="2382">
        <v>0</v>
      </c>
      <c r="C57" s="2382">
        <v>0</v>
      </c>
      <c r="D57" s="2382">
        <v>0</v>
      </c>
      <c r="E57" s="2382">
        <v>0</v>
      </c>
      <c r="F57" s="2382">
        <v>0</v>
      </c>
      <c r="G57" s="2382">
        <v>0</v>
      </c>
      <c r="H57" s="2382">
        <v>0</v>
      </c>
      <c r="I57" s="2382">
        <v>0</v>
      </c>
      <c r="J57" s="2382">
        <v>0</v>
      </c>
      <c r="K57" s="2382">
        <v>0</v>
      </c>
      <c r="L57" s="2382">
        <v>0</v>
      </c>
      <c r="M57" s="2382">
        <v>0</v>
      </c>
      <c r="N57" s="2382">
        <v>0</v>
      </c>
      <c r="O57" s="2382">
        <v>0</v>
      </c>
      <c r="P57" s="2382">
        <v>0</v>
      </c>
      <c r="Q57" s="2382">
        <v>0</v>
      </c>
      <c r="R57" s="2382">
        <v>0</v>
      </c>
      <c r="S57" s="2382">
        <v>0</v>
      </c>
      <c r="T57" s="2382">
        <v>0</v>
      </c>
      <c r="U57" s="2382">
        <v>0</v>
      </c>
      <c r="V57" s="2382">
        <v>0</v>
      </c>
      <c r="W57" s="2382">
        <v>0</v>
      </c>
      <c r="X57" s="2382">
        <v>0</v>
      </c>
      <c r="Y57" s="2382">
        <v>0</v>
      </c>
      <c r="Z57" s="2382">
        <v>0</v>
      </c>
      <c r="AA57" s="2382">
        <v>0</v>
      </c>
      <c r="AB57" s="2382">
        <v>0</v>
      </c>
      <c r="AC57" s="2382">
        <v>0</v>
      </c>
      <c r="AD57" s="2382">
        <v>0</v>
      </c>
      <c r="AE57" s="2382">
        <v>0</v>
      </c>
      <c r="AF57" s="2382">
        <v>0</v>
      </c>
      <c r="AG57" s="2382">
        <v>0</v>
      </c>
      <c r="AH57" s="2382">
        <v>0</v>
      </c>
      <c r="AI57" s="2382">
        <v>0</v>
      </c>
      <c r="AJ57" s="2382">
        <v>0</v>
      </c>
      <c r="AK57" s="2382">
        <v>0</v>
      </c>
    </row>
    <row r="58" spans="1:37" ht="16.5" thickBot="1">
      <c r="A58" s="2380" t="s">
        <v>1492</v>
      </c>
      <c r="B58" s="2382">
        <v>0</v>
      </c>
      <c r="C58" s="2382">
        <v>0</v>
      </c>
      <c r="D58" s="2382">
        <v>0</v>
      </c>
      <c r="E58" s="2382">
        <v>0</v>
      </c>
      <c r="F58" s="2382">
        <v>0</v>
      </c>
      <c r="G58" s="2382">
        <v>0</v>
      </c>
      <c r="H58" s="2382">
        <v>0</v>
      </c>
      <c r="I58" s="2382">
        <v>0</v>
      </c>
      <c r="J58" s="2382">
        <v>0</v>
      </c>
      <c r="K58" s="2382">
        <v>0</v>
      </c>
      <c r="L58" s="2382">
        <v>0</v>
      </c>
      <c r="M58" s="2382">
        <v>0</v>
      </c>
      <c r="N58" s="2382">
        <v>0</v>
      </c>
      <c r="O58" s="2382">
        <v>0</v>
      </c>
      <c r="P58" s="2382">
        <v>0</v>
      </c>
      <c r="Q58" s="2382">
        <v>0</v>
      </c>
      <c r="R58" s="2382">
        <v>0</v>
      </c>
      <c r="S58" s="2382">
        <v>0</v>
      </c>
      <c r="T58" s="2382">
        <v>0</v>
      </c>
      <c r="U58" s="2382">
        <v>0</v>
      </c>
      <c r="V58" s="2382">
        <v>0</v>
      </c>
      <c r="W58" s="2382">
        <v>0</v>
      </c>
      <c r="X58" s="2382">
        <v>0</v>
      </c>
      <c r="Y58" s="2382">
        <v>0</v>
      </c>
      <c r="Z58" s="2382">
        <v>0</v>
      </c>
      <c r="AA58" s="2382">
        <v>0</v>
      </c>
      <c r="AB58" s="2382">
        <v>0</v>
      </c>
      <c r="AC58" s="2382">
        <v>0</v>
      </c>
      <c r="AD58" s="2382">
        <v>0</v>
      </c>
      <c r="AE58" s="2382">
        <v>0</v>
      </c>
      <c r="AF58" s="2382">
        <v>0</v>
      </c>
      <c r="AG58" s="2382">
        <v>0</v>
      </c>
      <c r="AH58" s="2382">
        <v>0</v>
      </c>
      <c r="AI58" s="2382">
        <v>0</v>
      </c>
      <c r="AJ58" s="2382">
        <v>0</v>
      </c>
      <c r="AK58" s="2382">
        <v>0</v>
      </c>
    </row>
    <row r="59" spans="1:37" ht="16.5" thickBot="1">
      <c r="A59" s="2360" t="s">
        <v>1498</v>
      </c>
      <c r="B59" s="2382">
        <v>0</v>
      </c>
      <c r="C59" s="2382">
        <v>0</v>
      </c>
      <c r="D59" s="2382">
        <v>0</v>
      </c>
      <c r="E59" s="2382">
        <v>0</v>
      </c>
      <c r="F59" s="2382">
        <v>0</v>
      </c>
      <c r="G59" s="2382">
        <v>0</v>
      </c>
      <c r="H59" s="2382">
        <v>0</v>
      </c>
      <c r="I59" s="2382">
        <v>0</v>
      </c>
      <c r="J59" s="2382">
        <v>0</v>
      </c>
      <c r="K59" s="2382">
        <v>0</v>
      </c>
      <c r="L59" s="2382">
        <v>0</v>
      </c>
      <c r="M59" s="2382">
        <v>0</v>
      </c>
      <c r="N59" s="2382">
        <v>0</v>
      </c>
      <c r="O59" s="2382">
        <v>0</v>
      </c>
      <c r="P59" s="2382">
        <v>0</v>
      </c>
      <c r="Q59" s="2382">
        <v>0</v>
      </c>
      <c r="R59" s="2382">
        <v>0</v>
      </c>
      <c r="S59" s="2382">
        <v>0</v>
      </c>
      <c r="T59" s="2382">
        <v>0</v>
      </c>
      <c r="U59" s="2382">
        <v>0</v>
      </c>
      <c r="V59" s="2382">
        <v>0</v>
      </c>
      <c r="W59" s="2382">
        <v>0</v>
      </c>
      <c r="X59" s="2382">
        <v>0</v>
      </c>
      <c r="Y59" s="2382">
        <v>0</v>
      </c>
      <c r="Z59" s="2382">
        <v>0</v>
      </c>
      <c r="AA59" s="2382">
        <v>0</v>
      </c>
      <c r="AB59" s="2382">
        <v>0</v>
      </c>
      <c r="AC59" s="2382">
        <v>0</v>
      </c>
      <c r="AD59" s="2382">
        <v>0</v>
      </c>
      <c r="AE59" s="2382">
        <v>0</v>
      </c>
      <c r="AF59" s="2382">
        <v>0</v>
      </c>
      <c r="AG59" s="2382">
        <v>0</v>
      </c>
      <c r="AH59" s="2382">
        <v>0</v>
      </c>
      <c r="AI59" s="2382">
        <v>0</v>
      </c>
      <c r="AJ59" s="2382">
        <v>0</v>
      </c>
      <c r="AK59" s="2382">
        <v>0</v>
      </c>
    </row>
    <row r="60" spans="1:37" ht="16.5" thickBot="1">
      <c r="A60" s="2339" t="s">
        <v>1394</v>
      </c>
      <c r="B60" s="2379">
        <v>-7960.2938898480297</v>
      </c>
      <c r="C60" s="2379">
        <v>819.21999342544223</v>
      </c>
      <c r="D60" s="2379">
        <v>-6176.9925083539538</v>
      </c>
      <c r="E60" s="2379">
        <v>4893.3684385035849</v>
      </c>
      <c r="F60" s="2379">
        <v>5960.1703127017563</v>
      </c>
      <c r="G60" s="2379">
        <v>3847.9639467476841</v>
      </c>
      <c r="H60" s="2379">
        <v>2497.5984196300501</v>
      </c>
      <c r="I60" s="2379">
        <v>341.77785459359939</v>
      </c>
      <c r="J60" s="2379">
        <v>-15439.95247079927</v>
      </c>
      <c r="K60" s="2379">
        <v>-6976.9040536739467</v>
      </c>
      <c r="L60" s="2379">
        <v>20302.96616570621</v>
      </c>
      <c r="M60" s="2379">
        <v>4118.4814815623467</v>
      </c>
      <c r="N60" s="2379">
        <v>3173.1635542556323</v>
      </c>
      <c r="O60" s="2379">
        <v>-5546.3990948855535</v>
      </c>
      <c r="P60" s="2379">
        <v>-2058.1103653940886</v>
      </c>
      <c r="Q60" s="2379">
        <v>-1017.3444102717503</v>
      </c>
      <c r="R60" s="2379">
        <v>4803.7397564595703</v>
      </c>
      <c r="S60" s="2379">
        <v>-3341.2025131453702</v>
      </c>
      <c r="T60" s="2379">
        <v>-7891.0207133859149</v>
      </c>
      <c r="U60" s="2379">
        <v>-6047.9734055204608</v>
      </c>
      <c r="V60" s="2379">
        <v>-2183.2577892135578</v>
      </c>
      <c r="W60" s="2379">
        <v>3359.7163370494163</v>
      </c>
      <c r="X60" s="2379">
        <v>7447.2989773540558</v>
      </c>
      <c r="Y60" s="2379">
        <v>-874.92104995388945</v>
      </c>
      <c r="Z60" s="2379">
        <v>2535.1397932410855</v>
      </c>
      <c r="AA60" s="2379">
        <v>-179.85603583758621</v>
      </c>
      <c r="AB60" s="2379">
        <v>2447.2366601764752</v>
      </c>
      <c r="AC60" s="2379">
        <v>8326.3821296997448</v>
      </c>
      <c r="AD60" s="2379">
        <v>6849.648088970911</v>
      </c>
      <c r="AE60" s="2379">
        <v>-4041.2501225690958</v>
      </c>
      <c r="AF60" s="2379">
        <v>-2557.0232593293385</v>
      </c>
      <c r="AG60" s="2379">
        <v>-1125.6736133560762</v>
      </c>
      <c r="AH60" s="2379">
        <v>-7605.6250885145864</v>
      </c>
      <c r="AI60" s="2379">
        <v>7535.4637296194396</v>
      </c>
      <c r="AJ60" s="2379">
        <v>7647.0819702383951</v>
      </c>
      <c r="AK60" s="2379">
        <v>-5821.9859598205594</v>
      </c>
    </row>
    <row r="61" spans="1:37" ht="16.5" thickBot="1">
      <c r="A61" s="2387" t="s">
        <v>1499</v>
      </c>
      <c r="B61" s="2379">
        <v>-12121.972700908822</v>
      </c>
      <c r="C61" s="2379">
        <v>-3285.1819921585866</v>
      </c>
      <c r="D61" s="2379">
        <v>-7892.188766617719</v>
      </c>
      <c r="E61" s="2379">
        <v>4983.2444436074056</v>
      </c>
      <c r="F61" s="2379">
        <v>6851.934098885049</v>
      </c>
      <c r="G61" s="2379">
        <v>1528.0978095676301</v>
      </c>
      <c r="H61" s="2379">
        <v>-3340.4079188022929</v>
      </c>
      <c r="I61" s="2379">
        <v>-3354.2313414997689</v>
      </c>
      <c r="J61" s="2379">
        <v>-18297.008323822964</v>
      </c>
      <c r="K61" s="2379">
        <v>-8677.8444988587344</v>
      </c>
      <c r="L61" s="2379">
        <v>18761.940856659618</v>
      </c>
      <c r="M61" s="2379">
        <v>2538.8250260169348</v>
      </c>
      <c r="N61" s="2379">
        <v>-1165.1553845409646</v>
      </c>
      <c r="O61" s="2379">
        <v>-9510.5695574707661</v>
      </c>
      <c r="P61" s="2379">
        <v>-4629.2186931618835</v>
      </c>
      <c r="Q61" s="2379">
        <v>-4987.6830446744934</v>
      </c>
      <c r="R61" s="2379">
        <v>519.41602462376113</v>
      </c>
      <c r="S61" s="2379">
        <v>-7875.416355691943</v>
      </c>
      <c r="T61" s="2379">
        <v>-15393.922052689146</v>
      </c>
      <c r="U61" s="2379">
        <v>-14869.266270227357</v>
      </c>
      <c r="V61" s="2379">
        <v>-9158.4492858592603</v>
      </c>
      <c r="W61" s="2379">
        <v>-3641.8549669958202</v>
      </c>
      <c r="X61" s="2379">
        <v>4285.035582627941</v>
      </c>
      <c r="Y61" s="2379">
        <v>-5339.1304710513959</v>
      </c>
      <c r="Z61" s="2379">
        <v>-868.43250505169908</v>
      </c>
      <c r="AA61" s="2379">
        <v>-7995.5133576372691</v>
      </c>
      <c r="AB61" s="2379">
        <v>-4346.1077241630865</v>
      </c>
      <c r="AC61" s="2379">
        <v>5691.012697415752</v>
      </c>
      <c r="AD61" s="2379">
        <v>3569.5720885615533</v>
      </c>
      <c r="AE61" s="2379">
        <v>-5171.8601050500183</v>
      </c>
      <c r="AF61" s="2379">
        <v>-3546.669029701754</v>
      </c>
      <c r="AG61" s="2379">
        <v>-2362.3774830743828</v>
      </c>
      <c r="AH61" s="2379">
        <v>-9284.7490567079694</v>
      </c>
      <c r="AI61" s="2379">
        <v>6853.4052935648097</v>
      </c>
      <c r="AJ61" s="2379">
        <v>3241.7393568281814</v>
      </c>
      <c r="AK61" s="2379">
        <v>-4306.0057934674151</v>
      </c>
    </row>
    <row r="62" spans="1:37" ht="16.5" thickBot="1">
      <c r="A62" s="2388" t="s">
        <v>1500</v>
      </c>
      <c r="B62" s="2382">
        <v>-285.73184700000007</v>
      </c>
      <c r="C62" s="2382">
        <v>-264.56652500000001</v>
      </c>
      <c r="D62" s="2382">
        <v>-211.65322000000003</v>
      </c>
      <c r="E62" s="2382">
        <v>-296.3145080000001</v>
      </c>
      <c r="F62" s="2382">
        <v>-427.42269432000006</v>
      </c>
      <c r="G62" s="2382">
        <v>-528.90839832800009</v>
      </c>
      <c r="H62" s="2382">
        <v>-322.90069999999997</v>
      </c>
      <c r="I62" s="2382">
        <v>-262.78184400000009</v>
      </c>
      <c r="J62" s="2382">
        <v>268.97071540520488</v>
      </c>
      <c r="K62" s="2382">
        <v>-237.06658359690877</v>
      </c>
      <c r="L62" s="2382">
        <v>-262.50808422334973</v>
      </c>
      <c r="M62" s="2382">
        <v>-692.11564602711132</v>
      </c>
      <c r="N62" s="2382">
        <v>-278.72620399999988</v>
      </c>
      <c r="O62" s="2382">
        <v>-167.41923800000001</v>
      </c>
      <c r="P62" s="2382">
        <v>104.22271899999997</v>
      </c>
      <c r="Q62" s="2382">
        <v>-481.65755366666644</v>
      </c>
      <c r="R62" s="2382">
        <v>203.70261547155749</v>
      </c>
      <c r="S62" s="2382">
        <v>-590.31745184120689</v>
      </c>
      <c r="T62" s="2382">
        <v>-491.72225184120657</v>
      </c>
      <c r="U62" s="2382">
        <v>-664.22506178914432</v>
      </c>
      <c r="V62" s="2382">
        <v>-357.10840000000036</v>
      </c>
      <c r="W62" s="2382">
        <v>-152.45599999999985</v>
      </c>
      <c r="X62" s="2382">
        <v>226.33920000000029</v>
      </c>
      <c r="Y62" s="2382">
        <v>-954.27160000000003</v>
      </c>
      <c r="Z62" s="2382">
        <v>-346.42149999999998</v>
      </c>
      <c r="AA62" s="2382">
        <v>-430.13400000000001</v>
      </c>
      <c r="AB62" s="2382">
        <v>-408.76</v>
      </c>
      <c r="AC62" s="2382">
        <v>-428.97899999999998</v>
      </c>
      <c r="AD62" s="2382">
        <v>-364.45860000000005</v>
      </c>
      <c r="AE62" s="2382">
        <v>-371.25150000000002</v>
      </c>
      <c r="AF62" s="2382">
        <v>-368.01249999999999</v>
      </c>
      <c r="AG62" s="2382">
        <v>-331.48103669450688</v>
      </c>
      <c r="AH62" s="2382">
        <v>-312.51811072519087</v>
      </c>
      <c r="AI62" s="2382">
        <v>-296.45549999999997</v>
      </c>
      <c r="AJ62" s="2382">
        <v>-369.20949999999999</v>
      </c>
      <c r="AK62" s="2382">
        <v>-326.85466666666667</v>
      </c>
    </row>
    <row r="63" spans="1:37" ht="16.5" thickBot="1">
      <c r="A63" s="2388" t="s">
        <v>1501</v>
      </c>
      <c r="B63" s="2382">
        <v>-1284.86709</v>
      </c>
      <c r="C63" s="2382">
        <v>-1189.69175</v>
      </c>
      <c r="D63" s="2382">
        <v>-951.75340000000006</v>
      </c>
      <c r="E63" s="2382">
        <v>-1332.4547599999999</v>
      </c>
      <c r="F63" s="2382">
        <v>-537.846</v>
      </c>
      <c r="G63" s="2382">
        <v>-139.20600000000002</v>
      </c>
      <c r="H63" s="2382">
        <v>-82.433999999999997</v>
      </c>
      <c r="I63" s="2382">
        <v>-71.28</v>
      </c>
      <c r="J63" s="2382">
        <v>-295.92</v>
      </c>
      <c r="K63" s="2382">
        <v>-265.392</v>
      </c>
      <c r="L63" s="2382">
        <v>-293.928</v>
      </c>
      <c r="M63" s="2382">
        <v>-275.00400000000002</v>
      </c>
      <c r="N63" s="2382">
        <v>-351.24</v>
      </c>
      <c r="O63" s="2382">
        <v>-378.51000000000005</v>
      </c>
      <c r="P63" s="2382">
        <v>-471.13800000000003</v>
      </c>
      <c r="Q63" s="2382">
        <v>-422.02800000000002</v>
      </c>
      <c r="R63" s="2382">
        <v>-185.04599999999999</v>
      </c>
      <c r="S63" s="2382">
        <v>-785.74199999999996</v>
      </c>
      <c r="T63" s="2382">
        <v>-422.03399999999999</v>
      </c>
      <c r="U63" s="2382">
        <v>-693.38400000000013</v>
      </c>
      <c r="V63" s="2382">
        <v>-444.88499999999999</v>
      </c>
      <c r="W63" s="2382">
        <v>-1132.3425</v>
      </c>
      <c r="X63" s="2382">
        <v>-895.38499999999999</v>
      </c>
      <c r="Y63" s="2382">
        <v>-774</v>
      </c>
      <c r="Z63" s="2382">
        <v>-1188.885</v>
      </c>
      <c r="AA63" s="2382">
        <v>-727.39654230250017</v>
      </c>
      <c r="AB63" s="2382">
        <v>-675.68000000000006</v>
      </c>
      <c r="AC63" s="2382">
        <v>-857.18250000000012</v>
      </c>
      <c r="AD63" s="2382">
        <v>-563.9375</v>
      </c>
      <c r="AE63" s="2382">
        <v>-365.42499999999995</v>
      </c>
      <c r="AF63" s="2382">
        <v>-526.96499999999992</v>
      </c>
      <c r="AG63" s="2382">
        <v>-220.16999999999996</v>
      </c>
      <c r="AH63" s="2382">
        <v>-68.612499999999997</v>
      </c>
      <c r="AI63" s="2382">
        <v>-61.307500000000005</v>
      </c>
      <c r="AJ63" s="2382">
        <v>-47.5</v>
      </c>
      <c r="AK63" s="2382">
        <v>0</v>
      </c>
    </row>
    <row r="64" spans="1:37" ht="16.5" thickBot="1">
      <c r="A64" s="2388" t="s">
        <v>1502</v>
      </c>
      <c r="B64" s="2382">
        <v>-2128.0137639088216</v>
      </c>
      <c r="C64" s="2382">
        <v>-2430.283717158587</v>
      </c>
      <c r="D64" s="2382">
        <v>-3804.0721466177201</v>
      </c>
      <c r="E64" s="2382">
        <v>-2469.4862883925944</v>
      </c>
      <c r="F64" s="2382">
        <v>1898.8027932050472</v>
      </c>
      <c r="G64" s="2382">
        <v>-1423.007792104371</v>
      </c>
      <c r="H64" s="2382">
        <v>-3054.4832188022874</v>
      </c>
      <c r="I64" s="2382">
        <v>-3981.0094974997728</v>
      </c>
      <c r="J64" s="2382">
        <v>-19985.519039228169</v>
      </c>
      <c r="K64" s="2382">
        <v>-11373.975915261823</v>
      </c>
      <c r="L64" s="2382">
        <v>16438.946940882965</v>
      </c>
      <c r="M64" s="2382">
        <v>1256.184672044044</v>
      </c>
      <c r="N64" s="2382">
        <v>271.14081945904059</v>
      </c>
      <c r="O64" s="2382">
        <v>-10320.45031947077</v>
      </c>
      <c r="P64" s="2382">
        <v>-4347.9834121618842</v>
      </c>
      <c r="Q64" s="2382">
        <v>-3140.397491007825</v>
      </c>
      <c r="R64" s="2382">
        <v>3035.3094091522066</v>
      </c>
      <c r="S64" s="2382">
        <v>-6231.4969038507425</v>
      </c>
      <c r="T64" s="2382">
        <v>-9293.4758008479366</v>
      </c>
      <c r="U64" s="2382">
        <v>-10312.767208438214</v>
      </c>
      <c r="V64" s="2382">
        <v>-4234.5758858592562</v>
      </c>
      <c r="W64" s="2382">
        <v>-5297.2264669958258</v>
      </c>
      <c r="X64" s="2382">
        <v>4057.6513826279474</v>
      </c>
      <c r="Y64" s="2382">
        <v>-4884.2588710514046</v>
      </c>
      <c r="Z64" s="2382">
        <v>-4790.7610885016966</v>
      </c>
      <c r="AA64" s="2382">
        <v>-6907.6532087747682</v>
      </c>
      <c r="AB64" s="2382">
        <v>-2207.0422472730829</v>
      </c>
      <c r="AC64" s="2382">
        <v>2997.3841974157513</v>
      </c>
      <c r="AD64" s="2382">
        <v>-270.95181143844866</v>
      </c>
      <c r="AE64" s="2382">
        <v>-5502.2002819100171</v>
      </c>
      <c r="AF64" s="2382">
        <v>-1102.1684547017528</v>
      </c>
      <c r="AG64" s="2382">
        <v>-3377.8069491798756</v>
      </c>
      <c r="AH64" s="2382">
        <v>-9641.9184459827775</v>
      </c>
      <c r="AI64" s="2382">
        <v>6395.3782935648087</v>
      </c>
      <c r="AJ64" s="2382">
        <v>963.95885682817948</v>
      </c>
      <c r="AK64" s="2382">
        <v>-711.38231282074389</v>
      </c>
    </row>
    <row r="65" spans="1:37" ht="16.5" thickBot="1">
      <c r="A65" s="2388" t="s">
        <v>1503</v>
      </c>
      <c r="B65" s="2382">
        <v>-8423.36</v>
      </c>
      <c r="C65" s="2382">
        <v>599.36000000000058</v>
      </c>
      <c r="D65" s="2382">
        <v>-2924.7099999999991</v>
      </c>
      <c r="E65" s="2382">
        <v>9081.5</v>
      </c>
      <c r="F65" s="2382">
        <v>5918.4000000000015</v>
      </c>
      <c r="G65" s="2382">
        <v>3619.2200000000012</v>
      </c>
      <c r="H65" s="2382">
        <v>119.4099999999944</v>
      </c>
      <c r="I65" s="2382">
        <v>960.84000000000378</v>
      </c>
      <c r="J65" s="2382">
        <v>1715.4599999999991</v>
      </c>
      <c r="K65" s="2382">
        <v>3198.5899999999965</v>
      </c>
      <c r="L65" s="2382">
        <v>2879.4300000000003</v>
      </c>
      <c r="M65" s="2382">
        <v>2249.760000000002</v>
      </c>
      <c r="N65" s="2382">
        <v>-806.33000000000538</v>
      </c>
      <c r="O65" s="2382">
        <v>1355.8100000000049</v>
      </c>
      <c r="P65" s="2382">
        <v>85.680000000000291</v>
      </c>
      <c r="Q65" s="2382">
        <v>-943.60000000000218</v>
      </c>
      <c r="R65" s="2382">
        <v>-2534.5500000000029</v>
      </c>
      <c r="S65" s="2382">
        <v>-267.85999999999331</v>
      </c>
      <c r="T65" s="2382">
        <v>-5186.6900000000023</v>
      </c>
      <c r="U65" s="2382">
        <v>-3198.8899999999994</v>
      </c>
      <c r="V65" s="2382">
        <v>-4121.8800000000047</v>
      </c>
      <c r="W65" s="2382">
        <v>2940.1700000000055</v>
      </c>
      <c r="X65" s="2382">
        <v>896.42999999999302</v>
      </c>
      <c r="Y65" s="2382">
        <v>1273.4000000000087</v>
      </c>
      <c r="Z65" s="2382">
        <v>5457.6350834499972</v>
      </c>
      <c r="AA65" s="2382">
        <v>69.670393439999316</v>
      </c>
      <c r="AB65" s="2382">
        <v>-1054.6254768900035</v>
      </c>
      <c r="AC65" s="2382">
        <v>3979.7900000000009</v>
      </c>
      <c r="AD65" s="2382">
        <v>4768.9200000000019</v>
      </c>
      <c r="AE65" s="2382">
        <v>1067.0166768599993</v>
      </c>
      <c r="AF65" s="2382">
        <v>-1549.523075000001</v>
      </c>
      <c r="AG65" s="2382">
        <v>1567.0805027999995</v>
      </c>
      <c r="AH65" s="2382">
        <v>738.29999999999927</v>
      </c>
      <c r="AI65" s="2382">
        <v>815.79000000000087</v>
      </c>
      <c r="AJ65" s="2382">
        <v>2694.4900000000016</v>
      </c>
      <c r="AK65" s="2382">
        <v>-3267.7688139800048</v>
      </c>
    </row>
    <row r="66" spans="1:37" ht="16.5" thickBot="1">
      <c r="A66" s="2387" t="s">
        <v>1504</v>
      </c>
      <c r="B66" s="2379">
        <v>4161.6788110607922</v>
      </c>
      <c r="C66" s="2379">
        <v>4104.4019855840288</v>
      </c>
      <c r="D66" s="2379">
        <v>1715.196258263765</v>
      </c>
      <c r="E66" s="2379">
        <v>-89.876005103820944</v>
      </c>
      <c r="F66" s="2379">
        <v>-891.7637861832925</v>
      </c>
      <c r="G66" s="2379">
        <v>2319.866137180054</v>
      </c>
      <c r="H66" s="2379">
        <v>5838.006338432343</v>
      </c>
      <c r="I66" s="2379">
        <v>3696.0091960933682</v>
      </c>
      <c r="J66" s="2379">
        <v>2857.0558530236945</v>
      </c>
      <c r="K66" s="2379">
        <v>1700.9404451847877</v>
      </c>
      <c r="L66" s="2379">
        <v>1541.0253090465919</v>
      </c>
      <c r="M66" s="2379">
        <v>1579.6564555454115</v>
      </c>
      <c r="N66" s="2379">
        <v>4338.3189387965967</v>
      </c>
      <c r="O66" s="2379">
        <v>3964.170462585213</v>
      </c>
      <c r="P66" s="2379">
        <v>2571.1083277677949</v>
      </c>
      <c r="Q66" s="2379">
        <v>3970.3386344027431</v>
      </c>
      <c r="R66" s="2379">
        <v>4284.3237318358088</v>
      </c>
      <c r="S66" s="2379">
        <v>4534.2138425465728</v>
      </c>
      <c r="T66" s="2379">
        <v>7502.901339303231</v>
      </c>
      <c r="U66" s="2379">
        <v>8821.2928647068966</v>
      </c>
      <c r="V66" s="2379">
        <v>6975.1914966457025</v>
      </c>
      <c r="W66" s="2379">
        <v>7001.5713040452365</v>
      </c>
      <c r="X66" s="2379">
        <v>3162.2633947261152</v>
      </c>
      <c r="Y66" s="2379">
        <v>4464.2094210975065</v>
      </c>
      <c r="Z66" s="2379">
        <v>3403.5722982927846</v>
      </c>
      <c r="AA66" s="2379">
        <v>7815.6573217996829</v>
      </c>
      <c r="AB66" s="2379">
        <v>6793.3443843395617</v>
      </c>
      <c r="AC66" s="2379">
        <v>2635.3694322839938</v>
      </c>
      <c r="AD66" s="2379">
        <v>3280.0760004093572</v>
      </c>
      <c r="AE66" s="2379">
        <v>1130.6099824809223</v>
      </c>
      <c r="AF66" s="2379">
        <v>989.64577037241543</v>
      </c>
      <c r="AG66" s="2379">
        <v>1236.7038697183066</v>
      </c>
      <c r="AH66" s="2379">
        <v>1679.1239681933832</v>
      </c>
      <c r="AI66" s="2379">
        <v>682.05843605462974</v>
      </c>
      <c r="AJ66" s="2379">
        <v>4405.3426134102137</v>
      </c>
      <c r="AK66" s="2379">
        <v>-1515.9801663531446</v>
      </c>
    </row>
    <row r="67" spans="1:37" ht="16.5" thickBot="1">
      <c r="A67" s="2388" t="s">
        <v>1505</v>
      </c>
      <c r="B67" s="2382">
        <v>2434.9797333333331</v>
      </c>
      <c r="C67" s="2382">
        <v>2853.85</v>
      </c>
      <c r="D67" s="2382">
        <v>1115.2506666666666</v>
      </c>
      <c r="E67" s="2382">
        <v>1844.5595999999998</v>
      </c>
      <c r="F67" s="2382">
        <v>2015.1759999999999</v>
      </c>
      <c r="G67" s="2382">
        <v>2429.2180000000003</v>
      </c>
      <c r="H67" s="2382">
        <v>1879.8100000000002</v>
      </c>
      <c r="I67" s="2382">
        <v>2325.3226666666669</v>
      </c>
      <c r="J67" s="2382">
        <v>1275.3557952333333</v>
      </c>
      <c r="K67" s="2382">
        <v>1504.7702626399998</v>
      </c>
      <c r="L67" s="2382">
        <v>1775.2974270433333</v>
      </c>
      <c r="M67" s="2382">
        <v>1543.5395447633334</v>
      </c>
      <c r="N67" s="2382">
        <v>2260.3724999999999</v>
      </c>
      <c r="O67" s="2382">
        <v>2416.5624999999995</v>
      </c>
      <c r="P67" s="2382">
        <v>2109.27</v>
      </c>
      <c r="Q67" s="2382">
        <v>2128.6849999999999</v>
      </c>
      <c r="R67" s="2382">
        <v>1737.2561757492106</v>
      </c>
      <c r="S67" s="2382">
        <v>826.03871910361147</v>
      </c>
      <c r="T67" s="2382">
        <v>1479.1886223799688</v>
      </c>
      <c r="U67" s="2382">
        <v>3084.8964827672094</v>
      </c>
      <c r="V67" s="2382">
        <v>1531.9733333333331</v>
      </c>
      <c r="W67" s="2382">
        <v>1943.4037333333331</v>
      </c>
      <c r="X67" s="2382">
        <v>1133.0046666666665</v>
      </c>
      <c r="Y67" s="2382">
        <v>1000.082</v>
      </c>
      <c r="Z67" s="2382">
        <v>1127.5624999999998</v>
      </c>
      <c r="AA67" s="2382">
        <v>1381.0592985625001</v>
      </c>
      <c r="AB67" s="2382">
        <v>1155.1458333333333</v>
      </c>
      <c r="AC67" s="2382">
        <v>1030.0609999999999</v>
      </c>
      <c r="AD67" s="2382">
        <v>723.4851666666666</v>
      </c>
      <c r="AE67" s="2382">
        <v>624.86749999999995</v>
      </c>
      <c r="AF67" s="2382">
        <v>1213.98125</v>
      </c>
      <c r="AG67" s="2382">
        <v>501.83498778666677</v>
      </c>
      <c r="AH67" s="2382">
        <v>887.31816666666668</v>
      </c>
      <c r="AI67" s="2382">
        <v>905.98433333333344</v>
      </c>
      <c r="AJ67" s="2382">
        <v>1386.2083333333333</v>
      </c>
      <c r="AK67" s="2382">
        <v>1269.2220833333333</v>
      </c>
    </row>
    <row r="68" spans="1:37" ht="16.5" thickBot="1">
      <c r="A68" s="2388" t="s">
        <v>1506</v>
      </c>
      <c r="B68" s="2389">
        <v>996.66523999999993</v>
      </c>
      <c r="C68" s="2389">
        <v>220.88299999999992</v>
      </c>
      <c r="D68" s="2389">
        <v>219.12239999999991</v>
      </c>
      <c r="E68" s="2389">
        <v>-102.36864000000014</v>
      </c>
      <c r="F68" s="2389">
        <v>-412.18399999999997</v>
      </c>
      <c r="G68" s="2389">
        <v>272.73599999999999</v>
      </c>
      <c r="H68" s="2389">
        <v>361.45400000000006</v>
      </c>
      <c r="I68" s="2389">
        <v>259.67999999999995</v>
      </c>
      <c r="J68" s="2389">
        <v>852.86411700999997</v>
      </c>
      <c r="K68" s="2389">
        <v>600.45024980999995</v>
      </c>
      <c r="L68" s="2389">
        <v>916.90310207481537</v>
      </c>
      <c r="M68" s="2390">
        <v>1377.686275422278</v>
      </c>
      <c r="N68" s="2390">
        <v>1136.7449416234999</v>
      </c>
      <c r="O68" s="2390">
        <v>1570.802746077964</v>
      </c>
      <c r="P68" s="2390">
        <v>1129.6970950630025</v>
      </c>
      <c r="Q68" s="2390">
        <v>1355.5532282192291</v>
      </c>
      <c r="R68" s="2390">
        <v>3816.3239291439968</v>
      </c>
      <c r="S68" s="2390">
        <v>2620.9542280229607</v>
      </c>
      <c r="T68" s="2390">
        <v>5147.8467807099059</v>
      </c>
      <c r="U68" s="2390">
        <v>5615.3647987072009</v>
      </c>
      <c r="V68" s="2390">
        <v>5963.2040594391929</v>
      </c>
      <c r="W68" s="2390">
        <v>4463.9766957612737</v>
      </c>
      <c r="X68" s="2390">
        <v>1408.6154999874082</v>
      </c>
      <c r="Y68" s="2390">
        <v>1816.3589585037669</v>
      </c>
      <c r="Z68" s="2390">
        <v>92.295356877469203</v>
      </c>
      <c r="AA68" s="2390">
        <v>2882.534260016233</v>
      </c>
      <c r="AB68" s="2390">
        <v>3087.8444557710386</v>
      </c>
      <c r="AC68" s="2390">
        <v>-769.90737285569355</v>
      </c>
      <c r="AD68" s="2390">
        <v>268.75062781442455</v>
      </c>
      <c r="AE68" s="2390">
        <v>1500.435794226818</v>
      </c>
      <c r="AF68" s="2390">
        <v>-387.32459968275361</v>
      </c>
      <c r="AG68" s="2390">
        <v>1153.3363511450384</v>
      </c>
      <c r="AH68" s="2390">
        <v>227.02148218829518</v>
      </c>
      <c r="AI68" s="2390">
        <v>583.70464292147983</v>
      </c>
      <c r="AJ68" s="2390">
        <v>794.49905086136175</v>
      </c>
      <c r="AK68" s="2390">
        <v>302.94400000000002</v>
      </c>
    </row>
    <row r="69" spans="1:37" ht="16.5" thickBot="1">
      <c r="A69" s="2388" t="s">
        <v>1507</v>
      </c>
      <c r="B69" s="2382">
        <v>730.03383772745929</v>
      </c>
      <c r="C69" s="2382">
        <v>1029.6689855840289</v>
      </c>
      <c r="D69" s="2382">
        <v>380.8231915970984</v>
      </c>
      <c r="E69" s="2382">
        <v>-1832.0669651038206</v>
      </c>
      <c r="F69" s="2382">
        <v>-2494.7557861832925</v>
      </c>
      <c r="G69" s="2382">
        <v>-382.087862819946</v>
      </c>
      <c r="H69" s="2382">
        <v>3596.7423384323429</v>
      </c>
      <c r="I69" s="2382">
        <v>1111.0065294267015</v>
      </c>
      <c r="J69" s="2382">
        <v>728.83594078036128</v>
      </c>
      <c r="K69" s="2382">
        <v>-404.28006726521198</v>
      </c>
      <c r="L69" s="2382">
        <v>-1151.1752200715566</v>
      </c>
      <c r="M69" s="2382">
        <v>-1341.5693646401996</v>
      </c>
      <c r="N69" s="2382">
        <v>941.20149717309698</v>
      </c>
      <c r="O69" s="2382">
        <v>-23.194783492750332</v>
      </c>
      <c r="P69" s="2382">
        <v>-667.8587672952076</v>
      </c>
      <c r="Q69" s="2382">
        <v>486.100406183514</v>
      </c>
      <c r="R69" s="2382">
        <v>-1269.2563730573984</v>
      </c>
      <c r="S69" s="2382">
        <v>1087.2208954200005</v>
      </c>
      <c r="T69" s="2382">
        <v>875.86593621335669</v>
      </c>
      <c r="U69" s="2382">
        <v>121.03158323248607</v>
      </c>
      <c r="V69" s="2382">
        <v>-519.98589612682395</v>
      </c>
      <c r="W69" s="2382">
        <v>594.19087495063047</v>
      </c>
      <c r="X69" s="2382">
        <v>620.64322807204053</v>
      </c>
      <c r="Y69" s="2382">
        <v>1647.7684625937395</v>
      </c>
      <c r="Z69" s="2382">
        <v>2183.7144414153154</v>
      </c>
      <c r="AA69" s="2382">
        <v>3552.06376322095</v>
      </c>
      <c r="AB69" s="2382">
        <v>2550.3540952351891</v>
      </c>
      <c r="AC69" s="2382">
        <v>2375.2158051396873</v>
      </c>
      <c r="AD69" s="2382">
        <v>2287.8402059282662</v>
      </c>
      <c r="AE69" s="2382">
        <v>-994.69331174589547</v>
      </c>
      <c r="AF69" s="2382">
        <v>162.98912005516905</v>
      </c>
      <c r="AG69" s="2382">
        <v>-418.46746921339843</v>
      </c>
      <c r="AH69" s="2382">
        <v>564.78431933842126</v>
      </c>
      <c r="AI69" s="2382">
        <v>-807.63054020018353</v>
      </c>
      <c r="AJ69" s="2382">
        <v>2224.6352292155188</v>
      </c>
      <c r="AK69" s="2382">
        <v>-3088.1462496864779</v>
      </c>
    </row>
    <row r="70" spans="1:37" ht="16.5" thickBot="1">
      <c r="A70" s="2339" t="s">
        <v>1446</v>
      </c>
      <c r="B70" s="2391">
        <v>-1471.8684737899839</v>
      </c>
      <c r="C70" s="2391">
        <v>-11202.891449649014</v>
      </c>
      <c r="D70" s="2391">
        <v>-3932.899092726776</v>
      </c>
      <c r="E70" s="2391">
        <v>-4306.9431443535832</v>
      </c>
      <c r="F70" s="2391">
        <v>-7232.8294786507404</v>
      </c>
      <c r="G70" s="2391">
        <v>-6038.2062322049605</v>
      </c>
      <c r="H70" s="2391">
        <v>-5898.8720891586827</v>
      </c>
      <c r="I70" s="2391">
        <v>-7498.7115670006133</v>
      </c>
      <c r="J70" s="2391">
        <v>13791.258586466382</v>
      </c>
      <c r="K70" s="2391">
        <v>2914.9100048211749</v>
      </c>
      <c r="L70" s="2391">
        <v>-22535.412438229883</v>
      </c>
      <c r="M70" s="2391">
        <v>-10755.037797415192</v>
      </c>
      <c r="N70" s="2391">
        <v>-8822.7000201036426</v>
      </c>
      <c r="O70" s="2391">
        <v>-1159.320904263921</v>
      </c>
      <c r="P70" s="2391">
        <v>5340.192137027565</v>
      </c>
      <c r="Q70" s="2391">
        <v>-2567.0980979362748</v>
      </c>
      <c r="R70" s="2391">
        <v>-9298.9485694531759</v>
      </c>
      <c r="S70" s="2391">
        <v>2007.5803664728328</v>
      </c>
      <c r="T70" s="2391">
        <v>-691.57924325704516</v>
      </c>
      <c r="U70" s="2391">
        <v>1527.1868505399743</v>
      </c>
      <c r="V70" s="2391">
        <v>-4371.204549288258</v>
      </c>
      <c r="W70" s="2391">
        <v>-7954.6698564403023</v>
      </c>
      <c r="X70" s="2391">
        <v>-11121.640431451153</v>
      </c>
      <c r="Y70" s="2391">
        <v>-4449.5082016038332</v>
      </c>
      <c r="Z70" s="2391">
        <v>-5748.9455835365097</v>
      </c>
      <c r="AA70" s="2391">
        <v>365.75237182873752</v>
      </c>
      <c r="AB70" s="2391">
        <v>-3821.1726711258125</v>
      </c>
      <c r="AC70" s="2391">
        <v>-5203.2233835573034</v>
      </c>
      <c r="AD70" s="2391">
        <v>-1179.819716749611</v>
      </c>
      <c r="AE70" s="2391">
        <v>6100.8834596259603</v>
      </c>
      <c r="AF70" s="2391">
        <v>8252.2906316904573</v>
      </c>
      <c r="AG70" s="2391">
        <v>3139.5870656821007</v>
      </c>
      <c r="AH70" s="2391">
        <v>6645.6847665677069</v>
      </c>
      <c r="AI70" s="2391">
        <v>-5696.5701484694619</v>
      </c>
      <c r="AJ70" s="2391">
        <v>-7598.1926024111735</v>
      </c>
      <c r="AK70" s="2391">
        <v>2573.1302242912025</v>
      </c>
    </row>
    <row r="71" spans="1:37" ht="16.5" thickBot="1">
      <c r="A71" s="2392"/>
      <c r="B71" s="2393"/>
      <c r="C71" s="2393"/>
      <c r="D71" s="2393"/>
      <c r="E71" s="2393"/>
      <c r="F71" s="2393"/>
      <c r="G71" s="2393"/>
      <c r="H71" s="2393"/>
      <c r="I71" s="2393"/>
      <c r="J71" s="2393"/>
      <c r="K71" s="2393"/>
      <c r="L71" s="2393"/>
      <c r="M71" s="2393"/>
      <c r="N71" s="2393"/>
      <c r="O71" s="2393"/>
      <c r="P71" s="2393"/>
      <c r="Q71" s="2393"/>
      <c r="R71" s="2393"/>
      <c r="S71" s="2393"/>
      <c r="T71" s="2393"/>
      <c r="U71" s="2393"/>
      <c r="V71" s="2393"/>
    </row>
    <row r="72" spans="1:37" ht="16.5" thickBot="1">
      <c r="A72" s="2394" t="s">
        <v>1447</v>
      </c>
      <c r="B72" s="2368" t="s">
        <v>1141</v>
      </c>
      <c r="C72" s="2368" t="s">
        <v>1142</v>
      </c>
      <c r="D72" s="2368" t="s">
        <v>1143</v>
      </c>
      <c r="E72" s="2368" t="s">
        <v>1144</v>
      </c>
      <c r="F72" s="2368" t="s">
        <v>1146</v>
      </c>
      <c r="G72" s="2368" t="s">
        <v>1147</v>
      </c>
      <c r="H72" s="2368" t="s">
        <v>1148</v>
      </c>
      <c r="I72" s="2368" t="s">
        <v>1149</v>
      </c>
      <c r="J72" s="2368" t="s">
        <v>1018</v>
      </c>
      <c r="K72" s="2368" t="s">
        <v>1019</v>
      </c>
      <c r="L72" s="2368" t="s">
        <v>1020</v>
      </c>
      <c r="M72" s="2368" t="s">
        <v>1021</v>
      </c>
      <c r="N72" s="2368" t="s">
        <v>1023</v>
      </c>
      <c r="O72" s="2368" t="s">
        <v>1024</v>
      </c>
      <c r="P72" s="2368" t="s">
        <v>1025</v>
      </c>
      <c r="Q72" s="2368" t="s">
        <v>1026</v>
      </c>
      <c r="R72" s="2368" t="s">
        <v>1028</v>
      </c>
      <c r="S72" s="2368" t="s">
        <v>1029</v>
      </c>
      <c r="T72" s="2368" t="s">
        <v>1030</v>
      </c>
      <c r="U72" s="2368" t="s">
        <v>1031</v>
      </c>
      <c r="V72" s="2368" t="s">
        <v>1175</v>
      </c>
      <c r="W72" s="2368" t="s">
        <v>1176</v>
      </c>
      <c r="X72" s="2368" t="s">
        <v>1110</v>
      </c>
      <c r="Y72" s="2368" t="s">
        <v>1177</v>
      </c>
      <c r="Z72" s="2368" t="s">
        <v>1289</v>
      </c>
      <c r="AA72" s="2368" t="s">
        <v>1448</v>
      </c>
      <c r="AB72" s="2368" t="s">
        <v>1449</v>
      </c>
      <c r="AC72" s="2368" t="s">
        <v>1450</v>
      </c>
      <c r="AD72" s="2368" t="s">
        <v>1293</v>
      </c>
      <c r="AE72" s="2368" t="s">
        <v>1294</v>
      </c>
      <c r="AF72" s="2368" t="s">
        <v>1295</v>
      </c>
      <c r="AG72" s="2368" t="s">
        <v>1467</v>
      </c>
      <c r="AH72" s="2368" t="s">
        <v>1297</v>
      </c>
      <c r="AI72" s="2368" t="s">
        <v>1298</v>
      </c>
      <c r="AJ72" s="2368" t="s">
        <v>1299</v>
      </c>
      <c r="AK72" s="2368" t="s">
        <v>1300</v>
      </c>
    </row>
    <row r="73" spans="1:37" ht="16.5" thickBot="1">
      <c r="A73" s="2367" t="s">
        <v>1452</v>
      </c>
      <c r="B73" s="2341">
        <v>20.186492818106665</v>
      </c>
      <c r="C73" s="2341">
        <v>20.868677488945941</v>
      </c>
      <c r="D73" s="2341">
        <v>18.163210678110094</v>
      </c>
      <c r="E73" s="2341">
        <v>-1.0611359888907472</v>
      </c>
      <c r="F73" s="2341">
        <v>3.3158378166215767</v>
      </c>
      <c r="G73" s="2341">
        <v>5.375119835311577</v>
      </c>
      <c r="H73" s="2341">
        <v>7.5814735090286591</v>
      </c>
      <c r="I73" s="2341">
        <v>15.277934290632414</v>
      </c>
      <c r="J73" s="2341">
        <v>1.9168883081223806</v>
      </c>
      <c r="K73" s="2341">
        <v>4.6021387674757079</v>
      </c>
      <c r="L73" s="2341">
        <v>2.2944851715850305</v>
      </c>
      <c r="M73" s="2341">
        <v>6.6016642679400537</v>
      </c>
      <c r="N73" s="2341">
        <v>5.7987505663082715</v>
      </c>
      <c r="O73" s="2341">
        <v>6.7436745053054459</v>
      </c>
      <c r="P73" s="2341">
        <v>-3.1309167193166205</v>
      </c>
      <c r="Q73" s="2341">
        <v>3.1762933187587152</v>
      </c>
      <c r="R73" s="2341">
        <v>4.2235543869974173</v>
      </c>
      <c r="S73" s="2341">
        <v>1.1583666091703424</v>
      </c>
      <c r="T73" s="2341">
        <v>7.2077094207387074</v>
      </c>
      <c r="U73" s="2341">
        <v>3.6700096785782086</v>
      </c>
      <c r="V73" s="2341">
        <v>5.5214476875356215</v>
      </c>
      <c r="W73" s="2341">
        <v>3.5581250159478257</v>
      </c>
      <c r="X73" s="2341">
        <v>2.7710419956205419</v>
      </c>
      <c r="Y73" s="2341">
        <v>3.8403122785999519</v>
      </c>
      <c r="Z73" s="2341">
        <v>2.4860073138624093</v>
      </c>
      <c r="AA73" s="2341">
        <v>-0.13344271165179833</v>
      </c>
      <c r="AB73" s="2341">
        <v>0.9347349269392059</v>
      </c>
      <c r="AC73" s="2341">
        <v>-2.0474963415859668</v>
      </c>
      <c r="AD73" s="2341">
        <v>-5.3235330402504859</v>
      </c>
      <c r="AE73" s="2341">
        <v>-1.7621305851965596</v>
      </c>
      <c r="AF73" s="2341">
        <v>-1.2568063384227093</v>
      </c>
      <c r="AG73" s="2341">
        <v>-1.5187984737232822</v>
      </c>
      <c r="AH73" s="2341">
        <v>0.83973904960555601</v>
      </c>
      <c r="AI73" s="2341">
        <v>-1.6206311242239333</v>
      </c>
      <c r="AJ73" s="2341">
        <v>-5.513539267901113E-2</v>
      </c>
      <c r="AK73" s="2341">
        <v>3.3381309479264933</v>
      </c>
    </row>
    <row r="74" spans="1:37" ht="16.5" thickBot="1">
      <c r="A74" s="2367" t="s">
        <v>1453</v>
      </c>
      <c r="B74" s="2341">
        <v>-17.036434408393369</v>
      </c>
      <c r="C74" s="2341">
        <v>1.6464347805462645</v>
      </c>
      <c r="D74" s="2341">
        <v>-11.097449974077591</v>
      </c>
      <c r="E74" s="2341">
        <v>8.8545453424286915</v>
      </c>
      <c r="F74" s="2341">
        <v>15.528869508141312</v>
      </c>
      <c r="G74" s="2341">
        <v>9.4433695637508279</v>
      </c>
      <c r="H74" s="2341">
        <v>5.56717221088571</v>
      </c>
      <c r="I74" s="2341">
        <v>0.72959451830918065</v>
      </c>
      <c r="J74" s="2341">
        <v>-17.951582553007459</v>
      </c>
      <c r="K74" s="2341">
        <v>-7.9046596908333084</v>
      </c>
      <c r="L74" s="2341">
        <v>20.867178475808771</v>
      </c>
      <c r="M74" s="2341">
        <v>4.0968283460590209</v>
      </c>
      <c r="N74" s="2341">
        <v>3.256972331882571</v>
      </c>
      <c r="O74" s="2341">
        <v>-5.5777918220821867</v>
      </c>
      <c r="P74" s="2341">
        <v>-1.9633185891051568</v>
      </c>
      <c r="Q74" s="2341">
        <v>-0.90150260349360611</v>
      </c>
      <c r="R74" s="2341">
        <v>4.513440190752176</v>
      </c>
      <c r="S74" s="2341">
        <v>-2.9021244400899757</v>
      </c>
      <c r="T74" s="2341">
        <v>-6.6269177897652787</v>
      </c>
      <c r="U74" s="2341">
        <v>-4.9097918391193565</v>
      </c>
      <c r="V74" s="2341">
        <v>-1.8391659069785335</v>
      </c>
      <c r="W74" s="2341">
        <v>2.6016129858325105</v>
      </c>
      <c r="X74" s="2341">
        <v>5.6164563032591408</v>
      </c>
      <c r="Y74" s="2341">
        <v>-0.63104792874475435</v>
      </c>
      <c r="Z74" s="2341">
        <v>1.9610320221252815</v>
      </c>
      <c r="AA74" s="2341">
        <v>-0.12910677879231008</v>
      </c>
      <c r="AB74" s="2341">
        <v>1.6649374952858369</v>
      </c>
      <c r="AC74" s="2341">
        <v>5.4586520682831337</v>
      </c>
      <c r="AD74" s="2341">
        <v>6.4312930695359674</v>
      </c>
      <c r="AE74" s="2341">
        <v>-3.4575136823063271</v>
      </c>
      <c r="AF74" s="2341">
        <v>-0.56427254941800786</v>
      </c>
      <c r="AG74" s="2341">
        <v>-0.84892991002227469</v>
      </c>
      <c r="AH74" s="2341">
        <v>-6.6532681641420162</v>
      </c>
      <c r="AI74" s="2341">
        <v>6.6410624197430463</v>
      </c>
      <c r="AJ74" s="2341">
        <v>8.624060527183163</v>
      </c>
      <c r="AK74" s="2341">
        <v>-5.9819681429172293</v>
      </c>
    </row>
    <row r="75" spans="1:37" ht="16.5" thickBot="1">
      <c r="A75" s="2367" t="s">
        <v>1454</v>
      </c>
      <c r="B75" s="2341">
        <v>18.027477643922019</v>
      </c>
      <c r="C75" s="2341">
        <v>-1.2045691731009005</v>
      </c>
      <c r="D75" s="2341">
        <v>5.2544701761883079</v>
      </c>
      <c r="E75" s="2341">
        <v>-16.432965254473402</v>
      </c>
      <c r="F75" s="2341">
        <v>-15.42003944100758</v>
      </c>
      <c r="G75" s="2341">
        <v>-8.882004214567905</v>
      </c>
      <c r="H75" s="2341">
        <v>-5.6397300137060729</v>
      </c>
      <c r="I75" s="2341">
        <v>-2.0511088929555363</v>
      </c>
      <c r="J75" s="2341">
        <v>-1.9945153240998288</v>
      </c>
      <c r="K75" s="2341">
        <v>-3.6239233399215776</v>
      </c>
      <c r="L75" s="2341">
        <v>-2.9594483499701023</v>
      </c>
      <c r="M75" s="2341">
        <v>-2.2379317671068719</v>
      </c>
      <c r="N75" s="2341">
        <v>0.82762658005598755</v>
      </c>
      <c r="O75" s="2341">
        <v>-1.3634839110785848</v>
      </c>
      <c r="P75" s="2341">
        <v>-8.1733778490698225E-2</v>
      </c>
      <c r="Q75" s="2341">
        <v>0.83615523717218165</v>
      </c>
      <c r="R75" s="2341">
        <v>2.3813820930012364</v>
      </c>
      <c r="S75" s="2341">
        <v>0.23265966353852663</v>
      </c>
      <c r="T75" s="2341">
        <v>4.3558076298914301</v>
      </c>
      <c r="U75" s="2341">
        <v>2.5968837762918269</v>
      </c>
      <c r="V75" s="2341">
        <v>3.472251974141547</v>
      </c>
      <c r="W75" s="2341">
        <v>-2.2767352017798279</v>
      </c>
      <c r="X75" s="2341">
        <v>-0.67605180606289395</v>
      </c>
      <c r="Y75" s="2341">
        <v>-0.91845593668814607</v>
      </c>
      <c r="Z75" s="2341">
        <v>-4.2216990133064574</v>
      </c>
      <c r="AA75" s="2341">
        <v>-5.0011777655067445E-2</v>
      </c>
      <c r="AB75" s="2341">
        <v>0.7174972198362104</v>
      </c>
      <c r="AC75" s="2341">
        <v>-2.6090910285444626</v>
      </c>
      <c r="AD75" s="2341">
        <v>-4.4776493254530658</v>
      </c>
      <c r="AE75" s="2341">
        <v>-0.91289196352616986</v>
      </c>
      <c r="AF75" s="2341">
        <v>0.34194187820630495</v>
      </c>
      <c r="AG75" s="2341">
        <v>-1.1818181526645126</v>
      </c>
      <c r="AH75" s="2341">
        <v>-0.64585196199112194</v>
      </c>
      <c r="AI75" s="2341">
        <v>-0.71896203150801896</v>
      </c>
      <c r="AJ75" s="2341">
        <v>-3.0387335901886967</v>
      </c>
      <c r="AK75" s="2341">
        <v>3.3575637383105761</v>
      </c>
    </row>
    <row r="76" spans="1:37" ht="16.5" thickBot="1">
      <c r="A76" s="2367" t="s">
        <v>1455</v>
      </c>
      <c r="B76" s="2341">
        <v>59756.51</v>
      </c>
      <c r="C76" s="2341">
        <v>59157.15</v>
      </c>
      <c r="D76" s="2341">
        <v>62081.86</v>
      </c>
      <c r="E76" s="2341">
        <v>53000.36</v>
      </c>
      <c r="F76" s="2341">
        <v>47081.96</v>
      </c>
      <c r="G76" s="2341">
        <v>43462.74</v>
      </c>
      <c r="H76" s="2341">
        <v>43343.33</v>
      </c>
      <c r="I76" s="2341">
        <v>42382.49</v>
      </c>
      <c r="J76" s="2341">
        <v>40667.03</v>
      </c>
      <c r="K76" s="2341">
        <v>37468.44</v>
      </c>
      <c r="L76" s="2341">
        <v>34589.01</v>
      </c>
      <c r="M76" s="2341">
        <v>32339.25</v>
      </c>
      <c r="N76" s="2341">
        <v>33221.800000000003</v>
      </c>
      <c r="O76" s="2341">
        <v>31890.91</v>
      </c>
      <c r="P76" s="2341">
        <v>31740.23</v>
      </c>
      <c r="Q76" s="2341">
        <v>32639.78</v>
      </c>
      <c r="R76" s="2341">
        <v>35197.440000000002</v>
      </c>
      <c r="S76" s="2341">
        <v>35412.5</v>
      </c>
      <c r="T76" s="2341">
        <v>40640.400000000001</v>
      </c>
      <c r="U76" s="2341">
        <v>43830.42</v>
      </c>
      <c r="V76" s="2341">
        <v>47884.12</v>
      </c>
      <c r="W76" s="2341">
        <v>44957</v>
      </c>
      <c r="X76" s="2341">
        <v>44108.480000000003</v>
      </c>
      <c r="Y76" s="2341">
        <v>42847.31</v>
      </c>
      <c r="Z76" s="2341">
        <v>37399.21900202</v>
      </c>
      <c r="AA76" s="2341">
        <v>37330.034074529998</v>
      </c>
      <c r="AB76" s="2341">
        <v>38278.620000000003</v>
      </c>
      <c r="AC76" s="2341">
        <v>34241.54</v>
      </c>
      <c r="AD76" s="2341">
        <v>29357.21</v>
      </c>
      <c r="AE76" s="2341">
        <v>28335.21</v>
      </c>
      <c r="AF76" s="2341">
        <v>29880.21</v>
      </c>
      <c r="AG76" s="2341">
        <v>28284.82</v>
      </c>
      <c r="AH76" s="2341">
        <v>27336.38</v>
      </c>
      <c r="AI76" s="2341">
        <v>26505.5</v>
      </c>
      <c r="AJ76" s="2341">
        <v>23806.51</v>
      </c>
      <c r="AK76" s="2341">
        <v>26990.58</v>
      </c>
    </row>
    <row r="77" spans="1:37" ht="16.5" thickBot="1">
      <c r="A77" s="2367" t="s">
        <v>1456</v>
      </c>
      <c r="B77" s="2341">
        <v>20.573243231419681</v>
      </c>
      <c r="C77" s="2341">
        <v>15.589937219531858</v>
      </c>
      <c r="D77" s="2341">
        <v>17.543950042027365</v>
      </c>
      <c r="E77" s="2341">
        <v>16.944496832322081</v>
      </c>
      <c r="F77" s="2341">
        <v>20.274459232795699</v>
      </c>
      <c r="G77" s="2341">
        <v>17.297878636047813</v>
      </c>
      <c r="H77" s="2341">
        <v>15.087956319951113</v>
      </c>
      <c r="I77" s="2341">
        <v>15.898726169629404</v>
      </c>
      <c r="J77" s="2341">
        <v>9.8413065642444426</v>
      </c>
      <c r="K77" s="2341">
        <v>10.350437357315114</v>
      </c>
      <c r="L77" s="2341">
        <v>8.2296348180805534</v>
      </c>
      <c r="M77" s="2341">
        <v>8.9050218467125326</v>
      </c>
      <c r="N77" s="2341">
        <v>7.3169490200421023</v>
      </c>
      <c r="O77" s="2341">
        <v>6.773919873938131</v>
      </c>
      <c r="P77" s="2341">
        <v>4.886010178543768</v>
      </c>
      <c r="Q77" s="2341">
        <v>6.5593960398613849</v>
      </c>
      <c r="R77" s="2341">
        <v>6.7315629051310539</v>
      </c>
      <c r="S77" s="2341">
        <v>6.8610562091616556</v>
      </c>
      <c r="T77" s="2341">
        <v>11.989625721706611</v>
      </c>
      <c r="U77" s="2341">
        <v>10.905282346417756</v>
      </c>
      <c r="V77" s="2341">
        <v>12.514456973359618</v>
      </c>
      <c r="W77" s="2341">
        <v>9.4981912181673067</v>
      </c>
      <c r="X77" s="2341">
        <v>9.9360974903158059</v>
      </c>
      <c r="Y77" s="2341">
        <v>10.404234966094528</v>
      </c>
      <c r="Z77" s="2341">
        <v>7.6960937912949587</v>
      </c>
      <c r="AA77" s="2341">
        <v>6.7522973642019695</v>
      </c>
      <c r="AB77" s="2341">
        <v>7.7910107873947085</v>
      </c>
      <c r="AC77" s="2341">
        <v>6.5470523784605117</v>
      </c>
      <c r="AD77" s="2341">
        <v>5.9440245895664754</v>
      </c>
      <c r="AE77" s="2341">
        <v>6.5316835470681491</v>
      </c>
      <c r="AF77" s="2341">
        <v>6.7489750395449821</v>
      </c>
      <c r="AG77" s="2341">
        <v>7.5618008521037696</v>
      </c>
      <c r="AH77" s="2341">
        <v>9.7232180363369309</v>
      </c>
      <c r="AI77" s="2341">
        <v>7.1596628812254322</v>
      </c>
      <c r="AJ77" s="2341">
        <v>9.0454813968491319</v>
      </c>
      <c r="AK77" s="2341">
        <v>10.581211612532012</v>
      </c>
    </row>
    <row r="78" spans="1:37" ht="16.5" thickBot="1">
      <c r="A78" s="2367" t="s">
        <v>1457</v>
      </c>
      <c r="B78" s="2341">
        <v>3755.1</v>
      </c>
      <c r="C78" s="2341">
        <v>3741.6</v>
      </c>
      <c r="D78" s="2341">
        <v>3682.8</v>
      </c>
      <c r="E78" s="2341">
        <v>3720.36</v>
      </c>
      <c r="F78" s="2341">
        <v>3627.5</v>
      </c>
      <c r="G78" s="2341">
        <v>3627.5</v>
      </c>
      <c r="H78" s="2341">
        <v>3719.24</v>
      </c>
      <c r="I78" s="2341">
        <v>3947.3</v>
      </c>
      <c r="J78" s="2341">
        <v>4306.18</v>
      </c>
      <c r="K78" s="2341">
        <v>4269.71</v>
      </c>
      <c r="L78" s="2341">
        <v>4534.1899999999996</v>
      </c>
      <c r="M78" s="2341">
        <v>4578.7700000000004</v>
      </c>
      <c r="N78" s="2341">
        <v>5227.05</v>
      </c>
      <c r="O78" s="2341">
        <v>5398.04</v>
      </c>
      <c r="P78" s="2341">
        <v>5633.71</v>
      </c>
      <c r="Q78" s="2395">
        <v>5666.58</v>
      </c>
      <c r="R78" s="2395">
        <v>5993.54</v>
      </c>
      <c r="S78" s="2395">
        <v>6035.66</v>
      </c>
      <c r="T78" s="2395">
        <v>6296.17</v>
      </c>
      <c r="U78" s="2395">
        <v>6527.07</v>
      </c>
      <c r="V78" s="2395">
        <v>6670.72</v>
      </c>
      <c r="W78" s="2395">
        <v>6920.1</v>
      </c>
      <c r="X78" s="2395">
        <v>8264.34</v>
      </c>
      <c r="Y78" s="2395">
        <v>8821.9</v>
      </c>
      <c r="Z78" s="2395">
        <v>9166.02</v>
      </c>
      <c r="AA78" s="2395">
        <v>9377.1136999999999</v>
      </c>
      <c r="AB78" s="2395">
        <v>9518.9500000000007</v>
      </c>
      <c r="AC78" s="2395">
        <v>9711.4500000000007</v>
      </c>
      <c r="AD78" s="2395">
        <v>9464.11</v>
      </c>
      <c r="AE78" s="2395">
        <v>10316.82</v>
      </c>
      <c r="AF78" s="2395">
        <v>10617.35</v>
      </c>
      <c r="AG78" s="2395">
        <v>10718.431494799999</v>
      </c>
      <c r="AH78" s="2395">
        <v>11194.64</v>
      </c>
      <c r="AI78" s="2395">
        <v>11261.89</v>
      </c>
      <c r="AJ78" s="2395">
        <v>11261.89</v>
      </c>
      <c r="AK78" s="2395">
        <v>11261.89</v>
      </c>
    </row>
    <row r="79" spans="1:37" ht="16.5" thickBot="1">
      <c r="A79" s="2367" t="s">
        <v>1508</v>
      </c>
      <c r="B79" s="2341">
        <v>0</v>
      </c>
      <c r="C79" s="2341">
        <v>0</v>
      </c>
      <c r="D79" s="2341">
        <v>0</v>
      </c>
      <c r="E79" s="2341">
        <v>0</v>
      </c>
      <c r="F79" s="2341">
        <v>0</v>
      </c>
      <c r="G79" s="2341">
        <v>0</v>
      </c>
      <c r="H79" s="2341">
        <v>0</v>
      </c>
      <c r="I79" s="2341">
        <v>0</v>
      </c>
      <c r="J79" s="2341">
        <v>0</v>
      </c>
      <c r="K79" s="2341">
        <v>0</v>
      </c>
      <c r="L79" s="2341">
        <v>0</v>
      </c>
      <c r="M79" s="2341">
        <v>0</v>
      </c>
      <c r="N79" s="2341">
        <v>0</v>
      </c>
      <c r="O79" s="2341">
        <v>0</v>
      </c>
      <c r="P79" s="2341">
        <v>0</v>
      </c>
      <c r="Q79" s="2341">
        <v>0</v>
      </c>
      <c r="R79" s="2341">
        <v>0</v>
      </c>
      <c r="S79" s="2341">
        <v>0</v>
      </c>
      <c r="T79" s="2341">
        <v>0</v>
      </c>
      <c r="U79" s="2341">
        <v>0</v>
      </c>
      <c r="V79" s="2341">
        <v>0</v>
      </c>
      <c r="W79" s="2341">
        <v>0</v>
      </c>
      <c r="X79" s="2341">
        <v>0</v>
      </c>
      <c r="Y79" s="2341">
        <v>0</v>
      </c>
      <c r="Z79" s="2341">
        <v>0</v>
      </c>
      <c r="AA79" s="2341">
        <v>0</v>
      </c>
      <c r="AB79" s="2341">
        <v>0</v>
      </c>
      <c r="AC79" s="2341">
        <v>0</v>
      </c>
      <c r="AD79" s="2341">
        <v>0</v>
      </c>
      <c r="AE79" s="2341">
        <v>0</v>
      </c>
      <c r="AF79" s="2341">
        <v>0</v>
      </c>
      <c r="AG79" s="2341">
        <v>0</v>
      </c>
      <c r="AH79" s="2341">
        <v>0</v>
      </c>
      <c r="AI79" s="2341">
        <v>0</v>
      </c>
      <c r="AJ79" s="2341">
        <v>0</v>
      </c>
      <c r="AK79" s="2341">
        <v>0</v>
      </c>
    </row>
    <row r="80" spans="1:37" ht="16.5" thickBot="1">
      <c r="A80" s="2367" t="s">
        <v>1459</v>
      </c>
      <c r="B80" s="2341">
        <v>116.87</v>
      </c>
      <c r="C80" s="2341">
        <v>116.75671305194807</v>
      </c>
      <c r="D80" s="2341">
        <v>116.66249772256731</v>
      </c>
      <c r="E80" s="2341">
        <v>120.84148242822965</v>
      </c>
      <c r="F80" s="2341">
        <v>145.16</v>
      </c>
      <c r="G80" s="2341">
        <v>146.69</v>
      </c>
      <c r="H80" s="2341">
        <v>149.75</v>
      </c>
      <c r="I80" s="2341">
        <v>148.77000000000001</v>
      </c>
      <c r="J80" s="2341">
        <v>148.71</v>
      </c>
      <c r="K80" s="2341">
        <v>148.88999999999999</v>
      </c>
      <c r="L80" s="2341">
        <v>149.19999999999999</v>
      </c>
      <c r="M80" s="2341">
        <v>149.41904845238091</v>
      </c>
      <c r="N80" s="2341">
        <v>150.74</v>
      </c>
      <c r="O80" s="2341">
        <v>153.16</v>
      </c>
      <c r="P80" s="2341">
        <v>152.01</v>
      </c>
      <c r="Q80" s="2341">
        <v>154.44</v>
      </c>
      <c r="R80" s="2341">
        <v>156.6739</v>
      </c>
      <c r="S80" s="2341">
        <v>156.0703</v>
      </c>
      <c r="T80" s="2341">
        <v>156.13820000000001</v>
      </c>
      <c r="U80" s="2341">
        <v>156.03696034290269</v>
      </c>
      <c r="V80" s="2341">
        <v>156.03</v>
      </c>
      <c r="W80" s="2341">
        <v>156.03</v>
      </c>
      <c r="X80" s="2341">
        <v>156.04</v>
      </c>
      <c r="Y80" s="2341">
        <v>156.04</v>
      </c>
      <c r="Z80" s="2341">
        <v>156.0213</v>
      </c>
      <c r="AA80" s="2341">
        <v>156.02000000000001</v>
      </c>
      <c r="AB80" s="2341">
        <v>156.02189999999999</v>
      </c>
      <c r="AC80" s="2341">
        <v>160.32380000000001</v>
      </c>
      <c r="AD80" s="2341">
        <v>197.56540000000001</v>
      </c>
      <c r="AE80" s="2341">
        <v>197.47000000000003</v>
      </c>
      <c r="AF80" s="2341">
        <v>196.4975</v>
      </c>
      <c r="AG80" s="2341">
        <v>196.48650000000001</v>
      </c>
      <c r="AH80" s="2341">
        <v>196.5</v>
      </c>
      <c r="AI80" s="2341">
        <v>208.63890000000001</v>
      </c>
      <c r="AJ80" s="2341">
        <v>303.28030000000001</v>
      </c>
      <c r="AK80" s="2341">
        <v>304.70490000000001</v>
      </c>
    </row>
    <row r="81" spans="1:37" ht="16.5" thickBot="1">
      <c r="A81" s="2367" t="s">
        <v>1460</v>
      </c>
      <c r="B81" s="2341">
        <v>118.04</v>
      </c>
      <c r="C81" s="2341">
        <v>117.83883333333334</v>
      </c>
      <c r="D81" s="2341">
        <v>117.74489999999999</v>
      </c>
      <c r="E81" s="2341">
        <v>120.64773333333333</v>
      </c>
      <c r="F81" s="2341">
        <v>146.88</v>
      </c>
      <c r="G81" s="2341">
        <v>147.76</v>
      </c>
      <c r="H81" s="2341">
        <v>150.91999999999999</v>
      </c>
      <c r="I81" s="2341">
        <v>149.96</v>
      </c>
      <c r="J81" s="2341">
        <v>149.94</v>
      </c>
      <c r="K81" s="2341">
        <v>150.13</v>
      </c>
      <c r="L81" s="2341">
        <v>150.47</v>
      </c>
      <c r="M81" s="2341">
        <v>150.65033333333332</v>
      </c>
      <c r="N81" s="2341">
        <v>152</v>
      </c>
      <c r="O81" s="2341">
        <v>154.41999999999999</v>
      </c>
      <c r="P81" s="2341">
        <v>153.28</v>
      </c>
      <c r="Q81" s="2341">
        <v>155.74</v>
      </c>
      <c r="R81" s="2341">
        <v>157.94749999999999</v>
      </c>
      <c r="S81" s="2341">
        <v>157.3493</v>
      </c>
      <c r="T81" s="2341">
        <v>157.38560000000001</v>
      </c>
      <c r="U81" s="2341">
        <v>157.31583934609242</v>
      </c>
      <c r="V81" s="2341">
        <v>157.30000000000001</v>
      </c>
      <c r="W81" s="2341">
        <v>157.30000000000001</v>
      </c>
      <c r="X81" s="2341">
        <v>157.32</v>
      </c>
      <c r="Y81" s="2341">
        <v>157.32</v>
      </c>
      <c r="Z81" s="2341">
        <v>156.29159999999999</v>
      </c>
      <c r="AA81" s="2341">
        <v>157.29</v>
      </c>
      <c r="AB81" s="2341">
        <v>157.3006</v>
      </c>
      <c r="AC81" s="2341">
        <v>161.6</v>
      </c>
      <c r="AD81" s="2341">
        <v>199.05080000000001</v>
      </c>
      <c r="AE81" s="2341">
        <v>198.85</v>
      </c>
      <c r="AF81" s="2341">
        <v>196.9975</v>
      </c>
      <c r="AG81" s="2341">
        <v>196.48650000000001</v>
      </c>
      <c r="AH81" s="2341">
        <v>197</v>
      </c>
      <c r="AI81" s="2341">
        <v>209.13890000000001</v>
      </c>
      <c r="AJ81" s="2341">
        <v>303.78030000000001</v>
      </c>
      <c r="AK81" s="2341">
        <v>305.20490000000001</v>
      </c>
    </row>
    <row r="82" spans="1:37" ht="16.5" thickBot="1">
      <c r="A82" s="2367" t="s">
        <v>1461</v>
      </c>
      <c r="B82" s="2341">
        <v>117.9</v>
      </c>
      <c r="C82" s="2341">
        <v>117.7963</v>
      </c>
      <c r="D82" s="2341">
        <v>117.7256</v>
      </c>
      <c r="E82" s="2341">
        <v>132.5625</v>
      </c>
      <c r="F82" s="2341">
        <v>147.16</v>
      </c>
      <c r="G82" s="2341">
        <v>148.22</v>
      </c>
      <c r="H82" s="2341">
        <v>148.79</v>
      </c>
      <c r="I82" s="2341">
        <v>149.58000000000001</v>
      </c>
      <c r="J82" s="2341">
        <v>149.78</v>
      </c>
      <c r="K82" s="2341">
        <v>149.99</v>
      </c>
      <c r="L82" s="2341">
        <v>151.35</v>
      </c>
      <c r="M82" s="2341">
        <v>150.6617</v>
      </c>
      <c r="N82" s="2341">
        <v>153.04</v>
      </c>
      <c r="O82" s="2341">
        <v>153.31</v>
      </c>
      <c r="P82" s="2341">
        <v>156.15</v>
      </c>
      <c r="Q82" s="2341">
        <v>158.27000000000001</v>
      </c>
      <c r="R82" s="2341">
        <v>157.5701</v>
      </c>
      <c r="S82" s="2341">
        <v>157.5</v>
      </c>
      <c r="T82" s="2341">
        <v>157.34</v>
      </c>
      <c r="U82" s="2341">
        <v>157.32769999999999</v>
      </c>
      <c r="V82" s="2341">
        <v>157.31</v>
      </c>
      <c r="W82" s="2341">
        <v>157.31</v>
      </c>
      <c r="X82" s="2341">
        <v>157.31</v>
      </c>
      <c r="Y82" s="2341">
        <v>157.26</v>
      </c>
      <c r="Z82" s="2341">
        <v>156.29740000000001</v>
      </c>
      <c r="AA82" s="2341">
        <v>157.29</v>
      </c>
      <c r="AB82" s="2341">
        <v>156.02879999999999</v>
      </c>
      <c r="AC82" s="2341">
        <v>169.68</v>
      </c>
      <c r="AD82" s="2341">
        <v>197.48500000000001</v>
      </c>
      <c r="AE82" s="2341">
        <v>198.92</v>
      </c>
      <c r="AF82" s="2341">
        <v>196.45</v>
      </c>
      <c r="AG82" s="2341">
        <v>196.5</v>
      </c>
      <c r="AH82" s="2341">
        <v>196.5</v>
      </c>
      <c r="AI82" s="2341">
        <v>282.5</v>
      </c>
      <c r="AJ82" s="2341">
        <v>304.75</v>
      </c>
      <c r="AK82" s="2341">
        <v>304.5</v>
      </c>
    </row>
    <row r="84" spans="1:37">
      <c r="A84" s="2373" t="s">
        <v>1462</v>
      </c>
    </row>
    <row r="85" spans="1:37">
      <c r="A85" s="2373" t="s">
        <v>1463</v>
      </c>
    </row>
  </sheetData>
  <hyperlinks>
    <hyperlink ref="A1" location="Menu!A1" display="Return to Menu"/>
  </hyperlinks>
  <printOptions horizontalCentered="1"/>
  <pageMargins left="0.25" right="0.15" top="0.5" bottom="0.25" header="0.31496062992126" footer="0.31496062992126"/>
  <pageSetup paperSize="9" scale="35" fitToHeight="2" orientation="portrait" r:id="rId1"/>
  <colBreaks count="3" manualBreakCount="3">
    <brk id="9" max="84" man="1"/>
    <brk id="17" max="84" man="1"/>
    <brk id="25" max="84"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6"/>
  <sheetViews>
    <sheetView view="pageBreakPreview" zoomScale="90" zoomScaleSheetLayoutView="90" workbookViewId="0">
      <pane xSplit="1" ySplit="3" topLeftCell="AG68" activePane="bottomRight" state="frozen"/>
      <selection activeCell="D116" sqref="D116"/>
      <selection pane="topRight" activeCell="D116" sqref="D116"/>
      <selection pane="bottomLeft" activeCell="D116" sqref="D116"/>
      <selection pane="bottomRight"/>
    </sheetView>
  </sheetViews>
  <sheetFormatPr defaultColWidth="17.85546875" defaultRowHeight="14.25"/>
  <cols>
    <col min="1" max="1" width="49.7109375" style="2158" customWidth="1"/>
    <col min="2" max="14" width="17.85546875" style="2158" customWidth="1"/>
    <col min="15" max="22" width="20.7109375" style="2158" customWidth="1"/>
    <col min="23" max="23" width="20.28515625" style="2158" customWidth="1"/>
    <col min="24" max="24" width="18.42578125" style="2158" customWidth="1"/>
    <col min="25" max="25" width="18.140625" style="2158" customWidth="1"/>
    <col min="26" max="26" width="20.7109375" style="2158" customWidth="1"/>
    <col min="27" max="27" width="19.140625" style="2158" customWidth="1"/>
    <col min="28" max="30" width="19.42578125" style="2158" customWidth="1"/>
    <col min="31" max="37" width="18.28515625" style="1007" customWidth="1"/>
    <col min="38" max="258" width="9.140625" style="2158" customWidth="1"/>
    <col min="259" max="259" width="67.85546875" style="2158" customWidth="1"/>
    <col min="260" max="264" width="17.85546875" style="2158"/>
    <col min="265" max="265" width="49.7109375" style="2158" customWidth="1"/>
    <col min="266" max="270" width="17.85546875" style="2158" customWidth="1"/>
    <col min="271" max="278" width="20.7109375" style="2158" customWidth="1"/>
    <col min="279" max="279" width="20.28515625" style="2158" customWidth="1"/>
    <col min="280" max="280" width="18.42578125" style="2158" customWidth="1"/>
    <col min="281" max="281" width="18.140625" style="2158" customWidth="1"/>
    <col min="282" max="282" width="20.7109375" style="2158" customWidth="1"/>
    <col min="283" max="283" width="19.140625" style="2158" customWidth="1"/>
    <col min="284" max="286" width="19.42578125" style="2158" customWidth="1"/>
    <col min="287" max="514" width="9.140625" style="2158" customWidth="1"/>
    <col min="515" max="515" width="67.85546875" style="2158" customWidth="1"/>
    <col min="516" max="520" width="17.85546875" style="2158"/>
    <col min="521" max="521" width="49.7109375" style="2158" customWidth="1"/>
    <col min="522" max="526" width="17.85546875" style="2158" customWidth="1"/>
    <col min="527" max="534" width="20.7109375" style="2158" customWidth="1"/>
    <col min="535" max="535" width="20.28515625" style="2158" customWidth="1"/>
    <col min="536" max="536" width="18.42578125" style="2158" customWidth="1"/>
    <col min="537" max="537" width="18.140625" style="2158" customWidth="1"/>
    <col min="538" max="538" width="20.7109375" style="2158" customWidth="1"/>
    <col min="539" max="539" width="19.140625" style="2158" customWidth="1"/>
    <col min="540" max="542" width="19.42578125" style="2158" customWidth="1"/>
    <col min="543" max="770" width="9.140625" style="2158" customWidth="1"/>
    <col min="771" max="771" width="67.85546875" style="2158" customWidth="1"/>
    <col min="772" max="776" width="17.85546875" style="2158"/>
    <col min="777" max="777" width="49.7109375" style="2158" customWidth="1"/>
    <col min="778" max="782" width="17.85546875" style="2158" customWidth="1"/>
    <col min="783" max="790" width="20.7109375" style="2158" customWidth="1"/>
    <col min="791" max="791" width="20.28515625" style="2158" customWidth="1"/>
    <col min="792" max="792" width="18.42578125" style="2158" customWidth="1"/>
    <col min="793" max="793" width="18.140625" style="2158" customWidth="1"/>
    <col min="794" max="794" width="20.7109375" style="2158" customWidth="1"/>
    <col min="795" max="795" width="19.140625" style="2158" customWidth="1"/>
    <col min="796" max="798" width="19.42578125" style="2158" customWidth="1"/>
    <col min="799" max="1026" width="9.140625" style="2158" customWidth="1"/>
    <col min="1027" max="1027" width="67.85546875" style="2158" customWidth="1"/>
    <col min="1028" max="1032" width="17.85546875" style="2158"/>
    <col min="1033" max="1033" width="49.7109375" style="2158" customWidth="1"/>
    <col min="1034" max="1038" width="17.85546875" style="2158" customWidth="1"/>
    <col min="1039" max="1046" width="20.7109375" style="2158" customWidth="1"/>
    <col min="1047" max="1047" width="20.28515625" style="2158" customWidth="1"/>
    <col min="1048" max="1048" width="18.42578125" style="2158" customWidth="1"/>
    <col min="1049" max="1049" width="18.140625" style="2158" customWidth="1"/>
    <col min="1050" max="1050" width="20.7109375" style="2158" customWidth="1"/>
    <col min="1051" max="1051" width="19.140625" style="2158" customWidth="1"/>
    <col min="1052" max="1054" width="19.42578125" style="2158" customWidth="1"/>
    <col min="1055" max="1282" width="9.140625" style="2158" customWidth="1"/>
    <col min="1283" max="1283" width="67.85546875" style="2158" customWidth="1"/>
    <col min="1284" max="1288" width="17.85546875" style="2158"/>
    <col min="1289" max="1289" width="49.7109375" style="2158" customWidth="1"/>
    <col min="1290" max="1294" width="17.85546875" style="2158" customWidth="1"/>
    <col min="1295" max="1302" width="20.7109375" style="2158" customWidth="1"/>
    <col min="1303" max="1303" width="20.28515625" style="2158" customWidth="1"/>
    <col min="1304" max="1304" width="18.42578125" style="2158" customWidth="1"/>
    <col min="1305" max="1305" width="18.140625" style="2158" customWidth="1"/>
    <col min="1306" max="1306" width="20.7109375" style="2158" customWidth="1"/>
    <col min="1307" max="1307" width="19.140625" style="2158" customWidth="1"/>
    <col min="1308" max="1310" width="19.42578125" style="2158" customWidth="1"/>
    <col min="1311" max="1538" width="9.140625" style="2158" customWidth="1"/>
    <col min="1539" max="1539" width="67.85546875" style="2158" customWidth="1"/>
    <col min="1540" max="1544" width="17.85546875" style="2158"/>
    <col min="1545" max="1545" width="49.7109375" style="2158" customWidth="1"/>
    <col min="1546" max="1550" width="17.85546875" style="2158" customWidth="1"/>
    <col min="1551" max="1558" width="20.7109375" style="2158" customWidth="1"/>
    <col min="1559" max="1559" width="20.28515625" style="2158" customWidth="1"/>
    <col min="1560" max="1560" width="18.42578125" style="2158" customWidth="1"/>
    <col min="1561" max="1561" width="18.140625" style="2158" customWidth="1"/>
    <col min="1562" max="1562" width="20.7109375" style="2158" customWidth="1"/>
    <col min="1563" max="1563" width="19.140625" style="2158" customWidth="1"/>
    <col min="1564" max="1566" width="19.42578125" style="2158" customWidth="1"/>
    <col min="1567" max="1794" width="9.140625" style="2158" customWidth="1"/>
    <col min="1795" max="1795" width="67.85546875" style="2158" customWidth="1"/>
    <col min="1796" max="1800" width="17.85546875" style="2158"/>
    <col min="1801" max="1801" width="49.7109375" style="2158" customWidth="1"/>
    <col min="1802" max="1806" width="17.85546875" style="2158" customWidth="1"/>
    <col min="1807" max="1814" width="20.7109375" style="2158" customWidth="1"/>
    <col min="1815" max="1815" width="20.28515625" style="2158" customWidth="1"/>
    <col min="1816" max="1816" width="18.42578125" style="2158" customWidth="1"/>
    <col min="1817" max="1817" width="18.140625" style="2158" customWidth="1"/>
    <col min="1818" max="1818" width="20.7109375" style="2158" customWidth="1"/>
    <col min="1819" max="1819" width="19.140625" style="2158" customWidth="1"/>
    <col min="1820" max="1822" width="19.42578125" style="2158" customWidth="1"/>
    <col min="1823" max="2050" width="9.140625" style="2158" customWidth="1"/>
    <col min="2051" max="2051" width="67.85546875" style="2158" customWidth="1"/>
    <col min="2052" max="2056" width="17.85546875" style="2158"/>
    <col min="2057" max="2057" width="49.7109375" style="2158" customWidth="1"/>
    <col min="2058" max="2062" width="17.85546875" style="2158" customWidth="1"/>
    <col min="2063" max="2070" width="20.7109375" style="2158" customWidth="1"/>
    <col min="2071" max="2071" width="20.28515625" style="2158" customWidth="1"/>
    <col min="2072" max="2072" width="18.42578125" style="2158" customWidth="1"/>
    <col min="2073" max="2073" width="18.140625" style="2158" customWidth="1"/>
    <col min="2074" max="2074" width="20.7109375" style="2158" customWidth="1"/>
    <col min="2075" max="2075" width="19.140625" style="2158" customWidth="1"/>
    <col min="2076" max="2078" width="19.42578125" style="2158" customWidth="1"/>
    <col min="2079" max="2306" width="9.140625" style="2158" customWidth="1"/>
    <col min="2307" max="2307" width="67.85546875" style="2158" customWidth="1"/>
    <col min="2308" max="2312" width="17.85546875" style="2158"/>
    <col min="2313" max="2313" width="49.7109375" style="2158" customWidth="1"/>
    <col min="2314" max="2318" width="17.85546875" style="2158" customWidth="1"/>
    <col min="2319" max="2326" width="20.7109375" style="2158" customWidth="1"/>
    <col min="2327" max="2327" width="20.28515625" style="2158" customWidth="1"/>
    <col min="2328" max="2328" width="18.42578125" style="2158" customWidth="1"/>
    <col min="2329" max="2329" width="18.140625" style="2158" customWidth="1"/>
    <col min="2330" max="2330" width="20.7109375" style="2158" customWidth="1"/>
    <col min="2331" max="2331" width="19.140625" style="2158" customWidth="1"/>
    <col min="2332" max="2334" width="19.42578125" style="2158" customWidth="1"/>
    <col min="2335" max="2562" width="9.140625" style="2158" customWidth="1"/>
    <col min="2563" max="2563" width="67.85546875" style="2158" customWidth="1"/>
    <col min="2564" max="2568" width="17.85546875" style="2158"/>
    <col min="2569" max="2569" width="49.7109375" style="2158" customWidth="1"/>
    <col min="2570" max="2574" width="17.85546875" style="2158" customWidth="1"/>
    <col min="2575" max="2582" width="20.7109375" style="2158" customWidth="1"/>
    <col min="2583" max="2583" width="20.28515625" style="2158" customWidth="1"/>
    <col min="2584" max="2584" width="18.42578125" style="2158" customWidth="1"/>
    <col min="2585" max="2585" width="18.140625" style="2158" customWidth="1"/>
    <col min="2586" max="2586" width="20.7109375" style="2158" customWidth="1"/>
    <col min="2587" max="2587" width="19.140625" style="2158" customWidth="1"/>
    <col min="2588" max="2590" width="19.42578125" style="2158" customWidth="1"/>
    <col min="2591" max="2818" width="9.140625" style="2158" customWidth="1"/>
    <col min="2819" max="2819" width="67.85546875" style="2158" customWidth="1"/>
    <col min="2820" max="2824" width="17.85546875" style="2158"/>
    <col min="2825" max="2825" width="49.7109375" style="2158" customWidth="1"/>
    <col min="2826" max="2830" width="17.85546875" style="2158" customWidth="1"/>
    <col min="2831" max="2838" width="20.7109375" style="2158" customWidth="1"/>
    <col min="2839" max="2839" width="20.28515625" style="2158" customWidth="1"/>
    <col min="2840" max="2840" width="18.42578125" style="2158" customWidth="1"/>
    <col min="2841" max="2841" width="18.140625" style="2158" customWidth="1"/>
    <col min="2842" max="2842" width="20.7109375" style="2158" customWidth="1"/>
    <col min="2843" max="2843" width="19.140625" style="2158" customWidth="1"/>
    <col min="2844" max="2846" width="19.42578125" style="2158" customWidth="1"/>
    <col min="2847" max="3074" width="9.140625" style="2158" customWidth="1"/>
    <col min="3075" max="3075" width="67.85546875" style="2158" customWidth="1"/>
    <col min="3076" max="3080" width="17.85546875" style="2158"/>
    <col min="3081" max="3081" width="49.7109375" style="2158" customWidth="1"/>
    <col min="3082" max="3086" width="17.85546875" style="2158" customWidth="1"/>
    <col min="3087" max="3094" width="20.7109375" style="2158" customWidth="1"/>
    <col min="3095" max="3095" width="20.28515625" style="2158" customWidth="1"/>
    <col min="3096" max="3096" width="18.42578125" style="2158" customWidth="1"/>
    <col min="3097" max="3097" width="18.140625" style="2158" customWidth="1"/>
    <col min="3098" max="3098" width="20.7109375" style="2158" customWidth="1"/>
    <col min="3099" max="3099" width="19.140625" style="2158" customWidth="1"/>
    <col min="3100" max="3102" width="19.42578125" style="2158" customWidth="1"/>
    <col min="3103" max="3330" width="9.140625" style="2158" customWidth="1"/>
    <col min="3331" max="3331" width="67.85546875" style="2158" customWidth="1"/>
    <col min="3332" max="3336" width="17.85546875" style="2158"/>
    <col min="3337" max="3337" width="49.7109375" style="2158" customWidth="1"/>
    <col min="3338" max="3342" width="17.85546875" style="2158" customWidth="1"/>
    <col min="3343" max="3350" width="20.7109375" style="2158" customWidth="1"/>
    <col min="3351" max="3351" width="20.28515625" style="2158" customWidth="1"/>
    <col min="3352" max="3352" width="18.42578125" style="2158" customWidth="1"/>
    <col min="3353" max="3353" width="18.140625" style="2158" customWidth="1"/>
    <col min="3354" max="3354" width="20.7109375" style="2158" customWidth="1"/>
    <col min="3355" max="3355" width="19.140625" style="2158" customWidth="1"/>
    <col min="3356" max="3358" width="19.42578125" style="2158" customWidth="1"/>
    <col min="3359" max="3586" width="9.140625" style="2158" customWidth="1"/>
    <col min="3587" max="3587" width="67.85546875" style="2158" customWidth="1"/>
    <col min="3588" max="3592" width="17.85546875" style="2158"/>
    <col min="3593" max="3593" width="49.7109375" style="2158" customWidth="1"/>
    <col min="3594" max="3598" width="17.85546875" style="2158" customWidth="1"/>
    <col min="3599" max="3606" width="20.7109375" style="2158" customWidth="1"/>
    <col min="3607" max="3607" width="20.28515625" style="2158" customWidth="1"/>
    <col min="3608" max="3608" width="18.42578125" style="2158" customWidth="1"/>
    <col min="3609" max="3609" width="18.140625" style="2158" customWidth="1"/>
    <col min="3610" max="3610" width="20.7109375" style="2158" customWidth="1"/>
    <col min="3611" max="3611" width="19.140625" style="2158" customWidth="1"/>
    <col min="3612" max="3614" width="19.42578125" style="2158" customWidth="1"/>
    <col min="3615" max="3842" width="9.140625" style="2158" customWidth="1"/>
    <col min="3843" max="3843" width="67.85546875" style="2158" customWidth="1"/>
    <col min="3844" max="3848" width="17.85546875" style="2158"/>
    <col min="3849" max="3849" width="49.7109375" style="2158" customWidth="1"/>
    <col min="3850" max="3854" width="17.85546875" style="2158" customWidth="1"/>
    <col min="3855" max="3862" width="20.7109375" style="2158" customWidth="1"/>
    <col min="3863" max="3863" width="20.28515625" style="2158" customWidth="1"/>
    <col min="3864" max="3864" width="18.42578125" style="2158" customWidth="1"/>
    <col min="3865" max="3865" width="18.140625" style="2158" customWidth="1"/>
    <col min="3866" max="3866" width="20.7109375" style="2158" customWidth="1"/>
    <col min="3867" max="3867" width="19.140625" style="2158" customWidth="1"/>
    <col min="3868" max="3870" width="19.42578125" style="2158" customWidth="1"/>
    <col min="3871" max="4098" width="9.140625" style="2158" customWidth="1"/>
    <col min="4099" max="4099" width="67.85546875" style="2158" customWidth="1"/>
    <col min="4100" max="4104" width="17.85546875" style="2158"/>
    <col min="4105" max="4105" width="49.7109375" style="2158" customWidth="1"/>
    <col min="4106" max="4110" width="17.85546875" style="2158" customWidth="1"/>
    <col min="4111" max="4118" width="20.7109375" style="2158" customWidth="1"/>
    <col min="4119" max="4119" width="20.28515625" style="2158" customWidth="1"/>
    <col min="4120" max="4120" width="18.42578125" style="2158" customWidth="1"/>
    <col min="4121" max="4121" width="18.140625" style="2158" customWidth="1"/>
    <col min="4122" max="4122" width="20.7109375" style="2158" customWidth="1"/>
    <col min="4123" max="4123" width="19.140625" style="2158" customWidth="1"/>
    <col min="4124" max="4126" width="19.42578125" style="2158" customWidth="1"/>
    <col min="4127" max="4354" width="9.140625" style="2158" customWidth="1"/>
    <col min="4355" max="4355" width="67.85546875" style="2158" customWidth="1"/>
    <col min="4356" max="4360" width="17.85546875" style="2158"/>
    <col min="4361" max="4361" width="49.7109375" style="2158" customWidth="1"/>
    <col min="4362" max="4366" width="17.85546875" style="2158" customWidth="1"/>
    <col min="4367" max="4374" width="20.7109375" style="2158" customWidth="1"/>
    <col min="4375" max="4375" width="20.28515625" style="2158" customWidth="1"/>
    <col min="4376" max="4376" width="18.42578125" style="2158" customWidth="1"/>
    <col min="4377" max="4377" width="18.140625" style="2158" customWidth="1"/>
    <col min="4378" max="4378" width="20.7109375" style="2158" customWidth="1"/>
    <col min="4379" max="4379" width="19.140625" style="2158" customWidth="1"/>
    <col min="4380" max="4382" width="19.42578125" style="2158" customWidth="1"/>
    <col min="4383" max="4610" width="9.140625" style="2158" customWidth="1"/>
    <col min="4611" max="4611" width="67.85546875" style="2158" customWidth="1"/>
    <col min="4612" max="4616" width="17.85546875" style="2158"/>
    <col min="4617" max="4617" width="49.7109375" style="2158" customWidth="1"/>
    <col min="4618" max="4622" width="17.85546875" style="2158" customWidth="1"/>
    <col min="4623" max="4630" width="20.7109375" style="2158" customWidth="1"/>
    <col min="4631" max="4631" width="20.28515625" style="2158" customWidth="1"/>
    <col min="4632" max="4632" width="18.42578125" style="2158" customWidth="1"/>
    <col min="4633" max="4633" width="18.140625" style="2158" customWidth="1"/>
    <col min="4634" max="4634" width="20.7109375" style="2158" customWidth="1"/>
    <col min="4635" max="4635" width="19.140625" style="2158" customWidth="1"/>
    <col min="4636" max="4638" width="19.42578125" style="2158" customWidth="1"/>
    <col min="4639" max="4866" width="9.140625" style="2158" customWidth="1"/>
    <col min="4867" max="4867" width="67.85546875" style="2158" customWidth="1"/>
    <col min="4868" max="4872" width="17.85546875" style="2158"/>
    <col min="4873" max="4873" width="49.7109375" style="2158" customWidth="1"/>
    <col min="4874" max="4878" width="17.85546875" style="2158" customWidth="1"/>
    <col min="4879" max="4886" width="20.7109375" style="2158" customWidth="1"/>
    <col min="4887" max="4887" width="20.28515625" style="2158" customWidth="1"/>
    <col min="4888" max="4888" width="18.42578125" style="2158" customWidth="1"/>
    <col min="4889" max="4889" width="18.140625" style="2158" customWidth="1"/>
    <col min="4890" max="4890" width="20.7109375" style="2158" customWidth="1"/>
    <col min="4891" max="4891" width="19.140625" style="2158" customWidth="1"/>
    <col min="4892" max="4894" width="19.42578125" style="2158" customWidth="1"/>
    <col min="4895" max="5122" width="9.140625" style="2158" customWidth="1"/>
    <col min="5123" max="5123" width="67.85546875" style="2158" customWidth="1"/>
    <col min="5124" max="5128" width="17.85546875" style="2158"/>
    <col min="5129" max="5129" width="49.7109375" style="2158" customWidth="1"/>
    <col min="5130" max="5134" width="17.85546875" style="2158" customWidth="1"/>
    <col min="5135" max="5142" width="20.7109375" style="2158" customWidth="1"/>
    <col min="5143" max="5143" width="20.28515625" style="2158" customWidth="1"/>
    <col min="5144" max="5144" width="18.42578125" style="2158" customWidth="1"/>
    <col min="5145" max="5145" width="18.140625" style="2158" customWidth="1"/>
    <col min="5146" max="5146" width="20.7109375" style="2158" customWidth="1"/>
    <col min="5147" max="5147" width="19.140625" style="2158" customWidth="1"/>
    <col min="5148" max="5150" width="19.42578125" style="2158" customWidth="1"/>
    <col min="5151" max="5378" width="9.140625" style="2158" customWidth="1"/>
    <col min="5379" max="5379" width="67.85546875" style="2158" customWidth="1"/>
    <col min="5380" max="5384" width="17.85546875" style="2158"/>
    <col min="5385" max="5385" width="49.7109375" style="2158" customWidth="1"/>
    <col min="5386" max="5390" width="17.85546875" style="2158" customWidth="1"/>
    <col min="5391" max="5398" width="20.7109375" style="2158" customWidth="1"/>
    <col min="5399" max="5399" width="20.28515625" style="2158" customWidth="1"/>
    <col min="5400" max="5400" width="18.42578125" style="2158" customWidth="1"/>
    <col min="5401" max="5401" width="18.140625" style="2158" customWidth="1"/>
    <col min="5402" max="5402" width="20.7109375" style="2158" customWidth="1"/>
    <col min="5403" max="5403" width="19.140625" style="2158" customWidth="1"/>
    <col min="5404" max="5406" width="19.42578125" style="2158" customWidth="1"/>
    <col min="5407" max="5634" width="9.140625" style="2158" customWidth="1"/>
    <col min="5635" max="5635" width="67.85546875" style="2158" customWidth="1"/>
    <col min="5636" max="5640" width="17.85546875" style="2158"/>
    <col min="5641" max="5641" width="49.7109375" style="2158" customWidth="1"/>
    <col min="5642" max="5646" width="17.85546875" style="2158" customWidth="1"/>
    <col min="5647" max="5654" width="20.7109375" style="2158" customWidth="1"/>
    <col min="5655" max="5655" width="20.28515625" style="2158" customWidth="1"/>
    <col min="5656" max="5656" width="18.42578125" style="2158" customWidth="1"/>
    <col min="5657" max="5657" width="18.140625" style="2158" customWidth="1"/>
    <col min="5658" max="5658" width="20.7109375" style="2158" customWidth="1"/>
    <col min="5659" max="5659" width="19.140625" style="2158" customWidth="1"/>
    <col min="5660" max="5662" width="19.42578125" style="2158" customWidth="1"/>
    <col min="5663" max="5890" width="9.140625" style="2158" customWidth="1"/>
    <col min="5891" max="5891" width="67.85546875" style="2158" customWidth="1"/>
    <col min="5892" max="5896" width="17.85546875" style="2158"/>
    <col min="5897" max="5897" width="49.7109375" style="2158" customWidth="1"/>
    <col min="5898" max="5902" width="17.85546875" style="2158" customWidth="1"/>
    <col min="5903" max="5910" width="20.7109375" style="2158" customWidth="1"/>
    <col min="5911" max="5911" width="20.28515625" style="2158" customWidth="1"/>
    <col min="5912" max="5912" width="18.42578125" style="2158" customWidth="1"/>
    <col min="5913" max="5913" width="18.140625" style="2158" customWidth="1"/>
    <col min="5914" max="5914" width="20.7109375" style="2158" customWidth="1"/>
    <col min="5915" max="5915" width="19.140625" style="2158" customWidth="1"/>
    <col min="5916" max="5918" width="19.42578125" style="2158" customWidth="1"/>
    <col min="5919" max="6146" width="9.140625" style="2158" customWidth="1"/>
    <col min="6147" max="6147" width="67.85546875" style="2158" customWidth="1"/>
    <col min="6148" max="6152" width="17.85546875" style="2158"/>
    <col min="6153" max="6153" width="49.7109375" style="2158" customWidth="1"/>
    <col min="6154" max="6158" width="17.85546875" style="2158" customWidth="1"/>
    <col min="6159" max="6166" width="20.7109375" style="2158" customWidth="1"/>
    <col min="6167" max="6167" width="20.28515625" style="2158" customWidth="1"/>
    <col min="6168" max="6168" width="18.42578125" style="2158" customWidth="1"/>
    <col min="6169" max="6169" width="18.140625" style="2158" customWidth="1"/>
    <col min="6170" max="6170" width="20.7109375" style="2158" customWidth="1"/>
    <col min="6171" max="6171" width="19.140625" style="2158" customWidth="1"/>
    <col min="6172" max="6174" width="19.42578125" style="2158" customWidth="1"/>
    <col min="6175" max="6402" width="9.140625" style="2158" customWidth="1"/>
    <col min="6403" max="6403" width="67.85546875" style="2158" customWidth="1"/>
    <col min="6404" max="6408" width="17.85546875" style="2158"/>
    <col min="6409" max="6409" width="49.7109375" style="2158" customWidth="1"/>
    <col min="6410" max="6414" width="17.85546875" style="2158" customWidth="1"/>
    <col min="6415" max="6422" width="20.7109375" style="2158" customWidth="1"/>
    <col min="6423" max="6423" width="20.28515625" style="2158" customWidth="1"/>
    <col min="6424" max="6424" width="18.42578125" style="2158" customWidth="1"/>
    <col min="6425" max="6425" width="18.140625" style="2158" customWidth="1"/>
    <col min="6426" max="6426" width="20.7109375" style="2158" customWidth="1"/>
    <col min="6427" max="6427" width="19.140625" style="2158" customWidth="1"/>
    <col min="6428" max="6430" width="19.42578125" style="2158" customWidth="1"/>
    <col min="6431" max="6658" width="9.140625" style="2158" customWidth="1"/>
    <col min="6659" max="6659" width="67.85546875" style="2158" customWidth="1"/>
    <col min="6660" max="6664" width="17.85546875" style="2158"/>
    <col min="6665" max="6665" width="49.7109375" style="2158" customWidth="1"/>
    <col min="6666" max="6670" width="17.85546875" style="2158" customWidth="1"/>
    <col min="6671" max="6678" width="20.7109375" style="2158" customWidth="1"/>
    <col min="6679" max="6679" width="20.28515625" style="2158" customWidth="1"/>
    <col min="6680" max="6680" width="18.42578125" style="2158" customWidth="1"/>
    <col min="6681" max="6681" width="18.140625" style="2158" customWidth="1"/>
    <col min="6682" max="6682" width="20.7109375" style="2158" customWidth="1"/>
    <col min="6683" max="6683" width="19.140625" style="2158" customWidth="1"/>
    <col min="6684" max="6686" width="19.42578125" style="2158" customWidth="1"/>
    <col min="6687" max="6914" width="9.140625" style="2158" customWidth="1"/>
    <col min="6915" max="6915" width="67.85546875" style="2158" customWidth="1"/>
    <col min="6916" max="6920" width="17.85546875" style="2158"/>
    <col min="6921" max="6921" width="49.7109375" style="2158" customWidth="1"/>
    <col min="6922" max="6926" width="17.85546875" style="2158" customWidth="1"/>
    <col min="6927" max="6934" width="20.7109375" style="2158" customWidth="1"/>
    <col min="6935" max="6935" width="20.28515625" style="2158" customWidth="1"/>
    <col min="6936" max="6936" width="18.42578125" style="2158" customWidth="1"/>
    <col min="6937" max="6937" width="18.140625" style="2158" customWidth="1"/>
    <col min="6938" max="6938" width="20.7109375" style="2158" customWidth="1"/>
    <col min="6939" max="6939" width="19.140625" style="2158" customWidth="1"/>
    <col min="6940" max="6942" width="19.42578125" style="2158" customWidth="1"/>
    <col min="6943" max="7170" width="9.140625" style="2158" customWidth="1"/>
    <col min="7171" max="7171" width="67.85546875" style="2158" customWidth="1"/>
    <col min="7172" max="7176" width="17.85546875" style="2158"/>
    <col min="7177" max="7177" width="49.7109375" style="2158" customWidth="1"/>
    <col min="7178" max="7182" width="17.85546875" style="2158" customWidth="1"/>
    <col min="7183" max="7190" width="20.7109375" style="2158" customWidth="1"/>
    <col min="7191" max="7191" width="20.28515625" style="2158" customWidth="1"/>
    <col min="7192" max="7192" width="18.42578125" style="2158" customWidth="1"/>
    <col min="7193" max="7193" width="18.140625" style="2158" customWidth="1"/>
    <col min="7194" max="7194" width="20.7109375" style="2158" customWidth="1"/>
    <col min="7195" max="7195" width="19.140625" style="2158" customWidth="1"/>
    <col min="7196" max="7198" width="19.42578125" style="2158" customWidth="1"/>
    <col min="7199" max="7426" width="9.140625" style="2158" customWidth="1"/>
    <col min="7427" max="7427" width="67.85546875" style="2158" customWidth="1"/>
    <col min="7428" max="7432" width="17.85546875" style="2158"/>
    <col min="7433" max="7433" width="49.7109375" style="2158" customWidth="1"/>
    <col min="7434" max="7438" width="17.85546875" style="2158" customWidth="1"/>
    <col min="7439" max="7446" width="20.7109375" style="2158" customWidth="1"/>
    <col min="7447" max="7447" width="20.28515625" style="2158" customWidth="1"/>
    <col min="7448" max="7448" width="18.42578125" style="2158" customWidth="1"/>
    <col min="7449" max="7449" width="18.140625" style="2158" customWidth="1"/>
    <col min="7450" max="7450" width="20.7109375" style="2158" customWidth="1"/>
    <col min="7451" max="7451" width="19.140625" style="2158" customWidth="1"/>
    <col min="7452" max="7454" width="19.42578125" style="2158" customWidth="1"/>
    <col min="7455" max="7682" width="9.140625" style="2158" customWidth="1"/>
    <col min="7683" max="7683" width="67.85546875" style="2158" customWidth="1"/>
    <col min="7684" max="7688" width="17.85546875" style="2158"/>
    <col min="7689" max="7689" width="49.7109375" style="2158" customWidth="1"/>
    <col min="7690" max="7694" width="17.85546875" style="2158" customWidth="1"/>
    <col min="7695" max="7702" width="20.7109375" style="2158" customWidth="1"/>
    <col min="7703" max="7703" width="20.28515625" style="2158" customWidth="1"/>
    <col min="7704" max="7704" width="18.42578125" style="2158" customWidth="1"/>
    <col min="7705" max="7705" width="18.140625" style="2158" customWidth="1"/>
    <col min="7706" max="7706" width="20.7109375" style="2158" customWidth="1"/>
    <col min="7707" max="7707" width="19.140625" style="2158" customWidth="1"/>
    <col min="7708" max="7710" width="19.42578125" style="2158" customWidth="1"/>
    <col min="7711" max="7938" width="9.140625" style="2158" customWidth="1"/>
    <col min="7939" max="7939" width="67.85546875" style="2158" customWidth="1"/>
    <col min="7940" max="7944" width="17.85546875" style="2158"/>
    <col min="7945" max="7945" width="49.7109375" style="2158" customWidth="1"/>
    <col min="7946" max="7950" width="17.85546875" style="2158" customWidth="1"/>
    <col min="7951" max="7958" width="20.7109375" style="2158" customWidth="1"/>
    <col min="7959" max="7959" width="20.28515625" style="2158" customWidth="1"/>
    <col min="7960" max="7960" width="18.42578125" style="2158" customWidth="1"/>
    <col min="7961" max="7961" width="18.140625" style="2158" customWidth="1"/>
    <col min="7962" max="7962" width="20.7109375" style="2158" customWidth="1"/>
    <col min="7963" max="7963" width="19.140625" style="2158" customWidth="1"/>
    <col min="7964" max="7966" width="19.42578125" style="2158" customWidth="1"/>
    <col min="7967" max="8194" width="9.140625" style="2158" customWidth="1"/>
    <col min="8195" max="8195" width="67.85546875" style="2158" customWidth="1"/>
    <col min="8196" max="8200" width="17.85546875" style="2158"/>
    <col min="8201" max="8201" width="49.7109375" style="2158" customWidth="1"/>
    <col min="8202" max="8206" width="17.85546875" style="2158" customWidth="1"/>
    <col min="8207" max="8214" width="20.7109375" style="2158" customWidth="1"/>
    <col min="8215" max="8215" width="20.28515625" style="2158" customWidth="1"/>
    <col min="8216" max="8216" width="18.42578125" style="2158" customWidth="1"/>
    <col min="8217" max="8217" width="18.140625" style="2158" customWidth="1"/>
    <col min="8218" max="8218" width="20.7109375" style="2158" customWidth="1"/>
    <col min="8219" max="8219" width="19.140625" style="2158" customWidth="1"/>
    <col min="8220" max="8222" width="19.42578125" style="2158" customWidth="1"/>
    <col min="8223" max="8450" width="9.140625" style="2158" customWidth="1"/>
    <col min="8451" max="8451" width="67.85546875" style="2158" customWidth="1"/>
    <col min="8452" max="8456" width="17.85546875" style="2158"/>
    <col min="8457" max="8457" width="49.7109375" style="2158" customWidth="1"/>
    <col min="8458" max="8462" width="17.85546875" style="2158" customWidth="1"/>
    <col min="8463" max="8470" width="20.7109375" style="2158" customWidth="1"/>
    <col min="8471" max="8471" width="20.28515625" style="2158" customWidth="1"/>
    <col min="8472" max="8472" width="18.42578125" style="2158" customWidth="1"/>
    <col min="8473" max="8473" width="18.140625" style="2158" customWidth="1"/>
    <col min="8474" max="8474" width="20.7109375" style="2158" customWidth="1"/>
    <col min="8475" max="8475" width="19.140625" style="2158" customWidth="1"/>
    <col min="8476" max="8478" width="19.42578125" style="2158" customWidth="1"/>
    <col min="8479" max="8706" width="9.140625" style="2158" customWidth="1"/>
    <col min="8707" max="8707" width="67.85546875" style="2158" customWidth="1"/>
    <col min="8708" max="8712" width="17.85546875" style="2158"/>
    <col min="8713" max="8713" width="49.7109375" style="2158" customWidth="1"/>
    <col min="8714" max="8718" width="17.85546875" style="2158" customWidth="1"/>
    <col min="8719" max="8726" width="20.7109375" style="2158" customWidth="1"/>
    <col min="8727" max="8727" width="20.28515625" style="2158" customWidth="1"/>
    <col min="8728" max="8728" width="18.42578125" style="2158" customWidth="1"/>
    <col min="8729" max="8729" width="18.140625" style="2158" customWidth="1"/>
    <col min="8730" max="8730" width="20.7109375" style="2158" customWidth="1"/>
    <col min="8731" max="8731" width="19.140625" style="2158" customWidth="1"/>
    <col min="8732" max="8734" width="19.42578125" style="2158" customWidth="1"/>
    <col min="8735" max="8962" width="9.140625" style="2158" customWidth="1"/>
    <col min="8963" max="8963" width="67.85546875" style="2158" customWidth="1"/>
    <col min="8964" max="8968" width="17.85546875" style="2158"/>
    <col min="8969" max="8969" width="49.7109375" style="2158" customWidth="1"/>
    <col min="8970" max="8974" width="17.85546875" style="2158" customWidth="1"/>
    <col min="8975" max="8982" width="20.7109375" style="2158" customWidth="1"/>
    <col min="8983" max="8983" width="20.28515625" style="2158" customWidth="1"/>
    <col min="8984" max="8984" width="18.42578125" style="2158" customWidth="1"/>
    <col min="8985" max="8985" width="18.140625" style="2158" customWidth="1"/>
    <col min="8986" max="8986" width="20.7109375" style="2158" customWidth="1"/>
    <col min="8987" max="8987" width="19.140625" style="2158" customWidth="1"/>
    <col min="8988" max="8990" width="19.42578125" style="2158" customWidth="1"/>
    <col min="8991" max="9218" width="9.140625" style="2158" customWidth="1"/>
    <col min="9219" max="9219" width="67.85546875" style="2158" customWidth="1"/>
    <col min="9220" max="9224" width="17.85546875" style="2158"/>
    <col min="9225" max="9225" width="49.7109375" style="2158" customWidth="1"/>
    <col min="9226" max="9230" width="17.85546875" style="2158" customWidth="1"/>
    <col min="9231" max="9238" width="20.7109375" style="2158" customWidth="1"/>
    <col min="9239" max="9239" width="20.28515625" style="2158" customWidth="1"/>
    <col min="9240" max="9240" width="18.42578125" style="2158" customWidth="1"/>
    <col min="9241" max="9241" width="18.140625" style="2158" customWidth="1"/>
    <col min="9242" max="9242" width="20.7109375" style="2158" customWidth="1"/>
    <col min="9243" max="9243" width="19.140625" style="2158" customWidth="1"/>
    <col min="9244" max="9246" width="19.42578125" style="2158" customWidth="1"/>
    <col min="9247" max="9474" width="9.140625" style="2158" customWidth="1"/>
    <col min="9475" max="9475" width="67.85546875" style="2158" customWidth="1"/>
    <col min="9476" max="9480" width="17.85546875" style="2158"/>
    <col min="9481" max="9481" width="49.7109375" style="2158" customWidth="1"/>
    <col min="9482" max="9486" width="17.85546875" style="2158" customWidth="1"/>
    <col min="9487" max="9494" width="20.7109375" style="2158" customWidth="1"/>
    <col min="9495" max="9495" width="20.28515625" style="2158" customWidth="1"/>
    <col min="9496" max="9496" width="18.42578125" style="2158" customWidth="1"/>
    <col min="9497" max="9497" width="18.140625" style="2158" customWidth="1"/>
    <col min="9498" max="9498" width="20.7109375" style="2158" customWidth="1"/>
    <col min="9499" max="9499" width="19.140625" style="2158" customWidth="1"/>
    <col min="9500" max="9502" width="19.42578125" style="2158" customWidth="1"/>
    <col min="9503" max="9730" width="9.140625" style="2158" customWidth="1"/>
    <col min="9731" max="9731" width="67.85546875" style="2158" customWidth="1"/>
    <col min="9732" max="9736" width="17.85546875" style="2158"/>
    <col min="9737" max="9737" width="49.7109375" style="2158" customWidth="1"/>
    <col min="9738" max="9742" width="17.85546875" style="2158" customWidth="1"/>
    <col min="9743" max="9750" width="20.7109375" style="2158" customWidth="1"/>
    <col min="9751" max="9751" width="20.28515625" style="2158" customWidth="1"/>
    <col min="9752" max="9752" width="18.42578125" style="2158" customWidth="1"/>
    <col min="9753" max="9753" width="18.140625" style="2158" customWidth="1"/>
    <col min="9754" max="9754" width="20.7109375" style="2158" customWidth="1"/>
    <col min="9755" max="9755" width="19.140625" style="2158" customWidth="1"/>
    <col min="9756" max="9758" width="19.42578125" style="2158" customWidth="1"/>
    <col min="9759" max="9986" width="9.140625" style="2158" customWidth="1"/>
    <col min="9987" max="9987" width="67.85546875" style="2158" customWidth="1"/>
    <col min="9988" max="9992" width="17.85546875" style="2158"/>
    <col min="9993" max="9993" width="49.7109375" style="2158" customWidth="1"/>
    <col min="9994" max="9998" width="17.85546875" style="2158" customWidth="1"/>
    <col min="9999" max="10006" width="20.7109375" style="2158" customWidth="1"/>
    <col min="10007" max="10007" width="20.28515625" style="2158" customWidth="1"/>
    <col min="10008" max="10008" width="18.42578125" style="2158" customWidth="1"/>
    <col min="10009" max="10009" width="18.140625" style="2158" customWidth="1"/>
    <col min="10010" max="10010" width="20.7109375" style="2158" customWidth="1"/>
    <col min="10011" max="10011" width="19.140625" style="2158" customWidth="1"/>
    <col min="10012" max="10014" width="19.42578125" style="2158" customWidth="1"/>
    <col min="10015" max="10242" width="9.140625" style="2158" customWidth="1"/>
    <col min="10243" max="10243" width="67.85546875" style="2158" customWidth="1"/>
    <col min="10244" max="10248" width="17.85546875" style="2158"/>
    <col min="10249" max="10249" width="49.7109375" style="2158" customWidth="1"/>
    <col min="10250" max="10254" width="17.85546875" style="2158" customWidth="1"/>
    <col min="10255" max="10262" width="20.7109375" style="2158" customWidth="1"/>
    <col min="10263" max="10263" width="20.28515625" style="2158" customWidth="1"/>
    <col min="10264" max="10264" width="18.42578125" style="2158" customWidth="1"/>
    <col min="10265" max="10265" width="18.140625" style="2158" customWidth="1"/>
    <col min="10266" max="10266" width="20.7109375" style="2158" customWidth="1"/>
    <col min="10267" max="10267" width="19.140625" style="2158" customWidth="1"/>
    <col min="10268" max="10270" width="19.42578125" style="2158" customWidth="1"/>
    <col min="10271" max="10498" width="9.140625" style="2158" customWidth="1"/>
    <col min="10499" max="10499" width="67.85546875" style="2158" customWidth="1"/>
    <col min="10500" max="10504" width="17.85546875" style="2158"/>
    <col min="10505" max="10505" width="49.7109375" style="2158" customWidth="1"/>
    <col min="10506" max="10510" width="17.85546875" style="2158" customWidth="1"/>
    <col min="10511" max="10518" width="20.7109375" style="2158" customWidth="1"/>
    <col min="10519" max="10519" width="20.28515625" style="2158" customWidth="1"/>
    <col min="10520" max="10520" width="18.42578125" style="2158" customWidth="1"/>
    <col min="10521" max="10521" width="18.140625" style="2158" customWidth="1"/>
    <col min="10522" max="10522" width="20.7109375" style="2158" customWidth="1"/>
    <col min="10523" max="10523" width="19.140625" style="2158" customWidth="1"/>
    <col min="10524" max="10526" width="19.42578125" style="2158" customWidth="1"/>
    <col min="10527" max="10754" width="9.140625" style="2158" customWidth="1"/>
    <col min="10755" max="10755" width="67.85546875" style="2158" customWidth="1"/>
    <col min="10756" max="10760" width="17.85546875" style="2158"/>
    <col min="10761" max="10761" width="49.7109375" style="2158" customWidth="1"/>
    <col min="10762" max="10766" width="17.85546875" style="2158" customWidth="1"/>
    <col min="10767" max="10774" width="20.7109375" style="2158" customWidth="1"/>
    <col min="10775" max="10775" width="20.28515625" style="2158" customWidth="1"/>
    <col min="10776" max="10776" width="18.42578125" style="2158" customWidth="1"/>
    <col min="10777" max="10777" width="18.140625" style="2158" customWidth="1"/>
    <col min="10778" max="10778" width="20.7109375" style="2158" customWidth="1"/>
    <col min="10779" max="10779" width="19.140625" style="2158" customWidth="1"/>
    <col min="10780" max="10782" width="19.42578125" style="2158" customWidth="1"/>
    <col min="10783" max="11010" width="9.140625" style="2158" customWidth="1"/>
    <col min="11011" max="11011" width="67.85546875" style="2158" customWidth="1"/>
    <col min="11012" max="11016" width="17.85546875" style="2158"/>
    <col min="11017" max="11017" width="49.7109375" style="2158" customWidth="1"/>
    <col min="11018" max="11022" width="17.85546875" style="2158" customWidth="1"/>
    <col min="11023" max="11030" width="20.7109375" style="2158" customWidth="1"/>
    <col min="11031" max="11031" width="20.28515625" style="2158" customWidth="1"/>
    <col min="11032" max="11032" width="18.42578125" style="2158" customWidth="1"/>
    <col min="11033" max="11033" width="18.140625" style="2158" customWidth="1"/>
    <col min="11034" max="11034" width="20.7109375" style="2158" customWidth="1"/>
    <col min="11035" max="11035" width="19.140625" style="2158" customWidth="1"/>
    <col min="11036" max="11038" width="19.42578125" style="2158" customWidth="1"/>
    <col min="11039" max="11266" width="9.140625" style="2158" customWidth="1"/>
    <col min="11267" max="11267" width="67.85546875" style="2158" customWidth="1"/>
    <col min="11268" max="11272" width="17.85546875" style="2158"/>
    <col min="11273" max="11273" width="49.7109375" style="2158" customWidth="1"/>
    <col min="11274" max="11278" width="17.85546875" style="2158" customWidth="1"/>
    <col min="11279" max="11286" width="20.7109375" style="2158" customWidth="1"/>
    <col min="11287" max="11287" width="20.28515625" style="2158" customWidth="1"/>
    <col min="11288" max="11288" width="18.42578125" style="2158" customWidth="1"/>
    <col min="11289" max="11289" width="18.140625" style="2158" customWidth="1"/>
    <col min="11290" max="11290" width="20.7109375" style="2158" customWidth="1"/>
    <col min="11291" max="11291" width="19.140625" style="2158" customWidth="1"/>
    <col min="11292" max="11294" width="19.42578125" style="2158" customWidth="1"/>
    <col min="11295" max="11522" width="9.140625" style="2158" customWidth="1"/>
    <col min="11523" max="11523" width="67.85546875" style="2158" customWidth="1"/>
    <col min="11524" max="11528" width="17.85546875" style="2158"/>
    <col min="11529" max="11529" width="49.7109375" style="2158" customWidth="1"/>
    <col min="11530" max="11534" width="17.85546875" style="2158" customWidth="1"/>
    <col min="11535" max="11542" width="20.7109375" style="2158" customWidth="1"/>
    <col min="11543" max="11543" width="20.28515625" style="2158" customWidth="1"/>
    <col min="11544" max="11544" width="18.42578125" style="2158" customWidth="1"/>
    <col min="11545" max="11545" width="18.140625" style="2158" customWidth="1"/>
    <col min="11546" max="11546" width="20.7109375" style="2158" customWidth="1"/>
    <col min="11547" max="11547" width="19.140625" style="2158" customWidth="1"/>
    <col min="11548" max="11550" width="19.42578125" style="2158" customWidth="1"/>
    <col min="11551" max="11778" width="9.140625" style="2158" customWidth="1"/>
    <col min="11779" max="11779" width="67.85546875" style="2158" customWidth="1"/>
    <col min="11780" max="11784" width="17.85546875" style="2158"/>
    <col min="11785" max="11785" width="49.7109375" style="2158" customWidth="1"/>
    <col min="11786" max="11790" width="17.85546875" style="2158" customWidth="1"/>
    <col min="11791" max="11798" width="20.7109375" style="2158" customWidth="1"/>
    <col min="11799" max="11799" width="20.28515625" style="2158" customWidth="1"/>
    <col min="11800" max="11800" width="18.42578125" style="2158" customWidth="1"/>
    <col min="11801" max="11801" width="18.140625" style="2158" customWidth="1"/>
    <col min="11802" max="11802" width="20.7109375" style="2158" customWidth="1"/>
    <col min="11803" max="11803" width="19.140625" style="2158" customWidth="1"/>
    <col min="11804" max="11806" width="19.42578125" style="2158" customWidth="1"/>
    <col min="11807" max="12034" width="9.140625" style="2158" customWidth="1"/>
    <col min="12035" max="12035" width="67.85546875" style="2158" customWidth="1"/>
    <col min="12036" max="12040" width="17.85546875" style="2158"/>
    <col min="12041" max="12041" width="49.7109375" style="2158" customWidth="1"/>
    <col min="12042" max="12046" width="17.85546875" style="2158" customWidth="1"/>
    <col min="12047" max="12054" width="20.7109375" style="2158" customWidth="1"/>
    <col min="12055" max="12055" width="20.28515625" style="2158" customWidth="1"/>
    <col min="12056" max="12056" width="18.42578125" style="2158" customWidth="1"/>
    <col min="12057" max="12057" width="18.140625" style="2158" customWidth="1"/>
    <col min="12058" max="12058" width="20.7109375" style="2158" customWidth="1"/>
    <col min="12059" max="12059" width="19.140625" style="2158" customWidth="1"/>
    <col min="12060" max="12062" width="19.42578125" style="2158" customWidth="1"/>
    <col min="12063" max="12290" width="9.140625" style="2158" customWidth="1"/>
    <col min="12291" max="12291" width="67.85546875" style="2158" customWidth="1"/>
    <col min="12292" max="12296" width="17.85546875" style="2158"/>
    <col min="12297" max="12297" width="49.7109375" style="2158" customWidth="1"/>
    <col min="12298" max="12302" width="17.85546875" style="2158" customWidth="1"/>
    <col min="12303" max="12310" width="20.7109375" style="2158" customWidth="1"/>
    <col min="12311" max="12311" width="20.28515625" style="2158" customWidth="1"/>
    <col min="12312" max="12312" width="18.42578125" style="2158" customWidth="1"/>
    <col min="12313" max="12313" width="18.140625" style="2158" customWidth="1"/>
    <col min="12314" max="12314" width="20.7109375" style="2158" customWidth="1"/>
    <col min="12315" max="12315" width="19.140625" style="2158" customWidth="1"/>
    <col min="12316" max="12318" width="19.42578125" style="2158" customWidth="1"/>
    <col min="12319" max="12546" width="9.140625" style="2158" customWidth="1"/>
    <col min="12547" max="12547" width="67.85546875" style="2158" customWidth="1"/>
    <col min="12548" max="12552" width="17.85546875" style="2158"/>
    <col min="12553" max="12553" width="49.7109375" style="2158" customWidth="1"/>
    <col min="12554" max="12558" width="17.85546875" style="2158" customWidth="1"/>
    <col min="12559" max="12566" width="20.7109375" style="2158" customWidth="1"/>
    <col min="12567" max="12567" width="20.28515625" style="2158" customWidth="1"/>
    <col min="12568" max="12568" width="18.42578125" style="2158" customWidth="1"/>
    <col min="12569" max="12569" width="18.140625" style="2158" customWidth="1"/>
    <col min="12570" max="12570" width="20.7109375" style="2158" customWidth="1"/>
    <col min="12571" max="12571" width="19.140625" style="2158" customWidth="1"/>
    <col min="12572" max="12574" width="19.42578125" style="2158" customWidth="1"/>
    <col min="12575" max="12802" width="9.140625" style="2158" customWidth="1"/>
    <col min="12803" max="12803" width="67.85546875" style="2158" customWidth="1"/>
    <col min="12804" max="12808" width="17.85546875" style="2158"/>
    <col min="12809" max="12809" width="49.7109375" style="2158" customWidth="1"/>
    <col min="12810" max="12814" width="17.85546875" style="2158" customWidth="1"/>
    <col min="12815" max="12822" width="20.7109375" style="2158" customWidth="1"/>
    <col min="12823" max="12823" width="20.28515625" style="2158" customWidth="1"/>
    <col min="12824" max="12824" width="18.42578125" style="2158" customWidth="1"/>
    <col min="12825" max="12825" width="18.140625" style="2158" customWidth="1"/>
    <col min="12826" max="12826" width="20.7109375" style="2158" customWidth="1"/>
    <col min="12827" max="12827" width="19.140625" style="2158" customWidth="1"/>
    <col min="12828" max="12830" width="19.42578125" style="2158" customWidth="1"/>
    <col min="12831" max="13058" width="9.140625" style="2158" customWidth="1"/>
    <col min="13059" max="13059" width="67.85546875" style="2158" customWidth="1"/>
    <col min="13060" max="13064" width="17.85546875" style="2158"/>
    <col min="13065" max="13065" width="49.7109375" style="2158" customWidth="1"/>
    <col min="13066" max="13070" width="17.85546875" style="2158" customWidth="1"/>
    <col min="13071" max="13078" width="20.7109375" style="2158" customWidth="1"/>
    <col min="13079" max="13079" width="20.28515625" style="2158" customWidth="1"/>
    <col min="13080" max="13080" width="18.42578125" style="2158" customWidth="1"/>
    <col min="13081" max="13081" width="18.140625" style="2158" customWidth="1"/>
    <col min="13082" max="13082" width="20.7109375" style="2158" customWidth="1"/>
    <col min="13083" max="13083" width="19.140625" style="2158" customWidth="1"/>
    <col min="13084" max="13086" width="19.42578125" style="2158" customWidth="1"/>
    <col min="13087" max="13314" width="9.140625" style="2158" customWidth="1"/>
    <col min="13315" max="13315" width="67.85546875" style="2158" customWidth="1"/>
    <col min="13316" max="13320" width="17.85546875" style="2158"/>
    <col min="13321" max="13321" width="49.7109375" style="2158" customWidth="1"/>
    <col min="13322" max="13326" width="17.85546875" style="2158" customWidth="1"/>
    <col min="13327" max="13334" width="20.7109375" style="2158" customWidth="1"/>
    <col min="13335" max="13335" width="20.28515625" style="2158" customWidth="1"/>
    <col min="13336" max="13336" width="18.42578125" style="2158" customWidth="1"/>
    <col min="13337" max="13337" width="18.140625" style="2158" customWidth="1"/>
    <col min="13338" max="13338" width="20.7109375" style="2158" customWidth="1"/>
    <col min="13339" max="13339" width="19.140625" style="2158" customWidth="1"/>
    <col min="13340" max="13342" width="19.42578125" style="2158" customWidth="1"/>
    <col min="13343" max="13570" width="9.140625" style="2158" customWidth="1"/>
    <col min="13571" max="13571" width="67.85546875" style="2158" customWidth="1"/>
    <col min="13572" max="13576" width="17.85546875" style="2158"/>
    <col min="13577" max="13577" width="49.7109375" style="2158" customWidth="1"/>
    <col min="13578" max="13582" width="17.85546875" style="2158" customWidth="1"/>
    <col min="13583" max="13590" width="20.7109375" style="2158" customWidth="1"/>
    <col min="13591" max="13591" width="20.28515625" style="2158" customWidth="1"/>
    <col min="13592" max="13592" width="18.42578125" style="2158" customWidth="1"/>
    <col min="13593" max="13593" width="18.140625" style="2158" customWidth="1"/>
    <col min="13594" max="13594" width="20.7109375" style="2158" customWidth="1"/>
    <col min="13595" max="13595" width="19.140625" style="2158" customWidth="1"/>
    <col min="13596" max="13598" width="19.42578125" style="2158" customWidth="1"/>
    <col min="13599" max="13826" width="9.140625" style="2158" customWidth="1"/>
    <col min="13827" max="13827" width="67.85546875" style="2158" customWidth="1"/>
    <col min="13828" max="13832" width="17.85546875" style="2158"/>
    <col min="13833" max="13833" width="49.7109375" style="2158" customWidth="1"/>
    <col min="13834" max="13838" width="17.85546875" style="2158" customWidth="1"/>
    <col min="13839" max="13846" width="20.7109375" style="2158" customWidth="1"/>
    <col min="13847" max="13847" width="20.28515625" style="2158" customWidth="1"/>
    <col min="13848" max="13848" width="18.42578125" style="2158" customWidth="1"/>
    <col min="13849" max="13849" width="18.140625" style="2158" customWidth="1"/>
    <col min="13850" max="13850" width="20.7109375" style="2158" customWidth="1"/>
    <col min="13851" max="13851" width="19.140625" style="2158" customWidth="1"/>
    <col min="13852" max="13854" width="19.42578125" style="2158" customWidth="1"/>
    <col min="13855" max="14082" width="9.140625" style="2158" customWidth="1"/>
    <col min="14083" max="14083" width="67.85546875" style="2158" customWidth="1"/>
    <col min="14084" max="14088" width="17.85546875" style="2158"/>
    <col min="14089" max="14089" width="49.7109375" style="2158" customWidth="1"/>
    <col min="14090" max="14094" width="17.85546875" style="2158" customWidth="1"/>
    <col min="14095" max="14102" width="20.7109375" style="2158" customWidth="1"/>
    <col min="14103" max="14103" width="20.28515625" style="2158" customWidth="1"/>
    <col min="14104" max="14104" width="18.42578125" style="2158" customWidth="1"/>
    <col min="14105" max="14105" width="18.140625" style="2158" customWidth="1"/>
    <col min="14106" max="14106" width="20.7109375" style="2158" customWidth="1"/>
    <col min="14107" max="14107" width="19.140625" style="2158" customWidth="1"/>
    <col min="14108" max="14110" width="19.42578125" style="2158" customWidth="1"/>
    <col min="14111" max="14338" width="9.140625" style="2158" customWidth="1"/>
    <col min="14339" max="14339" width="67.85546875" style="2158" customWidth="1"/>
    <col min="14340" max="14344" width="17.85546875" style="2158"/>
    <col min="14345" max="14345" width="49.7109375" style="2158" customWidth="1"/>
    <col min="14346" max="14350" width="17.85546875" style="2158" customWidth="1"/>
    <col min="14351" max="14358" width="20.7109375" style="2158" customWidth="1"/>
    <col min="14359" max="14359" width="20.28515625" style="2158" customWidth="1"/>
    <col min="14360" max="14360" width="18.42578125" style="2158" customWidth="1"/>
    <col min="14361" max="14361" width="18.140625" style="2158" customWidth="1"/>
    <col min="14362" max="14362" width="20.7109375" style="2158" customWidth="1"/>
    <col min="14363" max="14363" width="19.140625" style="2158" customWidth="1"/>
    <col min="14364" max="14366" width="19.42578125" style="2158" customWidth="1"/>
    <col min="14367" max="14594" width="9.140625" style="2158" customWidth="1"/>
    <col min="14595" max="14595" width="67.85546875" style="2158" customWidth="1"/>
    <col min="14596" max="14600" width="17.85546875" style="2158"/>
    <col min="14601" max="14601" width="49.7109375" style="2158" customWidth="1"/>
    <col min="14602" max="14606" width="17.85546875" style="2158" customWidth="1"/>
    <col min="14607" max="14614" width="20.7109375" style="2158" customWidth="1"/>
    <col min="14615" max="14615" width="20.28515625" style="2158" customWidth="1"/>
    <col min="14616" max="14616" width="18.42578125" style="2158" customWidth="1"/>
    <col min="14617" max="14617" width="18.140625" style="2158" customWidth="1"/>
    <col min="14618" max="14618" width="20.7109375" style="2158" customWidth="1"/>
    <col min="14619" max="14619" width="19.140625" style="2158" customWidth="1"/>
    <col min="14620" max="14622" width="19.42578125" style="2158" customWidth="1"/>
    <col min="14623" max="14850" width="9.140625" style="2158" customWidth="1"/>
    <col min="14851" max="14851" width="67.85546875" style="2158" customWidth="1"/>
    <col min="14852" max="14856" width="17.85546875" style="2158"/>
    <col min="14857" max="14857" width="49.7109375" style="2158" customWidth="1"/>
    <col min="14858" max="14862" width="17.85546875" style="2158" customWidth="1"/>
    <col min="14863" max="14870" width="20.7109375" style="2158" customWidth="1"/>
    <col min="14871" max="14871" width="20.28515625" style="2158" customWidth="1"/>
    <col min="14872" max="14872" width="18.42578125" style="2158" customWidth="1"/>
    <col min="14873" max="14873" width="18.140625" style="2158" customWidth="1"/>
    <col min="14874" max="14874" width="20.7109375" style="2158" customWidth="1"/>
    <col min="14875" max="14875" width="19.140625" style="2158" customWidth="1"/>
    <col min="14876" max="14878" width="19.42578125" style="2158" customWidth="1"/>
    <col min="14879" max="15106" width="9.140625" style="2158" customWidth="1"/>
    <col min="15107" max="15107" width="67.85546875" style="2158" customWidth="1"/>
    <col min="15108" max="15112" width="17.85546875" style="2158"/>
    <col min="15113" max="15113" width="49.7109375" style="2158" customWidth="1"/>
    <col min="15114" max="15118" width="17.85546875" style="2158" customWidth="1"/>
    <col min="15119" max="15126" width="20.7109375" style="2158" customWidth="1"/>
    <col min="15127" max="15127" width="20.28515625" style="2158" customWidth="1"/>
    <col min="15128" max="15128" width="18.42578125" style="2158" customWidth="1"/>
    <col min="15129" max="15129" width="18.140625" style="2158" customWidth="1"/>
    <col min="15130" max="15130" width="20.7109375" style="2158" customWidth="1"/>
    <col min="15131" max="15131" width="19.140625" style="2158" customWidth="1"/>
    <col min="15132" max="15134" width="19.42578125" style="2158" customWidth="1"/>
    <col min="15135" max="15362" width="9.140625" style="2158" customWidth="1"/>
    <col min="15363" max="15363" width="67.85546875" style="2158" customWidth="1"/>
    <col min="15364" max="15368" width="17.85546875" style="2158"/>
    <col min="15369" max="15369" width="49.7109375" style="2158" customWidth="1"/>
    <col min="15370" max="15374" width="17.85546875" style="2158" customWidth="1"/>
    <col min="15375" max="15382" width="20.7109375" style="2158" customWidth="1"/>
    <col min="15383" max="15383" width="20.28515625" style="2158" customWidth="1"/>
    <col min="15384" max="15384" width="18.42578125" style="2158" customWidth="1"/>
    <col min="15385" max="15385" width="18.140625" style="2158" customWidth="1"/>
    <col min="15386" max="15386" width="20.7109375" style="2158" customWidth="1"/>
    <col min="15387" max="15387" width="19.140625" style="2158" customWidth="1"/>
    <col min="15388" max="15390" width="19.42578125" style="2158" customWidth="1"/>
    <col min="15391" max="15618" width="9.140625" style="2158" customWidth="1"/>
    <col min="15619" max="15619" width="67.85546875" style="2158" customWidth="1"/>
    <col min="15620" max="15624" width="17.85546875" style="2158"/>
    <col min="15625" max="15625" width="49.7109375" style="2158" customWidth="1"/>
    <col min="15626" max="15630" width="17.85546875" style="2158" customWidth="1"/>
    <col min="15631" max="15638" width="20.7109375" style="2158" customWidth="1"/>
    <col min="15639" max="15639" width="20.28515625" style="2158" customWidth="1"/>
    <col min="15640" max="15640" width="18.42578125" style="2158" customWidth="1"/>
    <col min="15641" max="15641" width="18.140625" style="2158" customWidth="1"/>
    <col min="15642" max="15642" width="20.7109375" style="2158" customWidth="1"/>
    <col min="15643" max="15643" width="19.140625" style="2158" customWidth="1"/>
    <col min="15644" max="15646" width="19.42578125" style="2158" customWidth="1"/>
    <col min="15647" max="15874" width="9.140625" style="2158" customWidth="1"/>
    <col min="15875" max="15875" width="67.85546875" style="2158" customWidth="1"/>
    <col min="15876" max="15880" width="17.85546875" style="2158"/>
    <col min="15881" max="15881" width="49.7109375" style="2158" customWidth="1"/>
    <col min="15882" max="15886" width="17.85546875" style="2158" customWidth="1"/>
    <col min="15887" max="15894" width="20.7109375" style="2158" customWidth="1"/>
    <col min="15895" max="15895" width="20.28515625" style="2158" customWidth="1"/>
    <col min="15896" max="15896" width="18.42578125" style="2158" customWidth="1"/>
    <col min="15897" max="15897" width="18.140625" style="2158" customWidth="1"/>
    <col min="15898" max="15898" width="20.7109375" style="2158" customWidth="1"/>
    <col min="15899" max="15899" width="19.140625" style="2158" customWidth="1"/>
    <col min="15900" max="15902" width="19.42578125" style="2158" customWidth="1"/>
    <col min="15903" max="16130" width="9.140625" style="2158" customWidth="1"/>
    <col min="16131" max="16131" width="67.85546875" style="2158" customWidth="1"/>
    <col min="16132" max="16136" width="17.85546875" style="2158"/>
    <col min="16137" max="16137" width="49.7109375" style="2158" customWidth="1"/>
    <col min="16138" max="16142" width="17.85546875" style="2158" customWidth="1"/>
    <col min="16143" max="16150" width="20.7109375" style="2158" customWidth="1"/>
    <col min="16151" max="16151" width="20.28515625" style="2158" customWidth="1"/>
    <col min="16152" max="16152" width="18.42578125" style="2158" customWidth="1"/>
    <col min="16153" max="16153" width="18.140625" style="2158" customWidth="1"/>
    <col min="16154" max="16154" width="20.7109375" style="2158" customWidth="1"/>
    <col min="16155" max="16155" width="19.140625" style="2158" customWidth="1"/>
    <col min="16156" max="16158" width="19.42578125" style="2158" customWidth="1"/>
    <col min="16159" max="16384" width="9.140625" style="2158" customWidth="1"/>
  </cols>
  <sheetData>
    <row r="1" spans="1:37" ht="25.5">
      <c r="A1" s="1172" t="s">
        <v>322</v>
      </c>
    </row>
    <row r="2" spans="1:37" ht="18.75" thickBot="1">
      <c r="A2" s="1169" t="s">
        <v>822</v>
      </c>
      <c r="B2" s="1008"/>
      <c r="C2" s="1008"/>
      <c r="D2" s="1008"/>
      <c r="E2" s="1008"/>
      <c r="F2" s="1008"/>
      <c r="G2" s="1008"/>
      <c r="H2" s="1008"/>
      <c r="I2" s="1008"/>
      <c r="J2" s="1008"/>
      <c r="K2" s="1008"/>
      <c r="L2" s="1008"/>
      <c r="M2" s="1008"/>
      <c r="N2" s="1008"/>
      <c r="O2" s="1008"/>
      <c r="P2" s="1008"/>
      <c r="Q2" s="1008"/>
      <c r="R2" s="1008"/>
      <c r="S2" s="1008"/>
      <c r="T2" s="1008"/>
      <c r="U2" s="1008"/>
      <c r="V2" s="1008"/>
    </row>
    <row r="3" spans="1:37" ht="16.5" thickBot="1">
      <c r="A3" s="2360"/>
      <c r="B3" s="2335" t="s">
        <v>1141</v>
      </c>
      <c r="C3" s="2335" t="s">
        <v>1142</v>
      </c>
      <c r="D3" s="2335" t="s">
        <v>1143</v>
      </c>
      <c r="E3" s="2335" t="s">
        <v>1144</v>
      </c>
      <c r="F3" s="2335" t="s">
        <v>1146</v>
      </c>
      <c r="G3" s="2335" t="s">
        <v>1147</v>
      </c>
      <c r="H3" s="2335" t="s">
        <v>1148</v>
      </c>
      <c r="I3" s="2335" t="s">
        <v>1149</v>
      </c>
      <c r="J3" s="2335" t="s">
        <v>1018</v>
      </c>
      <c r="K3" s="2335" t="s">
        <v>1019</v>
      </c>
      <c r="L3" s="2335" t="s">
        <v>1020</v>
      </c>
      <c r="M3" s="2335" t="s">
        <v>1021</v>
      </c>
      <c r="N3" s="2335" t="s">
        <v>1023</v>
      </c>
      <c r="O3" s="2335" t="s">
        <v>1024</v>
      </c>
      <c r="P3" s="2335" t="s">
        <v>1025</v>
      </c>
      <c r="Q3" s="2335" t="s">
        <v>1026</v>
      </c>
      <c r="R3" s="2335" t="s">
        <v>1028</v>
      </c>
      <c r="S3" s="2335" t="s">
        <v>1029</v>
      </c>
      <c r="T3" s="2335" t="s">
        <v>1030</v>
      </c>
      <c r="U3" s="2335" t="s">
        <v>1031</v>
      </c>
      <c r="V3" s="2335" t="s">
        <v>1175</v>
      </c>
      <c r="W3" s="2335" t="s">
        <v>1176</v>
      </c>
      <c r="X3" s="2335" t="s">
        <v>1110</v>
      </c>
      <c r="Y3" s="2335" t="s">
        <v>1177</v>
      </c>
      <c r="Z3" s="2335" t="s">
        <v>1289</v>
      </c>
      <c r="AA3" s="2335" t="s">
        <v>1448</v>
      </c>
      <c r="AB3" s="2335" t="s">
        <v>1449</v>
      </c>
      <c r="AC3" s="2335" t="s">
        <v>1450</v>
      </c>
      <c r="AD3" s="2335" t="s">
        <v>1293</v>
      </c>
      <c r="AE3" s="2335" t="s">
        <v>1294</v>
      </c>
      <c r="AF3" s="2335" t="s">
        <v>1295</v>
      </c>
      <c r="AG3" s="2335" t="s">
        <v>1467</v>
      </c>
      <c r="AH3" s="2335" t="s">
        <v>1297</v>
      </c>
      <c r="AI3" s="2335" t="s">
        <v>1298</v>
      </c>
      <c r="AJ3" s="2335" t="s">
        <v>1299</v>
      </c>
      <c r="AK3" s="2335" t="s">
        <v>1300</v>
      </c>
    </row>
    <row r="4" spans="1:37" ht="16.5" thickBot="1">
      <c r="A4" s="2336" t="s">
        <v>1301</v>
      </c>
      <c r="B4" s="2379">
        <v>1102336.8154383746</v>
      </c>
      <c r="C4" s="2379">
        <v>1212363.3486399993</v>
      </c>
      <c r="D4" s="2379">
        <v>1179445.205886483</v>
      </c>
      <c r="E4" s="2379">
        <v>-70864.501878496842</v>
      </c>
      <c r="F4" s="2379">
        <v>184408.3131460078</v>
      </c>
      <c r="G4" s="2379">
        <v>321276.34671498626</v>
      </c>
      <c r="H4" s="2379">
        <v>503364.69417455088</v>
      </c>
      <c r="I4" s="2379">
        <v>1070033.1593419726</v>
      </c>
      <c r="J4" s="2379">
        <v>245177.26753914394</v>
      </c>
      <c r="K4" s="2379">
        <v>604790.29393368913</v>
      </c>
      <c r="L4" s="2379">
        <v>333080.98386053182</v>
      </c>
      <c r="M4" s="2379">
        <v>991627.92971537088</v>
      </c>
      <c r="N4" s="2379">
        <v>851611.12686192931</v>
      </c>
      <c r="O4" s="2379">
        <v>1027048.0750697334</v>
      </c>
      <c r="P4" s="2379">
        <v>-498909.25010600477</v>
      </c>
      <c r="Q4" s="2379">
        <v>553581.30096764734</v>
      </c>
      <c r="R4" s="2379">
        <v>704281.896046079</v>
      </c>
      <c r="S4" s="2379">
        <v>208138.80851782692</v>
      </c>
      <c r="T4" s="2379">
        <v>1340071.70855031</v>
      </c>
      <c r="U4" s="2379">
        <v>705409.79239821783</v>
      </c>
      <c r="V4" s="2379">
        <v>1022692.7586764384</v>
      </c>
      <c r="W4" s="2379">
        <v>716950.59763055993</v>
      </c>
      <c r="X4" s="2379">
        <v>573344.24049731111</v>
      </c>
      <c r="Y4" s="2379">
        <v>830823.940413067</v>
      </c>
      <c r="Z4" s="2379">
        <v>501422.15734941949</v>
      </c>
      <c r="AA4" s="2379">
        <v>-29003.546341339432</v>
      </c>
      <c r="AB4" s="2379">
        <v>214364.10690673639</v>
      </c>
      <c r="AC4" s="2379">
        <v>-500716.67818479158</v>
      </c>
      <c r="AD4" s="2379">
        <v>-1120161.9102892501</v>
      </c>
      <c r="AE4" s="2379">
        <v>-406715.79506861907</v>
      </c>
      <c r="AF4" s="2379">
        <v>-1119105.8005005289</v>
      </c>
      <c r="AG4" s="2379">
        <v>-395706.80555045744</v>
      </c>
      <c r="AH4" s="2379">
        <v>188628.27326256182</v>
      </c>
      <c r="AI4" s="2379">
        <v>-383664.73398819211</v>
      </c>
      <c r="AJ4" s="2379">
        <v>-14827.182141450108</v>
      </c>
      <c r="AK4" s="2379">
        <v>989942.26200889912</v>
      </c>
    </row>
    <row r="5" spans="1:37" ht="16.5" thickBot="1">
      <c r="A5" s="2339" t="s">
        <v>1469</v>
      </c>
      <c r="B5" s="2379">
        <v>1517038.8510056071</v>
      </c>
      <c r="C5" s="2379">
        <v>1780418.7935150266</v>
      </c>
      <c r="D5" s="2379">
        <v>1799333.6272754902</v>
      </c>
      <c r="E5" s="2379">
        <v>310142.2329575466</v>
      </c>
      <c r="F5" s="2379">
        <v>489875.83858482738</v>
      </c>
      <c r="G5" s="2379">
        <v>699359.18595635332</v>
      </c>
      <c r="H5" s="2379">
        <v>976161.86864505138</v>
      </c>
      <c r="I5" s="2379">
        <v>1633330.3650871364</v>
      </c>
      <c r="J5" s="2379">
        <v>959139.62089973828</v>
      </c>
      <c r="K5" s="2379">
        <v>1192460.8299374003</v>
      </c>
      <c r="L5" s="2379">
        <v>1034199.9980666004</v>
      </c>
      <c r="M5" s="2379">
        <v>1551155.7579997333</v>
      </c>
      <c r="N5" s="2379">
        <v>1491023.0660026665</v>
      </c>
      <c r="O5" s="2379">
        <v>1831612.0743562239</v>
      </c>
      <c r="P5" s="2379">
        <v>550377.28897711961</v>
      </c>
      <c r="Q5" s="2379">
        <v>1472059.990806652</v>
      </c>
      <c r="R5" s="2379">
        <v>1632248.3065343383</v>
      </c>
      <c r="S5" s="2379">
        <v>1098674.6737160699</v>
      </c>
      <c r="T5" s="2379">
        <v>2115053.2465456529</v>
      </c>
      <c r="U5" s="2379">
        <v>1548168.7641109938</v>
      </c>
      <c r="V5" s="2379">
        <v>1780526.565615102</v>
      </c>
      <c r="W5" s="2379">
        <v>1884834.541025182</v>
      </c>
      <c r="X5" s="2379">
        <v>1571956.0647107109</v>
      </c>
      <c r="Y5" s="2379">
        <v>1591862.00116477</v>
      </c>
      <c r="Z5" s="2379">
        <v>1183941.2622521408</v>
      </c>
      <c r="AA5" s="2379">
        <v>941988.95292460115</v>
      </c>
      <c r="AB5" s="2379">
        <v>1005299.0618201683</v>
      </c>
      <c r="AC5" s="2379">
        <v>147995.37218079859</v>
      </c>
      <c r="AD5" s="2379">
        <v>-533952.53220279142</v>
      </c>
      <c r="AE5" s="2379">
        <v>10138.4436054422</v>
      </c>
      <c r="AF5" s="2379">
        <v>-554703.67271678499</v>
      </c>
      <c r="AG5" s="2379">
        <v>-191131.18022079385</v>
      </c>
      <c r="AH5" s="2379">
        <v>-163590.05817416421</v>
      </c>
      <c r="AI5" s="2379">
        <v>-384444.81364173116</v>
      </c>
      <c r="AJ5" s="2379">
        <v>-37263.744415072928</v>
      </c>
      <c r="AK5" s="2379">
        <v>689231.05222491606</v>
      </c>
    </row>
    <row r="6" spans="1:37" ht="16.5" thickBot="1">
      <c r="A6" s="2380" t="s">
        <v>1470</v>
      </c>
      <c r="B6" s="2381">
        <v>2535411.5856993305</v>
      </c>
      <c r="C6" s="2381">
        <v>3109544.297407554</v>
      </c>
      <c r="D6" s="2381">
        <v>3037816.0956214485</v>
      </c>
      <c r="E6" s="2381">
        <v>1444075.3562025202</v>
      </c>
      <c r="F6" s="2381">
        <v>1499349.2739548625</v>
      </c>
      <c r="G6" s="2381">
        <v>1805045.9334230868</v>
      </c>
      <c r="H6" s="2381">
        <v>2251584.9877207535</v>
      </c>
      <c r="I6" s="2381">
        <v>2829012.2100901385</v>
      </c>
      <c r="J6" s="2381">
        <v>2802673.5028556753</v>
      </c>
      <c r="K6" s="2381">
        <v>2809400.0487397732</v>
      </c>
      <c r="L6" s="2381">
        <v>2915454.9040541505</v>
      </c>
      <c r="M6" s="2381">
        <v>3179034.9634103947</v>
      </c>
      <c r="N6" s="2381">
        <v>3544277.8645996242</v>
      </c>
      <c r="O6" s="2381">
        <v>3994796.1095227185</v>
      </c>
      <c r="P6" s="2381">
        <v>3512814.2381391851</v>
      </c>
      <c r="Q6" s="2381">
        <v>3777556.2251702622</v>
      </c>
      <c r="R6" s="2381">
        <v>4089858.9413302885</v>
      </c>
      <c r="S6" s="2381">
        <v>3515287.8001483851</v>
      </c>
      <c r="T6" s="2381">
        <v>3702805.6211152175</v>
      </c>
      <c r="U6" s="2381">
        <v>3429596.1192493998</v>
      </c>
      <c r="V6" s="2381">
        <v>3571581.3256030413</v>
      </c>
      <c r="W6" s="2381">
        <v>4100406.0795039013</v>
      </c>
      <c r="X6" s="2381">
        <v>3650041.7193376492</v>
      </c>
      <c r="Y6" s="2381">
        <v>3519700.3114840067</v>
      </c>
      <c r="Z6" s="2381">
        <v>3458500.8996151527</v>
      </c>
      <c r="AA6" s="2381">
        <v>3529655.7582341372</v>
      </c>
      <c r="AB6" s="2381">
        <v>3304988.9934940226</v>
      </c>
      <c r="AC6" s="2381">
        <v>2663509.2981330152</v>
      </c>
      <c r="AD6" s="2381">
        <v>2393341.3488057083</v>
      </c>
      <c r="AE6" s="2381">
        <v>2580082.5682920548</v>
      </c>
      <c r="AF6" s="2381">
        <v>2055197.7701269793</v>
      </c>
      <c r="AG6" s="2381">
        <v>2013734.5893070388</v>
      </c>
      <c r="AH6" s="2381">
        <v>1493762.0602064903</v>
      </c>
      <c r="AI6" s="2381">
        <v>1932736.2278503303</v>
      </c>
      <c r="AJ6" s="2381">
        <v>2403234.2988366107</v>
      </c>
      <c r="AK6" s="2381">
        <v>3020957.0249202154</v>
      </c>
    </row>
    <row r="7" spans="1:37" ht="16.5" thickBot="1">
      <c r="A7" s="2348" t="s">
        <v>1509</v>
      </c>
      <c r="B7" s="2382">
        <v>2464595.1372640007</v>
      </c>
      <c r="C7" s="2382">
        <v>3042558.3049901091</v>
      </c>
      <c r="D7" s="2382">
        <v>2983761.1267136103</v>
      </c>
      <c r="E7" s="2382">
        <v>1383147.1461374487</v>
      </c>
      <c r="F7" s="2382">
        <v>1426034.7382333726</v>
      </c>
      <c r="G7" s="2382">
        <v>1741489.1410898932</v>
      </c>
      <c r="H7" s="2382">
        <v>2192862.5662839483</v>
      </c>
      <c r="I7" s="2382">
        <v>2728167.5518401694</v>
      </c>
      <c r="J7" s="2382">
        <v>2691302.824329365</v>
      </c>
      <c r="K7" s="2382">
        <v>2710983.6688221241</v>
      </c>
      <c r="L7" s="2382">
        <v>2835813.691615846</v>
      </c>
      <c r="M7" s="2382">
        <v>3062142.6742728879</v>
      </c>
      <c r="N7" s="2382">
        <v>3399713.2111788471</v>
      </c>
      <c r="O7" s="2382">
        <v>3873097.0701106563</v>
      </c>
      <c r="P7" s="2382">
        <v>3408140.7691112929</v>
      </c>
      <c r="Q7" s="2382">
        <v>3649125.5368365999</v>
      </c>
      <c r="R7" s="2382">
        <v>3967173.8989260374</v>
      </c>
      <c r="S7" s="2382">
        <v>3388130.3516583634</v>
      </c>
      <c r="T7" s="2382">
        <v>3598392.1810729066</v>
      </c>
      <c r="U7" s="2382">
        <v>3307658.7874583923</v>
      </c>
      <c r="V7" s="2382">
        <v>3346633.4883835958</v>
      </c>
      <c r="W7" s="2382">
        <v>3924740.9976703678</v>
      </c>
      <c r="X7" s="2382">
        <v>3510722.2080427245</v>
      </c>
      <c r="Y7" s="2382">
        <v>3350712.2958532614</v>
      </c>
      <c r="Z7" s="2382">
        <v>3253276.6348162293</v>
      </c>
      <c r="AA7" s="2382">
        <v>3153095.6883564019</v>
      </c>
      <c r="AB7" s="2382">
        <v>3120926.5366108757</v>
      </c>
      <c r="AC7" s="2382">
        <v>2477184.1889563142</v>
      </c>
      <c r="AD7" s="2382">
        <v>2191004.4702099478</v>
      </c>
      <c r="AE7" s="2382">
        <v>2306020.5765478676</v>
      </c>
      <c r="AF7" s="2382">
        <v>1963703.4637932614</v>
      </c>
      <c r="AG7" s="2382">
        <v>1902385.1117009344</v>
      </c>
      <c r="AH7" s="2382">
        <v>1384420.9245619448</v>
      </c>
      <c r="AI7" s="2382">
        <v>1731565.8998862267</v>
      </c>
      <c r="AJ7" s="2382">
        <v>2257848.0075660632</v>
      </c>
      <c r="AK7" s="2382">
        <v>2815333.0475520883</v>
      </c>
    </row>
    <row r="8" spans="1:37" ht="16.5" thickBot="1">
      <c r="A8" s="2348" t="s">
        <v>1474</v>
      </c>
      <c r="B8" s="2382">
        <v>70816.448435330007</v>
      </c>
      <c r="C8" s="2382">
        <v>66985.992417445159</v>
      </c>
      <c r="D8" s="2382">
        <v>54054.968907838265</v>
      </c>
      <c r="E8" s="2382">
        <v>60928.210065071398</v>
      </c>
      <c r="F8" s="2382">
        <v>73314.53572149</v>
      </c>
      <c r="G8" s="2382">
        <v>63556.79233319364</v>
      </c>
      <c r="H8" s="2382">
        <v>58722.421436805002</v>
      </c>
      <c r="I8" s="2382">
        <v>100844.65824996898</v>
      </c>
      <c r="J8" s="2382">
        <v>111370.67852631029</v>
      </c>
      <c r="K8" s="2382">
        <v>98416.379917648796</v>
      </c>
      <c r="L8" s="2382">
        <v>79641.212438304006</v>
      </c>
      <c r="M8" s="2382">
        <v>116892.28913750677</v>
      </c>
      <c r="N8" s="2382">
        <v>144564.65342077697</v>
      </c>
      <c r="O8" s="2382">
        <v>121699.03941206199</v>
      </c>
      <c r="P8" s="2382">
        <v>104673.4690278924</v>
      </c>
      <c r="Q8" s="2382">
        <v>128430.68833366201</v>
      </c>
      <c r="R8" s="2382">
        <v>122685.04240425126</v>
      </c>
      <c r="S8" s="2382">
        <v>127157.44849002232</v>
      </c>
      <c r="T8" s="2382">
        <v>104413.44004231127</v>
      </c>
      <c r="U8" s="2382">
        <v>121937.33179100731</v>
      </c>
      <c r="V8" s="2382">
        <v>224947.83721944521</v>
      </c>
      <c r="W8" s="2382">
        <v>175665.08183353374</v>
      </c>
      <c r="X8" s="2382">
        <v>139319.51129492436</v>
      </c>
      <c r="Y8" s="2382">
        <v>168988.01563074547</v>
      </c>
      <c r="Z8" s="2382">
        <v>205224.26479892337</v>
      </c>
      <c r="AA8" s="2382">
        <v>376560.06987773505</v>
      </c>
      <c r="AB8" s="2382">
        <v>184062.45688314701</v>
      </c>
      <c r="AC8" s="2382">
        <v>186325.10917670105</v>
      </c>
      <c r="AD8" s="2382">
        <v>202336.87859576027</v>
      </c>
      <c r="AE8" s="2382">
        <v>274061.99174418702</v>
      </c>
      <c r="AF8" s="2382">
        <v>91494.306333717934</v>
      </c>
      <c r="AG8" s="2382">
        <v>111349.47760610453</v>
      </c>
      <c r="AH8" s="2382">
        <v>109341.1356445455</v>
      </c>
      <c r="AI8" s="2382">
        <v>201170.32796410358</v>
      </c>
      <c r="AJ8" s="2382">
        <v>145386.29127054746</v>
      </c>
      <c r="AK8" s="2382">
        <v>205623.97736812691</v>
      </c>
    </row>
    <row r="9" spans="1:37" ht="16.5" thickBot="1">
      <c r="A9" s="2380" t="s">
        <v>1472</v>
      </c>
      <c r="B9" s="2381">
        <v>-1018372.7346937236</v>
      </c>
      <c r="C9" s="2381">
        <v>-1329125.5038925274</v>
      </c>
      <c r="D9" s="2381">
        <v>-1238482.4683459583</v>
      </c>
      <c r="E9" s="2381">
        <v>-1133933.1232449736</v>
      </c>
      <c r="F9" s="2381">
        <v>-1009473.4353700352</v>
      </c>
      <c r="G9" s="2381">
        <v>-1105686.7474667334</v>
      </c>
      <c r="H9" s="2381">
        <v>-1275423.119075702</v>
      </c>
      <c r="I9" s="2381">
        <v>-1195681.8450030021</v>
      </c>
      <c r="J9" s="2381">
        <v>-1843533.8819559368</v>
      </c>
      <c r="K9" s="2381">
        <v>-1616939.2188023732</v>
      </c>
      <c r="L9" s="2381">
        <v>-1881254.90598755</v>
      </c>
      <c r="M9" s="2381">
        <v>-1627879.2054106614</v>
      </c>
      <c r="N9" s="2381">
        <v>-2053254.7985969575</v>
      </c>
      <c r="O9" s="2381">
        <v>-2163184.0351664945</v>
      </c>
      <c r="P9" s="2381">
        <v>-2962436.9491620655</v>
      </c>
      <c r="Q9" s="2381">
        <v>-2305496.2343636099</v>
      </c>
      <c r="R9" s="2381">
        <v>-2457610.6347959503</v>
      </c>
      <c r="S9" s="2381">
        <v>-2416613.1264323154</v>
      </c>
      <c r="T9" s="2381">
        <v>-1587752.3745695646</v>
      </c>
      <c r="U9" s="2381">
        <v>-1881427.3551384059</v>
      </c>
      <c r="V9" s="2381">
        <v>-1791054.7599879391</v>
      </c>
      <c r="W9" s="2381">
        <v>-2215571.5384787195</v>
      </c>
      <c r="X9" s="2381">
        <v>-2078085.654626938</v>
      </c>
      <c r="Y9" s="2381">
        <v>-1927838.3103192369</v>
      </c>
      <c r="Z9" s="2381">
        <v>-2274559.6373630119</v>
      </c>
      <c r="AA9" s="2381">
        <v>-2587666.8053095359</v>
      </c>
      <c r="AB9" s="2381">
        <v>-2299689.9316738546</v>
      </c>
      <c r="AC9" s="2381">
        <v>-2515513.9259522166</v>
      </c>
      <c r="AD9" s="2381">
        <v>-2927293.8810084998</v>
      </c>
      <c r="AE9" s="2381">
        <v>-2569944.1246866127</v>
      </c>
      <c r="AF9" s="2381">
        <v>-2609901.4428437646</v>
      </c>
      <c r="AG9" s="2381">
        <v>-2204865.7695278325</v>
      </c>
      <c r="AH9" s="2381">
        <v>-1657352.1183806546</v>
      </c>
      <c r="AI9" s="2381">
        <v>-2317181.0414920612</v>
      </c>
      <c r="AJ9" s="2381">
        <v>-2440498.0432516835</v>
      </c>
      <c r="AK9" s="2381">
        <v>-2331725.972695299</v>
      </c>
    </row>
    <row r="10" spans="1:37" ht="16.5" thickBot="1">
      <c r="A10" s="2342" t="s">
        <v>1510</v>
      </c>
      <c r="B10" s="2382">
        <v>-252769.21297416204</v>
      </c>
      <c r="C10" s="2382">
        <v>-341009.58805567469</v>
      </c>
      <c r="D10" s="2382">
        <v>-415192.43634175777</v>
      </c>
      <c r="E10" s="2382">
        <v>-250336.59313663974</v>
      </c>
      <c r="F10" s="2382">
        <v>-156389.78573394136</v>
      </c>
      <c r="G10" s="2382">
        <v>-255118.31187715716</v>
      </c>
      <c r="H10" s="2382">
        <v>-293179.33641398308</v>
      </c>
      <c r="I10" s="2382">
        <v>-315647.93730984704</v>
      </c>
      <c r="J10" s="2382">
        <v>-396970.7896574451</v>
      </c>
      <c r="K10" s="2382">
        <v>-455642.54274184094</v>
      </c>
      <c r="L10" s="2382">
        <v>-501626.34953231044</v>
      </c>
      <c r="M10" s="2382">
        <v>-317734.38622222055</v>
      </c>
      <c r="N10" s="2382">
        <v>-413051.66896384215</v>
      </c>
      <c r="O10" s="2382">
        <v>-805251.68028581247</v>
      </c>
      <c r="P10" s="2382">
        <v>-1111391.8901772187</v>
      </c>
      <c r="Q10" s="2382">
        <v>-624014.16080730688</v>
      </c>
      <c r="R10" s="2382">
        <v>-888346.75107265112</v>
      </c>
      <c r="S10" s="2382">
        <v>-842019.95473432052</v>
      </c>
      <c r="T10" s="2382">
        <v>-580233.91935894813</v>
      </c>
      <c r="U10" s="2382">
        <v>-661735.20520505507</v>
      </c>
      <c r="V10" s="2382">
        <v>-557719.23025519005</v>
      </c>
      <c r="W10" s="2382">
        <v>-842995.05763950595</v>
      </c>
      <c r="X10" s="2382">
        <v>-576111.33012798696</v>
      </c>
      <c r="Y10" s="2382">
        <v>-386064.0132727006</v>
      </c>
      <c r="Z10" s="2382">
        <v>-419067.53013843723</v>
      </c>
      <c r="AA10" s="2382">
        <v>-772193.973302525</v>
      </c>
      <c r="AB10" s="2382">
        <v>-608818.18489173753</v>
      </c>
      <c r="AC10" s="2382">
        <v>-363712.10013963073</v>
      </c>
      <c r="AD10" s="2382">
        <v>-476546.0307432636</v>
      </c>
      <c r="AE10" s="2382">
        <v>-464700.62639142806</v>
      </c>
      <c r="AF10" s="2382">
        <v>-498206.40864650341</v>
      </c>
      <c r="AG10" s="2382">
        <v>-234628.46280464681</v>
      </c>
      <c r="AH10" s="2382">
        <v>-380413.53011933499</v>
      </c>
      <c r="AI10" s="2382">
        <v>-541890.11221693538</v>
      </c>
      <c r="AJ10" s="2382">
        <v>-698526.77035928157</v>
      </c>
      <c r="AK10" s="2382">
        <v>-644138.11926039262</v>
      </c>
    </row>
    <row r="11" spans="1:37" ht="16.5" thickBot="1">
      <c r="A11" s="2348" t="s">
        <v>1474</v>
      </c>
      <c r="B11" s="2382">
        <v>-765603.52171956154</v>
      </c>
      <c r="C11" s="2382">
        <v>-988115.91583685274</v>
      </c>
      <c r="D11" s="2382">
        <v>-823290.0320042005</v>
      </c>
      <c r="E11" s="2382">
        <v>-883596.5301083338</v>
      </c>
      <c r="F11" s="2382">
        <v>-853083.64963609388</v>
      </c>
      <c r="G11" s="2382">
        <v>-850568.43558957626</v>
      </c>
      <c r="H11" s="2382">
        <v>-982243.78266171913</v>
      </c>
      <c r="I11" s="2382">
        <v>-880033.90769315511</v>
      </c>
      <c r="J11" s="2382">
        <v>-1446563.0922984916</v>
      </c>
      <c r="K11" s="2382">
        <v>-1161296.6760605322</v>
      </c>
      <c r="L11" s="2382">
        <v>-1379628.5564552397</v>
      </c>
      <c r="M11" s="2382">
        <v>-1310144.8191884407</v>
      </c>
      <c r="N11" s="2382">
        <v>-1640203.1296331156</v>
      </c>
      <c r="O11" s="2382">
        <v>-1357932.354880682</v>
      </c>
      <c r="P11" s="2382">
        <v>-1851045.0589848473</v>
      </c>
      <c r="Q11" s="2382">
        <v>-1681482.073556303</v>
      </c>
      <c r="R11" s="2382">
        <v>-1569263.8837232993</v>
      </c>
      <c r="S11" s="2382">
        <v>-1574593.1716979952</v>
      </c>
      <c r="T11" s="2382">
        <v>-1007518.4552106166</v>
      </c>
      <c r="U11" s="2382">
        <v>-1219692.1499333507</v>
      </c>
      <c r="V11" s="2382">
        <v>-1233335.5297327491</v>
      </c>
      <c r="W11" s="2382">
        <v>-1372576.4808392136</v>
      </c>
      <c r="X11" s="2382">
        <v>-1501974.3244989512</v>
      </c>
      <c r="Y11" s="2382">
        <v>-1541774.2970465363</v>
      </c>
      <c r="Z11" s="2382">
        <v>-1855492.1072245748</v>
      </c>
      <c r="AA11" s="2382">
        <v>-1815472.8320070107</v>
      </c>
      <c r="AB11" s="2382">
        <v>-1690871.7467821171</v>
      </c>
      <c r="AC11" s="2382">
        <v>-2151801.8258125861</v>
      </c>
      <c r="AD11" s="2382">
        <v>-2450747.8502652361</v>
      </c>
      <c r="AE11" s="2382">
        <v>-2105243.4982951842</v>
      </c>
      <c r="AF11" s="2382">
        <v>-2111695.0341972611</v>
      </c>
      <c r="AG11" s="2382">
        <v>-1970237.3067231856</v>
      </c>
      <c r="AH11" s="2382">
        <v>-1276938.5882613196</v>
      </c>
      <c r="AI11" s="2382">
        <v>-1775290.9292751262</v>
      </c>
      <c r="AJ11" s="2382">
        <v>-1741971.2728924018</v>
      </c>
      <c r="AK11" s="2382">
        <v>-1687587.8534349066</v>
      </c>
    </row>
    <row r="12" spans="1:37" ht="16.5" thickBot="1">
      <c r="A12" s="2348" t="s">
        <v>1475</v>
      </c>
      <c r="B12" s="2382">
        <v>0</v>
      </c>
      <c r="C12" s="2382">
        <v>0</v>
      </c>
      <c r="D12" s="2382">
        <v>0</v>
      </c>
      <c r="E12" s="2382">
        <v>0</v>
      </c>
      <c r="F12" s="2382">
        <v>0</v>
      </c>
      <c r="G12" s="2382">
        <v>0</v>
      </c>
      <c r="H12" s="2382">
        <v>0</v>
      </c>
      <c r="I12" s="2382">
        <v>0</v>
      </c>
      <c r="J12" s="2382">
        <v>0</v>
      </c>
      <c r="K12" s="2382">
        <v>0</v>
      </c>
      <c r="L12" s="2382">
        <v>0</v>
      </c>
      <c r="M12" s="2382">
        <v>0</v>
      </c>
      <c r="N12" s="2382">
        <v>0</v>
      </c>
      <c r="O12" s="2382">
        <v>0</v>
      </c>
      <c r="P12" s="2382">
        <v>0</v>
      </c>
      <c r="Q12" s="2382">
        <v>0</v>
      </c>
      <c r="R12" s="2382">
        <v>0</v>
      </c>
      <c r="S12" s="2382">
        <v>0</v>
      </c>
      <c r="T12" s="2382">
        <v>0</v>
      </c>
      <c r="U12" s="2382">
        <v>0</v>
      </c>
      <c r="V12" s="2382">
        <v>0</v>
      </c>
      <c r="W12" s="2382">
        <v>0</v>
      </c>
      <c r="X12" s="2382">
        <v>0</v>
      </c>
      <c r="Y12" s="2382">
        <v>0</v>
      </c>
      <c r="Z12" s="2382">
        <v>0</v>
      </c>
      <c r="AA12" s="2382">
        <v>0</v>
      </c>
      <c r="AB12" s="2382">
        <v>0</v>
      </c>
      <c r="AC12" s="2382">
        <v>0</v>
      </c>
      <c r="AD12" s="2382">
        <v>0</v>
      </c>
      <c r="AE12" s="2382">
        <v>0</v>
      </c>
      <c r="AF12" s="2382">
        <v>0</v>
      </c>
      <c r="AG12" s="2382">
        <v>0</v>
      </c>
      <c r="AH12" s="2382">
        <v>0</v>
      </c>
      <c r="AI12" s="2382">
        <v>0</v>
      </c>
      <c r="AJ12" s="2382">
        <v>0</v>
      </c>
      <c r="AK12" s="2382">
        <v>0</v>
      </c>
    </row>
    <row r="13" spans="1:37" ht="16.5" thickBot="1">
      <c r="A13" s="2339" t="s">
        <v>1476</v>
      </c>
      <c r="B13" s="2379">
        <v>-638331.16073734511</v>
      </c>
      <c r="C13" s="2379">
        <v>-613550.06093720498</v>
      </c>
      <c r="D13" s="2379">
        <v>-617690.16616050806</v>
      </c>
      <c r="E13" s="2379">
        <v>-754275.58214819897</v>
      </c>
      <c r="F13" s="2379">
        <v>-562873.95344679104</v>
      </c>
      <c r="G13" s="2379">
        <v>-596964.66905526316</v>
      </c>
      <c r="H13" s="2379">
        <v>-630970.43274111697</v>
      </c>
      <c r="I13" s="2379">
        <v>-664349.41311886895</v>
      </c>
      <c r="J13" s="2379">
        <v>-673896.23806526663</v>
      </c>
      <c r="K13" s="2379">
        <v>-631166.25964058912</v>
      </c>
      <c r="L13" s="2379">
        <v>-771227.44560817908</v>
      </c>
      <c r="M13" s="2379">
        <v>-677220.55746913305</v>
      </c>
      <c r="N13" s="2379">
        <v>-676595.82474697952</v>
      </c>
      <c r="O13" s="2379">
        <v>-659276.88161854586</v>
      </c>
      <c r="P13" s="2379">
        <v>-929718.84326961008</v>
      </c>
      <c r="Q13" s="2379">
        <v>-996452.17209696304</v>
      </c>
      <c r="R13" s="2379">
        <v>-898393.27928799333</v>
      </c>
      <c r="S13" s="2379">
        <v>-789413.62018207833</v>
      </c>
      <c r="T13" s="2379">
        <v>-729664.7946647068</v>
      </c>
      <c r="U13" s="2379">
        <v>-975297.14328276273</v>
      </c>
      <c r="V13" s="2379">
        <v>-760139.54102656466</v>
      </c>
      <c r="W13" s="2379">
        <v>-769302.41352623201</v>
      </c>
      <c r="X13" s="2379">
        <v>-771713.49491181539</v>
      </c>
      <c r="Y13" s="2379">
        <v>-836526.00071715889</v>
      </c>
      <c r="Z13" s="2379">
        <v>-833266.44973739085</v>
      </c>
      <c r="AA13" s="2379">
        <v>-998094.12357029866</v>
      </c>
      <c r="AB13" s="2379">
        <v>-809857.6412623768</v>
      </c>
      <c r="AC13" s="2379">
        <v>-887794.38064251211</v>
      </c>
      <c r="AD13" s="2379">
        <v>-904928.3551383192</v>
      </c>
      <c r="AE13" s="2379">
        <v>-707747.77872650966</v>
      </c>
      <c r="AF13" s="2379">
        <v>-963093.00498318532</v>
      </c>
      <c r="AG13" s="2379">
        <v>-665476.35525515419</v>
      </c>
      <c r="AH13" s="2379">
        <v>-392423.24449145223</v>
      </c>
      <c r="AI13" s="2379">
        <v>-431845.33526101953</v>
      </c>
      <c r="AJ13" s="2379">
        <v>-726415.6874534681</v>
      </c>
      <c r="AK13" s="2379">
        <v>-592594.60975999234</v>
      </c>
    </row>
    <row r="14" spans="1:37" ht="16.5" thickBot="1">
      <c r="A14" s="2380" t="s">
        <v>1387</v>
      </c>
      <c r="B14" s="2382">
        <v>55468.770399952009</v>
      </c>
      <c r="C14" s="2382">
        <v>56010.637801456534</v>
      </c>
      <c r="D14" s="2382">
        <v>77698.261312809569</v>
      </c>
      <c r="E14" s="2382">
        <v>79485.606366887208</v>
      </c>
      <c r="F14" s="2382">
        <v>71081.708575500001</v>
      </c>
      <c r="G14" s="2382">
        <v>84649.119919807519</v>
      </c>
      <c r="H14" s="2382">
        <v>85582.982224784995</v>
      </c>
      <c r="I14" s="2382">
        <v>89180.716798849986</v>
      </c>
      <c r="J14" s="2382">
        <v>104366.76330861116</v>
      </c>
      <c r="K14" s="2382">
        <v>113890.80714835922</v>
      </c>
      <c r="L14" s="2382">
        <v>123649.47069353121</v>
      </c>
      <c r="M14" s="2382">
        <v>122853.32141937732</v>
      </c>
      <c r="N14" s="2382">
        <v>129001.35471919696</v>
      </c>
      <c r="O14" s="2382">
        <v>137386.94884143339</v>
      </c>
      <c r="P14" s="2382">
        <v>134915.68477390698</v>
      </c>
      <c r="Q14" s="2382">
        <v>119608.41447592538</v>
      </c>
      <c r="R14" s="2382">
        <v>106462.0659239598</v>
      </c>
      <c r="S14" s="2382">
        <v>82818.308825765038</v>
      </c>
      <c r="T14" s="2382">
        <v>106883.79790179807</v>
      </c>
      <c r="U14" s="2382">
        <v>81929.942209380053</v>
      </c>
      <c r="V14" s="2382">
        <v>79486.314530700009</v>
      </c>
      <c r="W14" s="2382">
        <v>83321.335176870009</v>
      </c>
      <c r="X14" s="2382">
        <v>126919.16654172001</v>
      </c>
      <c r="Y14" s="2382">
        <v>87224.540573599996</v>
      </c>
      <c r="Z14" s="2382">
        <v>77895.774637235998</v>
      </c>
      <c r="AA14" s="2382">
        <v>79373.281817248178</v>
      </c>
      <c r="AB14" s="2382">
        <v>76079.671916324995</v>
      </c>
      <c r="AC14" s="2382">
        <v>79476.857244693994</v>
      </c>
      <c r="AD14" s="2382">
        <v>151963.11564939012</v>
      </c>
      <c r="AE14" s="2382">
        <v>147352.05151655234</v>
      </c>
      <c r="AF14" s="2382">
        <v>159239.98247125384</v>
      </c>
      <c r="AG14" s="2382">
        <v>163920.65417466155</v>
      </c>
      <c r="AH14" s="2382">
        <v>208515.54968902009</v>
      </c>
      <c r="AI14" s="2382">
        <v>191875.05608453232</v>
      </c>
      <c r="AJ14" s="2382">
        <v>229962.01065239168</v>
      </c>
      <c r="AK14" s="2382">
        <v>259978.08263677658</v>
      </c>
    </row>
    <row r="15" spans="1:37" ht="16.5" thickBot="1">
      <c r="A15" s="2383" t="s">
        <v>1477</v>
      </c>
      <c r="B15" s="2382">
        <v>23017.850362000005</v>
      </c>
      <c r="C15" s="2382">
        <v>25034.390629033449</v>
      </c>
      <c r="D15" s="2382">
        <v>50349.900742091937</v>
      </c>
      <c r="E15" s="2382">
        <v>45177.361591281195</v>
      </c>
      <c r="F15" s="2382">
        <v>33227.019</v>
      </c>
      <c r="G15" s="2382">
        <v>41718.766173000004</v>
      </c>
      <c r="H15" s="2382">
        <v>44152.231619999991</v>
      </c>
      <c r="I15" s="2382">
        <v>44606.308499999999</v>
      </c>
      <c r="J15" s="2382">
        <v>59293.076083407293</v>
      </c>
      <c r="K15" s="2382">
        <v>75028.102492812002</v>
      </c>
      <c r="L15" s="2382">
        <v>86484.481902447995</v>
      </c>
      <c r="M15" s="2382">
        <v>76396.46528321784</v>
      </c>
      <c r="N15" s="2382">
        <v>58511.238400000002</v>
      </c>
      <c r="O15" s="2382">
        <v>66728.748800000001</v>
      </c>
      <c r="P15" s="2382">
        <v>67030.329599999997</v>
      </c>
      <c r="Q15" s="2382">
        <v>51871.762799999997</v>
      </c>
      <c r="R15" s="2382">
        <v>59382.671313258928</v>
      </c>
      <c r="S15" s="2382">
        <v>53239.225455467269</v>
      </c>
      <c r="T15" s="2382">
        <v>62812.338541087927</v>
      </c>
      <c r="U15" s="2382">
        <v>44194.79984384033</v>
      </c>
      <c r="V15" s="2382">
        <v>34044.185700000002</v>
      </c>
      <c r="W15" s="2382">
        <v>37732.890930000001</v>
      </c>
      <c r="X15" s="2382">
        <v>60507.786839999993</v>
      </c>
      <c r="Y15" s="2382">
        <v>40645.299200000001</v>
      </c>
      <c r="Z15" s="2382">
        <v>30385.148174999998</v>
      </c>
      <c r="AA15" s="2382">
        <v>31620.573400000005</v>
      </c>
      <c r="AB15" s="2382">
        <v>29460.055157999996</v>
      </c>
      <c r="AC15" s="2382">
        <v>30162.678436800001</v>
      </c>
      <c r="AD15" s="2382">
        <v>89684.245779972975</v>
      </c>
      <c r="AE15" s="2382">
        <v>79517.526968862439</v>
      </c>
      <c r="AF15" s="2382">
        <v>92946.044309528908</v>
      </c>
      <c r="AG15" s="2382">
        <v>93998.398270715406</v>
      </c>
      <c r="AH15" s="2382">
        <v>94315.823584839498</v>
      </c>
      <c r="AI15" s="2382">
        <v>68978.325603812773</v>
      </c>
      <c r="AJ15" s="2382">
        <v>113344.99765748935</v>
      </c>
      <c r="AK15" s="2382">
        <v>100184.88416683076</v>
      </c>
    </row>
    <row r="16" spans="1:37" ht="16.5" thickBot="1">
      <c r="A16" s="2383" t="s">
        <v>1478</v>
      </c>
      <c r="B16" s="2382">
        <v>18067.389093000002</v>
      </c>
      <c r="C16" s="2382">
        <v>16712.847798038474</v>
      </c>
      <c r="D16" s="2382">
        <v>13359.489264202073</v>
      </c>
      <c r="E16" s="2382">
        <v>19373.258126300807</v>
      </c>
      <c r="F16" s="2382">
        <v>19223.709120000003</v>
      </c>
      <c r="G16" s="2382">
        <v>23790.947481120005</v>
      </c>
      <c r="H16" s="2382">
        <v>22111.634129999999</v>
      </c>
      <c r="I16" s="2382">
        <v>24545.176308000002</v>
      </c>
      <c r="J16" s="2382">
        <v>23979.320955021838</v>
      </c>
      <c r="K16" s="2382">
        <v>18865.720873672883</v>
      </c>
      <c r="L16" s="2382">
        <v>17190.704637151244</v>
      </c>
      <c r="M16" s="2382">
        <v>25813.455503495778</v>
      </c>
      <c r="N16" s="2382">
        <v>26522.962272800007</v>
      </c>
      <c r="O16" s="2382">
        <v>25023.8536184</v>
      </c>
      <c r="P16" s="2382">
        <v>22925.503677600002</v>
      </c>
      <c r="Q16" s="2382">
        <v>21350.9871432</v>
      </c>
      <c r="R16" s="2382">
        <v>22238.651360446158</v>
      </c>
      <c r="S16" s="2382">
        <v>21832.939812577762</v>
      </c>
      <c r="T16" s="2382">
        <v>22127.19716202213</v>
      </c>
      <c r="U16" s="2382">
        <v>21138.413072300777</v>
      </c>
      <c r="V16" s="2382">
        <v>21895.689899999998</v>
      </c>
      <c r="W16" s="2382">
        <v>20975.1129</v>
      </c>
      <c r="X16" s="2382">
        <v>20617.565199999997</v>
      </c>
      <c r="Y16" s="2382">
        <v>21143.42</v>
      </c>
      <c r="Z16" s="2382">
        <v>21970.919465999999</v>
      </c>
      <c r="AA16" s="2382">
        <v>20958.1666</v>
      </c>
      <c r="AB16" s="2382">
        <v>20630.775837000001</v>
      </c>
      <c r="AC16" s="2382">
        <v>21763.955850000002</v>
      </c>
      <c r="AD16" s="2382">
        <v>19002.2353028</v>
      </c>
      <c r="AE16" s="2382">
        <v>20891.931060000006</v>
      </c>
      <c r="AF16" s="2382">
        <v>18895.1996</v>
      </c>
      <c r="AG16" s="2382">
        <v>20783.556024000001</v>
      </c>
      <c r="AH16" s="2382">
        <v>64442.792433654249</v>
      </c>
      <c r="AI16" s="2382">
        <v>72887.001641611001</v>
      </c>
      <c r="AJ16" s="2382">
        <v>50985.155002774365</v>
      </c>
      <c r="AK16" s="2382">
        <v>68523.343617369435</v>
      </c>
    </row>
    <row r="17" spans="1:37" ht="16.5" thickBot="1">
      <c r="A17" s="2383" t="s">
        <v>1479</v>
      </c>
      <c r="B17" s="2382">
        <v>3.3307949999999997</v>
      </c>
      <c r="C17" s="2382">
        <v>8.4415103536558433</v>
      </c>
      <c r="D17" s="2382">
        <v>23.449162042236029</v>
      </c>
      <c r="E17" s="2382">
        <v>8.5193245111901899</v>
      </c>
      <c r="F17" s="2382">
        <v>24.060645000000001</v>
      </c>
      <c r="G17" s="2382">
        <v>42.685422299999999</v>
      </c>
      <c r="H17" s="2382">
        <v>15.383872349999999</v>
      </c>
      <c r="I17" s="2382">
        <v>30.724305000000001</v>
      </c>
      <c r="J17" s="2382">
        <v>44.107227995625003</v>
      </c>
      <c r="K17" s="2382">
        <v>63.526796320364994</v>
      </c>
      <c r="L17" s="2382">
        <v>17.504056643399998</v>
      </c>
      <c r="M17" s="2382">
        <v>26.604061576946414</v>
      </c>
      <c r="N17" s="2382">
        <v>106.27169999999998</v>
      </c>
      <c r="O17" s="2382">
        <v>100.16664</v>
      </c>
      <c r="P17" s="2382">
        <v>36.368392499999999</v>
      </c>
      <c r="Q17" s="2382">
        <v>9.2663999999999991</v>
      </c>
      <c r="R17" s="2382">
        <v>92.077516827271339</v>
      </c>
      <c r="S17" s="2382">
        <v>67.188264149999995</v>
      </c>
      <c r="T17" s="2382">
        <v>66.983287799999999</v>
      </c>
      <c r="U17" s="2382">
        <v>51.960307794186591</v>
      </c>
      <c r="V17" s="2382">
        <v>172.72521</v>
      </c>
      <c r="W17" s="2382">
        <v>159.73571250000001</v>
      </c>
      <c r="X17" s="2382">
        <v>139.26569999999998</v>
      </c>
      <c r="Y17" s="2382">
        <v>170.62973999999997</v>
      </c>
      <c r="Z17" s="2382">
        <v>382.87627019999996</v>
      </c>
      <c r="AA17" s="2382">
        <v>2635.6458600000001</v>
      </c>
      <c r="AB17" s="2382">
        <v>228.65009444999995</v>
      </c>
      <c r="AC17" s="2382">
        <v>215.06636151000004</v>
      </c>
      <c r="AD17" s="2382">
        <v>2161.3654759999999</v>
      </c>
      <c r="AE17" s="2382">
        <v>2239.3098000000005</v>
      </c>
      <c r="AF17" s="2382">
        <v>2843.3188249999998</v>
      </c>
      <c r="AG17" s="2382">
        <v>1249.6541400000001</v>
      </c>
      <c r="AH17" s="2382">
        <v>1603.2400000000002</v>
      </c>
      <c r="AI17" s="2382">
        <v>5634.3481399999991</v>
      </c>
      <c r="AJ17" s="2382">
        <v>4607.5192800000004</v>
      </c>
      <c r="AK17" s="2382">
        <v>8915.6564840320916</v>
      </c>
    </row>
    <row r="18" spans="1:37" ht="16.5" thickBot="1">
      <c r="A18" s="2383" t="s">
        <v>1480</v>
      </c>
      <c r="B18" s="2382">
        <v>946.64700000000016</v>
      </c>
      <c r="C18" s="2382">
        <v>875.67534788961052</v>
      </c>
      <c r="D18" s="2382">
        <v>699.97498633540386</v>
      </c>
      <c r="E18" s="2382">
        <v>1015.0684523971291</v>
      </c>
      <c r="F18" s="2382">
        <v>1304.1000000000001</v>
      </c>
      <c r="G18" s="2382">
        <v>1466.8530000000001</v>
      </c>
      <c r="H18" s="2382">
        <v>1183.944</v>
      </c>
      <c r="I18" s="2382">
        <v>1495.1</v>
      </c>
      <c r="J18" s="2382">
        <v>1998.6624000000004</v>
      </c>
      <c r="K18" s="2382">
        <v>1572.2783999999999</v>
      </c>
      <c r="L18" s="2382">
        <v>1432.3200000000002</v>
      </c>
      <c r="M18" s="2382">
        <v>2151.6342977142849</v>
      </c>
      <c r="N18" s="2382">
        <v>1671.4051200000004</v>
      </c>
      <c r="O18" s="2382">
        <v>2007.0086399999998</v>
      </c>
      <c r="P18" s="2382">
        <v>1838.7129599999998</v>
      </c>
      <c r="Q18" s="2382">
        <v>2179.4572800000001</v>
      </c>
      <c r="R18" s="2382">
        <v>1737.2002032000003</v>
      </c>
      <c r="S18" s="2382">
        <v>1910.3004720000004</v>
      </c>
      <c r="T18" s="2382">
        <v>2061.0242400000002</v>
      </c>
      <c r="U18" s="2382">
        <v>2246.9322289377988</v>
      </c>
      <c r="V18" s="2382">
        <v>1872.3600000000001</v>
      </c>
      <c r="W18" s="2382">
        <v>1909.8072000000004</v>
      </c>
      <c r="X18" s="2382">
        <v>2097.1776</v>
      </c>
      <c r="Y18" s="2382">
        <v>2246.9760000000001</v>
      </c>
      <c r="Z18" s="2382">
        <v>2246.7067200000001</v>
      </c>
      <c r="AA18" s="2382">
        <v>1909.6848000000005</v>
      </c>
      <c r="AB18" s="2382">
        <v>2096.9343360000003</v>
      </c>
      <c r="AC18" s="2382">
        <v>2173.9907280000002</v>
      </c>
      <c r="AD18" s="2382">
        <v>3129.4359360000003</v>
      </c>
      <c r="AE18" s="2382">
        <v>3412.2816000000007</v>
      </c>
      <c r="AF18" s="2382">
        <v>4244.3460000000005</v>
      </c>
      <c r="AG18" s="2382">
        <v>4413.8727360000003</v>
      </c>
      <c r="AH18" s="2382">
        <v>9744.718764625979</v>
      </c>
      <c r="AI18" s="2382">
        <v>2611.5522628842423</v>
      </c>
      <c r="AJ18" s="2382">
        <v>5471.0118890071271</v>
      </c>
      <c r="AK18" s="2382">
        <v>11427.706987759999</v>
      </c>
    </row>
    <row r="19" spans="1:37" ht="16.5" thickBot="1">
      <c r="A19" s="2348" t="s">
        <v>1481</v>
      </c>
      <c r="B19" s="2382">
        <v>0</v>
      </c>
      <c r="C19" s="2382">
        <v>0</v>
      </c>
      <c r="D19" s="2382">
        <v>0</v>
      </c>
      <c r="E19" s="2382">
        <v>0</v>
      </c>
      <c r="F19" s="2382">
        <v>0</v>
      </c>
      <c r="G19" s="2382">
        <v>0</v>
      </c>
      <c r="H19" s="2382">
        <v>0</v>
      </c>
      <c r="I19" s="2382">
        <v>0</v>
      </c>
      <c r="J19" s="2382">
        <v>0</v>
      </c>
      <c r="K19" s="2382">
        <v>0</v>
      </c>
      <c r="L19" s="2382">
        <v>0</v>
      </c>
      <c r="M19" s="2382">
        <v>0</v>
      </c>
      <c r="N19" s="2382">
        <v>0</v>
      </c>
      <c r="O19" s="2382">
        <v>0</v>
      </c>
      <c r="P19" s="2382">
        <v>0</v>
      </c>
      <c r="Q19" s="2382">
        <v>0</v>
      </c>
      <c r="R19" s="2382">
        <v>0</v>
      </c>
      <c r="S19" s="2382">
        <v>0</v>
      </c>
      <c r="T19" s="2382">
        <v>0</v>
      </c>
      <c r="U19" s="2382">
        <v>0</v>
      </c>
      <c r="V19" s="2382">
        <v>0</v>
      </c>
      <c r="W19" s="2382">
        <v>0</v>
      </c>
      <c r="X19" s="2382">
        <v>0</v>
      </c>
      <c r="Y19" s="2382">
        <v>0</v>
      </c>
      <c r="Z19" s="2382">
        <v>0</v>
      </c>
      <c r="AA19" s="2382">
        <v>0</v>
      </c>
      <c r="AB19" s="2382">
        <v>0</v>
      </c>
      <c r="AC19" s="2382">
        <v>0</v>
      </c>
      <c r="AD19" s="2382">
        <v>0</v>
      </c>
      <c r="AE19" s="2382">
        <v>0</v>
      </c>
      <c r="AF19" s="2382">
        <v>0</v>
      </c>
      <c r="AG19" s="2382">
        <v>0</v>
      </c>
      <c r="AH19" s="2382">
        <v>0</v>
      </c>
      <c r="AI19" s="2382">
        <v>0</v>
      </c>
      <c r="AJ19" s="2382">
        <v>0</v>
      </c>
      <c r="AK19" s="2382">
        <v>0</v>
      </c>
    </row>
    <row r="20" spans="1:37" ht="16.5" thickBot="1">
      <c r="A20" s="2348" t="s">
        <v>1482</v>
      </c>
      <c r="B20" s="2382">
        <v>473.32350000000008</v>
      </c>
      <c r="C20" s="2382">
        <v>437.83767394480526</v>
      </c>
      <c r="D20" s="2382">
        <v>349.98749316770193</v>
      </c>
      <c r="E20" s="2382">
        <v>507.53422619856457</v>
      </c>
      <c r="F20" s="2382">
        <v>122.46948</v>
      </c>
      <c r="G20" s="2382">
        <v>263.90152323000007</v>
      </c>
      <c r="H20" s="2382">
        <v>374.02270890000005</v>
      </c>
      <c r="I20" s="2382">
        <v>447.81235199999998</v>
      </c>
      <c r="J20" s="2382">
        <v>941.73159830549412</v>
      </c>
      <c r="K20" s="2382">
        <v>456.40652308229994</v>
      </c>
      <c r="L20" s="2382">
        <v>443.6022526028799</v>
      </c>
      <c r="M20" s="2382">
        <v>242.55228559929566</v>
      </c>
      <c r="N20" s="2382">
        <v>322.19167600000003</v>
      </c>
      <c r="O20" s="2382">
        <v>1121.4528360000002</v>
      </c>
      <c r="P20" s="2382">
        <v>268.95129300000002</v>
      </c>
      <c r="Q20" s="2382">
        <v>754.33129200000008</v>
      </c>
      <c r="R20" s="2382">
        <v>133.87784755000001</v>
      </c>
      <c r="S20" s="2382">
        <v>491.71508718000007</v>
      </c>
      <c r="T20" s="2382">
        <v>591.04554227999995</v>
      </c>
      <c r="U20" s="2382">
        <v>554.04043508954453</v>
      </c>
      <c r="V20" s="2382">
        <v>446.651478</v>
      </c>
      <c r="W20" s="2382">
        <v>1195.6516488000002</v>
      </c>
      <c r="X20" s="2382">
        <v>384.33900319999998</v>
      </c>
      <c r="Y20" s="2382">
        <v>1436.3731664000002</v>
      </c>
      <c r="Z20" s="2382">
        <v>680.89255532999994</v>
      </c>
      <c r="AA20" s="2382">
        <v>369.762059248176</v>
      </c>
      <c r="AB20" s="2382">
        <v>545.96743466999999</v>
      </c>
      <c r="AC20" s="2382">
        <v>626.86445476200015</v>
      </c>
      <c r="AD20" s="2382">
        <v>9208.0546670011172</v>
      </c>
      <c r="AE20" s="2382">
        <v>11333.649248829182</v>
      </c>
      <c r="AF20" s="2382">
        <v>13238.247720304927</v>
      </c>
      <c r="AG20" s="2382">
        <v>16148.581638766136</v>
      </c>
      <c r="AH20" s="2382">
        <v>10852.530699479437</v>
      </c>
      <c r="AI20" s="2382">
        <v>10927.807688068837</v>
      </c>
      <c r="AJ20" s="2382">
        <v>13776.643387518956</v>
      </c>
      <c r="AK20" s="2382">
        <v>28965.483433863763</v>
      </c>
    </row>
    <row r="21" spans="1:37" ht="16.5" thickBot="1">
      <c r="A21" s="2348" t="s">
        <v>1483</v>
      </c>
      <c r="B21" s="2382">
        <v>0</v>
      </c>
      <c r="C21" s="2382">
        <v>0</v>
      </c>
      <c r="D21" s="2382">
        <v>0</v>
      </c>
      <c r="E21" s="2382">
        <v>0</v>
      </c>
      <c r="F21" s="2382">
        <v>0</v>
      </c>
      <c r="G21" s="2382">
        <v>0</v>
      </c>
      <c r="H21" s="2382">
        <v>0</v>
      </c>
      <c r="I21" s="2382">
        <v>0</v>
      </c>
      <c r="J21" s="2382">
        <v>0</v>
      </c>
      <c r="K21" s="2382">
        <v>0</v>
      </c>
      <c r="L21" s="2382">
        <v>0</v>
      </c>
      <c r="M21" s="2382">
        <v>0</v>
      </c>
      <c r="N21" s="2382">
        <v>0</v>
      </c>
      <c r="O21" s="2382">
        <v>0</v>
      </c>
      <c r="P21" s="2382">
        <v>0</v>
      </c>
      <c r="Q21" s="2382">
        <v>0</v>
      </c>
      <c r="R21" s="2382">
        <v>0</v>
      </c>
      <c r="S21" s="2382">
        <v>0</v>
      </c>
      <c r="T21" s="2382">
        <v>0</v>
      </c>
      <c r="U21" s="2382">
        <v>0</v>
      </c>
      <c r="V21" s="2382">
        <v>0</v>
      </c>
      <c r="W21" s="2382">
        <v>0</v>
      </c>
      <c r="X21" s="2382">
        <v>0</v>
      </c>
      <c r="Y21" s="2382">
        <v>0</v>
      </c>
      <c r="Z21" s="2382">
        <v>0</v>
      </c>
      <c r="AA21" s="2382">
        <v>0</v>
      </c>
      <c r="AB21" s="2382">
        <v>0</v>
      </c>
      <c r="AC21" s="2382">
        <v>0</v>
      </c>
      <c r="AD21" s="2382">
        <v>0</v>
      </c>
      <c r="AE21" s="2382">
        <v>0</v>
      </c>
      <c r="AF21" s="2382">
        <v>0</v>
      </c>
      <c r="AG21" s="2382">
        <v>0</v>
      </c>
      <c r="AH21" s="2382">
        <v>0</v>
      </c>
      <c r="AI21" s="2382">
        <v>0</v>
      </c>
      <c r="AJ21" s="2382">
        <v>0</v>
      </c>
      <c r="AK21" s="2382">
        <v>0</v>
      </c>
    </row>
    <row r="22" spans="1:37" ht="16.5" thickBot="1">
      <c r="A22" s="2383" t="s">
        <v>1484</v>
      </c>
      <c r="B22" s="2382">
        <v>0</v>
      </c>
      <c r="C22" s="2382">
        <v>0</v>
      </c>
      <c r="D22" s="2382">
        <v>0</v>
      </c>
      <c r="E22" s="2382">
        <v>0</v>
      </c>
      <c r="F22" s="2382">
        <v>0</v>
      </c>
      <c r="G22" s="2382">
        <v>0</v>
      </c>
      <c r="H22" s="2382">
        <v>0</v>
      </c>
      <c r="I22" s="2382">
        <v>0</v>
      </c>
      <c r="J22" s="2382">
        <v>0</v>
      </c>
      <c r="K22" s="2382">
        <v>0</v>
      </c>
      <c r="L22" s="2382">
        <v>0</v>
      </c>
      <c r="M22" s="2382">
        <v>0</v>
      </c>
      <c r="N22" s="2382">
        <v>0</v>
      </c>
      <c r="O22" s="2382">
        <v>0</v>
      </c>
      <c r="P22" s="2382">
        <v>0</v>
      </c>
      <c r="Q22" s="2382">
        <v>0</v>
      </c>
      <c r="R22" s="2382">
        <v>0</v>
      </c>
      <c r="S22" s="2382">
        <v>0</v>
      </c>
      <c r="T22" s="2382">
        <v>0</v>
      </c>
      <c r="U22" s="2382">
        <v>0</v>
      </c>
      <c r="V22" s="2382">
        <v>0</v>
      </c>
      <c r="W22" s="2382">
        <v>0</v>
      </c>
      <c r="X22" s="2382">
        <v>0</v>
      </c>
      <c r="Y22" s="2382">
        <v>0</v>
      </c>
      <c r="Z22" s="2382">
        <v>0</v>
      </c>
      <c r="AA22" s="2382">
        <v>0</v>
      </c>
      <c r="AB22" s="2382">
        <v>0</v>
      </c>
      <c r="AC22" s="2382">
        <v>0</v>
      </c>
      <c r="AD22" s="2382">
        <v>0</v>
      </c>
      <c r="AE22" s="2382">
        <v>0</v>
      </c>
      <c r="AF22" s="2382">
        <v>0</v>
      </c>
      <c r="AG22" s="2382">
        <v>0</v>
      </c>
      <c r="AH22" s="2382">
        <v>0</v>
      </c>
      <c r="AI22" s="2382">
        <v>0</v>
      </c>
      <c r="AJ22" s="2382">
        <v>0</v>
      </c>
      <c r="AK22" s="2382">
        <v>0</v>
      </c>
    </row>
    <row r="23" spans="1:37" ht="16.5" thickBot="1">
      <c r="A23" s="2383" t="s">
        <v>1485</v>
      </c>
      <c r="B23" s="2382">
        <v>12628.903199951996</v>
      </c>
      <c r="C23" s="2382">
        <v>12634.958470435175</v>
      </c>
      <c r="D23" s="2382">
        <v>12670.468419752822</v>
      </c>
      <c r="E23" s="2382">
        <v>13048.590687859303</v>
      </c>
      <c r="F23" s="2382">
        <v>16814.606791500002</v>
      </c>
      <c r="G23" s="2382">
        <v>16976.997976441504</v>
      </c>
      <c r="H23" s="2382">
        <v>17139.642802875002</v>
      </c>
      <c r="I23" s="2382">
        <v>17292.51124485</v>
      </c>
      <c r="J23" s="2382">
        <v>17351.724453750005</v>
      </c>
      <c r="K23" s="2382">
        <v>17372.727146250003</v>
      </c>
      <c r="L23" s="2382">
        <v>17408.898450000004</v>
      </c>
      <c r="M23" s="2382">
        <v>17434.457379377542</v>
      </c>
      <c r="N23" s="2382">
        <v>40757.905475996944</v>
      </c>
      <c r="O23" s="2382">
        <v>41412.238309033375</v>
      </c>
      <c r="P23" s="2382">
        <v>41101.295020606973</v>
      </c>
      <c r="Q23" s="2382">
        <v>41758.331708325379</v>
      </c>
      <c r="R23" s="2382">
        <v>21021.391517309996</v>
      </c>
      <c r="S23" s="2382">
        <v>3018.4620301199998</v>
      </c>
      <c r="T23" s="2382">
        <v>17046.060094780001</v>
      </c>
      <c r="U23" s="2382">
        <v>11389.395196413036</v>
      </c>
      <c r="V23" s="2382">
        <v>18864.027000000002</v>
      </c>
      <c r="W23" s="2382">
        <v>18881.190300000002</v>
      </c>
      <c r="X23" s="2382">
        <v>18851.1924</v>
      </c>
      <c r="Y23" s="2382">
        <v>18871.477600000002</v>
      </c>
      <c r="Z23" s="2382">
        <v>18881.697726000002</v>
      </c>
      <c r="AA23" s="2382">
        <v>18880.042608000003</v>
      </c>
      <c r="AB23" s="2382">
        <v>18863.047709999999</v>
      </c>
      <c r="AC23" s="2382">
        <v>19395.973324000002</v>
      </c>
      <c r="AD23" s="2382">
        <v>24039.273126970002</v>
      </c>
      <c r="AE23" s="2382">
        <v>24027.391929260699</v>
      </c>
      <c r="AF23" s="2382">
        <v>23907.601056970001</v>
      </c>
      <c r="AG23" s="2382">
        <v>23906.244756970005</v>
      </c>
      <c r="AH23" s="2382">
        <v>24648.666681420902</v>
      </c>
      <c r="AI23" s="2382">
        <v>25928.099411227478</v>
      </c>
      <c r="AJ23" s="2382">
        <v>37901.455713488889</v>
      </c>
      <c r="AK23" s="2382">
        <v>37822.256178134143</v>
      </c>
    </row>
    <row r="24" spans="1:37" ht="16.5" thickBot="1">
      <c r="A24" s="2348" t="s">
        <v>1486</v>
      </c>
      <c r="B24" s="2382">
        <v>0</v>
      </c>
      <c r="C24" s="2382">
        <v>0</v>
      </c>
      <c r="D24" s="2382">
        <v>0</v>
      </c>
      <c r="E24" s="2382">
        <v>0</v>
      </c>
      <c r="F24" s="2382">
        <v>0</v>
      </c>
      <c r="G24" s="2382">
        <v>0</v>
      </c>
      <c r="H24" s="2382">
        <v>0</v>
      </c>
      <c r="I24" s="2382">
        <v>0</v>
      </c>
      <c r="J24" s="2382">
        <v>0</v>
      </c>
      <c r="K24" s="2382">
        <v>0</v>
      </c>
      <c r="L24" s="2382">
        <v>0</v>
      </c>
      <c r="M24" s="2382">
        <v>0</v>
      </c>
      <c r="N24" s="2382">
        <v>0</v>
      </c>
      <c r="O24" s="2382">
        <v>0</v>
      </c>
      <c r="P24" s="2382">
        <v>0</v>
      </c>
      <c r="Q24" s="2382">
        <v>0</v>
      </c>
      <c r="R24" s="2382">
        <v>0</v>
      </c>
      <c r="S24" s="2382">
        <v>0</v>
      </c>
      <c r="T24" s="2382">
        <v>0</v>
      </c>
      <c r="U24" s="2382">
        <v>0</v>
      </c>
      <c r="V24" s="2382">
        <v>0</v>
      </c>
      <c r="W24" s="2382">
        <v>0</v>
      </c>
      <c r="X24" s="2382">
        <v>0</v>
      </c>
      <c r="Y24" s="2382">
        <v>0</v>
      </c>
      <c r="Z24" s="2382">
        <v>0</v>
      </c>
      <c r="AA24" s="2382">
        <v>0</v>
      </c>
      <c r="AB24" s="2382">
        <v>0</v>
      </c>
      <c r="AC24" s="2382">
        <v>0</v>
      </c>
      <c r="AD24" s="2382">
        <v>0</v>
      </c>
      <c r="AE24" s="2382">
        <v>0</v>
      </c>
      <c r="AF24" s="2382">
        <v>0</v>
      </c>
      <c r="AG24" s="2382">
        <v>0</v>
      </c>
      <c r="AH24" s="2382">
        <v>0</v>
      </c>
      <c r="AI24" s="2382">
        <v>0</v>
      </c>
      <c r="AJ24" s="2382">
        <v>0</v>
      </c>
      <c r="AK24" s="2382">
        <v>0</v>
      </c>
    </row>
    <row r="25" spans="1:37" ht="16.5" thickBot="1">
      <c r="A25" s="2383" t="s">
        <v>1487</v>
      </c>
      <c r="B25" s="2382">
        <v>331.32645000000002</v>
      </c>
      <c r="C25" s="2382">
        <v>306.48637176136367</v>
      </c>
      <c r="D25" s="2382">
        <v>244.99124521739137</v>
      </c>
      <c r="E25" s="2382">
        <v>355.27395833899521</v>
      </c>
      <c r="F25" s="2382">
        <v>365.743539</v>
      </c>
      <c r="G25" s="2382">
        <v>388.96834371600011</v>
      </c>
      <c r="H25" s="2382">
        <v>606.12309066</v>
      </c>
      <c r="I25" s="2382">
        <v>763.08408899999995</v>
      </c>
      <c r="J25" s="2382">
        <v>758.14059013089184</v>
      </c>
      <c r="K25" s="2382">
        <v>532.04491622166358</v>
      </c>
      <c r="L25" s="2382">
        <v>671.95939468568804</v>
      </c>
      <c r="M25" s="2382">
        <v>788.15260839564985</v>
      </c>
      <c r="N25" s="2382">
        <v>1109.3800744000002</v>
      </c>
      <c r="O25" s="2382">
        <v>993.47999800000002</v>
      </c>
      <c r="P25" s="2382">
        <v>1714.5238302</v>
      </c>
      <c r="Q25" s="2382">
        <v>1684.2778523999998</v>
      </c>
      <c r="R25" s="2382">
        <v>1856.1961653674409</v>
      </c>
      <c r="S25" s="2382">
        <v>2258.4777042700002</v>
      </c>
      <c r="T25" s="2382">
        <v>2179.149033828</v>
      </c>
      <c r="U25" s="2382">
        <v>2354.4011250043695</v>
      </c>
      <c r="V25" s="2382">
        <v>2190.6752427000001</v>
      </c>
      <c r="W25" s="2382">
        <v>2466.9464855700003</v>
      </c>
      <c r="X25" s="2382">
        <v>24321.839798520003</v>
      </c>
      <c r="Y25" s="2382">
        <v>2710.3648671999995</v>
      </c>
      <c r="Z25" s="2382">
        <v>3347.5337247059997</v>
      </c>
      <c r="AA25" s="2382">
        <v>2999.4064899999998</v>
      </c>
      <c r="AB25" s="2382">
        <v>4254.241346204999</v>
      </c>
      <c r="AC25" s="2382">
        <v>5138.3280896220003</v>
      </c>
      <c r="AD25" s="2382">
        <v>4738.5053606460006</v>
      </c>
      <c r="AE25" s="2382">
        <v>5929.9609096000004</v>
      </c>
      <c r="AF25" s="2382">
        <v>3165.2249594500008</v>
      </c>
      <c r="AG25" s="2382">
        <v>3420.3466082100003</v>
      </c>
      <c r="AH25" s="2382">
        <v>2907.777525</v>
      </c>
      <c r="AI25" s="2382">
        <v>4907.9213369279996</v>
      </c>
      <c r="AJ25" s="2382">
        <v>3875.2277221129998</v>
      </c>
      <c r="AK25" s="2382">
        <v>4138.7517687864383</v>
      </c>
    </row>
    <row r="26" spans="1:37" ht="16.5" thickBot="1">
      <c r="A26" s="2380" t="s">
        <v>1379</v>
      </c>
      <c r="B26" s="2382">
        <v>-693799.93113729707</v>
      </c>
      <c r="C26" s="2382">
        <v>-669560.69873866148</v>
      </c>
      <c r="D26" s="2382">
        <v>-695388.42747331772</v>
      </c>
      <c r="E26" s="2382">
        <v>-833761.18851508619</v>
      </c>
      <c r="F26" s="2382">
        <v>-633955.66202229098</v>
      </c>
      <c r="G26" s="2382">
        <v>-681613.7889750707</v>
      </c>
      <c r="H26" s="2382">
        <v>-716553.41496590199</v>
      </c>
      <c r="I26" s="2382">
        <v>-753530.12991771894</v>
      </c>
      <c r="J26" s="2382">
        <v>-778263.00137387775</v>
      </c>
      <c r="K26" s="2382">
        <v>-745057.06678894837</v>
      </c>
      <c r="L26" s="2382">
        <v>-894876.9163017103</v>
      </c>
      <c r="M26" s="2382">
        <v>-800073.8788885104</v>
      </c>
      <c r="N26" s="2382">
        <v>-805597.17946617655</v>
      </c>
      <c r="O26" s="2382">
        <v>-796663.83045997936</v>
      </c>
      <c r="P26" s="2382">
        <v>-1064634.5280435171</v>
      </c>
      <c r="Q26" s="2382">
        <v>-1116060.5865728883</v>
      </c>
      <c r="R26" s="2382">
        <v>-1004855.345211953</v>
      </c>
      <c r="S26" s="2382">
        <v>-872231.92900784337</v>
      </c>
      <c r="T26" s="2382">
        <v>-836548.59256650496</v>
      </c>
      <c r="U26" s="2382">
        <v>-1057227.0854921427</v>
      </c>
      <c r="V26" s="2382">
        <v>-839625.85555726464</v>
      </c>
      <c r="W26" s="2382">
        <v>-852623.74870310212</v>
      </c>
      <c r="X26" s="2382">
        <v>-898632.66145353531</v>
      </c>
      <c r="Y26" s="2382">
        <v>-923750.54129075888</v>
      </c>
      <c r="Z26" s="2382">
        <v>-911162.22437462676</v>
      </c>
      <c r="AA26" s="2382">
        <v>-1077467.4053875469</v>
      </c>
      <c r="AB26" s="2382">
        <v>-885937.31317870191</v>
      </c>
      <c r="AC26" s="2382">
        <v>-967271.23788720614</v>
      </c>
      <c r="AD26" s="2382">
        <v>-1056891.4707877093</v>
      </c>
      <c r="AE26" s="2382">
        <v>-855099.830243062</v>
      </c>
      <c r="AF26" s="2382">
        <v>-1122332.9874544393</v>
      </c>
      <c r="AG26" s="2382">
        <v>-829397.00942981581</v>
      </c>
      <c r="AH26" s="2382">
        <v>-600938.79418047226</v>
      </c>
      <c r="AI26" s="2382">
        <v>-623720.39134555182</v>
      </c>
      <c r="AJ26" s="2382">
        <v>-956377.69810585969</v>
      </c>
      <c r="AK26" s="2382">
        <v>-852572.69239676895</v>
      </c>
    </row>
    <row r="27" spans="1:37" ht="16.5" thickBot="1">
      <c r="A27" s="2383" t="s">
        <v>1477</v>
      </c>
      <c r="B27" s="2382">
        <v>-201724.34002958299</v>
      </c>
      <c r="C27" s="2382">
        <v>-194551.80933294893</v>
      </c>
      <c r="D27" s="2382">
        <v>-204925.20868826445</v>
      </c>
      <c r="E27" s="2382">
        <v>-213142.1539814563</v>
      </c>
      <c r="F27" s="2382">
        <v>-193440.25295478321</v>
      </c>
      <c r="G27" s="2382">
        <v>-220155.51023352621</v>
      </c>
      <c r="H27" s="2382">
        <v>-241322.86445079863</v>
      </c>
      <c r="I27" s="2382">
        <v>-253020.30362078565</v>
      </c>
      <c r="J27" s="2382">
        <v>-349574.83202897565</v>
      </c>
      <c r="K27" s="2382">
        <v>-316271.39783153369</v>
      </c>
      <c r="L27" s="2382">
        <v>-310425.90558263654</v>
      </c>
      <c r="M27" s="2382">
        <v>-304762.3583237534</v>
      </c>
      <c r="N27" s="2382">
        <v>-312182.17916909175</v>
      </c>
      <c r="O27" s="2382">
        <v>-295176.5508412412</v>
      </c>
      <c r="P27" s="2382">
        <v>-314838.6792271529</v>
      </c>
      <c r="Q27" s="2382">
        <v>-316995.79936681141</v>
      </c>
      <c r="R27" s="2382">
        <v>-414878.51632453536</v>
      </c>
      <c r="S27" s="2382">
        <v>-392360.46154124825</v>
      </c>
      <c r="T27" s="2382">
        <v>-341760.98486369266</v>
      </c>
      <c r="U27" s="2382">
        <v>-379030.07264975412</v>
      </c>
      <c r="V27" s="2382">
        <v>-372240.58209789649</v>
      </c>
      <c r="W27" s="2382">
        <v>-313143.52904486755</v>
      </c>
      <c r="X27" s="2382">
        <v>-328346.9437912039</v>
      </c>
      <c r="Y27" s="2382">
        <v>-325751.88572604093</v>
      </c>
      <c r="Z27" s="2382">
        <v>-317500.4763770905</v>
      </c>
      <c r="AA27" s="2382">
        <v>-338635.03884328535</v>
      </c>
      <c r="AB27" s="2382">
        <v>-333685.4677970474</v>
      </c>
      <c r="AC27" s="2382">
        <v>-390355.44785383949</v>
      </c>
      <c r="AD27" s="2382">
        <v>-416378.15483241034</v>
      </c>
      <c r="AE27" s="2382">
        <v>-363814.29233110609</v>
      </c>
      <c r="AF27" s="2382">
        <v>-402046.10761322052</v>
      </c>
      <c r="AG27" s="2382">
        <v>-344479.68627641082</v>
      </c>
      <c r="AH27" s="2382">
        <v>-296579.07823642588</v>
      </c>
      <c r="AI27" s="2382">
        <v>-330216.49630222691</v>
      </c>
      <c r="AJ27" s="2382">
        <v>-434262.75980136549</v>
      </c>
      <c r="AK27" s="2382">
        <v>-427628.48767585878</v>
      </c>
    </row>
    <row r="28" spans="1:37" ht="16.5" thickBot="1">
      <c r="A28" s="2383" t="s">
        <v>1478</v>
      </c>
      <c r="B28" s="2382">
        <v>-271862.84791250003</v>
      </c>
      <c r="C28" s="2382">
        <v>-244602.21979093534</v>
      </c>
      <c r="D28" s="2382">
        <v>-330854.78520995204</v>
      </c>
      <c r="E28" s="2382">
        <v>-312211.14444902143</v>
      </c>
      <c r="F28" s="2382">
        <v>-198433.86184055702</v>
      </c>
      <c r="G28" s="2382">
        <v>-153808.57584365847</v>
      </c>
      <c r="H28" s="2382">
        <v>-186123.29877461999</v>
      </c>
      <c r="I28" s="2382">
        <v>-208105.23631914996</v>
      </c>
      <c r="J28" s="2382">
        <v>-188066.69634000002</v>
      </c>
      <c r="K28" s="2382">
        <v>-193454.86145999996</v>
      </c>
      <c r="L28" s="2382">
        <v>-279716.63514999999</v>
      </c>
      <c r="M28" s="2382">
        <v>-178525.00125399505</v>
      </c>
      <c r="N28" s="2382">
        <v>-139657.41371657702</v>
      </c>
      <c r="O28" s="2382">
        <v>-184870.76331499999</v>
      </c>
      <c r="P28" s="2382">
        <v>-324847.34612999996</v>
      </c>
      <c r="Q28" s="2382">
        <v>-368021.75553000002</v>
      </c>
      <c r="R28" s="2382">
        <v>-298239.18746435002</v>
      </c>
      <c r="S28" s="2382">
        <v>-269473.04791147501</v>
      </c>
      <c r="T28" s="2382">
        <v>-209815.13667142502</v>
      </c>
      <c r="U28" s="2382">
        <v>-189912.64294720703</v>
      </c>
      <c r="V28" s="2382">
        <v>-176242.49677125001</v>
      </c>
      <c r="W28" s="2382">
        <v>-222382.79900024997</v>
      </c>
      <c r="X28" s="2382">
        <v>-262317.42013499996</v>
      </c>
      <c r="Y28" s="2382">
        <v>-261535.50369499996</v>
      </c>
      <c r="Z28" s="2382">
        <v>-280438.92517750984</v>
      </c>
      <c r="AA28" s="2382">
        <v>-313944.9668101971</v>
      </c>
      <c r="AB28" s="2382">
        <v>-127342.14936937501</v>
      </c>
      <c r="AC28" s="2382">
        <v>-110054.27251000001</v>
      </c>
      <c r="AD28" s="2382">
        <v>-300021.90270002501</v>
      </c>
      <c r="AE28" s="2382">
        <v>-227888.94526125008</v>
      </c>
      <c r="AF28" s="2382">
        <v>-368918.99643937504</v>
      </c>
      <c r="AG28" s="2382">
        <v>-207310.56286850592</v>
      </c>
      <c r="AH28" s="2382">
        <v>-55178.797606529406</v>
      </c>
      <c r="AI28" s="2382">
        <v>-65328.4815341863</v>
      </c>
      <c r="AJ28" s="2382">
        <v>-92532.235084560802</v>
      </c>
      <c r="AK28" s="2382">
        <v>-54871.109403492097</v>
      </c>
    </row>
    <row r="29" spans="1:37" ht="16.5" thickBot="1">
      <c r="A29" s="2383" t="s">
        <v>1479</v>
      </c>
      <c r="B29" s="2382">
        <v>-77191.647089880789</v>
      </c>
      <c r="C29" s="2382">
        <v>-23232.775705423162</v>
      </c>
      <c r="D29" s="2382">
        <v>-9392.3976688011844</v>
      </c>
      <c r="E29" s="2382">
        <v>-9713.8714505256612</v>
      </c>
      <c r="F29" s="2382">
        <v>-9864.0789967418168</v>
      </c>
      <c r="G29" s="2382">
        <v>-25649.319861525903</v>
      </c>
      <c r="H29" s="2382">
        <v>-12425.380224193368</v>
      </c>
      <c r="I29" s="2382">
        <v>-10332.111632116606</v>
      </c>
      <c r="J29" s="2382">
        <v>-15280.522111066579</v>
      </c>
      <c r="K29" s="2382">
        <v>-17172.082193216003</v>
      </c>
      <c r="L29" s="2382">
        <v>-23658.857626197794</v>
      </c>
      <c r="M29" s="2382">
        <v>-19557.777068461495</v>
      </c>
      <c r="N29" s="2382">
        <v>-20335.227479081666</v>
      </c>
      <c r="O29" s="2382">
        <v>-26934.985615444661</v>
      </c>
      <c r="P29" s="2382">
        <v>-34115.125218344248</v>
      </c>
      <c r="Q29" s="2382">
        <v>-26888.674852717209</v>
      </c>
      <c r="R29" s="2382">
        <v>-33324.378248889429</v>
      </c>
      <c r="S29" s="2382">
        <v>-31211.220035339924</v>
      </c>
      <c r="T29" s="2382">
        <v>-24835.808198717554</v>
      </c>
      <c r="U29" s="2382">
        <v>-25228.299982920704</v>
      </c>
      <c r="V29" s="2382">
        <v>-23622.437360618136</v>
      </c>
      <c r="W29" s="2382">
        <v>-27995.300385984552</v>
      </c>
      <c r="X29" s="2382">
        <v>-33451.572667331573</v>
      </c>
      <c r="Y29" s="2382">
        <v>-26282.548769718258</v>
      </c>
      <c r="Z29" s="2382">
        <v>-11559.369207276892</v>
      </c>
      <c r="AA29" s="2382">
        <v>-11515.246248848363</v>
      </c>
      <c r="AB29" s="2382">
        <v>-14137.890064579484</v>
      </c>
      <c r="AC29" s="2382">
        <v>-15480.45690356798</v>
      </c>
      <c r="AD29" s="2382">
        <v>-20311.888097574036</v>
      </c>
      <c r="AE29" s="2382">
        <v>-12027.205518205679</v>
      </c>
      <c r="AF29" s="2382">
        <v>-23354.639763637097</v>
      </c>
      <c r="AG29" s="2382">
        <v>-9787.5975338169519</v>
      </c>
      <c r="AH29" s="2382">
        <v>-36471.088701683497</v>
      </c>
      <c r="AI29" s="2382">
        <v>-41373.20872688129</v>
      </c>
      <c r="AJ29" s="2382">
        <v>-25253.493119490875</v>
      </c>
      <c r="AK29" s="2382">
        <v>-69191.96268470693</v>
      </c>
    </row>
    <row r="30" spans="1:37" ht="16.5" thickBot="1">
      <c r="A30" s="2383" t="s">
        <v>1480</v>
      </c>
      <c r="B30" s="2382">
        <v>12407.667168000004</v>
      </c>
      <c r="C30" s="2382">
        <v>-57801.578363497407</v>
      </c>
      <c r="D30" s="2382">
        <v>3861.9953246078699</v>
      </c>
      <c r="E30" s="2382">
        <v>14479.178087957507</v>
      </c>
      <c r="F30" s="2382">
        <v>-23114.675675573995</v>
      </c>
      <c r="G30" s="2382">
        <v>-12084.502645039118</v>
      </c>
      <c r="H30" s="2382">
        <v>-3337.24215</v>
      </c>
      <c r="I30" s="2382">
        <v>-12334.574999999999</v>
      </c>
      <c r="J30" s="2382">
        <v>-10559.897099999998</v>
      </c>
      <c r="K30" s="2382">
        <v>-6518.4041999999999</v>
      </c>
      <c r="L30" s="2382">
        <v>-10709.575999999999</v>
      </c>
      <c r="M30" s="2382">
        <v>-15148.103132102375</v>
      </c>
      <c r="N30" s="2382">
        <v>-5865.2933999999996</v>
      </c>
      <c r="O30" s="2382">
        <v>-7726.9220000000005</v>
      </c>
      <c r="P30" s="2382">
        <v>-8219.1807000000008</v>
      </c>
      <c r="Q30" s="2382">
        <v>-13576.820399999999</v>
      </c>
      <c r="R30" s="2382">
        <v>-15681.490651</v>
      </c>
      <c r="S30" s="2382">
        <v>-12239.032926</v>
      </c>
      <c r="T30" s="2382">
        <v>-19557.870932000002</v>
      </c>
      <c r="U30" s="2382">
        <v>-17072.003831116981</v>
      </c>
      <c r="V30" s="2382">
        <v>-19842.3351</v>
      </c>
      <c r="W30" s="2382">
        <v>-21148.914717</v>
      </c>
      <c r="X30" s="2382">
        <v>-24981.691920000001</v>
      </c>
      <c r="Y30" s="2382">
        <v>-23352.946399999997</v>
      </c>
      <c r="Z30" s="2382">
        <v>-26997.457688099999</v>
      </c>
      <c r="AA30" s="2382">
        <v>-30874.797800000008</v>
      </c>
      <c r="AB30" s="2382">
        <v>-37304.524246199995</v>
      </c>
      <c r="AC30" s="2382">
        <v>-42294.380382800009</v>
      </c>
      <c r="AD30" s="2382">
        <v>-27449.736676</v>
      </c>
      <c r="AE30" s="2382">
        <v>-37130.284100000004</v>
      </c>
      <c r="AF30" s="2382">
        <v>-29151.58311</v>
      </c>
      <c r="AG30" s="2382">
        <v>-47590.995165</v>
      </c>
      <c r="AH30" s="2382">
        <v>-20359.958760833611</v>
      </c>
      <c r="AI30" s="2382">
        <v>-4490.2911984133107</v>
      </c>
      <c r="AJ30" s="2382">
        <v>-11119.818534030001</v>
      </c>
      <c r="AK30" s="2382">
        <v>-10812.084034289999</v>
      </c>
    </row>
    <row r="31" spans="1:37" ht="16.5" thickBot="1">
      <c r="A31" s="2348" t="s">
        <v>1481</v>
      </c>
      <c r="B31" s="2382">
        <v>-7692.3833999999997</v>
      </c>
      <c r="C31" s="2382">
        <v>-3.9697282437662347</v>
      </c>
      <c r="D31" s="2382">
        <v>-4.6664999089026926</v>
      </c>
      <c r="E31" s="2382">
        <v>-197.57582377015549</v>
      </c>
      <c r="F31" s="2382">
        <v>-15.585755535000001</v>
      </c>
      <c r="G31" s="2382">
        <v>-820.87207028431817</v>
      </c>
      <c r="H31" s="2382">
        <v>-2940.9168959999993</v>
      </c>
      <c r="I31" s="2382">
        <v>-2740.5182999999997</v>
      </c>
      <c r="J31" s="2382">
        <v>-1497.5097000000001</v>
      </c>
      <c r="K31" s="2382">
        <v>-4542.6338999999989</v>
      </c>
      <c r="L31" s="2382">
        <v>-3427.1240000000003</v>
      </c>
      <c r="M31" s="2382">
        <v>-10005.099484371425</v>
      </c>
      <c r="N31" s="2382">
        <v>-3592.1342</v>
      </c>
      <c r="O31" s="2382">
        <v>-2320.3739999999998</v>
      </c>
      <c r="P31" s="2382">
        <v>-3471.9083999999998</v>
      </c>
      <c r="Q31" s="2382">
        <v>-4264.0883999999996</v>
      </c>
      <c r="R31" s="2382">
        <v>-2829.5306340000002</v>
      </c>
      <c r="S31" s="2382">
        <v>-2712.5018140000006</v>
      </c>
      <c r="T31" s="2382">
        <v>-7266.6718280000005</v>
      </c>
      <c r="U31" s="2382">
        <v>-4681.1088102870808</v>
      </c>
      <c r="V31" s="2382">
        <v>-40.567799999999998</v>
      </c>
      <c r="W31" s="2382">
        <v>-1804.79901</v>
      </c>
      <c r="X31" s="2382">
        <v>-5356.8531999999996</v>
      </c>
      <c r="Y31" s="2382">
        <v>-6421.0459999999994</v>
      </c>
      <c r="Z31" s="2382">
        <v>-3986.3442149999996</v>
      </c>
      <c r="AA31" s="2382">
        <v>-3061.1124000000004</v>
      </c>
      <c r="AB31" s="2382">
        <v>-3583.8230429999994</v>
      </c>
      <c r="AC31" s="2382">
        <v>-298.202268</v>
      </c>
      <c r="AD31" s="2382">
        <v>-7402.7755379999999</v>
      </c>
      <c r="AE31" s="2382">
        <v>-2341.9942000000005</v>
      </c>
      <c r="AF31" s="2382">
        <v>-306.53610000000003</v>
      </c>
      <c r="AG31" s="2382">
        <v>-119.856765</v>
      </c>
      <c r="AH31" s="2382">
        <v>-3.93</v>
      </c>
      <c r="AI31" s="2382">
        <v>-50.073335999999998</v>
      </c>
      <c r="AJ31" s="2382">
        <v>0</v>
      </c>
      <c r="AK31" s="2382">
        <v>-1.27976058</v>
      </c>
    </row>
    <row r="32" spans="1:37" ht="16.5" thickBot="1">
      <c r="A32" s="2348" t="s">
        <v>1482</v>
      </c>
      <c r="B32" s="2382">
        <v>-1009.7568000000001</v>
      </c>
      <c r="C32" s="2382">
        <v>-934.05370441558455</v>
      </c>
      <c r="D32" s="2382">
        <v>-746.63998542443085</v>
      </c>
      <c r="E32" s="2382">
        <v>-1082.7396825569379</v>
      </c>
      <c r="F32" s="2382">
        <v>-1593.9</v>
      </c>
      <c r="G32" s="2382">
        <v>-1906.9089000000001</v>
      </c>
      <c r="H32" s="2382">
        <v>-1849.9124999999999</v>
      </c>
      <c r="I32" s="2382">
        <v>-2018.3849999999998</v>
      </c>
      <c r="J32" s="2382">
        <v>-1387.4643000000001</v>
      </c>
      <c r="K32" s="2382">
        <v>-485.38139999999993</v>
      </c>
      <c r="L32" s="2382">
        <v>-1162.8647999999998</v>
      </c>
      <c r="M32" s="2382">
        <v>-2054.5119162202373</v>
      </c>
      <c r="N32" s="2382">
        <v>-2837.98198</v>
      </c>
      <c r="O32" s="2382">
        <v>-2428.8112799999994</v>
      </c>
      <c r="P32" s="2382">
        <v>-25828.171109999999</v>
      </c>
      <c r="Q32" s="2382">
        <v>-17878.28328</v>
      </c>
      <c r="R32" s="2382">
        <v>-10740.935888399999</v>
      </c>
      <c r="S32" s="2382">
        <v>-15578.937345999999</v>
      </c>
      <c r="T32" s="2382">
        <v>-20806.976532000001</v>
      </c>
      <c r="U32" s="2382">
        <v>-20654.61244059003</v>
      </c>
      <c r="V32" s="2382">
        <v>-21271.569900000002</v>
      </c>
      <c r="W32" s="2382">
        <v>-24492.0291</v>
      </c>
      <c r="X32" s="2382">
        <v>-30776.23732</v>
      </c>
      <c r="Y32" s="2382">
        <v>-40232.261320000005</v>
      </c>
      <c r="Z32" s="2382">
        <v>-43230.634558506004</v>
      </c>
      <c r="AA32" s="2382">
        <v>-44670.086200000005</v>
      </c>
      <c r="AB32" s="2382">
        <v>-56082.071954999999</v>
      </c>
      <c r="AC32" s="2382">
        <v>-51056.717348000006</v>
      </c>
      <c r="AD32" s="2382">
        <v>-56312.065962000008</v>
      </c>
      <c r="AE32" s="2382">
        <v>-53056.239600000008</v>
      </c>
      <c r="AF32" s="2382">
        <v>-50297.465074999993</v>
      </c>
      <c r="AG32" s="2382">
        <v>-60794.887964999994</v>
      </c>
      <c r="AH32" s="2382">
        <v>-39508.29</v>
      </c>
      <c r="AI32" s="2382">
        <v>-31894.847127569694</v>
      </c>
      <c r="AJ32" s="2382">
        <v>-14794.013034000001</v>
      </c>
      <c r="AK32" s="2382">
        <v>-63142.137020194634</v>
      </c>
    </row>
    <row r="33" spans="1:37" ht="16.5" thickBot="1">
      <c r="A33" s="2348" t="s">
        <v>1483</v>
      </c>
      <c r="B33" s="2382">
        <v>-2680.9977999999996</v>
      </c>
      <c r="C33" s="2382">
        <v>-6776.5596255350656</v>
      </c>
      <c r="D33" s="2382">
        <v>-9638.6555618385119</v>
      </c>
      <c r="E33" s="2382">
        <v>-7247.7095915979307</v>
      </c>
      <c r="F33" s="2382">
        <v>-10613.751138837002</v>
      </c>
      <c r="G33" s="2382">
        <v>-12669.919837117961</v>
      </c>
      <c r="H33" s="2382">
        <v>-964.91435999999987</v>
      </c>
      <c r="I33" s="2382">
        <v>-3298.1906000000004</v>
      </c>
      <c r="J33" s="2382">
        <v>-4514.8356000000003</v>
      </c>
      <c r="K33" s="2382">
        <v>-3132.6455999999994</v>
      </c>
      <c r="L33" s="2382">
        <v>-8223.9039999999986</v>
      </c>
      <c r="M33" s="2382">
        <v>-2795.630396544047</v>
      </c>
      <c r="N33" s="2382">
        <v>-2154.0745999999999</v>
      </c>
      <c r="O33" s="2382">
        <v>-6824.8096000000005</v>
      </c>
      <c r="P33" s="2382">
        <v>-9137.3210999999992</v>
      </c>
      <c r="Q33" s="2382">
        <v>-7308.1008000000002</v>
      </c>
      <c r="R33" s="2382">
        <v>-8232.4300755000004</v>
      </c>
      <c r="S33" s="2382">
        <v>-5968.1282720000008</v>
      </c>
      <c r="T33" s="2382">
        <v>-9501.0094699999991</v>
      </c>
      <c r="U33" s="2382">
        <v>-4000.7876631920249</v>
      </c>
      <c r="V33" s="2382">
        <v>-3750.9611999999997</v>
      </c>
      <c r="W33" s="2382">
        <v>-2007.3259500000001</v>
      </c>
      <c r="X33" s="2382">
        <v>-12909.033159999999</v>
      </c>
      <c r="Y33" s="2382">
        <v>-30582.279600000002</v>
      </c>
      <c r="Z33" s="2382">
        <v>-31182.8850819</v>
      </c>
      <c r="AA33" s="2382">
        <v>-42006.824800000002</v>
      </c>
      <c r="AB33" s="2382">
        <v>-14641.095095999997</v>
      </c>
      <c r="AC33" s="2382">
        <v>-21775.819811199999</v>
      </c>
      <c r="AD33" s="2382">
        <v>-24309.8297738</v>
      </c>
      <c r="AE33" s="2382">
        <v>-13887.077750000002</v>
      </c>
      <c r="AF33" s="2382">
        <v>-13093.610912499998</v>
      </c>
      <c r="AG33" s="2382">
        <v>-15405.720519000002</v>
      </c>
      <c r="AH33" s="2382">
        <v>-6290.9475000000002</v>
      </c>
      <c r="AI33" s="2382">
        <v>-7896.9823650000008</v>
      </c>
      <c r="AJ33" s="2382">
        <v>-13572.096705300002</v>
      </c>
      <c r="AK33" s="2382">
        <v>-10391.4704997154</v>
      </c>
    </row>
    <row r="34" spans="1:37" ht="16.5" thickBot="1">
      <c r="A34" s="2383" t="s">
        <v>1484</v>
      </c>
      <c r="B34" s="2382">
        <v>-5596.6121250000006</v>
      </c>
      <c r="C34" s="2382">
        <v>-5591.1870962751636</v>
      </c>
      <c r="D34" s="2382">
        <v>-5586.6753596894423</v>
      </c>
      <c r="E34" s="2382">
        <v>-5786.7964897818483</v>
      </c>
      <c r="F34" s="2382">
        <v>-7633.3319999999994</v>
      </c>
      <c r="G34" s="2382">
        <v>-7727.3816039999992</v>
      </c>
      <c r="H34" s="2382">
        <v>-7796.2712399999982</v>
      </c>
      <c r="I34" s="2382">
        <v>-7876.1867999999986</v>
      </c>
      <c r="J34" s="2382">
        <v>-9401.4462000000003</v>
      </c>
      <c r="K34" s="2382">
        <v>-6713.4500999999991</v>
      </c>
      <c r="L34" s="2382">
        <v>-8379.0719999999983</v>
      </c>
      <c r="M34" s="2382">
        <v>-9207.2017656357111</v>
      </c>
      <c r="N34" s="2382">
        <v>-8479.125</v>
      </c>
      <c r="O34" s="2382">
        <v>-9244.7376000000004</v>
      </c>
      <c r="P34" s="2382">
        <v>-7684.1055000000006</v>
      </c>
      <c r="Q34" s="2382">
        <v>-7385.3207999999995</v>
      </c>
      <c r="R34" s="2382">
        <v>-9903.3572189999995</v>
      </c>
      <c r="S34" s="2382">
        <v>-9865.2036630000002</v>
      </c>
      <c r="T34" s="2382">
        <v>-9869.4956220000004</v>
      </c>
      <c r="U34" s="2382">
        <v>-9863.0962632748797</v>
      </c>
      <c r="V34" s="2382">
        <v>-10532.025</v>
      </c>
      <c r="W34" s="2382">
        <v>-10063.934999999999</v>
      </c>
      <c r="X34" s="2382">
        <v>-9783.7079999999987</v>
      </c>
      <c r="Y34" s="2382">
        <v>-10298.64</v>
      </c>
      <c r="Z34" s="2382">
        <v>-9862.1063730000005</v>
      </c>
      <c r="AA34" s="2382">
        <v>-9862.0242000000017</v>
      </c>
      <c r="AB34" s="2382">
        <v>-9862.1442989999996</v>
      </c>
      <c r="AC34" s="2382">
        <v>-10134.067398000001</v>
      </c>
      <c r="AD34" s="2382">
        <v>-12488.108934000002</v>
      </c>
      <c r="AE34" s="2382">
        <v>-12482.078700000002</v>
      </c>
      <c r="AF34" s="2382">
        <v>-12420.606975000001</v>
      </c>
      <c r="AG34" s="2382">
        <v>-12419.911665000001</v>
      </c>
      <c r="AH34" s="2382">
        <v>-12420.764999999999</v>
      </c>
      <c r="AI34" s="2382">
        <v>-13188.064869</v>
      </c>
      <c r="AJ34" s="2382">
        <v>-19170.347763000002</v>
      </c>
      <c r="AK34" s="2382">
        <v>-19260.396729</v>
      </c>
    </row>
    <row r="35" spans="1:37" ht="16.5" thickBot="1">
      <c r="A35" s="2383" t="s">
        <v>1485</v>
      </c>
      <c r="B35" s="2382">
        <v>-49011.187550000002</v>
      </c>
      <c r="C35" s="2382">
        <v>-40146.293729046214</v>
      </c>
      <c r="D35" s="2382">
        <v>-53511.419431624192</v>
      </c>
      <c r="E35" s="2382">
        <v>-71239.485789542348</v>
      </c>
      <c r="F35" s="2382">
        <v>-69486.56074500001</v>
      </c>
      <c r="G35" s="2382">
        <v>-88672.912103821014</v>
      </c>
      <c r="H35" s="2382">
        <v>-90414.181891289991</v>
      </c>
      <c r="I35" s="2382">
        <v>-80558.175829666667</v>
      </c>
      <c r="J35" s="2382">
        <v>-54313.892483835603</v>
      </c>
      <c r="K35" s="2382">
        <v>-22861.796764198865</v>
      </c>
      <c r="L35" s="2382">
        <v>-59733.438742875893</v>
      </c>
      <c r="M35" s="2382">
        <v>-84128.490691902567</v>
      </c>
      <c r="N35" s="2382">
        <v>-83074.803012981036</v>
      </c>
      <c r="O35" s="2382">
        <v>-46616.763848293333</v>
      </c>
      <c r="P35" s="2382">
        <v>-61535.330548019992</v>
      </c>
      <c r="Q35" s="2382">
        <v>-132506.28870336001</v>
      </c>
      <c r="R35" s="2382">
        <v>-52517.280685078229</v>
      </c>
      <c r="S35" s="2382">
        <v>-46930.886245280337</v>
      </c>
      <c r="T35" s="2382">
        <v>-73143.993130669725</v>
      </c>
      <c r="U35" s="2382">
        <v>-68198.456323092352</v>
      </c>
      <c r="V35" s="2382">
        <v>-88829.6343375</v>
      </c>
      <c r="W35" s="2382">
        <v>-59840.235524999989</v>
      </c>
      <c r="X35" s="2382">
        <v>-68516.7739</v>
      </c>
      <c r="Y35" s="2382">
        <v>-54049.525299999994</v>
      </c>
      <c r="Z35" s="2382">
        <v>-45138.276252729265</v>
      </c>
      <c r="AA35" s="2382">
        <v>-80280.930946736698</v>
      </c>
      <c r="AB35" s="2382">
        <v>-77430.548531999986</v>
      </c>
      <c r="AC35" s="2382">
        <v>-68525.579319578144</v>
      </c>
      <c r="AD35" s="2382">
        <v>-36267.574391500006</v>
      </c>
      <c r="AE35" s="2382">
        <v>-37285.051212500002</v>
      </c>
      <c r="AF35" s="2382">
        <v>-109258.76655945629</v>
      </c>
      <c r="AG35" s="2382">
        <v>-78229.135110000003</v>
      </c>
      <c r="AH35" s="2382">
        <v>-23643.616875</v>
      </c>
      <c r="AI35" s="2382">
        <v>-23909.496342750004</v>
      </c>
      <c r="AJ35" s="2382">
        <v>-32531.778389912506</v>
      </c>
      <c r="AK35" s="2382">
        <v>-21690.799187624998</v>
      </c>
    </row>
    <row r="36" spans="1:37" ht="16.5" thickBot="1">
      <c r="A36" s="2348" t="s">
        <v>1486</v>
      </c>
      <c r="B36" s="2382">
        <v>-9.5833399999999997</v>
      </c>
      <c r="C36" s="2382">
        <v>-35.260527341688316</v>
      </c>
      <c r="D36" s="2382">
        <v>-6.0664498815735</v>
      </c>
      <c r="E36" s="2382">
        <v>0</v>
      </c>
      <c r="F36" s="2382">
        <v>-291.17785410000005</v>
      </c>
      <c r="G36" s="2382">
        <v>-718.37524311579921</v>
      </c>
      <c r="H36" s="2382">
        <v>-78.43629</v>
      </c>
      <c r="I36" s="2382">
        <v>-603.81108599999993</v>
      </c>
      <c r="J36" s="2382">
        <v>-264.7038</v>
      </c>
      <c r="K36" s="2382">
        <v>-4600.701</v>
      </c>
      <c r="L36" s="2382">
        <v>-2324.5360000000001</v>
      </c>
      <c r="M36" s="2382">
        <v>-720.19981354047604</v>
      </c>
      <c r="N36" s="2382">
        <v>-1659.6474000000001</v>
      </c>
      <c r="O36" s="2382">
        <v>-1352.4027999999996</v>
      </c>
      <c r="P36" s="2382">
        <v>-791.97209999999995</v>
      </c>
      <c r="Q36" s="2382">
        <v>-8446.3235999999997</v>
      </c>
      <c r="R36" s="2382">
        <v>-517.49389169999995</v>
      </c>
      <c r="S36" s="2382">
        <v>-3654.0739338999997</v>
      </c>
      <c r="T36" s="2382">
        <v>-6273.7890141999997</v>
      </c>
      <c r="U36" s="2382">
        <v>-1118.7850056586124</v>
      </c>
      <c r="V36" s="2382">
        <v>-2111.0859</v>
      </c>
      <c r="W36" s="2382">
        <v>-438.44429999999994</v>
      </c>
      <c r="X36" s="2382">
        <v>-511.03099999999995</v>
      </c>
      <c r="Y36" s="2382">
        <v>-172.58024</v>
      </c>
      <c r="Z36" s="2382">
        <v>-2527.5450599999999</v>
      </c>
      <c r="AA36" s="2382">
        <v>-1018.8106</v>
      </c>
      <c r="AB36" s="2382">
        <v>-21259.544093999997</v>
      </c>
      <c r="AC36" s="2382">
        <v>-22849.5082998</v>
      </c>
      <c r="AD36" s="2382">
        <v>-17093.358408000004</v>
      </c>
      <c r="AE36" s="2382">
        <v>-7409.0744000000004</v>
      </c>
      <c r="AF36" s="2382">
        <v>-5314.4713849999998</v>
      </c>
      <c r="AG36" s="2382">
        <v>-1898.0595900000001</v>
      </c>
      <c r="AH36" s="2382">
        <v>-863.02799999999991</v>
      </c>
      <c r="AI36" s="2382">
        <v>-1018.157832</v>
      </c>
      <c r="AJ36" s="2382">
        <v>-881.33255179999992</v>
      </c>
      <c r="AK36" s="2382">
        <v>-1133.8069329</v>
      </c>
    </row>
    <row r="37" spans="1:37" ht="16.5" thickBot="1">
      <c r="A37" s="2383" t="s">
        <v>1487</v>
      </c>
      <c r="B37" s="2382">
        <v>-89428.242258333339</v>
      </c>
      <c r="C37" s="2382">
        <v>-95884.991134999203</v>
      </c>
      <c r="D37" s="2382">
        <v>-84583.907942541075</v>
      </c>
      <c r="E37" s="2382">
        <v>-227618.88934479107</v>
      </c>
      <c r="F37" s="2382">
        <v>-119468.48506116301</v>
      </c>
      <c r="G37" s="2382">
        <v>-157399.51063298207</v>
      </c>
      <c r="H37" s="2382">
        <v>-169299.996189</v>
      </c>
      <c r="I37" s="2382">
        <v>-172642.63572999998</v>
      </c>
      <c r="J37" s="2382">
        <v>-143401.20171000002</v>
      </c>
      <c r="K37" s="2382">
        <v>-169303.71234000003</v>
      </c>
      <c r="L37" s="2382">
        <v>-187115.0024</v>
      </c>
      <c r="M37" s="2382">
        <v>-173169.50504198376</v>
      </c>
      <c r="N37" s="2382">
        <v>-225759.29950844502</v>
      </c>
      <c r="O37" s="2382">
        <v>-213166.70956000002</v>
      </c>
      <c r="P37" s="2382">
        <v>-274165.38801</v>
      </c>
      <c r="Q37" s="2382">
        <v>-212789.13084000003</v>
      </c>
      <c r="R37" s="2382">
        <v>-157990.74412949997</v>
      </c>
      <c r="S37" s="2382">
        <v>-82238.435319600001</v>
      </c>
      <c r="T37" s="2382">
        <v>-113716.8563038</v>
      </c>
      <c r="U37" s="2382">
        <v>-337467.21957504901</v>
      </c>
      <c r="V37" s="2382">
        <v>-121142.16008999999</v>
      </c>
      <c r="W37" s="2382">
        <v>-169306.43667</v>
      </c>
      <c r="X37" s="2382">
        <v>-121681.39635999998</v>
      </c>
      <c r="Y37" s="2382">
        <v>-145071.32424000002</v>
      </c>
      <c r="Z37" s="2382">
        <v>-138738.20438351438</v>
      </c>
      <c r="AA37" s="2382">
        <v>-201597.56653847918</v>
      </c>
      <c r="AB37" s="2382">
        <v>-190608.05468249999</v>
      </c>
      <c r="AC37" s="2382">
        <v>-234446.78579242062</v>
      </c>
      <c r="AD37" s="2382">
        <v>-138856.07547439999</v>
      </c>
      <c r="AE37" s="2382">
        <v>-87777.587170000013</v>
      </c>
      <c r="AF37" s="2382">
        <v>-108170.20352125002</v>
      </c>
      <c r="AG37" s="2382">
        <v>-51360.595972082119</v>
      </c>
      <c r="AH37" s="2382">
        <v>-109619.29350000001</v>
      </c>
      <c r="AI37" s="2382">
        <v>-104354.29171152441</v>
      </c>
      <c r="AJ37" s="2382">
        <v>-312259.82312239998</v>
      </c>
      <c r="AK37" s="2382">
        <v>-174449.15846840609</v>
      </c>
    </row>
    <row r="38" spans="1:37" ht="16.5" thickBot="1">
      <c r="A38" s="2339" t="s">
        <v>1488</v>
      </c>
      <c r="B38" s="2379">
        <v>-427914.81910903711</v>
      </c>
      <c r="C38" s="2379">
        <v>-548474.13349311473</v>
      </c>
      <c r="D38" s="2379">
        <v>-481425.97473591927</v>
      </c>
      <c r="E38" s="2379">
        <v>-322517.25223443046</v>
      </c>
      <c r="F38" s="2379">
        <v>-357454.42944749998</v>
      </c>
      <c r="G38" s="2379">
        <v>-529562.1486508816</v>
      </c>
      <c r="H38" s="2379">
        <v>-570088.84597299737</v>
      </c>
      <c r="I38" s="2379">
        <v>-692773.10966277483</v>
      </c>
      <c r="J38" s="2379">
        <v>-681867.48819296958</v>
      </c>
      <c r="K38" s="2379">
        <v>-671047.78918587079</v>
      </c>
      <c r="L38" s="2379">
        <v>-787054.70710020198</v>
      </c>
      <c r="M38" s="2379">
        <v>-792997.73633586313</v>
      </c>
      <c r="N38" s="2379">
        <v>-766306.47185755707</v>
      </c>
      <c r="O38" s="2379">
        <v>-986621.43078654434</v>
      </c>
      <c r="P38" s="2379">
        <v>-945304.49110891426</v>
      </c>
      <c r="Q38" s="2379">
        <v>-807447.59654144151</v>
      </c>
      <c r="R38" s="2379">
        <v>-857137.39003648993</v>
      </c>
      <c r="S38" s="2379">
        <v>-936431.76025966741</v>
      </c>
      <c r="T38" s="2379">
        <v>-887184.94953170896</v>
      </c>
      <c r="U38" s="2379">
        <v>-797655.31445850048</v>
      </c>
      <c r="V38" s="2379">
        <v>-824311.13190974912</v>
      </c>
      <c r="W38" s="2379">
        <v>-1241327.0012545651</v>
      </c>
      <c r="X38" s="2379">
        <v>-1077549.9362394442</v>
      </c>
      <c r="Y38" s="2379">
        <v>-871553.39303714398</v>
      </c>
      <c r="Z38" s="2379">
        <v>-681652.90100823436</v>
      </c>
      <c r="AA38" s="2379">
        <v>-849518.22802566248</v>
      </c>
      <c r="AB38" s="2379">
        <v>-819318.2355274196</v>
      </c>
      <c r="AC38" s="2379">
        <v>-657387.01769553265</v>
      </c>
      <c r="AD38" s="2379">
        <v>-652341.39108753344</v>
      </c>
      <c r="AE38" s="2379">
        <v>-727398.7936350716</v>
      </c>
      <c r="AF38" s="2379">
        <v>-548044.78789707238</v>
      </c>
      <c r="AG38" s="2379">
        <v>-576332.53918660327</v>
      </c>
      <c r="AH38" s="2379">
        <v>-362307.875785143</v>
      </c>
      <c r="AI38" s="2379">
        <v>-473064.01429299416</v>
      </c>
      <c r="AJ38" s="2379">
        <v>-649554.79286194802</v>
      </c>
      <c r="AK38" s="2379">
        <v>-722867.31278758356</v>
      </c>
    </row>
    <row r="39" spans="1:37" ht="16.5" thickBot="1">
      <c r="A39" s="2380" t="s">
        <v>1489</v>
      </c>
      <c r="B39" s="2381">
        <v>72499.577907522995</v>
      </c>
      <c r="C39" s="2381">
        <v>59736.040655598481</v>
      </c>
      <c r="D39" s="2381">
        <v>75156.857230096706</v>
      </c>
      <c r="E39" s="2381">
        <v>71367.350047226792</v>
      </c>
      <c r="F39" s="2381">
        <v>57485.845323900008</v>
      </c>
      <c r="G39" s="2381">
        <v>1689.6845461389014</v>
      </c>
      <c r="H39" s="2381">
        <v>37061.703848662502</v>
      </c>
      <c r="I39" s="2381">
        <v>42901.814287885005</v>
      </c>
      <c r="J39" s="2381">
        <v>55870.648098366837</v>
      </c>
      <c r="K39" s="2381">
        <v>35310.90990195323</v>
      </c>
      <c r="L39" s="2381">
        <v>35459.555529277408</v>
      </c>
      <c r="M39" s="2381">
        <v>23797.014737368179</v>
      </c>
      <c r="N39" s="2381">
        <v>29926.647184063797</v>
      </c>
      <c r="O39" s="2381">
        <v>40432.723103360004</v>
      </c>
      <c r="P39" s="2381">
        <v>38295.61054632</v>
      </c>
      <c r="Q39" s="2381">
        <v>29432.110181759999</v>
      </c>
      <c r="R39" s="2381">
        <v>36366.5239071709</v>
      </c>
      <c r="S39" s="2381">
        <v>37328.532487712531</v>
      </c>
      <c r="T39" s="2381">
        <v>41196.882207739247</v>
      </c>
      <c r="U39" s="2381">
        <v>35757.996812075806</v>
      </c>
      <c r="V39" s="2381">
        <v>33186.020700000001</v>
      </c>
      <c r="W39" s="2381">
        <v>32658.639299999995</v>
      </c>
      <c r="X39" s="2381">
        <v>39055.314015999997</v>
      </c>
      <c r="Y39" s="2381">
        <v>33668.860027999996</v>
      </c>
      <c r="Z39" s="2381">
        <v>59159.601489785462</v>
      </c>
      <c r="AA39" s="2381">
        <v>65086.849743569401</v>
      </c>
      <c r="AB39" s="2381">
        <v>61461.963726665206</v>
      </c>
      <c r="AC39" s="2381">
        <v>70984.965687999997</v>
      </c>
      <c r="AD39" s="2381">
        <v>42817.73703158836</v>
      </c>
      <c r="AE39" s="2381">
        <v>41142.49273132001</v>
      </c>
      <c r="AF39" s="2381">
        <v>45218.64746303</v>
      </c>
      <c r="AG39" s="2381">
        <v>54146.29245379418</v>
      </c>
      <c r="AH39" s="2381">
        <v>69154.565543804987</v>
      </c>
      <c r="AI39" s="2381">
        <v>57068.014287548714</v>
      </c>
      <c r="AJ39" s="2381">
        <v>81449.950290124703</v>
      </c>
      <c r="AK39" s="2381">
        <v>108694.79309364622</v>
      </c>
    </row>
    <row r="40" spans="1:37" ht="16.5" thickBot="1">
      <c r="A40" s="2384" t="s">
        <v>1490</v>
      </c>
      <c r="B40" s="2382">
        <v>68465.740857474986</v>
      </c>
      <c r="C40" s="2382">
        <v>56004.626873976835</v>
      </c>
      <c r="D40" s="2382">
        <v>72174.135017924069</v>
      </c>
      <c r="E40" s="2382">
        <v>67041.956598967372</v>
      </c>
      <c r="F40" s="2382">
        <v>53069.432427900014</v>
      </c>
      <c r="G40" s="2382">
        <v>-3001.9450283570991</v>
      </c>
      <c r="H40" s="2382">
        <v>31540.3810046625</v>
      </c>
      <c r="I40" s="2382">
        <v>36942.250001485001</v>
      </c>
      <c r="J40" s="2382">
        <v>50792.722083366833</v>
      </c>
      <c r="K40" s="2382">
        <v>28082.821516953227</v>
      </c>
      <c r="L40" s="2382">
        <v>28455.137729277409</v>
      </c>
      <c r="M40" s="2382">
        <v>17977.665766817525</v>
      </c>
      <c r="N40" s="2382">
        <v>23330.0236000638</v>
      </c>
      <c r="O40" s="2382">
        <v>32671.554527360004</v>
      </c>
      <c r="P40" s="2382">
        <v>31118.063170319998</v>
      </c>
      <c r="Q40" s="2382">
        <v>23207.313317759999</v>
      </c>
      <c r="R40" s="2382">
        <v>29682.712762073301</v>
      </c>
      <c r="S40" s="2382">
        <v>29620.604102059344</v>
      </c>
      <c r="T40" s="2382">
        <v>34010.002388822031</v>
      </c>
      <c r="U40" s="2382">
        <v>28910.901733749113</v>
      </c>
      <c r="V40" s="2382">
        <v>26197.437000000002</v>
      </c>
      <c r="W40" s="2382">
        <v>24217.416299999997</v>
      </c>
      <c r="X40" s="2382">
        <v>31501.417615999999</v>
      </c>
      <c r="Y40" s="2382">
        <v>26810.902027999997</v>
      </c>
      <c r="Z40" s="2382">
        <v>52520.895174785459</v>
      </c>
      <c r="AA40" s="2382">
        <v>56242.138351569403</v>
      </c>
      <c r="AB40" s="2382">
        <v>53922.985518665206</v>
      </c>
      <c r="AC40" s="2382">
        <v>62564.759711999992</v>
      </c>
      <c r="AD40" s="2382">
        <v>34541.237680558363</v>
      </c>
      <c r="AE40" s="2382">
        <v>30079.465660580703</v>
      </c>
      <c r="AF40" s="2382">
        <v>33139.696369999998</v>
      </c>
      <c r="AG40" s="2382">
        <v>42655.887208764172</v>
      </c>
      <c r="AH40" s="2382">
        <v>60917.947115914976</v>
      </c>
      <c r="AI40" s="2382">
        <v>47444.296012448714</v>
      </c>
      <c r="AJ40" s="2382">
        <v>66290.968648944705</v>
      </c>
      <c r="AK40" s="2382">
        <v>92465.419851443716</v>
      </c>
    </row>
    <row r="41" spans="1:37" ht="16.5" thickBot="1">
      <c r="A41" s="2385" t="s">
        <v>1491</v>
      </c>
      <c r="B41" s="2382">
        <v>4033.8370500480009</v>
      </c>
      <c r="C41" s="2382">
        <v>3731.4137816216421</v>
      </c>
      <c r="D41" s="2382">
        <v>2982.7222121726418</v>
      </c>
      <c r="E41" s="2382">
        <v>4325.3934482594086</v>
      </c>
      <c r="F41" s="2382">
        <v>4416.4128960000007</v>
      </c>
      <c r="G41" s="2382">
        <v>4691.6295744960007</v>
      </c>
      <c r="H41" s="2382">
        <v>5521.3228439999993</v>
      </c>
      <c r="I41" s="2382">
        <v>5959.5642863999992</v>
      </c>
      <c r="J41" s="2382">
        <v>5077.9260150000009</v>
      </c>
      <c r="K41" s="2382">
        <v>7228.088385</v>
      </c>
      <c r="L41" s="2382">
        <v>7004.4178000000002</v>
      </c>
      <c r="M41" s="2382">
        <v>5819.3489705506545</v>
      </c>
      <c r="N41" s="2382">
        <v>6596.6235840000008</v>
      </c>
      <c r="O41" s="2382">
        <v>7761.1685760000009</v>
      </c>
      <c r="P41" s="2382">
        <v>7177.5473760000004</v>
      </c>
      <c r="Q41" s="2382">
        <v>6224.7968640000008</v>
      </c>
      <c r="R41" s="2382">
        <v>6683.8111450976012</v>
      </c>
      <c r="S41" s="2382">
        <v>7707.9283856531893</v>
      </c>
      <c r="T41" s="2382">
        <v>7186.8798189172121</v>
      </c>
      <c r="U41" s="2382">
        <v>6847.0950783266899</v>
      </c>
      <c r="V41" s="2382">
        <v>6988.5837000000001</v>
      </c>
      <c r="W41" s="2382">
        <v>8441.223</v>
      </c>
      <c r="X41" s="2382">
        <v>7553.8964000000005</v>
      </c>
      <c r="Y41" s="2382">
        <v>6857.9580000000005</v>
      </c>
      <c r="Z41" s="2382">
        <v>6638.7063150000004</v>
      </c>
      <c r="AA41" s="2382">
        <v>8844.7113920000011</v>
      </c>
      <c r="AB41" s="2382">
        <v>7538.9782079999995</v>
      </c>
      <c r="AC41" s="2382">
        <v>8420.2059760000011</v>
      </c>
      <c r="AD41" s="2382">
        <v>8276.499351030001</v>
      </c>
      <c r="AE41" s="2382">
        <v>11063.027070739308</v>
      </c>
      <c r="AF41" s="2382">
        <v>12078.95109303</v>
      </c>
      <c r="AG41" s="2382">
        <v>11490.405245030001</v>
      </c>
      <c r="AH41" s="2382">
        <v>8236.6184278900018</v>
      </c>
      <c r="AI41" s="2382">
        <v>9623.7182751000018</v>
      </c>
      <c r="AJ41" s="2382">
        <v>15158.981641180002</v>
      </c>
      <c r="AK41" s="2382">
        <v>16229.3732422025</v>
      </c>
    </row>
    <row r="42" spans="1:37" ht="16.5" thickBot="1">
      <c r="A42" s="2380" t="s">
        <v>1492</v>
      </c>
      <c r="B42" s="2381">
        <v>-500414.39701656013</v>
      </c>
      <c r="C42" s="2381">
        <v>-608210.17414871324</v>
      </c>
      <c r="D42" s="2381">
        <v>-556582.83196601598</v>
      </c>
      <c r="E42" s="2381">
        <v>-393884.60228165722</v>
      </c>
      <c r="F42" s="2381">
        <v>-414940.27477139997</v>
      </c>
      <c r="G42" s="2381">
        <v>-531251.83319702046</v>
      </c>
      <c r="H42" s="2381">
        <v>-607150.54982165992</v>
      </c>
      <c r="I42" s="2381">
        <v>-735674.92395065993</v>
      </c>
      <c r="J42" s="2381">
        <v>-737738.1362913365</v>
      </c>
      <c r="K42" s="2381">
        <v>-706358.69908782397</v>
      </c>
      <c r="L42" s="2381">
        <v>-822514.2626294794</v>
      </c>
      <c r="M42" s="2381">
        <v>-816794.75107323145</v>
      </c>
      <c r="N42" s="2381">
        <v>-796233.11904162087</v>
      </c>
      <c r="O42" s="2381">
        <v>-1027054.1538899045</v>
      </c>
      <c r="P42" s="2381">
        <v>-983600.10165523435</v>
      </c>
      <c r="Q42" s="2381">
        <v>-836879.70672320155</v>
      </c>
      <c r="R42" s="2381">
        <v>-893503.91394366079</v>
      </c>
      <c r="S42" s="2381">
        <v>-973760.29274737986</v>
      </c>
      <c r="T42" s="2381">
        <v>-928381.83173944824</v>
      </c>
      <c r="U42" s="2381">
        <v>-833413.3112705762</v>
      </c>
      <c r="V42" s="2381">
        <v>-857497.152609749</v>
      </c>
      <c r="W42" s="2381">
        <v>-1273985.640554565</v>
      </c>
      <c r="X42" s="2381">
        <v>-1116605.2502554443</v>
      </c>
      <c r="Y42" s="2381">
        <v>-905222.25306514394</v>
      </c>
      <c r="Z42" s="2381">
        <v>-740812.50249801984</v>
      </c>
      <c r="AA42" s="2381">
        <v>-914605.07776923187</v>
      </c>
      <c r="AB42" s="2381">
        <v>-880780.19925408484</v>
      </c>
      <c r="AC42" s="2381">
        <v>-728371.98338353273</v>
      </c>
      <c r="AD42" s="2381">
        <v>-695159.12811912189</v>
      </c>
      <c r="AE42" s="2381">
        <v>-768541.28636639169</v>
      </c>
      <c r="AF42" s="2381">
        <v>-593263.43536010233</v>
      </c>
      <c r="AG42" s="2381">
        <v>-630478.83164039743</v>
      </c>
      <c r="AH42" s="2381">
        <v>-431462.44132894796</v>
      </c>
      <c r="AI42" s="2381">
        <v>-530132.02858054289</v>
      </c>
      <c r="AJ42" s="2381">
        <v>-731004.74315207277</v>
      </c>
      <c r="AK42" s="2381">
        <v>-831562.10588122974</v>
      </c>
    </row>
    <row r="43" spans="1:37" ht="16.5" thickBot="1">
      <c r="A43" s="2384" t="s">
        <v>1490</v>
      </c>
      <c r="B43" s="2382">
        <v>-499134.20303656015</v>
      </c>
      <c r="C43" s="2382">
        <v>-607967.43694227829</v>
      </c>
      <c r="D43" s="2382">
        <v>-554469.02416978078</v>
      </c>
      <c r="E43" s="2382">
        <v>-393388.66883777181</v>
      </c>
      <c r="F43" s="2382">
        <v>-414133.97872140002</v>
      </c>
      <c r="G43" s="2382">
        <v>-530308.57337537047</v>
      </c>
      <c r="H43" s="2382">
        <v>-606701.46506315994</v>
      </c>
      <c r="I43" s="2382">
        <v>-735105.88889066002</v>
      </c>
      <c r="J43" s="2382">
        <v>-736646.45618133643</v>
      </c>
      <c r="K43" s="2382">
        <v>-705867.80875782412</v>
      </c>
      <c r="L43" s="2382">
        <v>-821734.69262947934</v>
      </c>
      <c r="M43" s="2382">
        <v>-816324.15578013053</v>
      </c>
      <c r="N43" s="2382">
        <v>-795096.38705682138</v>
      </c>
      <c r="O43" s="2382">
        <v>-1026623.5445499045</v>
      </c>
      <c r="P43" s="2382">
        <v>-983117.08988023433</v>
      </c>
      <c r="Q43" s="2382">
        <v>-832231.37160320161</v>
      </c>
      <c r="R43" s="2382">
        <v>-892648.70946051087</v>
      </c>
      <c r="S43" s="2382">
        <v>-973625.29193787987</v>
      </c>
      <c r="T43" s="2382">
        <v>-927685.68957474828</v>
      </c>
      <c r="U43" s="2382">
        <v>-832786.82287479937</v>
      </c>
      <c r="V43" s="2382">
        <v>-856916.17490474903</v>
      </c>
      <c r="W43" s="2382">
        <v>-1272819.6283645651</v>
      </c>
      <c r="X43" s="2382">
        <v>-1115493.4652554442</v>
      </c>
      <c r="Y43" s="2382">
        <v>-904445.95406514395</v>
      </c>
      <c r="Z43" s="2382">
        <v>-740054.47586029477</v>
      </c>
      <c r="AA43" s="2382">
        <v>-914010.99513574911</v>
      </c>
      <c r="AB43" s="2382">
        <v>-879727.98756048491</v>
      </c>
      <c r="AC43" s="2382">
        <v>-727526.94063864253</v>
      </c>
      <c r="AD43" s="2382">
        <v>-694421.22135012178</v>
      </c>
      <c r="AE43" s="2382">
        <v>-767898.62025139167</v>
      </c>
      <c r="AF43" s="2382">
        <v>-592744.35773922736</v>
      </c>
      <c r="AG43" s="2382">
        <v>-629793.09375539748</v>
      </c>
      <c r="AH43" s="2382">
        <v>-430831.381578948</v>
      </c>
      <c r="AI43" s="2382">
        <v>-529569.12082834286</v>
      </c>
      <c r="AJ43" s="2382">
        <v>-730349.27860369766</v>
      </c>
      <c r="AK43" s="2382">
        <v>-830498.68578022986</v>
      </c>
    </row>
    <row r="44" spans="1:37" ht="16.5" thickBot="1">
      <c r="A44" s="2385" t="s">
        <v>1491</v>
      </c>
      <c r="B44" s="2382">
        <v>-1280.19398</v>
      </c>
      <c r="C44" s="2382">
        <v>-242.73720643500005</v>
      </c>
      <c r="D44" s="2382">
        <v>-2113.8077962351972</v>
      </c>
      <c r="E44" s="2382">
        <v>-495.93344388545461</v>
      </c>
      <c r="F44" s="2382">
        <v>-806.29605000000015</v>
      </c>
      <c r="G44" s="2382">
        <v>-943.25982165000028</v>
      </c>
      <c r="H44" s="2382">
        <v>-449.08475849999996</v>
      </c>
      <c r="I44" s="2382">
        <v>-569.03505999999993</v>
      </c>
      <c r="J44" s="2382">
        <v>-1091.68011</v>
      </c>
      <c r="K44" s="2382">
        <v>-490.89033000000001</v>
      </c>
      <c r="L44" s="2382">
        <v>-779.57</v>
      </c>
      <c r="M44" s="2382">
        <v>-470.59529310077363</v>
      </c>
      <c r="N44" s="2382">
        <v>-1136.73198479951</v>
      </c>
      <c r="O44" s="2382">
        <v>-430.60934000000003</v>
      </c>
      <c r="P44" s="2382">
        <v>-483.011775</v>
      </c>
      <c r="Q44" s="2382">
        <v>-4648.3351200000006</v>
      </c>
      <c r="R44" s="2382">
        <v>-855.20448314999999</v>
      </c>
      <c r="S44" s="2382">
        <v>-135.00080950000003</v>
      </c>
      <c r="T44" s="2382">
        <v>-696.14216470000008</v>
      </c>
      <c r="U44" s="2382">
        <v>-626.48839577675437</v>
      </c>
      <c r="V44" s="2382">
        <v>-580.97770500000001</v>
      </c>
      <c r="W44" s="2382">
        <v>-1166.0121900000001</v>
      </c>
      <c r="X44" s="2382">
        <v>-1111.7850000000003</v>
      </c>
      <c r="Y44" s="2382">
        <v>-776.29900000000009</v>
      </c>
      <c r="Z44" s="2382">
        <v>-758.02663772514722</v>
      </c>
      <c r="AA44" s="2382">
        <v>-594.08263348277012</v>
      </c>
      <c r="AB44" s="2382">
        <v>-1052.2116936</v>
      </c>
      <c r="AC44" s="2382">
        <v>-845.04274489017905</v>
      </c>
      <c r="AD44" s="2382">
        <v>-737.90676900000005</v>
      </c>
      <c r="AE44" s="2382">
        <v>-642.6661150000001</v>
      </c>
      <c r="AF44" s="2382">
        <v>-519.07762087500009</v>
      </c>
      <c r="AG44" s="2382">
        <v>-685.73788500000012</v>
      </c>
      <c r="AH44" s="2382">
        <v>-631.05974999999989</v>
      </c>
      <c r="AI44" s="2382">
        <v>-562.90775220000012</v>
      </c>
      <c r="AJ44" s="2382">
        <v>-655.46454837500016</v>
      </c>
      <c r="AK44" s="2382">
        <v>-1063.4201010000002</v>
      </c>
    </row>
    <row r="45" spans="1:37" ht="16.5" thickBot="1">
      <c r="A45" s="2339" t="s">
        <v>1377</v>
      </c>
      <c r="B45" s="2379">
        <v>651543.94427914999</v>
      </c>
      <c r="C45" s="2379">
        <v>593968.74955529231</v>
      </c>
      <c r="D45" s="2379">
        <v>479227.71950742003</v>
      </c>
      <c r="E45" s="2379">
        <v>695786.09954658605</v>
      </c>
      <c r="F45" s="2379">
        <v>614860.85745547141</v>
      </c>
      <c r="G45" s="2379">
        <v>748443.97846477781</v>
      </c>
      <c r="H45" s="2379">
        <v>728262.1042436139</v>
      </c>
      <c r="I45" s="2379">
        <v>793825.31703647994</v>
      </c>
      <c r="J45" s="2379">
        <v>641801.37289764197</v>
      </c>
      <c r="K45" s="2379">
        <v>714543.51282274886</v>
      </c>
      <c r="L45" s="2379">
        <v>857163.13850231247</v>
      </c>
      <c r="M45" s="2379">
        <v>910690.46552063385</v>
      </c>
      <c r="N45" s="2379">
        <v>803490.35746379942</v>
      </c>
      <c r="O45" s="2379">
        <v>841334.31311859994</v>
      </c>
      <c r="P45" s="2379">
        <v>825736.79529539996</v>
      </c>
      <c r="Q45" s="2379">
        <v>885421.07879940001</v>
      </c>
      <c r="R45" s="2379">
        <v>827564.25883622409</v>
      </c>
      <c r="S45" s="2379">
        <v>835309.5152435028</v>
      </c>
      <c r="T45" s="2379">
        <v>841868.20620107255</v>
      </c>
      <c r="U45" s="2379">
        <v>930193.48602848721</v>
      </c>
      <c r="V45" s="2379">
        <v>826616.86599765008</v>
      </c>
      <c r="W45" s="2379">
        <v>842745.47138617502</v>
      </c>
      <c r="X45" s="2379">
        <v>850651.60693785991</v>
      </c>
      <c r="Y45" s="2379">
        <v>947041.33300259989</v>
      </c>
      <c r="Z45" s="2379">
        <v>832400.24584290397</v>
      </c>
      <c r="AA45" s="2379">
        <v>876619.85233002063</v>
      </c>
      <c r="AB45" s="2379">
        <v>838240.9218763645</v>
      </c>
      <c r="AC45" s="2379">
        <v>896469.34797245474</v>
      </c>
      <c r="AD45" s="2379">
        <v>971060.36813939398</v>
      </c>
      <c r="AE45" s="2379">
        <v>1018292.33368752</v>
      </c>
      <c r="AF45" s="2379">
        <v>946735.66509651346</v>
      </c>
      <c r="AG45" s="2379">
        <v>1037233.269112094</v>
      </c>
      <c r="AH45" s="2379">
        <v>1106949.4517133213</v>
      </c>
      <c r="AI45" s="2379">
        <v>905689.42920755281</v>
      </c>
      <c r="AJ45" s="2379">
        <v>1398407.0425890388</v>
      </c>
      <c r="AK45" s="2379">
        <v>1616173.132331559</v>
      </c>
    </row>
    <row r="46" spans="1:37" ht="16.5" thickBot="1">
      <c r="A46" s="2380" t="s">
        <v>1489</v>
      </c>
      <c r="B46" s="2381">
        <v>664559.38862300001</v>
      </c>
      <c r="C46" s="2381">
        <v>614766.67539175658</v>
      </c>
      <c r="D46" s="2381">
        <v>491511.11914244149</v>
      </c>
      <c r="E46" s="2381">
        <v>712620.23934430047</v>
      </c>
      <c r="F46" s="2381">
        <v>639127.39634051803</v>
      </c>
      <c r="G46" s="2381">
        <v>764796.29116842966</v>
      </c>
      <c r="H46" s="2381">
        <v>741642.01596001885</v>
      </c>
      <c r="I46" s="2381">
        <v>808691.65326122998</v>
      </c>
      <c r="J46" s="2381">
        <v>656960.73645864183</v>
      </c>
      <c r="K46" s="2381">
        <v>731911.64447914879</v>
      </c>
      <c r="L46" s="2381">
        <v>876159.8136543124</v>
      </c>
      <c r="M46" s="2381">
        <v>931286.93478012271</v>
      </c>
      <c r="N46" s="2381">
        <v>817760.49031600007</v>
      </c>
      <c r="O46" s="2381">
        <v>857686.93292799988</v>
      </c>
      <c r="P46" s="2381">
        <v>850606.51447349996</v>
      </c>
      <c r="Q46" s="2381">
        <v>902530.55692799995</v>
      </c>
      <c r="R46" s="2381">
        <v>840495.98592635454</v>
      </c>
      <c r="S46" s="2381">
        <v>848600.96415484999</v>
      </c>
      <c r="T46" s="2381">
        <v>867618.22604531993</v>
      </c>
      <c r="U46" s="2381">
        <v>954178.02734279621</v>
      </c>
      <c r="V46" s="2381">
        <v>849732.04659000004</v>
      </c>
      <c r="W46" s="2381">
        <v>856592.41263750009</v>
      </c>
      <c r="X46" s="2381">
        <v>879586.16709999996</v>
      </c>
      <c r="Y46" s="2381">
        <v>957949.29905999987</v>
      </c>
      <c r="Z46" s="2381">
        <v>860448.65429655008</v>
      </c>
      <c r="AA46" s="2381">
        <v>905063.78214400017</v>
      </c>
      <c r="AB46" s="2381">
        <v>879989.9617120499</v>
      </c>
      <c r="AC46" s="2381">
        <v>937039.95264789008</v>
      </c>
      <c r="AD46" s="2381">
        <v>1095395.2357726002</v>
      </c>
      <c r="AE46" s="2381">
        <v>1123851.1375</v>
      </c>
      <c r="AF46" s="2381">
        <v>1041372.2988199999</v>
      </c>
      <c r="AG46" s="2381">
        <v>1096776.6397560001</v>
      </c>
      <c r="AH46" s="2381">
        <v>1160489.9194904999</v>
      </c>
      <c r="AI46" s="2381">
        <v>963522.26261459303</v>
      </c>
      <c r="AJ46" s="2381">
        <v>1471921.2168841786</v>
      </c>
      <c r="AK46" s="2381">
        <v>1695800.8921132216</v>
      </c>
    </row>
    <row r="47" spans="1:37" ht="16.5" thickBot="1">
      <c r="A47" s="2384" t="s">
        <v>1493</v>
      </c>
      <c r="B47" s="2382">
        <v>58686.434117999997</v>
      </c>
      <c r="C47" s="2382">
        <v>54286.617517068509</v>
      </c>
      <c r="D47" s="2382">
        <v>43394.249302877026</v>
      </c>
      <c r="E47" s="2382">
        <v>62928.153637907621</v>
      </c>
      <c r="F47" s="2382">
        <v>51279.269579999993</v>
      </c>
      <c r="G47" s="2382">
        <v>61349.45451258</v>
      </c>
      <c r="H47" s="2382">
        <v>59515.754932499993</v>
      </c>
      <c r="I47" s="2382">
        <v>64935.885896999986</v>
      </c>
      <c r="J47" s="2382">
        <v>67390.910699999993</v>
      </c>
      <c r="K47" s="2382">
        <v>53013.773399999998</v>
      </c>
      <c r="L47" s="2382">
        <v>48294.547999999995</v>
      </c>
      <c r="M47" s="2382">
        <v>72547.430595084501</v>
      </c>
      <c r="N47" s="2382">
        <v>68049.824416000018</v>
      </c>
      <c r="O47" s="2382">
        <v>78654.521567999996</v>
      </c>
      <c r="P47" s="2382">
        <v>71846.249616000001</v>
      </c>
      <c r="Q47" s="2382">
        <v>63403.056288000007</v>
      </c>
      <c r="R47" s="2382">
        <v>70728.865415999986</v>
      </c>
      <c r="S47" s="2382">
        <v>81518.639095999999</v>
      </c>
      <c r="T47" s="2382">
        <v>76789.016581120013</v>
      </c>
      <c r="U47" s="2382">
        <v>73362.337274819118</v>
      </c>
      <c r="V47" s="2382">
        <v>67347.228900000002</v>
      </c>
      <c r="W47" s="2382">
        <v>73533.818399999989</v>
      </c>
      <c r="X47" s="2382">
        <v>81058.098800000007</v>
      </c>
      <c r="Y47" s="2382">
        <v>76443.995999999999</v>
      </c>
      <c r="Z47" s="2382">
        <v>61289.301204449999</v>
      </c>
      <c r="AA47" s="2382">
        <v>77205.872920000009</v>
      </c>
      <c r="AB47" s="2382">
        <v>81047.916283500002</v>
      </c>
      <c r="AC47" s="2382">
        <v>75199.878389999998</v>
      </c>
      <c r="AD47" s="2382">
        <v>77609.616082000008</v>
      </c>
      <c r="AE47" s="2382">
        <v>81103.397375</v>
      </c>
      <c r="AF47" s="2382">
        <v>80915.705524999998</v>
      </c>
      <c r="AG47" s="2382">
        <v>89829.501583500009</v>
      </c>
      <c r="AH47" s="2382">
        <v>213867.4003905</v>
      </c>
      <c r="AI47" s="2382">
        <v>21426.708454750802</v>
      </c>
      <c r="AJ47" s="2382">
        <v>32560.146319333602</v>
      </c>
      <c r="AK47" s="2382">
        <v>33069.062749393801</v>
      </c>
    </row>
    <row r="48" spans="1:37" ht="16.5" thickBot="1">
      <c r="A48" s="2384" t="s">
        <v>1494</v>
      </c>
      <c r="B48" s="2382">
        <v>605872.95450500003</v>
      </c>
      <c r="C48" s="2382">
        <v>560480.05787468818</v>
      </c>
      <c r="D48" s="2382">
        <v>448116.86983956449</v>
      </c>
      <c r="E48" s="2382">
        <v>649692.08570639289</v>
      </c>
      <c r="F48" s="2382">
        <v>587848.12676051795</v>
      </c>
      <c r="G48" s="2382">
        <v>703446.83665584971</v>
      </c>
      <c r="H48" s="2382">
        <v>682126.26102751889</v>
      </c>
      <c r="I48" s="2382">
        <v>743755.76736423001</v>
      </c>
      <c r="J48" s="2382">
        <v>589569.82575864182</v>
      </c>
      <c r="K48" s="2382">
        <v>678897.87107914872</v>
      </c>
      <c r="L48" s="2382">
        <v>827865.26565431245</v>
      </c>
      <c r="M48" s="2382">
        <v>858739.50418503827</v>
      </c>
      <c r="N48" s="2382">
        <v>749710.66590000002</v>
      </c>
      <c r="O48" s="2382">
        <v>779032.41135999991</v>
      </c>
      <c r="P48" s="2382">
        <v>778760.26485749998</v>
      </c>
      <c r="Q48" s="2382">
        <v>839127.50063999998</v>
      </c>
      <c r="R48" s="2382">
        <v>769767.12051035452</v>
      </c>
      <c r="S48" s="2382">
        <v>767082.32505885011</v>
      </c>
      <c r="T48" s="2382">
        <v>790829.20946419996</v>
      </c>
      <c r="U48" s="2382">
        <v>880815.69006797718</v>
      </c>
      <c r="V48" s="2382">
        <v>782384.81769000005</v>
      </c>
      <c r="W48" s="2382">
        <v>783058.5942375001</v>
      </c>
      <c r="X48" s="2382">
        <v>798528.06829999993</v>
      </c>
      <c r="Y48" s="2382">
        <v>881505.30305999995</v>
      </c>
      <c r="Z48" s="2382">
        <v>799159.35309210001</v>
      </c>
      <c r="AA48" s="2382">
        <v>827857.90922400006</v>
      </c>
      <c r="AB48" s="2382">
        <v>798942.04542854987</v>
      </c>
      <c r="AC48" s="2382">
        <v>861840.07425789</v>
      </c>
      <c r="AD48" s="2382">
        <v>1017785.6196906001</v>
      </c>
      <c r="AE48" s="2382">
        <v>1042747.740125</v>
      </c>
      <c r="AF48" s="2382">
        <v>960456.59329499991</v>
      </c>
      <c r="AG48" s="2382">
        <v>1006947.1381725001</v>
      </c>
      <c r="AH48" s="2382">
        <v>946622.51909999992</v>
      </c>
      <c r="AI48" s="2382">
        <v>942095.5541598422</v>
      </c>
      <c r="AJ48" s="2382">
        <v>1439361.0705648449</v>
      </c>
      <c r="AK48" s="2382">
        <v>1662731.8293638278</v>
      </c>
    </row>
    <row r="49" spans="1:37" ht="16.5" thickBot="1">
      <c r="A49" s="2386" t="s">
        <v>1495</v>
      </c>
      <c r="B49" s="2382">
        <v>605854.08000000007</v>
      </c>
      <c r="C49" s="2382">
        <v>560432.22264935076</v>
      </c>
      <c r="D49" s="2382">
        <v>447983.99125465844</v>
      </c>
      <c r="E49" s="2382">
        <v>649643.80953416275</v>
      </c>
      <c r="F49" s="2382">
        <v>587711.78310551797</v>
      </c>
      <c r="G49" s="2382">
        <v>703204.95259614964</v>
      </c>
      <c r="H49" s="2382">
        <v>682039.08575086889</v>
      </c>
      <c r="I49" s="2382">
        <v>743581.66296922998</v>
      </c>
      <c r="J49" s="2382">
        <v>589319.8848</v>
      </c>
      <c r="K49" s="2382">
        <v>678537.88589999999</v>
      </c>
      <c r="L49" s="2382">
        <v>827766.07599999988</v>
      </c>
      <c r="M49" s="2382">
        <v>858588.74783610215</v>
      </c>
      <c r="N49" s="2382">
        <v>749108.45960000006</v>
      </c>
      <c r="O49" s="2382">
        <v>778464.80039999995</v>
      </c>
      <c r="P49" s="2382">
        <v>778554.17729999998</v>
      </c>
      <c r="Q49" s="2382">
        <v>839074.99103999988</v>
      </c>
      <c r="R49" s="2382">
        <v>769245.34791500005</v>
      </c>
      <c r="S49" s="2382">
        <v>766701.59156199999</v>
      </c>
      <c r="T49" s="2382">
        <v>790449.63750000007</v>
      </c>
      <c r="U49" s="2382">
        <v>880521.24832381017</v>
      </c>
      <c r="V49" s="2382">
        <v>781406.04150000005</v>
      </c>
      <c r="W49" s="2382">
        <v>782153.42520000006</v>
      </c>
      <c r="X49" s="2382">
        <v>797738.89599999995</v>
      </c>
      <c r="Y49" s="2382">
        <v>880538.40119999996</v>
      </c>
      <c r="Z49" s="2382">
        <v>796989.72089430003</v>
      </c>
      <c r="AA49" s="2382">
        <v>812922.58268400014</v>
      </c>
      <c r="AB49" s="2382">
        <v>797646.36155999987</v>
      </c>
      <c r="AC49" s="2382">
        <v>860621.36487599998</v>
      </c>
      <c r="AD49" s="2382">
        <v>1015948.4590360001</v>
      </c>
      <c r="AE49" s="2382">
        <v>1040844.326795</v>
      </c>
      <c r="AF49" s="2382">
        <v>958039.77229374996</v>
      </c>
      <c r="AG49" s="2382">
        <v>1005884.9321535002</v>
      </c>
      <c r="AH49" s="2382">
        <v>945596.9855999999</v>
      </c>
      <c r="AI49" s="2382">
        <v>941160.95620729215</v>
      </c>
      <c r="AJ49" s="2382">
        <v>1436489.5671924001</v>
      </c>
      <c r="AK49" s="2382">
        <v>1659723.47678385</v>
      </c>
    </row>
    <row r="50" spans="1:37" ht="16.5" thickBot="1">
      <c r="A50" s="2380" t="s">
        <v>1496</v>
      </c>
      <c r="B50" s="2381">
        <v>-13015.444343850002</v>
      </c>
      <c r="C50" s="2381">
        <v>-20797.925836464383</v>
      </c>
      <c r="D50" s="2381">
        <v>-12283.399635021511</v>
      </c>
      <c r="E50" s="2381">
        <v>-16834.139797714426</v>
      </c>
      <c r="F50" s="2381">
        <v>-24266.538885046499</v>
      </c>
      <c r="G50" s="2381">
        <v>-16352.312703651889</v>
      </c>
      <c r="H50" s="2381">
        <v>-13379.911716404999</v>
      </c>
      <c r="I50" s="2381">
        <v>-14866.336224749997</v>
      </c>
      <c r="J50" s="2381">
        <v>-15159.363561</v>
      </c>
      <c r="K50" s="2381">
        <v>-17368.131656399997</v>
      </c>
      <c r="L50" s="2381">
        <v>-18996.675152</v>
      </c>
      <c r="M50" s="2381">
        <v>-20596.46925948876</v>
      </c>
      <c r="N50" s="2381">
        <v>-14270.132852200599</v>
      </c>
      <c r="O50" s="2381">
        <v>-16352.619809399999</v>
      </c>
      <c r="P50" s="2381">
        <v>-24869.7191781</v>
      </c>
      <c r="Q50" s="2381">
        <v>-17109.478128599996</v>
      </c>
      <c r="R50" s="2381">
        <v>-12931.72709013032</v>
      </c>
      <c r="S50" s="2381">
        <v>-13291.448911347246</v>
      </c>
      <c r="T50" s="2381">
        <v>-25750.019844247367</v>
      </c>
      <c r="U50" s="2381">
        <v>-23984.541314309092</v>
      </c>
      <c r="V50" s="2381">
        <v>-23115.180592349996</v>
      </c>
      <c r="W50" s="2381">
        <v>-13846.941251325001</v>
      </c>
      <c r="X50" s="2381">
        <v>-28934.560162140002</v>
      </c>
      <c r="Y50" s="2381">
        <v>-10907.966057400001</v>
      </c>
      <c r="Z50" s="2381">
        <v>-28048.408453646083</v>
      </c>
      <c r="AA50" s="2381">
        <v>-28443.929813979517</v>
      </c>
      <c r="AB50" s="2381">
        <v>-41749.039835685457</v>
      </c>
      <c r="AC50" s="2381">
        <v>-40570.604675435286</v>
      </c>
      <c r="AD50" s="2381">
        <v>-124334.86763320609</v>
      </c>
      <c r="AE50" s="2381">
        <v>-105558.80381247992</v>
      </c>
      <c r="AF50" s="2381">
        <v>-94636.633723486564</v>
      </c>
      <c r="AG50" s="2381">
        <v>-59543.370643906223</v>
      </c>
      <c r="AH50" s="2381">
        <v>-53540.467777178441</v>
      </c>
      <c r="AI50" s="2381">
        <v>-57832.833407040278</v>
      </c>
      <c r="AJ50" s="2381">
        <v>-73514.174295139397</v>
      </c>
      <c r="AK50" s="2381">
        <v>-79627.759781662389</v>
      </c>
    </row>
    <row r="51" spans="1:37" ht="16.5" thickBot="1">
      <c r="A51" s="2384" t="s">
        <v>1493</v>
      </c>
      <c r="B51" s="2382">
        <v>-1321.7996999999998</v>
      </c>
      <c r="C51" s="2382">
        <v>-7493.4458436740279</v>
      </c>
      <c r="D51" s="2382">
        <v>-1355.6182235362323</v>
      </c>
      <c r="E51" s="2382">
        <v>-3885.0536600675832</v>
      </c>
      <c r="F51" s="2382">
        <v>-10513.944</v>
      </c>
      <c r="G51" s="2382">
        <v>-121.74879900000001</v>
      </c>
      <c r="H51" s="2382">
        <v>-3529.6330499999995</v>
      </c>
      <c r="I51" s="2382">
        <v>-3220.4453999999992</v>
      </c>
      <c r="J51" s="2382">
        <v>-4345.3062</v>
      </c>
      <c r="K51" s="2382">
        <v>-5727.7982999999995</v>
      </c>
      <c r="L51" s="2382">
        <v>-6560.3239999999996</v>
      </c>
      <c r="M51" s="2382">
        <v>-8742.5085249488075</v>
      </c>
      <c r="N51" s="2382">
        <v>-3053.3697217006002</v>
      </c>
      <c r="O51" s="2382">
        <v>-2605.2515999999996</v>
      </c>
      <c r="P51" s="2382">
        <v>-9917.1324000000004</v>
      </c>
      <c r="Q51" s="2382">
        <v>-2370.654</v>
      </c>
      <c r="R51" s="2382">
        <v>0</v>
      </c>
      <c r="S51" s="2382">
        <v>0</v>
      </c>
      <c r="T51" s="2382">
        <v>-13182.748226000002</v>
      </c>
      <c r="U51" s="2382">
        <v>-12333.161345503027</v>
      </c>
      <c r="V51" s="2382">
        <v>-12468.3573</v>
      </c>
      <c r="W51" s="2382">
        <v>-798.87360000000001</v>
      </c>
      <c r="X51" s="2382">
        <v>-15020.410399999997</v>
      </c>
      <c r="Y51" s="2382">
        <v>-10.922800000000001</v>
      </c>
      <c r="Z51" s="2382">
        <v>0</v>
      </c>
      <c r="AA51" s="2382">
        <v>-498.48390000000001</v>
      </c>
      <c r="AB51" s="2382">
        <v>-7684.0785749999995</v>
      </c>
      <c r="AC51" s="2382">
        <v>-1765.7181551100002</v>
      </c>
      <c r="AD51" s="2382">
        <v>-8655.9328702000003</v>
      </c>
      <c r="AE51" s="2382">
        <v>-21097.89227</v>
      </c>
      <c r="AF51" s="2382">
        <v>0</v>
      </c>
      <c r="AG51" s="2382">
        <v>0</v>
      </c>
      <c r="AH51" s="2382">
        <v>0</v>
      </c>
      <c r="AI51" s="2382">
        <v>0</v>
      </c>
      <c r="AJ51" s="2382">
        <v>-2312.8155677999998</v>
      </c>
      <c r="AK51" s="2382">
        <v>0</v>
      </c>
    </row>
    <row r="52" spans="1:37" ht="16.5" thickBot="1">
      <c r="A52" s="2384" t="s">
        <v>1494</v>
      </c>
      <c r="B52" s="2382">
        <v>-11693.644643850002</v>
      </c>
      <c r="C52" s="2382">
        <v>-13304.479992790355</v>
      </c>
      <c r="D52" s="2382">
        <v>-10927.781411485277</v>
      </c>
      <c r="E52" s="2382">
        <v>-12949.086137646844</v>
      </c>
      <c r="F52" s="2382">
        <v>-13752.594885046499</v>
      </c>
      <c r="G52" s="2382">
        <v>-16230.563904651888</v>
      </c>
      <c r="H52" s="2382">
        <v>-9850.278666405</v>
      </c>
      <c r="I52" s="2382">
        <v>-11645.890824749999</v>
      </c>
      <c r="J52" s="2382">
        <v>-10814.057361000001</v>
      </c>
      <c r="K52" s="2382">
        <v>-11640.333356399999</v>
      </c>
      <c r="L52" s="2382">
        <v>-12436.351152000001</v>
      </c>
      <c r="M52" s="2382">
        <v>-11853.960734539955</v>
      </c>
      <c r="N52" s="2382">
        <v>-11216.7631305</v>
      </c>
      <c r="O52" s="2382">
        <v>-13747.368209400001</v>
      </c>
      <c r="P52" s="2382">
        <v>-14952.586778100002</v>
      </c>
      <c r="Q52" s="2382">
        <v>-14738.824128599997</v>
      </c>
      <c r="R52" s="2382">
        <v>-12931.72709013032</v>
      </c>
      <c r="S52" s="2382">
        <v>-13291.448911347246</v>
      </c>
      <c r="T52" s="2382">
        <v>-12567.271618247361</v>
      </c>
      <c r="U52" s="2382">
        <v>-11651.379968806064</v>
      </c>
      <c r="V52" s="2382">
        <v>-10646.82329235</v>
      </c>
      <c r="W52" s="2382">
        <v>-13048.067651325</v>
      </c>
      <c r="X52" s="2382">
        <v>-13914.149762139999</v>
      </c>
      <c r="Y52" s="2382">
        <v>-10897.043257400002</v>
      </c>
      <c r="Z52" s="2382">
        <v>-28048.408453646083</v>
      </c>
      <c r="AA52" s="2382">
        <v>-27945.445913979518</v>
      </c>
      <c r="AB52" s="2382">
        <v>-34064.961260685457</v>
      </c>
      <c r="AC52" s="2382">
        <v>-38804.886520325286</v>
      </c>
      <c r="AD52" s="2382">
        <v>-115678.93476300608</v>
      </c>
      <c r="AE52" s="2382">
        <v>-84460.911542479924</v>
      </c>
      <c r="AF52" s="2382">
        <v>-94636.633723486564</v>
      </c>
      <c r="AG52" s="2382">
        <v>-59543.370643906223</v>
      </c>
      <c r="AH52" s="2382">
        <v>-53540.467777178441</v>
      </c>
      <c r="AI52" s="2382">
        <v>-57832.833407040278</v>
      </c>
      <c r="AJ52" s="2382">
        <v>-71201.358727339408</v>
      </c>
      <c r="AK52" s="2382">
        <v>-79627.759781662389</v>
      </c>
    </row>
    <row r="53" spans="1:37" ht="16.5" thickBot="1">
      <c r="A53" s="2386" t="s">
        <v>1495</v>
      </c>
      <c r="B53" s="2382">
        <v>-964.17750000000001</v>
      </c>
      <c r="C53" s="2382">
        <v>-963.24288267857162</v>
      </c>
      <c r="D53" s="2382">
        <v>-395.48586727950317</v>
      </c>
      <c r="E53" s="2382">
        <v>-409.65262543169848</v>
      </c>
      <c r="F53" s="2382">
        <v>-1195.425</v>
      </c>
      <c r="G53" s="2382">
        <v>-1452.1844700000001</v>
      </c>
      <c r="H53" s="2382">
        <v>-501.69626999999991</v>
      </c>
      <c r="I53" s="2382">
        <v>-1071.9866999999999</v>
      </c>
      <c r="J53" s="2382">
        <v>-715.29509999999993</v>
      </c>
      <c r="K53" s="2382">
        <v>-1621.4121</v>
      </c>
      <c r="L53" s="2382">
        <v>-929.51599999999985</v>
      </c>
      <c r="M53" s="2382">
        <v>-1061.6223392541649</v>
      </c>
      <c r="N53" s="2382">
        <v>-921.02139999999997</v>
      </c>
      <c r="O53" s="2382">
        <v>-1799.1705200000001</v>
      </c>
      <c r="P53" s="2382">
        <v>-995.66549999999995</v>
      </c>
      <c r="Q53" s="2382">
        <v>-1251.2213999999988</v>
      </c>
      <c r="R53" s="2382">
        <v>-987.04556999999988</v>
      </c>
      <c r="S53" s="2382">
        <v>-966.38729760000001</v>
      </c>
      <c r="T53" s="2382">
        <v>-916.21895760000007</v>
      </c>
      <c r="U53" s="2382">
        <v>-914.37658760940963</v>
      </c>
      <c r="V53" s="2382">
        <v>-1076.607</v>
      </c>
      <c r="W53" s="2382">
        <v>-1076.607</v>
      </c>
      <c r="X53" s="2382">
        <v>-1076.6759999999999</v>
      </c>
      <c r="Y53" s="2382">
        <v>-1076.6759999999999</v>
      </c>
      <c r="Z53" s="2382">
        <v>-1076.5469699999999</v>
      </c>
      <c r="AA53" s="2382">
        <v>-1076.538</v>
      </c>
      <c r="AB53" s="2382">
        <v>-1076.5511099999999</v>
      </c>
      <c r="AC53" s="2382">
        <v>-2683.8204120000005</v>
      </c>
      <c r="AD53" s="2382">
        <v>-68284.529202000005</v>
      </c>
      <c r="AE53" s="2382">
        <v>-56397.432000000015</v>
      </c>
      <c r="AF53" s="2382">
        <v>-40142.474275</v>
      </c>
      <c r="AG53" s="2382">
        <v>-36705.643065000004</v>
      </c>
      <c r="AH53" s="2382">
        <v>-36682.619999999995</v>
      </c>
      <c r="AI53" s="2382">
        <v>-37070.959752000002</v>
      </c>
      <c r="AJ53" s="2382">
        <v>-56249.397240999999</v>
      </c>
      <c r="AK53" s="2382">
        <v>-55876.897415666666</v>
      </c>
    </row>
    <row r="54" spans="1:37" ht="16.5" thickBot="1">
      <c r="A54" s="2339" t="s">
        <v>1385</v>
      </c>
      <c r="B54" s="2379">
        <v>-930319.54690653924</v>
      </c>
      <c r="C54" s="2379">
        <v>95649.433698793146</v>
      </c>
      <c r="D54" s="2379">
        <v>-720623.37443815847</v>
      </c>
      <c r="E54" s="2379">
        <v>591321.89617628453</v>
      </c>
      <c r="F54" s="2379">
        <v>863628.67831048451</v>
      </c>
      <c r="G54" s="2379">
        <v>564439.7459178681</v>
      </c>
      <c r="H54" s="2379">
        <v>369627.08291631</v>
      </c>
      <c r="I54" s="2379">
        <v>51099.207040289039</v>
      </c>
      <c r="J54" s="2379">
        <v>-2296075.3319325596</v>
      </c>
      <c r="K54" s="2379">
        <v>-1038791.2445515138</v>
      </c>
      <c r="L54" s="2379">
        <v>3029202.5519233663</v>
      </c>
      <c r="M54" s="2379">
        <v>615379.5840437978</v>
      </c>
      <c r="N54" s="2379">
        <v>478322.67416849406</v>
      </c>
      <c r="O54" s="2379">
        <v>-849486.48537267139</v>
      </c>
      <c r="P54" s="2379">
        <v>-312853.35664355539</v>
      </c>
      <c r="Q54" s="2379">
        <v>-157118.67072236913</v>
      </c>
      <c r="R54" s="2379">
        <v>752620.64222957112</v>
      </c>
      <c r="S54" s="2379">
        <v>-521462.47858735186</v>
      </c>
      <c r="T54" s="2379">
        <v>-1232089.7703507927</v>
      </c>
      <c r="U54" s="2379">
        <v>-943707.38643212628</v>
      </c>
      <c r="V54" s="2379">
        <v>-340653.7128509914</v>
      </c>
      <c r="W54" s="2379">
        <v>524216.54006982042</v>
      </c>
      <c r="X54" s="2379">
        <v>1162076.5324263268</v>
      </c>
      <c r="Y54" s="2379">
        <v>-136522.68063480491</v>
      </c>
      <c r="Z54" s="2379">
        <v>395535.80622320535</v>
      </c>
      <c r="AA54" s="2379">
        <v>-28061.138711380201</v>
      </c>
      <c r="AB54" s="2379">
        <v>381822.51347038796</v>
      </c>
      <c r="AC54" s="2379">
        <v>1334917.2232855561</v>
      </c>
      <c r="AD54" s="2379">
        <v>1353253.4645567737</v>
      </c>
      <c r="AE54" s="2379">
        <v>-798025.66170371941</v>
      </c>
      <c r="AF54" s="2379">
        <v>-502448.67790006672</v>
      </c>
      <c r="AG54" s="2379">
        <v>-221179.66843068867</v>
      </c>
      <c r="AH54" s="2379">
        <v>-1494505.3298931161</v>
      </c>
      <c r="AI54" s="2379">
        <v>1572190.8635376974</v>
      </c>
      <c r="AJ54" s="2379">
        <v>2319209.3140584915</v>
      </c>
      <c r="AK54" s="2379">
        <v>-1773987.6496885277</v>
      </c>
    </row>
    <row r="55" spans="1:37" ht="16.5" thickBot="1">
      <c r="A55" s="2339" t="s">
        <v>1386</v>
      </c>
      <c r="B55" s="2379">
        <v>0</v>
      </c>
      <c r="C55" s="2379">
        <v>0</v>
      </c>
      <c r="D55" s="2379">
        <v>0</v>
      </c>
      <c r="E55" s="2379">
        <v>0</v>
      </c>
      <c r="F55" s="2379">
        <v>0</v>
      </c>
      <c r="G55" s="2379">
        <v>0</v>
      </c>
      <c r="H55" s="2379">
        <v>0</v>
      </c>
      <c r="I55" s="2379">
        <v>0</v>
      </c>
      <c r="J55" s="2379">
        <v>0</v>
      </c>
      <c r="K55" s="2379">
        <v>0</v>
      </c>
      <c r="L55" s="2379">
        <v>0</v>
      </c>
      <c r="M55" s="2379">
        <v>0</v>
      </c>
      <c r="N55" s="2379">
        <v>0</v>
      </c>
      <c r="O55" s="2379">
        <v>0</v>
      </c>
      <c r="P55" s="2379">
        <v>0</v>
      </c>
      <c r="Q55" s="2379">
        <v>0</v>
      </c>
      <c r="R55" s="2379">
        <v>0</v>
      </c>
      <c r="S55" s="2379">
        <v>0</v>
      </c>
      <c r="T55" s="2379">
        <v>0</v>
      </c>
      <c r="U55" s="2379">
        <v>0</v>
      </c>
      <c r="V55" s="2379">
        <v>0</v>
      </c>
      <c r="W55" s="2379">
        <v>0</v>
      </c>
      <c r="X55" s="2379">
        <v>0</v>
      </c>
      <c r="Y55" s="2379">
        <v>0</v>
      </c>
      <c r="Z55" s="2379">
        <v>0</v>
      </c>
      <c r="AA55" s="2379">
        <v>0</v>
      </c>
      <c r="AB55" s="2379">
        <v>0</v>
      </c>
      <c r="AC55" s="2379">
        <v>0</v>
      </c>
      <c r="AD55" s="2379">
        <v>0</v>
      </c>
      <c r="AE55" s="2379">
        <v>0</v>
      </c>
      <c r="AF55" s="2379">
        <v>0</v>
      </c>
      <c r="AG55" s="2379">
        <v>0</v>
      </c>
      <c r="AH55" s="2379">
        <v>0</v>
      </c>
      <c r="AI55" s="2379">
        <v>0</v>
      </c>
      <c r="AJ55" s="2379">
        <v>0</v>
      </c>
      <c r="AK55" s="2379">
        <v>0</v>
      </c>
    </row>
    <row r="56" spans="1:37" ht="16.5" thickBot="1">
      <c r="A56" s="2380" t="s">
        <v>1489</v>
      </c>
      <c r="B56" s="2381">
        <v>0</v>
      </c>
      <c r="C56" s="2381">
        <v>0</v>
      </c>
      <c r="D56" s="2381">
        <v>0</v>
      </c>
      <c r="E56" s="2381">
        <v>0</v>
      </c>
      <c r="F56" s="2381">
        <v>0</v>
      </c>
      <c r="G56" s="2381">
        <v>0</v>
      </c>
      <c r="H56" s="2381">
        <v>0</v>
      </c>
      <c r="I56" s="2381">
        <v>0</v>
      </c>
      <c r="J56" s="2381">
        <v>0</v>
      </c>
      <c r="K56" s="2381">
        <v>0</v>
      </c>
      <c r="L56" s="2381">
        <v>0</v>
      </c>
      <c r="M56" s="2381">
        <v>0</v>
      </c>
      <c r="N56" s="2381">
        <v>0</v>
      </c>
      <c r="O56" s="2381">
        <v>0</v>
      </c>
      <c r="P56" s="2381">
        <v>0</v>
      </c>
      <c r="Q56" s="2381">
        <v>0</v>
      </c>
      <c r="R56" s="2381">
        <v>0</v>
      </c>
      <c r="S56" s="2381">
        <v>0</v>
      </c>
      <c r="T56" s="2381">
        <v>0</v>
      </c>
      <c r="U56" s="2381">
        <v>0</v>
      </c>
      <c r="V56" s="2381">
        <v>0</v>
      </c>
      <c r="W56" s="2381">
        <v>0</v>
      </c>
      <c r="X56" s="2381">
        <v>0</v>
      </c>
      <c r="Y56" s="2381">
        <v>0</v>
      </c>
      <c r="Z56" s="2381">
        <v>0</v>
      </c>
      <c r="AA56" s="2381">
        <v>0</v>
      </c>
      <c r="AB56" s="2381">
        <v>0</v>
      </c>
      <c r="AC56" s="2381">
        <v>0</v>
      </c>
      <c r="AD56" s="2381">
        <v>0</v>
      </c>
      <c r="AE56" s="2381">
        <v>0</v>
      </c>
      <c r="AF56" s="2381">
        <v>0</v>
      </c>
      <c r="AG56" s="2381">
        <v>0</v>
      </c>
      <c r="AH56" s="2381">
        <v>0</v>
      </c>
      <c r="AI56" s="2381">
        <v>0</v>
      </c>
      <c r="AJ56" s="2381">
        <v>0</v>
      </c>
      <c r="AK56" s="2381">
        <v>0</v>
      </c>
    </row>
    <row r="57" spans="1:37" ht="16.5" thickBot="1">
      <c r="A57" s="2360" t="s">
        <v>1497</v>
      </c>
      <c r="B57" s="2382">
        <v>0</v>
      </c>
      <c r="C57" s="2382">
        <v>0</v>
      </c>
      <c r="D57" s="2382">
        <v>0</v>
      </c>
      <c r="E57" s="2382">
        <v>0</v>
      </c>
      <c r="F57" s="2382">
        <v>0</v>
      </c>
      <c r="G57" s="2382">
        <v>0</v>
      </c>
      <c r="H57" s="2382">
        <v>0</v>
      </c>
      <c r="I57" s="2382">
        <v>0</v>
      </c>
      <c r="J57" s="2382">
        <v>0</v>
      </c>
      <c r="K57" s="2382">
        <v>0</v>
      </c>
      <c r="L57" s="2382">
        <v>0</v>
      </c>
      <c r="M57" s="2382">
        <v>0</v>
      </c>
      <c r="N57" s="2382">
        <v>0</v>
      </c>
      <c r="O57" s="2382">
        <v>0</v>
      </c>
      <c r="P57" s="2382">
        <v>0</v>
      </c>
      <c r="Q57" s="2382">
        <v>0</v>
      </c>
      <c r="R57" s="2382">
        <v>0</v>
      </c>
      <c r="S57" s="2382">
        <v>0</v>
      </c>
      <c r="T57" s="2382">
        <v>0</v>
      </c>
      <c r="U57" s="2382">
        <v>0</v>
      </c>
      <c r="V57" s="2382">
        <v>0</v>
      </c>
      <c r="W57" s="2382">
        <v>0</v>
      </c>
      <c r="X57" s="2382">
        <v>0</v>
      </c>
      <c r="Y57" s="2382">
        <v>0</v>
      </c>
      <c r="Z57" s="2382">
        <v>0</v>
      </c>
      <c r="AA57" s="2382">
        <v>0</v>
      </c>
      <c r="AB57" s="2382">
        <v>0</v>
      </c>
      <c r="AC57" s="2382">
        <v>0</v>
      </c>
      <c r="AD57" s="2382">
        <v>0</v>
      </c>
      <c r="AE57" s="2382">
        <v>0</v>
      </c>
      <c r="AF57" s="2382">
        <v>0</v>
      </c>
      <c r="AG57" s="2382">
        <v>0</v>
      </c>
      <c r="AH57" s="2382">
        <v>0</v>
      </c>
      <c r="AI57" s="2382">
        <v>0</v>
      </c>
      <c r="AJ57" s="2382">
        <v>0</v>
      </c>
      <c r="AK57" s="2382">
        <v>0</v>
      </c>
    </row>
    <row r="58" spans="1:37" ht="16.5" thickBot="1">
      <c r="A58" s="2380" t="s">
        <v>1492</v>
      </c>
      <c r="B58" s="2382">
        <v>0</v>
      </c>
      <c r="C58" s="2382">
        <v>0</v>
      </c>
      <c r="D58" s="2382">
        <v>0</v>
      </c>
      <c r="E58" s="2382">
        <v>0</v>
      </c>
      <c r="F58" s="2382">
        <v>0</v>
      </c>
      <c r="G58" s="2382">
        <v>0</v>
      </c>
      <c r="H58" s="2382">
        <v>0</v>
      </c>
      <c r="I58" s="2382">
        <v>0</v>
      </c>
      <c r="J58" s="2382">
        <v>0</v>
      </c>
      <c r="K58" s="2382">
        <v>0</v>
      </c>
      <c r="L58" s="2382">
        <v>0</v>
      </c>
      <c r="M58" s="2382">
        <v>0</v>
      </c>
      <c r="N58" s="2382">
        <v>0</v>
      </c>
      <c r="O58" s="2382">
        <v>0</v>
      </c>
      <c r="P58" s="2382">
        <v>0</v>
      </c>
      <c r="Q58" s="2382">
        <v>0</v>
      </c>
      <c r="R58" s="2382">
        <v>0</v>
      </c>
      <c r="S58" s="2382">
        <v>0</v>
      </c>
      <c r="T58" s="2382">
        <v>0</v>
      </c>
      <c r="U58" s="2382">
        <v>0</v>
      </c>
      <c r="V58" s="2382">
        <v>0</v>
      </c>
      <c r="W58" s="2382">
        <v>0</v>
      </c>
      <c r="X58" s="2382">
        <v>0</v>
      </c>
      <c r="Y58" s="2382">
        <v>0</v>
      </c>
      <c r="Z58" s="2382">
        <v>0</v>
      </c>
      <c r="AA58" s="2382">
        <v>0</v>
      </c>
      <c r="AB58" s="2382">
        <v>0</v>
      </c>
      <c r="AC58" s="2382">
        <v>0</v>
      </c>
      <c r="AD58" s="2382">
        <v>0</v>
      </c>
      <c r="AE58" s="2382">
        <v>0</v>
      </c>
      <c r="AF58" s="2382">
        <v>0</v>
      </c>
      <c r="AG58" s="2382">
        <v>0</v>
      </c>
      <c r="AH58" s="2382">
        <v>0</v>
      </c>
      <c r="AI58" s="2382">
        <v>0</v>
      </c>
      <c r="AJ58" s="2382">
        <v>0</v>
      </c>
      <c r="AK58" s="2382">
        <v>0</v>
      </c>
    </row>
    <row r="59" spans="1:37" ht="16.5" thickBot="1">
      <c r="A59" s="2360" t="s">
        <v>1498</v>
      </c>
      <c r="B59" s="2382">
        <v>0</v>
      </c>
      <c r="C59" s="2382">
        <v>0</v>
      </c>
      <c r="D59" s="2382">
        <v>0</v>
      </c>
      <c r="E59" s="2382">
        <v>0</v>
      </c>
      <c r="F59" s="2382">
        <v>0</v>
      </c>
      <c r="G59" s="2382">
        <v>0</v>
      </c>
      <c r="H59" s="2382">
        <v>0</v>
      </c>
      <c r="I59" s="2382">
        <v>0</v>
      </c>
      <c r="J59" s="2382">
        <v>0</v>
      </c>
      <c r="K59" s="2382">
        <v>0</v>
      </c>
      <c r="L59" s="2382">
        <v>0</v>
      </c>
      <c r="M59" s="2382">
        <v>0</v>
      </c>
      <c r="N59" s="2382">
        <v>0</v>
      </c>
      <c r="O59" s="2382">
        <v>0</v>
      </c>
      <c r="P59" s="2382">
        <v>0</v>
      </c>
      <c r="Q59" s="2382">
        <v>0</v>
      </c>
      <c r="R59" s="2382">
        <v>0</v>
      </c>
      <c r="S59" s="2382">
        <v>0</v>
      </c>
      <c r="T59" s="2382">
        <v>0</v>
      </c>
      <c r="U59" s="2382">
        <v>0</v>
      </c>
      <c r="V59" s="2382">
        <v>0</v>
      </c>
      <c r="W59" s="2382">
        <v>0</v>
      </c>
      <c r="X59" s="2382">
        <v>0</v>
      </c>
      <c r="Y59" s="2382">
        <v>0</v>
      </c>
      <c r="Z59" s="2382">
        <v>0</v>
      </c>
      <c r="AA59" s="2382">
        <v>0</v>
      </c>
      <c r="AB59" s="2382">
        <v>0</v>
      </c>
      <c r="AC59" s="2382">
        <v>0</v>
      </c>
      <c r="AD59" s="2382">
        <v>0</v>
      </c>
      <c r="AE59" s="2382">
        <v>0</v>
      </c>
      <c r="AF59" s="2382">
        <v>0</v>
      </c>
      <c r="AG59" s="2382">
        <v>0</v>
      </c>
      <c r="AH59" s="2382">
        <v>0</v>
      </c>
      <c r="AI59" s="2382">
        <v>0</v>
      </c>
      <c r="AJ59" s="2382">
        <v>0</v>
      </c>
      <c r="AK59" s="2382">
        <v>0</v>
      </c>
    </row>
    <row r="60" spans="1:37" ht="16.5" thickBot="1">
      <c r="A60" s="2339" t="s">
        <v>1394</v>
      </c>
      <c r="B60" s="2379">
        <v>-930319.54690653924</v>
      </c>
      <c r="C60" s="2379">
        <v>95649.433698793146</v>
      </c>
      <c r="D60" s="2379">
        <v>-720623.37443815847</v>
      </c>
      <c r="E60" s="2379">
        <v>591321.89617628453</v>
      </c>
      <c r="F60" s="2379">
        <v>863628.67831048451</v>
      </c>
      <c r="G60" s="2379">
        <v>564439.7459178681</v>
      </c>
      <c r="H60" s="2379">
        <v>369627.08291631</v>
      </c>
      <c r="I60" s="2379">
        <v>51099.207040289039</v>
      </c>
      <c r="J60" s="2379">
        <v>-2296075.3319325596</v>
      </c>
      <c r="K60" s="2379">
        <v>-1038791.2445515138</v>
      </c>
      <c r="L60" s="2379">
        <v>3029202.5519233663</v>
      </c>
      <c r="M60" s="2379">
        <v>615379.5840437978</v>
      </c>
      <c r="N60" s="2379">
        <v>478322.67416849406</v>
      </c>
      <c r="O60" s="2379">
        <v>-849486.48537267139</v>
      </c>
      <c r="P60" s="2379">
        <v>-312853.35664355539</v>
      </c>
      <c r="Q60" s="2379">
        <v>-157118.67072236913</v>
      </c>
      <c r="R60" s="2379">
        <v>752620.64222957112</v>
      </c>
      <c r="S60" s="2379">
        <v>-521462.47858735186</v>
      </c>
      <c r="T60" s="2379">
        <v>-1232089.7703507927</v>
      </c>
      <c r="U60" s="2379">
        <v>-943707.38643212628</v>
      </c>
      <c r="V60" s="2379">
        <v>-340653.7128509914</v>
      </c>
      <c r="W60" s="2379">
        <v>524216.54006982042</v>
      </c>
      <c r="X60" s="2379">
        <v>1162076.5324263268</v>
      </c>
      <c r="Y60" s="2379">
        <v>-136522.68063480491</v>
      </c>
      <c r="Z60" s="2379">
        <v>395535.80622320535</v>
      </c>
      <c r="AA60" s="2379">
        <v>-28061.138711380201</v>
      </c>
      <c r="AB60" s="2379">
        <v>381822.51347038796</v>
      </c>
      <c r="AC60" s="2379">
        <v>1334917.2232855561</v>
      </c>
      <c r="AD60" s="2379">
        <v>1353253.4645567737</v>
      </c>
      <c r="AE60" s="2379">
        <v>-798025.66170371941</v>
      </c>
      <c r="AF60" s="2379">
        <v>-502448.67790006672</v>
      </c>
      <c r="AG60" s="2379">
        <v>-221179.66843068867</v>
      </c>
      <c r="AH60" s="2379">
        <v>-1494505.3298931161</v>
      </c>
      <c r="AI60" s="2379">
        <v>1572190.8635376974</v>
      </c>
      <c r="AJ60" s="2379">
        <v>2319209.3140584915</v>
      </c>
      <c r="AK60" s="2379">
        <v>-1773987.6496885277</v>
      </c>
    </row>
    <row r="61" spans="1:37" ht="16.5" thickBot="1">
      <c r="A61" s="2387" t="s">
        <v>1499</v>
      </c>
      <c r="B61" s="2379">
        <v>-1416694.949555214</v>
      </c>
      <c r="C61" s="2379">
        <v>-383567.05118188722</v>
      </c>
      <c r="D61" s="2379">
        <v>-920722.45401161094</v>
      </c>
      <c r="E61" s="2379">
        <v>602182.64586775738</v>
      </c>
      <c r="F61" s="2379">
        <v>992845.25092844362</v>
      </c>
      <c r="G61" s="2379">
        <v>224149.4856257707</v>
      </c>
      <c r="H61" s="2379">
        <v>-494356.98912730772</v>
      </c>
      <c r="I61" s="2379">
        <v>-501491.12786763039</v>
      </c>
      <c r="J61" s="2379">
        <v>-2720948.1078357128</v>
      </c>
      <c r="K61" s="2379">
        <v>-1292044.2674350769</v>
      </c>
      <c r="L61" s="2379">
        <v>2799281.5758136148</v>
      </c>
      <c r="M61" s="2379">
        <v>379348.81957454159</v>
      </c>
      <c r="N61" s="2379">
        <v>-175635.52266570501</v>
      </c>
      <c r="O61" s="2379">
        <v>-1456638.8334222224</v>
      </c>
      <c r="P61" s="2379">
        <v>-703687.53354753787</v>
      </c>
      <c r="Q61" s="2379">
        <v>-770297.76941952878</v>
      </c>
      <c r="R61" s="2379">
        <v>81378.934300300694</v>
      </c>
      <c r="S61" s="2379">
        <v>-1229118.5932577483</v>
      </c>
      <c r="T61" s="2379">
        <v>-2403579.2802471886</v>
      </c>
      <c r="U61" s="2379">
        <v>-2320155.1113355267</v>
      </c>
      <c r="V61" s="2379">
        <v>-1428992.8420726203</v>
      </c>
      <c r="W61" s="2379">
        <v>-568238.63050035783</v>
      </c>
      <c r="X61" s="2379">
        <v>668636.9523132639</v>
      </c>
      <c r="Y61" s="2379">
        <v>-833117.91870285978</v>
      </c>
      <c r="Z61" s="2379">
        <v>-135493.96840042266</v>
      </c>
      <c r="AA61" s="2379">
        <v>-1247459.9940585669</v>
      </c>
      <c r="AB61" s="2379">
        <v>-678087.9847286006</v>
      </c>
      <c r="AC61" s="2379">
        <v>912404.78149794356</v>
      </c>
      <c r="AD61" s="2379">
        <v>705223.93750549876</v>
      </c>
      <c r="AE61" s="2379">
        <v>-1021287.2149442272</v>
      </c>
      <c r="AF61" s="2379">
        <v>-696911.59766382037</v>
      </c>
      <c r="AG61" s="2379">
        <v>-464175.28332809475</v>
      </c>
      <c r="AH61" s="2379">
        <v>-1824453.189643116</v>
      </c>
      <c r="AI61" s="2379">
        <v>1429886.9417035391</v>
      </c>
      <c r="AJ61" s="2379">
        <v>983155.68466065789</v>
      </c>
      <c r="AK61" s="2379">
        <v>-1312061.0646979094</v>
      </c>
    </row>
    <row r="62" spans="1:37" ht="16.5" thickBot="1">
      <c r="A62" s="2388" t="s">
        <v>1500</v>
      </c>
      <c r="B62" s="2382">
        <v>-33393.48095889001</v>
      </c>
      <c r="C62" s="2382">
        <v>-30889.917842576047</v>
      </c>
      <c r="D62" s="2382">
        <v>-24691.993296224042</v>
      </c>
      <c r="E62" s="2382">
        <v>-35807.084411711527</v>
      </c>
      <c r="F62" s="2382">
        <v>-61933.54840696801</v>
      </c>
      <c r="G62" s="2382">
        <v>-77583.087081262202</v>
      </c>
      <c r="H62" s="2382">
        <v>-47787.043295099997</v>
      </c>
      <c r="I62" s="2382">
        <v>-39288.513496440013</v>
      </c>
      <c r="J62" s="2382">
        <v>39998.63508790802</v>
      </c>
      <c r="K62" s="2382">
        <v>-35296.843631743744</v>
      </c>
      <c r="L62" s="2382">
        <v>-39166.206166123775</v>
      </c>
      <c r="M62" s="2382">
        <v>-103415.26124837586</v>
      </c>
      <c r="N62" s="2382">
        <v>-42015.187990959981</v>
      </c>
      <c r="O62" s="2382">
        <v>-25641.930492080002</v>
      </c>
      <c r="P62" s="2382">
        <v>15842.895515189994</v>
      </c>
      <c r="Q62" s="2382">
        <v>-74387.19258827997</v>
      </c>
      <c r="R62" s="2382">
        <v>31914.883206129252</v>
      </c>
      <c r="S62" s="2382">
        <v>-92131.021804092714</v>
      </c>
      <c r="T62" s="2382">
        <v>-76776.62730243268</v>
      </c>
      <c r="U62" s="2382">
        <v>-103643.6596251548</v>
      </c>
      <c r="V62" s="2382">
        <v>-55719.623652000053</v>
      </c>
      <c r="W62" s="2382">
        <v>-23787.709679999974</v>
      </c>
      <c r="X62" s="2382">
        <v>35317.968768000042</v>
      </c>
      <c r="Y62" s="2382">
        <v>-148904.54046399999</v>
      </c>
      <c r="Z62" s="2382">
        <v>-54049.132777949999</v>
      </c>
      <c r="AA62" s="2382">
        <v>-67109.506680000006</v>
      </c>
      <c r="AB62" s="2382">
        <v>-63775.511843999993</v>
      </c>
      <c r="AC62" s="2382">
        <v>-68775.543400199997</v>
      </c>
      <c r="AD62" s="2382">
        <v>-72004.409092440008</v>
      </c>
      <c r="AE62" s="2382">
        <v>-73311.033705000009</v>
      </c>
      <c r="AF62" s="2382">
        <v>-72313.53621875</v>
      </c>
      <c r="AG62" s="2382">
        <v>-65131.548716475227</v>
      </c>
      <c r="AH62" s="2382">
        <v>-61409.808757500003</v>
      </c>
      <c r="AI62" s="2382">
        <v>-61852.149418949994</v>
      </c>
      <c r="AJ62" s="2382">
        <v>-111973.96792285</v>
      </c>
      <c r="AK62" s="2382">
        <v>-99594.218521200004</v>
      </c>
    </row>
    <row r="63" spans="1:37" ht="16.5" thickBot="1">
      <c r="A63" s="2388" t="s">
        <v>1501</v>
      </c>
      <c r="B63" s="2382">
        <v>-150162.41680830001</v>
      </c>
      <c r="C63" s="2382">
        <v>-138904.49827501993</v>
      </c>
      <c r="D63" s="2382">
        <v>-111033.92885994571</v>
      </c>
      <c r="E63" s="2382">
        <v>-161015.80846695096</v>
      </c>
      <c r="F63" s="2382">
        <v>-77933.885399999999</v>
      </c>
      <c r="G63" s="2382">
        <v>-20419.473871800004</v>
      </c>
      <c r="H63" s="2382">
        <v>-12199.654961999999</v>
      </c>
      <c r="I63" s="2382">
        <v>-10657.0728</v>
      </c>
      <c r="J63" s="2382">
        <v>-44006.263200000001</v>
      </c>
      <c r="K63" s="2382">
        <v>-39514.214879999992</v>
      </c>
      <c r="L63" s="2382">
        <v>-43854.057599999993</v>
      </c>
      <c r="M63" s="2382">
        <v>-41090.83600059856</v>
      </c>
      <c r="N63" s="2382">
        <v>-52945.917600000008</v>
      </c>
      <c r="O63" s="2382">
        <v>-57972.591600000007</v>
      </c>
      <c r="P63" s="2382">
        <v>-71617.687380000003</v>
      </c>
      <c r="Q63" s="2382">
        <v>-65178.00432</v>
      </c>
      <c r="R63" s="2382">
        <v>-28991.878499399998</v>
      </c>
      <c r="S63" s="2382">
        <v>-122630.9896626</v>
      </c>
      <c r="T63" s="2382">
        <v>-65895.629098800011</v>
      </c>
      <c r="U63" s="2382">
        <v>-108193.53171040326</v>
      </c>
      <c r="V63" s="2382">
        <v>-69415.40655</v>
      </c>
      <c r="W63" s="2382">
        <v>-176679.40027499999</v>
      </c>
      <c r="X63" s="2382">
        <v>-139715.87539999999</v>
      </c>
      <c r="Y63" s="2382">
        <v>-120774.95999999999</v>
      </c>
      <c r="Z63" s="2382">
        <v>-185491.38325049999</v>
      </c>
      <c r="AA63" s="2382">
        <v>-113488.40853003609</v>
      </c>
      <c r="AB63" s="2382">
        <v>-105420.87739199999</v>
      </c>
      <c r="AC63" s="2382">
        <v>-137426.75569350002</v>
      </c>
      <c r="AD63" s="2382">
        <v>-111414.53776250001</v>
      </c>
      <c r="AE63" s="2382">
        <v>-72160.474749999994</v>
      </c>
      <c r="AF63" s="2382">
        <v>-103547.30508749999</v>
      </c>
      <c r="AG63" s="2382">
        <v>-43260.432704999992</v>
      </c>
      <c r="AH63" s="2382">
        <v>-13482.356249999999</v>
      </c>
      <c r="AI63" s="2382">
        <v>-12791.129361750001</v>
      </c>
      <c r="AJ63" s="2382">
        <v>-14405.814250000001</v>
      </c>
      <c r="AK63" s="2382">
        <v>0</v>
      </c>
    </row>
    <row r="64" spans="1:37" ht="16.5" thickBot="1">
      <c r="A64" s="2388" t="s">
        <v>1502</v>
      </c>
      <c r="B64" s="2382">
        <v>-248700.968588024</v>
      </c>
      <c r="C64" s="2382">
        <v>-283751.93859910686</v>
      </c>
      <c r="D64" s="2382">
        <v>-443792.55814127153</v>
      </c>
      <c r="E64" s="2382">
        <v>-298416.38392554777</v>
      </c>
      <c r="F64" s="2382">
        <v>275136.52473541134</v>
      </c>
      <c r="G64" s="2382">
        <v>-208734.32488716731</v>
      </c>
      <c r="H64" s="2382">
        <v>-452042.13500020688</v>
      </c>
      <c r="I64" s="2382">
        <v>-595200.72997119103</v>
      </c>
      <c r="J64" s="2382">
        <v>-2972046.5363236214</v>
      </c>
      <c r="K64" s="2382">
        <v>-1693471.2740233326</v>
      </c>
      <c r="L64" s="2382">
        <v>2452690.883579738</v>
      </c>
      <c r="M64" s="2382">
        <v>187697.91837728722</v>
      </c>
      <c r="N64" s="2382">
        <v>40871.767125255778</v>
      </c>
      <c r="O64" s="2382">
        <v>-1580680.1709301432</v>
      </c>
      <c r="P64" s="2382">
        <v>-660936.95848272799</v>
      </c>
      <c r="Q64" s="2382">
        <v>-485002.98851124849</v>
      </c>
      <c r="R64" s="2382">
        <v>475553.76283857191</v>
      </c>
      <c r="S64" s="2382">
        <v>-972551.5912330565</v>
      </c>
      <c r="T64" s="2382">
        <v>-1451066.5832879555</v>
      </c>
      <c r="U64" s="2382">
        <v>-1609172.8479286609</v>
      </c>
      <c r="V64" s="2382">
        <v>-660720.87547061977</v>
      </c>
      <c r="W64" s="2382">
        <v>-826526.24564535869</v>
      </c>
      <c r="X64" s="2382">
        <v>633155.9217452649</v>
      </c>
      <c r="Y64" s="2382">
        <v>-762139.75423886115</v>
      </c>
      <c r="Z64" s="2382">
        <v>-747460.77301744977</v>
      </c>
      <c r="AA64" s="2382">
        <v>-1077732.0536330394</v>
      </c>
      <c r="AB64" s="2382">
        <v>-344346.92479981622</v>
      </c>
      <c r="AC64" s="2382">
        <v>480552.02458964346</v>
      </c>
      <c r="AD64" s="2382">
        <v>-53530.703007561686</v>
      </c>
      <c r="AE64" s="2382">
        <v>-1086519.4896687712</v>
      </c>
      <c r="AF64" s="2382">
        <v>-216573.34592775768</v>
      </c>
      <c r="AG64" s="2382">
        <v>-663693.46512003161</v>
      </c>
      <c r="AH64" s="2382">
        <v>-1894636.9746356157</v>
      </c>
      <c r="AI64" s="2382">
        <v>1334324.6922532388</v>
      </c>
      <c r="AJ64" s="2382">
        <v>292349.73128650733</v>
      </c>
      <c r="AK64" s="2382">
        <v>-216761.67648981349</v>
      </c>
    </row>
    <row r="65" spans="1:37" ht="16.5" thickBot="1">
      <c r="A65" s="2388" t="s">
        <v>1503</v>
      </c>
      <c r="B65" s="2382">
        <v>-984438.08320000011</v>
      </c>
      <c r="C65" s="2382">
        <v>69979.303534815655</v>
      </c>
      <c r="D65" s="2382">
        <v>-341203.97371416976</v>
      </c>
      <c r="E65" s="2382">
        <v>1097421.9226719677</v>
      </c>
      <c r="F65" s="2382">
        <v>857576.16000000027</v>
      </c>
      <c r="G65" s="2382">
        <v>530886.37146600022</v>
      </c>
      <c r="H65" s="2382">
        <v>17671.844129999172</v>
      </c>
      <c r="I65" s="2382">
        <v>143655.18840000057</v>
      </c>
      <c r="J65" s="2382">
        <v>255106.05659999989</v>
      </c>
      <c r="K65" s="2382">
        <v>476238.06509999943</v>
      </c>
      <c r="L65" s="2382">
        <v>429610.95600000001</v>
      </c>
      <c r="M65" s="2382">
        <v>336156.9984462288</v>
      </c>
      <c r="N65" s="2382">
        <v>-121546.18420000082</v>
      </c>
      <c r="O65" s="2382">
        <v>207655.85960000075</v>
      </c>
      <c r="P65" s="2382">
        <v>13024.216800000044</v>
      </c>
      <c r="Q65" s="2382">
        <v>-145729.58400000032</v>
      </c>
      <c r="R65" s="2382">
        <v>-397097.83324500045</v>
      </c>
      <c r="S65" s="2382">
        <v>-41804.990557998957</v>
      </c>
      <c r="T65" s="2382">
        <v>-809840.44055800047</v>
      </c>
      <c r="U65" s="2382">
        <v>-499145.07207130786</v>
      </c>
      <c r="V65" s="2382">
        <v>-643136.9364000007</v>
      </c>
      <c r="W65" s="2382">
        <v>458754.72510000085</v>
      </c>
      <c r="X65" s="2382">
        <v>139878.93719999891</v>
      </c>
      <c r="Y65" s="2382">
        <v>198701.33600000135</v>
      </c>
      <c r="Z65" s="2382">
        <v>851507.32064547704</v>
      </c>
      <c r="AA65" s="2382">
        <v>10869.974784508693</v>
      </c>
      <c r="AB65" s="2382">
        <v>-164544.67069278442</v>
      </c>
      <c r="AC65" s="2382">
        <v>638055.05600200011</v>
      </c>
      <c r="AD65" s="2382">
        <v>942173.58736800042</v>
      </c>
      <c r="AE65" s="2382">
        <v>210703.78317954409</v>
      </c>
      <c r="AF65" s="2382">
        <v>-304477.41042981268</v>
      </c>
      <c r="AG65" s="2382">
        <v>307910.1632134121</v>
      </c>
      <c r="AH65" s="2382">
        <v>145075.94999999987</v>
      </c>
      <c r="AI65" s="2382">
        <v>170205.52823100018</v>
      </c>
      <c r="AJ65" s="2382">
        <v>817185.73554700054</v>
      </c>
      <c r="AK65" s="2382">
        <v>-995705.16968689603</v>
      </c>
    </row>
    <row r="66" spans="1:37" ht="16.5" thickBot="1">
      <c r="A66" s="2387" t="s">
        <v>1504</v>
      </c>
      <c r="B66" s="2379">
        <v>486375.40264867479</v>
      </c>
      <c r="C66" s="2379">
        <v>479216.48488068033</v>
      </c>
      <c r="D66" s="2379">
        <v>200099.07957345244</v>
      </c>
      <c r="E66" s="2379">
        <v>-10860.749691472858</v>
      </c>
      <c r="F66" s="2379">
        <v>-129216.57261795909</v>
      </c>
      <c r="G66" s="2379">
        <v>340290.2602920974</v>
      </c>
      <c r="H66" s="2379">
        <v>863984.07204361772</v>
      </c>
      <c r="I66" s="2379">
        <v>552590.3349079194</v>
      </c>
      <c r="J66" s="2379">
        <v>424872.77590315364</v>
      </c>
      <c r="K66" s="2379">
        <v>253253.02288356301</v>
      </c>
      <c r="L66" s="2379">
        <v>229920.9761097515</v>
      </c>
      <c r="M66" s="2379">
        <v>236030.76446925613</v>
      </c>
      <c r="N66" s="2379">
        <v>653958.19683419901</v>
      </c>
      <c r="O66" s="2379">
        <v>607152.34804955125</v>
      </c>
      <c r="P66" s="2379">
        <v>390834.17690398247</v>
      </c>
      <c r="Q66" s="2379">
        <v>613179.09869715967</v>
      </c>
      <c r="R66" s="2379">
        <v>671241.70792927034</v>
      </c>
      <c r="S66" s="2379">
        <v>707656.11467039643</v>
      </c>
      <c r="T66" s="2379">
        <v>1171489.5098963957</v>
      </c>
      <c r="U66" s="2379">
        <v>1376447.7249034005</v>
      </c>
      <c r="V66" s="2379">
        <v>1088339.1292216289</v>
      </c>
      <c r="W66" s="2379">
        <v>1092455.1705701782</v>
      </c>
      <c r="X66" s="2379">
        <v>493439.58011306298</v>
      </c>
      <c r="Y66" s="2379">
        <v>696595.2380680549</v>
      </c>
      <c r="Z66" s="2379">
        <v>531029.77462362801</v>
      </c>
      <c r="AA66" s="2379">
        <v>1219398.8553471866</v>
      </c>
      <c r="AB66" s="2379">
        <v>1059910.4981989886</v>
      </c>
      <c r="AC66" s="2379">
        <v>422512.44178761257</v>
      </c>
      <c r="AD66" s="2379">
        <v>648029.5270512749</v>
      </c>
      <c r="AE66" s="2379">
        <v>223261.55324050775</v>
      </c>
      <c r="AF66" s="2379">
        <v>194462.91976375371</v>
      </c>
      <c r="AG66" s="2379">
        <v>242995.61489740605</v>
      </c>
      <c r="AH66" s="2379">
        <v>329947.85974999983</v>
      </c>
      <c r="AI66" s="2379">
        <v>142303.9218341583</v>
      </c>
      <c r="AJ66" s="2379">
        <v>1336053.6293978337</v>
      </c>
      <c r="AK66" s="2379">
        <v>-461926.58499061828</v>
      </c>
    </row>
    <row r="67" spans="1:37" ht="16.5" thickBot="1">
      <c r="A67" s="2388" t="s">
        <v>1505</v>
      </c>
      <c r="B67" s="2382">
        <v>284576.08143466664</v>
      </c>
      <c r="C67" s="2382">
        <v>333206.145543302</v>
      </c>
      <c r="D67" s="2382">
        <v>130107.92836009167</v>
      </c>
      <c r="E67" s="2382">
        <v>222899.3164912223</v>
      </c>
      <c r="F67" s="2382">
        <v>291999.0024</v>
      </c>
      <c r="G67" s="2382">
        <v>356330.57109540008</v>
      </c>
      <c r="H67" s="2382">
        <v>278198.72133000003</v>
      </c>
      <c r="I67" s="2382">
        <v>347658.99189333332</v>
      </c>
      <c r="J67" s="2382">
        <v>189658.16030914901</v>
      </c>
      <c r="K67" s="2382">
        <v>224045.24440446956</v>
      </c>
      <c r="L67" s="2382">
        <v>264874.3761148653</v>
      </c>
      <c r="M67" s="2382">
        <v>230634.21002715849</v>
      </c>
      <c r="N67" s="2382">
        <v>340728.55064999999</v>
      </c>
      <c r="O67" s="2382">
        <v>370120.71249999991</v>
      </c>
      <c r="P67" s="2382">
        <v>320630.13269999996</v>
      </c>
      <c r="Q67" s="2382">
        <v>328754.11139999999</v>
      </c>
      <c r="R67" s="2382">
        <v>272182.70035371423</v>
      </c>
      <c r="S67" s="2382">
        <v>128920.11070211638</v>
      </c>
      <c r="T67" s="2382">
        <v>230957.84895888806</v>
      </c>
      <c r="U67" s="2382">
        <v>481357.87014350703</v>
      </c>
      <c r="V67" s="2382">
        <v>239033.79919999998</v>
      </c>
      <c r="W67" s="2382">
        <v>303229.28451199998</v>
      </c>
      <c r="X67" s="2382">
        <v>176794.04818666662</v>
      </c>
      <c r="Y67" s="2382">
        <v>156052.79527999999</v>
      </c>
      <c r="Z67" s="2382">
        <v>175923.76708124997</v>
      </c>
      <c r="AA67" s="2382">
        <v>215472.87176172127</v>
      </c>
      <c r="AB67" s="2382">
        <v>180228.04769374998</v>
      </c>
      <c r="AC67" s="2382">
        <v>165143.2937518</v>
      </c>
      <c r="AD67" s="2382">
        <v>142935.63634656667</v>
      </c>
      <c r="AE67" s="2382">
        <v>123392.585225</v>
      </c>
      <c r="AF67" s="2382">
        <v>238544.28067187502</v>
      </c>
      <c r="AG67" s="2382">
        <v>98603.800327744902</v>
      </c>
      <c r="AH67" s="2382">
        <v>174358.01975000001</v>
      </c>
      <c r="AI67" s="2382">
        <v>189023.57472390003</v>
      </c>
      <c r="AJ67" s="2382">
        <v>420409.67919583333</v>
      </c>
      <c r="AK67" s="2382">
        <v>386738.18797987502</v>
      </c>
    </row>
    <row r="68" spans="1:37" ht="16.5" thickBot="1">
      <c r="A68" s="2388" t="s">
        <v>1506</v>
      </c>
      <c r="B68" s="2389">
        <v>116480.26659879999</v>
      </c>
      <c r="C68" s="2389">
        <v>25789.573049053437</v>
      </c>
      <c r="D68" s="2389">
        <v>25563.366490963472</v>
      </c>
      <c r="E68" s="2389">
        <v>-12370.378211761785</v>
      </c>
      <c r="F68" s="2389">
        <v>-59725.461599999995</v>
      </c>
      <c r="G68" s="2389">
        <v>40006.3619808</v>
      </c>
      <c r="H68" s="2389">
        <v>53492.661822000009</v>
      </c>
      <c r="I68" s="2389">
        <v>38824.756799999988</v>
      </c>
      <c r="J68" s="2389">
        <v>126829.4228405571</v>
      </c>
      <c r="K68" s="2389">
        <v>89401.037694210885</v>
      </c>
      <c r="L68" s="2389">
        <v>136801.94282956244</v>
      </c>
      <c r="M68" s="2390">
        <v>205852.57233950152</v>
      </c>
      <c r="N68" s="2389">
        <v>171352.93250032639</v>
      </c>
      <c r="O68" s="2389">
        <v>240584.14858930095</v>
      </c>
      <c r="P68" s="2389">
        <v>171725.25542052701</v>
      </c>
      <c r="Q68" s="2390">
        <v>209351.64056617775</v>
      </c>
      <c r="R68" s="2390">
        <v>597918.35364231362</v>
      </c>
      <c r="S68" s="2390">
        <v>409053.11265381187</v>
      </c>
      <c r="T68" s="2390">
        <v>803775.53021583951</v>
      </c>
      <c r="U68" s="2390">
        <v>876204.4544068072</v>
      </c>
      <c r="V68" s="2390">
        <v>930438.72939429723</v>
      </c>
      <c r="W68" s="2390">
        <v>696514.28383963159</v>
      </c>
      <c r="X68" s="2390">
        <v>219800.36261803517</v>
      </c>
      <c r="Y68" s="2390">
        <v>283424.65188492776</v>
      </c>
      <c r="Z68" s="2390">
        <v>14400.041563986686</v>
      </c>
      <c r="AA68" s="2390">
        <v>449732.99524773273</v>
      </c>
      <c r="AB68" s="2390">
        <v>481771.35889386339</v>
      </c>
      <c r="AC68" s="2390">
        <v>-123434.47566424165</v>
      </c>
      <c r="AD68" s="2390">
        <v>53095.825284407918</v>
      </c>
      <c r="AE68" s="2390">
        <v>296291.0562859698</v>
      </c>
      <c r="AF68" s="2390">
        <v>-76108.315526161881</v>
      </c>
      <c r="AG68" s="2390">
        <v>226615.0229592596</v>
      </c>
      <c r="AH68" s="2390">
        <v>44609.721250000002</v>
      </c>
      <c r="AI68" s="2390">
        <v>121783.49462403034</v>
      </c>
      <c r="AJ68" s="2390">
        <v>240955.91049494906</v>
      </c>
      <c r="AK68" s="2390">
        <v>92308.521225600009</v>
      </c>
    </row>
    <row r="69" spans="1:37" ht="16.5" thickBot="1">
      <c r="A69" s="2388" t="s">
        <v>1507</v>
      </c>
      <c r="B69" s="2382">
        <v>85319.054615208166</v>
      </c>
      <c r="C69" s="2382">
        <v>120220.76628832491</v>
      </c>
      <c r="D69" s="2382">
        <v>44427.784722397308</v>
      </c>
      <c r="E69" s="2382">
        <v>-221389.68797093336</v>
      </c>
      <c r="F69" s="2382">
        <v>-361490.11341795907</v>
      </c>
      <c r="G69" s="2382">
        <v>-56046.67278410263</v>
      </c>
      <c r="H69" s="2382">
        <v>532292.6888916177</v>
      </c>
      <c r="I69" s="2382">
        <v>166106.58621458613</v>
      </c>
      <c r="J69" s="2382">
        <v>108385.19275344753</v>
      </c>
      <c r="K69" s="2382">
        <v>-60193.259215117403</v>
      </c>
      <c r="L69" s="2382">
        <v>-171755.34283467624</v>
      </c>
      <c r="M69" s="2382">
        <v>-200456.01789740386</v>
      </c>
      <c r="N69" s="2382">
        <v>141876.71368387266</v>
      </c>
      <c r="O69" s="2382">
        <v>-3552.5130397496409</v>
      </c>
      <c r="P69" s="2382">
        <v>-101521.2112165445</v>
      </c>
      <c r="Q69" s="2382">
        <v>75073.346730981895</v>
      </c>
      <c r="R69" s="2382">
        <v>-198859.34606675754</v>
      </c>
      <c r="S69" s="2382">
        <v>169682.89131446811</v>
      </c>
      <c r="T69" s="2382">
        <v>136756.13072166833</v>
      </c>
      <c r="U69" s="2382">
        <v>18885.400353086156</v>
      </c>
      <c r="V69" s="2382">
        <v>-81133.39937266834</v>
      </c>
      <c r="W69" s="2382">
        <v>92711.602218546876</v>
      </c>
      <c r="X69" s="2382">
        <v>96845.169308361204</v>
      </c>
      <c r="Y69" s="2382">
        <v>257117.79090312711</v>
      </c>
      <c r="Z69" s="2382">
        <v>340705.96597839135</v>
      </c>
      <c r="AA69" s="2382">
        <v>554192.98833773262</v>
      </c>
      <c r="AB69" s="2382">
        <v>397911.0916113751</v>
      </c>
      <c r="AC69" s="2382">
        <v>380803.62370005419</v>
      </c>
      <c r="AD69" s="2382">
        <v>451998.06542030029</v>
      </c>
      <c r="AE69" s="2382">
        <v>-196422.088270462</v>
      </c>
      <c r="AF69" s="2382">
        <v>32026.954618040581</v>
      </c>
      <c r="AG69" s="2382">
        <v>-82223.208389598411</v>
      </c>
      <c r="AH69" s="2382">
        <v>110980.11874999978</v>
      </c>
      <c r="AI69" s="2382">
        <v>-168503.14751377207</v>
      </c>
      <c r="AJ69" s="2382">
        <v>674688.03970705136</v>
      </c>
      <c r="AK69" s="2382">
        <v>-940973.29419609334</v>
      </c>
    </row>
    <row r="70" spans="1:37" ht="16.5" thickBot="1">
      <c r="A70" s="2339" t="s">
        <v>1446</v>
      </c>
      <c r="B70" s="2391">
        <v>-172017.26853183543</v>
      </c>
      <c r="C70" s="2391">
        <v>-1308012.7823387925</v>
      </c>
      <c r="D70" s="2391">
        <v>-458821.83144832455</v>
      </c>
      <c r="E70" s="2391">
        <v>-520457.39429778769</v>
      </c>
      <c r="F70" s="2391">
        <v>-1048036.9914564923</v>
      </c>
      <c r="G70" s="2391">
        <v>-885716.09263285436</v>
      </c>
      <c r="H70" s="2391">
        <v>-872991.77709086088</v>
      </c>
      <c r="I70" s="2391">
        <v>-1121132.3663822617</v>
      </c>
      <c r="J70" s="2391">
        <v>2050898.0643934158</v>
      </c>
      <c r="K70" s="2391">
        <v>434000.95061782468</v>
      </c>
      <c r="L70" s="2391">
        <v>-3362283.5357838986</v>
      </c>
      <c r="M70" s="2391">
        <v>-1607007.5137591686</v>
      </c>
      <c r="N70" s="2391">
        <v>-1329933.8010304233</v>
      </c>
      <c r="O70" s="2391">
        <v>-177561.58969706213</v>
      </c>
      <c r="P70" s="2391">
        <v>811762.6067495601</v>
      </c>
      <c r="Q70" s="2391">
        <v>-396462.6302452783</v>
      </c>
      <c r="R70" s="2391">
        <v>-1456902.53827565</v>
      </c>
      <c r="S70" s="2391">
        <v>313323.67006952496</v>
      </c>
      <c r="T70" s="2391">
        <v>-107981.93819951717</v>
      </c>
      <c r="U70" s="2391">
        <v>238297.59403390842</v>
      </c>
      <c r="V70" s="2391">
        <v>-682039.04582544696</v>
      </c>
      <c r="W70" s="2391">
        <v>-1241167.1377003803</v>
      </c>
      <c r="X70" s="2391">
        <v>-1735420.7729236379</v>
      </c>
      <c r="Y70" s="2391">
        <v>-694301.25977826212</v>
      </c>
      <c r="Z70" s="2391">
        <v>-896957.96357262484</v>
      </c>
      <c r="AA70" s="2391">
        <v>57064.685052719629</v>
      </c>
      <c r="AB70" s="2391">
        <v>-596186.6203771244</v>
      </c>
      <c r="AC70" s="2391">
        <v>-834200.54510076437</v>
      </c>
      <c r="AD70" s="2391">
        <v>-233091.55426752361</v>
      </c>
      <c r="AE70" s="2391">
        <v>1204741.4567723386</v>
      </c>
      <c r="AF70" s="2391">
        <v>1621554.4784005957</v>
      </c>
      <c r="AG70" s="2391">
        <v>616886.47398114612</v>
      </c>
      <c r="AH70" s="2391">
        <v>1305877.0566305544</v>
      </c>
      <c r="AI70" s="2391">
        <v>-1188526.1295495052</v>
      </c>
      <c r="AJ70" s="2391">
        <v>-2304382.1319170417</v>
      </c>
      <c r="AK70" s="2391">
        <v>784045.38767962845</v>
      </c>
    </row>
    <row r="71" spans="1:37" ht="15" thickBot="1"/>
    <row r="72" spans="1:37" ht="16.5" thickBot="1">
      <c r="A72" s="2394" t="s">
        <v>1447</v>
      </c>
      <c r="B72" s="2368" t="s">
        <v>1141</v>
      </c>
      <c r="C72" s="2368" t="s">
        <v>1142</v>
      </c>
      <c r="D72" s="2368" t="s">
        <v>1143</v>
      </c>
      <c r="E72" s="2368" t="s">
        <v>1144</v>
      </c>
      <c r="F72" s="2368" t="s">
        <v>1146</v>
      </c>
      <c r="G72" s="2368" t="s">
        <v>1147</v>
      </c>
      <c r="H72" s="2368" t="s">
        <v>1148</v>
      </c>
      <c r="I72" s="2368" t="s">
        <v>1149</v>
      </c>
      <c r="J72" s="2368" t="s">
        <v>1018</v>
      </c>
      <c r="K72" s="2368" t="s">
        <v>1019</v>
      </c>
      <c r="L72" s="2368" t="s">
        <v>1020</v>
      </c>
      <c r="M72" s="2368" t="s">
        <v>1021</v>
      </c>
      <c r="N72" s="2368" t="s">
        <v>1023</v>
      </c>
      <c r="O72" s="2368" t="s">
        <v>1024</v>
      </c>
      <c r="P72" s="2368" t="s">
        <v>1025</v>
      </c>
      <c r="Q72" s="2368" t="s">
        <v>1026</v>
      </c>
      <c r="R72" s="2368" t="s">
        <v>1028</v>
      </c>
      <c r="S72" s="2368" t="s">
        <v>1029</v>
      </c>
      <c r="T72" s="2368" t="s">
        <v>1030</v>
      </c>
      <c r="U72" s="2368" t="s">
        <v>1031</v>
      </c>
      <c r="V72" s="2368" t="s">
        <v>1175</v>
      </c>
      <c r="W72" s="2368" t="s">
        <v>1176</v>
      </c>
      <c r="X72" s="2368" t="s">
        <v>1110</v>
      </c>
      <c r="Y72" s="2368" t="s">
        <v>1177</v>
      </c>
      <c r="Z72" s="2368" t="s">
        <v>1289</v>
      </c>
      <c r="AA72" s="2368" t="s">
        <v>1448</v>
      </c>
      <c r="AB72" s="2368" t="s">
        <v>1449</v>
      </c>
      <c r="AC72" s="2368" t="s">
        <v>1450</v>
      </c>
      <c r="AD72" s="2368" t="s">
        <v>1293</v>
      </c>
      <c r="AE72" s="2368" t="s">
        <v>1294</v>
      </c>
      <c r="AF72" s="2368" t="s">
        <v>1295</v>
      </c>
      <c r="AG72" s="2368" t="s">
        <v>1467</v>
      </c>
      <c r="AH72" s="2368" t="s">
        <v>1297</v>
      </c>
      <c r="AI72" s="2368" t="s">
        <v>1298</v>
      </c>
      <c r="AJ72" s="2368" t="s">
        <v>1299</v>
      </c>
      <c r="AK72" s="2368" t="s">
        <v>1300</v>
      </c>
    </row>
    <row r="73" spans="1:37" ht="16.5" thickBot="1">
      <c r="A73" s="2367" t="s">
        <v>1452</v>
      </c>
      <c r="B73" s="2341">
        <v>20.186492818106665</v>
      </c>
      <c r="C73" s="2341">
        <v>20.868677488945941</v>
      </c>
      <c r="D73" s="2341">
        <v>18.163210678110094</v>
      </c>
      <c r="E73" s="2341">
        <v>-1.0611359888907472</v>
      </c>
      <c r="F73" s="2341">
        <v>3.3158378166215767</v>
      </c>
      <c r="G73" s="2341">
        <v>5.375119835311577</v>
      </c>
      <c r="H73" s="2341">
        <v>7.5814735090286591</v>
      </c>
      <c r="I73" s="2341">
        <v>15.277934290632414</v>
      </c>
      <c r="J73" s="2341">
        <v>1.9168883081223806</v>
      </c>
      <c r="K73" s="2341">
        <v>4.6021387674757079</v>
      </c>
      <c r="L73" s="2341">
        <v>2.2944851715850305</v>
      </c>
      <c r="M73" s="2341">
        <v>6.6016642679400537</v>
      </c>
      <c r="N73" s="2341">
        <v>5.7987505663082715</v>
      </c>
      <c r="O73" s="2341">
        <v>6.7436745053054459</v>
      </c>
      <c r="P73" s="2341">
        <v>-3.1309167193166205</v>
      </c>
      <c r="Q73" s="2341">
        <v>3.1762933187587152</v>
      </c>
      <c r="R73" s="2341">
        <v>4.2235543869974173</v>
      </c>
      <c r="S73" s="2341">
        <v>1.1583666091703424</v>
      </c>
      <c r="T73" s="2341">
        <v>7.2077094207387074</v>
      </c>
      <c r="U73" s="2341">
        <v>3.6700096785782086</v>
      </c>
      <c r="V73" s="2341">
        <v>5.5214476875356215</v>
      </c>
      <c r="W73" s="2341">
        <v>3.5581250159478257</v>
      </c>
      <c r="X73" s="2341">
        <v>2.7710419956205419</v>
      </c>
      <c r="Y73" s="2341">
        <v>3.8403122785999519</v>
      </c>
      <c r="Z73" s="2341">
        <v>2.4860073138624093</v>
      </c>
      <c r="AA73" s="2341">
        <v>-0.13344271165179833</v>
      </c>
      <c r="AB73" s="2341">
        <v>0.9347349269392059</v>
      </c>
      <c r="AC73" s="2341">
        <v>-2.0474963415859668</v>
      </c>
      <c r="AD73" s="2341">
        <v>-5.3235330402504859</v>
      </c>
      <c r="AE73" s="2341">
        <v>-1.7621305851965596</v>
      </c>
      <c r="AF73" s="2341">
        <v>-1.2568063384227093</v>
      </c>
      <c r="AG73" s="2341">
        <v>-1.5187984737232822</v>
      </c>
      <c r="AH73" s="2341">
        <v>0.83973904960555601</v>
      </c>
      <c r="AI73" s="2341">
        <v>-1.6206311242239333</v>
      </c>
      <c r="AJ73" s="2341">
        <v>-5.513539267901113E-2</v>
      </c>
      <c r="AK73" s="2341">
        <v>3.3381309479264933</v>
      </c>
    </row>
    <row r="74" spans="1:37" ht="16.5" thickBot="1">
      <c r="A74" s="2367" t="s">
        <v>1453</v>
      </c>
      <c r="B74" s="2341">
        <v>-17.036434408393369</v>
      </c>
      <c r="C74" s="2341">
        <v>1.6464347805462645</v>
      </c>
      <c r="D74" s="2341">
        <v>-11.097449974077591</v>
      </c>
      <c r="E74" s="2341">
        <v>8.8545453424286915</v>
      </c>
      <c r="F74" s="2341">
        <v>15.528869508141312</v>
      </c>
      <c r="G74" s="2341">
        <v>9.4433695637508279</v>
      </c>
      <c r="H74" s="2341">
        <v>5.56717221088571</v>
      </c>
      <c r="I74" s="2341">
        <v>0.72959451830918065</v>
      </c>
      <c r="J74" s="2341">
        <v>-17.951582553007459</v>
      </c>
      <c r="K74" s="2341">
        <v>-7.9046596908333084</v>
      </c>
      <c r="L74" s="2341">
        <v>20.867178475808771</v>
      </c>
      <c r="M74" s="2341">
        <v>4.0968283460590209</v>
      </c>
      <c r="N74" s="2341">
        <v>3.256972331882571</v>
      </c>
      <c r="O74" s="2341">
        <v>-5.5777918220821867</v>
      </c>
      <c r="P74" s="2341">
        <v>-1.9633185891051568</v>
      </c>
      <c r="Q74" s="2341">
        <v>-0.90150260349360611</v>
      </c>
      <c r="R74" s="2341">
        <v>4.513440190752176</v>
      </c>
      <c r="S74" s="2341">
        <v>-2.9021244400899757</v>
      </c>
      <c r="T74" s="2341">
        <v>-6.6269177897652787</v>
      </c>
      <c r="U74" s="2341">
        <v>-4.9097918391193565</v>
      </c>
      <c r="V74" s="2341">
        <v>-1.8391659069785335</v>
      </c>
      <c r="W74" s="2341">
        <v>2.6016129858325105</v>
      </c>
      <c r="X74" s="2341">
        <v>5.6164563032591408</v>
      </c>
      <c r="Y74" s="2341">
        <v>-0.63104792874475435</v>
      </c>
      <c r="Z74" s="2341">
        <v>1.9610320221252815</v>
      </c>
      <c r="AA74" s="2341">
        <v>-0.12910677879231008</v>
      </c>
      <c r="AB74" s="2341">
        <v>1.6649374952858369</v>
      </c>
      <c r="AC74" s="2341">
        <v>5.4586520682831337</v>
      </c>
      <c r="AD74" s="2341">
        <v>6.4312930695359674</v>
      </c>
      <c r="AE74" s="2341">
        <v>-3.4575136823063271</v>
      </c>
      <c r="AF74" s="2341">
        <v>-0.56427254941800786</v>
      </c>
      <c r="AG74" s="2341">
        <v>-0.84892991002227469</v>
      </c>
      <c r="AH74" s="2341">
        <v>-6.6532681641420162</v>
      </c>
      <c r="AI74" s="2341">
        <v>6.6410624197430463</v>
      </c>
      <c r="AJ74" s="2341">
        <v>8.624060527183163</v>
      </c>
      <c r="AK74" s="2341">
        <v>-5.9819681429172293</v>
      </c>
    </row>
    <row r="75" spans="1:37" ht="16.5" thickBot="1">
      <c r="A75" s="2367" t="s">
        <v>1454</v>
      </c>
      <c r="B75" s="2341">
        <v>18.027477643922019</v>
      </c>
      <c r="C75" s="2341">
        <v>-1.2045691731009005</v>
      </c>
      <c r="D75" s="2341">
        <v>5.2544701761883079</v>
      </c>
      <c r="E75" s="2341">
        <v>-16.432965254473402</v>
      </c>
      <c r="F75" s="2341">
        <v>-15.42003944100758</v>
      </c>
      <c r="G75" s="2341">
        <v>-8.882004214567905</v>
      </c>
      <c r="H75" s="2341">
        <v>-5.6397300137060729</v>
      </c>
      <c r="I75" s="2341">
        <v>-2.0511088929555363</v>
      </c>
      <c r="J75" s="2341">
        <v>-1.9945153240998288</v>
      </c>
      <c r="K75" s="2341">
        <v>-3.6239233399215776</v>
      </c>
      <c r="L75" s="2341">
        <v>-2.9594483499701023</v>
      </c>
      <c r="M75" s="2341">
        <v>-2.2379317671068719</v>
      </c>
      <c r="N75" s="2341">
        <v>0.82762658005598755</v>
      </c>
      <c r="O75" s="2341">
        <v>-1.3634839110785848</v>
      </c>
      <c r="P75" s="2341">
        <v>-8.1733778490698225E-2</v>
      </c>
      <c r="Q75" s="2341">
        <v>0.83615523717218165</v>
      </c>
      <c r="R75" s="2341">
        <v>2.3813820930012364</v>
      </c>
      <c r="S75" s="2341">
        <v>0.23265966353852663</v>
      </c>
      <c r="T75" s="2341">
        <v>4.3558076298914301</v>
      </c>
      <c r="U75" s="2341">
        <v>2.5968837762918269</v>
      </c>
      <c r="V75" s="2341">
        <v>3.472251974141547</v>
      </c>
      <c r="W75" s="2341">
        <v>-2.2767352017798279</v>
      </c>
      <c r="X75" s="2341">
        <v>-0.67605180606289395</v>
      </c>
      <c r="Y75" s="2341">
        <v>-0.91845593668814607</v>
      </c>
      <c r="Z75" s="2341">
        <v>-4.2216990133064574</v>
      </c>
      <c r="AA75" s="2341">
        <v>-5.0011777655067445E-2</v>
      </c>
      <c r="AB75" s="2341">
        <v>0.7174972198362104</v>
      </c>
      <c r="AC75" s="2341">
        <v>-2.6090910285444626</v>
      </c>
      <c r="AD75" s="2341">
        <v>-4.4776493254530658</v>
      </c>
      <c r="AE75" s="2341">
        <v>-0.91289196352616986</v>
      </c>
      <c r="AF75" s="2341">
        <v>0.34194187820630495</v>
      </c>
      <c r="AG75" s="2341">
        <v>-1.1818181526645126</v>
      </c>
      <c r="AH75" s="2341">
        <v>-0.64585196199112194</v>
      </c>
      <c r="AI75" s="2341">
        <v>-0.71896203150801896</v>
      </c>
      <c r="AJ75" s="2341">
        <v>-3.0387335901886967</v>
      </c>
      <c r="AK75" s="2341">
        <v>3.3575637383105761</v>
      </c>
    </row>
    <row r="76" spans="1:37" ht="16.5" thickBot="1">
      <c r="A76" s="2367" t="s">
        <v>1455</v>
      </c>
      <c r="B76" s="2341">
        <v>59756.51</v>
      </c>
      <c r="C76" s="2341">
        <v>59157.15</v>
      </c>
      <c r="D76" s="2341">
        <v>62081.86</v>
      </c>
      <c r="E76" s="2341">
        <v>53000.36</v>
      </c>
      <c r="F76" s="2341">
        <v>47081.96</v>
      </c>
      <c r="G76" s="2341">
        <v>43462.74</v>
      </c>
      <c r="H76" s="2341">
        <v>43343.33</v>
      </c>
      <c r="I76" s="2341">
        <v>42382.49</v>
      </c>
      <c r="J76" s="2341">
        <v>40667.03</v>
      </c>
      <c r="K76" s="2341">
        <v>37468.44</v>
      </c>
      <c r="L76" s="2341">
        <v>34589.01</v>
      </c>
      <c r="M76" s="2341">
        <v>32339.25</v>
      </c>
      <c r="N76" s="2341">
        <v>33221.800000000003</v>
      </c>
      <c r="O76" s="2341">
        <v>31890.91</v>
      </c>
      <c r="P76" s="2341">
        <v>31740.23</v>
      </c>
      <c r="Q76" s="2341">
        <v>32639.78</v>
      </c>
      <c r="R76" s="2341">
        <v>35197.440000000002</v>
      </c>
      <c r="S76" s="2341">
        <v>35412.5</v>
      </c>
      <c r="T76" s="2341">
        <v>40640.400000000001</v>
      </c>
      <c r="U76" s="2341">
        <v>43830.42</v>
      </c>
      <c r="V76" s="2341">
        <v>47884.12</v>
      </c>
      <c r="W76" s="2341">
        <v>44957</v>
      </c>
      <c r="X76" s="2341">
        <v>44108.480000000003</v>
      </c>
      <c r="Y76" s="2341">
        <v>42847.31</v>
      </c>
      <c r="Z76" s="2341">
        <v>37399.21900202</v>
      </c>
      <c r="AA76" s="2341">
        <v>37330.034074529998</v>
      </c>
      <c r="AB76" s="2341">
        <v>38278.620000000003</v>
      </c>
      <c r="AC76" s="2341">
        <v>34241.54</v>
      </c>
      <c r="AD76" s="2341">
        <v>29357.21</v>
      </c>
      <c r="AE76" s="2341">
        <v>28335.21</v>
      </c>
      <c r="AF76" s="2341">
        <v>29880.21</v>
      </c>
      <c r="AG76" s="2341">
        <v>28284.82</v>
      </c>
      <c r="AH76" s="2341">
        <v>27336.38</v>
      </c>
      <c r="AI76" s="2341">
        <v>26505.5</v>
      </c>
      <c r="AJ76" s="2341">
        <v>23806.51</v>
      </c>
      <c r="AK76" s="2341">
        <v>26990.58</v>
      </c>
    </row>
    <row r="77" spans="1:37" ht="16.5" thickBot="1">
      <c r="A77" s="2367" t="s">
        <v>1456</v>
      </c>
      <c r="B77" s="2341">
        <v>20.573243231419681</v>
      </c>
      <c r="C77" s="2341">
        <v>15.589937219531858</v>
      </c>
      <c r="D77" s="2341">
        <v>17.543950042027365</v>
      </c>
      <c r="E77" s="2341">
        <v>16.944496832322081</v>
      </c>
      <c r="F77" s="2341">
        <v>20.274459232795699</v>
      </c>
      <c r="G77" s="2341">
        <v>17.297878636047813</v>
      </c>
      <c r="H77" s="2341">
        <v>15.087956319951113</v>
      </c>
      <c r="I77" s="2341">
        <v>15.898726169629404</v>
      </c>
      <c r="J77" s="2341">
        <v>9.8413065642444426</v>
      </c>
      <c r="K77" s="2341">
        <v>10.350437357315114</v>
      </c>
      <c r="L77" s="2341">
        <v>8.2296348180805534</v>
      </c>
      <c r="M77" s="2341">
        <v>8.9050218467125326</v>
      </c>
      <c r="N77" s="2341">
        <v>7.3169490200421023</v>
      </c>
      <c r="O77" s="2341">
        <v>6.773919873938131</v>
      </c>
      <c r="P77" s="2341">
        <v>4.886010178543768</v>
      </c>
      <c r="Q77" s="2341">
        <v>6.5593960398613849</v>
      </c>
      <c r="R77" s="2341">
        <v>6.7315629051310539</v>
      </c>
      <c r="S77" s="2341">
        <v>6.8610562091616556</v>
      </c>
      <c r="T77" s="2341">
        <v>11.989625721706611</v>
      </c>
      <c r="U77" s="2341">
        <v>10.905282346417756</v>
      </c>
      <c r="V77" s="2341">
        <v>12.514456973359618</v>
      </c>
      <c r="W77" s="2341">
        <v>9.4981912181673067</v>
      </c>
      <c r="X77" s="2341">
        <v>9.9360974903158059</v>
      </c>
      <c r="Y77" s="2341">
        <v>10.404234966094528</v>
      </c>
      <c r="Z77" s="2341">
        <v>7.6960937912949587</v>
      </c>
      <c r="AA77" s="2341">
        <v>6.7522973642019695</v>
      </c>
      <c r="AB77" s="2341">
        <v>7.7910107873947085</v>
      </c>
      <c r="AC77" s="2341">
        <v>6.5470523784605117</v>
      </c>
      <c r="AD77" s="2341">
        <v>5.9440245895664754</v>
      </c>
      <c r="AE77" s="2341">
        <v>6.5316835470681491</v>
      </c>
      <c r="AF77" s="2341">
        <v>6.7489750395449821</v>
      </c>
      <c r="AG77" s="2341">
        <v>7.5618008521037696</v>
      </c>
      <c r="AH77" s="2341">
        <v>9.7232180363369309</v>
      </c>
      <c r="AI77" s="2341">
        <v>7.1596628812254322</v>
      </c>
      <c r="AJ77" s="2341">
        <v>9.0454813968491319</v>
      </c>
      <c r="AK77" s="2341">
        <v>10.581211612532012</v>
      </c>
    </row>
    <row r="78" spans="1:37" ht="16.5" thickBot="1">
      <c r="A78" s="2367" t="s">
        <v>1457</v>
      </c>
      <c r="B78" s="2341">
        <v>3755.1</v>
      </c>
      <c r="C78" s="2341">
        <v>3741.6</v>
      </c>
      <c r="D78" s="2341">
        <v>3682.8</v>
      </c>
      <c r="E78" s="2341">
        <v>3720.36</v>
      </c>
      <c r="F78" s="2341">
        <v>3627.5</v>
      </c>
      <c r="G78" s="2341">
        <v>3627.5</v>
      </c>
      <c r="H78" s="2341">
        <v>3719.24</v>
      </c>
      <c r="I78" s="2341">
        <v>3947.3</v>
      </c>
      <c r="J78" s="2341">
        <v>4306.18</v>
      </c>
      <c r="K78" s="2341">
        <v>4269.71</v>
      </c>
      <c r="L78" s="2341">
        <v>4534.1899999999996</v>
      </c>
      <c r="M78" s="2341">
        <v>4578.7700000000004</v>
      </c>
      <c r="N78" s="2341">
        <v>5227.05</v>
      </c>
      <c r="O78" s="2341">
        <v>5398.04</v>
      </c>
      <c r="P78" s="2341">
        <v>5633.71</v>
      </c>
      <c r="Q78" s="2395">
        <v>5666.58</v>
      </c>
      <c r="R78" s="2395">
        <v>5993.54</v>
      </c>
      <c r="S78" s="2395">
        <v>6035.66</v>
      </c>
      <c r="T78" s="2395">
        <v>6296.17</v>
      </c>
      <c r="U78" s="2395">
        <v>6527.07</v>
      </c>
      <c r="V78" s="2395">
        <v>6670.72</v>
      </c>
      <c r="W78" s="2395">
        <v>6920.1</v>
      </c>
      <c r="X78" s="2395">
        <v>8264.34</v>
      </c>
      <c r="Y78" s="2395">
        <v>8821.9</v>
      </c>
      <c r="Z78" s="2395">
        <v>9166.02</v>
      </c>
      <c r="AA78" s="2395">
        <v>9377.1136999999999</v>
      </c>
      <c r="AB78" s="2395">
        <v>9518.9500000000007</v>
      </c>
      <c r="AC78" s="2395">
        <v>9711.4500000000007</v>
      </c>
      <c r="AD78" s="2395">
        <v>9464.11</v>
      </c>
      <c r="AE78" s="2395">
        <v>10316.82</v>
      </c>
      <c r="AF78" s="2395">
        <v>10617.35</v>
      </c>
      <c r="AG78" s="2395">
        <v>10718.431494799999</v>
      </c>
      <c r="AH78" s="2395">
        <v>11194.64</v>
      </c>
      <c r="AI78" s="2395">
        <v>11261.89</v>
      </c>
      <c r="AJ78" s="2395">
        <v>11261.89</v>
      </c>
      <c r="AK78" s="2395">
        <v>11261.89</v>
      </c>
    </row>
    <row r="79" spans="1:37" ht="16.5" thickBot="1">
      <c r="A79" s="2367" t="s">
        <v>1508</v>
      </c>
      <c r="B79" s="2341">
        <v>0</v>
      </c>
      <c r="C79" s="2341">
        <v>0</v>
      </c>
      <c r="D79" s="2341">
        <v>0</v>
      </c>
      <c r="E79" s="2341">
        <v>0</v>
      </c>
      <c r="F79" s="2341">
        <v>0</v>
      </c>
      <c r="G79" s="2341">
        <v>0</v>
      </c>
      <c r="H79" s="2341">
        <v>0</v>
      </c>
      <c r="I79" s="2341">
        <v>0</v>
      </c>
      <c r="J79" s="2341">
        <v>0</v>
      </c>
      <c r="K79" s="2341">
        <v>0</v>
      </c>
      <c r="L79" s="2341">
        <v>0</v>
      </c>
      <c r="M79" s="2341">
        <v>0</v>
      </c>
      <c r="N79" s="2341">
        <v>0</v>
      </c>
      <c r="O79" s="2341">
        <v>0</v>
      </c>
      <c r="P79" s="2341">
        <v>0</v>
      </c>
      <c r="Q79" s="2341">
        <v>0</v>
      </c>
      <c r="R79" s="2341">
        <v>0</v>
      </c>
      <c r="S79" s="2341">
        <v>0</v>
      </c>
      <c r="T79" s="2341">
        <v>0</v>
      </c>
      <c r="U79" s="2341">
        <v>0</v>
      </c>
      <c r="V79" s="2341">
        <v>0</v>
      </c>
      <c r="W79" s="2341">
        <v>0</v>
      </c>
      <c r="X79" s="2341">
        <v>0</v>
      </c>
      <c r="Y79" s="2341">
        <v>0</v>
      </c>
      <c r="Z79" s="2341">
        <v>0</v>
      </c>
      <c r="AA79" s="2341">
        <v>0</v>
      </c>
      <c r="AB79" s="2341">
        <v>0</v>
      </c>
      <c r="AC79" s="2341">
        <v>0</v>
      </c>
      <c r="AD79" s="2341">
        <v>0</v>
      </c>
      <c r="AE79" s="2341">
        <v>0</v>
      </c>
      <c r="AF79" s="2341">
        <v>0</v>
      </c>
      <c r="AG79" s="2341">
        <v>0</v>
      </c>
      <c r="AH79" s="2341">
        <v>0</v>
      </c>
      <c r="AI79" s="2341">
        <v>0</v>
      </c>
      <c r="AJ79" s="2341">
        <v>0</v>
      </c>
      <c r="AK79" s="2341">
        <v>0</v>
      </c>
    </row>
    <row r="80" spans="1:37" ht="16.5" thickBot="1">
      <c r="A80" s="2367" t="s">
        <v>1459</v>
      </c>
      <c r="B80" s="2341">
        <v>116.87</v>
      </c>
      <c r="C80" s="2341">
        <v>116.75671305194807</v>
      </c>
      <c r="D80" s="2341">
        <v>116.66249772256731</v>
      </c>
      <c r="E80" s="2341">
        <v>120.84148242822965</v>
      </c>
      <c r="F80" s="2341">
        <v>145.16</v>
      </c>
      <c r="G80" s="2341">
        <v>146.69</v>
      </c>
      <c r="H80" s="2341">
        <v>149.75</v>
      </c>
      <c r="I80" s="2341">
        <v>148.77000000000001</v>
      </c>
      <c r="J80" s="2341">
        <v>148.71</v>
      </c>
      <c r="K80" s="2341">
        <v>148.88999999999999</v>
      </c>
      <c r="L80" s="2341">
        <v>149.19999999999999</v>
      </c>
      <c r="M80" s="2341">
        <v>149.41904845238091</v>
      </c>
      <c r="N80" s="2341">
        <v>150.74</v>
      </c>
      <c r="O80" s="2341">
        <v>153.16</v>
      </c>
      <c r="P80" s="2341">
        <v>152.01</v>
      </c>
      <c r="Q80" s="2341">
        <v>154.44</v>
      </c>
      <c r="R80" s="2341">
        <v>156.6739</v>
      </c>
      <c r="S80" s="2341">
        <v>156.0703</v>
      </c>
      <c r="T80" s="2341">
        <v>156.13820000000001</v>
      </c>
      <c r="U80" s="2341">
        <v>156.03696034290269</v>
      </c>
      <c r="V80" s="2341">
        <v>156.03</v>
      </c>
      <c r="W80" s="2341">
        <v>156.03</v>
      </c>
      <c r="X80" s="2341">
        <v>156.04</v>
      </c>
      <c r="Y80" s="2341">
        <v>156.04</v>
      </c>
      <c r="Z80" s="2341">
        <v>156.0213</v>
      </c>
      <c r="AA80" s="2341">
        <v>156.02000000000001</v>
      </c>
      <c r="AB80" s="2341">
        <v>156.02189999999999</v>
      </c>
      <c r="AC80" s="2341">
        <v>160.32380000000001</v>
      </c>
      <c r="AD80" s="2341">
        <v>197.56540000000001</v>
      </c>
      <c r="AE80" s="2341">
        <v>197.47000000000003</v>
      </c>
      <c r="AF80" s="2341">
        <v>196.4975</v>
      </c>
      <c r="AG80" s="2341">
        <v>196.48650000000001</v>
      </c>
      <c r="AH80" s="2341">
        <v>196.5</v>
      </c>
      <c r="AI80" s="2341">
        <v>208.63890000000001</v>
      </c>
      <c r="AJ80" s="2341">
        <v>303.28030000000001</v>
      </c>
      <c r="AK80" s="2341">
        <v>304.70490000000001</v>
      </c>
    </row>
    <row r="81" spans="1:37" ht="16.5" thickBot="1">
      <c r="A81" s="2367" t="s">
        <v>1460</v>
      </c>
      <c r="B81" s="2341">
        <v>118.04</v>
      </c>
      <c r="C81" s="2341">
        <v>117.83883333333334</v>
      </c>
      <c r="D81" s="2341">
        <v>117.74489999999999</v>
      </c>
      <c r="E81" s="2341">
        <v>120.64773333333333</v>
      </c>
      <c r="F81" s="2341">
        <v>146.88</v>
      </c>
      <c r="G81" s="2341">
        <v>147.76</v>
      </c>
      <c r="H81" s="2341">
        <v>150.91999999999999</v>
      </c>
      <c r="I81" s="2341">
        <v>149.96</v>
      </c>
      <c r="J81" s="2341">
        <v>149.94</v>
      </c>
      <c r="K81" s="2341">
        <v>150.13</v>
      </c>
      <c r="L81" s="2341">
        <v>150.47</v>
      </c>
      <c r="M81" s="2341">
        <v>150.65033333333332</v>
      </c>
      <c r="N81" s="2341">
        <v>152</v>
      </c>
      <c r="O81" s="2341">
        <v>154.41999999999999</v>
      </c>
      <c r="P81" s="2341">
        <v>153.28</v>
      </c>
      <c r="Q81" s="2341">
        <v>155.74</v>
      </c>
      <c r="R81" s="2341">
        <v>157.94749999999999</v>
      </c>
      <c r="S81" s="2341">
        <v>157.3493</v>
      </c>
      <c r="T81" s="2341">
        <v>157.38560000000001</v>
      </c>
      <c r="U81" s="2341">
        <v>157.31583934609242</v>
      </c>
      <c r="V81" s="2341">
        <v>157.30000000000001</v>
      </c>
      <c r="W81" s="2341">
        <v>157.30000000000001</v>
      </c>
      <c r="X81" s="2341">
        <v>157.32</v>
      </c>
      <c r="Y81" s="2341">
        <v>157.32</v>
      </c>
      <c r="Z81" s="2341">
        <v>156.29159999999999</v>
      </c>
      <c r="AA81" s="2341">
        <v>157.29</v>
      </c>
      <c r="AB81" s="2341">
        <v>157.3006</v>
      </c>
      <c r="AC81" s="2341">
        <v>161.6</v>
      </c>
      <c r="AD81" s="2341">
        <v>199.05080000000001</v>
      </c>
      <c r="AE81" s="2341">
        <v>198.85</v>
      </c>
      <c r="AF81" s="2341">
        <v>196.9975</v>
      </c>
      <c r="AG81" s="2341">
        <v>196.48650000000001</v>
      </c>
      <c r="AH81" s="2341">
        <v>197</v>
      </c>
      <c r="AI81" s="2341">
        <v>209.13890000000001</v>
      </c>
      <c r="AJ81" s="2341">
        <v>303.78030000000001</v>
      </c>
      <c r="AK81" s="2341">
        <v>305.20490000000001</v>
      </c>
    </row>
    <row r="82" spans="1:37" ht="16.5" thickBot="1">
      <c r="A82" s="2367" t="s">
        <v>1461</v>
      </c>
      <c r="B82" s="2341">
        <v>117.9</v>
      </c>
      <c r="C82" s="2341">
        <v>117.7963</v>
      </c>
      <c r="D82" s="2341">
        <v>117.7256</v>
      </c>
      <c r="E82" s="2341">
        <v>132.5625</v>
      </c>
      <c r="F82" s="2341">
        <v>147.16</v>
      </c>
      <c r="G82" s="2341">
        <v>148.22</v>
      </c>
      <c r="H82" s="2341">
        <v>148.79</v>
      </c>
      <c r="I82" s="2341">
        <v>149.58000000000001</v>
      </c>
      <c r="J82" s="2341">
        <v>149.78</v>
      </c>
      <c r="K82" s="2341">
        <v>149.99</v>
      </c>
      <c r="L82" s="2341">
        <v>151.35</v>
      </c>
      <c r="M82" s="2341">
        <v>150.6617</v>
      </c>
      <c r="N82" s="2341">
        <v>153.04</v>
      </c>
      <c r="O82" s="2341">
        <v>153.31</v>
      </c>
      <c r="P82" s="2341">
        <v>156.15</v>
      </c>
      <c r="Q82" s="2341">
        <v>158.27000000000001</v>
      </c>
      <c r="R82" s="2341">
        <v>157.5701</v>
      </c>
      <c r="S82" s="2341">
        <v>157.5</v>
      </c>
      <c r="T82" s="2341">
        <v>157.34</v>
      </c>
      <c r="U82" s="2341">
        <v>157.32769999999999</v>
      </c>
      <c r="V82" s="2341">
        <v>157.31</v>
      </c>
      <c r="W82" s="2341">
        <v>157.31</v>
      </c>
      <c r="X82" s="2341">
        <v>157.31</v>
      </c>
      <c r="Y82" s="2341">
        <v>157.26</v>
      </c>
      <c r="Z82" s="2341">
        <v>156.29740000000001</v>
      </c>
      <c r="AA82" s="2341">
        <v>157.29</v>
      </c>
      <c r="AB82" s="2341">
        <v>156.02879999999999</v>
      </c>
      <c r="AC82" s="2341">
        <v>169.68</v>
      </c>
      <c r="AD82" s="2341">
        <v>197.48500000000001</v>
      </c>
      <c r="AE82" s="2341">
        <v>198.92</v>
      </c>
      <c r="AF82" s="2341">
        <v>196.45</v>
      </c>
      <c r="AG82" s="2341">
        <v>196.5</v>
      </c>
      <c r="AH82" s="2341">
        <v>196.5</v>
      </c>
      <c r="AI82" s="2341">
        <v>282.5</v>
      </c>
      <c r="AJ82" s="2341">
        <v>304.75</v>
      </c>
      <c r="AK82" s="2341">
        <v>304.5</v>
      </c>
    </row>
    <row r="84" spans="1:37">
      <c r="A84" s="2373" t="s">
        <v>1462</v>
      </c>
    </row>
    <row r="85" spans="1:37">
      <c r="A85" s="2373" t="s">
        <v>1463</v>
      </c>
      <c r="N85" s="2396"/>
      <c r="O85" s="2396"/>
    </row>
    <row r="87" spans="1:37">
      <c r="B87" s="1025"/>
      <c r="C87" s="1025"/>
      <c r="D87" s="1025"/>
      <c r="E87" s="1025"/>
      <c r="F87" s="1025"/>
      <c r="G87" s="1025"/>
      <c r="H87" s="1025"/>
      <c r="I87" s="1025"/>
      <c r="J87" s="1025"/>
      <c r="K87" s="1025"/>
      <c r="L87" s="1025"/>
      <c r="M87" s="1025"/>
      <c r="N87" s="1025"/>
      <c r="O87" s="1025"/>
      <c r="P87" s="1025"/>
      <c r="Q87" s="1025"/>
      <c r="R87" s="1025"/>
      <c r="S87" s="1025"/>
      <c r="T87" s="1025"/>
      <c r="U87" s="1025"/>
      <c r="V87" s="1025"/>
      <c r="W87" s="1025"/>
      <c r="X87" s="1025"/>
      <c r="Y87" s="1025"/>
      <c r="Z87" s="1025"/>
      <c r="AA87" s="1025"/>
      <c r="AB87" s="1025"/>
      <c r="AC87" s="1025"/>
      <c r="AD87" s="1025"/>
      <c r="AE87" s="1025"/>
      <c r="AF87" s="1025"/>
      <c r="AG87" s="1025"/>
      <c r="AH87" s="1025"/>
      <c r="AI87" s="1025"/>
      <c r="AJ87" s="1025"/>
      <c r="AK87" s="1025"/>
    </row>
    <row r="88" spans="1:37">
      <c r="B88" s="1025"/>
      <c r="C88" s="1025"/>
      <c r="D88" s="1025"/>
      <c r="E88" s="1025"/>
      <c r="F88" s="1025"/>
      <c r="G88" s="1025"/>
      <c r="H88" s="1025"/>
      <c r="I88" s="1025"/>
      <c r="J88" s="1025"/>
      <c r="K88" s="1025"/>
      <c r="L88" s="1025"/>
      <c r="M88" s="1025"/>
      <c r="N88" s="1025"/>
      <c r="O88" s="1025"/>
      <c r="P88" s="1025"/>
      <c r="Q88" s="1025"/>
      <c r="R88" s="1025"/>
      <c r="S88" s="1025"/>
      <c r="T88" s="1025"/>
      <c r="U88" s="1025"/>
      <c r="V88" s="1025"/>
      <c r="W88" s="1025"/>
      <c r="X88" s="1025"/>
      <c r="Y88" s="1025"/>
      <c r="Z88" s="1025"/>
      <c r="AA88" s="1025"/>
      <c r="AB88" s="1025"/>
      <c r="AC88" s="1025"/>
      <c r="AD88" s="1025"/>
      <c r="AE88" s="1025"/>
      <c r="AF88" s="1025"/>
      <c r="AG88" s="1025"/>
      <c r="AH88" s="1025"/>
      <c r="AI88" s="1025"/>
      <c r="AJ88" s="1025"/>
      <c r="AK88" s="1025"/>
    </row>
    <row r="89" spans="1:37">
      <c r="B89" s="1025"/>
      <c r="C89" s="1025"/>
      <c r="D89" s="1025"/>
      <c r="E89" s="1025"/>
      <c r="F89" s="1025"/>
      <c r="G89" s="1025"/>
      <c r="H89" s="1025"/>
      <c r="I89" s="1025"/>
      <c r="J89" s="1025"/>
      <c r="K89" s="1025"/>
      <c r="L89" s="1025"/>
      <c r="M89" s="1025"/>
      <c r="N89" s="1025"/>
      <c r="O89" s="1025"/>
      <c r="P89" s="1025"/>
      <c r="Q89" s="1025"/>
      <c r="R89" s="1025"/>
      <c r="S89" s="1025"/>
      <c r="T89" s="1025"/>
      <c r="U89" s="1025"/>
      <c r="V89" s="1025"/>
      <c r="W89" s="1025"/>
      <c r="X89" s="1025"/>
      <c r="Y89" s="1025"/>
      <c r="Z89" s="1025"/>
      <c r="AA89" s="1025"/>
      <c r="AB89" s="1025"/>
      <c r="AC89" s="1025"/>
      <c r="AD89" s="1025"/>
      <c r="AE89" s="1025"/>
      <c r="AF89" s="1025"/>
      <c r="AG89" s="1025"/>
      <c r="AH89" s="1025"/>
      <c r="AI89" s="1025"/>
      <c r="AJ89" s="1025"/>
      <c r="AK89" s="1025"/>
    </row>
    <row r="90" spans="1:37">
      <c r="B90" s="1025"/>
      <c r="C90" s="1025"/>
      <c r="D90" s="1025"/>
      <c r="E90" s="1025"/>
      <c r="F90" s="1025"/>
      <c r="G90" s="1025"/>
      <c r="H90" s="1025"/>
      <c r="I90" s="1025"/>
      <c r="J90" s="1025"/>
      <c r="K90" s="1025"/>
      <c r="L90" s="1025"/>
      <c r="M90" s="1025"/>
      <c r="N90" s="1025"/>
      <c r="O90" s="1025"/>
      <c r="P90" s="1025"/>
      <c r="Q90" s="1025"/>
      <c r="R90" s="1025"/>
      <c r="S90" s="1025"/>
      <c r="T90" s="1025"/>
      <c r="U90" s="1025"/>
      <c r="V90" s="1025"/>
      <c r="W90" s="1025"/>
      <c r="X90" s="1025"/>
      <c r="Y90" s="1025"/>
      <c r="Z90" s="1025"/>
      <c r="AA90" s="1025"/>
      <c r="AB90" s="1025"/>
      <c r="AC90" s="1025"/>
      <c r="AD90" s="1025"/>
      <c r="AE90" s="1025"/>
      <c r="AF90" s="1025"/>
      <c r="AG90" s="1025"/>
      <c r="AH90" s="1025"/>
      <c r="AI90" s="1025"/>
      <c r="AJ90" s="1025"/>
      <c r="AK90" s="1025"/>
    </row>
    <row r="91" spans="1:37">
      <c r="B91" s="1025"/>
      <c r="C91" s="1025"/>
      <c r="D91" s="1025"/>
      <c r="E91" s="1025"/>
      <c r="F91" s="1025"/>
      <c r="G91" s="1025"/>
      <c r="H91" s="1025"/>
      <c r="I91" s="1025"/>
      <c r="J91" s="1025"/>
      <c r="K91" s="1025"/>
      <c r="L91" s="1025"/>
      <c r="M91" s="1025"/>
      <c r="N91" s="1025"/>
      <c r="O91" s="1025"/>
      <c r="P91" s="1025"/>
      <c r="Q91" s="1025"/>
      <c r="R91" s="1025"/>
      <c r="S91" s="1025"/>
      <c r="T91" s="1025"/>
      <c r="U91" s="1025"/>
      <c r="V91" s="1025"/>
      <c r="W91" s="1025"/>
      <c r="X91" s="1025"/>
      <c r="Y91" s="1025"/>
      <c r="Z91" s="1025"/>
      <c r="AA91" s="1025"/>
      <c r="AB91" s="1025"/>
      <c r="AC91" s="1025"/>
      <c r="AD91" s="1025"/>
      <c r="AE91" s="1025"/>
      <c r="AF91" s="1025"/>
      <c r="AG91" s="1025"/>
      <c r="AH91" s="1025"/>
      <c r="AI91" s="1025"/>
      <c r="AJ91" s="1025"/>
      <c r="AK91" s="1025"/>
    </row>
    <row r="92" spans="1:37">
      <c r="B92" s="1025"/>
      <c r="C92" s="1025"/>
      <c r="D92" s="1025"/>
      <c r="E92" s="1025"/>
      <c r="F92" s="1025"/>
      <c r="G92" s="1025"/>
      <c r="H92" s="1025"/>
      <c r="I92" s="1025"/>
      <c r="J92" s="1025"/>
      <c r="K92" s="1025"/>
      <c r="L92" s="1025"/>
      <c r="M92" s="1025"/>
      <c r="N92" s="1025"/>
      <c r="O92" s="1025"/>
      <c r="P92" s="1025"/>
      <c r="Q92" s="1025"/>
      <c r="R92" s="1025"/>
      <c r="S92" s="1025"/>
      <c r="T92" s="1025"/>
      <c r="U92" s="1025"/>
      <c r="V92" s="1025"/>
      <c r="W92" s="1025"/>
      <c r="X92" s="1025"/>
      <c r="Y92" s="1025"/>
      <c r="Z92" s="1025"/>
      <c r="AA92" s="1025"/>
      <c r="AB92" s="1025"/>
      <c r="AC92" s="1025"/>
      <c r="AD92" s="1025"/>
      <c r="AE92" s="1025"/>
      <c r="AF92" s="1025"/>
      <c r="AG92" s="1025"/>
      <c r="AH92" s="1025"/>
      <c r="AI92" s="1025"/>
      <c r="AJ92" s="1025"/>
      <c r="AK92" s="1025"/>
    </row>
    <row r="93" spans="1:37">
      <c r="B93" s="1025"/>
      <c r="C93" s="1025"/>
      <c r="D93" s="1025"/>
      <c r="E93" s="1025"/>
      <c r="F93" s="1025"/>
      <c r="G93" s="1025"/>
      <c r="H93" s="1025"/>
      <c r="I93" s="1025"/>
      <c r="J93" s="1025"/>
      <c r="K93" s="1025"/>
      <c r="L93" s="1025"/>
      <c r="M93" s="1025"/>
      <c r="N93" s="1025"/>
      <c r="O93" s="1025"/>
      <c r="P93" s="1025"/>
      <c r="Q93" s="1025"/>
      <c r="R93" s="1025"/>
      <c r="S93" s="1025"/>
      <c r="T93" s="1025"/>
      <c r="U93" s="1025"/>
      <c r="V93" s="1025"/>
      <c r="W93" s="1025"/>
      <c r="X93" s="1025"/>
      <c r="Y93" s="1025"/>
      <c r="Z93" s="1025"/>
      <c r="AA93" s="1025"/>
      <c r="AB93" s="1025"/>
      <c r="AC93" s="1025"/>
      <c r="AD93" s="1025"/>
      <c r="AE93" s="1025"/>
      <c r="AF93" s="1025"/>
      <c r="AG93" s="1025"/>
      <c r="AH93" s="1025"/>
      <c r="AI93" s="1025"/>
      <c r="AJ93" s="1025"/>
      <c r="AK93" s="1025"/>
    </row>
    <row r="94" spans="1:37">
      <c r="B94" s="1025"/>
      <c r="C94" s="1025"/>
      <c r="D94" s="1025"/>
      <c r="E94" s="1025"/>
      <c r="F94" s="1025"/>
      <c r="G94" s="1025"/>
      <c r="H94" s="1025"/>
      <c r="I94" s="1025"/>
      <c r="J94" s="1025"/>
      <c r="K94" s="1025"/>
      <c r="L94" s="1025"/>
      <c r="M94" s="1025"/>
      <c r="N94" s="1025"/>
      <c r="O94" s="1025"/>
      <c r="P94" s="1025"/>
      <c r="Q94" s="1025"/>
      <c r="R94" s="1025"/>
      <c r="S94" s="1025"/>
      <c r="T94" s="1025"/>
      <c r="U94" s="1025"/>
      <c r="V94" s="1025"/>
      <c r="W94" s="1025"/>
      <c r="X94" s="1025"/>
      <c r="Y94" s="1025"/>
      <c r="Z94" s="1025"/>
      <c r="AA94" s="1025"/>
      <c r="AB94" s="1025"/>
      <c r="AC94" s="1025"/>
      <c r="AD94" s="1025"/>
      <c r="AE94" s="1025"/>
      <c r="AF94" s="1025"/>
      <c r="AG94" s="1025"/>
      <c r="AH94" s="1025"/>
      <c r="AI94" s="1025"/>
      <c r="AJ94" s="1025"/>
      <c r="AK94" s="1025"/>
    </row>
    <row r="95" spans="1:37">
      <c r="B95" s="1025"/>
      <c r="C95" s="1025"/>
      <c r="D95" s="1025"/>
      <c r="E95" s="1025"/>
      <c r="F95" s="1025"/>
      <c r="G95" s="1025"/>
      <c r="H95" s="1025"/>
      <c r="I95" s="1025"/>
      <c r="J95" s="1025"/>
      <c r="K95" s="1025"/>
      <c r="L95" s="1025"/>
      <c r="M95" s="1025"/>
      <c r="N95" s="1025"/>
      <c r="O95" s="1025"/>
      <c r="P95" s="1025"/>
      <c r="Q95" s="1025"/>
      <c r="R95" s="1025"/>
      <c r="S95" s="1025"/>
      <c r="T95" s="1025"/>
      <c r="U95" s="1025"/>
      <c r="V95" s="1025"/>
      <c r="W95" s="1025"/>
      <c r="X95" s="1025"/>
      <c r="Y95" s="1025"/>
      <c r="Z95" s="1025"/>
      <c r="AA95" s="1025"/>
      <c r="AB95" s="1025"/>
      <c r="AC95" s="1025"/>
      <c r="AD95" s="1025"/>
      <c r="AE95" s="1025"/>
      <c r="AF95" s="1025"/>
      <c r="AG95" s="1025"/>
      <c r="AH95" s="1025"/>
      <c r="AI95" s="1025"/>
      <c r="AJ95" s="1025"/>
      <c r="AK95" s="1025"/>
    </row>
    <row r="96" spans="1:37">
      <c r="B96" s="1025"/>
      <c r="C96" s="1025"/>
      <c r="D96" s="1025"/>
      <c r="E96" s="1025"/>
      <c r="F96" s="1025"/>
      <c r="G96" s="1025"/>
      <c r="H96" s="1025"/>
      <c r="I96" s="1025"/>
      <c r="J96" s="1025"/>
      <c r="K96" s="1025"/>
      <c r="L96" s="1025"/>
      <c r="M96" s="1025"/>
      <c r="N96" s="1025"/>
      <c r="O96" s="1025"/>
      <c r="P96" s="1025"/>
      <c r="Q96" s="1025"/>
      <c r="R96" s="1025"/>
      <c r="S96" s="1025"/>
      <c r="T96" s="1025"/>
      <c r="U96" s="1025"/>
      <c r="V96" s="1025"/>
      <c r="W96" s="1025"/>
      <c r="X96" s="1025"/>
      <c r="Y96" s="1025"/>
      <c r="Z96" s="1025"/>
      <c r="AA96" s="1025"/>
      <c r="AB96" s="1025"/>
      <c r="AC96" s="1025"/>
      <c r="AD96" s="1025"/>
      <c r="AE96" s="1025"/>
      <c r="AF96" s="1025"/>
      <c r="AG96" s="1025"/>
      <c r="AH96" s="1025"/>
      <c r="AI96" s="1025"/>
      <c r="AJ96" s="1025"/>
      <c r="AK96" s="1025"/>
    </row>
    <row r="97" spans="2:37">
      <c r="B97" s="1025"/>
      <c r="C97" s="1025"/>
      <c r="D97" s="1025"/>
      <c r="E97" s="1025"/>
      <c r="F97" s="1025"/>
      <c r="G97" s="1025"/>
      <c r="H97" s="1025"/>
      <c r="I97" s="1025"/>
      <c r="J97" s="1025"/>
      <c r="K97" s="1025"/>
      <c r="L97" s="1025"/>
      <c r="M97" s="1025"/>
      <c r="N97" s="1025"/>
      <c r="O97" s="1025"/>
      <c r="P97" s="1025"/>
      <c r="Q97" s="1025"/>
      <c r="R97" s="1025"/>
      <c r="S97" s="1025"/>
      <c r="T97" s="1025"/>
      <c r="U97" s="1025"/>
      <c r="V97" s="1025"/>
      <c r="W97" s="1025"/>
      <c r="X97" s="1025"/>
      <c r="Y97" s="1025"/>
      <c r="Z97" s="1025"/>
      <c r="AA97" s="1025"/>
      <c r="AB97" s="1025"/>
      <c r="AC97" s="1025"/>
      <c r="AD97" s="1025"/>
      <c r="AE97" s="1025"/>
      <c r="AF97" s="1025"/>
      <c r="AG97" s="1025"/>
      <c r="AH97" s="1025"/>
      <c r="AI97" s="1025"/>
      <c r="AJ97" s="1025"/>
      <c r="AK97" s="1025"/>
    </row>
    <row r="98" spans="2:37">
      <c r="B98" s="1025"/>
      <c r="C98" s="1025"/>
      <c r="D98" s="1025"/>
      <c r="E98" s="1025"/>
      <c r="F98" s="1025"/>
      <c r="G98" s="1025"/>
      <c r="H98" s="1025"/>
      <c r="I98" s="1025"/>
      <c r="J98" s="1025"/>
      <c r="K98" s="1025"/>
      <c r="L98" s="1025"/>
      <c r="M98" s="1025"/>
      <c r="N98" s="1025"/>
      <c r="O98" s="1025"/>
      <c r="P98" s="1025"/>
      <c r="Q98" s="1025"/>
      <c r="R98" s="1025"/>
      <c r="S98" s="1025"/>
      <c r="T98" s="1025"/>
      <c r="U98" s="1025"/>
      <c r="V98" s="1025"/>
      <c r="W98" s="1025"/>
      <c r="X98" s="1025"/>
      <c r="Y98" s="1025"/>
      <c r="Z98" s="1025"/>
      <c r="AA98" s="1025"/>
      <c r="AB98" s="1025"/>
      <c r="AC98" s="1025"/>
      <c r="AD98" s="1025"/>
      <c r="AE98" s="1025"/>
      <c r="AF98" s="1025"/>
      <c r="AG98" s="1025"/>
      <c r="AH98" s="1025"/>
      <c r="AI98" s="1025"/>
      <c r="AJ98" s="1025"/>
      <c r="AK98" s="1025"/>
    </row>
    <row r="99" spans="2:37">
      <c r="B99" s="1025"/>
      <c r="C99" s="1025"/>
      <c r="D99" s="1025"/>
      <c r="E99" s="1025"/>
      <c r="F99" s="1025"/>
      <c r="G99" s="1025"/>
      <c r="H99" s="1025"/>
      <c r="I99" s="1025"/>
      <c r="J99" s="1025"/>
      <c r="K99" s="1025"/>
      <c r="L99" s="1025"/>
      <c r="M99" s="1025"/>
      <c r="N99" s="1025"/>
      <c r="O99" s="1025"/>
      <c r="P99" s="1025"/>
      <c r="Q99" s="1025"/>
      <c r="R99" s="1025"/>
      <c r="S99" s="1025"/>
      <c r="T99" s="1025"/>
      <c r="U99" s="1025"/>
      <c r="V99" s="1025"/>
      <c r="W99" s="1025"/>
      <c r="X99" s="1025"/>
      <c r="Y99" s="1025"/>
      <c r="Z99" s="1025"/>
      <c r="AA99" s="1025"/>
      <c r="AB99" s="1025"/>
      <c r="AC99" s="1025"/>
      <c r="AD99" s="1025"/>
      <c r="AE99" s="1025"/>
      <c r="AF99" s="1025"/>
      <c r="AG99" s="1025"/>
      <c r="AH99" s="1025"/>
      <c r="AI99" s="1025"/>
      <c r="AJ99" s="1025"/>
      <c r="AK99" s="1025"/>
    </row>
    <row r="100" spans="2:37">
      <c r="B100" s="1025"/>
      <c r="C100" s="1025"/>
      <c r="D100" s="1025"/>
      <c r="E100" s="1025"/>
      <c r="F100" s="1025"/>
      <c r="G100" s="1025"/>
      <c r="H100" s="1025"/>
      <c r="I100" s="1025"/>
      <c r="J100" s="1025"/>
      <c r="K100" s="1025"/>
      <c r="L100" s="1025"/>
      <c r="M100" s="1025"/>
      <c r="N100" s="1025"/>
      <c r="O100" s="1025"/>
      <c r="P100" s="1025"/>
      <c r="Q100" s="1025"/>
      <c r="R100" s="1025"/>
      <c r="S100" s="1025"/>
      <c r="T100" s="1025"/>
      <c r="U100" s="1025"/>
      <c r="V100" s="1025"/>
      <c r="W100" s="1025"/>
      <c r="X100" s="1025"/>
      <c r="Y100" s="1025"/>
      <c r="Z100" s="1025"/>
      <c r="AA100" s="1025"/>
      <c r="AB100" s="1025"/>
      <c r="AC100" s="1025"/>
      <c r="AD100" s="1025"/>
      <c r="AE100" s="1025"/>
      <c r="AF100" s="1025"/>
      <c r="AG100" s="1025"/>
      <c r="AH100" s="1025"/>
      <c r="AI100" s="1025"/>
      <c r="AJ100" s="1025"/>
      <c r="AK100" s="1025"/>
    </row>
    <row r="101" spans="2:37">
      <c r="B101" s="1025"/>
      <c r="C101" s="1025"/>
      <c r="D101" s="1025"/>
      <c r="E101" s="1025"/>
      <c r="F101" s="1025"/>
      <c r="G101" s="1025"/>
      <c r="H101" s="1025"/>
      <c r="I101" s="1025"/>
      <c r="J101" s="1025"/>
      <c r="K101" s="1025"/>
      <c r="L101" s="1025"/>
      <c r="M101" s="1025"/>
      <c r="N101" s="1025"/>
      <c r="O101" s="1025"/>
      <c r="P101" s="1025"/>
      <c r="Q101" s="1025"/>
      <c r="R101" s="1025"/>
      <c r="S101" s="1025"/>
      <c r="T101" s="1025"/>
      <c r="U101" s="1025"/>
      <c r="V101" s="1025"/>
      <c r="W101" s="1025"/>
      <c r="X101" s="1025"/>
      <c r="Y101" s="1025"/>
      <c r="Z101" s="1025"/>
      <c r="AA101" s="1025"/>
      <c r="AB101" s="1025"/>
      <c r="AC101" s="1025"/>
      <c r="AD101" s="1025"/>
      <c r="AE101" s="1025"/>
      <c r="AF101" s="1025"/>
      <c r="AG101" s="1025"/>
      <c r="AH101" s="1025"/>
      <c r="AI101" s="1025"/>
      <c r="AJ101" s="1025"/>
      <c r="AK101" s="1025"/>
    </row>
    <row r="102" spans="2:37">
      <c r="B102" s="1025"/>
      <c r="C102" s="1025"/>
      <c r="D102" s="1025"/>
      <c r="E102" s="1025"/>
      <c r="F102" s="1025"/>
      <c r="G102" s="1025"/>
      <c r="H102" s="1025"/>
      <c r="I102" s="1025"/>
      <c r="J102" s="1025"/>
      <c r="K102" s="1025"/>
      <c r="L102" s="1025"/>
      <c r="M102" s="1025"/>
      <c r="N102" s="1025"/>
      <c r="O102" s="1025"/>
      <c r="P102" s="1025"/>
      <c r="Q102" s="1025"/>
      <c r="R102" s="1025"/>
      <c r="S102" s="1025"/>
      <c r="T102" s="1025"/>
      <c r="U102" s="1025"/>
      <c r="V102" s="1025"/>
      <c r="W102" s="1025"/>
      <c r="X102" s="1025"/>
      <c r="Y102" s="1025"/>
      <c r="Z102" s="1025"/>
      <c r="AA102" s="1025"/>
      <c r="AB102" s="1025"/>
      <c r="AC102" s="1025"/>
      <c r="AD102" s="1025"/>
      <c r="AE102" s="1025"/>
      <c r="AF102" s="1025"/>
      <c r="AG102" s="1025"/>
      <c r="AH102" s="1025"/>
      <c r="AI102" s="1025"/>
      <c r="AJ102" s="1025"/>
      <c r="AK102" s="1025"/>
    </row>
    <row r="103" spans="2:37">
      <c r="B103" s="1025"/>
      <c r="C103" s="1025"/>
      <c r="D103" s="1025"/>
      <c r="E103" s="1025"/>
      <c r="F103" s="1025"/>
      <c r="G103" s="1025"/>
      <c r="H103" s="1025"/>
      <c r="I103" s="1025"/>
      <c r="J103" s="1025"/>
      <c r="K103" s="1025"/>
      <c r="L103" s="1025"/>
      <c r="M103" s="1025"/>
      <c r="N103" s="1025"/>
      <c r="O103" s="1025"/>
      <c r="P103" s="1025"/>
      <c r="Q103" s="1025"/>
      <c r="R103" s="1025"/>
      <c r="S103" s="1025"/>
      <c r="T103" s="1025"/>
      <c r="U103" s="1025"/>
      <c r="V103" s="1025"/>
      <c r="W103" s="1025"/>
      <c r="X103" s="1025"/>
      <c r="Y103" s="1025"/>
      <c r="Z103" s="1025"/>
      <c r="AA103" s="1025"/>
      <c r="AB103" s="1025"/>
      <c r="AC103" s="1025"/>
      <c r="AD103" s="1025"/>
      <c r="AE103" s="1025"/>
      <c r="AF103" s="1025"/>
      <c r="AG103" s="1025"/>
      <c r="AH103" s="1025"/>
      <c r="AI103" s="1025"/>
      <c r="AJ103" s="1025"/>
      <c r="AK103" s="1025"/>
    </row>
    <row r="104" spans="2:37">
      <c r="B104" s="1025"/>
      <c r="C104" s="1025"/>
      <c r="D104" s="1025"/>
      <c r="E104" s="1025"/>
      <c r="F104" s="1025"/>
      <c r="G104" s="1025"/>
      <c r="H104" s="1025"/>
      <c r="I104" s="1025"/>
      <c r="J104" s="1025"/>
      <c r="K104" s="1025"/>
      <c r="L104" s="1025"/>
      <c r="M104" s="1025"/>
      <c r="N104" s="1025"/>
      <c r="O104" s="1025"/>
      <c r="P104" s="1025"/>
      <c r="Q104" s="1025"/>
      <c r="R104" s="1025"/>
      <c r="S104" s="1025"/>
      <c r="T104" s="1025"/>
      <c r="U104" s="1025"/>
      <c r="V104" s="1025"/>
      <c r="W104" s="1025"/>
      <c r="X104" s="1025"/>
      <c r="Y104" s="1025"/>
      <c r="Z104" s="1025"/>
      <c r="AA104" s="1025"/>
      <c r="AB104" s="1025"/>
      <c r="AC104" s="1025"/>
      <c r="AD104" s="1025"/>
      <c r="AE104" s="1025"/>
      <c r="AF104" s="1025"/>
      <c r="AG104" s="1025"/>
      <c r="AH104" s="1025"/>
      <c r="AI104" s="1025"/>
      <c r="AJ104" s="1025"/>
      <c r="AK104" s="1025"/>
    </row>
    <row r="105" spans="2:37">
      <c r="B105" s="1025"/>
      <c r="C105" s="1025"/>
      <c r="D105" s="1025"/>
      <c r="E105" s="1025"/>
      <c r="F105" s="1025"/>
      <c r="G105" s="1025"/>
      <c r="H105" s="1025"/>
      <c r="I105" s="1025"/>
      <c r="J105" s="1025"/>
      <c r="K105" s="1025"/>
      <c r="L105" s="1025"/>
      <c r="M105" s="1025"/>
      <c r="N105" s="1025"/>
      <c r="O105" s="1025"/>
      <c r="P105" s="1025"/>
      <c r="Q105" s="1025"/>
      <c r="R105" s="1025"/>
      <c r="S105" s="1025"/>
      <c r="T105" s="1025"/>
      <c r="U105" s="1025"/>
      <c r="V105" s="1025"/>
      <c r="W105" s="1025"/>
      <c r="X105" s="1025"/>
      <c r="Y105" s="1025"/>
      <c r="Z105" s="1025"/>
      <c r="AA105" s="1025"/>
      <c r="AB105" s="1025"/>
      <c r="AC105" s="1025"/>
      <c r="AD105" s="1025"/>
      <c r="AE105" s="1025"/>
      <c r="AF105" s="1025"/>
      <c r="AG105" s="1025"/>
      <c r="AH105" s="1025"/>
      <c r="AI105" s="1025"/>
      <c r="AJ105" s="1025"/>
      <c r="AK105" s="1025"/>
    </row>
    <row r="106" spans="2:37">
      <c r="B106" s="1025"/>
      <c r="C106" s="1025"/>
      <c r="D106" s="1025"/>
      <c r="E106" s="1025"/>
      <c r="F106" s="1025"/>
      <c r="G106" s="1025"/>
      <c r="H106" s="1025"/>
      <c r="I106" s="1025"/>
      <c r="J106" s="1025"/>
      <c r="K106" s="1025"/>
      <c r="L106" s="1025"/>
      <c r="M106" s="1025"/>
      <c r="N106" s="1025"/>
      <c r="O106" s="1025"/>
      <c r="P106" s="1025"/>
      <c r="Q106" s="1025"/>
      <c r="R106" s="1025"/>
      <c r="S106" s="1025"/>
      <c r="T106" s="1025"/>
      <c r="U106" s="1025"/>
      <c r="V106" s="1025"/>
      <c r="W106" s="1025"/>
      <c r="X106" s="1025"/>
      <c r="Y106" s="1025"/>
      <c r="Z106" s="1025"/>
      <c r="AA106" s="1025"/>
      <c r="AB106" s="1025"/>
      <c r="AC106" s="1025"/>
      <c r="AD106" s="1025"/>
      <c r="AE106" s="1025"/>
      <c r="AF106" s="1025"/>
      <c r="AG106" s="1025"/>
      <c r="AH106" s="1025"/>
      <c r="AI106" s="1025"/>
      <c r="AJ106" s="1025"/>
      <c r="AK106" s="1025"/>
    </row>
  </sheetData>
  <hyperlinks>
    <hyperlink ref="A1" location="Menu!A1" display="Return to Menu"/>
  </hyperlinks>
  <printOptions horizontalCentered="1"/>
  <pageMargins left="0.258661417" right="0.70866141732283505" top="0.24803149599999999" bottom="0.24803149599999999" header="0.31496062992126" footer="0.31496062992126"/>
  <pageSetup paperSize="9" scale="34" fitToWidth="2" fitToHeight="2" orientation="portrait" r:id="rId1"/>
  <colBreaks count="3" manualBreakCount="3">
    <brk id="9" max="84" man="1"/>
    <brk id="17" max="84" man="1"/>
    <brk id="25" max="84"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4"/>
  <sheetViews>
    <sheetView view="pageBreakPreview" zoomScaleNormal="100" zoomScaleSheetLayoutView="100" workbookViewId="0">
      <pane xSplit="1" topLeftCell="AC1" activePane="topRight" state="frozen"/>
      <selection activeCell="D116" sqref="D116"/>
      <selection pane="topRight"/>
    </sheetView>
  </sheetViews>
  <sheetFormatPr defaultRowHeight="12.75"/>
  <cols>
    <col min="1" max="1" width="43.7109375" style="2398" customWidth="1"/>
    <col min="2" max="2" width="15" style="2398" customWidth="1"/>
    <col min="3" max="3" width="14.85546875" style="2398" customWidth="1"/>
    <col min="4" max="5" width="16" style="2398" customWidth="1"/>
    <col min="6" max="6" width="15.7109375" style="2398" customWidth="1"/>
    <col min="7" max="7" width="13.5703125" style="2398" customWidth="1"/>
    <col min="8" max="8" width="13.7109375" style="2398" customWidth="1"/>
    <col min="9" max="9" width="13.42578125" style="2398" customWidth="1"/>
    <col min="10" max="10" width="14.42578125" style="2398" customWidth="1"/>
    <col min="11" max="11" width="12.7109375" style="2398" customWidth="1"/>
    <col min="12" max="12" width="13.85546875" style="2398" customWidth="1"/>
    <col min="13" max="13" width="13" style="2398" customWidth="1"/>
    <col min="14" max="17" width="14" style="2398" customWidth="1"/>
    <col min="18" max="18" width="25.42578125" style="2398" customWidth="1"/>
    <col min="19" max="20" width="14" style="2398" bestFit="1" customWidth="1"/>
    <col min="21" max="29" width="14" style="2398" customWidth="1"/>
    <col min="30" max="34" width="14" style="2398" bestFit="1" customWidth="1"/>
    <col min="35" max="257" width="9.140625" style="2398"/>
    <col min="258" max="258" width="25.42578125" style="2398" customWidth="1"/>
    <col min="259" max="259" width="15" style="2398" customWidth="1"/>
    <col min="260" max="260" width="14.85546875" style="2398" customWidth="1"/>
    <col min="261" max="262" width="16" style="2398" customWidth="1"/>
    <col min="263" max="263" width="15.7109375" style="2398" customWidth="1"/>
    <col min="264" max="264" width="13.5703125" style="2398" customWidth="1"/>
    <col min="265" max="265" width="13.7109375" style="2398" customWidth="1"/>
    <col min="266" max="266" width="13.42578125" style="2398" customWidth="1"/>
    <col min="267" max="267" width="14.42578125" style="2398" customWidth="1"/>
    <col min="268" max="268" width="12.7109375" style="2398" customWidth="1"/>
    <col min="269" max="269" width="13.85546875" style="2398" customWidth="1"/>
    <col min="270" max="270" width="13" style="2398" customWidth="1"/>
    <col min="271" max="283" width="14" style="2398" bestFit="1" customWidth="1"/>
    <col min="284" max="513" width="9.140625" style="2398"/>
    <col min="514" max="514" width="25.42578125" style="2398" customWidth="1"/>
    <col min="515" max="515" width="15" style="2398" customWidth="1"/>
    <col min="516" max="516" width="14.85546875" style="2398" customWidth="1"/>
    <col min="517" max="518" width="16" style="2398" customWidth="1"/>
    <col min="519" max="519" width="15.7109375" style="2398" customWidth="1"/>
    <col min="520" max="520" width="13.5703125" style="2398" customWidth="1"/>
    <col min="521" max="521" width="13.7109375" style="2398" customWidth="1"/>
    <col min="522" max="522" width="13.42578125" style="2398" customWidth="1"/>
    <col min="523" max="523" width="14.42578125" style="2398" customWidth="1"/>
    <col min="524" max="524" width="12.7109375" style="2398" customWidth="1"/>
    <col min="525" max="525" width="13.85546875" style="2398" customWidth="1"/>
    <col min="526" max="526" width="13" style="2398" customWidth="1"/>
    <col min="527" max="539" width="14" style="2398" bestFit="1" customWidth="1"/>
    <col min="540" max="769" width="9.140625" style="2398"/>
    <col min="770" max="770" width="25.42578125" style="2398" customWidth="1"/>
    <col min="771" max="771" width="15" style="2398" customWidth="1"/>
    <col min="772" max="772" width="14.85546875" style="2398" customWidth="1"/>
    <col min="773" max="774" width="16" style="2398" customWidth="1"/>
    <col min="775" max="775" width="15.7109375" style="2398" customWidth="1"/>
    <col min="776" max="776" width="13.5703125" style="2398" customWidth="1"/>
    <col min="777" max="777" width="13.7109375" style="2398" customWidth="1"/>
    <col min="778" max="778" width="13.42578125" style="2398" customWidth="1"/>
    <col min="779" max="779" width="14.42578125" style="2398" customWidth="1"/>
    <col min="780" max="780" width="12.7109375" style="2398" customWidth="1"/>
    <col min="781" max="781" width="13.85546875" style="2398" customWidth="1"/>
    <col min="782" max="782" width="13" style="2398" customWidth="1"/>
    <col min="783" max="795" width="14" style="2398" bestFit="1" customWidth="1"/>
    <col min="796" max="1025" width="9.140625" style="2398"/>
    <col min="1026" max="1026" width="25.42578125" style="2398" customWidth="1"/>
    <col min="1027" max="1027" width="15" style="2398" customWidth="1"/>
    <col min="1028" max="1028" width="14.85546875" style="2398" customWidth="1"/>
    <col min="1029" max="1030" width="16" style="2398" customWidth="1"/>
    <col min="1031" max="1031" width="15.7109375" style="2398" customWidth="1"/>
    <col min="1032" max="1032" width="13.5703125" style="2398" customWidth="1"/>
    <col min="1033" max="1033" width="13.7109375" style="2398" customWidth="1"/>
    <col min="1034" max="1034" width="13.42578125" style="2398" customWidth="1"/>
    <col min="1035" max="1035" width="14.42578125" style="2398" customWidth="1"/>
    <col min="1036" max="1036" width="12.7109375" style="2398" customWidth="1"/>
    <col min="1037" max="1037" width="13.85546875" style="2398" customWidth="1"/>
    <col min="1038" max="1038" width="13" style="2398" customWidth="1"/>
    <col min="1039" max="1051" width="14" style="2398" bestFit="1" customWidth="1"/>
    <col min="1052" max="1281" width="9.140625" style="2398"/>
    <col min="1282" max="1282" width="25.42578125" style="2398" customWidth="1"/>
    <col min="1283" max="1283" width="15" style="2398" customWidth="1"/>
    <col min="1284" max="1284" width="14.85546875" style="2398" customWidth="1"/>
    <col min="1285" max="1286" width="16" style="2398" customWidth="1"/>
    <col min="1287" max="1287" width="15.7109375" style="2398" customWidth="1"/>
    <col min="1288" max="1288" width="13.5703125" style="2398" customWidth="1"/>
    <col min="1289" max="1289" width="13.7109375" style="2398" customWidth="1"/>
    <col min="1290" max="1290" width="13.42578125" style="2398" customWidth="1"/>
    <col min="1291" max="1291" width="14.42578125" style="2398" customWidth="1"/>
    <col min="1292" max="1292" width="12.7109375" style="2398" customWidth="1"/>
    <col min="1293" max="1293" width="13.85546875" style="2398" customWidth="1"/>
    <col min="1294" max="1294" width="13" style="2398" customWidth="1"/>
    <col min="1295" max="1307" width="14" style="2398" bestFit="1" customWidth="1"/>
    <col min="1308" max="1537" width="9.140625" style="2398"/>
    <col min="1538" max="1538" width="25.42578125" style="2398" customWidth="1"/>
    <col min="1539" max="1539" width="15" style="2398" customWidth="1"/>
    <col min="1540" max="1540" width="14.85546875" style="2398" customWidth="1"/>
    <col min="1541" max="1542" width="16" style="2398" customWidth="1"/>
    <col min="1543" max="1543" width="15.7109375" style="2398" customWidth="1"/>
    <col min="1544" max="1544" width="13.5703125" style="2398" customWidth="1"/>
    <col min="1545" max="1545" width="13.7109375" style="2398" customWidth="1"/>
    <col min="1546" max="1546" width="13.42578125" style="2398" customWidth="1"/>
    <col min="1547" max="1547" width="14.42578125" style="2398" customWidth="1"/>
    <col min="1548" max="1548" width="12.7109375" style="2398" customWidth="1"/>
    <col min="1549" max="1549" width="13.85546875" style="2398" customWidth="1"/>
    <col min="1550" max="1550" width="13" style="2398" customWidth="1"/>
    <col min="1551" max="1563" width="14" style="2398" bestFit="1" customWidth="1"/>
    <col min="1564" max="1793" width="9.140625" style="2398"/>
    <col min="1794" max="1794" width="25.42578125" style="2398" customWidth="1"/>
    <col min="1795" max="1795" width="15" style="2398" customWidth="1"/>
    <col min="1796" max="1796" width="14.85546875" style="2398" customWidth="1"/>
    <col min="1797" max="1798" width="16" style="2398" customWidth="1"/>
    <col min="1799" max="1799" width="15.7109375" style="2398" customWidth="1"/>
    <col min="1800" max="1800" width="13.5703125" style="2398" customWidth="1"/>
    <col min="1801" max="1801" width="13.7109375" style="2398" customWidth="1"/>
    <col min="1802" max="1802" width="13.42578125" style="2398" customWidth="1"/>
    <col min="1803" max="1803" width="14.42578125" style="2398" customWidth="1"/>
    <col min="1804" max="1804" width="12.7109375" style="2398" customWidth="1"/>
    <col min="1805" max="1805" width="13.85546875" style="2398" customWidth="1"/>
    <col min="1806" max="1806" width="13" style="2398" customWidth="1"/>
    <col min="1807" max="1819" width="14" style="2398" bestFit="1" customWidth="1"/>
    <col min="1820" max="2049" width="9.140625" style="2398"/>
    <col min="2050" max="2050" width="25.42578125" style="2398" customWidth="1"/>
    <col min="2051" max="2051" width="15" style="2398" customWidth="1"/>
    <col min="2052" max="2052" width="14.85546875" style="2398" customWidth="1"/>
    <col min="2053" max="2054" width="16" style="2398" customWidth="1"/>
    <col min="2055" max="2055" width="15.7109375" style="2398" customWidth="1"/>
    <col min="2056" max="2056" width="13.5703125" style="2398" customWidth="1"/>
    <col min="2057" max="2057" width="13.7109375" style="2398" customWidth="1"/>
    <col min="2058" max="2058" width="13.42578125" style="2398" customWidth="1"/>
    <col min="2059" max="2059" width="14.42578125" style="2398" customWidth="1"/>
    <col min="2060" max="2060" width="12.7109375" style="2398" customWidth="1"/>
    <col min="2061" max="2061" width="13.85546875" style="2398" customWidth="1"/>
    <col min="2062" max="2062" width="13" style="2398" customWidth="1"/>
    <col min="2063" max="2075" width="14" style="2398" bestFit="1" customWidth="1"/>
    <col min="2076" max="2305" width="9.140625" style="2398"/>
    <col min="2306" max="2306" width="25.42578125" style="2398" customWidth="1"/>
    <col min="2307" max="2307" width="15" style="2398" customWidth="1"/>
    <col min="2308" max="2308" width="14.85546875" style="2398" customWidth="1"/>
    <col min="2309" max="2310" width="16" style="2398" customWidth="1"/>
    <col min="2311" max="2311" width="15.7109375" style="2398" customWidth="1"/>
    <col min="2312" max="2312" width="13.5703125" style="2398" customWidth="1"/>
    <col min="2313" max="2313" width="13.7109375" style="2398" customWidth="1"/>
    <col min="2314" max="2314" width="13.42578125" style="2398" customWidth="1"/>
    <col min="2315" max="2315" width="14.42578125" style="2398" customWidth="1"/>
    <col min="2316" max="2316" width="12.7109375" style="2398" customWidth="1"/>
    <col min="2317" max="2317" width="13.85546875" style="2398" customWidth="1"/>
    <col min="2318" max="2318" width="13" style="2398" customWidth="1"/>
    <col min="2319" max="2331" width="14" style="2398" bestFit="1" customWidth="1"/>
    <col min="2332" max="2561" width="9.140625" style="2398"/>
    <col min="2562" max="2562" width="25.42578125" style="2398" customWidth="1"/>
    <col min="2563" max="2563" width="15" style="2398" customWidth="1"/>
    <col min="2564" max="2564" width="14.85546875" style="2398" customWidth="1"/>
    <col min="2565" max="2566" width="16" style="2398" customWidth="1"/>
    <col min="2567" max="2567" width="15.7109375" style="2398" customWidth="1"/>
    <col min="2568" max="2568" width="13.5703125" style="2398" customWidth="1"/>
    <col min="2569" max="2569" width="13.7109375" style="2398" customWidth="1"/>
    <col min="2570" max="2570" width="13.42578125" style="2398" customWidth="1"/>
    <col min="2571" max="2571" width="14.42578125" style="2398" customWidth="1"/>
    <col min="2572" max="2572" width="12.7109375" style="2398" customWidth="1"/>
    <col min="2573" max="2573" width="13.85546875" style="2398" customWidth="1"/>
    <col min="2574" max="2574" width="13" style="2398" customWidth="1"/>
    <col min="2575" max="2587" width="14" style="2398" bestFit="1" customWidth="1"/>
    <col min="2588" max="2817" width="9.140625" style="2398"/>
    <col min="2818" max="2818" width="25.42578125" style="2398" customWidth="1"/>
    <col min="2819" max="2819" width="15" style="2398" customWidth="1"/>
    <col min="2820" max="2820" width="14.85546875" style="2398" customWidth="1"/>
    <col min="2821" max="2822" width="16" style="2398" customWidth="1"/>
    <col min="2823" max="2823" width="15.7109375" style="2398" customWidth="1"/>
    <col min="2824" max="2824" width="13.5703125" style="2398" customWidth="1"/>
    <col min="2825" max="2825" width="13.7109375" style="2398" customWidth="1"/>
    <col min="2826" max="2826" width="13.42578125" style="2398" customWidth="1"/>
    <col min="2827" max="2827" width="14.42578125" style="2398" customWidth="1"/>
    <col min="2828" max="2828" width="12.7109375" style="2398" customWidth="1"/>
    <col min="2829" max="2829" width="13.85546875" style="2398" customWidth="1"/>
    <col min="2830" max="2830" width="13" style="2398" customWidth="1"/>
    <col min="2831" max="2843" width="14" style="2398" bestFit="1" customWidth="1"/>
    <col min="2844" max="3073" width="9.140625" style="2398"/>
    <col min="3074" max="3074" width="25.42578125" style="2398" customWidth="1"/>
    <col min="3075" max="3075" width="15" style="2398" customWidth="1"/>
    <col min="3076" max="3076" width="14.85546875" style="2398" customWidth="1"/>
    <col min="3077" max="3078" width="16" style="2398" customWidth="1"/>
    <col min="3079" max="3079" width="15.7109375" style="2398" customWidth="1"/>
    <col min="3080" max="3080" width="13.5703125" style="2398" customWidth="1"/>
    <col min="3081" max="3081" width="13.7109375" style="2398" customWidth="1"/>
    <col min="3082" max="3082" width="13.42578125" style="2398" customWidth="1"/>
    <col min="3083" max="3083" width="14.42578125" style="2398" customWidth="1"/>
    <col min="3084" max="3084" width="12.7109375" style="2398" customWidth="1"/>
    <col min="3085" max="3085" width="13.85546875" style="2398" customWidth="1"/>
    <col min="3086" max="3086" width="13" style="2398" customWidth="1"/>
    <col min="3087" max="3099" width="14" style="2398" bestFit="1" customWidth="1"/>
    <col min="3100" max="3329" width="9.140625" style="2398"/>
    <col min="3330" max="3330" width="25.42578125" style="2398" customWidth="1"/>
    <col min="3331" max="3331" width="15" style="2398" customWidth="1"/>
    <col min="3332" max="3332" width="14.85546875" style="2398" customWidth="1"/>
    <col min="3333" max="3334" width="16" style="2398" customWidth="1"/>
    <col min="3335" max="3335" width="15.7109375" style="2398" customWidth="1"/>
    <col min="3336" max="3336" width="13.5703125" style="2398" customWidth="1"/>
    <col min="3337" max="3337" width="13.7109375" style="2398" customWidth="1"/>
    <col min="3338" max="3338" width="13.42578125" style="2398" customWidth="1"/>
    <col min="3339" max="3339" width="14.42578125" style="2398" customWidth="1"/>
    <col min="3340" max="3340" width="12.7109375" style="2398" customWidth="1"/>
    <col min="3341" max="3341" width="13.85546875" style="2398" customWidth="1"/>
    <col min="3342" max="3342" width="13" style="2398" customWidth="1"/>
    <col min="3343" max="3355" width="14" style="2398" bestFit="1" customWidth="1"/>
    <col min="3356" max="3585" width="9.140625" style="2398"/>
    <col min="3586" max="3586" width="25.42578125" style="2398" customWidth="1"/>
    <col min="3587" max="3587" width="15" style="2398" customWidth="1"/>
    <col min="3588" max="3588" width="14.85546875" style="2398" customWidth="1"/>
    <col min="3589" max="3590" width="16" style="2398" customWidth="1"/>
    <col min="3591" max="3591" width="15.7109375" style="2398" customWidth="1"/>
    <col min="3592" max="3592" width="13.5703125" style="2398" customWidth="1"/>
    <col min="3593" max="3593" width="13.7109375" style="2398" customWidth="1"/>
    <col min="3594" max="3594" width="13.42578125" style="2398" customWidth="1"/>
    <col min="3595" max="3595" width="14.42578125" style="2398" customWidth="1"/>
    <col min="3596" max="3596" width="12.7109375" style="2398" customWidth="1"/>
    <col min="3597" max="3597" width="13.85546875" style="2398" customWidth="1"/>
    <col min="3598" max="3598" width="13" style="2398" customWidth="1"/>
    <col min="3599" max="3611" width="14" style="2398" bestFit="1" customWidth="1"/>
    <col min="3612" max="3841" width="9.140625" style="2398"/>
    <col min="3842" max="3842" width="25.42578125" style="2398" customWidth="1"/>
    <col min="3843" max="3843" width="15" style="2398" customWidth="1"/>
    <col min="3844" max="3844" width="14.85546875" style="2398" customWidth="1"/>
    <col min="3845" max="3846" width="16" style="2398" customWidth="1"/>
    <col min="3847" max="3847" width="15.7109375" style="2398" customWidth="1"/>
    <col min="3848" max="3848" width="13.5703125" style="2398" customWidth="1"/>
    <col min="3849" max="3849" width="13.7109375" style="2398" customWidth="1"/>
    <col min="3850" max="3850" width="13.42578125" style="2398" customWidth="1"/>
    <col min="3851" max="3851" width="14.42578125" style="2398" customWidth="1"/>
    <col min="3852" max="3852" width="12.7109375" style="2398" customWidth="1"/>
    <col min="3853" max="3853" width="13.85546875" style="2398" customWidth="1"/>
    <col min="3854" max="3854" width="13" style="2398" customWidth="1"/>
    <col min="3855" max="3867" width="14" style="2398" bestFit="1" customWidth="1"/>
    <col min="3868" max="4097" width="9.140625" style="2398"/>
    <col min="4098" max="4098" width="25.42578125" style="2398" customWidth="1"/>
    <col min="4099" max="4099" width="15" style="2398" customWidth="1"/>
    <col min="4100" max="4100" width="14.85546875" style="2398" customWidth="1"/>
    <col min="4101" max="4102" width="16" style="2398" customWidth="1"/>
    <col min="4103" max="4103" width="15.7109375" style="2398" customWidth="1"/>
    <col min="4104" max="4104" width="13.5703125" style="2398" customWidth="1"/>
    <col min="4105" max="4105" width="13.7109375" style="2398" customWidth="1"/>
    <col min="4106" max="4106" width="13.42578125" style="2398" customWidth="1"/>
    <col min="4107" max="4107" width="14.42578125" style="2398" customWidth="1"/>
    <col min="4108" max="4108" width="12.7109375" style="2398" customWidth="1"/>
    <col min="4109" max="4109" width="13.85546875" style="2398" customWidth="1"/>
    <col min="4110" max="4110" width="13" style="2398" customWidth="1"/>
    <col min="4111" max="4123" width="14" style="2398" bestFit="1" customWidth="1"/>
    <col min="4124" max="4353" width="9.140625" style="2398"/>
    <col min="4354" max="4354" width="25.42578125" style="2398" customWidth="1"/>
    <col min="4355" max="4355" width="15" style="2398" customWidth="1"/>
    <col min="4356" max="4356" width="14.85546875" style="2398" customWidth="1"/>
    <col min="4357" max="4358" width="16" style="2398" customWidth="1"/>
    <col min="4359" max="4359" width="15.7109375" style="2398" customWidth="1"/>
    <col min="4360" max="4360" width="13.5703125" style="2398" customWidth="1"/>
    <col min="4361" max="4361" width="13.7109375" style="2398" customWidth="1"/>
    <col min="4362" max="4362" width="13.42578125" style="2398" customWidth="1"/>
    <col min="4363" max="4363" width="14.42578125" style="2398" customWidth="1"/>
    <col min="4364" max="4364" width="12.7109375" style="2398" customWidth="1"/>
    <col min="4365" max="4365" width="13.85546875" style="2398" customWidth="1"/>
    <col min="4366" max="4366" width="13" style="2398" customWidth="1"/>
    <col min="4367" max="4379" width="14" style="2398" bestFit="1" customWidth="1"/>
    <col min="4380" max="4609" width="9.140625" style="2398"/>
    <col min="4610" max="4610" width="25.42578125" style="2398" customWidth="1"/>
    <col min="4611" max="4611" width="15" style="2398" customWidth="1"/>
    <col min="4612" max="4612" width="14.85546875" style="2398" customWidth="1"/>
    <col min="4613" max="4614" width="16" style="2398" customWidth="1"/>
    <col min="4615" max="4615" width="15.7109375" style="2398" customWidth="1"/>
    <col min="4616" max="4616" width="13.5703125" style="2398" customWidth="1"/>
    <col min="4617" max="4617" width="13.7109375" style="2398" customWidth="1"/>
    <col min="4618" max="4618" width="13.42578125" style="2398" customWidth="1"/>
    <col min="4619" max="4619" width="14.42578125" style="2398" customWidth="1"/>
    <col min="4620" max="4620" width="12.7109375" style="2398" customWidth="1"/>
    <col min="4621" max="4621" width="13.85546875" style="2398" customWidth="1"/>
    <col min="4622" max="4622" width="13" style="2398" customWidth="1"/>
    <col min="4623" max="4635" width="14" style="2398" bestFit="1" customWidth="1"/>
    <col min="4636" max="4865" width="9.140625" style="2398"/>
    <col min="4866" max="4866" width="25.42578125" style="2398" customWidth="1"/>
    <col min="4867" max="4867" width="15" style="2398" customWidth="1"/>
    <col min="4868" max="4868" width="14.85546875" style="2398" customWidth="1"/>
    <col min="4869" max="4870" width="16" style="2398" customWidth="1"/>
    <col min="4871" max="4871" width="15.7109375" style="2398" customWidth="1"/>
    <col min="4872" max="4872" width="13.5703125" style="2398" customWidth="1"/>
    <col min="4873" max="4873" width="13.7109375" style="2398" customWidth="1"/>
    <col min="4874" max="4874" width="13.42578125" style="2398" customWidth="1"/>
    <col min="4875" max="4875" width="14.42578125" style="2398" customWidth="1"/>
    <col min="4876" max="4876" width="12.7109375" style="2398" customWidth="1"/>
    <col min="4877" max="4877" width="13.85546875" style="2398" customWidth="1"/>
    <col min="4878" max="4878" width="13" style="2398" customWidth="1"/>
    <col min="4879" max="4891" width="14" style="2398" bestFit="1" customWidth="1"/>
    <col min="4892" max="5121" width="9.140625" style="2398"/>
    <col min="5122" max="5122" width="25.42578125" style="2398" customWidth="1"/>
    <col min="5123" max="5123" width="15" style="2398" customWidth="1"/>
    <col min="5124" max="5124" width="14.85546875" style="2398" customWidth="1"/>
    <col min="5125" max="5126" width="16" style="2398" customWidth="1"/>
    <col min="5127" max="5127" width="15.7109375" style="2398" customWidth="1"/>
    <col min="5128" max="5128" width="13.5703125" style="2398" customWidth="1"/>
    <col min="5129" max="5129" width="13.7109375" style="2398" customWidth="1"/>
    <col min="5130" max="5130" width="13.42578125" style="2398" customWidth="1"/>
    <col min="5131" max="5131" width="14.42578125" style="2398" customWidth="1"/>
    <col min="5132" max="5132" width="12.7109375" style="2398" customWidth="1"/>
    <col min="5133" max="5133" width="13.85546875" style="2398" customWidth="1"/>
    <col min="5134" max="5134" width="13" style="2398" customWidth="1"/>
    <col min="5135" max="5147" width="14" style="2398" bestFit="1" customWidth="1"/>
    <col min="5148" max="5377" width="9.140625" style="2398"/>
    <col min="5378" max="5378" width="25.42578125" style="2398" customWidth="1"/>
    <col min="5379" max="5379" width="15" style="2398" customWidth="1"/>
    <col min="5380" max="5380" width="14.85546875" style="2398" customWidth="1"/>
    <col min="5381" max="5382" width="16" style="2398" customWidth="1"/>
    <col min="5383" max="5383" width="15.7109375" style="2398" customWidth="1"/>
    <col min="5384" max="5384" width="13.5703125" style="2398" customWidth="1"/>
    <col min="5385" max="5385" width="13.7109375" style="2398" customWidth="1"/>
    <col min="5386" max="5386" width="13.42578125" style="2398" customWidth="1"/>
    <col min="5387" max="5387" width="14.42578125" style="2398" customWidth="1"/>
    <col min="5388" max="5388" width="12.7109375" style="2398" customWidth="1"/>
    <col min="5389" max="5389" width="13.85546875" style="2398" customWidth="1"/>
    <col min="5390" max="5390" width="13" style="2398" customWidth="1"/>
    <col min="5391" max="5403" width="14" style="2398" bestFit="1" customWidth="1"/>
    <col min="5404" max="5633" width="9.140625" style="2398"/>
    <col min="5634" max="5634" width="25.42578125" style="2398" customWidth="1"/>
    <col min="5635" max="5635" width="15" style="2398" customWidth="1"/>
    <col min="5636" max="5636" width="14.85546875" style="2398" customWidth="1"/>
    <col min="5637" max="5638" width="16" style="2398" customWidth="1"/>
    <col min="5639" max="5639" width="15.7109375" style="2398" customWidth="1"/>
    <col min="5640" max="5640" width="13.5703125" style="2398" customWidth="1"/>
    <col min="5641" max="5641" width="13.7109375" style="2398" customWidth="1"/>
    <col min="5642" max="5642" width="13.42578125" style="2398" customWidth="1"/>
    <col min="5643" max="5643" width="14.42578125" style="2398" customWidth="1"/>
    <col min="5644" max="5644" width="12.7109375" style="2398" customWidth="1"/>
    <col min="5645" max="5645" width="13.85546875" style="2398" customWidth="1"/>
    <col min="5646" max="5646" width="13" style="2398" customWidth="1"/>
    <col min="5647" max="5659" width="14" style="2398" bestFit="1" customWidth="1"/>
    <col min="5660" max="5889" width="9.140625" style="2398"/>
    <col min="5890" max="5890" width="25.42578125" style="2398" customWidth="1"/>
    <col min="5891" max="5891" width="15" style="2398" customWidth="1"/>
    <col min="5892" max="5892" width="14.85546875" style="2398" customWidth="1"/>
    <col min="5893" max="5894" width="16" style="2398" customWidth="1"/>
    <col min="5895" max="5895" width="15.7109375" style="2398" customWidth="1"/>
    <col min="5896" max="5896" width="13.5703125" style="2398" customWidth="1"/>
    <col min="5897" max="5897" width="13.7109375" style="2398" customWidth="1"/>
    <col min="5898" max="5898" width="13.42578125" style="2398" customWidth="1"/>
    <col min="5899" max="5899" width="14.42578125" style="2398" customWidth="1"/>
    <col min="5900" max="5900" width="12.7109375" style="2398" customWidth="1"/>
    <col min="5901" max="5901" width="13.85546875" style="2398" customWidth="1"/>
    <col min="5902" max="5902" width="13" style="2398" customWidth="1"/>
    <col min="5903" max="5915" width="14" style="2398" bestFit="1" customWidth="1"/>
    <col min="5916" max="6145" width="9.140625" style="2398"/>
    <col min="6146" max="6146" width="25.42578125" style="2398" customWidth="1"/>
    <col min="6147" max="6147" width="15" style="2398" customWidth="1"/>
    <col min="6148" max="6148" width="14.85546875" style="2398" customWidth="1"/>
    <col min="6149" max="6150" width="16" style="2398" customWidth="1"/>
    <col min="6151" max="6151" width="15.7109375" style="2398" customWidth="1"/>
    <col min="6152" max="6152" width="13.5703125" style="2398" customWidth="1"/>
    <col min="6153" max="6153" width="13.7109375" style="2398" customWidth="1"/>
    <col min="6154" max="6154" width="13.42578125" style="2398" customWidth="1"/>
    <col min="6155" max="6155" width="14.42578125" style="2398" customWidth="1"/>
    <col min="6156" max="6156" width="12.7109375" style="2398" customWidth="1"/>
    <col min="6157" max="6157" width="13.85546875" style="2398" customWidth="1"/>
    <col min="6158" max="6158" width="13" style="2398" customWidth="1"/>
    <col min="6159" max="6171" width="14" style="2398" bestFit="1" customWidth="1"/>
    <col min="6172" max="6401" width="9.140625" style="2398"/>
    <col min="6402" max="6402" width="25.42578125" style="2398" customWidth="1"/>
    <col min="6403" max="6403" width="15" style="2398" customWidth="1"/>
    <col min="6404" max="6404" width="14.85546875" style="2398" customWidth="1"/>
    <col min="6405" max="6406" width="16" style="2398" customWidth="1"/>
    <col min="6407" max="6407" width="15.7109375" style="2398" customWidth="1"/>
    <col min="6408" max="6408" width="13.5703125" style="2398" customWidth="1"/>
    <col min="6409" max="6409" width="13.7109375" style="2398" customWidth="1"/>
    <col min="6410" max="6410" width="13.42578125" style="2398" customWidth="1"/>
    <col min="6411" max="6411" width="14.42578125" style="2398" customWidth="1"/>
    <col min="6412" max="6412" width="12.7109375" style="2398" customWidth="1"/>
    <col min="6413" max="6413" width="13.85546875" style="2398" customWidth="1"/>
    <col min="6414" max="6414" width="13" style="2398" customWidth="1"/>
    <col min="6415" max="6427" width="14" style="2398" bestFit="1" customWidth="1"/>
    <col min="6428" max="6657" width="9.140625" style="2398"/>
    <col min="6658" max="6658" width="25.42578125" style="2398" customWidth="1"/>
    <col min="6659" max="6659" width="15" style="2398" customWidth="1"/>
    <col min="6660" max="6660" width="14.85546875" style="2398" customWidth="1"/>
    <col min="6661" max="6662" width="16" style="2398" customWidth="1"/>
    <col min="6663" max="6663" width="15.7109375" style="2398" customWidth="1"/>
    <col min="6664" max="6664" width="13.5703125" style="2398" customWidth="1"/>
    <col min="6665" max="6665" width="13.7109375" style="2398" customWidth="1"/>
    <col min="6666" max="6666" width="13.42578125" style="2398" customWidth="1"/>
    <col min="6667" max="6667" width="14.42578125" style="2398" customWidth="1"/>
    <col min="6668" max="6668" width="12.7109375" style="2398" customWidth="1"/>
    <col min="6669" max="6669" width="13.85546875" style="2398" customWidth="1"/>
    <col min="6670" max="6670" width="13" style="2398" customWidth="1"/>
    <col min="6671" max="6683" width="14" style="2398" bestFit="1" customWidth="1"/>
    <col min="6684" max="6913" width="9.140625" style="2398"/>
    <col min="6914" max="6914" width="25.42578125" style="2398" customWidth="1"/>
    <col min="6915" max="6915" width="15" style="2398" customWidth="1"/>
    <col min="6916" max="6916" width="14.85546875" style="2398" customWidth="1"/>
    <col min="6917" max="6918" width="16" style="2398" customWidth="1"/>
    <col min="6919" max="6919" width="15.7109375" style="2398" customWidth="1"/>
    <col min="6920" max="6920" width="13.5703125" style="2398" customWidth="1"/>
    <col min="6921" max="6921" width="13.7109375" style="2398" customWidth="1"/>
    <col min="6922" max="6922" width="13.42578125" style="2398" customWidth="1"/>
    <col min="6923" max="6923" width="14.42578125" style="2398" customWidth="1"/>
    <col min="6924" max="6924" width="12.7109375" style="2398" customWidth="1"/>
    <col min="6925" max="6925" width="13.85546875" style="2398" customWidth="1"/>
    <col min="6926" max="6926" width="13" style="2398" customWidth="1"/>
    <col min="6927" max="6939" width="14" style="2398" bestFit="1" customWidth="1"/>
    <col min="6940" max="7169" width="9.140625" style="2398"/>
    <col min="7170" max="7170" width="25.42578125" style="2398" customWidth="1"/>
    <col min="7171" max="7171" width="15" style="2398" customWidth="1"/>
    <col min="7172" max="7172" width="14.85546875" style="2398" customWidth="1"/>
    <col min="7173" max="7174" width="16" style="2398" customWidth="1"/>
    <col min="7175" max="7175" width="15.7109375" style="2398" customWidth="1"/>
    <col min="7176" max="7176" width="13.5703125" style="2398" customWidth="1"/>
    <col min="7177" max="7177" width="13.7109375" style="2398" customWidth="1"/>
    <col min="7178" max="7178" width="13.42578125" style="2398" customWidth="1"/>
    <col min="7179" max="7179" width="14.42578125" style="2398" customWidth="1"/>
    <col min="7180" max="7180" width="12.7109375" style="2398" customWidth="1"/>
    <col min="7181" max="7181" width="13.85546875" style="2398" customWidth="1"/>
    <col min="7182" max="7182" width="13" style="2398" customWidth="1"/>
    <col min="7183" max="7195" width="14" style="2398" bestFit="1" customWidth="1"/>
    <col min="7196" max="7425" width="9.140625" style="2398"/>
    <col min="7426" max="7426" width="25.42578125" style="2398" customWidth="1"/>
    <col min="7427" max="7427" width="15" style="2398" customWidth="1"/>
    <col min="7428" max="7428" width="14.85546875" style="2398" customWidth="1"/>
    <col min="7429" max="7430" width="16" style="2398" customWidth="1"/>
    <col min="7431" max="7431" width="15.7109375" style="2398" customWidth="1"/>
    <col min="7432" max="7432" width="13.5703125" style="2398" customWidth="1"/>
    <col min="7433" max="7433" width="13.7109375" style="2398" customWidth="1"/>
    <col min="7434" max="7434" width="13.42578125" style="2398" customWidth="1"/>
    <col min="7435" max="7435" width="14.42578125" style="2398" customWidth="1"/>
    <col min="7436" max="7436" width="12.7109375" style="2398" customWidth="1"/>
    <col min="7437" max="7437" width="13.85546875" style="2398" customWidth="1"/>
    <col min="7438" max="7438" width="13" style="2398" customWidth="1"/>
    <col min="7439" max="7451" width="14" style="2398" bestFit="1" customWidth="1"/>
    <col min="7452" max="7681" width="9.140625" style="2398"/>
    <col min="7682" max="7682" width="25.42578125" style="2398" customWidth="1"/>
    <col min="7683" max="7683" width="15" style="2398" customWidth="1"/>
    <col min="7684" max="7684" width="14.85546875" style="2398" customWidth="1"/>
    <col min="7685" max="7686" width="16" style="2398" customWidth="1"/>
    <col min="7687" max="7687" width="15.7109375" style="2398" customWidth="1"/>
    <col min="7688" max="7688" width="13.5703125" style="2398" customWidth="1"/>
    <col min="7689" max="7689" width="13.7109375" style="2398" customWidth="1"/>
    <col min="7690" max="7690" width="13.42578125" style="2398" customWidth="1"/>
    <col min="7691" max="7691" width="14.42578125" style="2398" customWidth="1"/>
    <col min="7692" max="7692" width="12.7109375" style="2398" customWidth="1"/>
    <col min="7693" max="7693" width="13.85546875" style="2398" customWidth="1"/>
    <col min="7694" max="7694" width="13" style="2398" customWidth="1"/>
    <col min="7695" max="7707" width="14" style="2398" bestFit="1" customWidth="1"/>
    <col min="7708" max="7937" width="9.140625" style="2398"/>
    <col min="7938" max="7938" width="25.42578125" style="2398" customWidth="1"/>
    <col min="7939" max="7939" width="15" style="2398" customWidth="1"/>
    <col min="7940" max="7940" width="14.85546875" style="2398" customWidth="1"/>
    <col min="7941" max="7942" width="16" style="2398" customWidth="1"/>
    <col min="7943" max="7943" width="15.7109375" style="2398" customWidth="1"/>
    <col min="7944" max="7944" width="13.5703125" style="2398" customWidth="1"/>
    <col min="7945" max="7945" width="13.7109375" style="2398" customWidth="1"/>
    <col min="7946" max="7946" width="13.42578125" style="2398" customWidth="1"/>
    <col min="7947" max="7947" width="14.42578125" style="2398" customWidth="1"/>
    <col min="7948" max="7948" width="12.7109375" style="2398" customWidth="1"/>
    <col min="7949" max="7949" width="13.85546875" style="2398" customWidth="1"/>
    <col min="7950" max="7950" width="13" style="2398" customWidth="1"/>
    <col min="7951" max="7963" width="14" style="2398" bestFit="1" customWidth="1"/>
    <col min="7964" max="8193" width="9.140625" style="2398"/>
    <col min="8194" max="8194" width="25.42578125" style="2398" customWidth="1"/>
    <col min="8195" max="8195" width="15" style="2398" customWidth="1"/>
    <col min="8196" max="8196" width="14.85546875" style="2398" customWidth="1"/>
    <col min="8197" max="8198" width="16" style="2398" customWidth="1"/>
    <col min="8199" max="8199" width="15.7109375" style="2398" customWidth="1"/>
    <col min="8200" max="8200" width="13.5703125" style="2398" customWidth="1"/>
    <col min="8201" max="8201" width="13.7109375" style="2398" customWidth="1"/>
    <col min="8202" max="8202" width="13.42578125" style="2398" customWidth="1"/>
    <col min="8203" max="8203" width="14.42578125" style="2398" customWidth="1"/>
    <col min="8204" max="8204" width="12.7109375" style="2398" customWidth="1"/>
    <col min="8205" max="8205" width="13.85546875" style="2398" customWidth="1"/>
    <col min="8206" max="8206" width="13" style="2398" customWidth="1"/>
    <col min="8207" max="8219" width="14" style="2398" bestFit="1" customWidth="1"/>
    <col min="8220" max="8449" width="9.140625" style="2398"/>
    <col min="8450" max="8450" width="25.42578125" style="2398" customWidth="1"/>
    <col min="8451" max="8451" width="15" style="2398" customWidth="1"/>
    <col min="8452" max="8452" width="14.85546875" style="2398" customWidth="1"/>
    <col min="8453" max="8454" width="16" style="2398" customWidth="1"/>
    <col min="8455" max="8455" width="15.7109375" style="2398" customWidth="1"/>
    <col min="8456" max="8456" width="13.5703125" style="2398" customWidth="1"/>
    <col min="8457" max="8457" width="13.7109375" style="2398" customWidth="1"/>
    <col min="8458" max="8458" width="13.42578125" style="2398" customWidth="1"/>
    <col min="8459" max="8459" width="14.42578125" style="2398" customWidth="1"/>
    <col min="8460" max="8460" width="12.7109375" style="2398" customWidth="1"/>
    <col min="8461" max="8461" width="13.85546875" style="2398" customWidth="1"/>
    <col min="8462" max="8462" width="13" style="2398" customWidth="1"/>
    <col min="8463" max="8475" width="14" style="2398" bestFit="1" customWidth="1"/>
    <col min="8476" max="8705" width="9.140625" style="2398"/>
    <col min="8706" max="8706" width="25.42578125" style="2398" customWidth="1"/>
    <col min="8707" max="8707" width="15" style="2398" customWidth="1"/>
    <col min="8708" max="8708" width="14.85546875" style="2398" customWidth="1"/>
    <col min="8709" max="8710" width="16" style="2398" customWidth="1"/>
    <col min="8711" max="8711" width="15.7109375" style="2398" customWidth="1"/>
    <col min="8712" max="8712" width="13.5703125" style="2398" customWidth="1"/>
    <col min="8713" max="8713" width="13.7109375" style="2398" customWidth="1"/>
    <col min="8714" max="8714" width="13.42578125" style="2398" customWidth="1"/>
    <col min="8715" max="8715" width="14.42578125" style="2398" customWidth="1"/>
    <col min="8716" max="8716" width="12.7109375" style="2398" customWidth="1"/>
    <col min="8717" max="8717" width="13.85546875" style="2398" customWidth="1"/>
    <col min="8718" max="8718" width="13" style="2398" customWidth="1"/>
    <col min="8719" max="8731" width="14" style="2398" bestFit="1" customWidth="1"/>
    <col min="8732" max="8961" width="9.140625" style="2398"/>
    <col min="8962" max="8962" width="25.42578125" style="2398" customWidth="1"/>
    <col min="8963" max="8963" width="15" style="2398" customWidth="1"/>
    <col min="8964" max="8964" width="14.85546875" style="2398" customWidth="1"/>
    <col min="8965" max="8966" width="16" style="2398" customWidth="1"/>
    <col min="8967" max="8967" width="15.7109375" style="2398" customWidth="1"/>
    <col min="8968" max="8968" width="13.5703125" style="2398" customWidth="1"/>
    <col min="8969" max="8969" width="13.7109375" style="2398" customWidth="1"/>
    <col min="8970" max="8970" width="13.42578125" style="2398" customWidth="1"/>
    <col min="8971" max="8971" width="14.42578125" style="2398" customWidth="1"/>
    <col min="8972" max="8972" width="12.7109375" style="2398" customWidth="1"/>
    <col min="8973" max="8973" width="13.85546875" style="2398" customWidth="1"/>
    <col min="8974" max="8974" width="13" style="2398" customWidth="1"/>
    <col min="8975" max="8987" width="14" style="2398" bestFit="1" customWidth="1"/>
    <col min="8988" max="9217" width="9.140625" style="2398"/>
    <col min="9218" max="9218" width="25.42578125" style="2398" customWidth="1"/>
    <col min="9219" max="9219" width="15" style="2398" customWidth="1"/>
    <col min="9220" max="9220" width="14.85546875" style="2398" customWidth="1"/>
    <col min="9221" max="9222" width="16" style="2398" customWidth="1"/>
    <col min="9223" max="9223" width="15.7109375" style="2398" customWidth="1"/>
    <col min="9224" max="9224" width="13.5703125" style="2398" customWidth="1"/>
    <col min="9225" max="9225" width="13.7109375" style="2398" customWidth="1"/>
    <col min="9226" max="9226" width="13.42578125" style="2398" customWidth="1"/>
    <col min="9227" max="9227" width="14.42578125" style="2398" customWidth="1"/>
    <col min="9228" max="9228" width="12.7109375" style="2398" customWidth="1"/>
    <col min="9229" max="9229" width="13.85546875" style="2398" customWidth="1"/>
    <col min="9230" max="9230" width="13" style="2398" customWidth="1"/>
    <col min="9231" max="9243" width="14" style="2398" bestFit="1" customWidth="1"/>
    <col min="9244" max="9473" width="9.140625" style="2398"/>
    <col min="9474" max="9474" width="25.42578125" style="2398" customWidth="1"/>
    <col min="9475" max="9475" width="15" style="2398" customWidth="1"/>
    <col min="9476" max="9476" width="14.85546875" style="2398" customWidth="1"/>
    <col min="9477" max="9478" width="16" style="2398" customWidth="1"/>
    <col min="9479" max="9479" width="15.7109375" style="2398" customWidth="1"/>
    <col min="9480" max="9480" width="13.5703125" style="2398" customWidth="1"/>
    <col min="9481" max="9481" width="13.7109375" style="2398" customWidth="1"/>
    <col min="9482" max="9482" width="13.42578125" style="2398" customWidth="1"/>
    <col min="9483" max="9483" width="14.42578125" style="2398" customWidth="1"/>
    <col min="9484" max="9484" width="12.7109375" style="2398" customWidth="1"/>
    <col min="9485" max="9485" width="13.85546875" style="2398" customWidth="1"/>
    <col min="9486" max="9486" width="13" style="2398" customWidth="1"/>
    <col min="9487" max="9499" width="14" style="2398" bestFit="1" customWidth="1"/>
    <col min="9500" max="9729" width="9.140625" style="2398"/>
    <col min="9730" max="9730" width="25.42578125" style="2398" customWidth="1"/>
    <col min="9731" max="9731" width="15" style="2398" customWidth="1"/>
    <col min="9732" max="9732" width="14.85546875" style="2398" customWidth="1"/>
    <col min="9733" max="9734" width="16" style="2398" customWidth="1"/>
    <col min="9735" max="9735" width="15.7109375" style="2398" customWidth="1"/>
    <col min="9736" max="9736" width="13.5703125" style="2398" customWidth="1"/>
    <col min="9737" max="9737" width="13.7109375" style="2398" customWidth="1"/>
    <col min="9738" max="9738" width="13.42578125" style="2398" customWidth="1"/>
    <col min="9739" max="9739" width="14.42578125" style="2398" customWidth="1"/>
    <col min="9740" max="9740" width="12.7109375" style="2398" customWidth="1"/>
    <col min="9741" max="9741" width="13.85546875" style="2398" customWidth="1"/>
    <col min="9742" max="9742" width="13" style="2398" customWidth="1"/>
    <col min="9743" max="9755" width="14" style="2398" bestFit="1" customWidth="1"/>
    <col min="9756" max="9985" width="9.140625" style="2398"/>
    <col min="9986" max="9986" width="25.42578125" style="2398" customWidth="1"/>
    <col min="9987" max="9987" width="15" style="2398" customWidth="1"/>
    <col min="9988" max="9988" width="14.85546875" style="2398" customWidth="1"/>
    <col min="9989" max="9990" width="16" style="2398" customWidth="1"/>
    <col min="9991" max="9991" width="15.7109375" style="2398" customWidth="1"/>
    <col min="9992" max="9992" width="13.5703125" style="2398" customWidth="1"/>
    <col min="9993" max="9993" width="13.7109375" style="2398" customWidth="1"/>
    <col min="9994" max="9994" width="13.42578125" style="2398" customWidth="1"/>
    <col min="9995" max="9995" width="14.42578125" style="2398" customWidth="1"/>
    <col min="9996" max="9996" width="12.7109375" style="2398" customWidth="1"/>
    <col min="9997" max="9997" width="13.85546875" style="2398" customWidth="1"/>
    <col min="9998" max="9998" width="13" style="2398" customWidth="1"/>
    <col min="9999" max="10011" width="14" style="2398" bestFit="1" customWidth="1"/>
    <col min="10012" max="10241" width="9.140625" style="2398"/>
    <col min="10242" max="10242" width="25.42578125" style="2398" customWidth="1"/>
    <col min="10243" max="10243" width="15" style="2398" customWidth="1"/>
    <col min="10244" max="10244" width="14.85546875" style="2398" customWidth="1"/>
    <col min="10245" max="10246" width="16" style="2398" customWidth="1"/>
    <col min="10247" max="10247" width="15.7109375" style="2398" customWidth="1"/>
    <col min="10248" max="10248" width="13.5703125" style="2398" customWidth="1"/>
    <col min="10249" max="10249" width="13.7109375" style="2398" customWidth="1"/>
    <col min="10250" max="10250" width="13.42578125" style="2398" customWidth="1"/>
    <col min="10251" max="10251" width="14.42578125" style="2398" customWidth="1"/>
    <col min="10252" max="10252" width="12.7109375" style="2398" customWidth="1"/>
    <col min="10253" max="10253" width="13.85546875" style="2398" customWidth="1"/>
    <col min="10254" max="10254" width="13" style="2398" customWidth="1"/>
    <col min="10255" max="10267" width="14" style="2398" bestFit="1" customWidth="1"/>
    <col min="10268" max="10497" width="9.140625" style="2398"/>
    <col min="10498" max="10498" width="25.42578125" style="2398" customWidth="1"/>
    <col min="10499" max="10499" width="15" style="2398" customWidth="1"/>
    <col min="10500" max="10500" width="14.85546875" style="2398" customWidth="1"/>
    <col min="10501" max="10502" width="16" style="2398" customWidth="1"/>
    <col min="10503" max="10503" width="15.7109375" style="2398" customWidth="1"/>
    <col min="10504" max="10504" width="13.5703125" style="2398" customWidth="1"/>
    <col min="10505" max="10505" width="13.7109375" style="2398" customWidth="1"/>
    <col min="10506" max="10506" width="13.42578125" style="2398" customWidth="1"/>
    <col min="10507" max="10507" width="14.42578125" style="2398" customWidth="1"/>
    <col min="10508" max="10508" width="12.7109375" style="2398" customWidth="1"/>
    <col min="10509" max="10509" width="13.85546875" style="2398" customWidth="1"/>
    <col min="10510" max="10510" width="13" style="2398" customWidth="1"/>
    <col min="10511" max="10523" width="14" style="2398" bestFit="1" customWidth="1"/>
    <col min="10524" max="10753" width="9.140625" style="2398"/>
    <col min="10754" max="10754" width="25.42578125" style="2398" customWidth="1"/>
    <col min="10755" max="10755" width="15" style="2398" customWidth="1"/>
    <col min="10756" max="10756" width="14.85546875" style="2398" customWidth="1"/>
    <col min="10757" max="10758" width="16" style="2398" customWidth="1"/>
    <col min="10759" max="10759" width="15.7109375" style="2398" customWidth="1"/>
    <col min="10760" max="10760" width="13.5703125" style="2398" customWidth="1"/>
    <col min="10761" max="10761" width="13.7109375" style="2398" customWidth="1"/>
    <col min="10762" max="10762" width="13.42578125" style="2398" customWidth="1"/>
    <col min="10763" max="10763" width="14.42578125" style="2398" customWidth="1"/>
    <col min="10764" max="10764" width="12.7109375" style="2398" customWidth="1"/>
    <col min="10765" max="10765" width="13.85546875" style="2398" customWidth="1"/>
    <col min="10766" max="10766" width="13" style="2398" customWidth="1"/>
    <col min="10767" max="10779" width="14" style="2398" bestFit="1" customWidth="1"/>
    <col min="10780" max="11009" width="9.140625" style="2398"/>
    <col min="11010" max="11010" width="25.42578125" style="2398" customWidth="1"/>
    <col min="11011" max="11011" width="15" style="2398" customWidth="1"/>
    <col min="11012" max="11012" width="14.85546875" style="2398" customWidth="1"/>
    <col min="11013" max="11014" width="16" style="2398" customWidth="1"/>
    <col min="11015" max="11015" width="15.7109375" style="2398" customWidth="1"/>
    <col min="11016" max="11016" width="13.5703125" style="2398" customWidth="1"/>
    <col min="11017" max="11017" width="13.7109375" style="2398" customWidth="1"/>
    <col min="11018" max="11018" width="13.42578125" style="2398" customWidth="1"/>
    <col min="11019" max="11019" width="14.42578125" style="2398" customWidth="1"/>
    <col min="11020" max="11020" width="12.7109375" style="2398" customWidth="1"/>
    <col min="11021" max="11021" width="13.85546875" style="2398" customWidth="1"/>
    <col min="11022" max="11022" width="13" style="2398" customWidth="1"/>
    <col min="11023" max="11035" width="14" style="2398" bestFit="1" customWidth="1"/>
    <col min="11036" max="11265" width="9.140625" style="2398"/>
    <col min="11266" max="11266" width="25.42578125" style="2398" customWidth="1"/>
    <col min="11267" max="11267" width="15" style="2398" customWidth="1"/>
    <col min="11268" max="11268" width="14.85546875" style="2398" customWidth="1"/>
    <col min="11269" max="11270" width="16" style="2398" customWidth="1"/>
    <col min="11271" max="11271" width="15.7109375" style="2398" customWidth="1"/>
    <col min="11272" max="11272" width="13.5703125" style="2398" customWidth="1"/>
    <col min="11273" max="11273" width="13.7109375" style="2398" customWidth="1"/>
    <col min="11274" max="11274" width="13.42578125" style="2398" customWidth="1"/>
    <col min="11275" max="11275" width="14.42578125" style="2398" customWidth="1"/>
    <col min="11276" max="11276" width="12.7109375" style="2398" customWidth="1"/>
    <col min="11277" max="11277" width="13.85546875" style="2398" customWidth="1"/>
    <col min="11278" max="11278" width="13" style="2398" customWidth="1"/>
    <col min="11279" max="11291" width="14" style="2398" bestFit="1" customWidth="1"/>
    <col min="11292" max="11521" width="9.140625" style="2398"/>
    <col min="11522" max="11522" width="25.42578125" style="2398" customWidth="1"/>
    <col min="11523" max="11523" width="15" style="2398" customWidth="1"/>
    <col min="11524" max="11524" width="14.85546875" style="2398" customWidth="1"/>
    <col min="11525" max="11526" width="16" style="2398" customWidth="1"/>
    <col min="11527" max="11527" width="15.7109375" style="2398" customWidth="1"/>
    <col min="11528" max="11528" width="13.5703125" style="2398" customWidth="1"/>
    <col min="11529" max="11529" width="13.7109375" style="2398" customWidth="1"/>
    <col min="11530" max="11530" width="13.42578125" style="2398" customWidth="1"/>
    <col min="11531" max="11531" width="14.42578125" style="2398" customWidth="1"/>
    <col min="11532" max="11532" width="12.7109375" style="2398" customWidth="1"/>
    <col min="11533" max="11533" width="13.85546875" style="2398" customWidth="1"/>
    <col min="11534" max="11534" width="13" style="2398" customWidth="1"/>
    <col min="11535" max="11547" width="14" style="2398" bestFit="1" customWidth="1"/>
    <col min="11548" max="11777" width="9.140625" style="2398"/>
    <col min="11778" max="11778" width="25.42578125" style="2398" customWidth="1"/>
    <col min="11779" max="11779" width="15" style="2398" customWidth="1"/>
    <col min="11780" max="11780" width="14.85546875" style="2398" customWidth="1"/>
    <col min="11781" max="11782" width="16" style="2398" customWidth="1"/>
    <col min="11783" max="11783" width="15.7109375" style="2398" customWidth="1"/>
    <col min="11784" max="11784" width="13.5703125" style="2398" customWidth="1"/>
    <col min="11785" max="11785" width="13.7109375" style="2398" customWidth="1"/>
    <col min="11786" max="11786" width="13.42578125" style="2398" customWidth="1"/>
    <col min="11787" max="11787" width="14.42578125" style="2398" customWidth="1"/>
    <col min="11788" max="11788" width="12.7109375" style="2398" customWidth="1"/>
    <col min="11789" max="11789" width="13.85546875" style="2398" customWidth="1"/>
    <col min="11790" max="11790" width="13" style="2398" customWidth="1"/>
    <col min="11791" max="11803" width="14" style="2398" bestFit="1" customWidth="1"/>
    <col min="11804" max="12033" width="9.140625" style="2398"/>
    <col min="12034" max="12034" width="25.42578125" style="2398" customWidth="1"/>
    <col min="12035" max="12035" width="15" style="2398" customWidth="1"/>
    <col min="12036" max="12036" width="14.85546875" style="2398" customWidth="1"/>
    <col min="12037" max="12038" width="16" style="2398" customWidth="1"/>
    <col min="12039" max="12039" width="15.7109375" style="2398" customWidth="1"/>
    <col min="12040" max="12040" width="13.5703125" style="2398" customWidth="1"/>
    <col min="12041" max="12041" width="13.7109375" style="2398" customWidth="1"/>
    <col min="12042" max="12042" width="13.42578125" style="2398" customWidth="1"/>
    <col min="12043" max="12043" width="14.42578125" style="2398" customWidth="1"/>
    <col min="12044" max="12044" width="12.7109375" style="2398" customWidth="1"/>
    <col min="12045" max="12045" width="13.85546875" style="2398" customWidth="1"/>
    <col min="12046" max="12046" width="13" style="2398" customWidth="1"/>
    <col min="12047" max="12059" width="14" style="2398" bestFit="1" customWidth="1"/>
    <col min="12060" max="12289" width="9.140625" style="2398"/>
    <col min="12290" max="12290" width="25.42578125" style="2398" customWidth="1"/>
    <col min="12291" max="12291" width="15" style="2398" customWidth="1"/>
    <col min="12292" max="12292" width="14.85546875" style="2398" customWidth="1"/>
    <col min="12293" max="12294" width="16" style="2398" customWidth="1"/>
    <col min="12295" max="12295" width="15.7109375" style="2398" customWidth="1"/>
    <col min="12296" max="12296" width="13.5703125" style="2398" customWidth="1"/>
    <col min="12297" max="12297" width="13.7109375" style="2398" customWidth="1"/>
    <col min="12298" max="12298" width="13.42578125" style="2398" customWidth="1"/>
    <col min="12299" max="12299" width="14.42578125" style="2398" customWidth="1"/>
    <col min="12300" max="12300" width="12.7109375" style="2398" customWidth="1"/>
    <col min="12301" max="12301" width="13.85546875" style="2398" customWidth="1"/>
    <col min="12302" max="12302" width="13" style="2398" customWidth="1"/>
    <col min="12303" max="12315" width="14" style="2398" bestFit="1" customWidth="1"/>
    <col min="12316" max="12545" width="9.140625" style="2398"/>
    <col min="12546" max="12546" width="25.42578125" style="2398" customWidth="1"/>
    <col min="12547" max="12547" width="15" style="2398" customWidth="1"/>
    <col min="12548" max="12548" width="14.85546875" style="2398" customWidth="1"/>
    <col min="12549" max="12550" width="16" style="2398" customWidth="1"/>
    <col min="12551" max="12551" width="15.7109375" style="2398" customWidth="1"/>
    <col min="12552" max="12552" width="13.5703125" style="2398" customWidth="1"/>
    <col min="12553" max="12553" width="13.7109375" style="2398" customWidth="1"/>
    <col min="12554" max="12554" width="13.42578125" style="2398" customWidth="1"/>
    <col min="12555" max="12555" width="14.42578125" style="2398" customWidth="1"/>
    <col min="12556" max="12556" width="12.7109375" style="2398" customWidth="1"/>
    <col min="12557" max="12557" width="13.85546875" style="2398" customWidth="1"/>
    <col min="12558" max="12558" width="13" style="2398" customWidth="1"/>
    <col min="12559" max="12571" width="14" style="2398" bestFit="1" customWidth="1"/>
    <col min="12572" max="12801" width="9.140625" style="2398"/>
    <col min="12802" max="12802" width="25.42578125" style="2398" customWidth="1"/>
    <col min="12803" max="12803" width="15" style="2398" customWidth="1"/>
    <col min="12804" max="12804" width="14.85546875" style="2398" customWidth="1"/>
    <col min="12805" max="12806" width="16" style="2398" customWidth="1"/>
    <col min="12807" max="12807" width="15.7109375" style="2398" customWidth="1"/>
    <col min="12808" max="12808" width="13.5703125" style="2398" customWidth="1"/>
    <col min="12809" max="12809" width="13.7109375" style="2398" customWidth="1"/>
    <col min="12810" max="12810" width="13.42578125" style="2398" customWidth="1"/>
    <col min="12811" max="12811" width="14.42578125" style="2398" customWidth="1"/>
    <col min="12812" max="12812" width="12.7109375" style="2398" customWidth="1"/>
    <col min="12813" max="12813" width="13.85546875" style="2398" customWidth="1"/>
    <col min="12814" max="12814" width="13" style="2398" customWidth="1"/>
    <col min="12815" max="12827" width="14" style="2398" bestFit="1" customWidth="1"/>
    <col min="12828" max="13057" width="9.140625" style="2398"/>
    <col min="13058" max="13058" width="25.42578125" style="2398" customWidth="1"/>
    <col min="13059" max="13059" width="15" style="2398" customWidth="1"/>
    <col min="13060" max="13060" width="14.85546875" style="2398" customWidth="1"/>
    <col min="13061" max="13062" width="16" style="2398" customWidth="1"/>
    <col min="13063" max="13063" width="15.7109375" style="2398" customWidth="1"/>
    <col min="13064" max="13064" width="13.5703125" style="2398" customWidth="1"/>
    <col min="13065" max="13065" width="13.7109375" style="2398" customWidth="1"/>
    <col min="13066" max="13066" width="13.42578125" style="2398" customWidth="1"/>
    <col min="13067" max="13067" width="14.42578125" style="2398" customWidth="1"/>
    <col min="13068" max="13068" width="12.7109375" style="2398" customWidth="1"/>
    <col min="13069" max="13069" width="13.85546875" style="2398" customWidth="1"/>
    <col min="13070" max="13070" width="13" style="2398" customWidth="1"/>
    <col min="13071" max="13083" width="14" style="2398" bestFit="1" customWidth="1"/>
    <col min="13084" max="13313" width="9.140625" style="2398"/>
    <col min="13314" max="13314" width="25.42578125" style="2398" customWidth="1"/>
    <col min="13315" max="13315" width="15" style="2398" customWidth="1"/>
    <col min="13316" max="13316" width="14.85546875" style="2398" customWidth="1"/>
    <col min="13317" max="13318" width="16" style="2398" customWidth="1"/>
    <col min="13319" max="13319" width="15.7109375" style="2398" customWidth="1"/>
    <col min="13320" max="13320" width="13.5703125" style="2398" customWidth="1"/>
    <col min="13321" max="13321" width="13.7109375" style="2398" customWidth="1"/>
    <col min="13322" max="13322" width="13.42578125" style="2398" customWidth="1"/>
    <col min="13323" max="13323" width="14.42578125" style="2398" customWidth="1"/>
    <col min="13324" max="13324" width="12.7109375" style="2398" customWidth="1"/>
    <col min="13325" max="13325" width="13.85546875" style="2398" customWidth="1"/>
    <col min="13326" max="13326" width="13" style="2398" customWidth="1"/>
    <col min="13327" max="13339" width="14" style="2398" bestFit="1" customWidth="1"/>
    <col min="13340" max="13569" width="9.140625" style="2398"/>
    <col min="13570" max="13570" width="25.42578125" style="2398" customWidth="1"/>
    <col min="13571" max="13571" width="15" style="2398" customWidth="1"/>
    <col min="13572" max="13572" width="14.85546875" style="2398" customWidth="1"/>
    <col min="13573" max="13574" width="16" style="2398" customWidth="1"/>
    <col min="13575" max="13575" width="15.7109375" style="2398" customWidth="1"/>
    <col min="13576" max="13576" width="13.5703125" style="2398" customWidth="1"/>
    <col min="13577" max="13577" width="13.7109375" style="2398" customWidth="1"/>
    <col min="13578" max="13578" width="13.42578125" style="2398" customWidth="1"/>
    <col min="13579" max="13579" width="14.42578125" style="2398" customWidth="1"/>
    <col min="13580" max="13580" width="12.7109375" style="2398" customWidth="1"/>
    <col min="13581" max="13581" width="13.85546875" style="2398" customWidth="1"/>
    <col min="13582" max="13582" width="13" style="2398" customWidth="1"/>
    <col min="13583" max="13595" width="14" style="2398" bestFit="1" customWidth="1"/>
    <col min="13596" max="13825" width="9.140625" style="2398"/>
    <col min="13826" max="13826" width="25.42578125" style="2398" customWidth="1"/>
    <col min="13827" max="13827" width="15" style="2398" customWidth="1"/>
    <col min="13828" max="13828" width="14.85546875" style="2398" customWidth="1"/>
    <col min="13829" max="13830" width="16" style="2398" customWidth="1"/>
    <col min="13831" max="13831" width="15.7109375" style="2398" customWidth="1"/>
    <col min="13832" max="13832" width="13.5703125" style="2398" customWidth="1"/>
    <col min="13833" max="13833" width="13.7109375" style="2398" customWidth="1"/>
    <col min="13834" max="13834" width="13.42578125" style="2398" customWidth="1"/>
    <col min="13835" max="13835" width="14.42578125" style="2398" customWidth="1"/>
    <col min="13836" max="13836" width="12.7109375" style="2398" customWidth="1"/>
    <col min="13837" max="13837" width="13.85546875" style="2398" customWidth="1"/>
    <col min="13838" max="13838" width="13" style="2398" customWidth="1"/>
    <col min="13839" max="13851" width="14" style="2398" bestFit="1" customWidth="1"/>
    <col min="13852" max="14081" width="9.140625" style="2398"/>
    <col min="14082" max="14082" width="25.42578125" style="2398" customWidth="1"/>
    <col min="14083" max="14083" width="15" style="2398" customWidth="1"/>
    <col min="14084" max="14084" width="14.85546875" style="2398" customWidth="1"/>
    <col min="14085" max="14086" width="16" style="2398" customWidth="1"/>
    <col min="14087" max="14087" width="15.7109375" style="2398" customWidth="1"/>
    <col min="14088" max="14088" width="13.5703125" style="2398" customWidth="1"/>
    <col min="14089" max="14089" width="13.7109375" style="2398" customWidth="1"/>
    <col min="14090" max="14090" width="13.42578125" style="2398" customWidth="1"/>
    <col min="14091" max="14091" width="14.42578125" style="2398" customWidth="1"/>
    <col min="14092" max="14092" width="12.7109375" style="2398" customWidth="1"/>
    <col min="14093" max="14093" width="13.85546875" style="2398" customWidth="1"/>
    <col min="14094" max="14094" width="13" style="2398" customWidth="1"/>
    <col min="14095" max="14107" width="14" style="2398" bestFit="1" customWidth="1"/>
    <col min="14108" max="14337" width="9.140625" style="2398"/>
    <col min="14338" max="14338" width="25.42578125" style="2398" customWidth="1"/>
    <col min="14339" max="14339" width="15" style="2398" customWidth="1"/>
    <col min="14340" max="14340" width="14.85546875" style="2398" customWidth="1"/>
    <col min="14341" max="14342" width="16" style="2398" customWidth="1"/>
    <col min="14343" max="14343" width="15.7109375" style="2398" customWidth="1"/>
    <col min="14344" max="14344" width="13.5703125" style="2398" customWidth="1"/>
    <col min="14345" max="14345" width="13.7109375" style="2398" customWidth="1"/>
    <col min="14346" max="14346" width="13.42578125" style="2398" customWidth="1"/>
    <col min="14347" max="14347" width="14.42578125" style="2398" customWidth="1"/>
    <col min="14348" max="14348" width="12.7109375" style="2398" customWidth="1"/>
    <col min="14349" max="14349" width="13.85546875" style="2398" customWidth="1"/>
    <col min="14350" max="14350" width="13" style="2398" customWidth="1"/>
    <col min="14351" max="14363" width="14" style="2398" bestFit="1" customWidth="1"/>
    <col min="14364" max="14593" width="9.140625" style="2398"/>
    <col min="14594" max="14594" width="25.42578125" style="2398" customWidth="1"/>
    <col min="14595" max="14595" width="15" style="2398" customWidth="1"/>
    <col min="14596" max="14596" width="14.85546875" style="2398" customWidth="1"/>
    <col min="14597" max="14598" width="16" style="2398" customWidth="1"/>
    <col min="14599" max="14599" width="15.7109375" style="2398" customWidth="1"/>
    <col min="14600" max="14600" width="13.5703125" style="2398" customWidth="1"/>
    <col min="14601" max="14601" width="13.7109375" style="2398" customWidth="1"/>
    <col min="14602" max="14602" width="13.42578125" style="2398" customWidth="1"/>
    <col min="14603" max="14603" width="14.42578125" style="2398" customWidth="1"/>
    <col min="14604" max="14604" width="12.7109375" style="2398" customWidth="1"/>
    <col min="14605" max="14605" width="13.85546875" style="2398" customWidth="1"/>
    <col min="14606" max="14606" width="13" style="2398" customWidth="1"/>
    <col min="14607" max="14619" width="14" style="2398" bestFit="1" customWidth="1"/>
    <col min="14620" max="14849" width="9.140625" style="2398"/>
    <col min="14850" max="14850" width="25.42578125" style="2398" customWidth="1"/>
    <col min="14851" max="14851" width="15" style="2398" customWidth="1"/>
    <col min="14852" max="14852" width="14.85546875" style="2398" customWidth="1"/>
    <col min="14853" max="14854" width="16" style="2398" customWidth="1"/>
    <col min="14855" max="14855" width="15.7109375" style="2398" customWidth="1"/>
    <col min="14856" max="14856" width="13.5703125" style="2398" customWidth="1"/>
    <col min="14857" max="14857" width="13.7109375" style="2398" customWidth="1"/>
    <col min="14858" max="14858" width="13.42578125" style="2398" customWidth="1"/>
    <col min="14859" max="14859" width="14.42578125" style="2398" customWidth="1"/>
    <col min="14860" max="14860" width="12.7109375" style="2398" customWidth="1"/>
    <col min="14861" max="14861" width="13.85546875" style="2398" customWidth="1"/>
    <col min="14862" max="14862" width="13" style="2398" customWidth="1"/>
    <col min="14863" max="14875" width="14" style="2398" bestFit="1" customWidth="1"/>
    <col min="14876" max="15105" width="9.140625" style="2398"/>
    <col min="15106" max="15106" width="25.42578125" style="2398" customWidth="1"/>
    <col min="15107" max="15107" width="15" style="2398" customWidth="1"/>
    <col min="15108" max="15108" width="14.85546875" style="2398" customWidth="1"/>
    <col min="15109" max="15110" width="16" style="2398" customWidth="1"/>
    <col min="15111" max="15111" width="15.7109375" style="2398" customWidth="1"/>
    <col min="15112" max="15112" width="13.5703125" style="2398" customWidth="1"/>
    <col min="15113" max="15113" width="13.7109375" style="2398" customWidth="1"/>
    <col min="15114" max="15114" width="13.42578125" style="2398" customWidth="1"/>
    <col min="15115" max="15115" width="14.42578125" style="2398" customWidth="1"/>
    <col min="15116" max="15116" width="12.7109375" style="2398" customWidth="1"/>
    <col min="15117" max="15117" width="13.85546875" style="2398" customWidth="1"/>
    <col min="15118" max="15118" width="13" style="2398" customWidth="1"/>
    <col min="15119" max="15131" width="14" style="2398" bestFit="1" customWidth="1"/>
    <col min="15132" max="15361" width="9.140625" style="2398"/>
    <col min="15362" max="15362" width="25.42578125" style="2398" customWidth="1"/>
    <col min="15363" max="15363" width="15" style="2398" customWidth="1"/>
    <col min="15364" max="15364" width="14.85546875" style="2398" customWidth="1"/>
    <col min="15365" max="15366" width="16" style="2398" customWidth="1"/>
    <col min="15367" max="15367" width="15.7109375" style="2398" customWidth="1"/>
    <col min="15368" max="15368" width="13.5703125" style="2398" customWidth="1"/>
    <col min="15369" max="15369" width="13.7109375" style="2398" customWidth="1"/>
    <col min="15370" max="15370" width="13.42578125" style="2398" customWidth="1"/>
    <col min="15371" max="15371" width="14.42578125" style="2398" customWidth="1"/>
    <col min="15372" max="15372" width="12.7109375" style="2398" customWidth="1"/>
    <col min="15373" max="15373" width="13.85546875" style="2398" customWidth="1"/>
    <col min="15374" max="15374" width="13" style="2398" customWidth="1"/>
    <col min="15375" max="15387" width="14" style="2398" bestFit="1" customWidth="1"/>
    <col min="15388" max="15617" width="9.140625" style="2398"/>
    <col min="15618" max="15618" width="25.42578125" style="2398" customWidth="1"/>
    <col min="15619" max="15619" width="15" style="2398" customWidth="1"/>
    <col min="15620" max="15620" width="14.85546875" style="2398" customWidth="1"/>
    <col min="15621" max="15622" width="16" style="2398" customWidth="1"/>
    <col min="15623" max="15623" width="15.7109375" style="2398" customWidth="1"/>
    <col min="15624" max="15624" width="13.5703125" style="2398" customWidth="1"/>
    <col min="15625" max="15625" width="13.7109375" style="2398" customWidth="1"/>
    <col min="15626" max="15626" width="13.42578125" style="2398" customWidth="1"/>
    <col min="15627" max="15627" width="14.42578125" style="2398" customWidth="1"/>
    <col min="15628" max="15628" width="12.7109375" style="2398" customWidth="1"/>
    <col min="15629" max="15629" width="13.85546875" style="2398" customWidth="1"/>
    <col min="15630" max="15630" width="13" style="2398" customWidth="1"/>
    <col min="15631" max="15643" width="14" style="2398" bestFit="1" customWidth="1"/>
    <col min="15644" max="15873" width="9.140625" style="2398"/>
    <col min="15874" max="15874" width="25.42578125" style="2398" customWidth="1"/>
    <col min="15875" max="15875" width="15" style="2398" customWidth="1"/>
    <col min="15876" max="15876" width="14.85546875" style="2398" customWidth="1"/>
    <col min="15877" max="15878" width="16" style="2398" customWidth="1"/>
    <col min="15879" max="15879" width="15.7109375" style="2398" customWidth="1"/>
    <col min="15880" max="15880" width="13.5703125" style="2398" customWidth="1"/>
    <col min="15881" max="15881" width="13.7109375" style="2398" customWidth="1"/>
    <col min="15882" max="15882" width="13.42578125" style="2398" customWidth="1"/>
    <col min="15883" max="15883" width="14.42578125" style="2398" customWidth="1"/>
    <col min="15884" max="15884" width="12.7109375" style="2398" customWidth="1"/>
    <col min="15885" max="15885" width="13.85546875" style="2398" customWidth="1"/>
    <col min="15886" max="15886" width="13" style="2398" customWidth="1"/>
    <col min="15887" max="15899" width="14" style="2398" bestFit="1" customWidth="1"/>
    <col min="15900" max="16129" width="9.140625" style="2398"/>
    <col min="16130" max="16130" width="25.42578125" style="2398" customWidth="1"/>
    <col min="16131" max="16131" width="15" style="2398" customWidth="1"/>
    <col min="16132" max="16132" width="14.85546875" style="2398" customWidth="1"/>
    <col min="16133" max="16134" width="16" style="2398" customWidth="1"/>
    <col min="16135" max="16135" width="15.7109375" style="2398" customWidth="1"/>
    <col min="16136" max="16136" width="13.5703125" style="2398" customWidth="1"/>
    <col min="16137" max="16137" width="13.7109375" style="2398" customWidth="1"/>
    <col min="16138" max="16138" width="13.42578125" style="2398" customWidth="1"/>
    <col min="16139" max="16139" width="14.42578125" style="2398" customWidth="1"/>
    <col min="16140" max="16140" width="12.7109375" style="2398" customWidth="1"/>
    <col min="16141" max="16141" width="13.85546875" style="2398" customWidth="1"/>
    <col min="16142" max="16142" width="13" style="2398" customWidth="1"/>
    <col min="16143" max="16155" width="14" style="2398" bestFit="1" customWidth="1"/>
    <col min="16156" max="16384" width="9.140625" style="2398"/>
  </cols>
  <sheetData>
    <row r="1" spans="1:34" ht="25.5">
      <c r="A1" s="1172" t="s">
        <v>322</v>
      </c>
      <c r="B1" s="2397"/>
      <c r="R1" s="1172" t="s">
        <v>322</v>
      </c>
    </row>
    <row r="2" spans="1:34" s="2400" customFormat="1" ht="18.75" thickBot="1">
      <c r="A2" s="2399" t="s">
        <v>1511</v>
      </c>
      <c r="E2" s="2401"/>
      <c r="F2" s="2401"/>
      <c r="G2" s="2401"/>
      <c r="H2" s="2398"/>
      <c r="I2" s="2398"/>
      <c r="J2" s="2398"/>
      <c r="K2" s="2398"/>
      <c r="L2" s="2398"/>
      <c r="M2" s="2401"/>
      <c r="N2" s="2401"/>
      <c r="O2" s="2401"/>
      <c r="P2" s="2401"/>
      <c r="Q2" s="2401"/>
      <c r="R2" s="2399" t="s">
        <v>1511</v>
      </c>
      <c r="S2" s="2401"/>
      <c r="T2" s="2401"/>
      <c r="U2" s="2401"/>
      <c r="V2" s="2401"/>
      <c r="W2" s="2401"/>
      <c r="X2" s="2401"/>
      <c r="Y2" s="2401"/>
      <c r="Z2" s="2401"/>
      <c r="AA2" s="2401"/>
      <c r="AB2" s="2401"/>
      <c r="AC2" s="2401"/>
      <c r="AD2" s="2401"/>
      <c r="AE2" s="2401"/>
      <c r="AF2" s="2401"/>
      <c r="AG2" s="2401"/>
      <c r="AH2" s="2401"/>
    </row>
    <row r="3" spans="1:34" s="2407" customFormat="1" ht="16.5" thickBot="1">
      <c r="A3" s="2402" t="s">
        <v>1512</v>
      </c>
      <c r="B3" s="2403" t="s">
        <v>1513</v>
      </c>
      <c r="C3" s="2403" t="s">
        <v>1514</v>
      </c>
      <c r="D3" s="2403" t="s">
        <v>1515</v>
      </c>
      <c r="E3" s="2403" t="s">
        <v>1516</v>
      </c>
      <c r="F3" s="2403" t="s">
        <v>1517</v>
      </c>
      <c r="G3" s="2403" t="s">
        <v>1518</v>
      </c>
      <c r="H3" s="2403" t="s">
        <v>1519</v>
      </c>
      <c r="I3" s="2403" t="s">
        <v>1520</v>
      </c>
      <c r="J3" s="2403" t="s">
        <v>1521</v>
      </c>
      <c r="K3" s="2403" t="s">
        <v>1522</v>
      </c>
      <c r="L3" s="2403" t="s">
        <v>1523</v>
      </c>
      <c r="M3" s="2403" t="s">
        <v>1524</v>
      </c>
      <c r="N3" s="2404" t="s">
        <v>1525</v>
      </c>
      <c r="O3" s="2404" t="s">
        <v>1526</v>
      </c>
      <c r="P3" s="2404" t="s">
        <v>1527</v>
      </c>
      <c r="Q3" s="2404" t="s">
        <v>1528</v>
      </c>
      <c r="R3" s="2402" t="s">
        <v>1512</v>
      </c>
      <c r="S3" s="2404" t="s">
        <v>1529</v>
      </c>
      <c r="T3" s="2404" t="s">
        <v>1530</v>
      </c>
      <c r="U3" s="2404" t="s">
        <v>1531</v>
      </c>
      <c r="V3" s="2404" t="s">
        <v>1532</v>
      </c>
      <c r="W3" s="2404" t="s">
        <v>1533</v>
      </c>
      <c r="X3" s="2404" t="s">
        <v>1534</v>
      </c>
      <c r="Y3" s="2404" t="s">
        <v>1535</v>
      </c>
      <c r="Z3" s="2404" t="s">
        <v>1536</v>
      </c>
      <c r="AA3" s="2404" t="s">
        <v>1537</v>
      </c>
      <c r="AB3" s="2404" t="s">
        <v>1538</v>
      </c>
      <c r="AC3" s="2404" t="s">
        <v>1539</v>
      </c>
      <c r="AD3" s="2404" t="s">
        <v>1540</v>
      </c>
      <c r="AE3" s="2404" t="s">
        <v>1541</v>
      </c>
      <c r="AF3" s="2405" t="s">
        <v>1542</v>
      </c>
      <c r="AG3" s="2405" t="s">
        <v>1543</v>
      </c>
      <c r="AH3" s="2406" t="s">
        <v>1544</v>
      </c>
    </row>
    <row r="4" spans="1:34" ht="31.5">
      <c r="A4" s="2408" t="s">
        <v>1545</v>
      </c>
      <c r="B4" s="2409">
        <f>SUM(B5:B12)</f>
        <v>47081.902600000001</v>
      </c>
      <c r="C4" s="2409">
        <v>43462.744200000001</v>
      </c>
      <c r="D4" s="2410">
        <v>43433.330052409998</v>
      </c>
      <c r="E4" s="2410">
        <f>SUM(E5:E12)</f>
        <v>42382.493300000002</v>
      </c>
      <c r="F4" s="2410">
        <f>SUM(F5:F12)</f>
        <v>40667.033500000012</v>
      </c>
      <c r="G4" s="2410">
        <f>SUM(G5:G12)</f>
        <v>37468.444877000009</v>
      </c>
      <c r="H4" s="2411">
        <f>SUM(H5:H12)</f>
        <v>34589.000000000007</v>
      </c>
      <c r="I4" s="2411">
        <v>32339.25</v>
      </c>
      <c r="J4" s="2411">
        <v>33221.800000000003</v>
      </c>
      <c r="K4" s="2411">
        <v>31890.91</v>
      </c>
      <c r="L4" s="2412">
        <v>31740.23</v>
      </c>
      <c r="M4" s="2411">
        <v>32639.78</v>
      </c>
      <c r="N4" s="2411">
        <v>35197.440000000002</v>
      </c>
      <c r="O4" s="2411">
        <v>35412.5</v>
      </c>
      <c r="P4" s="2411">
        <v>40640.400000000001</v>
      </c>
      <c r="Q4" s="2411">
        <v>43830.42</v>
      </c>
      <c r="R4" s="2408" t="s">
        <v>1545</v>
      </c>
      <c r="S4" s="2411">
        <v>47884.12</v>
      </c>
      <c r="T4" s="2412">
        <v>44957</v>
      </c>
      <c r="U4" s="2412">
        <v>44108.480000000003</v>
      </c>
      <c r="V4" s="2413">
        <f>SUM(V5:V12)</f>
        <v>42847.32</v>
      </c>
      <c r="W4" s="2413">
        <f>SUM(W5:W12)</f>
        <v>37399.22</v>
      </c>
      <c r="X4" s="2413">
        <v>37330.03</v>
      </c>
      <c r="Y4" s="2413">
        <v>38278.620000000003</v>
      </c>
      <c r="Z4" s="2413">
        <v>34241.54</v>
      </c>
      <c r="AA4" s="2413">
        <v>29357.21</v>
      </c>
      <c r="AB4" s="2413" t="s">
        <v>1546</v>
      </c>
      <c r="AC4" s="2413">
        <v>29880.21</v>
      </c>
      <c r="AD4" s="2412">
        <v>28284.83</v>
      </c>
      <c r="AE4" s="2412">
        <f>SUM(AE5:AE10)</f>
        <v>27336.370000000003</v>
      </c>
      <c r="AF4" s="2414">
        <v>26505.5</v>
      </c>
      <c r="AG4" s="2414">
        <v>23806.51</v>
      </c>
      <c r="AH4" s="2415">
        <v>26990.58</v>
      </c>
    </row>
    <row r="5" spans="1:34" ht="31.5" customHeight="1">
      <c r="A5" s="2416" t="s">
        <v>1547</v>
      </c>
      <c r="B5" s="2417">
        <v>41619.227899999998</v>
      </c>
      <c r="C5" s="2417">
        <v>37466.3943</v>
      </c>
      <c r="D5" s="2417">
        <v>34784.32013136</v>
      </c>
      <c r="E5" s="2417">
        <v>33931.984499999999</v>
      </c>
      <c r="F5" s="2417">
        <v>32522.9984</v>
      </c>
      <c r="G5" s="2417">
        <v>29367.378969000001</v>
      </c>
      <c r="H5" s="2417">
        <v>25649.65</v>
      </c>
      <c r="I5" s="2417">
        <v>23805.09</v>
      </c>
      <c r="J5" s="2417">
        <v>24283.34</v>
      </c>
      <c r="K5" s="2417">
        <v>25285.97</v>
      </c>
      <c r="L5" s="2417">
        <v>25538.54</v>
      </c>
      <c r="M5" s="2417">
        <v>26619</v>
      </c>
      <c r="N5" s="2417">
        <v>28666.77</v>
      </c>
      <c r="O5" s="2417">
        <v>29090.62</v>
      </c>
      <c r="P5" s="2417">
        <v>33813</v>
      </c>
      <c r="Q5" s="2417">
        <v>36961.97</v>
      </c>
      <c r="R5" s="2416" t="s">
        <v>1547</v>
      </c>
      <c r="S5" s="2417">
        <v>41270.589999999997</v>
      </c>
      <c r="T5" s="2418">
        <v>38249.839999999997</v>
      </c>
      <c r="U5" s="2418">
        <v>37272.21</v>
      </c>
      <c r="V5" s="2418">
        <v>35940.44</v>
      </c>
      <c r="W5" s="2418">
        <v>30444.639999999999</v>
      </c>
      <c r="X5" s="2418">
        <v>29781.273399999998</v>
      </c>
      <c r="Y5" s="2418">
        <v>30448.84</v>
      </c>
      <c r="Z5" s="2418">
        <v>26595.14</v>
      </c>
      <c r="AA5" s="2418">
        <v>22147.61</v>
      </c>
      <c r="AB5" s="2418">
        <v>20958.150000000001</v>
      </c>
      <c r="AC5" s="2418">
        <v>22590.361570370002</v>
      </c>
      <c r="AD5" s="2418">
        <v>21670.42</v>
      </c>
      <c r="AE5" s="2418">
        <v>20865.490000000002</v>
      </c>
      <c r="AF5" s="2419">
        <v>20675.810000000001</v>
      </c>
      <c r="AG5" s="2419">
        <v>18344.88</v>
      </c>
      <c r="AH5" s="2420">
        <v>22770</v>
      </c>
    </row>
    <row r="6" spans="1:34" ht="15.75">
      <c r="A6" s="2421" t="s">
        <v>1548</v>
      </c>
      <c r="B6" s="2417">
        <v>4247.2692999999999</v>
      </c>
      <c r="C6" s="2417">
        <v>4592.1419999999998</v>
      </c>
      <c r="D6" s="2417">
        <v>4716.7119179600004</v>
      </c>
      <c r="E6" s="2417">
        <v>4664.9412000000002</v>
      </c>
      <c r="F6" s="2417">
        <v>4523.4673000000003</v>
      </c>
      <c r="G6" s="2417">
        <v>4324.2171420000004</v>
      </c>
      <c r="H6" s="2417">
        <v>4969.22</v>
      </c>
      <c r="I6" s="2417">
        <v>4632.72</v>
      </c>
      <c r="J6" s="2417">
        <v>4913.91</v>
      </c>
      <c r="K6" s="2417">
        <v>3056.32</v>
      </c>
      <c r="L6" s="2417">
        <v>2684.45</v>
      </c>
      <c r="M6" s="2417">
        <v>2532.17</v>
      </c>
      <c r="N6" s="2417">
        <v>2566.75</v>
      </c>
      <c r="O6" s="2417">
        <v>2431.88</v>
      </c>
      <c r="P6" s="2417">
        <v>2532.58</v>
      </c>
      <c r="Q6" s="2417">
        <v>2590.54</v>
      </c>
      <c r="R6" s="2421" t="s">
        <v>1548</v>
      </c>
      <c r="S6" s="2417">
        <v>2456.2399999999998</v>
      </c>
      <c r="T6" s="2418">
        <v>2528.46</v>
      </c>
      <c r="U6" s="2418">
        <v>2579.8200000000002</v>
      </c>
      <c r="V6" s="2418">
        <v>2525.96</v>
      </c>
      <c r="W6" s="2418">
        <v>2583.2600000000002</v>
      </c>
      <c r="X6" s="2418">
        <v>2512.901766</v>
      </c>
      <c r="Y6" s="2418">
        <v>2289.94</v>
      </c>
      <c r="Z6" s="2418">
        <v>2210.62</v>
      </c>
      <c r="AA6" s="2418">
        <v>1930.41</v>
      </c>
      <c r="AB6" s="2418">
        <v>1994.05</v>
      </c>
      <c r="AC6" s="2418">
        <v>1982.2306048099999</v>
      </c>
      <c r="AD6" s="2418">
        <v>1686.47</v>
      </c>
      <c r="AE6" s="2418">
        <v>1745.85</v>
      </c>
      <c r="AF6" s="2419">
        <v>1201.73</v>
      </c>
      <c r="AG6" s="2419">
        <v>834.48</v>
      </c>
      <c r="AH6" s="2420">
        <v>128.97999999999999</v>
      </c>
    </row>
    <row r="7" spans="1:34" ht="31.5">
      <c r="A7" s="2421" t="s">
        <v>1549</v>
      </c>
      <c r="B7" s="2417">
        <v>1151.9549999999999</v>
      </c>
      <c r="C7" s="2417">
        <v>1341.3088</v>
      </c>
      <c r="D7" s="2417">
        <v>1372.9087323900001</v>
      </c>
      <c r="E7" s="2417">
        <v>1378.3294000000001</v>
      </c>
      <c r="F7" s="2417">
        <v>1284.8452</v>
      </c>
      <c r="G7" s="2417">
        <v>1266.7481190000001</v>
      </c>
      <c r="H7" s="2417">
        <v>1323.72</v>
      </c>
      <c r="I7" s="2417">
        <v>1290.01</v>
      </c>
      <c r="J7" s="2417">
        <v>1325.89</v>
      </c>
      <c r="K7" s="2417">
        <v>827.02</v>
      </c>
      <c r="L7" s="2417">
        <v>788.51</v>
      </c>
      <c r="M7" s="2417">
        <v>760.59</v>
      </c>
      <c r="N7" s="2417">
        <v>812.09</v>
      </c>
      <c r="O7" s="2417">
        <v>792.49</v>
      </c>
      <c r="P7" s="2417">
        <v>829.9</v>
      </c>
      <c r="Q7" s="2417">
        <v>822.11</v>
      </c>
      <c r="R7" s="2421" t="s">
        <v>1549</v>
      </c>
      <c r="S7" s="2417">
        <v>762.52</v>
      </c>
      <c r="T7" s="2418">
        <v>760.91</v>
      </c>
      <c r="U7" s="2418">
        <v>794.31</v>
      </c>
      <c r="V7" s="2418">
        <v>891.88</v>
      </c>
      <c r="W7" s="2418">
        <v>891.77</v>
      </c>
      <c r="X7" s="2418">
        <v>904.30539999999996</v>
      </c>
      <c r="Y7" s="2418">
        <v>838.69</v>
      </c>
      <c r="Z7" s="2418">
        <v>799.18</v>
      </c>
      <c r="AA7" s="2418">
        <v>750.17</v>
      </c>
      <c r="AB7" s="2418">
        <v>787.22</v>
      </c>
      <c r="AC7" s="2418">
        <v>754.65848237</v>
      </c>
      <c r="AD7" s="2418">
        <v>688.18</v>
      </c>
      <c r="AE7" s="2418">
        <v>674.25</v>
      </c>
      <c r="AF7" s="2419">
        <v>630.09</v>
      </c>
      <c r="AG7" s="2419">
        <v>604.89</v>
      </c>
      <c r="AH7" s="2420">
        <v>219.36</v>
      </c>
    </row>
    <row r="8" spans="1:34" ht="25.5" customHeight="1">
      <c r="A8" s="2421" t="s">
        <v>1550</v>
      </c>
      <c r="B8" s="2417">
        <v>14.980399999999999</v>
      </c>
      <c r="C8" s="2417">
        <v>15.407500000000001</v>
      </c>
      <c r="D8" s="2417">
        <v>16.478336540000001</v>
      </c>
      <c r="E8" s="2417">
        <v>16.5273</v>
      </c>
      <c r="F8" s="2417">
        <v>21.261099999999999</v>
      </c>
      <c r="G8" s="2417">
        <v>22.857859000000001</v>
      </c>
      <c r="H8" s="2417">
        <v>29.84</v>
      </c>
      <c r="I8" s="2417">
        <v>28.52</v>
      </c>
      <c r="J8" s="2417">
        <v>23.78</v>
      </c>
      <c r="K8" s="2417">
        <v>21.63</v>
      </c>
      <c r="L8" s="2417">
        <v>22.48</v>
      </c>
      <c r="M8" s="2417">
        <v>20.25</v>
      </c>
      <c r="N8" s="2417">
        <v>18.71</v>
      </c>
      <c r="O8" s="2417">
        <v>19.02</v>
      </c>
      <c r="P8" s="2417">
        <v>19.23</v>
      </c>
      <c r="Q8" s="2417">
        <v>15.97</v>
      </c>
      <c r="R8" s="2421" t="s">
        <v>1550</v>
      </c>
      <c r="S8" s="2417">
        <v>14.41</v>
      </c>
      <c r="T8" s="2418">
        <v>13.72</v>
      </c>
      <c r="U8" s="2418">
        <v>13.91</v>
      </c>
      <c r="V8" s="2418">
        <v>12.16</v>
      </c>
      <c r="W8" s="2418">
        <v>11.18</v>
      </c>
      <c r="X8" s="2418">
        <v>9.82</v>
      </c>
      <c r="Y8" s="2418">
        <v>8.8000000000000007</v>
      </c>
      <c r="Z8" s="2418">
        <v>8.1</v>
      </c>
      <c r="AA8" s="2418">
        <v>8.06</v>
      </c>
      <c r="AB8" s="2418">
        <v>7.87</v>
      </c>
      <c r="AC8" s="2418">
        <v>8.0246064300000004</v>
      </c>
      <c r="AD8" s="2418">
        <v>8.02</v>
      </c>
      <c r="AE8" s="2418">
        <v>8.49</v>
      </c>
      <c r="AF8" s="2419">
        <v>9.2799999999999994</v>
      </c>
      <c r="AG8" s="2419">
        <v>9.41</v>
      </c>
      <c r="AH8" s="2420">
        <v>8.15</v>
      </c>
    </row>
    <row r="9" spans="1:34" ht="28.5" customHeight="1">
      <c r="A9" s="2421" t="s">
        <v>1551</v>
      </c>
      <c r="B9" s="2417">
        <v>3.7709000000000001</v>
      </c>
      <c r="C9" s="2417">
        <v>3.0928</v>
      </c>
      <c r="D9" s="2417">
        <v>3.2413962399999998</v>
      </c>
      <c r="E9" s="2417">
        <v>3.2732999999999999</v>
      </c>
      <c r="F9" s="2417">
        <v>2.1105</v>
      </c>
      <c r="G9" s="2417">
        <v>2.068203</v>
      </c>
      <c r="H9" s="2417">
        <v>2.29</v>
      </c>
      <c r="I9" s="2417">
        <v>1.95</v>
      </c>
      <c r="J9" s="2417">
        <v>1.71</v>
      </c>
      <c r="K9" s="2417">
        <v>1.87</v>
      </c>
      <c r="L9" s="2417">
        <v>1.6</v>
      </c>
      <c r="M9" s="2417">
        <v>1.53</v>
      </c>
      <c r="N9" s="2417">
        <v>1.59</v>
      </c>
      <c r="O9" s="2417">
        <v>1.5</v>
      </c>
      <c r="P9" s="2417">
        <v>1.53</v>
      </c>
      <c r="Q9" s="2417">
        <v>1.57</v>
      </c>
      <c r="R9" s="2421" t="s">
        <v>1551</v>
      </c>
      <c r="S9" s="2417">
        <v>1.51</v>
      </c>
      <c r="T9" s="2418">
        <v>1.52</v>
      </c>
      <c r="U9" s="2418">
        <v>1.58</v>
      </c>
      <c r="V9" s="2418">
        <v>1.6</v>
      </c>
      <c r="W9" s="2418">
        <v>1.61</v>
      </c>
      <c r="X9" s="2418">
        <v>1.6</v>
      </c>
      <c r="Y9" s="2418">
        <v>1.49</v>
      </c>
      <c r="Z9" s="2418">
        <v>1.44</v>
      </c>
      <c r="AA9" s="2418">
        <v>1.46</v>
      </c>
      <c r="AB9" s="2418">
        <v>1.52</v>
      </c>
      <c r="AC9" s="2418">
        <v>1.4547276200000001</v>
      </c>
      <c r="AD9" s="2418">
        <v>1.42</v>
      </c>
      <c r="AE9" s="2418">
        <v>1.47</v>
      </c>
      <c r="AF9" s="2419">
        <v>1.44</v>
      </c>
      <c r="AG9" s="2419">
        <v>1.45</v>
      </c>
      <c r="AH9" s="2420">
        <v>1.39</v>
      </c>
    </row>
    <row r="10" spans="1:34" ht="28.5" customHeight="1">
      <c r="A10" s="2421" t="s">
        <v>1552</v>
      </c>
      <c r="B10" s="2417">
        <v>44.699100000000001</v>
      </c>
      <c r="C10" s="2417">
        <v>44.398800000000001</v>
      </c>
      <c r="D10" s="2417">
        <v>2449.66953792</v>
      </c>
      <c r="E10" s="2417">
        <v>2387.4376000000002</v>
      </c>
      <c r="F10" s="2417">
        <v>2312.3510000000001</v>
      </c>
      <c r="G10" s="2417">
        <v>2485.1745850000002</v>
      </c>
      <c r="H10" s="2417">
        <v>2614.2800000000002</v>
      </c>
      <c r="I10" s="2417">
        <v>1.1399999999999999</v>
      </c>
      <c r="J10" s="2417">
        <v>17.13</v>
      </c>
      <c r="K10" s="2417">
        <v>17.13</v>
      </c>
      <c r="L10" s="2417">
        <v>88.68</v>
      </c>
      <c r="M10" s="2417">
        <v>33.03</v>
      </c>
      <c r="N10" s="2417">
        <v>33.03</v>
      </c>
      <c r="O10" s="2417">
        <v>33.020000000000003</v>
      </c>
      <c r="P10" s="2417">
        <v>25.5</v>
      </c>
      <c r="Q10" s="2417">
        <v>13.34</v>
      </c>
      <c r="R10" s="2421" t="s">
        <v>1552</v>
      </c>
      <c r="S10" s="2417">
        <v>3378.86</v>
      </c>
      <c r="T10" s="2418">
        <v>3402.56</v>
      </c>
      <c r="U10" s="2418">
        <v>3446.66</v>
      </c>
      <c r="V10" s="2418">
        <v>3475.28</v>
      </c>
      <c r="W10" s="2418">
        <v>3466.76</v>
      </c>
      <c r="X10" s="2418">
        <v>4120.13</v>
      </c>
      <c r="Y10" s="2418">
        <v>4690.8599999999997</v>
      </c>
      <c r="Z10" s="2418">
        <v>4627.0600000000004</v>
      </c>
      <c r="AA10" s="2418">
        <v>4519.5</v>
      </c>
      <c r="AB10" s="2418">
        <v>4586.3999999999996</v>
      </c>
      <c r="AC10" s="2418">
        <v>4543.49</v>
      </c>
      <c r="AD10" s="2418">
        <v>4230.3100000000004</v>
      </c>
      <c r="AE10" s="2418">
        <v>4040.82</v>
      </c>
      <c r="AF10" s="2419">
        <v>3987.15</v>
      </c>
      <c r="AG10" s="2419">
        <v>4011.3999999999978</v>
      </c>
      <c r="AH10" s="2420">
        <v>3862.7</v>
      </c>
    </row>
    <row r="11" spans="1:34" ht="30" customHeight="1">
      <c r="A11" s="2421" t="s">
        <v>1553</v>
      </c>
      <c r="B11" s="2417"/>
      <c r="C11" s="2417"/>
      <c r="D11" s="2417"/>
      <c r="E11" s="2417"/>
      <c r="F11" s="2417"/>
      <c r="G11" s="2417"/>
      <c r="H11" s="2417"/>
      <c r="I11" s="2417"/>
      <c r="J11" s="2417">
        <v>2656.05</v>
      </c>
      <c r="K11" s="2417">
        <v>2680.97</v>
      </c>
      <c r="L11" s="2417">
        <v>2615.9699999999998</v>
      </c>
      <c r="M11" s="2417">
        <v>2571.92</v>
      </c>
      <c r="N11" s="2417">
        <v>2595.0300000000002</v>
      </c>
      <c r="O11" s="2417">
        <v>2542.23</v>
      </c>
      <c r="P11" s="2417">
        <v>2583.44</v>
      </c>
      <c r="Q11" s="2417">
        <v>2574.5700000000002</v>
      </c>
      <c r="R11" s="2421" t="s">
        <v>1553</v>
      </c>
      <c r="S11" s="2417"/>
      <c r="T11" s="2418"/>
      <c r="U11" s="2418"/>
      <c r="V11" s="2418"/>
      <c r="W11" s="2418"/>
      <c r="X11" s="2418"/>
      <c r="Y11" s="2418"/>
      <c r="Z11" s="2418"/>
      <c r="AA11" s="2418"/>
      <c r="AB11" s="2418"/>
      <c r="AC11" s="2418"/>
      <c r="AD11" s="2418"/>
      <c r="AE11" s="2418"/>
      <c r="AF11" s="2419"/>
      <c r="AG11" s="2419"/>
      <c r="AH11" s="2420"/>
    </row>
    <row r="12" spans="1:34" ht="30" customHeight="1" thickBot="1">
      <c r="A12" s="2422" t="s">
        <v>1554</v>
      </c>
      <c r="B12" s="2423"/>
      <c r="C12" s="2423"/>
      <c r="D12" s="2424"/>
      <c r="E12" s="2424"/>
      <c r="F12" s="2424"/>
      <c r="G12" s="2424"/>
      <c r="H12" s="2425"/>
      <c r="I12" s="2425"/>
      <c r="J12" s="2425"/>
      <c r="K12" s="2425"/>
      <c r="L12" s="2425"/>
      <c r="M12" s="2425"/>
      <c r="N12" s="2425"/>
      <c r="O12" s="2425"/>
      <c r="P12" s="2425"/>
      <c r="Q12" s="2425"/>
      <c r="R12" s="2422" t="s">
        <v>1554</v>
      </c>
      <c r="S12" s="2425"/>
      <c r="T12" s="2425"/>
      <c r="U12" s="2425"/>
      <c r="V12" s="2425"/>
      <c r="W12" s="2425"/>
      <c r="X12" s="2426"/>
      <c r="Y12" s="2426"/>
      <c r="Z12" s="2426"/>
      <c r="AA12" s="2426">
        <v>2208.42</v>
      </c>
      <c r="AB12" s="2426">
        <v>2230.3000000000002</v>
      </c>
      <c r="AC12" s="2426">
        <v>2191.90160642</v>
      </c>
      <c r="AD12" s="2425"/>
      <c r="AE12" s="2425"/>
      <c r="AF12" s="2427"/>
      <c r="AG12" s="2427"/>
      <c r="AH12" s="2428"/>
    </row>
    <row r="13" spans="1:34" ht="13.5" thickTop="1"/>
    <row r="14" spans="1:34" ht="14.25">
      <c r="A14" s="1048" t="s">
        <v>1555</v>
      </c>
      <c r="B14" s="2311"/>
      <c r="R14" s="1048" t="s">
        <v>1555</v>
      </c>
    </row>
  </sheetData>
  <hyperlinks>
    <hyperlink ref="A1" location="Menu!A1" display="Return to Menu"/>
    <hyperlink ref="R1" location="Menu!A1" display="Return to Menu"/>
  </hyperlinks>
  <pageMargins left="0.25" right="0.25" top="0.75" bottom="0.75" header="0.3" footer="0.3"/>
  <pageSetup scale="53" orientation="landscape" r:id="rId1"/>
  <colBreaks count="1" manualBreakCount="1">
    <brk id="17" max="13"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102"/>
  <sheetViews>
    <sheetView view="pageBreakPreview" zoomScale="90" zoomScaleNormal="100" zoomScaleSheetLayoutView="90" workbookViewId="0">
      <pane ySplit="1" topLeftCell="A2" activePane="bottomLeft" state="frozen"/>
      <selection activeCell="D116" sqref="D116"/>
      <selection pane="bottomLeft"/>
    </sheetView>
  </sheetViews>
  <sheetFormatPr defaultRowHeight="12.75"/>
  <cols>
    <col min="1" max="1" width="13.140625" style="2460" bestFit="1" customWidth="1"/>
    <col min="2" max="2" width="15.7109375" style="2398" customWidth="1"/>
    <col min="3" max="3" width="16.42578125" style="2398" customWidth="1"/>
    <col min="4" max="4" width="15.42578125" style="2398" customWidth="1"/>
    <col min="5" max="5" width="14.28515625" style="2398" customWidth="1"/>
    <col min="6" max="6" width="15.28515625" style="2398" customWidth="1"/>
    <col min="7" max="7" width="16.28515625" style="2398" customWidth="1"/>
    <col min="8" max="8" width="13.42578125" style="2398" customWidth="1"/>
    <col min="9" max="9" width="15.85546875" style="2398" customWidth="1"/>
    <col min="10" max="10" width="14.28515625" style="2398" customWidth="1"/>
    <col min="11" max="256" width="9.140625" style="2398"/>
    <col min="257" max="257" width="13.140625" style="2398" bestFit="1" customWidth="1"/>
    <col min="258" max="258" width="15.7109375" style="2398" customWidth="1"/>
    <col min="259" max="259" width="16.42578125" style="2398" customWidth="1"/>
    <col min="260" max="260" width="15.42578125" style="2398" customWidth="1"/>
    <col min="261" max="261" width="14.28515625" style="2398" customWidth="1"/>
    <col min="262" max="262" width="15.28515625" style="2398" customWidth="1"/>
    <col min="263" max="263" width="16.28515625" style="2398" customWidth="1"/>
    <col min="264" max="264" width="13.42578125" style="2398" customWidth="1"/>
    <col min="265" max="265" width="15.85546875" style="2398" customWidth="1"/>
    <col min="266" max="266" width="14.28515625" style="2398" customWidth="1"/>
    <col min="267" max="512" width="9.140625" style="2398"/>
    <col min="513" max="513" width="13.140625" style="2398" bestFit="1" customWidth="1"/>
    <col min="514" max="514" width="15.7109375" style="2398" customWidth="1"/>
    <col min="515" max="515" width="16.42578125" style="2398" customWidth="1"/>
    <col min="516" max="516" width="15.42578125" style="2398" customWidth="1"/>
    <col min="517" max="517" width="14.28515625" style="2398" customWidth="1"/>
    <col min="518" max="518" width="15.28515625" style="2398" customWidth="1"/>
    <col min="519" max="519" width="16.28515625" style="2398" customWidth="1"/>
    <col min="520" max="520" width="13.42578125" style="2398" customWidth="1"/>
    <col min="521" max="521" width="15.85546875" style="2398" customWidth="1"/>
    <col min="522" max="522" width="14.28515625" style="2398" customWidth="1"/>
    <col min="523" max="768" width="9.140625" style="2398"/>
    <col min="769" max="769" width="13.140625" style="2398" bestFit="1" customWidth="1"/>
    <col min="770" max="770" width="15.7109375" style="2398" customWidth="1"/>
    <col min="771" max="771" width="16.42578125" style="2398" customWidth="1"/>
    <col min="772" max="772" width="15.42578125" style="2398" customWidth="1"/>
    <col min="773" max="773" width="14.28515625" style="2398" customWidth="1"/>
    <col min="774" max="774" width="15.28515625" style="2398" customWidth="1"/>
    <col min="775" max="775" width="16.28515625" style="2398" customWidth="1"/>
    <col min="776" max="776" width="13.42578125" style="2398" customWidth="1"/>
    <col min="777" max="777" width="15.85546875" style="2398" customWidth="1"/>
    <col min="778" max="778" width="14.28515625" style="2398" customWidth="1"/>
    <col min="779" max="1024" width="9.140625" style="2398"/>
    <col min="1025" max="1025" width="13.140625" style="2398" bestFit="1" customWidth="1"/>
    <col min="1026" max="1026" width="15.7109375" style="2398" customWidth="1"/>
    <col min="1027" max="1027" width="16.42578125" style="2398" customWidth="1"/>
    <col min="1028" max="1028" width="15.42578125" style="2398" customWidth="1"/>
    <col min="1029" max="1029" width="14.28515625" style="2398" customWidth="1"/>
    <col min="1030" max="1030" width="15.28515625" style="2398" customWidth="1"/>
    <col min="1031" max="1031" width="16.28515625" style="2398" customWidth="1"/>
    <col min="1032" max="1032" width="13.42578125" style="2398" customWidth="1"/>
    <col min="1033" max="1033" width="15.85546875" style="2398" customWidth="1"/>
    <col min="1034" max="1034" width="14.28515625" style="2398" customWidth="1"/>
    <col min="1035" max="1280" width="9.140625" style="2398"/>
    <col min="1281" max="1281" width="13.140625" style="2398" bestFit="1" customWidth="1"/>
    <col min="1282" max="1282" width="15.7109375" style="2398" customWidth="1"/>
    <col min="1283" max="1283" width="16.42578125" style="2398" customWidth="1"/>
    <col min="1284" max="1284" width="15.42578125" style="2398" customWidth="1"/>
    <col min="1285" max="1285" width="14.28515625" style="2398" customWidth="1"/>
    <col min="1286" max="1286" width="15.28515625" style="2398" customWidth="1"/>
    <col min="1287" max="1287" width="16.28515625" style="2398" customWidth="1"/>
    <col min="1288" max="1288" width="13.42578125" style="2398" customWidth="1"/>
    <col min="1289" max="1289" width="15.85546875" style="2398" customWidth="1"/>
    <col min="1290" max="1290" width="14.28515625" style="2398" customWidth="1"/>
    <col min="1291" max="1536" width="9.140625" style="2398"/>
    <col min="1537" max="1537" width="13.140625" style="2398" bestFit="1" customWidth="1"/>
    <col min="1538" max="1538" width="15.7109375" style="2398" customWidth="1"/>
    <col min="1539" max="1539" width="16.42578125" style="2398" customWidth="1"/>
    <col min="1540" max="1540" width="15.42578125" style="2398" customWidth="1"/>
    <col min="1541" max="1541" width="14.28515625" style="2398" customWidth="1"/>
    <col min="1542" max="1542" width="15.28515625" style="2398" customWidth="1"/>
    <col min="1543" max="1543" width="16.28515625" style="2398" customWidth="1"/>
    <col min="1544" max="1544" width="13.42578125" style="2398" customWidth="1"/>
    <col min="1545" max="1545" width="15.85546875" style="2398" customWidth="1"/>
    <col min="1546" max="1546" width="14.28515625" style="2398" customWidth="1"/>
    <col min="1547" max="1792" width="9.140625" style="2398"/>
    <col min="1793" max="1793" width="13.140625" style="2398" bestFit="1" customWidth="1"/>
    <col min="1794" max="1794" width="15.7109375" style="2398" customWidth="1"/>
    <col min="1795" max="1795" width="16.42578125" style="2398" customWidth="1"/>
    <col min="1796" max="1796" width="15.42578125" style="2398" customWidth="1"/>
    <col min="1797" max="1797" width="14.28515625" style="2398" customWidth="1"/>
    <col min="1798" max="1798" width="15.28515625" style="2398" customWidth="1"/>
    <col min="1799" max="1799" width="16.28515625" style="2398" customWidth="1"/>
    <col min="1800" max="1800" width="13.42578125" style="2398" customWidth="1"/>
    <col min="1801" max="1801" width="15.85546875" style="2398" customWidth="1"/>
    <col min="1802" max="1802" width="14.28515625" style="2398" customWidth="1"/>
    <col min="1803" max="2048" width="9.140625" style="2398"/>
    <col min="2049" max="2049" width="13.140625" style="2398" bestFit="1" customWidth="1"/>
    <col min="2050" max="2050" width="15.7109375" style="2398" customWidth="1"/>
    <col min="2051" max="2051" width="16.42578125" style="2398" customWidth="1"/>
    <col min="2052" max="2052" width="15.42578125" style="2398" customWidth="1"/>
    <col min="2053" max="2053" width="14.28515625" style="2398" customWidth="1"/>
    <col min="2054" max="2054" width="15.28515625" style="2398" customWidth="1"/>
    <col min="2055" max="2055" width="16.28515625" style="2398" customWidth="1"/>
    <col min="2056" max="2056" width="13.42578125" style="2398" customWidth="1"/>
    <col min="2057" max="2057" width="15.85546875" style="2398" customWidth="1"/>
    <col min="2058" max="2058" width="14.28515625" style="2398" customWidth="1"/>
    <col min="2059" max="2304" width="9.140625" style="2398"/>
    <col min="2305" max="2305" width="13.140625" style="2398" bestFit="1" customWidth="1"/>
    <col min="2306" max="2306" width="15.7109375" style="2398" customWidth="1"/>
    <col min="2307" max="2307" width="16.42578125" style="2398" customWidth="1"/>
    <col min="2308" max="2308" width="15.42578125" style="2398" customWidth="1"/>
    <col min="2309" max="2309" width="14.28515625" style="2398" customWidth="1"/>
    <col min="2310" max="2310" width="15.28515625" style="2398" customWidth="1"/>
    <col min="2311" max="2311" width="16.28515625" style="2398" customWidth="1"/>
    <col min="2312" max="2312" width="13.42578125" style="2398" customWidth="1"/>
    <col min="2313" max="2313" width="15.85546875" style="2398" customWidth="1"/>
    <col min="2314" max="2314" width="14.28515625" style="2398" customWidth="1"/>
    <col min="2315" max="2560" width="9.140625" style="2398"/>
    <col min="2561" max="2561" width="13.140625" style="2398" bestFit="1" customWidth="1"/>
    <col min="2562" max="2562" width="15.7109375" style="2398" customWidth="1"/>
    <col min="2563" max="2563" width="16.42578125" style="2398" customWidth="1"/>
    <col min="2564" max="2564" width="15.42578125" style="2398" customWidth="1"/>
    <col min="2565" max="2565" width="14.28515625" style="2398" customWidth="1"/>
    <col min="2566" max="2566" width="15.28515625" style="2398" customWidth="1"/>
    <col min="2567" max="2567" width="16.28515625" style="2398" customWidth="1"/>
    <col min="2568" max="2568" width="13.42578125" style="2398" customWidth="1"/>
    <col min="2569" max="2569" width="15.85546875" style="2398" customWidth="1"/>
    <col min="2570" max="2570" width="14.28515625" style="2398" customWidth="1"/>
    <col min="2571" max="2816" width="9.140625" style="2398"/>
    <col min="2817" max="2817" width="13.140625" style="2398" bestFit="1" customWidth="1"/>
    <col min="2818" max="2818" width="15.7109375" style="2398" customWidth="1"/>
    <col min="2819" max="2819" width="16.42578125" style="2398" customWidth="1"/>
    <col min="2820" max="2820" width="15.42578125" style="2398" customWidth="1"/>
    <col min="2821" max="2821" width="14.28515625" style="2398" customWidth="1"/>
    <col min="2822" max="2822" width="15.28515625" style="2398" customWidth="1"/>
    <col min="2823" max="2823" width="16.28515625" style="2398" customWidth="1"/>
    <col min="2824" max="2824" width="13.42578125" style="2398" customWidth="1"/>
    <col min="2825" max="2825" width="15.85546875" style="2398" customWidth="1"/>
    <col min="2826" max="2826" width="14.28515625" style="2398" customWidth="1"/>
    <col min="2827" max="3072" width="9.140625" style="2398"/>
    <col min="3073" max="3073" width="13.140625" style="2398" bestFit="1" customWidth="1"/>
    <col min="3074" max="3074" width="15.7109375" style="2398" customWidth="1"/>
    <col min="3075" max="3075" width="16.42578125" style="2398" customWidth="1"/>
    <col min="3076" max="3076" width="15.42578125" style="2398" customWidth="1"/>
    <col min="3077" max="3077" width="14.28515625" style="2398" customWidth="1"/>
    <col min="3078" max="3078" width="15.28515625" style="2398" customWidth="1"/>
    <col min="3079" max="3079" width="16.28515625" style="2398" customWidth="1"/>
    <col min="3080" max="3080" width="13.42578125" style="2398" customWidth="1"/>
    <col min="3081" max="3081" width="15.85546875" style="2398" customWidth="1"/>
    <col min="3082" max="3082" width="14.28515625" style="2398" customWidth="1"/>
    <col min="3083" max="3328" width="9.140625" style="2398"/>
    <col min="3329" max="3329" width="13.140625" style="2398" bestFit="1" customWidth="1"/>
    <col min="3330" max="3330" width="15.7109375" style="2398" customWidth="1"/>
    <col min="3331" max="3331" width="16.42578125" style="2398" customWidth="1"/>
    <col min="3332" max="3332" width="15.42578125" style="2398" customWidth="1"/>
    <col min="3333" max="3333" width="14.28515625" style="2398" customWidth="1"/>
    <col min="3334" max="3334" width="15.28515625" style="2398" customWidth="1"/>
    <col min="3335" max="3335" width="16.28515625" style="2398" customWidth="1"/>
    <col min="3336" max="3336" width="13.42578125" style="2398" customWidth="1"/>
    <col min="3337" max="3337" width="15.85546875" style="2398" customWidth="1"/>
    <col min="3338" max="3338" width="14.28515625" style="2398" customWidth="1"/>
    <col min="3339" max="3584" width="9.140625" style="2398"/>
    <col min="3585" max="3585" width="13.140625" style="2398" bestFit="1" customWidth="1"/>
    <col min="3586" max="3586" width="15.7109375" style="2398" customWidth="1"/>
    <col min="3587" max="3587" width="16.42578125" style="2398" customWidth="1"/>
    <col min="3588" max="3588" width="15.42578125" style="2398" customWidth="1"/>
    <col min="3589" max="3589" width="14.28515625" style="2398" customWidth="1"/>
    <col min="3590" max="3590" width="15.28515625" style="2398" customWidth="1"/>
    <col min="3591" max="3591" width="16.28515625" style="2398" customWidth="1"/>
    <col min="3592" max="3592" width="13.42578125" style="2398" customWidth="1"/>
    <col min="3593" max="3593" width="15.85546875" style="2398" customWidth="1"/>
    <col min="3594" max="3594" width="14.28515625" style="2398" customWidth="1"/>
    <col min="3595" max="3840" width="9.140625" style="2398"/>
    <col min="3841" max="3841" width="13.140625" style="2398" bestFit="1" customWidth="1"/>
    <col min="3842" max="3842" width="15.7109375" style="2398" customWidth="1"/>
    <col min="3843" max="3843" width="16.42578125" style="2398" customWidth="1"/>
    <col min="3844" max="3844" width="15.42578125" style="2398" customWidth="1"/>
    <col min="3845" max="3845" width="14.28515625" style="2398" customWidth="1"/>
    <col min="3846" max="3846" width="15.28515625" style="2398" customWidth="1"/>
    <col min="3847" max="3847" width="16.28515625" style="2398" customWidth="1"/>
    <col min="3848" max="3848" width="13.42578125" style="2398" customWidth="1"/>
    <col min="3849" max="3849" width="15.85546875" style="2398" customWidth="1"/>
    <col min="3850" max="3850" width="14.28515625" style="2398" customWidth="1"/>
    <col min="3851" max="4096" width="9.140625" style="2398"/>
    <col min="4097" max="4097" width="13.140625" style="2398" bestFit="1" customWidth="1"/>
    <col min="4098" max="4098" width="15.7109375" style="2398" customWidth="1"/>
    <col min="4099" max="4099" width="16.42578125" style="2398" customWidth="1"/>
    <col min="4100" max="4100" width="15.42578125" style="2398" customWidth="1"/>
    <col min="4101" max="4101" width="14.28515625" style="2398" customWidth="1"/>
    <col min="4102" max="4102" width="15.28515625" style="2398" customWidth="1"/>
    <col min="4103" max="4103" width="16.28515625" style="2398" customWidth="1"/>
    <col min="4104" max="4104" width="13.42578125" style="2398" customWidth="1"/>
    <col min="4105" max="4105" width="15.85546875" style="2398" customWidth="1"/>
    <col min="4106" max="4106" width="14.28515625" style="2398" customWidth="1"/>
    <col min="4107" max="4352" width="9.140625" style="2398"/>
    <col min="4353" max="4353" width="13.140625" style="2398" bestFit="1" customWidth="1"/>
    <col min="4354" max="4354" width="15.7109375" style="2398" customWidth="1"/>
    <col min="4355" max="4355" width="16.42578125" style="2398" customWidth="1"/>
    <col min="4356" max="4356" width="15.42578125" style="2398" customWidth="1"/>
    <col min="4357" max="4357" width="14.28515625" style="2398" customWidth="1"/>
    <col min="4358" max="4358" width="15.28515625" style="2398" customWidth="1"/>
    <col min="4359" max="4359" width="16.28515625" style="2398" customWidth="1"/>
    <col min="4360" max="4360" width="13.42578125" style="2398" customWidth="1"/>
    <col min="4361" max="4361" width="15.85546875" style="2398" customWidth="1"/>
    <col min="4362" max="4362" width="14.28515625" style="2398" customWidth="1"/>
    <col min="4363" max="4608" width="9.140625" style="2398"/>
    <col min="4609" max="4609" width="13.140625" style="2398" bestFit="1" customWidth="1"/>
    <col min="4610" max="4610" width="15.7109375" style="2398" customWidth="1"/>
    <col min="4611" max="4611" width="16.42578125" style="2398" customWidth="1"/>
    <col min="4612" max="4612" width="15.42578125" style="2398" customWidth="1"/>
    <col min="4613" max="4613" width="14.28515625" style="2398" customWidth="1"/>
    <col min="4614" max="4614" width="15.28515625" style="2398" customWidth="1"/>
    <col min="4615" max="4615" width="16.28515625" style="2398" customWidth="1"/>
    <col min="4616" max="4616" width="13.42578125" style="2398" customWidth="1"/>
    <col min="4617" max="4617" width="15.85546875" style="2398" customWidth="1"/>
    <col min="4618" max="4618" width="14.28515625" style="2398" customWidth="1"/>
    <col min="4619" max="4864" width="9.140625" style="2398"/>
    <col min="4865" max="4865" width="13.140625" style="2398" bestFit="1" customWidth="1"/>
    <col min="4866" max="4866" width="15.7109375" style="2398" customWidth="1"/>
    <col min="4867" max="4867" width="16.42578125" style="2398" customWidth="1"/>
    <col min="4868" max="4868" width="15.42578125" style="2398" customWidth="1"/>
    <col min="4869" max="4869" width="14.28515625" style="2398" customWidth="1"/>
    <col min="4870" max="4870" width="15.28515625" style="2398" customWidth="1"/>
    <col min="4871" max="4871" width="16.28515625" style="2398" customWidth="1"/>
    <col min="4872" max="4872" width="13.42578125" style="2398" customWidth="1"/>
    <col min="4873" max="4873" width="15.85546875" style="2398" customWidth="1"/>
    <col min="4874" max="4874" width="14.28515625" style="2398" customWidth="1"/>
    <col min="4875" max="5120" width="9.140625" style="2398"/>
    <col min="5121" max="5121" width="13.140625" style="2398" bestFit="1" customWidth="1"/>
    <col min="5122" max="5122" width="15.7109375" style="2398" customWidth="1"/>
    <col min="5123" max="5123" width="16.42578125" style="2398" customWidth="1"/>
    <col min="5124" max="5124" width="15.42578125" style="2398" customWidth="1"/>
    <col min="5125" max="5125" width="14.28515625" style="2398" customWidth="1"/>
    <col min="5126" max="5126" width="15.28515625" style="2398" customWidth="1"/>
    <col min="5127" max="5127" width="16.28515625" style="2398" customWidth="1"/>
    <col min="5128" max="5128" width="13.42578125" style="2398" customWidth="1"/>
    <col min="5129" max="5129" width="15.85546875" style="2398" customWidth="1"/>
    <col min="5130" max="5130" width="14.28515625" style="2398" customWidth="1"/>
    <col min="5131" max="5376" width="9.140625" style="2398"/>
    <col min="5377" max="5377" width="13.140625" style="2398" bestFit="1" customWidth="1"/>
    <col min="5378" max="5378" width="15.7109375" style="2398" customWidth="1"/>
    <col min="5379" max="5379" width="16.42578125" style="2398" customWidth="1"/>
    <col min="5380" max="5380" width="15.42578125" style="2398" customWidth="1"/>
    <col min="5381" max="5381" width="14.28515625" style="2398" customWidth="1"/>
    <col min="5382" max="5382" width="15.28515625" style="2398" customWidth="1"/>
    <col min="5383" max="5383" width="16.28515625" style="2398" customWidth="1"/>
    <col min="5384" max="5384" width="13.42578125" style="2398" customWidth="1"/>
    <col min="5385" max="5385" width="15.85546875" style="2398" customWidth="1"/>
    <col min="5386" max="5386" width="14.28515625" style="2398" customWidth="1"/>
    <col min="5387" max="5632" width="9.140625" style="2398"/>
    <col min="5633" max="5633" width="13.140625" style="2398" bestFit="1" customWidth="1"/>
    <col min="5634" max="5634" width="15.7109375" style="2398" customWidth="1"/>
    <col min="5635" max="5635" width="16.42578125" style="2398" customWidth="1"/>
    <col min="5636" max="5636" width="15.42578125" style="2398" customWidth="1"/>
    <col min="5637" max="5637" width="14.28515625" style="2398" customWidth="1"/>
    <col min="5638" max="5638" width="15.28515625" style="2398" customWidth="1"/>
    <col min="5639" max="5639" width="16.28515625" style="2398" customWidth="1"/>
    <col min="5640" max="5640" width="13.42578125" style="2398" customWidth="1"/>
    <col min="5641" max="5641" width="15.85546875" style="2398" customWidth="1"/>
    <col min="5642" max="5642" width="14.28515625" style="2398" customWidth="1"/>
    <col min="5643" max="5888" width="9.140625" style="2398"/>
    <col min="5889" max="5889" width="13.140625" style="2398" bestFit="1" customWidth="1"/>
    <col min="5890" max="5890" width="15.7109375" style="2398" customWidth="1"/>
    <col min="5891" max="5891" width="16.42578125" style="2398" customWidth="1"/>
    <col min="5892" max="5892" width="15.42578125" style="2398" customWidth="1"/>
    <col min="5893" max="5893" width="14.28515625" style="2398" customWidth="1"/>
    <col min="5894" max="5894" width="15.28515625" style="2398" customWidth="1"/>
    <col min="5895" max="5895" width="16.28515625" style="2398" customWidth="1"/>
    <col min="5896" max="5896" width="13.42578125" style="2398" customWidth="1"/>
    <col min="5897" max="5897" width="15.85546875" style="2398" customWidth="1"/>
    <col min="5898" max="5898" width="14.28515625" style="2398" customWidth="1"/>
    <col min="5899" max="6144" width="9.140625" style="2398"/>
    <col min="6145" max="6145" width="13.140625" style="2398" bestFit="1" customWidth="1"/>
    <col min="6146" max="6146" width="15.7109375" style="2398" customWidth="1"/>
    <col min="6147" max="6147" width="16.42578125" style="2398" customWidth="1"/>
    <col min="6148" max="6148" width="15.42578125" style="2398" customWidth="1"/>
    <col min="6149" max="6149" width="14.28515625" style="2398" customWidth="1"/>
    <col min="6150" max="6150" width="15.28515625" style="2398" customWidth="1"/>
    <col min="6151" max="6151" width="16.28515625" style="2398" customWidth="1"/>
    <col min="6152" max="6152" width="13.42578125" style="2398" customWidth="1"/>
    <col min="6153" max="6153" width="15.85546875" style="2398" customWidth="1"/>
    <col min="6154" max="6154" width="14.28515625" style="2398" customWidth="1"/>
    <col min="6155" max="6400" width="9.140625" style="2398"/>
    <col min="6401" max="6401" width="13.140625" style="2398" bestFit="1" customWidth="1"/>
    <col min="6402" max="6402" width="15.7109375" style="2398" customWidth="1"/>
    <col min="6403" max="6403" width="16.42578125" style="2398" customWidth="1"/>
    <col min="6404" max="6404" width="15.42578125" style="2398" customWidth="1"/>
    <col min="6405" max="6405" width="14.28515625" style="2398" customWidth="1"/>
    <col min="6406" max="6406" width="15.28515625" style="2398" customWidth="1"/>
    <col min="6407" max="6407" width="16.28515625" style="2398" customWidth="1"/>
    <col min="6408" max="6408" width="13.42578125" style="2398" customWidth="1"/>
    <col min="6409" max="6409" width="15.85546875" style="2398" customWidth="1"/>
    <col min="6410" max="6410" width="14.28515625" style="2398" customWidth="1"/>
    <col min="6411" max="6656" width="9.140625" style="2398"/>
    <col min="6657" max="6657" width="13.140625" style="2398" bestFit="1" customWidth="1"/>
    <col min="6658" max="6658" width="15.7109375" style="2398" customWidth="1"/>
    <col min="6659" max="6659" width="16.42578125" style="2398" customWidth="1"/>
    <col min="6660" max="6660" width="15.42578125" style="2398" customWidth="1"/>
    <col min="6661" max="6661" width="14.28515625" style="2398" customWidth="1"/>
    <col min="6662" max="6662" width="15.28515625" style="2398" customWidth="1"/>
    <col min="6663" max="6663" width="16.28515625" style="2398" customWidth="1"/>
    <col min="6664" max="6664" width="13.42578125" style="2398" customWidth="1"/>
    <col min="6665" max="6665" width="15.85546875" style="2398" customWidth="1"/>
    <col min="6666" max="6666" width="14.28515625" style="2398" customWidth="1"/>
    <col min="6667" max="6912" width="9.140625" style="2398"/>
    <col min="6913" max="6913" width="13.140625" style="2398" bestFit="1" customWidth="1"/>
    <col min="6914" max="6914" width="15.7109375" style="2398" customWidth="1"/>
    <col min="6915" max="6915" width="16.42578125" style="2398" customWidth="1"/>
    <col min="6916" max="6916" width="15.42578125" style="2398" customWidth="1"/>
    <col min="6917" max="6917" width="14.28515625" style="2398" customWidth="1"/>
    <col min="6918" max="6918" width="15.28515625" style="2398" customWidth="1"/>
    <col min="6919" max="6919" width="16.28515625" style="2398" customWidth="1"/>
    <col min="6920" max="6920" width="13.42578125" style="2398" customWidth="1"/>
    <col min="6921" max="6921" width="15.85546875" style="2398" customWidth="1"/>
    <col min="6922" max="6922" width="14.28515625" style="2398" customWidth="1"/>
    <col min="6923" max="7168" width="9.140625" style="2398"/>
    <col min="7169" max="7169" width="13.140625" style="2398" bestFit="1" customWidth="1"/>
    <col min="7170" max="7170" width="15.7109375" style="2398" customWidth="1"/>
    <col min="7171" max="7171" width="16.42578125" style="2398" customWidth="1"/>
    <col min="7172" max="7172" width="15.42578125" style="2398" customWidth="1"/>
    <col min="7173" max="7173" width="14.28515625" style="2398" customWidth="1"/>
    <col min="7174" max="7174" width="15.28515625" style="2398" customWidth="1"/>
    <col min="7175" max="7175" width="16.28515625" style="2398" customWidth="1"/>
    <col min="7176" max="7176" width="13.42578125" style="2398" customWidth="1"/>
    <col min="7177" max="7177" width="15.85546875" style="2398" customWidth="1"/>
    <col min="7178" max="7178" width="14.28515625" style="2398" customWidth="1"/>
    <col min="7179" max="7424" width="9.140625" style="2398"/>
    <col min="7425" max="7425" width="13.140625" style="2398" bestFit="1" customWidth="1"/>
    <col min="7426" max="7426" width="15.7109375" style="2398" customWidth="1"/>
    <col min="7427" max="7427" width="16.42578125" style="2398" customWidth="1"/>
    <col min="7428" max="7428" width="15.42578125" style="2398" customWidth="1"/>
    <col min="7429" max="7429" width="14.28515625" style="2398" customWidth="1"/>
    <col min="7430" max="7430" width="15.28515625" style="2398" customWidth="1"/>
    <col min="7431" max="7431" width="16.28515625" style="2398" customWidth="1"/>
    <col min="7432" max="7432" width="13.42578125" style="2398" customWidth="1"/>
    <col min="7433" max="7433" width="15.85546875" style="2398" customWidth="1"/>
    <col min="7434" max="7434" width="14.28515625" style="2398" customWidth="1"/>
    <col min="7435" max="7680" width="9.140625" style="2398"/>
    <col min="7681" max="7681" width="13.140625" style="2398" bestFit="1" customWidth="1"/>
    <col min="7682" max="7682" width="15.7109375" style="2398" customWidth="1"/>
    <col min="7683" max="7683" width="16.42578125" style="2398" customWidth="1"/>
    <col min="7684" max="7684" width="15.42578125" style="2398" customWidth="1"/>
    <col min="7685" max="7685" width="14.28515625" style="2398" customWidth="1"/>
    <col min="7686" max="7686" width="15.28515625" style="2398" customWidth="1"/>
    <col min="7687" max="7687" width="16.28515625" style="2398" customWidth="1"/>
    <col min="7688" max="7688" width="13.42578125" style="2398" customWidth="1"/>
    <col min="7689" max="7689" width="15.85546875" style="2398" customWidth="1"/>
    <col min="7690" max="7690" width="14.28515625" style="2398" customWidth="1"/>
    <col min="7691" max="7936" width="9.140625" style="2398"/>
    <col min="7937" max="7937" width="13.140625" style="2398" bestFit="1" customWidth="1"/>
    <col min="7938" max="7938" width="15.7109375" style="2398" customWidth="1"/>
    <col min="7939" max="7939" width="16.42578125" style="2398" customWidth="1"/>
    <col min="7940" max="7940" width="15.42578125" style="2398" customWidth="1"/>
    <col min="7941" max="7941" width="14.28515625" style="2398" customWidth="1"/>
    <col min="7942" max="7942" width="15.28515625" style="2398" customWidth="1"/>
    <col min="7943" max="7943" width="16.28515625" style="2398" customWidth="1"/>
    <col min="7944" max="7944" width="13.42578125" style="2398" customWidth="1"/>
    <col min="7945" max="7945" width="15.85546875" style="2398" customWidth="1"/>
    <col min="7946" max="7946" width="14.28515625" style="2398" customWidth="1"/>
    <col min="7947" max="8192" width="9.140625" style="2398"/>
    <col min="8193" max="8193" width="13.140625" style="2398" bestFit="1" customWidth="1"/>
    <col min="8194" max="8194" width="15.7109375" style="2398" customWidth="1"/>
    <col min="8195" max="8195" width="16.42578125" style="2398" customWidth="1"/>
    <col min="8196" max="8196" width="15.42578125" style="2398" customWidth="1"/>
    <col min="8197" max="8197" width="14.28515625" style="2398" customWidth="1"/>
    <col min="8198" max="8198" width="15.28515625" style="2398" customWidth="1"/>
    <col min="8199" max="8199" width="16.28515625" style="2398" customWidth="1"/>
    <col min="8200" max="8200" width="13.42578125" style="2398" customWidth="1"/>
    <col min="8201" max="8201" width="15.85546875" style="2398" customWidth="1"/>
    <col min="8202" max="8202" width="14.28515625" style="2398" customWidth="1"/>
    <col min="8203" max="8448" width="9.140625" style="2398"/>
    <col min="8449" max="8449" width="13.140625" style="2398" bestFit="1" customWidth="1"/>
    <col min="8450" max="8450" width="15.7109375" style="2398" customWidth="1"/>
    <col min="8451" max="8451" width="16.42578125" style="2398" customWidth="1"/>
    <col min="8452" max="8452" width="15.42578125" style="2398" customWidth="1"/>
    <col min="8453" max="8453" width="14.28515625" style="2398" customWidth="1"/>
    <col min="8454" max="8454" width="15.28515625" style="2398" customWidth="1"/>
    <col min="8455" max="8455" width="16.28515625" style="2398" customWidth="1"/>
    <col min="8456" max="8456" width="13.42578125" style="2398" customWidth="1"/>
    <col min="8457" max="8457" width="15.85546875" style="2398" customWidth="1"/>
    <col min="8458" max="8458" width="14.28515625" style="2398" customWidth="1"/>
    <col min="8459" max="8704" width="9.140625" style="2398"/>
    <col min="8705" max="8705" width="13.140625" style="2398" bestFit="1" customWidth="1"/>
    <col min="8706" max="8706" width="15.7109375" style="2398" customWidth="1"/>
    <col min="8707" max="8707" width="16.42578125" style="2398" customWidth="1"/>
    <col min="8708" max="8708" width="15.42578125" style="2398" customWidth="1"/>
    <col min="8709" max="8709" width="14.28515625" style="2398" customWidth="1"/>
    <col min="8710" max="8710" width="15.28515625" style="2398" customWidth="1"/>
    <col min="8711" max="8711" width="16.28515625" style="2398" customWidth="1"/>
    <col min="8712" max="8712" width="13.42578125" style="2398" customWidth="1"/>
    <col min="8713" max="8713" width="15.85546875" style="2398" customWidth="1"/>
    <col min="8714" max="8714" width="14.28515625" style="2398" customWidth="1"/>
    <col min="8715" max="8960" width="9.140625" style="2398"/>
    <col min="8961" max="8961" width="13.140625" style="2398" bestFit="1" customWidth="1"/>
    <col min="8962" max="8962" width="15.7109375" style="2398" customWidth="1"/>
    <col min="8963" max="8963" width="16.42578125" style="2398" customWidth="1"/>
    <col min="8964" max="8964" width="15.42578125" style="2398" customWidth="1"/>
    <col min="8965" max="8965" width="14.28515625" style="2398" customWidth="1"/>
    <col min="8966" max="8966" width="15.28515625" style="2398" customWidth="1"/>
    <col min="8967" max="8967" width="16.28515625" style="2398" customWidth="1"/>
    <col min="8968" max="8968" width="13.42578125" style="2398" customWidth="1"/>
    <col min="8969" max="8969" width="15.85546875" style="2398" customWidth="1"/>
    <col min="8970" max="8970" width="14.28515625" style="2398" customWidth="1"/>
    <col min="8971" max="9216" width="9.140625" style="2398"/>
    <col min="9217" max="9217" width="13.140625" style="2398" bestFit="1" customWidth="1"/>
    <col min="9218" max="9218" width="15.7109375" style="2398" customWidth="1"/>
    <col min="9219" max="9219" width="16.42578125" style="2398" customWidth="1"/>
    <col min="9220" max="9220" width="15.42578125" style="2398" customWidth="1"/>
    <col min="9221" max="9221" width="14.28515625" style="2398" customWidth="1"/>
    <col min="9222" max="9222" width="15.28515625" style="2398" customWidth="1"/>
    <col min="9223" max="9223" width="16.28515625" style="2398" customWidth="1"/>
    <col min="9224" max="9224" width="13.42578125" style="2398" customWidth="1"/>
    <col min="9225" max="9225" width="15.85546875" style="2398" customWidth="1"/>
    <col min="9226" max="9226" width="14.28515625" style="2398" customWidth="1"/>
    <col min="9227" max="9472" width="9.140625" style="2398"/>
    <col min="9473" max="9473" width="13.140625" style="2398" bestFit="1" customWidth="1"/>
    <col min="9474" max="9474" width="15.7109375" style="2398" customWidth="1"/>
    <col min="9475" max="9475" width="16.42578125" style="2398" customWidth="1"/>
    <col min="9476" max="9476" width="15.42578125" style="2398" customWidth="1"/>
    <col min="9477" max="9477" width="14.28515625" style="2398" customWidth="1"/>
    <col min="9478" max="9478" width="15.28515625" style="2398" customWidth="1"/>
    <col min="9479" max="9479" width="16.28515625" style="2398" customWidth="1"/>
    <col min="9480" max="9480" width="13.42578125" style="2398" customWidth="1"/>
    <col min="9481" max="9481" width="15.85546875" style="2398" customWidth="1"/>
    <col min="9482" max="9482" width="14.28515625" style="2398" customWidth="1"/>
    <col min="9483" max="9728" width="9.140625" style="2398"/>
    <col min="9729" max="9729" width="13.140625" style="2398" bestFit="1" customWidth="1"/>
    <col min="9730" max="9730" width="15.7109375" style="2398" customWidth="1"/>
    <col min="9731" max="9731" width="16.42578125" style="2398" customWidth="1"/>
    <col min="9732" max="9732" width="15.42578125" style="2398" customWidth="1"/>
    <col min="9733" max="9733" width="14.28515625" style="2398" customWidth="1"/>
    <col min="9734" max="9734" width="15.28515625" style="2398" customWidth="1"/>
    <col min="9735" max="9735" width="16.28515625" style="2398" customWidth="1"/>
    <col min="9736" max="9736" width="13.42578125" style="2398" customWidth="1"/>
    <col min="9737" max="9737" width="15.85546875" style="2398" customWidth="1"/>
    <col min="9738" max="9738" width="14.28515625" style="2398" customWidth="1"/>
    <col min="9739" max="9984" width="9.140625" style="2398"/>
    <col min="9985" max="9985" width="13.140625" style="2398" bestFit="1" customWidth="1"/>
    <col min="9986" max="9986" width="15.7109375" style="2398" customWidth="1"/>
    <col min="9987" max="9987" width="16.42578125" style="2398" customWidth="1"/>
    <col min="9988" max="9988" width="15.42578125" style="2398" customWidth="1"/>
    <col min="9989" max="9989" width="14.28515625" style="2398" customWidth="1"/>
    <col min="9990" max="9990" width="15.28515625" style="2398" customWidth="1"/>
    <col min="9991" max="9991" width="16.28515625" style="2398" customWidth="1"/>
    <col min="9992" max="9992" width="13.42578125" style="2398" customWidth="1"/>
    <col min="9993" max="9993" width="15.85546875" style="2398" customWidth="1"/>
    <col min="9994" max="9994" width="14.28515625" style="2398" customWidth="1"/>
    <col min="9995" max="10240" width="9.140625" style="2398"/>
    <col min="10241" max="10241" width="13.140625" style="2398" bestFit="1" customWidth="1"/>
    <col min="10242" max="10242" width="15.7109375" style="2398" customWidth="1"/>
    <col min="10243" max="10243" width="16.42578125" style="2398" customWidth="1"/>
    <col min="10244" max="10244" width="15.42578125" style="2398" customWidth="1"/>
    <col min="10245" max="10245" width="14.28515625" style="2398" customWidth="1"/>
    <col min="10246" max="10246" width="15.28515625" style="2398" customWidth="1"/>
    <col min="10247" max="10247" width="16.28515625" style="2398" customWidth="1"/>
    <col min="10248" max="10248" width="13.42578125" style="2398" customWidth="1"/>
    <col min="10249" max="10249" width="15.85546875" style="2398" customWidth="1"/>
    <col min="10250" max="10250" width="14.28515625" style="2398" customWidth="1"/>
    <col min="10251" max="10496" width="9.140625" style="2398"/>
    <col min="10497" max="10497" width="13.140625" style="2398" bestFit="1" customWidth="1"/>
    <col min="10498" max="10498" width="15.7109375" style="2398" customWidth="1"/>
    <col min="10499" max="10499" width="16.42578125" style="2398" customWidth="1"/>
    <col min="10500" max="10500" width="15.42578125" style="2398" customWidth="1"/>
    <col min="10501" max="10501" width="14.28515625" style="2398" customWidth="1"/>
    <col min="10502" max="10502" width="15.28515625" style="2398" customWidth="1"/>
    <col min="10503" max="10503" width="16.28515625" style="2398" customWidth="1"/>
    <col min="10504" max="10504" width="13.42578125" style="2398" customWidth="1"/>
    <col min="10505" max="10505" width="15.85546875" style="2398" customWidth="1"/>
    <col min="10506" max="10506" width="14.28515625" style="2398" customWidth="1"/>
    <col min="10507" max="10752" width="9.140625" style="2398"/>
    <col min="10753" max="10753" width="13.140625" style="2398" bestFit="1" customWidth="1"/>
    <col min="10754" max="10754" width="15.7109375" style="2398" customWidth="1"/>
    <col min="10755" max="10755" width="16.42578125" style="2398" customWidth="1"/>
    <col min="10756" max="10756" width="15.42578125" style="2398" customWidth="1"/>
    <col min="10757" max="10757" width="14.28515625" style="2398" customWidth="1"/>
    <col min="10758" max="10758" width="15.28515625" style="2398" customWidth="1"/>
    <col min="10759" max="10759" width="16.28515625" style="2398" customWidth="1"/>
    <col min="10760" max="10760" width="13.42578125" style="2398" customWidth="1"/>
    <col min="10761" max="10761" width="15.85546875" style="2398" customWidth="1"/>
    <col min="10762" max="10762" width="14.28515625" style="2398" customWidth="1"/>
    <col min="10763" max="11008" width="9.140625" style="2398"/>
    <col min="11009" max="11009" width="13.140625" style="2398" bestFit="1" customWidth="1"/>
    <col min="11010" max="11010" width="15.7109375" style="2398" customWidth="1"/>
    <col min="11011" max="11011" width="16.42578125" style="2398" customWidth="1"/>
    <col min="11012" max="11012" width="15.42578125" style="2398" customWidth="1"/>
    <col min="11013" max="11013" width="14.28515625" style="2398" customWidth="1"/>
    <col min="11014" max="11014" width="15.28515625" style="2398" customWidth="1"/>
    <col min="11015" max="11015" width="16.28515625" style="2398" customWidth="1"/>
    <col min="11016" max="11016" width="13.42578125" style="2398" customWidth="1"/>
    <col min="11017" max="11017" width="15.85546875" style="2398" customWidth="1"/>
    <col min="11018" max="11018" width="14.28515625" style="2398" customWidth="1"/>
    <col min="11019" max="11264" width="9.140625" style="2398"/>
    <col min="11265" max="11265" width="13.140625" style="2398" bestFit="1" customWidth="1"/>
    <col min="11266" max="11266" width="15.7109375" style="2398" customWidth="1"/>
    <col min="11267" max="11267" width="16.42578125" style="2398" customWidth="1"/>
    <col min="11268" max="11268" width="15.42578125" style="2398" customWidth="1"/>
    <col min="11269" max="11269" width="14.28515625" style="2398" customWidth="1"/>
    <col min="11270" max="11270" width="15.28515625" style="2398" customWidth="1"/>
    <col min="11271" max="11271" width="16.28515625" style="2398" customWidth="1"/>
    <col min="11272" max="11272" width="13.42578125" style="2398" customWidth="1"/>
    <col min="11273" max="11273" width="15.85546875" style="2398" customWidth="1"/>
    <col min="11274" max="11274" width="14.28515625" style="2398" customWidth="1"/>
    <col min="11275" max="11520" width="9.140625" style="2398"/>
    <col min="11521" max="11521" width="13.140625" style="2398" bestFit="1" customWidth="1"/>
    <col min="11522" max="11522" width="15.7109375" style="2398" customWidth="1"/>
    <col min="11523" max="11523" width="16.42578125" style="2398" customWidth="1"/>
    <col min="11524" max="11524" width="15.42578125" style="2398" customWidth="1"/>
    <col min="11525" max="11525" width="14.28515625" style="2398" customWidth="1"/>
    <col min="11526" max="11526" width="15.28515625" style="2398" customWidth="1"/>
    <col min="11527" max="11527" width="16.28515625" style="2398" customWidth="1"/>
    <col min="11528" max="11528" width="13.42578125" style="2398" customWidth="1"/>
    <col min="11529" max="11529" width="15.85546875" style="2398" customWidth="1"/>
    <col min="11530" max="11530" width="14.28515625" style="2398" customWidth="1"/>
    <col min="11531" max="11776" width="9.140625" style="2398"/>
    <col min="11777" max="11777" width="13.140625" style="2398" bestFit="1" customWidth="1"/>
    <col min="11778" max="11778" width="15.7109375" style="2398" customWidth="1"/>
    <col min="11779" max="11779" width="16.42578125" style="2398" customWidth="1"/>
    <col min="11780" max="11780" width="15.42578125" style="2398" customWidth="1"/>
    <col min="11781" max="11781" width="14.28515625" style="2398" customWidth="1"/>
    <col min="11782" max="11782" width="15.28515625" style="2398" customWidth="1"/>
    <col min="11783" max="11783" width="16.28515625" style="2398" customWidth="1"/>
    <col min="11784" max="11784" width="13.42578125" style="2398" customWidth="1"/>
    <col min="11785" max="11785" width="15.85546875" style="2398" customWidth="1"/>
    <col min="11786" max="11786" width="14.28515625" style="2398" customWidth="1"/>
    <col min="11787" max="12032" width="9.140625" style="2398"/>
    <col min="12033" max="12033" width="13.140625" style="2398" bestFit="1" customWidth="1"/>
    <col min="12034" max="12034" width="15.7109375" style="2398" customWidth="1"/>
    <col min="12035" max="12035" width="16.42578125" style="2398" customWidth="1"/>
    <col min="12036" max="12036" width="15.42578125" style="2398" customWidth="1"/>
    <col min="12037" max="12037" width="14.28515625" style="2398" customWidth="1"/>
    <col min="12038" max="12038" width="15.28515625" style="2398" customWidth="1"/>
    <col min="12039" max="12039" width="16.28515625" style="2398" customWidth="1"/>
    <col min="12040" max="12040" width="13.42578125" style="2398" customWidth="1"/>
    <col min="12041" max="12041" width="15.85546875" style="2398" customWidth="1"/>
    <col min="12042" max="12042" width="14.28515625" style="2398" customWidth="1"/>
    <col min="12043" max="12288" width="9.140625" style="2398"/>
    <col min="12289" max="12289" width="13.140625" style="2398" bestFit="1" customWidth="1"/>
    <col min="12290" max="12290" width="15.7109375" style="2398" customWidth="1"/>
    <col min="12291" max="12291" width="16.42578125" style="2398" customWidth="1"/>
    <col min="12292" max="12292" width="15.42578125" style="2398" customWidth="1"/>
    <col min="12293" max="12293" width="14.28515625" style="2398" customWidth="1"/>
    <col min="12294" max="12294" width="15.28515625" style="2398" customWidth="1"/>
    <col min="12295" max="12295" width="16.28515625" style="2398" customWidth="1"/>
    <col min="12296" max="12296" width="13.42578125" style="2398" customWidth="1"/>
    <col min="12297" max="12297" width="15.85546875" style="2398" customWidth="1"/>
    <col min="12298" max="12298" width="14.28515625" style="2398" customWidth="1"/>
    <col min="12299" max="12544" width="9.140625" style="2398"/>
    <col min="12545" max="12545" width="13.140625" style="2398" bestFit="1" customWidth="1"/>
    <col min="12546" max="12546" width="15.7109375" style="2398" customWidth="1"/>
    <col min="12547" max="12547" width="16.42578125" style="2398" customWidth="1"/>
    <col min="12548" max="12548" width="15.42578125" style="2398" customWidth="1"/>
    <col min="12549" max="12549" width="14.28515625" style="2398" customWidth="1"/>
    <col min="12550" max="12550" width="15.28515625" style="2398" customWidth="1"/>
    <col min="12551" max="12551" width="16.28515625" style="2398" customWidth="1"/>
    <col min="12552" max="12552" width="13.42578125" style="2398" customWidth="1"/>
    <col min="12553" max="12553" width="15.85546875" style="2398" customWidth="1"/>
    <col min="12554" max="12554" width="14.28515625" style="2398" customWidth="1"/>
    <col min="12555" max="12800" width="9.140625" style="2398"/>
    <col min="12801" max="12801" width="13.140625" style="2398" bestFit="1" customWidth="1"/>
    <col min="12802" max="12802" width="15.7109375" style="2398" customWidth="1"/>
    <col min="12803" max="12803" width="16.42578125" style="2398" customWidth="1"/>
    <col min="12804" max="12804" width="15.42578125" style="2398" customWidth="1"/>
    <col min="12805" max="12805" width="14.28515625" style="2398" customWidth="1"/>
    <col min="12806" max="12806" width="15.28515625" style="2398" customWidth="1"/>
    <col min="12807" max="12807" width="16.28515625" style="2398" customWidth="1"/>
    <col min="12808" max="12808" width="13.42578125" style="2398" customWidth="1"/>
    <col min="12809" max="12809" width="15.85546875" style="2398" customWidth="1"/>
    <col min="12810" max="12810" width="14.28515625" style="2398" customWidth="1"/>
    <col min="12811" max="13056" width="9.140625" style="2398"/>
    <col min="13057" max="13057" width="13.140625" style="2398" bestFit="1" customWidth="1"/>
    <col min="13058" max="13058" width="15.7109375" style="2398" customWidth="1"/>
    <col min="13059" max="13059" width="16.42578125" style="2398" customWidth="1"/>
    <col min="13060" max="13060" width="15.42578125" style="2398" customWidth="1"/>
    <col min="13061" max="13061" width="14.28515625" style="2398" customWidth="1"/>
    <col min="13062" max="13062" width="15.28515625" style="2398" customWidth="1"/>
    <col min="13063" max="13063" width="16.28515625" style="2398" customWidth="1"/>
    <col min="13064" max="13064" width="13.42578125" style="2398" customWidth="1"/>
    <col min="13065" max="13065" width="15.85546875" style="2398" customWidth="1"/>
    <col min="13066" max="13066" width="14.28515625" style="2398" customWidth="1"/>
    <col min="13067" max="13312" width="9.140625" style="2398"/>
    <col min="13313" max="13313" width="13.140625" style="2398" bestFit="1" customWidth="1"/>
    <col min="13314" max="13314" width="15.7109375" style="2398" customWidth="1"/>
    <col min="13315" max="13315" width="16.42578125" style="2398" customWidth="1"/>
    <col min="13316" max="13316" width="15.42578125" style="2398" customWidth="1"/>
    <col min="13317" max="13317" width="14.28515625" style="2398" customWidth="1"/>
    <col min="13318" max="13318" width="15.28515625" style="2398" customWidth="1"/>
    <col min="13319" max="13319" width="16.28515625" style="2398" customWidth="1"/>
    <col min="13320" max="13320" width="13.42578125" style="2398" customWidth="1"/>
    <col min="13321" max="13321" width="15.85546875" style="2398" customWidth="1"/>
    <col min="13322" max="13322" width="14.28515625" style="2398" customWidth="1"/>
    <col min="13323" max="13568" width="9.140625" style="2398"/>
    <col min="13569" max="13569" width="13.140625" style="2398" bestFit="1" customWidth="1"/>
    <col min="13570" max="13570" width="15.7109375" style="2398" customWidth="1"/>
    <col min="13571" max="13571" width="16.42578125" style="2398" customWidth="1"/>
    <col min="13572" max="13572" width="15.42578125" style="2398" customWidth="1"/>
    <col min="13573" max="13573" width="14.28515625" style="2398" customWidth="1"/>
    <col min="13574" max="13574" width="15.28515625" style="2398" customWidth="1"/>
    <col min="13575" max="13575" width="16.28515625" style="2398" customWidth="1"/>
    <col min="13576" max="13576" width="13.42578125" style="2398" customWidth="1"/>
    <col min="13577" max="13577" width="15.85546875" style="2398" customWidth="1"/>
    <col min="13578" max="13578" width="14.28515625" style="2398" customWidth="1"/>
    <col min="13579" max="13824" width="9.140625" style="2398"/>
    <col min="13825" max="13825" width="13.140625" style="2398" bestFit="1" customWidth="1"/>
    <col min="13826" max="13826" width="15.7109375" style="2398" customWidth="1"/>
    <col min="13827" max="13827" width="16.42578125" style="2398" customWidth="1"/>
    <col min="13828" max="13828" width="15.42578125" style="2398" customWidth="1"/>
    <col min="13829" max="13829" width="14.28515625" style="2398" customWidth="1"/>
    <col min="13830" max="13830" width="15.28515625" style="2398" customWidth="1"/>
    <col min="13831" max="13831" width="16.28515625" style="2398" customWidth="1"/>
    <col min="13832" max="13832" width="13.42578125" style="2398" customWidth="1"/>
    <col min="13833" max="13833" width="15.85546875" style="2398" customWidth="1"/>
    <col min="13834" max="13834" width="14.28515625" style="2398" customWidth="1"/>
    <col min="13835" max="14080" width="9.140625" style="2398"/>
    <col min="14081" max="14081" width="13.140625" style="2398" bestFit="1" customWidth="1"/>
    <col min="14082" max="14082" width="15.7109375" style="2398" customWidth="1"/>
    <col min="14083" max="14083" width="16.42578125" style="2398" customWidth="1"/>
    <col min="14084" max="14084" width="15.42578125" style="2398" customWidth="1"/>
    <col min="14085" max="14085" width="14.28515625" style="2398" customWidth="1"/>
    <col min="14086" max="14086" width="15.28515625" style="2398" customWidth="1"/>
    <col min="14087" max="14087" width="16.28515625" style="2398" customWidth="1"/>
    <col min="14088" max="14088" width="13.42578125" style="2398" customWidth="1"/>
    <col min="14089" max="14089" width="15.85546875" style="2398" customWidth="1"/>
    <col min="14090" max="14090" width="14.28515625" style="2398" customWidth="1"/>
    <col min="14091" max="14336" width="9.140625" style="2398"/>
    <col min="14337" max="14337" width="13.140625" style="2398" bestFit="1" customWidth="1"/>
    <col min="14338" max="14338" width="15.7109375" style="2398" customWidth="1"/>
    <col min="14339" max="14339" width="16.42578125" style="2398" customWidth="1"/>
    <col min="14340" max="14340" width="15.42578125" style="2398" customWidth="1"/>
    <col min="14341" max="14341" width="14.28515625" style="2398" customWidth="1"/>
    <col min="14342" max="14342" width="15.28515625" style="2398" customWidth="1"/>
    <col min="14343" max="14343" width="16.28515625" style="2398" customWidth="1"/>
    <col min="14344" max="14344" width="13.42578125" style="2398" customWidth="1"/>
    <col min="14345" max="14345" width="15.85546875" style="2398" customWidth="1"/>
    <col min="14346" max="14346" width="14.28515625" style="2398" customWidth="1"/>
    <col min="14347" max="14592" width="9.140625" style="2398"/>
    <col min="14593" max="14593" width="13.140625" style="2398" bestFit="1" customWidth="1"/>
    <col min="14594" max="14594" width="15.7109375" style="2398" customWidth="1"/>
    <col min="14595" max="14595" width="16.42578125" style="2398" customWidth="1"/>
    <col min="14596" max="14596" width="15.42578125" style="2398" customWidth="1"/>
    <col min="14597" max="14597" width="14.28515625" style="2398" customWidth="1"/>
    <col min="14598" max="14598" width="15.28515625" style="2398" customWidth="1"/>
    <col min="14599" max="14599" width="16.28515625" style="2398" customWidth="1"/>
    <col min="14600" max="14600" width="13.42578125" style="2398" customWidth="1"/>
    <col min="14601" max="14601" width="15.85546875" style="2398" customWidth="1"/>
    <col min="14602" max="14602" width="14.28515625" style="2398" customWidth="1"/>
    <col min="14603" max="14848" width="9.140625" style="2398"/>
    <col min="14849" max="14849" width="13.140625" style="2398" bestFit="1" customWidth="1"/>
    <col min="14850" max="14850" width="15.7109375" style="2398" customWidth="1"/>
    <col min="14851" max="14851" width="16.42578125" style="2398" customWidth="1"/>
    <col min="14852" max="14852" width="15.42578125" style="2398" customWidth="1"/>
    <col min="14853" max="14853" width="14.28515625" style="2398" customWidth="1"/>
    <col min="14854" max="14854" width="15.28515625" style="2398" customWidth="1"/>
    <col min="14855" max="14855" width="16.28515625" style="2398" customWidth="1"/>
    <col min="14856" max="14856" width="13.42578125" style="2398" customWidth="1"/>
    <col min="14857" max="14857" width="15.85546875" style="2398" customWidth="1"/>
    <col min="14858" max="14858" width="14.28515625" style="2398" customWidth="1"/>
    <col min="14859" max="15104" width="9.140625" style="2398"/>
    <col min="15105" max="15105" width="13.140625" style="2398" bestFit="1" customWidth="1"/>
    <col min="15106" max="15106" width="15.7109375" style="2398" customWidth="1"/>
    <col min="15107" max="15107" width="16.42578125" style="2398" customWidth="1"/>
    <col min="15108" max="15108" width="15.42578125" style="2398" customWidth="1"/>
    <col min="15109" max="15109" width="14.28515625" style="2398" customWidth="1"/>
    <col min="15110" max="15110" width="15.28515625" style="2398" customWidth="1"/>
    <col min="15111" max="15111" width="16.28515625" style="2398" customWidth="1"/>
    <col min="15112" max="15112" width="13.42578125" style="2398" customWidth="1"/>
    <col min="15113" max="15113" width="15.85546875" style="2398" customWidth="1"/>
    <col min="15114" max="15114" width="14.28515625" style="2398" customWidth="1"/>
    <col min="15115" max="15360" width="9.140625" style="2398"/>
    <col min="15361" max="15361" width="13.140625" style="2398" bestFit="1" customWidth="1"/>
    <col min="15362" max="15362" width="15.7109375" style="2398" customWidth="1"/>
    <col min="15363" max="15363" width="16.42578125" style="2398" customWidth="1"/>
    <col min="15364" max="15364" width="15.42578125" style="2398" customWidth="1"/>
    <col min="15365" max="15365" width="14.28515625" style="2398" customWidth="1"/>
    <col min="15366" max="15366" width="15.28515625" style="2398" customWidth="1"/>
    <col min="15367" max="15367" width="16.28515625" style="2398" customWidth="1"/>
    <col min="15368" max="15368" width="13.42578125" style="2398" customWidth="1"/>
    <col min="15369" max="15369" width="15.85546875" style="2398" customWidth="1"/>
    <col min="15370" max="15370" width="14.28515625" style="2398" customWidth="1"/>
    <col min="15371" max="15616" width="9.140625" style="2398"/>
    <col min="15617" max="15617" width="13.140625" style="2398" bestFit="1" customWidth="1"/>
    <col min="15618" max="15618" width="15.7109375" style="2398" customWidth="1"/>
    <col min="15619" max="15619" width="16.42578125" style="2398" customWidth="1"/>
    <col min="15620" max="15620" width="15.42578125" style="2398" customWidth="1"/>
    <col min="15621" max="15621" width="14.28515625" style="2398" customWidth="1"/>
    <col min="15622" max="15622" width="15.28515625" style="2398" customWidth="1"/>
    <col min="15623" max="15623" width="16.28515625" style="2398" customWidth="1"/>
    <col min="15624" max="15624" width="13.42578125" style="2398" customWidth="1"/>
    <col min="15625" max="15625" width="15.85546875" style="2398" customWidth="1"/>
    <col min="15626" max="15626" width="14.28515625" style="2398" customWidth="1"/>
    <col min="15627" max="15872" width="9.140625" style="2398"/>
    <col min="15873" max="15873" width="13.140625" style="2398" bestFit="1" customWidth="1"/>
    <col min="15874" max="15874" width="15.7109375" style="2398" customWidth="1"/>
    <col min="15875" max="15875" width="16.42578125" style="2398" customWidth="1"/>
    <col min="15876" max="15876" width="15.42578125" style="2398" customWidth="1"/>
    <col min="15877" max="15877" width="14.28515625" style="2398" customWidth="1"/>
    <col min="15878" max="15878" width="15.28515625" style="2398" customWidth="1"/>
    <col min="15879" max="15879" width="16.28515625" style="2398" customWidth="1"/>
    <col min="15880" max="15880" width="13.42578125" style="2398" customWidth="1"/>
    <col min="15881" max="15881" width="15.85546875" style="2398" customWidth="1"/>
    <col min="15882" max="15882" width="14.28515625" style="2398" customWidth="1"/>
    <col min="15883" max="16128" width="9.140625" style="2398"/>
    <col min="16129" max="16129" width="13.140625" style="2398" bestFit="1" customWidth="1"/>
    <col min="16130" max="16130" width="15.7109375" style="2398" customWidth="1"/>
    <col min="16131" max="16131" width="16.42578125" style="2398" customWidth="1"/>
    <col min="16132" max="16132" width="15.42578125" style="2398" customWidth="1"/>
    <col min="16133" max="16133" width="14.28515625" style="2398" customWidth="1"/>
    <col min="16134" max="16134" width="15.28515625" style="2398" customWidth="1"/>
    <col min="16135" max="16135" width="16.28515625" style="2398" customWidth="1"/>
    <col min="16136" max="16136" width="13.42578125" style="2398" customWidth="1"/>
    <col min="16137" max="16137" width="15.85546875" style="2398" customWidth="1"/>
    <col min="16138" max="16138" width="14.28515625" style="2398" customWidth="1"/>
    <col min="16139" max="16384" width="9.140625" style="2398"/>
  </cols>
  <sheetData>
    <row r="1" spans="1:25" ht="25.5">
      <c r="A1" s="2429" t="s">
        <v>322</v>
      </c>
      <c r="B1" s="2430"/>
      <c r="C1" s="2431"/>
      <c r="D1" s="2431"/>
      <c r="E1" s="2431"/>
      <c r="F1" s="2431"/>
      <c r="G1" s="2431"/>
      <c r="H1" s="2431"/>
      <c r="I1" s="2431"/>
      <c r="J1" s="2432"/>
    </row>
    <row r="2" spans="1:25" s="2400" customFormat="1" ht="18">
      <c r="A2" s="2433" t="s">
        <v>823</v>
      </c>
      <c r="B2" s="2434"/>
      <c r="C2" s="2434"/>
      <c r="D2" s="2434"/>
      <c r="E2" s="2435"/>
      <c r="F2" s="2435"/>
      <c r="G2" s="2435"/>
      <c r="H2" s="2436"/>
      <c r="I2" s="2436"/>
      <c r="J2" s="2437"/>
      <c r="K2" s="2398"/>
      <c r="L2" s="2398"/>
      <c r="M2" s="2401"/>
      <c r="N2" s="2401"/>
      <c r="O2" s="2401"/>
      <c r="P2" s="2401"/>
      <c r="Q2" s="2401"/>
      <c r="R2" s="2401"/>
      <c r="S2" s="2401"/>
      <c r="T2" s="2401"/>
      <c r="U2" s="2401"/>
      <c r="V2" s="2401"/>
      <c r="W2" s="2401"/>
      <c r="X2" s="2401"/>
      <c r="Y2" s="2401"/>
    </row>
    <row r="3" spans="1:25" ht="42.75" customHeight="1" thickBot="1">
      <c r="A3" s="2438" t="s">
        <v>1556</v>
      </c>
      <c r="B3" s="2439" t="s">
        <v>1557</v>
      </c>
      <c r="C3" s="2439" t="s">
        <v>1558</v>
      </c>
      <c r="D3" s="2439" t="s">
        <v>1559</v>
      </c>
      <c r="E3" s="2439" t="s">
        <v>1560</v>
      </c>
      <c r="F3" s="2439" t="s">
        <v>1561</v>
      </c>
      <c r="G3" s="2439" t="s">
        <v>1562</v>
      </c>
      <c r="H3" s="2439" t="s">
        <v>1563</v>
      </c>
      <c r="I3" s="2439" t="s">
        <v>1564</v>
      </c>
      <c r="J3" s="2440" t="s">
        <v>1565</v>
      </c>
    </row>
    <row r="4" spans="1:25" ht="15.75">
      <c r="A4" s="2441" t="s">
        <v>1566</v>
      </c>
      <c r="B4" s="2442">
        <v>364.72</v>
      </c>
      <c r="C4" s="2443">
        <v>68.260000000000005</v>
      </c>
      <c r="D4" s="2443">
        <v>57.7</v>
      </c>
      <c r="E4" s="2443">
        <v>1154.0899999999999</v>
      </c>
      <c r="F4" s="2443">
        <v>522.15</v>
      </c>
      <c r="G4" s="2443">
        <v>239.36</v>
      </c>
      <c r="H4" s="2443">
        <v>2626</v>
      </c>
      <c r="I4" s="2443">
        <v>143.84</v>
      </c>
      <c r="J4" s="2444">
        <v>478.75</v>
      </c>
    </row>
    <row r="5" spans="1:25" ht="15.75">
      <c r="A5" s="2441" t="s">
        <v>1567</v>
      </c>
      <c r="B5" s="2442">
        <v>341.27</v>
      </c>
      <c r="C5" s="2443">
        <v>67.22</v>
      </c>
      <c r="D5" s="2443">
        <v>55.21</v>
      </c>
      <c r="E5" s="2443">
        <v>984</v>
      </c>
      <c r="F5" s="2443">
        <v>529.4</v>
      </c>
      <c r="G5" s="2443">
        <v>224.69</v>
      </c>
      <c r="H5" s="2443">
        <v>2647.59</v>
      </c>
      <c r="I5" s="2443">
        <v>128.30000000000001</v>
      </c>
      <c r="J5" s="2444">
        <v>446</v>
      </c>
    </row>
    <row r="6" spans="1:25" ht="15.75">
      <c r="A6" s="2441" t="s">
        <v>1568</v>
      </c>
      <c r="B6" s="2442">
        <v>333.66</v>
      </c>
      <c r="C6" s="2443">
        <v>63.84</v>
      </c>
      <c r="D6" s="2443">
        <v>51.5</v>
      </c>
      <c r="E6" s="2443">
        <v>900</v>
      </c>
      <c r="F6" s="2443">
        <v>557.21</v>
      </c>
      <c r="G6" s="2443">
        <v>230.98</v>
      </c>
      <c r="H6" s="2443">
        <v>2509.9699999999998</v>
      </c>
      <c r="I6" s="2443">
        <v>129.47999999999999</v>
      </c>
      <c r="J6" s="2444">
        <v>416</v>
      </c>
    </row>
    <row r="7" spans="1:25" ht="15.75">
      <c r="A7" s="2441" t="s">
        <v>1569</v>
      </c>
      <c r="B7" s="2442">
        <v>374.47</v>
      </c>
      <c r="C7" s="2443">
        <v>73.5</v>
      </c>
      <c r="D7" s="2443">
        <v>56.78</v>
      </c>
      <c r="E7" s="2443">
        <v>900</v>
      </c>
      <c r="F7" s="2443">
        <v>693.21</v>
      </c>
      <c r="G7" s="2443">
        <v>233.47</v>
      </c>
      <c r="H7" s="2443">
        <v>2555.17</v>
      </c>
      <c r="I7" s="2443">
        <v>128.52000000000001</v>
      </c>
      <c r="J7" s="2444">
        <v>499</v>
      </c>
    </row>
    <row r="8" spans="1:25" ht="15.75">
      <c r="A8" s="2441" t="s">
        <v>1570</v>
      </c>
      <c r="B8" s="2442">
        <v>422.28</v>
      </c>
      <c r="C8" s="2443">
        <v>76.39</v>
      </c>
      <c r="D8" s="2443">
        <v>61.95</v>
      </c>
      <c r="E8" s="2443">
        <v>916.67</v>
      </c>
      <c r="F8" s="2443">
        <v>772.39</v>
      </c>
      <c r="G8" s="2443">
        <v>256.7</v>
      </c>
      <c r="H8" s="2443">
        <v>2480.7399999999998</v>
      </c>
      <c r="I8" s="2443">
        <v>134.88</v>
      </c>
      <c r="J8" s="2444">
        <v>558.75</v>
      </c>
    </row>
    <row r="9" spans="1:25" ht="15.75">
      <c r="A9" s="2441" t="s">
        <v>1571</v>
      </c>
      <c r="B9" s="2442">
        <v>445.15</v>
      </c>
      <c r="C9" s="2443">
        <v>75.48</v>
      </c>
      <c r="D9" s="2443">
        <v>61.39</v>
      </c>
      <c r="E9" s="2443">
        <v>957.73</v>
      </c>
      <c r="F9" s="2443">
        <v>690.82</v>
      </c>
      <c r="G9" s="2443">
        <v>253.41</v>
      </c>
      <c r="H9" s="2443">
        <v>2700.36</v>
      </c>
      <c r="I9" s="2443">
        <v>150.99</v>
      </c>
      <c r="J9" s="2444">
        <v>480</v>
      </c>
    </row>
    <row r="10" spans="1:25" ht="15.75">
      <c r="A10" s="2441" t="s">
        <v>1572</v>
      </c>
      <c r="B10" s="2442">
        <v>398.16</v>
      </c>
      <c r="C10" s="2443">
        <v>79.06</v>
      </c>
      <c r="D10" s="2443">
        <v>64.8</v>
      </c>
      <c r="E10" s="2443">
        <v>966.09</v>
      </c>
      <c r="F10" s="2443">
        <v>601.95000000000005</v>
      </c>
      <c r="G10" s="2443">
        <v>224.95</v>
      </c>
      <c r="H10" s="2443">
        <v>2791.35</v>
      </c>
      <c r="I10" s="2443">
        <v>149.79</v>
      </c>
      <c r="J10" s="2444">
        <v>448</v>
      </c>
    </row>
    <row r="11" spans="1:25" ht="15.75">
      <c r="A11" s="2441" t="s">
        <v>1573</v>
      </c>
      <c r="B11" s="2442">
        <v>408.96</v>
      </c>
      <c r="C11" s="2443">
        <v>92.86</v>
      </c>
      <c r="D11" s="2443">
        <v>64.260000000000005</v>
      </c>
      <c r="E11" s="2443">
        <v>980</v>
      </c>
      <c r="F11" s="2443">
        <v>686.79</v>
      </c>
      <c r="G11" s="2443">
        <v>210.37</v>
      </c>
      <c r="H11" s="2443">
        <v>2956.66</v>
      </c>
      <c r="I11" s="2443">
        <v>140.9</v>
      </c>
      <c r="J11" s="2444">
        <v>492.25</v>
      </c>
    </row>
    <row r="12" spans="1:25" ht="15.75">
      <c r="A12" s="2441" t="s">
        <v>1574</v>
      </c>
      <c r="B12" s="2442">
        <v>349.05</v>
      </c>
      <c r="C12" s="2443">
        <v>98.5</v>
      </c>
      <c r="D12" s="2443">
        <v>64.069999999999993</v>
      </c>
      <c r="E12" s="2443">
        <v>990.91</v>
      </c>
      <c r="F12" s="2443">
        <v>636.41999999999996</v>
      </c>
      <c r="G12" s="2443">
        <v>191.09</v>
      </c>
      <c r="H12" s="2443">
        <v>3142.86</v>
      </c>
      <c r="I12" s="2443">
        <v>149.76</v>
      </c>
      <c r="J12" s="2444">
        <v>466</v>
      </c>
    </row>
    <row r="13" spans="1:25" ht="15.75">
      <c r="A13" s="2441" t="s">
        <v>1575</v>
      </c>
      <c r="B13" s="2442">
        <v>354.86</v>
      </c>
      <c r="C13" s="2443">
        <v>106.68</v>
      </c>
      <c r="D13" s="2443">
        <v>66.819999999999993</v>
      </c>
      <c r="E13" s="2443">
        <v>1000.91</v>
      </c>
      <c r="F13" s="2443">
        <v>636.55999999999995</v>
      </c>
      <c r="G13" s="2443">
        <v>198.85</v>
      </c>
      <c r="H13" s="2443">
        <v>3372.5</v>
      </c>
      <c r="I13" s="2443">
        <v>148.53</v>
      </c>
      <c r="J13" s="2444">
        <v>470</v>
      </c>
    </row>
    <row r="14" spans="1:25" ht="15.75">
      <c r="A14" s="2441" t="s">
        <v>1576</v>
      </c>
      <c r="B14" s="2442">
        <v>370.71</v>
      </c>
      <c r="C14" s="2443">
        <v>116.74</v>
      </c>
      <c r="D14" s="2443">
        <v>71.78</v>
      </c>
      <c r="E14" s="2443">
        <v>1042.3800000000001</v>
      </c>
      <c r="F14" s="2443">
        <v>674.33</v>
      </c>
      <c r="G14" s="2443">
        <v>211.04</v>
      </c>
      <c r="H14" s="2443">
        <v>3384.13</v>
      </c>
      <c r="I14" s="2443">
        <v>154.57</v>
      </c>
      <c r="J14" s="2444">
        <v>492.5</v>
      </c>
    </row>
    <row r="15" spans="1:25" ht="15.75">
      <c r="A15" s="2441" t="s">
        <v>1577</v>
      </c>
      <c r="B15" s="2442">
        <v>379.3</v>
      </c>
      <c r="C15" s="2443">
        <v>127.47</v>
      </c>
      <c r="D15" s="2443">
        <v>76.78</v>
      </c>
      <c r="E15" s="2443">
        <v>1142.6099999999999</v>
      </c>
      <c r="F15" s="2443">
        <v>727.6</v>
      </c>
      <c r="G15" s="2443">
        <v>206.25</v>
      </c>
      <c r="H15" s="2443">
        <v>3497.58</v>
      </c>
      <c r="I15" s="2443">
        <v>152.21</v>
      </c>
      <c r="J15" s="2444">
        <v>509</v>
      </c>
    </row>
    <row r="16" spans="1:25" ht="15.75">
      <c r="A16" s="2441" t="s">
        <v>1578</v>
      </c>
      <c r="B16" s="2442">
        <v>358.97</v>
      </c>
      <c r="C16" s="2443">
        <v>139.79</v>
      </c>
      <c r="D16" s="2443">
        <v>77.400000000000006</v>
      </c>
      <c r="E16" s="2443">
        <v>1214.29</v>
      </c>
      <c r="F16" s="2443">
        <v>724</v>
      </c>
      <c r="G16" s="2443">
        <v>201.51</v>
      </c>
      <c r="H16" s="2443">
        <v>3525.12</v>
      </c>
      <c r="I16" s="2443">
        <v>158.16</v>
      </c>
      <c r="J16" s="2444">
        <v>524</v>
      </c>
    </row>
    <row r="17" spans="1:10" ht="15.75">
      <c r="A17" s="2441" t="s">
        <v>1579</v>
      </c>
      <c r="B17" s="2442">
        <v>344.66</v>
      </c>
      <c r="C17" s="2443">
        <v>141.87</v>
      </c>
      <c r="D17" s="2443">
        <v>80.040000000000006</v>
      </c>
      <c r="E17" s="2443">
        <v>1218</v>
      </c>
      <c r="F17" s="2443">
        <v>754.32</v>
      </c>
      <c r="G17" s="2443">
        <v>194.54</v>
      </c>
      <c r="H17" s="2443">
        <v>3276.55</v>
      </c>
      <c r="I17" s="2443">
        <v>157.86000000000001</v>
      </c>
      <c r="J17" s="2444">
        <v>538</v>
      </c>
    </row>
    <row r="18" spans="1:10" ht="15.75">
      <c r="A18" s="2441" t="s">
        <v>1580</v>
      </c>
      <c r="B18" s="2442">
        <v>348.95</v>
      </c>
      <c r="C18" s="2443">
        <v>151.44</v>
      </c>
      <c r="D18" s="2443">
        <v>85.79</v>
      </c>
      <c r="E18" s="2443">
        <v>1200</v>
      </c>
      <c r="F18" s="2443">
        <v>793.9</v>
      </c>
      <c r="G18" s="2443">
        <v>191.07</v>
      </c>
      <c r="H18" s="2443">
        <v>3089.65</v>
      </c>
      <c r="I18" s="2443">
        <v>164.5</v>
      </c>
      <c r="J18" s="2444">
        <v>608</v>
      </c>
    </row>
    <row r="19" spans="1:10" ht="15.75">
      <c r="A19" s="2441" t="s">
        <v>1581</v>
      </c>
      <c r="B19" s="2442">
        <v>357.65</v>
      </c>
      <c r="C19" s="2443">
        <v>179.09</v>
      </c>
      <c r="D19" s="2443">
        <v>88.09</v>
      </c>
      <c r="E19" s="2443">
        <v>1202.73</v>
      </c>
      <c r="F19" s="2443">
        <v>798.53</v>
      </c>
      <c r="G19" s="2443">
        <v>192.82</v>
      </c>
      <c r="H19" s="2443">
        <v>3221.24</v>
      </c>
      <c r="I19" s="2443">
        <v>169.24</v>
      </c>
      <c r="J19" s="2444">
        <v>628</v>
      </c>
    </row>
    <row r="20" spans="1:10" ht="15.75">
      <c r="A20" s="2441" t="s">
        <v>1582</v>
      </c>
      <c r="B20" s="2442">
        <v>349.06</v>
      </c>
      <c r="C20" s="2443">
        <v>166.91</v>
      </c>
      <c r="D20" s="2443">
        <v>90.07</v>
      </c>
      <c r="E20" s="2443">
        <v>1230</v>
      </c>
      <c r="F20" s="2443">
        <v>775.57</v>
      </c>
      <c r="G20" s="2443">
        <v>181.88</v>
      </c>
      <c r="H20" s="2443">
        <v>3178.48</v>
      </c>
      <c r="I20" s="2443">
        <v>173.28</v>
      </c>
      <c r="J20" s="2444">
        <v>623.79999999999995</v>
      </c>
    </row>
    <row r="21" spans="1:10" ht="15.75">
      <c r="A21" s="2441" t="s">
        <v>1583</v>
      </c>
      <c r="B21" s="2442">
        <v>348.51</v>
      </c>
      <c r="C21" s="2443">
        <v>161.74</v>
      </c>
      <c r="D21" s="2443">
        <v>91.68</v>
      </c>
      <c r="E21" s="2443">
        <v>1189.0899999999999</v>
      </c>
      <c r="F21" s="2443">
        <v>764.91</v>
      </c>
      <c r="G21" s="2443">
        <v>157.66999999999999</v>
      </c>
      <c r="H21" s="2443">
        <v>3230.83</v>
      </c>
      <c r="I21" s="2443">
        <v>190.9</v>
      </c>
      <c r="J21" s="2444">
        <v>651</v>
      </c>
    </row>
    <row r="22" spans="1:10" ht="15.75">
      <c r="A22" s="2441" t="s">
        <v>1584</v>
      </c>
      <c r="B22" s="2442">
        <v>370.98</v>
      </c>
      <c r="C22" s="2443">
        <v>148.51</v>
      </c>
      <c r="D22" s="2443">
        <v>84.15</v>
      </c>
      <c r="E22" s="2443">
        <v>1180</v>
      </c>
      <c r="F22" s="2443">
        <v>774.5</v>
      </c>
      <c r="G22" s="2443">
        <v>195.82</v>
      </c>
      <c r="H22" s="2443">
        <v>3229.55</v>
      </c>
      <c r="I22" s="2443">
        <v>203.21</v>
      </c>
      <c r="J22" s="2444">
        <v>689</v>
      </c>
    </row>
    <row r="23" spans="1:10" ht="15.75">
      <c r="A23" s="2441" t="s">
        <v>1585</v>
      </c>
      <c r="B23" s="2442">
        <v>379.46</v>
      </c>
      <c r="C23" s="2443">
        <v>150.41999999999999</v>
      </c>
      <c r="D23" s="2443">
        <v>90.35</v>
      </c>
      <c r="E23" s="2443">
        <v>1210.9100000000001</v>
      </c>
      <c r="F23" s="2443">
        <v>865.23</v>
      </c>
      <c r="G23" s="2443">
        <v>246.25</v>
      </c>
      <c r="H23" s="2443">
        <v>3071.71</v>
      </c>
      <c r="I23" s="2443">
        <v>211.59</v>
      </c>
      <c r="J23" s="2444">
        <v>772</v>
      </c>
    </row>
    <row r="24" spans="1:10" ht="15.75">
      <c r="A24" s="2441" t="s">
        <v>1586</v>
      </c>
      <c r="B24" s="2442">
        <v>390.23</v>
      </c>
      <c r="C24" s="2443">
        <v>160.24</v>
      </c>
      <c r="D24" s="2443">
        <v>104.73</v>
      </c>
      <c r="E24" s="2443">
        <v>1272.27</v>
      </c>
      <c r="F24" s="2443">
        <v>884.89</v>
      </c>
      <c r="G24" s="2443">
        <v>271.69</v>
      </c>
      <c r="H24" s="2443">
        <v>2874.93</v>
      </c>
      <c r="I24" s="2443">
        <v>222.71</v>
      </c>
      <c r="J24" s="2444">
        <v>847</v>
      </c>
    </row>
    <row r="25" spans="1:10" ht="15.75">
      <c r="A25" s="2441" t="s">
        <v>1587</v>
      </c>
      <c r="B25" s="2442">
        <v>427.18</v>
      </c>
      <c r="C25" s="2443">
        <v>178.02</v>
      </c>
      <c r="D25" s="2443">
        <v>126.55</v>
      </c>
      <c r="E25" s="2443">
        <v>1296.19</v>
      </c>
      <c r="F25" s="2443">
        <v>935.22</v>
      </c>
      <c r="G25" s="2443">
        <v>270.29000000000002</v>
      </c>
      <c r="H25" s="2443">
        <v>2927.46</v>
      </c>
      <c r="I25" s="2443">
        <v>217.64</v>
      </c>
      <c r="J25" s="2444">
        <v>947</v>
      </c>
    </row>
    <row r="26" spans="1:10" ht="15.75">
      <c r="A26" s="2441" t="s">
        <v>1588</v>
      </c>
      <c r="B26" s="2442">
        <v>459.96</v>
      </c>
      <c r="C26" s="2443">
        <v>195.32</v>
      </c>
      <c r="D26" s="2443">
        <v>155.46</v>
      </c>
      <c r="E26" s="2443">
        <v>1300</v>
      </c>
      <c r="F26" s="2443">
        <v>1059.01</v>
      </c>
      <c r="G26" s="2443">
        <v>274.37</v>
      </c>
      <c r="H26" s="2443">
        <v>2910.31</v>
      </c>
      <c r="I26" s="2443">
        <v>233.48</v>
      </c>
      <c r="J26" s="2444">
        <v>1013.3</v>
      </c>
    </row>
    <row r="27" spans="1:10" ht="15.75">
      <c r="A27" s="2441" t="s">
        <v>1589</v>
      </c>
      <c r="B27" s="2442">
        <v>483.76</v>
      </c>
      <c r="C27" s="2443">
        <v>215.28</v>
      </c>
      <c r="D27" s="2443">
        <v>168.24</v>
      </c>
      <c r="E27" s="2443">
        <v>1359.13</v>
      </c>
      <c r="F27" s="2443">
        <v>1171.22</v>
      </c>
      <c r="G27" s="2443">
        <v>306.99</v>
      </c>
      <c r="H27" s="2443">
        <v>3060.02</v>
      </c>
      <c r="I27" s="2443">
        <v>248.17</v>
      </c>
      <c r="J27" s="2444">
        <v>1154</v>
      </c>
    </row>
    <row r="28" spans="1:10" ht="15.75">
      <c r="A28" s="2441" t="s">
        <v>1590</v>
      </c>
      <c r="B28" s="2442">
        <v>511.1</v>
      </c>
      <c r="C28" s="2443">
        <v>250.36</v>
      </c>
      <c r="D28" s="2443">
        <v>178.93</v>
      </c>
      <c r="E28" s="2443">
        <v>1568.57</v>
      </c>
      <c r="F28" s="2443">
        <v>1238.57</v>
      </c>
      <c r="G28" s="2443">
        <v>326.54000000000002</v>
      </c>
      <c r="H28" s="2443">
        <v>178.93</v>
      </c>
      <c r="I28" s="2443">
        <v>263.77</v>
      </c>
      <c r="J28" s="2444">
        <v>1354</v>
      </c>
    </row>
    <row r="29" spans="1:10" ht="15.75">
      <c r="A29" s="2441" t="s">
        <v>1591</v>
      </c>
      <c r="B29" s="2442">
        <v>512.04999999999995</v>
      </c>
      <c r="C29" s="2443">
        <v>280.79000000000002</v>
      </c>
      <c r="D29" s="2443">
        <v>213.18</v>
      </c>
      <c r="E29" s="2443">
        <v>1600</v>
      </c>
      <c r="F29" s="2443">
        <v>1248.55</v>
      </c>
      <c r="G29" s="2443">
        <v>348.15</v>
      </c>
      <c r="H29" s="2443">
        <v>3471.1</v>
      </c>
      <c r="I29" s="2443">
        <v>287.89</v>
      </c>
      <c r="J29" s="2444">
        <v>1503</v>
      </c>
    </row>
    <row r="30" spans="1:10" ht="15.75">
      <c r="A30" s="2441" t="s">
        <v>1592</v>
      </c>
      <c r="B30" s="2442">
        <v>498.74</v>
      </c>
      <c r="C30" s="2443">
        <v>245.78</v>
      </c>
      <c r="D30" s="2443">
        <v>229.67</v>
      </c>
      <c r="E30" s="2443">
        <v>1600</v>
      </c>
      <c r="F30" s="2443">
        <v>1142.23</v>
      </c>
      <c r="G30" s="2443">
        <v>316.77</v>
      </c>
      <c r="H30" s="2443">
        <v>3392.97</v>
      </c>
      <c r="I30" s="2443">
        <v>292.07</v>
      </c>
      <c r="J30" s="2444">
        <v>1280</v>
      </c>
    </row>
    <row r="31" spans="1:10" ht="15.75">
      <c r="A31" s="2441" t="s">
        <v>1593</v>
      </c>
      <c r="B31" s="2442">
        <v>501.47</v>
      </c>
      <c r="C31" s="2443">
        <v>265.49</v>
      </c>
      <c r="D31" s="2443">
        <v>216.62</v>
      </c>
      <c r="E31" s="2443">
        <v>1600</v>
      </c>
      <c r="F31" s="2443">
        <v>1123.79</v>
      </c>
      <c r="G31" s="2443">
        <v>336.12</v>
      </c>
      <c r="H31" s="2443">
        <v>3113.51</v>
      </c>
      <c r="I31" s="2443">
        <v>300.12</v>
      </c>
      <c r="J31" s="2444">
        <v>1421</v>
      </c>
    </row>
    <row r="32" spans="1:10" ht="15.75">
      <c r="A32" s="2441" t="s">
        <v>1594</v>
      </c>
      <c r="B32" s="2442">
        <v>498.77</v>
      </c>
      <c r="C32" s="2443">
        <v>232.07</v>
      </c>
      <c r="D32" s="2443">
        <v>165.52</v>
      </c>
      <c r="E32" s="2443">
        <v>1659.09</v>
      </c>
      <c r="F32" s="2443">
        <v>1143.44</v>
      </c>
      <c r="G32" s="2443">
        <v>354.47</v>
      </c>
      <c r="H32" s="2443">
        <v>3070.77</v>
      </c>
      <c r="I32" s="2443">
        <v>291.08999999999997</v>
      </c>
      <c r="J32" s="2444">
        <v>1419</v>
      </c>
    </row>
    <row r="33" spans="1:10" ht="15.75">
      <c r="A33" s="2441" t="s">
        <v>1595</v>
      </c>
      <c r="B33" s="2442">
        <v>499.77</v>
      </c>
      <c r="C33" s="2443">
        <v>233.8</v>
      </c>
      <c r="D33" s="2443">
        <v>164.93</v>
      </c>
      <c r="E33" s="2443">
        <v>1776.36</v>
      </c>
      <c r="F33" s="2443">
        <v>1075.9100000000001</v>
      </c>
      <c r="G33" s="2443">
        <v>326.45</v>
      </c>
      <c r="H33" s="2443">
        <v>3015.64</v>
      </c>
      <c r="I33" s="2443">
        <v>274.98</v>
      </c>
      <c r="J33" s="2444">
        <v>1186</v>
      </c>
    </row>
    <row r="34" spans="1:10" ht="15.75">
      <c r="A34" s="2441" t="s">
        <v>1596</v>
      </c>
      <c r="B34" s="2442">
        <v>501.83</v>
      </c>
      <c r="C34" s="2443">
        <v>214.65</v>
      </c>
      <c r="D34" s="2443">
        <v>149.25</v>
      </c>
      <c r="E34" s="2443">
        <v>1800</v>
      </c>
      <c r="F34" s="2443">
        <v>1033.57</v>
      </c>
      <c r="G34" s="2443">
        <v>303.88</v>
      </c>
      <c r="H34" s="2443">
        <v>3167.18</v>
      </c>
      <c r="I34" s="2443">
        <v>268.02</v>
      </c>
      <c r="J34" s="2444">
        <v>1121</v>
      </c>
    </row>
    <row r="35" spans="1:10" ht="15.75">
      <c r="A35" s="2441" t="s">
        <v>1597</v>
      </c>
      <c r="B35" s="2442">
        <v>501.43</v>
      </c>
      <c r="C35" s="2443">
        <v>212.11</v>
      </c>
      <c r="D35" s="2443">
        <v>114.1</v>
      </c>
      <c r="E35" s="2443">
        <v>1800</v>
      </c>
      <c r="F35" s="2443">
        <v>1047.51</v>
      </c>
      <c r="G35" s="2443">
        <v>327.08999999999997</v>
      </c>
      <c r="H35" s="2443">
        <v>3064.31</v>
      </c>
      <c r="I35" s="2443">
        <v>270.44</v>
      </c>
      <c r="J35" s="2444">
        <v>985</v>
      </c>
    </row>
    <row r="36" spans="1:10" ht="15.75">
      <c r="A36" s="2441" t="s">
        <v>1598</v>
      </c>
      <c r="B36" s="2442">
        <v>490.91</v>
      </c>
      <c r="C36" s="2443">
        <v>206.45</v>
      </c>
      <c r="D36" s="2443">
        <v>116.65</v>
      </c>
      <c r="E36" s="2443">
        <v>1800</v>
      </c>
      <c r="F36" s="2443">
        <v>995.18</v>
      </c>
      <c r="G36" s="2443">
        <v>315.92</v>
      </c>
      <c r="H36" s="2443">
        <v>2873.88</v>
      </c>
      <c r="I36" s="2443">
        <v>274.88</v>
      </c>
      <c r="J36" s="2444">
        <v>867</v>
      </c>
    </row>
    <row r="37" spans="1:10" ht="15.75">
      <c r="A37" s="2441" t="s">
        <v>1599</v>
      </c>
      <c r="B37" s="2442">
        <v>446.02</v>
      </c>
      <c r="C37" s="2443">
        <v>184.21</v>
      </c>
      <c r="D37" s="2443">
        <v>110.61</v>
      </c>
      <c r="E37" s="2443">
        <v>1800</v>
      </c>
      <c r="F37" s="2443">
        <v>914.44</v>
      </c>
      <c r="G37" s="2443">
        <v>289.01</v>
      </c>
      <c r="H37" s="2443">
        <v>2680.04</v>
      </c>
      <c r="I37" s="2443">
        <v>247.82</v>
      </c>
      <c r="J37" s="2444">
        <v>803.8</v>
      </c>
    </row>
    <row r="38" spans="1:10" ht="15.75">
      <c r="A38" s="2441" t="s">
        <v>1600</v>
      </c>
      <c r="B38" s="2442">
        <v>428.83</v>
      </c>
      <c r="C38" s="2443">
        <v>152.94999999999999</v>
      </c>
      <c r="D38" s="2443">
        <v>104.68</v>
      </c>
      <c r="E38" s="2443">
        <v>1800</v>
      </c>
      <c r="F38" s="2443">
        <v>985.77</v>
      </c>
      <c r="G38" s="2443">
        <v>281.01</v>
      </c>
      <c r="H38" s="2443">
        <v>2527.4299999999998</v>
      </c>
      <c r="I38" s="2443">
        <v>245.09</v>
      </c>
      <c r="J38" s="2444">
        <v>980</v>
      </c>
    </row>
    <row r="39" spans="1:10" ht="15.75">
      <c r="A39" s="2441" t="s">
        <v>1601</v>
      </c>
      <c r="B39" s="2442">
        <v>428.83</v>
      </c>
      <c r="C39" s="2443">
        <v>153.52000000000001</v>
      </c>
      <c r="D39" s="2443">
        <v>95.45</v>
      </c>
      <c r="E39" s="2443">
        <v>1800</v>
      </c>
      <c r="F39" s="2443">
        <v>969.07</v>
      </c>
      <c r="G39" s="2443">
        <v>269.02999999999997</v>
      </c>
      <c r="H39" s="2443">
        <v>2196.85</v>
      </c>
      <c r="I39" s="2443">
        <v>236.71</v>
      </c>
      <c r="J39" s="2444">
        <v>968</v>
      </c>
    </row>
    <row r="40" spans="1:10" ht="15.75">
      <c r="A40" s="2441" t="s">
        <v>1602</v>
      </c>
      <c r="B40" s="2442">
        <v>441.73</v>
      </c>
      <c r="C40" s="2443">
        <v>164.48</v>
      </c>
      <c r="D40" s="2443">
        <v>101.11</v>
      </c>
      <c r="E40" s="2443">
        <v>1800</v>
      </c>
      <c r="F40" s="2443">
        <v>1020.54</v>
      </c>
      <c r="G40" s="2443">
        <v>274.89</v>
      </c>
      <c r="H40" s="2443">
        <v>2307.62</v>
      </c>
      <c r="I40" s="2443">
        <v>237.21</v>
      </c>
      <c r="J40" s="2444">
        <v>965</v>
      </c>
    </row>
    <row r="41" spans="1:10" ht="15.75">
      <c r="A41" s="2441" t="s">
        <v>1603</v>
      </c>
      <c r="B41" s="2442">
        <v>461.56</v>
      </c>
      <c r="C41" s="2443">
        <v>181.55</v>
      </c>
      <c r="D41" s="2443">
        <v>100.77</v>
      </c>
      <c r="E41" s="2443">
        <v>1885.55</v>
      </c>
      <c r="F41" s="2443">
        <v>1047.69</v>
      </c>
      <c r="G41" s="2443">
        <v>277.77999999999997</v>
      </c>
      <c r="H41" s="2443">
        <v>2356.2399999999998</v>
      </c>
      <c r="I41" s="2443">
        <v>224.16</v>
      </c>
      <c r="J41" s="2444">
        <v>945</v>
      </c>
    </row>
    <row r="42" spans="1:10" ht="15.75">
      <c r="A42" s="2441" t="s">
        <v>1604</v>
      </c>
      <c r="B42" s="2442">
        <v>496.37</v>
      </c>
      <c r="C42" s="2443">
        <v>178.22</v>
      </c>
      <c r="D42" s="2443">
        <v>99.52</v>
      </c>
      <c r="E42" s="2443">
        <v>1807.75</v>
      </c>
      <c r="F42" s="2443">
        <v>1105.74</v>
      </c>
      <c r="G42" s="2443">
        <v>292.27999999999997</v>
      </c>
      <c r="H42" s="2443">
        <v>2359.25</v>
      </c>
      <c r="I42" s="2443">
        <v>201.26</v>
      </c>
      <c r="J42" s="2444">
        <v>888</v>
      </c>
    </row>
    <row r="43" spans="1:10" ht="15.75">
      <c r="A43" s="2441" t="s">
        <v>1605</v>
      </c>
      <c r="B43" s="2442">
        <v>529.41999999999996</v>
      </c>
      <c r="C43" s="2443">
        <v>174.4</v>
      </c>
      <c r="D43" s="2443">
        <v>100.1</v>
      </c>
      <c r="E43" s="2443">
        <v>2111.54</v>
      </c>
      <c r="F43" s="2443">
        <v>1157.45</v>
      </c>
      <c r="G43" s="2443">
        <v>266.32</v>
      </c>
      <c r="H43" s="2443">
        <v>2266.7800000000002</v>
      </c>
      <c r="I43" s="2443">
        <v>191.45</v>
      </c>
      <c r="J43" s="2444">
        <v>867</v>
      </c>
    </row>
    <row r="44" spans="1:10" ht="15.75">
      <c r="A44" s="2441" t="s">
        <v>1606</v>
      </c>
      <c r="B44" s="2442">
        <v>520.92999999999995</v>
      </c>
      <c r="C44" s="2443">
        <v>169.11</v>
      </c>
      <c r="D44" s="2443">
        <v>88.53</v>
      </c>
      <c r="E44" s="2443">
        <v>1619.49</v>
      </c>
      <c r="F44" s="2443">
        <v>1031.1199999999999</v>
      </c>
      <c r="G44" s="2443">
        <v>264.36</v>
      </c>
      <c r="H44" s="2443">
        <v>2313.9299999999998</v>
      </c>
      <c r="I44" s="2443">
        <v>184.65</v>
      </c>
      <c r="J44" s="2444">
        <v>769</v>
      </c>
    </row>
    <row r="45" spans="1:10" ht="15.75">
      <c r="A45" s="2441" t="s">
        <v>1607</v>
      </c>
      <c r="B45" s="2442">
        <v>522.33000000000004</v>
      </c>
      <c r="C45" s="2443">
        <v>145.09</v>
      </c>
      <c r="D45" s="2443">
        <v>82.18</v>
      </c>
      <c r="E45" s="2443">
        <v>1812.19</v>
      </c>
      <c r="F45" s="2443">
        <v>927.63</v>
      </c>
      <c r="G45" s="2443">
        <v>276.19</v>
      </c>
      <c r="H45" s="2443">
        <v>2264.2399999999998</v>
      </c>
      <c r="I45" s="2443">
        <v>168.69</v>
      </c>
      <c r="J45" s="2444">
        <v>708</v>
      </c>
    </row>
    <row r="46" spans="1:10" ht="15.75">
      <c r="A46" s="2441" t="s">
        <v>1608</v>
      </c>
      <c r="B46" s="2442">
        <v>609.45000000000005</v>
      </c>
      <c r="C46" s="2443">
        <v>139.63</v>
      </c>
      <c r="D46" s="2443">
        <v>83.97</v>
      </c>
      <c r="E46" s="2443">
        <v>1792.51</v>
      </c>
      <c r="F46" s="2443">
        <v>952.54</v>
      </c>
      <c r="G46" s="2443">
        <v>345.69</v>
      </c>
      <c r="H46" s="2443">
        <v>2349.8200000000002</v>
      </c>
      <c r="I46" s="2443">
        <v>190.45</v>
      </c>
      <c r="J46" s="2444">
        <v>714</v>
      </c>
    </row>
    <row r="47" spans="1:10" ht="15.75">
      <c r="A47" s="2441" t="s">
        <v>1609</v>
      </c>
      <c r="B47" s="2442">
        <v>622.91</v>
      </c>
      <c r="C47" s="2443">
        <v>126.69</v>
      </c>
      <c r="D47" s="2443">
        <v>84.4</v>
      </c>
      <c r="E47" s="2443">
        <v>1794.6</v>
      </c>
      <c r="F47" s="2443">
        <v>930.61</v>
      </c>
      <c r="G47" s="2443">
        <v>349.4</v>
      </c>
      <c r="H47" s="2443">
        <v>2512.2600000000002</v>
      </c>
      <c r="I47" s="2443">
        <v>174.82</v>
      </c>
      <c r="J47" s="2444">
        <v>656</v>
      </c>
    </row>
    <row r="48" spans="1:10" ht="15.75">
      <c r="A48" s="2441" t="s">
        <v>1610</v>
      </c>
      <c r="B48" s="2442">
        <v>615.17999999999995</v>
      </c>
      <c r="C48" s="2443">
        <v>137.82</v>
      </c>
      <c r="D48" s="2443">
        <v>84.15</v>
      </c>
      <c r="E48" s="2443">
        <v>1819.98</v>
      </c>
      <c r="F48" s="2443">
        <v>879.53</v>
      </c>
      <c r="G48" s="2443">
        <v>353.42</v>
      </c>
      <c r="H48" s="2443">
        <v>2620.2800000000002</v>
      </c>
      <c r="I48" s="2443">
        <v>178.98</v>
      </c>
      <c r="J48" s="2444">
        <v>645</v>
      </c>
    </row>
    <row r="49" spans="1:10" ht="15.75">
      <c r="A49" s="2441" t="s">
        <v>1611</v>
      </c>
      <c r="B49" s="2442">
        <v>615.17999999999995</v>
      </c>
      <c r="C49" s="2443">
        <v>137.82</v>
      </c>
      <c r="D49" s="2443">
        <v>84.15</v>
      </c>
      <c r="E49" s="2443">
        <v>1819.98</v>
      </c>
      <c r="F49" s="2443">
        <v>879.53</v>
      </c>
      <c r="G49" s="2443">
        <v>353.42</v>
      </c>
      <c r="H49" s="2443">
        <v>2620.2800000000002</v>
      </c>
      <c r="I49" s="2443">
        <v>178.98</v>
      </c>
      <c r="J49" s="2444">
        <v>645</v>
      </c>
    </row>
    <row r="50" spans="1:10" ht="15.75">
      <c r="A50" s="2441" t="s">
        <v>1612</v>
      </c>
      <c r="B50" s="2442">
        <v>533.03</v>
      </c>
      <c r="C50" s="2443">
        <v>134.91</v>
      </c>
      <c r="D50" s="2443">
        <v>80.87</v>
      </c>
      <c r="E50" s="2443">
        <v>1993.55</v>
      </c>
      <c r="F50" s="2443">
        <v>743.13</v>
      </c>
      <c r="G50" s="2443">
        <v>361</v>
      </c>
      <c r="H50" s="2443">
        <v>2478.16</v>
      </c>
      <c r="I50" s="2443">
        <v>159.91</v>
      </c>
      <c r="J50" s="2444">
        <v>577</v>
      </c>
    </row>
    <row r="51" spans="1:10" ht="16.5" thickBot="1">
      <c r="A51" s="2445" t="s">
        <v>1613</v>
      </c>
      <c r="B51" s="2446">
        <v>534.79</v>
      </c>
      <c r="C51" s="2447">
        <v>141.05000000000001</v>
      </c>
      <c r="D51" s="2447">
        <v>83.37</v>
      </c>
      <c r="E51" s="2447">
        <v>2118.59</v>
      </c>
      <c r="F51" s="2447">
        <v>713.94</v>
      </c>
      <c r="G51" s="2447">
        <v>347.89</v>
      </c>
      <c r="H51" s="2447">
        <v>2410.34</v>
      </c>
      <c r="I51" s="2447">
        <v>152.74</v>
      </c>
      <c r="J51" s="2448">
        <v>526</v>
      </c>
    </row>
    <row r="52" spans="1:10" ht="48" thickBot="1">
      <c r="A52" s="2449" t="s">
        <v>1556</v>
      </c>
      <c r="B52" s="2450" t="s">
        <v>1557</v>
      </c>
      <c r="C52" s="2450" t="s">
        <v>1558</v>
      </c>
      <c r="D52" s="2450" t="s">
        <v>1559</v>
      </c>
      <c r="E52" s="2450" t="s">
        <v>1560</v>
      </c>
      <c r="F52" s="2450" t="s">
        <v>1561</v>
      </c>
      <c r="G52" s="2450" t="s">
        <v>1562</v>
      </c>
      <c r="H52" s="2450" t="s">
        <v>1563</v>
      </c>
      <c r="I52" s="2450" t="s">
        <v>1564</v>
      </c>
      <c r="J52" s="2451" t="s">
        <v>1565</v>
      </c>
    </row>
    <row r="53" spans="1:10" ht="15.75">
      <c r="A53" s="2441" t="s">
        <v>1614</v>
      </c>
      <c r="B53" s="2442">
        <v>526.04999999999995</v>
      </c>
      <c r="C53" s="2443">
        <v>149.85</v>
      </c>
      <c r="D53" s="2443">
        <v>85.51</v>
      </c>
      <c r="E53" s="2443">
        <v>2161.3000000000002</v>
      </c>
      <c r="F53" s="2443">
        <v>776.54</v>
      </c>
      <c r="G53" s="2443">
        <v>335.5</v>
      </c>
      <c r="H53" s="2443">
        <v>2275.44</v>
      </c>
      <c r="I53" s="2443">
        <v>157.29</v>
      </c>
      <c r="J53" s="2444">
        <v>554</v>
      </c>
    </row>
    <row r="54" spans="1:10" ht="15.75">
      <c r="A54" s="2441" t="s">
        <v>1615</v>
      </c>
      <c r="B54" s="2442">
        <v>536.38</v>
      </c>
      <c r="C54" s="2443">
        <v>144.51</v>
      </c>
      <c r="D54" s="2443">
        <v>89.71</v>
      </c>
      <c r="E54" s="2443">
        <v>2104.0300000000002</v>
      </c>
      <c r="F54" s="2443">
        <v>792.38</v>
      </c>
      <c r="G54" s="2443">
        <v>318.92</v>
      </c>
      <c r="H54" s="2443">
        <v>2197.6999999999998</v>
      </c>
      <c r="I54" s="2443">
        <v>149.46</v>
      </c>
      <c r="J54" s="2444">
        <v>570</v>
      </c>
    </row>
    <row r="55" spans="1:10" ht="15.75">
      <c r="A55" s="2441" t="s">
        <v>1616</v>
      </c>
      <c r="B55" s="2442">
        <v>536.08000000000004</v>
      </c>
      <c r="C55" s="2443">
        <v>135.05000000000001</v>
      </c>
      <c r="D55" s="2443">
        <v>94.45</v>
      </c>
      <c r="E55" s="2443">
        <v>2358.84</v>
      </c>
      <c r="F55" s="2443">
        <v>771.87</v>
      </c>
      <c r="G55" s="2443">
        <v>309.93</v>
      </c>
      <c r="H55" s="2443">
        <v>2153.36</v>
      </c>
      <c r="I55" s="2443">
        <v>149.78</v>
      </c>
      <c r="J55" s="2444">
        <v>536</v>
      </c>
    </row>
    <row r="56" spans="1:10" ht="15.75">
      <c r="A56" s="2441" t="s">
        <v>1617</v>
      </c>
      <c r="B56" s="2442">
        <v>517.79</v>
      </c>
      <c r="C56" s="2443">
        <v>130.04</v>
      </c>
      <c r="D56" s="2443">
        <v>92.57</v>
      </c>
      <c r="E56" s="2443">
        <v>2262.1999999999998</v>
      </c>
      <c r="F56" s="2443">
        <v>756.45</v>
      </c>
      <c r="G56" s="2443">
        <v>308.74</v>
      </c>
      <c r="H56" s="2443">
        <v>2294.4899999999998</v>
      </c>
      <c r="I56" s="2443">
        <v>149.81</v>
      </c>
      <c r="J56" s="2444">
        <v>523</v>
      </c>
    </row>
    <row r="57" spans="1:10" ht="15.75">
      <c r="A57" s="2441" t="s">
        <v>1618</v>
      </c>
      <c r="B57" s="2442">
        <v>542.20000000000005</v>
      </c>
      <c r="C57" s="2443">
        <v>137.80000000000001</v>
      </c>
      <c r="D57" s="2443">
        <v>92.62</v>
      </c>
      <c r="E57" s="2443">
        <v>2157.5300000000002</v>
      </c>
      <c r="F57" s="2443">
        <v>763.38</v>
      </c>
      <c r="G57" s="2443">
        <v>319.11</v>
      </c>
      <c r="H57" s="2443">
        <v>2345.73</v>
      </c>
      <c r="I57" s="2443">
        <v>147.19</v>
      </c>
      <c r="J57" s="2444">
        <v>556</v>
      </c>
    </row>
    <row r="58" spans="1:10" ht="15.75">
      <c r="A58" s="2441" t="s">
        <v>1619</v>
      </c>
      <c r="B58" s="2442">
        <v>560.16</v>
      </c>
      <c r="C58" s="2443">
        <v>127.47</v>
      </c>
      <c r="D58" s="2443">
        <v>93.08</v>
      </c>
      <c r="E58" s="2443">
        <v>2326.13</v>
      </c>
      <c r="F58" s="2443">
        <v>763.04</v>
      </c>
      <c r="G58" s="2443">
        <v>313.52</v>
      </c>
      <c r="H58" s="2443">
        <v>2283.58</v>
      </c>
      <c r="I58" s="2443">
        <v>138.26</v>
      </c>
      <c r="J58" s="2444">
        <v>601</v>
      </c>
    </row>
    <row r="59" spans="1:10" ht="15.75">
      <c r="A59" s="2441" t="s">
        <v>1620</v>
      </c>
      <c r="B59" s="2442">
        <v>548.35</v>
      </c>
      <c r="C59" s="2443">
        <v>116.26</v>
      </c>
      <c r="D59" s="2443">
        <v>92.62</v>
      </c>
      <c r="E59" s="2443">
        <v>2243.39</v>
      </c>
      <c r="F59" s="2443">
        <v>729.86</v>
      </c>
      <c r="G59" s="2443">
        <v>304.68</v>
      </c>
      <c r="H59" s="2443">
        <v>2308.5300000000002</v>
      </c>
      <c r="I59" s="2443">
        <v>138.38999999999999</v>
      </c>
      <c r="J59" s="2444">
        <v>569</v>
      </c>
    </row>
    <row r="60" spans="1:10" ht="15.75">
      <c r="A60" s="2441" t="s">
        <v>1621</v>
      </c>
      <c r="B60" s="2442">
        <v>498.05</v>
      </c>
      <c r="C60" s="2443">
        <v>116.53</v>
      </c>
      <c r="D60" s="2443">
        <v>92.71</v>
      </c>
      <c r="E60" s="2443">
        <v>2506.11</v>
      </c>
      <c r="F60" s="2443">
        <v>722.84</v>
      </c>
      <c r="G60" s="2443">
        <v>305.49</v>
      </c>
      <c r="H60" s="2443">
        <v>2483.61</v>
      </c>
      <c r="I60" s="2443">
        <v>135.15</v>
      </c>
      <c r="J60" s="2444">
        <v>587</v>
      </c>
    </row>
    <row r="61" spans="1:10" ht="15.75">
      <c r="A61" s="2441" t="s">
        <v>1622</v>
      </c>
      <c r="B61" s="2442">
        <v>503.24</v>
      </c>
      <c r="C61" s="2443">
        <v>119.66</v>
      </c>
      <c r="D61" s="2443">
        <v>90.09</v>
      </c>
      <c r="E61" s="2443">
        <v>2291.86</v>
      </c>
      <c r="F61" s="2443">
        <v>725.8</v>
      </c>
      <c r="G61" s="2443">
        <v>307.51</v>
      </c>
      <c r="H61" s="2443">
        <v>2616.0500000000002</v>
      </c>
      <c r="I61" s="2443">
        <v>132.28</v>
      </c>
      <c r="J61" s="2444">
        <v>654</v>
      </c>
    </row>
    <row r="62" spans="1:10" ht="15.75">
      <c r="A62" s="2441" t="s">
        <v>1623</v>
      </c>
      <c r="B62" s="2442">
        <v>472.83</v>
      </c>
      <c r="C62" s="2443">
        <v>114.96</v>
      </c>
      <c r="D62" s="2443">
        <v>89.35</v>
      </c>
      <c r="E62" s="2443">
        <v>2338.33</v>
      </c>
      <c r="F62" s="2443">
        <v>762.62</v>
      </c>
      <c r="G62" s="2443">
        <v>325.69</v>
      </c>
      <c r="H62" s="2443">
        <v>2730.7</v>
      </c>
      <c r="I62" s="2443">
        <v>128.69999999999999</v>
      </c>
      <c r="J62" s="2444">
        <v>663</v>
      </c>
    </row>
    <row r="63" spans="1:10" ht="15.75">
      <c r="A63" s="2441" t="s">
        <v>1624</v>
      </c>
      <c r="B63" s="2442">
        <v>476.66</v>
      </c>
      <c r="C63" s="2443">
        <v>112.93</v>
      </c>
      <c r="D63" s="2443">
        <v>84.65</v>
      </c>
      <c r="E63" s="2443">
        <v>2392.17</v>
      </c>
      <c r="F63" s="2443">
        <v>810.3</v>
      </c>
      <c r="G63" s="2443">
        <v>306.75</v>
      </c>
      <c r="H63" s="2443">
        <v>2755.17</v>
      </c>
      <c r="I63" s="2443">
        <v>122.02</v>
      </c>
      <c r="J63" s="2444">
        <v>756.25</v>
      </c>
    </row>
    <row r="64" spans="1:10" ht="15.75">
      <c r="A64" s="2441" t="s">
        <v>1625</v>
      </c>
      <c r="B64" s="2442">
        <v>488.67</v>
      </c>
      <c r="C64" s="2443">
        <v>116.05</v>
      </c>
      <c r="D64" s="2443">
        <v>87.49</v>
      </c>
      <c r="E64" s="2443">
        <v>2207.4499999999998</v>
      </c>
      <c r="F64" s="2443">
        <v>795.27</v>
      </c>
      <c r="G64" s="2443">
        <v>291.56</v>
      </c>
      <c r="H64" s="2443">
        <v>2824.54</v>
      </c>
      <c r="I64" s="2443">
        <v>125.97</v>
      </c>
      <c r="J64" s="2444">
        <v>846</v>
      </c>
    </row>
    <row r="65" spans="1:10" ht="15.75">
      <c r="A65" s="2441" t="s">
        <v>1626</v>
      </c>
      <c r="B65" s="2442">
        <v>476.1</v>
      </c>
      <c r="C65" s="2443">
        <v>105.52</v>
      </c>
      <c r="D65" s="2443">
        <v>90.96</v>
      </c>
      <c r="E65" s="2443">
        <v>2424.88</v>
      </c>
      <c r="F65" s="2443">
        <v>769.34</v>
      </c>
      <c r="G65" s="2443">
        <v>275.52999999999997</v>
      </c>
      <c r="H65" s="2443">
        <v>2819.43</v>
      </c>
      <c r="I65" s="2443">
        <v>132.72999999999999</v>
      </c>
      <c r="J65" s="2444">
        <v>848</v>
      </c>
    </row>
    <row r="66" spans="1:10" ht="15.75">
      <c r="A66" s="2441" t="s">
        <v>1627</v>
      </c>
      <c r="B66" s="2442">
        <v>496.8</v>
      </c>
      <c r="C66" s="2443">
        <v>97.3</v>
      </c>
      <c r="D66" s="2443">
        <v>94.05</v>
      </c>
      <c r="E66" s="2443">
        <v>2319.0100000000002</v>
      </c>
      <c r="F66" s="2443">
        <v>811.2</v>
      </c>
      <c r="G66" s="2443">
        <v>292.27</v>
      </c>
      <c r="H66" s="2443">
        <v>2994.36</v>
      </c>
      <c r="I66" s="2443">
        <v>173.64</v>
      </c>
      <c r="J66" s="2444">
        <v>915</v>
      </c>
    </row>
    <row r="67" spans="1:10" ht="15.75">
      <c r="A67" s="2441" t="s">
        <v>1628</v>
      </c>
      <c r="B67" s="2442">
        <v>522</v>
      </c>
      <c r="C67" s="2443">
        <v>103.48</v>
      </c>
      <c r="D67" s="2443">
        <v>96.95</v>
      </c>
      <c r="E67" s="2443">
        <v>2386.65</v>
      </c>
      <c r="F67" s="2443">
        <v>860.52</v>
      </c>
      <c r="G67" s="2443">
        <v>323.55</v>
      </c>
      <c r="H67" s="2443">
        <v>3041.67</v>
      </c>
      <c r="I67" s="2443">
        <v>214.09</v>
      </c>
      <c r="J67" s="2444">
        <v>926</v>
      </c>
    </row>
    <row r="68" spans="1:10" ht="15.75">
      <c r="A68" s="2441" t="s">
        <v>1629</v>
      </c>
      <c r="B68" s="2442">
        <v>547.19000000000005</v>
      </c>
      <c r="C68" s="2443">
        <v>99.58</v>
      </c>
      <c r="D68" s="2443">
        <v>94.2</v>
      </c>
      <c r="E68" s="2443">
        <v>2386.65</v>
      </c>
      <c r="F68" s="2443">
        <v>825.32</v>
      </c>
      <c r="G68" s="2443">
        <v>324.93</v>
      </c>
      <c r="H68" s="2443">
        <v>3050.61</v>
      </c>
      <c r="I68" s="2443">
        <v>223.48</v>
      </c>
      <c r="J68" s="2444">
        <v>905</v>
      </c>
    </row>
    <row r="69" spans="1:10" ht="15.75">
      <c r="A69" s="2441" t="s">
        <v>1630</v>
      </c>
      <c r="B69" s="2442">
        <v>546.03</v>
      </c>
      <c r="C69" s="2443">
        <v>94.02</v>
      </c>
      <c r="D69" s="2443">
        <v>92.71</v>
      </c>
      <c r="E69" s="2443">
        <v>2217.5500000000002</v>
      </c>
      <c r="F69" s="2443">
        <v>800.21</v>
      </c>
      <c r="G69" s="2443">
        <v>334.75</v>
      </c>
      <c r="H69" s="2443">
        <v>3030</v>
      </c>
      <c r="I69" s="2443">
        <v>214.2</v>
      </c>
      <c r="J69" s="2444">
        <v>930</v>
      </c>
    </row>
    <row r="70" spans="1:10" ht="15.75">
      <c r="A70" s="2441" t="s">
        <v>1631</v>
      </c>
      <c r="B70" s="2442">
        <v>528</v>
      </c>
      <c r="C70" s="2443">
        <v>94.65</v>
      </c>
      <c r="D70" s="2443">
        <v>90.9</v>
      </c>
      <c r="E70" s="2443">
        <v>2212.7199999999998</v>
      </c>
      <c r="F70" s="2443">
        <v>758.47</v>
      </c>
      <c r="G70" s="2443">
        <v>306.52999999999997</v>
      </c>
      <c r="H70" s="2443">
        <v>3174.33</v>
      </c>
      <c r="I70" s="2443">
        <v>197.89</v>
      </c>
      <c r="J70" s="2444">
        <v>934</v>
      </c>
    </row>
    <row r="71" spans="1:10" ht="15.75">
      <c r="A71" s="2441" t="s">
        <v>1632</v>
      </c>
      <c r="B71" s="2442">
        <v>463.23</v>
      </c>
      <c r="C71" s="2443">
        <v>91.57</v>
      </c>
      <c r="D71" s="2443">
        <v>83.84</v>
      </c>
      <c r="E71" s="2443">
        <v>2145.5</v>
      </c>
      <c r="F71" s="2443">
        <v>752.89</v>
      </c>
      <c r="G71" s="2443">
        <v>280.36</v>
      </c>
      <c r="H71" s="2443">
        <v>3196.04</v>
      </c>
      <c r="I71" s="2443">
        <v>196.9</v>
      </c>
      <c r="J71" s="2444">
        <v>861</v>
      </c>
    </row>
    <row r="72" spans="1:10" ht="15.75">
      <c r="A72" s="2441" t="s">
        <v>1633</v>
      </c>
      <c r="B72" s="2442">
        <v>432.99</v>
      </c>
      <c r="C72" s="2443">
        <v>83.91</v>
      </c>
      <c r="D72" s="2443">
        <v>74</v>
      </c>
      <c r="E72" s="2443">
        <v>1984.96</v>
      </c>
      <c r="F72" s="2443">
        <v>677.86</v>
      </c>
      <c r="G72" s="2443">
        <v>263.41000000000003</v>
      </c>
      <c r="H72" s="2443">
        <v>3270.27</v>
      </c>
      <c r="I72" s="2443">
        <v>212.97</v>
      </c>
      <c r="J72" s="2444">
        <v>770</v>
      </c>
    </row>
    <row r="73" spans="1:10" ht="15.75">
      <c r="A73" s="2441" t="s">
        <v>1634</v>
      </c>
      <c r="B73" s="2442">
        <v>368.85</v>
      </c>
      <c r="C73" s="2443">
        <v>74.59</v>
      </c>
      <c r="D73" s="2443">
        <v>73.38</v>
      </c>
      <c r="E73" s="2443">
        <v>2052.85</v>
      </c>
      <c r="F73" s="2443">
        <v>656.98</v>
      </c>
      <c r="G73" s="2443">
        <v>243.72</v>
      </c>
      <c r="H73" s="2443">
        <v>3220.79</v>
      </c>
      <c r="I73" s="2443">
        <v>210.53</v>
      </c>
      <c r="J73" s="2444">
        <v>785</v>
      </c>
    </row>
    <row r="74" spans="1:10" ht="15.75">
      <c r="A74" s="2441" t="s">
        <v>1635</v>
      </c>
      <c r="B74" s="2442">
        <v>354.44</v>
      </c>
      <c r="C74" s="2443">
        <v>73.489999999999995</v>
      </c>
      <c r="D74" s="2443">
        <v>70.34</v>
      </c>
      <c r="E74" s="2443">
        <v>1826.64</v>
      </c>
      <c r="F74" s="2443">
        <v>673.09</v>
      </c>
      <c r="G74" s="2443">
        <v>245.39</v>
      </c>
      <c r="H74" s="2443">
        <v>3100.83</v>
      </c>
      <c r="I74" s="2443">
        <v>225.29</v>
      </c>
      <c r="J74" s="2444">
        <v>769</v>
      </c>
    </row>
    <row r="75" spans="1:10" ht="15.75">
      <c r="A75" s="2441" t="s">
        <v>1636</v>
      </c>
      <c r="B75" s="2442">
        <v>379.34</v>
      </c>
      <c r="C75" s="2443">
        <v>74.2</v>
      </c>
      <c r="D75" s="2443">
        <v>67.53</v>
      </c>
      <c r="E75" s="2443">
        <v>1991.45</v>
      </c>
      <c r="F75" s="2443">
        <v>662.4</v>
      </c>
      <c r="G75" s="2443">
        <v>258.66000000000003</v>
      </c>
      <c r="H75" s="2443">
        <v>2909.09</v>
      </c>
      <c r="I75" s="2443">
        <v>209.38</v>
      </c>
      <c r="J75" s="2444">
        <v>795</v>
      </c>
    </row>
    <row r="76" spans="1:10" ht="15.75">
      <c r="A76" s="2441" t="s">
        <v>1637</v>
      </c>
      <c r="B76" s="2442">
        <v>378.78</v>
      </c>
      <c r="C76" s="2443">
        <v>72.72</v>
      </c>
      <c r="D76" s="2443">
        <v>68.3</v>
      </c>
      <c r="E76" s="2443">
        <v>1995.1</v>
      </c>
      <c r="F76" s="2443">
        <v>624.54</v>
      </c>
      <c r="G76" s="2443">
        <v>269.64</v>
      </c>
      <c r="H76" s="2443">
        <v>2957.66</v>
      </c>
      <c r="I76" s="2443">
        <v>193.6</v>
      </c>
      <c r="J76" s="2444">
        <v>811.67</v>
      </c>
    </row>
    <row r="77" spans="1:10" ht="15.75">
      <c r="A77" s="2441" t="s">
        <v>1638</v>
      </c>
      <c r="B77" s="2442">
        <v>367.49</v>
      </c>
      <c r="C77" s="2443">
        <v>75.03</v>
      </c>
      <c r="D77" s="2443">
        <v>67.349999999999994</v>
      </c>
      <c r="E77" s="2443">
        <v>1951.39</v>
      </c>
      <c r="F77" s="2443">
        <v>641.6</v>
      </c>
      <c r="G77" s="2443">
        <v>248.46</v>
      </c>
      <c r="H77" s="2443">
        <v>2921.05</v>
      </c>
      <c r="I77" s="2443">
        <v>190</v>
      </c>
      <c r="J77" s="2444">
        <v>764</v>
      </c>
    </row>
    <row r="78" spans="1:10" ht="15.75">
      <c r="A78" s="2441" t="s">
        <v>1639</v>
      </c>
      <c r="B78" s="2442">
        <v>364.74</v>
      </c>
      <c r="C78" s="2443">
        <v>82.03</v>
      </c>
      <c r="D78" s="2443">
        <v>69.84</v>
      </c>
      <c r="E78" s="2443">
        <v>2028.17</v>
      </c>
      <c r="F78" s="2443">
        <v>634.38</v>
      </c>
      <c r="G78" s="2443">
        <v>237.15</v>
      </c>
      <c r="H78" s="2443">
        <v>2946.82</v>
      </c>
      <c r="I78" s="2443">
        <v>178.89</v>
      </c>
      <c r="J78" s="2444">
        <v>794</v>
      </c>
    </row>
    <row r="79" spans="1:10" ht="15.75">
      <c r="A79" s="2441" t="s">
        <v>1640</v>
      </c>
      <c r="B79" s="2442">
        <v>359.6</v>
      </c>
      <c r="C79" s="2443">
        <v>78.72</v>
      </c>
      <c r="D79" s="2443">
        <v>69.349999999999994</v>
      </c>
      <c r="E79" s="2443">
        <v>2070.86</v>
      </c>
      <c r="F79" s="2443">
        <v>607.65</v>
      </c>
      <c r="G79" s="2443">
        <v>230.83</v>
      </c>
      <c r="H79" s="2443">
        <v>2882.23</v>
      </c>
      <c r="I79" s="2443">
        <v>160.74</v>
      </c>
      <c r="J79" s="2444">
        <v>721</v>
      </c>
    </row>
    <row r="80" spans="1:10" ht="15.75">
      <c r="A80" s="2441" t="s">
        <v>1641</v>
      </c>
      <c r="B80" s="2442">
        <v>356.93</v>
      </c>
      <c r="C80" s="2443">
        <v>77.13</v>
      </c>
      <c r="D80" s="2443">
        <v>71.7</v>
      </c>
      <c r="E80" s="2443">
        <v>2017.27</v>
      </c>
      <c r="F80" s="2443">
        <v>591.79</v>
      </c>
      <c r="G80" s="2443">
        <v>223.34</v>
      </c>
      <c r="H80" s="2443">
        <v>2868.27</v>
      </c>
      <c r="I80" s="2443">
        <v>164</v>
      </c>
      <c r="J80" s="2444">
        <v>714</v>
      </c>
    </row>
    <row r="81" spans="1:10" ht="15.75">
      <c r="A81" s="2441" t="s">
        <v>1642</v>
      </c>
      <c r="B81" s="2442">
        <v>351.95</v>
      </c>
      <c r="C81" s="2443">
        <v>83.55</v>
      </c>
      <c r="D81" s="2443">
        <v>72.86</v>
      </c>
      <c r="E81" s="2443">
        <v>2044.78</v>
      </c>
      <c r="F81" s="2443">
        <v>601.4</v>
      </c>
      <c r="G81" s="2443">
        <v>215.15</v>
      </c>
      <c r="H81" s="2443">
        <v>3096</v>
      </c>
      <c r="I81" s="2443">
        <v>158.47999999999999</v>
      </c>
      <c r="J81" s="2444">
        <v>748</v>
      </c>
    </row>
    <row r="82" spans="1:10" ht="15.75">
      <c r="A82" s="2441" t="s">
        <v>1643</v>
      </c>
      <c r="B82" s="2442">
        <v>354.82</v>
      </c>
      <c r="C82" s="2443">
        <v>82.98</v>
      </c>
      <c r="D82" s="2443">
        <v>72.349999999999994</v>
      </c>
      <c r="E82" s="2443">
        <v>2008.05</v>
      </c>
      <c r="F82" s="2443">
        <v>606.4</v>
      </c>
      <c r="G82" s="2443">
        <v>209.87</v>
      </c>
      <c r="H82" s="2443">
        <v>3239.02</v>
      </c>
      <c r="I82" s="2443">
        <v>159.76</v>
      </c>
      <c r="J82" s="2444">
        <v>740</v>
      </c>
    </row>
    <row r="83" spans="1:10" ht="15.75">
      <c r="A83" s="2441" t="s">
        <v>1644</v>
      </c>
      <c r="B83" s="2442">
        <v>372.35</v>
      </c>
      <c r="C83" s="2443">
        <v>74.37</v>
      </c>
      <c r="D83" s="2443">
        <v>72.349999999999994</v>
      </c>
      <c r="E83" s="2443">
        <v>2063.58</v>
      </c>
      <c r="F83" s="2443">
        <v>575.67999999999995</v>
      </c>
      <c r="G83" s="2443">
        <v>197.42</v>
      </c>
      <c r="H83" s="2443">
        <v>3325.96</v>
      </c>
      <c r="I83" s="2443">
        <v>154.44999999999999</v>
      </c>
      <c r="J83" s="2444">
        <v>735</v>
      </c>
    </row>
    <row r="84" spans="1:10" ht="15.75">
      <c r="A84" s="2441" t="s">
        <v>1645</v>
      </c>
      <c r="B84" s="2442">
        <v>347.02</v>
      </c>
      <c r="C84" s="2443">
        <v>64.430000000000007</v>
      </c>
      <c r="D84" s="2443">
        <v>71.819999999999993</v>
      </c>
      <c r="E84" s="2443">
        <v>2042.48</v>
      </c>
      <c r="F84" s="2443">
        <v>484.68</v>
      </c>
      <c r="G84" s="2443">
        <v>179.83</v>
      </c>
      <c r="H84" s="2443">
        <v>3153.05</v>
      </c>
      <c r="I84" s="2443">
        <v>156.91999999999999</v>
      </c>
      <c r="J84" s="2444">
        <v>689</v>
      </c>
    </row>
    <row r="85" spans="1:10" ht="15.75">
      <c r="A85" s="2441" t="s">
        <v>1646</v>
      </c>
      <c r="B85" s="2442">
        <v>323.55</v>
      </c>
      <c r="C85" s="2443">
        <v>59.51</v>
      </c>
      <c r="D85" s="2443">
        <v>68.739999999999995</v>
      </c>
      <c r="E85" s="2443">
        <v>1932.51</v>
      </c>
      <c r="F85" s="2443">
        <v>483.49</v>
      </c>
      <c r="G85" s="2443">
        <v>173.09</v>
      </c>
      <c r="H85" s="2443">
        <v>3278.45</v>
      </c>
      <c r="I85" s="2443">
        <v>146.15</v>
      </c>
      <c r="J85" s="2444">
        <v>699</v>
      </c>
    </row>
    <row r="86" spans="1:10" ht="15.75">
      <c r="A86" s="2441" t="s">
        <v>1647</v>
      </c>
      <c r="B86" s="2442">
        <v>327.42</v>
      </c>
      <c r="C86" s="2443">
        <v>59</v>
      </c>
      <c r="D86" s="2443">
        <v>69.03</v>
      </c>
      <c r="E86" s="2443">
        <v>1817.87</v>
      </c>
      <c r="F86" s="2443">
        <v>530.25</v>
      </c>
      <c r="G86" s="2443">
        <v>165.39</v>
      </c>
      <c r="H86" s="2443">
        <v>3198.3</v>
      </c>
      <c r="I86" s="2443">
        <v>153.25</v>
      </c>
      <c r="J86" s="2444">
        <v>736</v>
      </c>
    </row>
    <row r="87" spans="1:10" ht="15.75">
      <c r="A87" s="2441" t="s">
        <v>1648</v>
      </c>
      <c r="B87" s="2442">
        <v>319.08</v>
      </c>
      <c r="C87" s="2443">
        <v>55.44</v>
      </c>
      <c r="D87" s="2443">
        <v>69.22</v>
      </c>
      <c r="E87" s="2443">
        <v>1730.51</v>
      </c>
      <c r="F87" s="2443">
        <v>503.16</v>
      </c>
      <c r="G87" s="2443">
        <v>157.74</v>
      </c>
      <c r="H87" s="2443">
        <v>3360.84</v>
      </c>
      <c r="I87" s="2443">
        <v>147.97999999999999</v>
      </c>
      <c r="J87" s="2444">
        <v>735</v>
      </c>
    </row>
    <row r="88" spans="1:10" ht="15.75">
      <c r="A88" s="2441" t="s">
        <v>1649</v>
      </c>
      <c r="B88" s="2442">
        <v>323.32</v>
      </c>
      <c r="C88" s="2443">
        <v>56.59</v>
      </c>
      <c r="D88" s="2443">
        <v>70.39</v>
      </c>
      <c r="E88" s="2443">
        <v>1656.92</v>
      </c>
      <c r="F88" s="2443">
        <v>520.58000000000004</v>
      </c>
      <c r="G88" s="2443">
        <v>163.79</v>
      </c>
      <c r="H88" s="2443">
        <v>3345.65</v>
      </c>
      <c r="I88" s="2443">
        <v>148.35</v>
      </c>
      <c r="J88" s="2444">
        <v>763</v>
      </c>
    </row>
    <row r="89" spans="1:10" ht="15.75">
      <c r="A89" s="2441" t="s">
        <v>1650</v>
      </c>
      <c r="B89" s="2442">
        <v>323.2</v>
      </c>
      <c r="C89" s="2443">
        <v>55.33</v>
      </c>
      <c r="D89" s="2443">
        <v>68.75</v>
      </c>
      <c r="E89" s="2443">
        <v>1800.45</v>
      </c>
      <c r="F89" s="2443">
        <v>531.62</v>
      </c>
      <c r="G89" s="2443">
        <v>164.56</v>
      </c>
      <c r="H89" s="2443">
        <v>2952.42</v>
      </c>
      <c r="I89" s="2443">
        <v>145.03</v>
      </c>
      <c r="J89" s="2444">
        <v>763</v>
      </c>
    </row>
    <row r="90" spans="1:10" ht="15.75">
      <c r="A90" s="2441" t="s">
        <v>1651</v>
      </c>
      <c r="B90" s="2442">
        <v>320.13</v>
      </c>
      <c r="C90" s="2443">
        <v>57.04</v>
      </c>
      <c r="D90" s="2443">
        <v>66.569999999999993</v>
      </c>
      <c r="E90" s="2443">
        <v>1851.99</v>
      </c>
      <c r="F90" s="2443">
        <v>595.9</v>
      </c>
      <c r="G90" s="2443">
        <v>159.25</v>
      </c>
      <c r="H90" s="2443">
        <v>2916.37</v>
      </c>
      <c r="I90" s="2443">
        <v>147.69999999999999</v>
      </c>
      <c r="J90" s="2444">
        <v>813</v>
      </c>
    </row>
    <row r="91" spans="1:10" ht="15.75">
      <c r="A91" s="2441" t="s">
        <v>1652</v>
      </c>
      <c r="B91" s="2442">
        <v>326.94</v>
      </c>
      <c r="C91" s="2443">
        <v>65.64</v>
      </c>
      <c r="D91" s="2443">
        <v>65.459999999999994</v>
      </c>
      <c r="E91" s="2443">
        <v>1811.52</v>
      </c>
      <c r="F91" s="2443">
        <v>633.07000000000005</v>
      </c>
      <c r="G91" s="2443">
        <v>164.03</v>
      </c>
      <c r="H91" s="2443">
        <v>3073.52</v>
      </c>
      <c r="I91" s="2443">
        <v>157.5</v>
      </c>
      <c r="J91" s="2444">
        <v>990</v>
      </c>
    </row>
    <row r="92" spans="1:10" ht="15.75">
      <c r="A92" s="2441" t="s">
        <v>1653</v>
      </c>
      <c r="B92" s="2442">
        <v>353.8</v>
      </c>
      <c r="C92" s="2443">
        <v>78.040000000000006</v>
      </c>
      <c r="D92" s="2443">
        <v>69.28</v>
      </c>
      <c r="E92" s="2443">
        <v>1865.33</v>
      </c>
      <c r="F92" s="2443">
        <v>680.38</v>
      </c>
      <c r="G92" s="2443">
        <v>163.36000000000001</v>
      </c>
      <c r="H92" s="2443">
        <v>3078.49</v>
      </c>
      <c r="I92" s="2443">
        <v>154.22</v>
      </c>
      <c r="J92" s="2444">
        <v>1045</v>
      </c>
    </row>
    <row r="93" spans="1:10" ht="15.75">
      <c r="A93" s="2441" t="s">
        <v>1654</v>
      </c>
      <c r="B93" s="2442">
        <v>388.51</v>
      </c>
      <c r="C93" s="2443">
        <v>75.92</v>
      </c>
      <c r="D93" s="2443">
        <v>70.28</v>
      </c>
      <c r="E93" s="2443">
        <v>1830.17</v>
      </c>
      <c r="F93" s="2443">
        <v>644.55999999999995</v>
      </c>
      <c r="G93" s="2443">
        <v>157.53</v>
      </c>
      <c r="H93" s="2443">
        <v>3098.66</v>
      </c>
      <c r="I93" s="2443">
        <v>155.19</v>
      </c>
      <c r="J93" s="2444">
        <v>962.5</v>
      </c>
    </row>
    <row r="94" spans="1:10" ht="15.75">
      <c r="A94" s="2441" t="s">
        <v>1655</v>
      </c>
      <c r="B94" s="2442">
        <v>421.23</v>
      </c>
      <c r="C94" s="2443">
        <v>71.7</v>
      </c>
      <c r="D94" s="2443">
        <v>74.099999999999994</v>
      </c>
      <c r="E94" s="2443">
        <v>1905.72</v>
      </c>
      <c r="F94" s="2443">
        <v>618.45000000000005</v>
      </c>
      <c r="G94" s="2443">
        <v>156.65</v>
      </c>
      <c r="H94" s="2443">
        <v>3122.52</v>
      </c>
      <c r="I94" s="2443">
        <v>165.45</v>
      </c>
      <c r="J94" s="2444">
        <v>1048</v>
      </c>
    </row>
    <row r="95" spans="1:10" ht="15.75">
      <c r="A95" s="2441" t="s">
        <v>1656</v>
      </c>
      <c r="B95" s="2442">
        <v>390.4</v>
      </c>
      <c r="C95" s="2443">
        <v>80.5</v>
      </c>
      <c r="D95" s="2443">
        <v>81.06</v>
      </c>
      <c r="E95" s="2443">
        <v>1811.5</v>
      </c>
      <c r="F95" s="2443">
        <v>584.19000000000005</v>
      </c>
      <c r="G95" s="2443">
        <v>133.62</v>
      </c>
      <c r="H95" s="2443">
        <v>3049.97</v>
      </c>
      <c r="I95" s="2443">
        <v>171.76</v>
      </c>
      <c r="J95" s="2444">
        <v>1008</v>
      </c>
    </row>
    <row r="96" spans="1:10" ht="16.5" customHeight="1">
      <c r="A96" s="2441" t="s">
        <v>1657</v>
      </c>
      <c r="B96" s="2442">
        <v>370.23</v>
      </c>
      <c r="C96" s="2443">
        <v>74.98</v>
      </c>
      <c r="D96" s="2443">
        <v>80.260000000000005</v>
      </c>
      <c r="E96" s="2443">
        <v>1789.25</v>
      </c>
      <c r="F96" s="2443">
        <v>664.38</v>
      </c>
      <c r="G96" s="2443">
        <v>127.9</v>
      </c>
      <c r="H96" s="2443">
        <v>3033.18</v>
      </c>
      <c r="I96" s="2443">
        <v>167.54</v>
      </c>
      <c r="J96" s="2444">
        <v>1041.25</v>
      </c>
    </row>
    <row r="97" spans="1:10" ht="15.75">
      <c r="A97" s="2441" t="s">
        <v>1658</v>
      </c>
      <c r="B97" s="2442">
        <v>355.9</v>
      </c>
      <c r="C97" s="2443">
        <v>72.78</v>
      </c>
      <c r="D97" s="2443">
        <v>77.86</v>
      </c>
      <c r="E97" s="2443">
        <v>1810.41</v>
      </c>
      <c r="F97" s="2443">
        <v>692.41</v>
      </c>
      <c r="G97" s="2443">
        <v>123.2</v>
      </c>
      <c r="H97" s="2443">
        <v>2881.19</v>
      </c>
      <c r="I97" s="2443">
        <v>176.3</v>
      </c>
      <c r="J97" s="2444">
        <v>1025</v>
      </c>
    </row>
    <row r="98" spans="1:10" ht="15.75">
      <c r="A98" s="2441" t="s">
        <v>1659</v>
      </c>
      <c r="B98" s="2442">
        <v>358.39</v>
      </c>
      <c r="C98" s="2443">
        <v>75.599999999999994</v>
      </c>
      <c r="D98" s="2443">
        <v>78.52</v>
      </c>
      <c r="E98" s="2443">
        <v>1727.29</v>
      </c>
      <c r="F98" s="2443">
        <v>651.45000000000005</v>
      </c>
      <c r="G98" s="2443">
        <v>122.52</v>
      </c>
      <c r="H98" s="2443">
        <v>2711.35</v>
      </c>
      <c r="I98" s="2443">
        <v>178.96</v>
      </c>
      <c r="J98" s="2444">
        <v>963.75</v>
      </c>
    </row>
    <row r="99" spans="1:10" ht="15.75">
      <c r="A99" s="2441" t="s">
        <v>1660</v>
      </c>
      <c r="B99" s="2442">
        <v>368.37</v>
      </c>
      <c r="C99" s="2443">
        <v>85.27</v>
      </c>
      <c r="D99" s="2443">
        <v>78.92</v>
      </c>
      <c r="E99" s="2443">
        <v>1665.03</v>
      </c>
      <c r="F99" s="2443">
        <v>670</v>
      </c>
      <c r="G99" s="2443">
        <v>122.51</v>
      </c>
      <c r="H99" s="2443">
        <v>2500.48</v>
      </c>
      <c r="I99" s="2443">
        <v>185.13</v>
      </c>
      <c r="J99" s="2444">
        <v>1021.25</v>
      </c>
    </row>
    <row r="100" spans="1:10" ht="16.5" thickBot="1">
      <c r="A100" s="2452" t="s">
        <v>1661</v>
      </c>
      <c r="B100" s="2453">
        <v>375.29</v>
      </c>
      <c r="C100" s="2454">
        <v>101.01</v>
      </c>
      <c r="D100" s="2454">
        <v>79.5</v>
      </c>
      <c r="E100" s="2454">
        <v>1742.77</v>
      </c>
      <c r="F100" s="2454">
        <v>711.76</v>
      </c>
      <c r="G100" s="2454">
        <v>122.8</v>
      </c>
      <c r="H100" s="2454">
        <v>2287.8000000000002</v>
      </c>
      <c r="I100" s="2454">
        <v>161.78</v>
      </c>
      <c r="J100" s="2455">
        <v>1120</v>
      </c>
    </row>
    <row r="101" spans="1:10" ht="13.5" thickTop="1">
      <c r="A101" s="2456"/>
      <c r="B101" s="2436"/>
      <c r="C101" s="2436"/>
      <c r="D101" s="2436"/>
      <c r="E101" s="2436"/>
      <c r="F101" s="2436"/>
      <c r="G101" s="2436"/>
      <c r="H101" s="2436"/>
      <c r="I101" s="2436"/>
      <c r="J101" s="2437"/>
    </row>
    <row r="102" spans="1:10" ht="13.5" thickBot="1">
      <c r="A102" s="2457" t="s">
        <v>369</v>
      </c>
      <c r="B102" s="2458"/>
      <c r="C102" s="2458"/>
      <c r="D102" s="2458"/>
      <c r="E102" s="2458"/>
      <c r="F102" s="2458"/>
      <c r="G102" s="2458"/>
      <c r="H102" s="2458"/>
      <c r="I102" s="2458"/>
      <c r="J102" s="2459"/>
    </row>
  </sheetData>
  <hyperlinks>
    <hyperlink ref="A1" location="Menu!A1" display="Return to Menu"/>
  </hyperlinks>
  <pageMargins left="0.7" right="0.7" top="0.75" bottom="0.75" header="0.3" footer="0.3"/>
  <pageSetup scale="60" orientation="landscape" r:id="rId1"/>
  <rowBreaks count="1" manualBreakCount="1">
    <brk id="51" max="9"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7"/>
  <sheetViews>
    <sheetView view="pageBreakPreview" zoomScaleNormal="100" zoomScaleSheetLayoutView="100" workbookViewId="0"/>
  </sheetViews>
  <sheetFormatPr defaultRowHeight="14.45" customHeight="1"/>
  <cols>
    <col min="1" max="1" width="49.7109375" style="2463" customWidth="1"/>
    <col min="2" max="2" width="13.28515625" style="2463" customWidth="1"/>
    <col min="3" max="3" width="11.5703125" style="2463" bestFit="1" customWidth="1"/>
    <col min="4" max="5" width="10.140625" style="2463" bestFit="1" customWidth="1"/>
    <col min="6" max="6" width="12.28515625" style="2463" bestFit="1" customWidth="1"/>
    <col min="7" max="10" width="10.140625" style="2463" bestFit="1" customWidth="1"/>
    <col min="11" max="256" width="9.140625" style="2463"/>
    <col min="257" max="257" width="49.7109375" style="2463" customWidth="1"/>
    <col min="258" max="258" width="13.28515625" style="2463" customWidth="1"/>
    <col min="259" max="259" width="11.5703125" style="2463" bestFit="1" customWidth="1"/>
    <col min="260" max="261" width="10.140625" style="2463" bestFit="1" customWidth="1"/>
    <col min="262" max="262" width="12.28515625" style="2463" bestFit="1" customWidth="1"/>
    <col min="263" max="266" width="10.140625" style="2463" bestFit="1" customWidth="1"/>
    <col min="267" max="512" width="9.140625" style="2463"/>
    <col min="513" max="513" width="49.7109375" style="2463" customWidth="1"/>
    <col min="514" max="514" width="13.28515625" style="2463" customWidth="1"/>
    <col min="515" max="515" width="11.5703125" style="2463" bestFit="1" customWidth="1"/>
    <col min="516" max="517" width="10.140625" style="2463" bestFit="1" customWidth="1"/>
    <col min="518" max="518" width="12.28515625" style="2463" bestFit="1" customWidth="1"/>
    <col min="519" max="522" width="10.140625" style="2463" bestFit="1" customWidth="1"/>
    <col min="523" max="768" width="9.140625" style="2463"/>
    <col min="769" max="769" width="49.7109375" style="2463" customWidth="1"/>
    <col min="770" max="770" width="13.28515625" style="2463" customWidth="1"/>
    <col min="771" max="771" width="11.5703125" style="2463" bestFit="1" customWidth="1"/>
    <col min="772" max="773" width="10.140625" style="2463" bestFit="1" customWidth="1"/>
    <col min="774" max="774" width="12.28515625" style="2463" bestFit="1" customWidth="1"/>
    <col min="775" max="778" width="10.140625" style="2463" bestFit="1" customWidth="1"/>
    <col min="779" max="1024" width="9.140625" style="2463"/>
    <col min="1025" max="1025" width="49.7109375" style="2463" customWidth="1"/>
    <col min="1026" max="1026" width="13.28515625" style="2463" customWidth="1"/>
    <col min="1027" max="1027" width="11.5703125" style="2463" bestFit="1" customWidth="1"/>
    <col min="1028" max="1029" width="10.140625" style="2463" bestFit="1" customWidth="1"/>
    <col min="1030" max="1030" width="12.28515625" style="2463" bestFit="1" customWidth="1"/>
    <col min="1031" max="1034" width="10.140625" style="2463" bestFit="1" customWidth="1"/>
    <col min="1035" max="1280" width="9.140625" style="2463"/>
    <col min="1281" max="1281" width="49.7109375" style="2463" customWidth="1"/>
    <col min="1282" max="1282" width="13.28515625" style="2463" customWidth="1"/>
    <col min="1283" max="1283" width="11.5703125" style="2463" bestFit="1" customWidth="1"/>
    <col min="1284" max="1285" width="10.140625" style="2463" bestFit="1" customWidth="1"/>
    <col min="1286" max="1286" width="12.28515625" style="2463" bestFit="1" customWidth="1"/>
    <col min="1287" max="1290" width="10.140625" style="2463" bestFit="1" customWidth="1"/>
    <col min="1291" max="1536" width="9.140625" style="2463"/>
    <col min="1537" max="1537" width="49.7109375" style="2463" customWidth="1"/>
    <col min="1538" max="1538" width="13.28515625" style="2463" customWidth="1"/>
    <col min="1539" max="1539" width="11.5703125" style="2463" bestFit="1" customWidth="1"/>
    <col min="1540" max="1541" width="10.140625" style="2463" bestFit="1" customWidth="1"/>
    <col min="1542" max="1542" width="12.28515625" style="2463" bestFit="1" customWidth="1"/>
    <col min="1543" max="1546" width="10.140625" style="2463" bestFit="1" customWidth="1"/>
    <col min="1547" max="1792" width="9.140625" style="2463"/>
    <col min="1793" max="1793" width="49.7109375" style="2463" customWidth="1"/>
    <col min="1794" max="1794" width="13.28515625" style="2463" customWidth="1"/>
    <col min="1795" max="1795" width="11.5703125" style="2463" bestFit="1" customWidth="1"/>
    <col min="1796" max="1797" width="10.140625" style="2463" bestFit="1" customWidth="1"/>
    <col min="1798" max="1798" width="12.28515625" style="2463" bestFit="1" customWidth="1"/>
    <col min="1799" max="1802" width="10.140625" style="2463" bestFit="1" customWidth="1"/>
    <col min="1803" max="2048" width="9.140625" style="2463"/>
    <col min="2049" max="2049" width="49.7109375" style="2463" customWidth="1"/>
    <col min="2050" max="2050" width="13.28515625" style="2463" customWidth="1"/>
    <col min="2051" max="2051" width="11.5703125" style="2463" bestFit="1" customWidth="1"/>
    <col min="2052" max="2053" width="10.140625" style="2463" bestFit="1" customWidth="1"/>
    <col min="2054" max="2054" width="12.28515625" style="2463" bestFit="1" customWidth="1"/>
    <col min="2055" max="2058" width="10.140625" style="2463" bestFit="1" customWidth="1"/>
    <col min="2059" max="2304" width="9.140625" style="2463"/>
    <col min="2305" max="2305" width="49.7109375" style="2463" customWidth="1"/>
    <col min="2306" max="2306" width="13.28515625" style="2463" customWidth="1"/>
    <col min="2307" max="2307" width="11.5703125" style="2463" bestFit="1" customWidth="1"/>
    <col min="2308" max="2309" width="10.140625" style="2463" bestFit="1" customWidth="1"/>
    <col min="2310" max="2310" width="12.28515625" style="2463" bestFit="1" customWidth="1"/>
    <col min="2311" max="2314" width="10.140625" style="2463" bestFit="1" customWidth="1"/>
    <col min="2315" max="2560" width="9.140625" style="2463"/>
    <col min="2561" max="2561" width="49.7109375" style="2463" customWidth="1"/>
    <col min="2562" max="2562" width="13.28515625" style="2463" customWidth="1"/>
    <col min="2563" max="2563" width="11.5703125" style="2463" bestFit="1" customWidth="1"/>
    <col min="2564" max="2565" width="10.140625" style="2463" bestFit="1" customWidth="1"/>
    <col min="2566" max="2566" width="12.28515625" style="2463" bestFit="1" customWidth="1"/>
    <col min="2567" max="2570" width="10.140625" style="2463" bestFit="1" customWidth="1"/>
    <col min="2571" max="2816" width="9.140625" style="2463"/>
    <col min="2817" max="2817" width="49.7109375" style="2463" customWidth="1"/>
    <col min="2818" max="2818" width="13.28515625" style="2463" customWidth="1"/>
    <col min="2819" max="2819" width="11.5703125" style="2463" bestFit="1" customWidth="1"/>
    <col min="2820" max="2821" width="10.140625" style="2463" bestFit="1" customWidth="1"/>
    <col min="2822" max="2822" width="12.28515625" style="2463" bestFit="1" customWidth="1"/>
    <col min="2823" max="2826" width="10.140625" style="2463" bestFit="1" customWidth="1"/>
    <col min="2827" max="3072" width="9.140625" style="2463"/>
    <col min="3073" max="3073" width="49.7109375" style="2463" customWidth="1"/>
    <col min="3074" max="3074" width="13.28515625" style="2463" customWidth="1"/>
    <col min="3075" max="3075" width="11.5703125" style="2463" bestFit="1" customWidth="1"/>
    <col min="3076" max="3077" width="10.140625" style="2463" bestFit="1" customWidth="1"/>
    <col min="3078" max="3078" width="12.28515625" style="2463" bestFit="1" customWidth="1"/>
    <col min="3079" max="3082" width="10.140625" style="2463" bestFit="1" customWidth="1"/>
    <col min="3083" max="3328" width="9.140625" style="2463"/>
    <col min="3329" max="3329" width="49.7109375" style="2463" customWidth="1"/>
    <col min="3330" max="3330" width="13.28515625" style="2463" customWidth="1"/>
    <col min="3331" max="3331" width="11.5703125" style="2463" bestFit="1" customWidth="1"/>
    <col min="3332" max="3333" width="10.140625" style="2463" bestFit="1" customWidth="1"/>
    <col min="3334" max="3334" width="12.28515625" style="2463" bestFit="1" customWidth="1"/>
    <col min="3335" max="3338" width="10.140625" style="2463" bestFit="1" customWidth="1"/>
    <col min="3339" max="3584" width="9.140625" style="2463"/>
    <col min="3585" max="3585" width="49.7109375" style="2463" customWidth="1"/>
    <col min="3586" max="3586" width="13.28515625" style="2463" customWidth="1"/>
    <col min="3587" max="3587" width="11.5703125" style="2463" bestFit="1" customWidth="1"/>
    <col min="3588" max="3589" width="10.140625" style="2463" bestFit="1" customWidth="1"/>
    <col min="3590" max="3590" width="12.28515625" style="2463" bestFit="1" customWidth="1"/>
    <col min="3591" max="3594" width="10.140625" style="2463" bestFit="1" customWidth="1"/>
    <col min="3595" max="3840" width="9.140625" style="2463"/>
    <col min="3841" max="3841" width="49.7109375" style="2463" customWidth="1"/>
    <col min="3842" max="3842" width="13.28515625" style="2463" customWidth="1"/>
    <col min="3843" max="3843" width="11.5703125" style="2463" bestFit="1" customWidth="1"/>
    <col min="3844" max="3845" width="10.140625" style="2463" bestFit="1" customWidth="1"/>
    <col min="3846" max="3846" width="12.28515625" style="2463" bestFit="1" customWidth="1"/>
    <col min="3847" max="3850" width="10.140625" style="2463" bestFit="1" customWidth="1"/>
    <col min="3851" max="4096" width="9.140625" style="2463"/>
    <col min="4097" max="4097" width="49.7109375" style="2463" customWidth="1"/>
    <col min="4098" max="4098" width="13.28515625" style="2463" customWidth="1"/>
    <col min="4099" max="4099" width="11.5703125" style="2463" bestFit="1" customWidth="1"/>
    <col min="4100" max="4101" width="10.140625" style="2463" bestFit="1" customWidth="1"/>
    <col min="4102" max="4102" width="12.28515625" style="2463" bestFit="1" customWidth="1"/>
    <col min="4103" max="4106" width="10.140625" style="2463" bestFit="1" customWidth="1"/>
    <col min="4107" max="4352" width="9.140625" style="2463"/>
    <col min="4353" max="4353" width="49.7109375" style="2463" customWidth="1"/>
    <col min="4354" max="4354" width="13.28515625" style="2463" customWidth="1"/>
    <col min="4355" max="4355" width="11.5703125" style="2463" bestFit="1" customWidth="1"/>
    <col min="4356" max="4357" width="10.140625" style="2463" bestFit="1" customWidth="1"/>
    <col min="4358" max="4358" width="12.28515625" style="2463" bestFit="1" customWidth="1"/>
    <col min="4359" max="4362" width="10.140625" style="2463" bestFit="1" customWidth="1"/>
    <col min="4363" max="4608" width="9.140625" style="2463"/>
    <col min="4609" max="4609" width="49.7109375" style="2463" customWidth="1"/>
    <col min="4610" max="4610" width="13.28515625" style="2463" customWidth="1"/>
    <col min="4611" max="4611" width="11.5703125" style="2463" bestFit="1" customWidth="1"/>
    <col min="4612" max="4613" width="10.140625" style="2463" bestFit="1" customWidth="1"/>
    <col min="4614" max="4614" width="12.28515625" style="2463" bestFit="1" customWidth="1"/>
    <col min="4615" max="4618" width="10.140625" style="2463" bestFit="1" customWidth="1"/>
    <col min="4619" max="4864" width="9.140625" style="2463"/>
    <col min="4865" max="4865" width="49.7109375" style="2463" customWidth="1"/>
    <col min="4866" max="4866" width="13.28515625" style="2463" customWidth="1"/>
    <col min="4867" max="4867" width="11.5703125" style="2463" bestFit="1" customWidth="1"/>
    <col min="4868" max="4869" width="10.140625" style="2463" bestFit="1" customWidth="1"/>
    <col min="4870" max="4870" width="12.28515625" style="2463" bestFit="1" customWidth="1"/>
    <col min="4871" max="4874" width="10.140625" style="2463" bestFit="1" customWidth="1"/>
    <col min="4875" max="5120" width="9.140625" style="2463"/>
    <col min="5121" max="5121" width="49.7109375" style="2463" customWidth="1"/>
    <col min="5122" max="5122" width="13.28515625" style="2463" customWidth="1"/>
    <col min="5123" max="5123" width="11.5703125" style="2463" bestFit="1" customWidth="1"/>
    <col min="5124" max="5125" width="10.140625" style="2463" bestFit="1" customWidth="1"/>
    <col min="5126" max="5126" width="12.28515625" style="2463" bestFit="1" customWidth="1"/>
    <col min="5127" max="5130" width="10.140625" style="2463" bestFit="1" customWidth="1"/>
    <col min="5131" max="5376" width="9.140625" style="2463"/>
    <col min="5377" max="5377" width="49.7109375" style="2463" customWidth="1"/>
    <col min="5378" max="5378" width="13.28515625" style="2463" customWidth="1"/>
    <col min="5379" max="5379" width="11.5703125" style="2463" bestFit="1" customWidth="1"/>
    <col min="5380" max="5381" width="10.140625" style="2463" bestFit="1" customWidth="1"/>
    <col min="5382" max="5382" width="12.28515625" style="2463" bestFit="1" customWidth="1"/>
    <col min="5383" max="5386" width="10.140625" style="2463" bestFit="1" customWidth="1"/>
    <col min="5387" max="5632" width="9.140625" style="2463"/>
    <col min="5633" max="5633" width="49.7109375" style="2463" customWidth="1"/>
    <col min="5634" max="5634" width="13.28515625" style="2463" customWidth="1"/>
    <col min="5635" max="5635" width="11.5703125" style="2463" bestFit="1" customWidth="1"/>
    <col min="5636" max="5637" width="10.140625" style="2463" bestFit="1" customWidth="1"/>
    <col min="5638" max="5638" width="12.28515625" style="2463" bestFit="1" customWidth="1"/>
    <col min="5639" max="5642" width="10.140625" style="2463" bestFit="1" customWidth="1"/>
    <col min="5643" max="5888" width="9.140625" style="2463"/>
    <col min="5889" max="5889" width="49.7109375" style="2463" customWidth="1"/>
    <col min="5890" max="5890" width="13.28515625" style="2463" customWidth="1"/>
    <col min="5891" max="5891" width="11.5703125" style="2463" bestFit="1" customWidth="1"/>
    <col min="5892" max="5893" width="10.140625" style="2463" bestFit="1" customWidth="1"/>
    <col min="5894" max="5894" width="12.28515625" style="2463" bestFit="1" customWidth="1"/>
    <col min="5895" max="5898" width="10.140625" style="2463" bestFit="1" customWidth="1"/>
    <col min="5899" max="6144" width="9.140625" style="2463"/>
    <col min="6145" max="6145" width="49.7109375" style="2463" customWidth="1"/>
    <col min="6146" max="6146" width="13.28515625" style="2463" customWidth="1"/>
    <col min="6147" max="6147" width="11.5703125" style="2463" bestFit="1" customWidth="1"/>
    <col min="6148" max="6149" width="10.140625" style="2463" bestFit="1" customWidth="1"/>
    <col min="6150" max="6150" width="12.28515625" style="2463" bestFit="1" customWidth="1"/>
    <col min="6151" max="6154" width="10.140625" style="2463" bestFit="1" customWidth="1"/>
    <col min="6155" max="6400" width="9.140625" style="2463"/>
    <col min="6401" max="6401" width="49.7109375" style="2463" customWidth="1"/>
    <col min="6402" max="6402" width="13.28515625" style="2463" customWidth="1"/>
    <col min="6403" max="6403" width="11.5703125" style="2463" bestFit="1" customWidth="1"/>
    <col min="6404" max="6405" width="10.140625" style="2463" bestFit="1" customWidth="1"/>
    <col min="6406" max="6406" width="12.28515625" style="2463" bestFit="1" customWidth="1"/>
    <col min="6407" max="6410" width="10.140625" style="2463" bestFit="1" customWidth="1"/>
    <col min="6411" max="6656" width="9.140625" style="2463"/>
    <col min="6657" max="6657" width="49.7109375" style="2463" customWidth="1"/>
    <col min="6658" max="6658" width="13.28515625" style="2463" customWidth="1"/>
    <col min="6659" max="6659" width="11.5703125" style="2463" bestFit="1" customWidth="1"/>
    <col min="6660" max="6661" width="10.140625" style="2463" bestFit="1" customWidth="1"/>
    <col min="6662" max="6662" width="12.28515625" style="2463" bestFit="1" customWidth="1"/>
    <col min="6663" max="6666" width="10.140625" style="2463" bestFit="1" customWidth="1"/>
    <col min="6667" max="6912" width="9.140625" style="2463"/>
    <col min="6913" max="6913" width="49.7109375" style="2463" customWidth="1"/>
    <col min="6914" max="6914" width="13.28515625" style="2463" customWidth="1"/>
    <col min="6915" max="6915" width="11.5703125" style="2463" bestFit="1" customWidth="1"/>
    <col min="6916" max="6917" width="10.140625" style="2463" bestFit="1" customWidth="1"/>
    <col min="6918" max="6918" width="12.28515625" style="2463" bestFit="1" customWidth="1"/>
    <col min="6919" max="6922" width="10.140625" style="2463" bestFit="1" customWidth="1"/>
    <col min="6923" max="7168" width="9.140625" style="2463"/>
    <col min="7169" max="7169" width="49.7109375" style="2463" customWidth="1"/>
    <col min="7170" max="7170" width="13.28515625" style="2463" customWidth="1"/>
    <col min="7171" max="7171" width="11.5703125" style="2463" bestFit="1" customWidth="1"/>
    <col min="7172" max="7173" width="10.140625" style="2463" bestFit="1" customWidth="1"/>
    <col min="7174" max="7174" width="12.28515625" style="2463" bestFit="1" customWidth="1"/>
    <col min="7175" max="7178" width="10.140625" style="2463" bestFit="1" customWidth="1"/>
    <col min="7179" max="7424" width="9.140625" style="2463"/>
    <col min="7425" max="7425" width="49.7109375" style="2463" customWidth="1"/>
    <col min="7426" max="7426" width="13.28515625" style="2463" customWidth="1"/>
    <col min="7427" max="7427" width="11.5703125" style="2463" bestFit="1" customWidth="1"/>
    <col min="7428" max="7429" width="10.140625" style="2463" bestFit="1" customWidth="1"/>
    <col min="7430" max="7430" width="12.28515625" style="2463" bestFit="1" customWidth="1"/>
    <col min="7431" max="7434" width="10.140625" style="2463" bestFit="1" customWidth="1"/>
    <col min="7435" max="7680" width="9.140625" style="2463"/>
    <col min="7681" max="7681" width="49.7109375" style="2463" customWidth="1"/>
    <col min="7682" max="7682" width="13.28515625" style="2463" customWidth="1"/>
    <col min="7683" max="7683" width="11.5703125" style="2463" bestFit="1" customWidth="1"/>
    <col min="7684" max="7685" width="10.140625" style="2463" bestFit="1" customWidth="1"/>
    <col min="7686" max="7686" width="12.28515625" style="2463" bestFit="1" customWidth="1"/>
    <col min="7687" max="7690" width="10.140625" style="2463" bestFit="1" customWidth="1"/>
    <col min="7691" max="7936" width="9.140625" style="2463"/>
    <col min="7937" max="7937" width="49.7109375" style="2463" customWidth="1"/>
    <col min="7938" max="7938" width="13.28515625" style="2463" customWidth="1"/>
    <col min="7939" max="7939" width="11.5703125" style="2463" bestFit="1" customWidth="1"/>
    <col min="7940" max="7941" width="10.140625" style="2463" bestFit="1" customWidth="1"/>
    <col min="7942" max="7942" width="12.28515625" style="2463" bestFit="1" customWidth="1"/>
    <col min="7943" max="7946" width="10.140625" style="2463" bestFit="1" customWidth="1"/>
    <col min="7947" max="8192" width="9.140625" style="2463"/>
    <col min="8193" max="8193" width="49.7109375" style="2463" customWidth="1"/>
    <col min="8194" max="8194" width="13.28515625" style="2463" customWidth="1"/>
    <col min="8195" max="8195" width="11.5703125" style="2463" bestFit="1" customWidth="1"/>
    <col min="8196" max="8197" width="10.140625" style="2463" bestFit="1" customWidth="1"/>
    <col min="8198" max="8198" width="12.28515625" style="2463" bestFit="1" customWidth="1"/>
    <col min="8199" max="8202" width="10.140625" style="2463" bestFit="1" customWidth="1"/>
    <col min="8203" max="8448" width="9.140625" style="2463"/>
    <col min="8449" max="8449" width="49.7109375" style="2463" customWidth="1"/>
    <col min="8450" max="8450" width="13.28515625" style="2463" customWidth="1"/>
    <col min="8451" max="8451" width="11.5703125" style="2463" bestFit="1" customWidth="1"/>
    <col min="8452" max="8453" width="10.140625" style="2463" bestFit="1" customWidth="1"/>
    <col min="8454" max="8454" width="12.28515625" style="2463" bestFit="1" customWidth="1"/>
    <col min="8455" max="8458" width="10.140625" style="2463" bestFit="1" customWidth="1"/>
    <col min="8459" max="8704" width="9.140625" style="2463"/>
    <col min="8705" max="8705" width="49.7109375" style="2463" customWidth="1"/>
    <col min="8706" max="8706" width="13.28515625" style="2463" customWidth="1"/>
    <col min="8707" max="8707" width="11.5703125" style="2463" bestFit="1" customWidth="1"/>
    <col min="8708" max="8709" width="10.140625" style="2463" bestFit="1" customWidth="1"/>
    <col min="8710" max="8710" width="12.28515625" style="2463" bestFit="1" customWidth="1"/>
    <col min="8711" max="8714" width="10.140625" style="2463" bestFit="1" customWidth="1"/>
    <col min="8715" max="8960" width="9.140625" style="2463"/>
    <col min="8961" max="8961" width="49.7109375" style="2463" customWidth="1"/>
    <col min="8962" max="8962" width="13.28515625" style="2463" customWidth="1"/>
    <col min="8963" max="8963" width="11.5703125" style="2463" bestFit="1" customWidth="1"/>
    <col min="8964" max="8965" width="10.140625" style="2463" bestFit="1" customWidth="1"/>
    <col min="8966" max="8966" width="12.28515625" style="2463" bestFit="1" customWidth="1"/>
    <col min="8967" max="8970" width="10.140625" style="2463" bestFit="1" customWidth="1"/>
    <col min="8971" max="9216" width="9.140625" style="2463"/>
    <col min="9217" max="9217" width="49.7109375" style="2463" customWidth="1"/>
    <col min="9218" max="9218" width="13.28515625" style="2463" customWidth="1"/>
    <col min="9219" max="9219" width="11.5703125" style="2463" bestFit="1" customWidth="1"/>
    <col min="9220" max="9221" width="10.140625" style="2463" bestFit="1" customWidth="1"/>
    <col min="9222" max="9222" width="12.28515625" style="2463" bestFit="1" customWidth="1"/>
    <col min="9223" max="9226" width="10.140625" style="2463" bestFit="1" customWidth="1"/>
    <col min="9227" max="9472" width="9.140625" style="2463"/>
    <col min="9473" max="9473" width="49.7109375" style="2463" customWidth="1"/>
    <col min="9474" max="9474" width="13.28515625" style="2463" customWidth="1"/>
    <col min="9475" max="9475" width="11.5703125" style="2463" bestFit="1" customWidth="1"/>
    <col min="9476" max="9477" width="10.140625" style="2463" bestFit="1" customWidth="1"/>
    <col min="9478" max="9478" width="12.28515625" style="2463" bestFit="1" customWidth="1"/>
    <col min="9479" max="9482" width="10.140625" style="2463" bestFit="1" customWidth="1"/>
    <col min="9483" max="9728" width="9.140625" style="2463"/>
    <col min="9729" max="9729" width="49.7109375" style="2463" customWidth="1"/>
    <col min="9730" max="9730" width="13.28515625" style="2463" customWidth="1"/>
    <col min="9731" max="9731" width="11.5703125" style="2463" bestFit="1" customWidth="1"/>
    <col min="9732" max="9733" width="10.140625" style="2463" bestFit="1" customWidth="1"/>
    <col min="9734" max="9734" width="12.28515625" style="2463" bestFit="1" customWidth="1"/>
    <col min="9735" max="9738" width="10.140625" style="2463" bestFit="1" customWidth="1"/>
    <col min="9739" max="9984" width="9.140625" style="2463"/>
    <col min="9985" max="9985" width="49.7109375" style="2463" customWidth="1"/>
    <col min="9986" max="9986" width="13.28515625" style="2463" customWidth="1"/>
    <col min="9987" max="9987" width="11.5703125" style="2463" bestFit="1" customWidth="1"/>
    <col min="9988" max="9989" width="10.140625" style="2463" bestFit="1" customWidth="1"/>
    <col min="9990" max="9990" width="12.28515625" style="2463" bestFit="1" customWidth="1"/>
    <col min="9991" max="9994" width="10.140625" style="2463" bestFit="1" customWidth="1"/>
    <col min="9995" max="10240" width="9.140625" style="2463"/>
    <col min="10241" max="10241" width="49.7109375" style="2463" customWidth="1"/>
    <col min="10242" max="10242" width="13.28515625" style="2463" customWidth="1"/>
    <col min="10243" max="10243" width="11.5703125" style="2463" bestFit="1" customWidth="1"/>
    <col min="10244" max="10245" width="10.140625" style="2463" bestFit="1" customWidth="1"/>
    <col min="10246" max="10246" width="12.28515625" style="2463" bestFit="1" customWidth="1"/>
    <col min="10247" max="10250" width="10.140625" style="2463" bestFit="1" customWidth="1"/>
    <col min="10251" max="10496" width="9.140625" style="2463"/>
    <col min="10497" max="10497" width="49.7109375" style="2463" customWidth="1"/>
    <col min="10498" max="10498" width="13.28515625" style="2463" customWidth="1"/>
    <col min="10499" max="10499" width="11.5703125" style="2463" bestFit="1" customWidth="1"/>
    <col min="10500" max="10501" width="10.140625" style="2463" bestFit="1" customWidth="1"/>
    <col min="10502" max="10502" width="12.28515625" style="2463" bestFit="1" customWidth="1"/>
    <col min="10503" max="10506" width="10.140625" style="2463" bestFit="1" customWidth="1"/>
    <col min="10507" max="10752" width="9.140625" style="2463"/>
    <col min="10753" max="10753" width="49.7109375" style="2463" customWidth="1"/>
    <col min="10754" max="10754" width="13.28515625" style="2463" customWidth="1"/>
    <col min="10755" max="10755" width="11.5703125" style="2463" bestFit="1" customWidth="1"/>
    <col min="10756" max="10757" width="10.140625" style="2463" bestFit="1" customWidth="1"/>
    <col min="10758" max="10758" width="12.28515625" style="2463" bestFit="1" customWidth="1"/>
    <col min="10759" max="10762" width="10.140625" style="2463" bestFit="1" customWidth="1"/>
    <col min="10763" max="11008" width="9.140625" style="2463"/>
    <col min="11009" max="11009" width="49.7109375" style="2463" customWidth="1"/>
    <col min="11010" max="11010" width="13.28515625" style="2463" customWidth="1"/>
    <col min="11011" max="11011" width="11.5703125" style="2463" bestFit="1" customWidth="1"/>
    <col min="11012" max="11013" width="10.140625" style="2463" bestFit="1" customWidth="1"/>
    <col min="11014" max="11014" width="12.28515625" style="2463" bestFit="1" customWidth="1"/>
    <col min="11015" max="11018" width="10.140625" style="2463" bestFit="1" customWidth="1"/>
    <col min="11019" max="11264" width="9.140625" style="2463"/>
    <col min="11265" max="11265" width="49.7109375" style="2463" customWidth="1"/>
    <col min="11266" max="11266" width="13.28515625" style="2463" customWidth="1"/>
    <col min="11267" max="11267" width="11.5703125" style="2463" bestFit="1" customWidth="1"/>
    <col min="11268" max="11269" width="10.140625" style="2463" bestFit="1" customWidth="1"/>
    <col min="11270" max="11270" width="12.28515625" style="2463" bestFit="1" customWidth="1"/>
    <col min="11271" max="11274" width="10.140625" style="2463" bestFit="1" customWidth="1"/>
    <col min="11275" max="11520" width="9.140625" style="2463"/>
    <col min="11521" max="11521" width="49.7109375" style="2463" customWidth="1"/>
    <col min="11522" max="11522" width="13.28515625" style="2463" customWidth="1"/>
    <col min="11523" max="11523" width="11.5703125" style="2463" bestFit="1" customWidth="1"/>
    <col min="11524" max="11525" width="10.140625" style="2463" bestFit="1" customWidth="1"/>
    <col min="11526" max="11526" width="12.28515625" style="2463" bestFit="1" customWidth="1"/>
    <col min="11527" max="11530" width="10.140625" style="2463" bestFit="1" customWidth="1"/>
    <col min="11531" max="11776" width="9.140625" style="2463"/>
    <col min="11777" max="11777" width="49.7109375" style="2463" customWidth="1"/>
    <col min="11778" max="11778" width="13.28515625" style="2463" customWidth="1"/>
    <col min="11779" max="11779" width="11.5703125" style="2463" bestFit="1" customWidth="1"/>
    <col min="11780" max="11781" width="10.140625" style="2463" bestFit="1" customWidth="1"/>
    <col min="11782" max="11782" width="12.28515625" style="2463" bestFit="1" customWidth="1"/>
    <col min="11783" max="11786" width="10.140625" style="2463" bestFit="1" customWidth="1"/>
    <col min="11787" max="12032" width="9.140625" style="2463"/>
    <col min="12033" max="12033" width="49.7109375" style="2463" customWidth="1"/>
    <col min="12034" max="12034" width="13.28515625" style="2463" customWidth="1"/>
    <col min="12035" max="12035" width="11.5703125" style="2463" bestFit="1" customWidth="1"/>
    <col min="12036" max="12037" width="10.140625" style="2463" bestFit="1" customWidth="1"/>
    <col min="12038" max="12038" width="12.28515625" style="2463" bestFit="1" customWidth="1"/>
    <col min="12039" max="12042" width="10.140625" style="2463" bestFit="1" customWidth="1"/>
    <col min="12043" max="12288" width="9.140625" style="2463"/>
    <col min="12289" max="12289" width="49.7109375" style="2463" customWidth="1"/>
    <col min="12290" max="12290" width="13.28515625" style="2463" customWidth="1"/>
    <col min="12291" max="12291" width="11.5703125" style="2463" bestFit="1" customWidth="1"/>
    <col min="12292" max="12293" width="10.140625" style="2463" bestFit="1" customWidth="1"/>
    <col min="12294" max="12294" width="12.28515625" style="2463" bestFit="1" customWidth="1"/>
    <col min="12295" max="12298" width="10.140625" style="2463" bestFit="1" customWidth="1"/>
    <col min="12299" max="12544" width="9.140625" style="2463"/>
    <col min="12545" max="12545" width="49.7109375" style="2463" customWidth="1"/>
    <col min="12546" max="12546" width="13.28515625" style="2463" customWidth="1"/>
    <col min="12547" max="12547" width="11.5703125" style="2463" bestFit="1" customWidth="1"/>
    <col min="12548" max="12549" width="10.140625" style="2463" bestFit="1" customWidth="1"/>
    <col min="12550" max="12550" width="12.28515625" style="2463" bestFit="1" customWidth="1"/>
    <col min="12551" max="12554" width="10.140625" style="2463" bestFit="1" customWidth="1"/>
    <col min="12555" max="12800" width="9.140625" style="2463"/>
    <col min="12801" max="12801" width="49.7109375" style="2463" customWidth="1"/>
    <col min="12802" max="12802" width="13.28515625" style="2463" customWidth="1"/>
    <col min="12803" max="12803" width="11.5703125" style="2463" bestFit="1" customWidth="1"/>
    <col min="12804" max="12805" width="10.140625" style="2463" bestFit="1" customWidth="1"/>
    <col min="12806" max="12806" width="12.28515625" style="2463" bestFit="1" customWidth="1"/>
    <col min="12807" max="12810" width="10.140625" style="2463" bestFit="1" customWidth="1"/>
    <col min="12811" max="13056" width="9.140625" style="2463"/>
    <col min="13057" max="13057" width="49.7109375" style="2463" customWidth="1"/>
    <col min="13058" max="13058" width="13.28515625" style="2463" customWidth="1"/>
    <col min="13059" max="13059" width="11.5703125" style="2463" bestFit="1" customWidth="1"/>
    <col min="13060" max="13061" width="10.140625" style="2463" bestFit="1" customWidth="1"/>
    <col min="13062" max="13062" width="12.28515625" style="2463" bestFit="1" customWidth="1"/>
    <col min="13063" max="13066" width="10.140625" style="2463" bestFit="1" customWidth="1"/>
    <col min="13067" max="13312" width="9.140625" style="2463"/>
    <col min="13313" max="13313" width="49.7109375" style="2463" customWidth="1"/>
    <col min="13314" max="13314" width="13.28515625" style="2463" customWidth="1"/>
    <col min="13315" max="13315" width="11.5703125" style="2463" bestFit="1" customWidth="1"/>
    <col min="13316" max="13317" width="10.140625" style="2463" bestFit="1" customWidth="1"/>
    <col min="13318" max="13318" width="12.28515625" style="2463" bestFit="1" customWidth="1"/>
    <col min="13319" max="13322" width="10.140625" style="2463" bestFit="1" customWidth="1"/>
    <col min="13323" max="13568" width="9.140625" style="2463"/>
    <col min="13569" max="13569" width="49.7109375" style="2463" customWidth="1"/>
    <col min="13570" max="13570" width="13.28515625" style="2463" customWidth="1"/>
    <col min="13571" max="13571" width="11.5703125" style="2463" bestFit="1" customWidth="1"/>
    <col min="13572" max="13573" width="10.140625" style="2463" bestFit="1" customWidth="1"/>
    <col min="13574" max="13574" width="12.28515625" style="2463" bestFit="1" customWidth="1"/>
    <col min="13575" max="13578" width="10.140625" style="2463" bestFit="1" customWidth="1"/>
    <col min="13579" max="13824" width="9.140625" style="2463"/>
    <col min="13825" max="13825" width="49.7109375" style="2463" customWidth="1"/>
    <col min="13826" max="13826" width="13.28515625" style="2463" customWidth="1"/>
    <col min="13827" max="13827" width="11.5703125" style="2463" bestFit="1" customWidth="1"/>
    <col min="13828" max="13829" width="10.140625" style="2463" bestFit="1" customWidth="1"/>
    <col min="13830" max="13830" width="12.28515625" style="2463" bestFit="1" customWidth="1"/>
    <col min="13831" max="13834" width="10.140625" style="2463" bestFit="1" customWidth="1"/>
    <col min="13835" max="14080" width="9.140625" style="2463"/>
    <col min="14081" max="14081" width="49.7109375" style="2463" customWidth="1"/>
    <col min="14082" max="14082" width="13.28515625" style="2463" customWidth="1"/>
    <col min="14083" max="14083" width="11.5703125" style="2463" bestFit="1" customWidth="1"/>
    <col min="14084" max="14085" width="10.140625" style="2463" bestFit="1" customWidth="1"/>
    <col min="14086" max="14086" width="12.28515625" style="2463" bestFit="1" customWidth="1"/>
    <col min="14087" max="14090" width="10.140625" style="2463" bestFit="1" customWidth="1"/>
    <col min="14091" max="14336" width="9.140625" style="2463"/>
    <col min="14337" max="14337" width="49.7109375" style="2463" customWidth="1"/>
    <col min="14338" max="14338" width="13.28515625" style="2463" customWidth="1"/>
    <col min="14339" max="14339" width="11.5703125" style="2463" bestFit="1" customWidth="1"/>
    <col min="14340" max="14341" width="10.140625" style="2463" bestFit="1" customWidth="1"/>
    <col min="14342" max="14342" width="12.28515625" style="2463" bestFit="1" customWidth="1"/>
    <col min="14343" max="14346" width="10.140625" style="2463" bestFit="1" customWidth="1"/>
    <col min="14347" max="14592" width="9.140625" style="2463"/>
    <col min="14593" max="14593" width="49.7109375" style="2463" customWidth="1"/>
    <col min="14594" max="14594" width="13.28515625" style="2463" customWidth="1"/>
    <col min="14595" max="14595" width="11.5703125" style="2463" bestFit="1" customWidth="1"/>
    <col min="14596" max="14597" width="10.140625" style="2463" bestFit="1" customWidth="1"/>
    <col min="14598" max="14598" width="12.28515625" style="2463" bestFit="1" customWidth="1"/>
    <col min="14599" max="14602" width="10.140625" style="2463" bestFit="1" customWidth="1"/>
    <col min="14603" max="14848" width="9.140625" style="2463"/>
    <col min="14849" max="14849" width="49.7109375" style="2463" customWidth="1"/>
    <col min="14850" max="14850" width="13.28515625" style="2463" customWidth="1"/>
    <col min="14851" max="14851" width="11.5703125" style="2463" bestFit="1" customWidth="1"/>
    <col min="14852" max="14853" width="10.140625" style="2463" bestFit="1" customWidth="1"/>
    <col min="14854" max="14854" width="12.28515625" style="2463" bestFit="1" customWidth="1"/>
    <col min="14855" max="14858" width="10.140625" style="2463" bestFit="1" customWidth="1"/>
    <col min="14859" max="15104" width="9.140625" style="2463"/>
    <col min="15105" max="15105" width="49.7109375" style="2463" customWidth="1"/>
    <col min="15106" max="15106" width="13.28515625" style="2463" customWidth="1"/>
    <col min="15107" max="15107" width="11.5703125" style="2463" bestFit="1" customWidth="1"/>
    <col min="15108" max="15109" width="10.140625" style="2463" bestFit="1" customWidth="1"/>
    <col min="15110" max="15110" width="12.28515625" style="2463" bestFit="1" customWidth="1"/>
    <col min="15111" max="15114" width="10.140625" style="2463" bestFit="1" customWidth="1"/>
    <col min="15115" max="15360" width="9.140625" style="2463"/>
    <col min="15361" max="15361" width="49.7109375" style="2463" customWidth="1"/>
    <col min="15362" max="15362" width="13.28515625" style="2463" customWidth="1"/>
    <col min="15363" max="15363" width="11.5703125" style="2463" bestFit="1" customWidth="1"/>
    <col min="15364" max="15365" width="10.140625" style="2463" bestFit="1" customWidth="1"/>
    <col min="15366" max="15366" width="12.28515625" style="2463" bestFit="1" customWidth="1"/>
    <col min="15367" max="15370" width="10.140625" style="2463" bestFit="1" customWidth="1"/>
    <col min="15371" max="15616" width="9.140625" style="2463"/>
    <col min="15617" max="15617" width="49.7109375" style="2463" customWidth="1"/>
    <col min="15618" max="15618" width="13.28515625" style="2463" customWidth="1"/>
    <col min="15619" max="15619" width="11.5703125" style="2463" bestFit="1" customWidth="1"/>
    <col min="15620" max="15621" width="10.140625" style="2463" bestFit="1" customWidth="1"/>
    <col min="15622" max="15622" width="12.28515625" style="2463" bestFit="1" customWidth="1"/>
    <col min="15623" max="15626" width="10.140625" style="2463" bestFit="1" customWidth="1"/>
    <col min="15627" max="15872" width="9.140625" style="2463"/>
    <col min="15873" max="15873" width="49.7109375" style="2463" customWidth="1"/>
    <col min="15874" max="15874" width="13.28515625" style="2463" customWidth="1"/>
    <col min="15875" max="15875" width="11.5703125" style="2463" bestFit="1" customWidth="1"/>
    <col min="15876" max="15877" width="10.140625" style="2463" bestFit="1" customWidth="1"/>
    <col min="15878" max="15878" width="12.28515625" style="2463" bestFit="1" customWidth="1"/>
    <col min="15879" max="15882" width="10.140625" style="2463" bestFit="1" customWidth="1"/>
    <col min="15883" max="16128" width="9.140625" style="2463"/>
    <col min="16129" max="16129" width="49.7109375" style="2463" customWidth="1"/>
    <col min="16130" max="16130" width="13.28515625" style="2463" customWidth="1"/>
    <col min="16131" max="16131" width="11.5703125" style="2463" bestFit="1" customWidth="1"/>
    <col min="16132" max="16133" width="10.140625" style="2463" bestFit="1" customWidth="1"/>
    <col min="16134" max="16134" width="12.28515625" style="2463" bestFit="1" customWidth="1"/>
    <col min="16135" max="16138" width="10.140625" style="2463" bestFit="1" customWidth="1"/>
    <col min="16139" max="16384" width="9.140625" style="2463"/>
  </cols>
  <sheetData>
    <row r="1" spans="1:12" ht="27" customHeight="1">
      <c r="A1" s="2429" t="s">
        <v>322</v>
      </c>
      <c r="B1" s="2461"/>
      <c r="C1" s="2461"/>
      <c r="D1" s="2461"/>
      <c r="E1" s="2461"/>
      <c r="F1" s="2461"/>
      <c r="G1" s="2461"/>
      <c r="H1" s="2461"/>
      <c r="I1" s="2461"/>
      <c r="J1" s="2462"/>
    </row>
    <row r="2" spans="1:12" ht="21.75" thickBot="1">
      <c r="A2" s="2464" t="s">
        <v>824</v>
      </c>
      <c r="B2" s="2465"/>
      <c r="C2" s="2465"/>
      <c r="D2" s="2465"/>
      <c r="E2" s="2466"/>
      <c r="F2" s="2467"/>
      <c r="G2" s="2466"/>
      <c r="H2" s="2466"/>
      <c r="I2" s="2466"/>
      <c r="J2" s="2468"/>
    </row>
    <row r="3" spans="1:12" ht="18.75" customHeight="1" thickBot="1">
      <c r="A3" s="2469" t="s">
        <v>1662</v>
      </c>
      <c r="B3" s="2470" t="s">
        <v>1663</v>
      </c>
      <c r="C3" s="2471" t="s">
        <v>1664</v>
      </c>
      <c r="D3" s="2471" t="s">
        <v>1665</v>
      </c>
      <c r="E3" s="2471" t="s">
        <v>943</v>
      </c>
      <c r="F3" s="2471" t="s">
        <v>944</v>
      </c>
      <c r="G3" s="2471" t="s">
        <v>1666</v>
      </c>
      <c r="H3" s="2471" t="s">
        <v>1667</v>
      </c>
      <c r="I3" s="2471" t="s">
        <v>1668</v>
      </c>
      <c r="J3" s="2472" t="s">
        <v>1669</v>
      </c>
    </row>
    <row r="4" spans="1:12" ht="15.75">
      <c r="A4" s="2473" t="s">
        <v>1670</v>
      </c>
      <c r="B4" s="2474" t="s">
        <v>1671</v>
      </c>
      <c r="C4" s="2474"/>
      <c r="D4" s="2474"/>
      <c r="E4" s="2474"/>
      <c r="F4" s="2474" t="s">
        <v>1671</v>
      </c>
      <c r="G4" s="2474" t="s">
        <v>1671</v>
      </c>
      <c r="H4" s="2474" t="s">
        <v>1671</v>
      </c>
      <c r="I4" s="2474" t="s">
        <v>1671</v>
      </c>
      <c r="J4" s="2475" t="s">
        <v>1671</v>
      </c>
    </row>
    <row r="5" spans="1:12" ht="15.75">
      <c r="A5" s="2473" t="s">
        <v>1672</v>
      </c>
      <c r="B5" s="2476">
        <v>496.44886774999998</v>
      </c>
      <c r="C5" s="2477">
        <v>498.83</v>
      </c>
      <c r="D5" s="2478">
        <v>498.38</v>
      </c>
      <c r="E5" s="2478">
        <v>500.91</v>
      </c>
      <c r="F5" s="2479">
        <v>502.88861695999998</v>
      </c>
      <c r="G5" s="2478">
        <v>504.23700000000002</v>
      </c>
      <c r="H5" s="2478">
        <v>505.13099999999997</v>
      </c>
      <c r="I5" s="2478">
        <v>505.93</v>
      </c>
      <c r="J5" s="2480">
        <v>1809.51</v>
      </c>
    </row>
    <row r="6" spans="1:12" ht="15.75">
      <c r="A6" s="2481" t="s">
        <v>1673</v>
      </c>
      <c r="B6" s="2476">
        <v>496.44886774999998</v>
      </c>
      <c r="C6" s="2477">
        <v>498.83</v>
      </c>
      <c r="D6" s="2478">
        <v>498.38</v>
      </c>
      <c r="E6" s="2478">
        <v>500.91</v>
      </c>
      <c r="F6" s="2479">
        <f>0+502.88861696</f>
        <v>502.88861695999998</v>
      </c>
      <c r="G6" s="2478">
        <v>504.23700000000002</v>
      </c>
      <c r="H6" s="2478">
        <v>505.13099999999997</v>
      </c>
      <c r="I6" s="2478">
        <v>505.93</v>
      </c>
      <c r="J6" s="2480">
        <v>1809.51</v>
      </c>
      <c r="L6" s="2482"/>
    </row>
    <row r="7" spans="1:12" ht="31.5">
      <c r="A7" s="2483" t="s">
        <v>1674</v>
      </c>
      <c r="B7" s="2476">
        <v>0</v>
      </c>
      <c r="C7" s="2477"/>
      <c r="D7" s="2478"/>
      <c r="E7" s="2478"/>
      <c r="F7" s="2477">
        <v>0</v>
      </c>
      <c r="G7" s="2478"/>
      <c r="H7" s="2478"/>
      <c r="I7" s="2478"/>
      <c r="J7" s="2484"/>
    </row>
    <row r="8" spans="1:12" ht="20.25" customHeight="1">
      <c r="A8" s="2485" t="s">
        <v>1675</v>
      </c>
      <c r="B8" s="2476">
        <v>2764.9940121300001</v>
      </c>
      <c r="C8" s="2477">
        <v>4635.78</v>
      </c>
      <c r="D8" s="2486">
        <v>2571.25</v>
      </c>
      <c r="E8" s="2486">
        <v>1789.09</v>
      </c>
      <c r="F8" s="2479">
        <v>2802.0918072700001</v>
      </c>
      <c r="G8" s="2486">
        <v>2354.0830000000001</v>
      </c>
      <c r="H8" s="2486">
        <v>4758.8599999999997</v>
      </c>
      <c r="I8" s="2487" t="s">
        <v>1676</v>
      </c>
      <c r="J8" s="2480">
        <v>3971.91</v>
      </c>
    </row>
    <row r="9" spans="1:12" ht="15.75">
      <c r="A9" s="2485" t="s">
        <v>1677</v>
      </c>
      <c r="B9" s="2488">
        <v>37359.540149450004</v>
      </c>
      <c r="C9" s="2489"/>
      <c r="D9" s="2478"/>
      <c r="E9" s="2478"/>
      <c r="F9" s="2488">
        <v>36587.295929330001</v>
      </c>
      <c r="G9" s="2478"/>
      <c r="H9" s="2478"/>
      <c r="I9" s="2478"/>
      <c r="J9" s="2484"/>
    </row>
    <row r="10" spans="1:12" ht="15.75">
      <c r="A10" s="2481" t="s">
        <v>1678</v>
      </c>
      <c r="B10" s="2488">
        <v>8811.1170939799995</v>
      </c>
      <c r="C10" s="2479">
        <v>8825.42</v>
      </c>
      <c r="D10" s="2486">
        <v>8794.01</v>
      </c>
      <c r="E10" s="2486">
        <v>8819.56</v>
      </c>
      <c r="F10" s="2479">
        <v>8838.3886922999991</v>
      </c>
      <c r="G10" s="2486">
        <v>8845.64</v>
      </c>
      <c r="H10" s="2486">
        <v>10164.209999999999</v>
      </c>
      <c r="I10" s="2486">
        <v>10162.799999999999</v>
      </c>
      <c r="J10" s="2480">
        <v>10176</v>
      </c>
    </row>
    <row r="11" spans="1:12" ht="15.75">
      <c r="A11" s="2481" t="s">
        <v>1679</v>
      </c>
      <c r="B11" s="2488">
        <v>376.34</v>
      </c>
      <c r="C11" s="2479">
        <v>452</v>
      </c>
      <c r="D11" s="2478">
        <v>373.47</v>
      </c>
      <c r="E11" s="2478">
        <v>354.75</v>
      </c>
      <c r="F11" s="2479">
        <v>507.80007918000001</v>
      </c>
      <c r="G11" s="2478">
        <v>431.24</v>
      </c>
      <c r="H11" s="2490">
        <v>400.6</v>
      </c>
      <c r="I11" s="2478">
        <v>385.34</v>
      </c>
      <c r="J11" s="2484">
        <v>378.69</v>
      </c>
    </row>
    <row r="12" spans="1:12" ht="15.75">
      <c r="A12" s="2481" t="s">
        <v>1680</v>
      </c>
      <c r="B12" s="2488">
        <v>21300.601662410001</v>
      </c>
      <c r="C12" s="2479">
        <v>18787.400000000001</v>
      </c>
      <c r="D12" s="2486">
        <v>19883.78</v>
      </c>
      <c r="E12" s="2486">
        <v>20993.27</v>
      </c>
      <c r="F12" s="2479">
        <v>20580.55715343</v>
      </c>
      <c r="G12" s="2486">
        <v>15082.77</v>
      </c>
      <c r="H12" s="2486">
        <v>11356.88</v>
      </c>
      <c r="I12" s="2486">
        <v>12403.91</v>
      </c>
      <c r="J12" s="2480">
        <v>9275.7900000000009</v>
      </c>
    </row>
    <row r="13" spans="1:12" ht="15.75">
      <c r="A13" s="2481" t="s">
        <v>1681</v>
      </c>
      <c r="B13" s="2488">
        <v>147.50139306</v>
      </c>
      <c r="C13" s="2479">
        <v>148.4</v>
      </c>
      <c r="D13" s="2478">
        <v>9.1999999999999993</v>
      </c>
      <c r="E13" s="2478">
        <v>10.1</v>
      </c>
      <c r="F13" s="2479">
        <v>10.600004419999999</v>
      </c>
      <c r="G13" s="2478">
        <v>11.3</v>
      </c>
      <c r="H13" s="2478">
        <v>11.9</v>
      </c>
      <c r="I13" s="2478">
        <v>12.1</v>
      </c>
      <c r="J13" s="2484">
        <v>12.2</v>
      </c>
    </row>
    <row r="14" spans="1:12" ht="17.45" customHeight="1">
      <c r="A14" s="2481" t="s">
        <v>1682</v>
      </c>
      <c r="B14" s="2488"/>
      <c r="C14" s="2479">
        <v>105.32</v>
      </c>
      <c r="D14" s="2486">
        <v>1459.29</v>
      </c>
      <c r="E14" s="2486">
        <v>861.02</v>
      </c>
      <c r="F14" s="2479">
        <v>100.06</v>
      </c>
      <c r="G14" s="2486">
        <v>1266.93</v>
      </c>
      <c r="H14" s="2486">
        <v>2286.19</v>
      </c>
      <c r="I14" s="2486">
        <v>2948.58</v>
      </c>
      <c r="J14" s="2480">
        <v>1801.12</v>
      </c>
    </row>
    <row r="15" spans="1:12" ht="30.75" customHeight="1">
      <c r="A15" s="2481" t="s">
        <v>1683</v>
      </c>
      <c r="B15" s="2488">
        <v>3041.8</v>
      </c>
      <c r="C15" s="2479">
        <v>7418</v>
      </c>
      <c r="D15" s="2486">
        <v>4618</v>
      </c>
      <c r="E15" s="2486">
        <v>4318</v>
      </c>
      <c r="F15" s="2479">
        <v>3188</v>
      </c>
      <c r="G15" s="2486">
        <v>1518</v>
      </c>
      <c r="H15" s="2486">
        <v>1518</v>
      </c>
      <c r="I15" s="2486">
        <v>1518</v>
      </c>
      <c r="J15" s="2480">
        <v>1518</v>
      </c>
    </row>
    <row r="16" spans="1:12" ht="31.5">
      <c r="A16" s="2481" t="s">
        <v>1684</v>
      </c>
      <c r="B16" s="2488"/>
      <c r="C16" s="2479">
        <v>0</v>
      </c>
      <c r="D16" s="2486">
        <v>900.2</v>
      </c>
      <c r="E16" s="2486">
        <v>450.26</v>
      </c>
      <c r="F16" s="2479">
        <v>0.3</v>
      </c>
      <c r="G16" s="2478">
        <v>0.3</v>
      </c>
      <c r="H16" s="2478">
        <v>0.3</v>
      </c>
      <c r="I16" s="2478">
        <v>0.3</v>
      </c>
      <c r="J16" s="2484">
        <v>0.3</v>
      </c>
    </row>
    <row r="17" spans="1:10" ht="15.75">
      <c r="A17" s="2481" t="s">
        <v>1685</v>
      </c>
      <c r="B17" s="2488">
        <v>1002.45</v>
      </c>
      <c r="C17" s="2479">
        <v>0</v>
      </c>
      <c r="D17" s="2486">
        <v>0.17</v>
      </c>
      <c r="E17" s="2486">
        <v>0</v>
      </c>
      <c r="F17" s="2479">
        <v>0</v>
      </c>
      <c r="G17" s="2478">
        <v>0</v>
      </c>
      <c r="H17" s="2478">
        <v>0</v>
      </c>
      <c r="I17" s="2478">
        <v>0</v>
      </c>
      <c r="J17" s="2484"/>
    </row>
    <row r="18" spans="1:10" ht="15.75">
      <c r="A18" s="2481" t="s">
        <v>1686</v>
      </c>
      <c r="B18" s="2488">
        <v>1285.3499999999999</v>
      </c>
      <c r="C18" s="2479">
        <v>1286.68</v>
      </c>
      <c r="D18" s="2486">
        <v>1284.45</v>
      </c>
      <c r="E18" s="2486">
        <v>1288.3900000000001</v>
      </c>
      <c r="F18" s="2479">
        <v>1289.42</v>
      </c>
      <c r="G18" s="2486">
        <v>1290.43</v>
      </c>
      <c r="H18" s="2478">
        <v>0</v>
      </c>
      <c r="I18" s="2478"/>
      <c r="J18" s="2484"/>
    </row>
    <row r="19" spans="1:10" ht="15.75">
      <c r="A19" s="2481" t="s">
        <v>1687</v>
      </c>
      <c r="B19" s="2488">
        <v>1290.1600000000001</v>
      </c>
      <c r="C19" s="2479">
        <v>1234.78</v>
      </c>
      <c r="D19" s="2486">
        <v>1260.73</v>
      </c>
      <c r="E19" s="2486">
        <v>1136.8</v>
      </c>
      <c r="F19" s="2479">
        <v>1044.82</v>
      </c>
      <c r="G19" s="2486">
        <v>1046.4100000000001</v>
      </c>
      <c r="H19" s="2486">
        <v>1028.78</v>
      </c>
      <c r="I19" s="2486">
        <v>1007.36</v>
      </c>
      <c r="J19" s="2484">
        <v>963.31</v>
      </c>
    </row>
    <row r="20" spans="1:10" ht="15.75">
      <c r="A20" s="2481" t="s">
        <v>1688</v>
      </c>
      <c r="B20" s="2488">
        <v>62.3</v>
      </c>
      <c r="C20" s="2479">
        <v>159.22</v>
      </c>
      <c r="D20" s="2486">
        <v>180.95</v>
      </c>
      <c r="E20" s="2486">
        <v>156.94</v>
      </c>
      <c r="F20" s="2479">
        <v>227.82</v>
      </c>
      <c r="G20" s="2478">
        <v>141.99</v>
      </c>
      <c r="H20" s="2478">
        <v>195.09</v>
      </c>
      <c r="I20" s="2478">
        <v>160.30000000000001</v>
      </c>
      <c r="J20" s="2484">
        <v>228.97</v>
      </c>
    </row>
    <row r="21" spans="1:10" ht="15.75">
      <c r="A21" s="2481" t="s">
        <v>1689</v>
      </c>
      <c r="B21" s="2488">
        <v>41.92</v>
      </c>
      <c r="C21" s="2479">
        <v>193.84</v>
      </c>
      <c r="D21" s="2486">
        <v>50.34</v>
      </c>
      <c r="E21" s="2486">
        <v>418.48</v>
      </c>
      <c r="F21" s="2479">
        <v>799.53</v>
      </c>
      <c r="G21" s="2486">
        <v>1401.77</v>
      </c>
      <c r="H21" s="2486">
        <v>1936.83</v>
      </c>
      <c r="I21" s="2486">
        <v>2472.2399999999998</v>
      </c>
      <c r="J21" s="2480">
        <v>1388.35</v>
      </c>
    </row>
    <row r="22" spans="1:10" ht="15.75">
      <c r="A22" s="2481"/>
      <c r="B22" s="2491"/>
      <c r="C22" s="2489"/>
      <c r="D22" s="2478"/>
      <c r="E22" s="2478"/>
      <c r="F22" s="2479"/>
      <c r="G22" s="2478"/>
      <c r="H22" s="2478"/>
      <c r="I22" s="2478"/>
      <c r="J22" s="2484"/>
    </row>
    <row r="23" spans="1:10" ht="15.75">
      <c r="A23" s="2485" t="s">
        <v>1690</v>
      </c>
      <c r="B23" s="2488">
        <v>634.86363171999994</v>
      </c>
      <c r="C23" s="2479">
        <v>381.95</v>
      </c>
      <c r="D23" s="2486">
        <v>303.33999999999997</v>
      </c>
      <c r="E23" s="2486">
        <v>443.55</v>
      </c>
      <c r="F23" s="2479">
        <v>375.45694978</v>
      </c>
      <c r="G23" s="2478">
        <v>414.99</v>
      </c>
      <c r="H23" s="2478">
        <v>577.65</v>
      </c>
      <c r="I23" s="2478">
        <v>377.78</v>
      </c>
      <c r="J23" s="2484">
        <v>291.10000000000002</v>
      </c>
    </row>
    <row r="24" spans="1:10" ht="15.75">
      <c r="A24" s="2481"/>
      <c r="B24" s="2492"/>
      <c r="C24" s="2478"/>
      <c r="D24" s="2478"/>
      <c r="E24" s="2478"/>
      <c r="F24" s="2479"/>
      <c r="G24" s="2478"/>
      <c r="H24" s="2478"/>
      <c r="I24" s="2478"/>
      <c r="J24" s="2484"/>
    </row>
    <row r="25" spans="1:10" s="2498" customFormat="1" ht="16.5" thickBot="1">
      <c r="A25" s="2493" t="s">
        <v>1545</v>
      </c>
      <c r="B25" s="2494">
        <v>43830.416661050003</v>
      </c>
      <c r="C25" s="2495">
        <v>47884.12</v>
      </c>
      <c r="D25" s="2496">
        <v>44957</v>
      </c>
      <c r="E25" s="2496">
        <v>44108.480000000003</v>
      </c>
      <c r="F25" s="2495">
        <v>42847.313303340001</v>
      </c>
      <c r="G25" s="2496">
        <v>37399.22</v>
      </c>
      <c r="H25" s="2496">
        <v>37330.03</v>
      </c>
      <c r="I25" s="2496">
        <v>38278.620000000003</v>
      </c>
      <c r="J25" s="2497">
        <v>34241.54</v>
      </c>
    </row>
    <row r="26" spans="1:10" ht="14.45" customHeight="1" thickTop="1">
      <c r="A26" s="2499"/>
      <c r="B26" s="2466"/>
      <c r="C26" s="2466"/>
      <c r="D26" s="2466"/>
      <c r="E26" s="2466"/>
      <c r="F26" s="2466"/>
      <c r="G26" s="2466"/>
      <c r="H26" s="2466"/>
      <c r="I26" s="2466"/>
      <c r="J26" s="2468"/>
    </row>
    <row r="27" spans="1:10" ht="14.45" customHeight="1" thickBot="1">
      <c r="A27" s="2500" t="s">
        <v>369</v>
      </c>
      <c r="B27" s="2501"/>
      <c r="C27" s="2501"/>
      <c r="D27" s="2501"/>
      <c r="E27" s="2501"/>
      <c r="F27" s="2501"/>
      <c r="G27" s="2501"/>
      <c r="H27" s="2501"/>
      <c r="I27" s="2501"/>
      <c r="J27" s="2502"/>
    </row>
  </sheetData>
  <hyperlinks>
    <hyperlink ref="A1" location="Menu!A1" display="Return to Menu"/>
  </hyperlinks>
  <pageMargins left="0.75" right="0.75" top="0.5" bottom="1" header="0.5" footer="0.5"/>
  <pageSetup scale="83" orientation="landscape" horizontalDpi="1200" verticalDpi="1200"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6"/>
  <sheetViews>
    <sheetView view="pageBreakPreview" zoomScaleSheetLayoutView="100" workbookViewId="0"/>
  </sheetViews>
  <sheetFormatPr defaultColWidth="15.5703125" defaultRowHeight="14.25"/>
  <cols>
    <col min="1" max="1" width="15.5703125" style="2506" customWidth="1"/>
    <col min="2" max="6" width="18.140625" style="2506" customWidth="1"/>
    <col min="7" max="7" width="16.42578125" style="2506" customWidth="1"/>
    <col min="8" max="8" width="13.140625" style="2506" customWidth="1"/>
    <col min="9" max="10" width="14.85546875" style="2506" customWidth="1"/>
    <col min="11" max="254" width="9.140625" style="2506" customWidth="1"/>
    <col min="255" max="255" width="15.5703125" style="2506"/>
    <col min="256" max="256" width="15.5703125" style="2506" customWidth="1"/>
    <col min="257" max="261" width="18.140625" style="2506" customWidth="1"/>
    <col min="262" max="262" width="16.42578125" style="2506" customWidth="1"/>
    <col min="263" max="263" width="13.140625" style="2506" customWidth="1"/>
    <col min="264" max="264" width="14.85546875" style="2506" customWidth="1"/>
    <col min="265" max="510" width="9.140625" style="2506" customWidth="1"/>
    <col min="511" max="511" width="15.5703125" style="2506"/>
    <col min="512" max="512" width="15.5703125" style="2506" customWidth="1"/>
    <col min="513" max="517" width="18.140625" style="2506" customWidth="1"/>
    <col min="518" max="518" width="16.42578125" style="2506" customWidth="1"/>
    <col min="519" max="519" width="13.140625" style="2506" customWidth="1"/>
    <col min="520" max="520" width="14.85546875" style="2506" customWidth="1"/>
    <col min="521" max="766" width="9.140625" style="2506" customWidth="1"/>
    <col min="767" max="767" width="15.5703125" style="2506"/>
    <col min="768" max="768" width="15.5703125" style="2506" customWidth="1"/>
    <col min="769" max="773" width="18.140625" style="2506" customWidth="1"/>
    <col min="774" max="774" width="16.42578125" style="2506" customWidth="1"/>
    <col min="775" max="775" width="13.140625" style="2506" customWidth="1"/>
    <col min="776" max="776" width="14.85546875" style="2506" customWidth="1"/>
    <col min="777" max="1022" width="9.140625" style="2506" customWidth="1"/>
    <col min="1023" max="1023" width="15.5703125" style="2506"/>
    <col min="1024" max="1024" width="15.5703125" style="2506" customWidth="1"/>
    <col min="1025" max="1029" width="18.140625" style="2506" customWidth="1"/>
    <col min="1030" max="1030" width="16.42578125" style="2506" customWidth="1"/>
    <col min="1031" max="1031" width="13.140625" style="2506" customWidth="1"/>
    <col min="1032" max="1032" width="14.85546875" style="2506" customWidth="1"/>
    <col min="1033" max="1278" width="9.140625" style="2506" customWidth="1"/>
    <col min="1279" max="1279" width="15.5703125" style="2506"/>
    <col min="1280" max="1280" width="15.5703125" style="2506" customWidth="1"/>
    <col min="1281" max="1285" width="18.140625" style="2506" customWidth="1"/>
    <col min="1286" max="1286" width="16.42578125" style="2506" customWidth="1"/>
    <col min="1287" max="1287" width="13.140625" style="2506" customWidth="1"/>
    <col min="1288" max="1288" width="14.85546875" style="2506" customWidth="1"/>
    <col min="1289" max="1534" width="9.140625" style="2506" customWidth="1"/>
    <col min="1535" max="1535" width="15.5703125" style="2506"/>
    <col min="1536" max="1536" width="15.5703125" style="2506" customWidth="1"/>
    <col min="1537" max="1541" width="18.140625" style="2506" customWidth="1"/>
    <col min="1542" max="1542" width="16.42578125" style="2506" customWidth="1"/>
    <col min="1543" max="1543" width="13.140625" style="2506" customWidth="1"/>
    <col min="1544" max="1544" width="14.85546875" style="2506" customWidth="1"/>
    <col min="1545" max="1790" width="9.140625" style="2506" customWidth="1"/>
    <col min="1791" max="1791" width="15.5703125" style="2506"/>
    <col min="1792" max="1792" width="15.5703125" style="2506" customWidth="1"/>
    <col min="1793" max="1797" width="18.140625" style="2506" customWidth="1"/>
    <col min="1798" max="1798" width="16.42578125" style="2506" customWidth="1"/>
    <col min="1799" max="1799" width="13.140625" style="2506" customWidth="1"/>
    <col min="1800" max="1800" width="14.85546875" style="2506" customWidth="1"/>
    <col min="1801" max="2046" width="9.140625" style="2506" customWidth="1"/>
    <col min="2047" max="2047" width="15.5703125" style="2506"/>
    <col min="2048" max="2048" width="15.5703125" style="2506" customWidth="1"/>
    <col min="2049" max="2053" width="18.140625" style="2506" customWidth="1"/>
    <col min="2054" max="2054" width="16.42578125" style="2506" customWidth="1"/>
    <col min="2055" max="2055" width="13.140625" style="2506" customWidth="1"/>
    <col min="2056" max="2056" width="14.85546875" style="2506" customWidth="1"/>
    <col min="2057" max="2302" width="9.140625" style="2506" customWidth="1"/>
    <col min="2303" max="2303" width="15.5703125" style="2506"/>
    <col min="2304" max="2304" width="15.5703125" style="2506" customWidth="1"/>
    <col min="2305" max="2309" width="18.140625" style="2506" customWidth="1"/>
    <col min="2310" max="2310" width="16.42578125" style="2506" customWidth="1"/>
    <col min="2311" max="2311" width="13.140625" style="2506" customWidth="1"/>
    <col min="2312" max="2312" width="14.85546875" style="2506" customWidth="1"/>
    <col min="2313" max="2558" width="9.140625" style="2506" customWidth="1"/>
    <col min="2559" max="2559" width="15.5703125" style="2506"/>
    <col min="2560" max="2560" width="15.5703125" style="2506" customWidth="1"/>
    <col min="2561" max="2565" width="18.140625" style="2506" customWidth="1"/>
    <col min="2566" max="2566" width="16.42578125" style="2506" customWidth="1"/>
    <col min="2567" max="2567" width="13.140625" style="2506" customWidth="1"/>
    <col min="2568" max="2568" width="14.85546875" style="2506" customWidth="1"/>
    <col min="2569" max="2814" width="9.140625" style="2506" customWidth="1"/>
    <col min="2815" max="2815" width="15.5703125" style="2506"/>
    <col min="2816" max="2816" width="15.5703125" style="2506" customWidth="1"/>
    <col min="2817" max="2821" width="18.140625" style="2506" customWidth="1"/>
    <col min="2822" max="2822" width="16.42578125" style="2506" customWidth="1"/>
    <col min="2823" max="2823" width="13.140625" style="2506" customWidth="1"/>
    <col min="2824" max="2824" width="14.85546875" style="2506" customWidth="1"/>
    <col min="2825" max="3070" width="9.140625" style="2506" customWidth="1"/>
    <col min="3071" max="3071" width="15.5703125" style="2506"/>
    <col min="3072" max="3072" width="15.5703125" style="2506" customWidth="1"/>
    <col min="3073" max="3077" width="18.140625" style="2506" customWidth="1"/>
    <col min="3078" max="3078" width="16.42578125" style="2506" customWidth="1"/>
    <col min="3079" max="3079" width="13.140625" style="2506" customWidth="1"/>
    <col min="3080" max="3080" width="14.85546875" style="2506" customWidth="1"/>
    <col min="3081" max="3326" width="9.140625" style="2506" customWidth="1"/>
    <col min="3327" max="3327" width="15.5703125" style="2506"/>
    <col min="3328" max="3328" width="15.5703125" style="2506" customWidth="1"/>
    <col min="3329" max="3333" width="18.140625" style="2506" customWidth="1"/>
    <col min="3334" max="3334" width="16.42578125" style="2506" customWidth="1"/>
    <col min="3335" max="3335" width="13.140625" style="2506" customWidth="1"/>
    <col min="3336" max="3336" width="14.85546875" style="2506" customWidth="1"/>
    <col min="3337" max="3582" width="9.140625" style="2506" customWidth="1"/>
    <col min="3583" max="3583" width="15.5703125" style="2506"/>
    <col min="3584" max="3584" width="15.5703125" style="2506" customWidth="1"/>
    <col min="3585" max="3589" width="18.140625" style="2506" customWidth="1"/>
    <col min="3590" max="3590" width="16.42578125" style="2506" customWidth="1"/>
    <col min="3591" max="3591" width="13.140625" style="2506" customWidth="1"/>
    <col min="3592" max="3592" width="14.85546875" style="2506" customWidth="1"/>
    <col min="3593" max="3838" width="9.140625" style="2506" customWidth="1"/>
    <col min="3839" max="3839" width="15.5703125" style="2506"/>
    <col min="3840" max="3840" width="15.5703125" style="2506" customWidth="1"/>
    <col min="3841" max="3845" width="18.140625" style="2506" customWidth="1"/>
    <col min="3846" max="3846" width="16.42578125" style="2506" customWidth="1"/>
    <col min="3847" max="3847" width="13.140625" style="2506" customWidth="1"/>
    <col min="3848" max="3848" width="14.85546875" style="2506" customWidth="1"/>
    <col min="3849" max="4094" width="9.140625" style="2506" customWidth="1"/>
    <col min="4095" max="4095" width="15.5703125" style="2506"/>
    <col min="4096" max="4096" width="15.5703125" style="2506" customWidth="1"/>
    <col min="4097" max="4101" width="18.140625" style="2506" customWidth="1"/>
    <col min="4102" max="4102" width="16.42578125" style="2506" customWidth="1"/>
    <col min="4103" max="4103" width="13.140625" style="2506" customWidth="1"/>
    <col min="4104" max="4104" width="14.85546875" style="2506" customWidth="1"/>
    <col min="4105" max="4350" width="9.140625" style="2506" customWidth="1"/>
    <col min="4351" max="4351" width="15.5703125" style="2506"/>
    <col min="4352" max="4352" width="15.5703125" style="2506" customWidth="1"/>
    <col min="4353" max="4357" width="18.140625" style="2506" customWidth="1"/>
    <col min="4358" max="4358" width="16.42578125" style="2506" customWidth="1"/>
    <col min="4359" max="4359" width="13.140625" style="2506" customWidth="1"/>
    <col min="4360" max="4360" width="14.85546875" style="2506" customWidth="1"/>
    <col min="4361" max="4606" width="9.140625" style="2506" customWidth="1"/>
    <col min="4607" max="4607" width="15.5703125" style="2506"/>
    <col min="4608" max="4608" width="15.5703125" style="2506" customWidth="1"/>
    <col min="4609" max="4613" width="18.140625" style="2506" customWidth="1"/>
    <col min="4614" max="4614" width="16.42578125" style="2506" customWidth="1"/>
    <col min="4615" max="4615" width="13.140625" style="2506" customWidth="1"/>
    <col min="4616" max="4616" width="14.85546875" style="2506" customWidth="1"/>
    <col min="4617" max="4862" width="9.140625" style="2506" customWidth="1"/>
    <col min="4863" max="4863" width="15.5703125" style="2506"/>
    <col min="4864" max="4864" width="15.5703125" style="2506" customWidth="1"/>
    <col min="4865" max="4869" width="18.140625" style="2506" customWidth="1"/>
    <col min="4870" max="4870" width="16.42578125" style="2506" customWidth="1"/>
    <col min="4871" max="4871" width="13.140625" style="2506" customWidth="1"/>
    <col min="4872" max="4872" width="14.85546875" style="2506" customWidth="1"/>
    <col min="4873" max="5118" width="9.140625" style="2506" customWidth="1"/>
    <col min="5119" max="5119" width="15.5703125" style="2506"/>
    <col min="5120" max="5120" width="15.5703125" style="2506" customWidth="1"/>
    <col min="5121" max="5125" width="18.140625" style="2506" customWidth="1"/>
    <col min="5126" max="5126" width="16.42578125" style="2506" customWidth="1"/>
    <col min="5127" max="5127" width="13.140625" style="2506" customWidth="1"/>
    <col min="5128" max="5128" width="14.85546875" style="2506" customWidth="1"/>
    <col min="5129" max="5374" width="9.140625" style="2506" customWidth="1"/>
    <col min="5375" max="5375" width="15.5703125" style="2506"/>
    <col min="5376" max="5376" width="15.5703125" style="2506" customWidth="1"/>
    <col min="5377" max="5381" width="18.140625" style="2506" customWidth="1"/>
    <col min="5382" max="5382" width="16.42578125" style="2506" customWidth="1"/>
    <col min="5383" max="5383" width="13.140625" style="2506" customWidth="1"/>
    <col min="5384" max="5384" width="14.85546875" style="2506" customWidth="1"/>
    <col min="5385" max="5630" width="9.140625" style="2506" customWidth="1"/>
    <col min="5631" max="5631" width="15.5703125" style="2506"/>
    <col min="5632" max="5632" width="15.5703125" style="2506" customWidth="1"/>
    <col min="5633" max="5637" width="18.140625" style="2506" customWidth="1"/>
    <col min="5638" max="5638" width="16.42578125" style="2506" customWidth="1"/>
    <col min="5639" max="5639" width="13.140625" style="2506" customWidth="1"/>
    <col min="5640" max="5640" width="14.85546875" style="2506" customWidth="1"/>
    <col min="5641" max="5886" width="9.140625" style="2506" customWidth="1"/>
    <col min="5887" max="5887" width="15.5703125" style="2506"/>
    <col min="5888" max="5888" width="15.5703125" style="2506" customWidth="1"/>
    <col min="5889" max="5893" width="18.140625" style="2506" customWidth="1"/>
    <col min="5894" max="5894" width="16.42578125" style="2506" customWidth="1"/>
    <col min="5895" max="5895" width="13.140625" style="2506" customWidth="1"/>
    <col min="5896" max="5896" width="14.85546875" style="2506" customWidth="1"/>
    <col min="5897" max="6142" width="9.140625" style="2506" customWidth="1"/>
    <col min="6143" max="6143" width="15.5703125" style="2506"/>
    <col min="6144" max="6144" width="15.5703125" style="2506" customWidth="1"/>
    <col min="6145" max="6149" width="18.140625" style="2506" customWidth="1"/>
    <col min="6150" max="6150" width="16.42578125" style="2506" customWidth="1"/>
    <col min="6151" max="6151" width="13.140625" style="2506" customWidth="1"/>
    <col min="6152" max="6152" width="14.85546875" style="2506" customWidth="1"/>
    <col min="6153" max="6398" width="9.140625" style="2506" customWidth="1"/>
    <col min="6399" max="6399" width="15.5703125" style="2506"/>
    <col min="6400" max="6400" width="15.5703125" style="2506" customWidth="1"/>
    <col min="6401" max="6405" width="18.140625" style="2506" customWidth="1"/>
    <col min="6406" max="6406" width="16.42578125" style="2506" customWidth="1"/>
    <col min="6407" max="6407" width="13.140625" style="2506" customWidth="1"/>
    <col min="6408" max="6408" width="14.85546875" style="2506" customWidth="1"/>
    <col min="6409" max="6654" width="9.140625" style="2506" customWidth="1"/>
    <col min="6655" max="6655" width="15.5703125" style="2506"/>
    <col min="6656" max="6656" width="15.5703125" style="2506" customWidth="1"/>
    <col min="6657" max="6661" width="18.140625" style="2506" customWidth="1"/>
    <col min="6662" max="6662" width="16.42578125" style="2506" customWidth="1"/>
    <col min="6663" max="6663" width="13.140625" style="2506" customWidth="1"/>
    <col min="6664" max="6664" width="14.85546875" style="2506" customWidth="1"/>
    <col min="6665" max="6910" width="9.140625" style="2506" customWidth="1"/>
    <col min="6911" max="6911" width="15.5703125" style="2506"/>
    <col min="6912" max="6912" width="15.5703125" style="2506" customWidth="1"/>
    <col min="6913" max="6917" width="18.140625" style="2506" customWidth="1"/>
    <col min="6918" max="6918" width="16.42578125" style="2506" customWidth="1"/>
    <col min="6919" max="6919" width="13.140625" style="2506" customWidth="1"/>
    <col min="6920" max="6920" width="14.85546875" style="2506" customWidth="1"/>
    <col min="6921" max="7166" width="9.140625" style="2506" customWidth="1"/>
    <col min="7167" max="7167" width="15.5703125" style="2506"/>
    <col min="7168" max="7168" width="15.5703125" style="2506" customWidth="1"/>
    <col min="7169" max="7173" width="18.140625" style="2506" customWidth="1"/>
    <col min="7174" max="7174" width="16.42578125" style="2506" customWidth="1"/>
    <col min="7175" max="7175" width="13.140625" style="2506" customWidth="1"/>
    <col min="7176" max="7176" width="14.85546875" style="2506" customWidth="1"/>
    <col min="7177" max="7422" width="9.140625" style="2506" customWidth="1"/>
    <col min="7423" max="7423" width="15.5703125" style="2506"/>
    <col min="7424" max="7424" width="15.5703125" style="2506" customWidth="1"/>
    <col min="7425" max="7429" width="18.140625" style="2506" customWidth="1"/>
    <col min="7430" max="7430" width="16.42578125" style="2506" customWidth="1"/>
    <col min="7431" max="7431" width="13.140625" style="2506" customWidth="1"/>
    <col min="7432" max="7432" width="14.85546875" style="2506" customWidth="1"/>
    <col min="7433" max="7678" width="9.140625" style="2506" customWidth="1"/>
    <col min="7679" max="7679" width="15.5703125" style="2506"/>
    <col min="7680" max="7680" width="15.5703125" style="2506" customWidth="1"/>
    <col min="7681" max="7685" width="18.140625" style="2506" customWidth="1"/>
    <col min="7686" max="7686" width="16.42578125" style="2506" customWidth="1"/>
    <col min="7687" max="7687" width="13.140625" style="2506" customWidth="1"/>
    <col min="7688" max="7688" width="14.85546875" style="2506" customWidth="1"/>
    <col min="7689" max="7934" width="9.140625" style="2506" customWidth="1"/>
    <col min="7935" max="7935" width="15.5703125" style="2506"/>
    <col min="7936" max="7936" width="15.5703125" style="2506" customWidth="1"/>
    <col min="7937" max="7941" width="18.140625" style="2506" customWidth="1"/>
    <col min="7942" max="7942" width="16.42578125" style="2506" customWidth="1"/>
    <col min="7943" max="7943" width="13.140625" style="2506" customWidth="1"/>
    <col min="7944" max="7944" width="14.85546875" style="2506" customWidth="1"/>
    <col min="7945" max="8190" width="9.140625" style="2506" customWidth="1"/>
    <col min="8191" max="8191" width="15.5703125" style="2506"/>
    <col min="8192" max="8192" width="15.5703125" style="2506" customWidth="1"/>
    <col min="8193" max="8197" width="18.140625" style="2506" customWidth="1"/>
    <col min="8198" max="8198" width="16.42578125" style="2506" customWidth="1"/>
    <col min="8199" max="8199" width="13.140625" style="2506" customWidth="1"/>
    <col min="8200" max="8200" width="14.85546875" style="2506" customWidth="1"/>
    <col min="8201" max="8446" width="9.140625" style="2506" customWidth="1"/>
    <col min="8447" max="8447" width="15.5703125" style="2506"/>
    <col min="8448" max="8448" width="15.5703125" style="2506" customWidth="1"/>
    <col min="8449" max="8453" width="18.140625" style="2506" customWidth="1"/>
    <col min="8454" max="8454" width="16.42578125" style="2506" customWidth="1"/>
    <col min="8455" max="8455" width="13.140625" style="2506" customWidth="1"/>
    <col min="8456" max="8456" width="14.85546875" style="2506" customWidth="1"/>
    <col min="8457" max="8702" width="9.140625" style="2506" customWidth="1"/>
    <col min="8703" max="8703" width="15.5703125" style="2506"/>
    <col min="8704" max="8704" width="15.5703125" style="2506" customWidth="1"/>
    <col min="8705" max="8709" width="18.140625" style="2506" customWidth="1"/>
    <col min="8710" max="8710" width="16.42578125" style="2506" customWidth="1"/>
    <col min="8711" max="8711" width="13.140625" style="2506" customWidth="1"/>
    <col min="8712" max="8712" width="14.85546875" style="2506" customWidth="1"/>
    <col min="8713" max="8958" width="9.140625" style="2506" customWidth="1"/>
    <col min="8959" max="8959" width="15.5703125" style="2506"/>
    <col min="8960" max="8960" width="15.5703125" style="2506" customWidth="1"/>
    <col min="8961" max="8965" width="18.140625" style="2506" customWidth="1"/>
    <col min="8966" max="8966" width="16.42578125" style="2506" customWidth="1"/>
    <col min="8967" max="8967" width="13.140625" style="2506" customWidth="1"/>
    <col min="8968" max="8968" width="14.85546875" style="2506" customWidth="1"/>
    <col min="8969" max="9214" width="9.140625" style="2506" customWidth="1"/>
    <col min="9215" max="9215" width="15.5703125" style="2506"/>
    <col min="9216" max="9216" width="15.5703125" style="2506" customWidth="1"/>
    <col min="9217" max="9221" width="18.140625" style="2506" customWidth="1"/>
    <col min="9222" max="9222" width="16.42578125" style="2506" customWidth="1"/>
    <col min="9223" max="9223" width="13.140625" style="2506" customWidth="1"/>
    <col min="9224" max="9224" width="14.85546875" style="2506" customWidth="1"/>
    <col min="9225" max="9470" width="9.140625" style="2506" customWidth="1"/>
    <col min="9471" max="9471" width="15.5703125" style="2506"/>
    <col min="9472" max="9472" width="15.5703125" style="2506" customWidth="1"/>
    <col min="9473" max="9477" width="18.140625" style="2506" customWidth="1"/>
    <col min="9478" max="9478" width="16.42578125" style="2506" customWidth="1"/>
    <col min="9479" max="9479" width="13.140625" style="2506" customWidth="1"/>
    <col min="9480" max="9480" width="14.85546875" style="2506" customWidth="1"/>
    <col min="9481" max="9726" width="9.140625" style="2506" customWidth="1"/>
    <col min="9727" max="9727" width="15.5703125" style="2506"/>
    <col min="9728" max="9728" width="15.5703125" style="2506" customWidth="1"/>
    <col min="9729" max="9733" width="18.140625" style="2506" customWidth="1"/>
    <col min="9734" max="9734" width="16.42578125" style="2506" customWidth="1"/>
    <col min="9735" max="9735" width="13.140625" style="2506" customWidth="1"/>
    <col min="9736" max="9736" width="14.85546875" style="2506" customWidth="1"/>
    <col min="9737" max="9982" width="9.140625" style="2506" customWidth="1"/>
    <col min="9983" max="9983" width="15.5703125" style="2506"/>
    <col min="9984" max="9984" width="15.5703125" style="2506" customWidth="1"/>
    <col min="9985" max="9989" width="18.140625" style="2506" customWidth="1"/>
    <col min="9990" max="9990" width="16.42578125" style="2506" customWidth="1"/>
    <col min="9991" max="9991" width="13.140625" style="2506" customWidth="1"/>
    <col min="9992" max="9992" width="14.85546875" style="2506" customWidth="1"/>
    <col min="9993" max="10238" width="9.140625" style="2506" customWidth="1"/>
    <col min="10239" max="10239" width="15.5703125" style="2506"/>
    <col min="10240" max="10240" width="15.5703125" style="2506" customWidth="1"/>
    <col min="10241" max="10245" width="18.140625" style="2506" customWidth="1"/>
    <col min="10246" max="10246" width="16.42578125" style="2506" customWidth="1"/>
    <col min="10247" max="10247" width="13.140625" style="2506" customWidth="1"/>
    <col min="10248" max="10248" width="14.85546875" style="2506" customWidth="1"/>
    <col min="10249" max="10494" width="9.140625" style="2506" customWidth="1"/>
    <col min="10495" max="10495" width="15.5703125" style="2506"/>
    <col min="10496" max="10496" width="15.5703125" style="2506" customWidth="1"/>
    <col min="10497" max="10501" width="18.140625" style="2506" customWidth="1"/>
    <col min="10502" max="10502" width="16.42578125" style="2506" customWidth="1"/>
    <col min="10503" max="10503" width="13.140625" style="2506" customWidth="1"/>
    <col min="10504" max="10504" width="14.85546875" style="2506" customWidth="1"/>
    <col min="10505" max="10750" width="9.140625" style="2506" customWidth="1"/>
    <col min="10751" max="10751" width="15.5703125" style="2506"/>
    <col min="10752" max="10752" width="15.5703125" style="2506" customWidth="1"/>
    <col min="10753" max="10757" width="18.140625" style="2506" customWidth="1"/>
    <col min="10758" max="10758" width="16.42578125" style="2506" customWidth="1"/>
    <col min="10759" max="10759" width="13.140625" style="2506" customWidth="1"/>
    <col min="10760" max="10760" width="14.85546875" style="2506" customWidth="1"/>
    <col min="10761" max="11006" width="9.140625" style="2506" customWidth="1"/>
    <col min="11007" max="11007" width="15.5703125" style="2506"/>
    <col min="11008" max="11008" width="15.5703125" style="2506" customWidth="1"/>
    <col min="11009" max="11013" width="18.140625" style="2506" customWidth="1"/>
    <col min="11014" max="11014" width="16.42578125" style="2506" customWidth="1"/>
    <col min="11015" max="11015" width="13.140625" style="2506" customWidth="1"/>
    <col min="11016" max="11016" width="14.85546875" style="2506" customWidth="1"/>
    <col min="11017" max="11262" width="9.140625" style="2506" customWidth="1"/>
    <col min="11263" max="11263" width="15.5703125" style="2506"/>
    <col min="11264" max="11264" width="15.5703125" style="2506" customWidth="1"/>
    <col min="11265" max="11269" width="18.140625" style="2506" customWidth="1"/>
    <col min="11270" max="11270" width="16.42578125" style="2506" customWidth="1"/>
    <col min="11271" max="11271" width="13.140625" style="2506" customWidth="1"/>
    <col min="11272" max="11272" width="14.85546875" style="2506" customWidth="1"/>
    <col min="11273" max="11518" width="9.140625" style="2506" customWidth="1"/>
    <col min="11519" max="11519" width="15.5703125" style="2506"/>
    <col min="11520" max="11520" width="15.5703125" style="2506" customWidth="1"/>
    <col min="11521" max="11525" width="18.140625" style="2506" customWidth="1"/>
    <col min="11526" max="11526" width="16.42578125" style="2506" customWidth="1"/>
    <col min="11527" max="11527" width="13.140625" style="2506" customWidth="1"/>
    <col min="11528" max="11528" width="14.85546875" style="2506" customWidth="1"/>
    <col min="11529" max="11774" width="9.140625" style="2506" customWidth="1"/>
    <col min="11775" max="11775" width="15.5703125" style="2506"/>
    <col min="11776" max="11776" width="15.5703125" style="2506" customWidth="1"/>
    <col min="11777" max="11781" width="18.140625" style="2506" customWidth="1"/>
    <col min="11782" max="11782" width="16.42578125" style="2506" customWidth="1"/>
    <col min="11783" max="11783" width="13.140625" style="2506" customWidth="1"/>
    <col min="11784" max="11784" width="14.85546875" style="2506" customWidth="1"/>
    <col min="11785" max="12030" width="9.140625" style="2506" customWidth="1"/>
    <col min="12031" max="12031" width="15.5703125" style="2506"/>
    <col min="12032" max="12032" width="15.5703125" style="2506" customWidth="1"/>
    <col min="12033" max="12037" width="18.140625" style="2506" customWidth="1"/>
    <col min="12038" max="12038" width="16.42578125" style="2506" customWidth="1"/>
    <col min="12039" max="12039" width="13.140625" style="2506" customWidth="1"/>
    <col min="12040" max="12040" width="14.85546875" style="2506" customWidth="1"/>
    <col min="12041" max="12286" width="9.140625" style="2506" customWidth="1"/>
    <col min="12287" max="12287" width="15.5703125" style="2506"/>
    <col min="12288" max="12288" width="15.5703125" style="2506" customWidth="1"/>
    <col min="12289" max="12293" width="18.140625" style="2506" customWidth="1"/>
    <col min="12294" max="12294" width="16.42578125" style="2506" customWidth="1"/>
    <col min="12295" max="12295" width="13.140625" style="2506" customWidth="1"/>
    <col min="12296" max="12296" width="14.85546875" style="2506" customWidth="1"/>
    <col min="12297" max="12542" width="9.140625" style="2506" customWidth="1"/>
    <col min="12543" max="12543" width="15.5703125" style="2506"/>
    <col min="12544" max="12544" width="15.5703125" style="2506" customWidth="1"/>
    <col min="12545" max="12549" width="18.140625" style="2506" customWidth="1"/>
    <col min="12550" max="12550" width="16.42578125" style="2506" customWidth="1"/>
    <col min="12551" max="12551" width="13.140625" style="2506" customWidth="1"/>
    <col min="12552" max="12552" width="14.85546875" style="2506" customWidth="1"/>
    <col min="12553" max="12798" width="9.140625" style="2506" customWidth="1"/>
    <col min="12799" max="12799" width="15.5703125" style="2506"/>
    <col min="12800" max="12800" width="15.5703125" style="2506" customWidth="1"/>
    <col min="12801" max="12805" width="18.140625" style="2506" customWidth="1"/>
    <col min="12806" max="12806" width="16.42578125" style="2506" customWidth="1"/>
    <col min="12807" max="12807" width="13.140625" style="2506" customWidth="1"/>
    <col min="12808" max="12808" width="14.85546875" style="2506" customWidth="1"/>
    <col min="12809" max="13054" width="9.140625" style="2506" customWidth="1"/>
    <col min="13055" max="13055" width="15.5703125" style="2506"/>
    <col min="13056" max="13056" width="15.5703125" style="2506" customWidth="1"/>
    <col min="13057" max="13061" width="18.140625" style="2506" customWidth="1"/>
    <col min="13062" max="13062" width="16.42578125" style="2506" customWidth="1"/>
    <col min="13063" max="13063" width="13.140625" style="2506" customWidth="1"/>
    <col min="13064" max="13064" width="14.85546875" style="2506" customWidth="1"/>
    <col min="13065" max="13310" width="9.140625" style="2506" customWidth="1"/>
    <col min="13311" max="13311" width="15.5703125" style="2506"/>
    <col min="13312" max="13312" width="15.5703125" style="2506" customWidth="1"/>
    <col min="13313" max="13317" width="18.140625" style="2506" customWidth="1"/>
    <col min="13318" max="13318" width="16.42578125" style="2506" customWidth="1"/>
    <col min="13319" max="13319" width="13.140625" style="2506" customWidth="1"/>
    <col min="13320" max="13320" width="14.85546875" style="2506" customWidth="1"/>
    <col min="13321" max="13566" width="9.140625" style="2506" customWidth="1"/>
    <col min="13567" max="13567" width="15.5703125" style="2506"/>
    <col min="13568" max="13568" width="15.5703125" style="2506" customWidth="1"/>
    <col min="13569" max="13573" width="18.140625" style="2506" customWidth="1"/>
    <col min="13574" max="13574" width="16.42578125" style="2506" customWidth="1"/>
    <col min="13575" max="13575" width="13.140625" style="2506" customWidth="1"/>
    <col min="13576" max="13576" width="14.85546875" style="2506" customWidth="1"/>
    <col min="13577" max="13822" width="9.140625" style="2506" customWidth="1"/>
    <col min="13823" max="13823" width="15.5703125" style="2506"/>
    <col min="13824" max="13824" width="15.5703125" style="2506" customWidth="1"/>
    <col min="13825" max="13829" width="18.140625" style="2506" customWidth="1"/>
    <col min="13830" max="13830" width="16.42578125" style="2506" customWidth="1"/>
    <col min="13831" max="13831" width="13.140625" style="2506" customWidth="1"/>
    <col min="13832" max="13832" width="14.85546875" style="2506" customWidth="1"/>
    <col min="13833" max="14078" width="9.140625" style="2506" customWidth="1"/>
    <col min="14079" max="14079" width="15.5703125" style="2506"/>
    <col min="14080" max="14080" width="15.5703125" style="2506" customWidth="1"/>
    <col min="14081" max="14085" width="18.140625" style="2506" customWidth="1"/>
    <col min="14086" max="14086" width="16.42578125" style="2506" customWidth="1"/>
    <col min="14087" max="14087" width="13.140625" style="2506" customWidth="1"/>
    <col min="14088" max="14088" width="14.85546875" style="2506" customWidth="1"/>
    <col min="14089" max="14334" width="9.140625" style="2506" customWidth="1"/>
    <col min="14335" max="14335" width="15.5703125" style="2506"/>
    <col min="14336" max="14336" width="15.5703125" style="2506" customWidth="1"/>
    <col min="14337" max="14341" width="18.140625" style="2506" customWidth="1"/>
    <col min="14342" max="14342" width="16.42578125" style="2506" customWidth="1"/>
    <col min="14343" max="14343" width="13.140625" style="2506" customWidth="1"/>
    <col min="14344" max="14344" width="14.85546875" style="2506" customWidth="1"/>
    <col min="14345" max="14590" width="9.140625" style="2506" customWidth="1"/>
    <col min="14591" max="14591" width="15.5703125" style="2506"/>
    <col min="14592" max="14592" width="15.5703125" style="2506" customWidth="1"/>
    <col min="14593" max="14597" width="18.140625" style="2506" customWidth="1"/>
    <col min="14598" max="14598" width="16.42578125" style="2506" customWidth="1"/>
    <col min="14599" max="14599" width="13.140625" style="2506" customWidth="1"/>
    <col min="14600" max="14600" width="14.85546875" style="2506" customWidth="1"/>
    <col min="14601" max="14846" width="9.140625" style="2506" customWidth="1"/>
    <col min="14847" max="14847" width="15.5703125" style="2506"/>
    <col min="14848" max="14848" width="15.5703125" style="2506" customWidth="1"/>
    <col min="14849" max="14853" width="18.140625" style="2506" customWidth="1"/>
    <col min="14854" max="14854" width="16.42578125" style="2506" customWidth="1"/>
    <col min="14855" max="14855" width="13.140625" style="2506" customWidth="1"/>
    <col min="14856" max="14856" width="14.85546875" style="2506" customWidth="1"/>
    <col min="14857" max="15102" width="9.140625" style="2506" customWidth="1"/>
    <col min="15103" max="15103" width="15.5703125" style="2506"/>
    <col min="15104" max="15104" width="15.5703125" style="2506" customWidth="1"/>
    <col min="15105" max="15109" width="18.140625" style="2506" customWidth="1"/>
    <col min="15110" max="15110" width="16.42578125" style="2506" customWidth="1"/>
    <col min="15111" max="15111" width="13.140625" style="2506" customWidth="1"/>
    <col min="15112" max="15112" width="14.85546875" style="2506" customWidth="1"/>
    <col min="15113" max="15358" width="9.140625" style="2506" customWidth="1"/>
    <col min="15359" max="15359" width="15.5703125" style="2506"/>
    <col min="15360" max="15360" width="15.5703125" style="2506" customWidth="1"/>
    <col min="15361" max="15365" width="18.140625" style="2506" customWidth="1"/>
    <col min="15366" max="15366" width="16.42578125" style="2506" customWidth="1"/>
    <col min="15367" max="15367" width="13.140625" style="2506" customWidth="1"/>
    <col min="15368" max="15368" width="14.85546875" style="2506" customWidth="1"/>
    <col min="15369" max="15614" width="9.140625" style="2506" customWidth="1"/>
    <col min="15615" max="15615" width="15.5703125" style="2506"/>
    <col min="15616" max="15616" width="15.5703125" style="2506" customWidth="1"/>
    <col min="15617" max="15621" width="18.140625" style="2506" customWidth="1"/>
    <col min="15622" max="15622" width="16.42578125" style="2506" customWidth="1"/>
    <col min="15623" max="15623" width="13.140625" style="2506" customWidth="1"/>
    <col min="15624" max="15624" width="14.85546875" style="2506" customWidth="1"/>
    <col min="15625" max="15870" width="9.140625" style="2506" customWidth="1"/>
    <col min="15871" max="15871" width="15.5703125" style="2506"/>
    <col min="15872" max="15872" width="15.5703125" style="2506" customWidth="1"/>
    <col min="15873" max="15877" width="18.140625" style="2506" customWidth="1"/>
    <col min="15878" max="15878" width="16.42578125" style="2506" customWidth="1"/>
    <col min="15879" max="15879" width="13.140625" style="2506" customWidth="1"/>
    <col min="15880" max="15880" width="14.85546875" style="2506" customWidth="1"/>
    <col min="15881" max="16126" width="9.140625" style="2506" customWidth="1"/>
    <col min="16127" max="16127" width="15.5703125" style="2506"/>
    <col min="16128" max="16128" width="15.5703125" style="2506" customWidth="1"/>
    <col min="16129" max="16133" width="18.140625" style="2506" customWidth="1"/>
    <col min="16134" max="16134" width="16.42578125" style="2506" customWidth="1"/>
    <col min="16135" max="16135" width="13.140625" style="2506" customWidth="1"/>
    <col min="16136" max="16136" width="14.85546875" style="2506" customWidth="1"/>
    <col min="16137" max="16382" width="9.140625" style="2506" customWidth="1"/>
    <col min="16383" max="16384" width="15.5703125" style="2506"/>
  </cols>
  <sheetData>
    <row r="1" spans="1:11" ht="25.5">
      <c r="A1" s="2429" t="s">
        <v>322</v>
      </c>
      <c r="B1" s="2503"/>
      <c r="C1" s="2504"/>
      <c r="D1" s="2504"/>
      <c r="E1" s="2504"/>
      <c r="F1" s="2504"/>
      <c r="G1" s="2504"/>
      <c r="H1" s="2504"/>
      <c r="I1" s="2504"/>
      <c r="J1" s="2505"/>
    </row>
    <row r="2" spans="1:11" s="2508" customFormat="1" ht="20.100000000000001" customHeight="1" thickBot="1">
      <c r="A2" s="2464" t="s">
        <v>825</v>
      </c>
      <c r="B2" s="2465"/>
      <c r="C2" s="2465"/>
      <c r="D2" s="2465"/>
      <c r="E2" s="2465"/>
      <c r="F2" s="2465"/>
      <c r="G2" s="2465"/>
      <c r="H2" s="2465"/>
      <c r="I2" s="2465"/>
      <c r="J2" s="2507"/>
    </row>
    <row r="3" spans="1:11" s="2513" customFormat="1" ht="16.5" customHeight="1" thickBot="1">
      <c r="A3" s="2509" t="s">
        <v>1691</v>
      </c>
      <c r="B3" s="2510">
        <v>2008</v>
      </c>
      <c r="C3" s="2510">
        <v>2009</v>
      </c>
      <c r="D3" s="2510">
        <v>2010</v>
      </c>
      <c r="E3" s="2510">
        <v>2011</v>
      </c>
      <c r="F3" s="2510">
        <v>2012</v>
      </c>
      <c r="G3" s="2510">
        <v>2013</v>
      </c>
      <c r="H3" s="2511">
        <v>2014</v>
      </c>
      <c r="I3" s="2511">
        <v>2015</v>
      </c>
      <c r="J3" s="2512">
        <v>2016</v>
      </c>
    </row>
    <row r="4" spans="1:11" ht="15.75" customHeight="1">
      <c r="A4" s="2514" t="s">
        <v>1692</v>
      </c>
      <c r="B4" s="2515">
        <v>54215.79</v>
      </c>
      <c r="C4" s="2515">
        <v>50108.65</v>
      </c>
      <c r="D4" s="2515">
        <v>42075.67</v>
      </c>
      <c r="E4" s="2515">
        <v>33131.83</v>
      </c>
      <c r="F4" s="2515">
        <v>34136.57</v>
      </c>
      <c r="G4" s="2516">
        <v>45824.443752799998</v>
      </c>
      <c r="H4" s="2515">
        <v>40667.56</v>
      </c>
      <c r="I4" s="2516">
        <v>32385.71</v>
      </c>
      <c r="J4" s="2517">
        <v>27607.85</v>
      </c>
    </row>
    <row r="5" spans="1:11" ht="15.75" customHeight="1">
      <c r="A5" s="2514" t="s">
        <v>1693</v>
      </c>
      <c r="B5" s="2515">
        <v>56908.42</v>
      </c>
      <c r="C5" s="2515">
        <v>48113.06</v>
      </c>
      <c r="D5" s="2515">
        <v>41410.1</v>
      </c>
      <c r="E5" s="2515">
        <v>33246.07</v>
      </c>
      <c r="F5" s="2515">
        <v>33857.370000000003</v>
      </c>
      <c r="G5" s="2516">
        <v>47295.845573990002</v>
      </c>
      <c r="H5" s="2515">
        <v>36923.612999999998</v>
      </c>
      <c r="I5" s="2516">
        <v>29566.959999999999</v>
      </c>
      <c r="J5" s="2517">
        <v>27568.38</v>
      </c>
    </row>
    <row r="6" spans="1:11" ht="15.75" customHeight="1">
      <c r="A6" s="2514" t="s">
        <v>1694</v>
      </c>
      <c r="B6" s="2515">
        <v>59756.51</v>
      </c>
      <c r="C6" s="2515">
        <v>47081.9</v>
      </c>
      <c r="D6" s="2515">
        <v>40667.03</v>
      </c>
      <c r="E6" s="2515">
        <v>33221.800000000003</v>
      </c>
      <c r="F6" s="2515">
        <v>35197.440000000002</v>
      </c>
      <c r="G6" s="2516">
        <v>47884.124518479999</v>
      </c>
      <c r="H6" s="2515">
        <v>37399.22</v>
      </c>
      <c r="I6" s="2516">
        <v>29357.21</v>
      </c>
      <c r="J6" s="2517">
        <v>27336.38</v>
      </c>
    </row>
    <row r="7" spans="1:11" ht="15.75" customHeight="1">
      <c r="A7" s="2514" t="s">
        <v>1695</v>
      </c>
      <c r="B7" s="2515">
        <v>60815.85</v>
      </c>
      <c r="C7" s="2515">
        <v>45914.47</v>
      </c>
      <c r="D7" s="2515">
        <v>40322.01</v>
      </c>
      <c r="E7" s="2515">
        <v>32835.33</v>
      </c>
      <c r="F7" s="2515">
        <v>36660.89</v>
      </c>
      <c r="G7" s="2516">
        <v>47903.09</v>
      </c>
      <c r="H7" s="2515">
        <v>37105.269999999997</v>
      </c>
      <c r="I7" s="2516">
        <v>29829.75</v>
      </c>
      <c r="J7" s="2517">
        <v>26614.81</v>
      </c>
    </row>
    <row r="8" spans="1:11" ht="15.75" customHeight="1">
      <c r="A8" s="2514" t="s">
        <v>1696</v>
      </c>
      <c r="B8" s="2515">
        <v>59180.14</v>
      </c>
      <c r="C8" s="2515">
        <v>44836.4</v>
      </c>
      <c r="D8" s="2515">
        <v>38815.79</v>
      </c>
      <c r="E8" s="2515">
        <v>32100.81</v>
      </c>
      <c r="F8" s="2515">
        <v>36839.53</v>
      </c>
      <c r="G8" s="2516">
        <v>47702.879999999997</v>
      </c>
      <c r="H8" s="2515">
        <v>35398.1</v>
      </c>
      <c r="I8" s="2516">
        <v>28566.54</v>
      </c>
      <c r="J8" s="2517">
        <v>26594.39</v>
      </c>
      <c r="K8" s="2518"/>
    </row>
    <row r="9" spans="1:11" ht="15.75" customHeight="1">
      <c r="A9" s="2514" t="s">
        <v>1697</v>
      </c>
      <c r="B9" s="2515">
        <v>59157.15</v>
      </c>
      <c r="C9" s="2515">
        <v>43462.74</v>
      </c>
      <c r="D9" s="2515">
        <v>37468.44</v>
      </c>
      <c r="E9" s="2515">
        <v>31890.91</v>
      </c>
      <c r="F9" s="2515">
        <v>35412.5</v>
      </c>
      <c r="G9" s="2516">
        <v>44957</v>
      </c>
      <c r="H9" s="2515">
        <v>37330.03</v>
      </c>
      <c r="I9" s="2516">
        <v>28335.21</v>
      </c>
      <c r="J9" s="2517">
        <v>26505.5</v>
      </c>
      <c r="K9" s="2518"/>
    </row>
    <row r="10" spans="1:11" ht="15.75" customHeight="1">
      <c r="A10" s="2514" t="s">
        <v>1698</v>
      </c>
      <c r="B10" s="2515">
        <v>60342.13</v>
      </c>
      <c r="C10" s="2515">
        <v>43351.39</v>
      </c>
      <c r="D10" s="2515">
        <v>37155.19</v>
      </c>
      <c r="E10" s="2515">
        <v>32521.71</v>
      </c>
      <c r="F10" s="2515">
        <v>36285.322</v>
      </c>
      <c r="G10" s="1022">
        <v>45834.11</v>
      </c>
      <c r="H10" s="2515">
        <v>39065.42</v>
      </c>
      <c r="I10" s="1022">
        <v>31222.81</v>
      </c>
      <c r="J10" s="1021">
        <v>25581.58</v>
      </c>
      <c r="K10" s="2518"/>
    </row>
    <row r="11" spans="1:11" ht="15.75" customHeight="1">
      <c r="A11" s="2514" t="s">
        <v>1699</v>
      </c>
      <c r="B11" s="2515">
        <v>60201.74</v>
      </c>
      <c r="C11" s="2515">
        <v>41754.31</v>
      </c>
      <c r="D11" s="2515">
        <v>36769.65</v>
      </c>
      <c r="E11" s="2515">
        <v>32914.97</v>
      </c>
      <c r="F11" s="2515">
        <v>39509.81</v>
      </c>
      <c r="G11" s="1022">
        <v>45428.84</v>
      </c>
      <c r="H11" s="2515">
        <v>38705.71</v>
      </c>
      <c r="I11" s="1022">
        <v>30637.17</v>
      </c>
      <c r="J11" s="1021">
        <v>25031.93</v>
      </c>
    </row>
    <row r="12" spans="1:11" ht="15.75" customHeight="1">
      <c r="A12" s="2514" t="s">
        <v>1700</v>
      </c>
      <c r="B12" s="2515">
        <v>62081.86</v>
      </c>
      <c r="C12" s="2515">
        <v>43343.33</v>
      </c>
      <c r="D12" s="2515">
        <v>34589.01</v>
      </c>
      <c r="E12" s="2515">
        <v>31740.23</v>
      </c>
      <c r="F12" s="2515">
        <v>40640.400000000001</v>
      </c>
      <c r="G12" s="1022">
        <v>44108.480000000003</v>
      </c>
      <c r="H12" s="2515">
        <v>38278.620000000003</v>
      </c>
      <c r="I12" s="1022">
        <v>29880.21</v>
      </c>
      <c r="J12" s="1021">
        <v>23806.51</v>
      </c>
    </row>
    <row r="13" spans="1:11" ht="15.75" customHeight="1">
      <c r="A13" s="2514" t="s">
        <v>1701</v>
      </c>
      <c r="B13" s="2515">
        <v>58534.15</v>
      </c>
      <c r="C13" s="2515">
        <v>43054.77</v>
      </c>
      <c r="D13" s="2515">
        <v>33597.017</v>
      </c>
      <c r="E13" s="2515">
        <v>32594.69</v>
      </c>
      <c r="F13" s="2515">
        <v>42167.41</v>
      </c>
      <c r="G13" s="1022">
        <v>44155.11</v>
      </c>
      <c r="H13" s="2515">
        <v>36280.25</v>
      </c>
      <c r="I13" s="1022">
        <v>30336.36</v>
      </c>
      <c r="J13" s="1021">
        <v>23689.87</v>
      </c>
    </row>
    <row r="14" spans="1:11" ht="15.75" customHeight="1">
      <c r="A14" s="2514" t="s">
        <v>1702</v>
      </c>
      <c r="B14" s="2515">
        <v>57480.5</v>
      </c>
      <c r="C14" s="2515">
        <v>43024.68</v>
      </c>
      <c r="D14" s="2515">
        <v>33059.298999999999</v>
      </c>
      <c r="E14" s="2515">
        <v>32125.22</v>
      </c>
      <c r="F14" s="2515">
        <v>42568.26</v>
      </c>
      <c r="G14" s="1022">
        <v>43414.2</v>
      </c>
      <c r="H14" s="2515">
        <v>35248.660000000003</v>
      </c>
      <c r="I14" s="1022">
        <v>29263.02</v>
      </c>
      <c r="J14" s="1021">
        <v>25081.22</v>
      </c>
    </row>
    <row r="15" spans="1:11" ht="15.75" customHeight="1" thickBot="1">
      <c r="A15" s="2519" t="s">
        <v>1703</v>
      </c>
      <c r="B15" s="2520">
        <v>53000.36</v>
      </c>
      <c r="C15" s="2520">
        <v>42382.49</v>
      </c>
      <c r="D15" s="2520">
        <v>32339.252</v>
      </c>
      <c r="E15" s="2520">
        <v>32639.78</v>
      </c>
      <c r="F15" s="2520">
        <v>43830.42</v>
      </c>
      <c r="G15" s="2521">
        <v>42847.31</v>
      </c>
      <c r="H15" s="2520">
        <v>34241.54</v>
      </c>
      <c r="I15" s="2521">
        <v>28284.82</v>
      </c>
      <c r="J15" s="2522">
        <v>26990.58</v>
      </c>
    </row>
    <row r="16" spans="1:11" ht="15" thickTop="1">
      <c r="A16" s="2523"/>
      <c r="B16" s="2524"/>
      <c r="C16" s="2524"/>
      <c r="D16" s="2524"/>
      <c r="E16" s="2524"/>
      <c r="F16" s="2524"/>
      <c r="G16" s="2524"/>
      <c r="H16" s="2524"/>
      <c r="I16" s="2524"/>
      <c r="J16" s="2525"/>
    </row>
    <row r="17" spans="1:10" ht="15" thickBot="1">
      <c r="A17" s="2526" t="s">
        <v>369</v>
      </c>
      <c r="B17" s="2527"/>
      <c r="C17" s="2527"/>
      <c r="D17" s="2527"/>
      <c r="E17" s="2527"/>
      <c r="F17" s="2527"/>
      <c r="G17" s="2527"/>
      <c r="H17" s="2527"/>
      <c r="I17" s="2527"/>
      <c r="J17" s="2528"/>
    </row>
    <row r="21" spans="1:10">
      <c r="I21" s="2529"/>
    </row>
    <row r="26" spans="1:10">
      <c r="G26" s="2506" t="s">
        <v>244</v>
      </c>
    </row>
  </sheetData>
  <hyperlinks>
    <hyperlink ref="A1" location="Menu!A1" display="Return to Menu"/>
  </hyperlinks>
  <pageMargins left="0.7" right="0.7" top="0.75" bottom="0.75" header="0.3" footer="0.3"/>
  <pageSetup paperSize="9" scale="8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31"/>
  <sheetViews>
    <sheetView view="pageBreakPreview" zoomScaleSheetLayoutView="100" workbookViewId="0">
      <pane xSplit="1" ySplit="4" topLeftCell="B113" activePane="bottomRight" state="frozen"/>
      <selection activeCell="D116" sqref="D116"/>
      <selection pane="topRight" activeCell="D116" sqref="D116"/>
      <selection pane="bottomLeft" activeCell="D116" sqref="D116"/>
      <selection pane="bottomRight"/>
    </sheetView>
  </sheetViews>
  <sheetFormatPr defaultRowHeight="14.25"/>
  <cols>
    <col min="1" max="1" width="16.7109375" style="2506" customWidth="1"/>
    <col min="2" max="7" width="14.7109375" style="2506" customWidth="1"/>
    <col min="8" max="227" width="9.140625" style="2506"/>
    <col min="228" max="228" width="16.7109375" style="2506" customWidth="1"/>
    <col min="229" max="234" width="14.7109375" style="2506" customWidth="1"/>
    <col min="235" max="256" width="9.140625" style="2506"/>
    <col min="257" max="257" width="16.7109375" style="2506" customWidth="1"/>
    <col min="258" max="263" width="14.7109375" style="2506" customWidth="1"/>
    <col min="264" max="483" width="9.140625" style="2506"/>
    <col min="484" max="484" width="16.7109375" style="2506" customWidth="1"/>
    <col min="485" max="490" width="14.7109375" style="2506" customWidth="1"/>
    <col min="491" max="512" width="9.140625" style="2506"/>
    <col min="513" max="513" width="16.7109375" style="2506" customWidth="1"/>
    <col min="514" max="519" width="14.7109375" style="2506" customWidth="1"/>
    <col min="520" max="739" width="9.140625" style="2506"/>
    <col min="740" max="740" width="16.7109375" style="2506" customWidth="1"/>
    <col min="741" max="746" width="14.7109375" style="2506" customWidth="1"/>
    <col min="747" max="768" width="9.140625" style="2506"/>
    <col min="769" max="769" width="16.7109375" style="2506" customWidth="1"/>
    <col min="770" max="775" width="14.7109375" style="2506" customWidth="1"/>
    <col min="776" max="995" width="9.140625" style="2506"/>
    <col min="996" max="996" width="16.7109375" style="2506" customWidth="1"/>
    <col min="997" max="1002" width="14.7109375" style="2506" customWidth="1"/>
    <col min="1003" max="1024" width="9.140625" style="2506"/>
    <col min="1025" max="1025" width="16.7109375" style="2506" customWidth="1"/>
    <col min="1026" max="1031" width="14.7109375" style="2506" customWidth="1"/>
    <col min="1032" max="1251" width="9.140625" style="2506"/>
    <col min="1252" max="1252" width="16.7109375" style="2506" customWidth="1"/>
    <col min="1253" max="1258" width="14.7109375" style="2506" customWidth="1"/>
    <col min="1259" max="1280" width="9.140625" style="2506"/>
    <col min="1281" max="1281" width="16.7109375" style="2506" customWidth="1"/>
    <col min="1282" max="1287" width="14.7109375" style="2506" customWidth="1"/>
    <col min="1288" max="1507" width="9.140625" style="2506"/>
    <col min="1508" max="1508" width="16.7109375" style="2506" customWidth="1"/>
    <col min="1509" max="1514" width="14.7109375" style="2506" customWidth="1"/>
    <col min="1515" max="1536" width="9.140625" style="2506"/>
    <col min="1537" max="1537" width="16.7109375" style="2506" customWidth="1"/>
    <col min="1538" max="1543" width="14.7109375" style="2506" customWidth="1"/>
    <col min="1544" max="1763" width="9.140625" style="2506"/>
    <col min="1764" max="1764" width="16.7109375" style="2506" customWidth="1"/>
    <col min="1765" max="1770" width="14.7109375" style="2506" customWidth="1"/>
    <col min="1771" max="1792" width="9.140625" style="2506"/>
    <col min="1793" max="1793" width="16.7109375" style="2506" customWidth="1"/>
    <col min="1794" max="1799" width="14.7109375" style="2506" customWidth="1"/>
    <col min="1800" max="2019" width="9.140625" style="2506"/>
    <col min="2020" max="2020" width="16.7109375" style="2506" customWidth="1"/>
    <col min="2021" max="2026" width="14.7109375" style="2506" customWidth="1"/>
    <col min="2027" max="2048" width="9.140625" style="2506"/>
    <col min="2049" max="2049" width="16.7109375" style="2506" customWidth="1"/>
    <col min="2050" max="2055" width="14.7109375" style="2506" customWidth="1"/>
    <col min="2056" max="2275" width="9.140625" style="2506"/>
    <col min="2276" max="2276" width="16.7109375" style="2506" customWidth="1"/>
    <col min="2277" max="2282" width="14.7109375" style="2506" customWidth="1"/>
    <col min="2283" max="2304" width="9.140625" style="2506"/>
    <col min="2305" max="2305" width="16.7109375" style="2506" customWidth="1"/>
    <col min="2306" max="2311" width="14.7109375" style="2506" customWidth="1"/>
    <col min="2312" max="2531" width="9.140625" style="2506"/>
    <col min="2532" max="2532" width="16.7109375" style="2506" customWidth="1"/>
    <col min="2533" max="2538" width="14.7109375" style="2506" customWidth="1"/>
    <col min="2539" max="2560" width="9.140625" style="2506"/>
    <col min="2561" max="2561" width="16.7109375" style="2506" customWidth="1"/>
    <col min="2562" max="2567" width="14.7109375" style="2506" customWidth="1"/>
    <col min="2568" max="2787" width="9.140625" style="2506"/>
    <col min="2788" max="2788" width="16.7109375" style="2506" customWidth="1"/>
    <col min="2789" max="2794" width="14.7109375" style="2506" customWidth="1"/>
    <col min="2795" max="2816" width="9.140625" style="2506"/>
    <col min="2817" max="2817" width="16.7109375" style="2506" customWidth="1"/>
    <col min="2818" max="2823" width="14.7109375" style="2506" customWidth="1"/>
    <col min="2824" max="3043" width="9.140625" style="2506"/>
    <col min="3044" max="3044" width="16.7109375" style="2506" customWidth="1"/>
    <col min="3045" max="3050" width="14.7109375" style="2506" customWidth="1"/>
    <col min="3051" max="3072" width="9.140625" style="2506"/>
    <col min="3073" max="3073" width="16.7109375" style="2506" customWidth="1"/>
    <col min="3074" max="3079" width="14.7109375" style="2506" customWidth="1"/>
    <col min="3080" max="3299" width="9.140625" style="2506"/>
    <col min="3300" max="3300" width="16.7109375" style="2506" customWidth="1"/>
    <col min="3301" max="3306" width="14.7109375" style="2506" customWidth="1"/>
    <col min="3307" max="3328" width="9.140625" style="2506"/>
    <col min="3329" max="3329" width="16.7109375" style="2506" customWidth="1"/>
    <col min="3330" max="3335" width="14.7109375" style="2506" customWidth="1"/>
    <col min="3336" max="3555" width="9.140625" style="2506"/>
    <col min="3556" max="3556" width="16.7109375" style="2506" customWidth="1"/>
    <col min="3557" max="3562" width="14.7109375" style="2506" customWidth="1"/>
    <col min="3563" max="3584" width="9.140625" style="2506"/>
    <col min="3585" max="3585" width="16.7109375" style="2506" customWidth="1"/>
    <col min="3586" max="3591" width="14.7109375" style="2506" customWidth="1"/>
    <col min="3592" max="3811" width="9.140625" style="2506"/>
    <col min="3812" max="3812" width="16.7109375" style="2506" customWidth="1"/>
    <col min="3813" max="3818" width="14.7109375" style="2506" customWidth="1"/>
    <col min="3819" max="3840" width="9.140625" style="2506"/>
    <col min="3841" max="3841" width="16.7109375" style="2506" customWidth="1"/>
    <col min="3842" max="3847" width="14.7109375" style="2506" customWidth="1"/>
    <col min="3848" max="4067" width="9.140625" style="2506"/>
    <col min="4068" max="4068" width="16.7109375" style="2506" customWidth="1"/>
    <col min="4069" max="4074" width="14.7109375" style="2506" customWidth="1"/>
    <col min="4075" max="4096" width="9.140625" style="2506"/>
    <col min="4097" max="4097" width="16.7109375" style="2506" customWidth="1"/>
    <col min="4098" max="4103" width="14.7109375" style="2506" customWidth="1"/>
    <col min="4104" max="4323" width="9.140625" style="2506"/>
    <col min="4324" max="4324" width="16.7109375" style="2506" customWidth="1"/>
    <col min="4325" max="4330" width="14.7109375" style="2506" customWidth="1"/>
    <col min="4331" max="4352" width="9.140625" style="2506"/>
    <col min="4353" max="4353" width="16.7109375" style="2506" customWidth="1"/>
    <col min="4354" max="4359" width="14.7109375" style="2506" customWidth="1"/>
    <col min="4360" max="4579" width="9.140625" style="2506"/>
    <col min="4580" max="4580" width="16.7109375" style="2506" customWidth="1"/>
    <col min="4581" max="4586" width="14.7109375" style="2506" customWidth="1"/>
    <col min="4587" max="4608" width="9.140625" style="2506"/>
    <col min="4609" max="4609" width="16.7109375" style="2506" customWidth="1"/>
    <col min="4610" max="4615" width="14.7109375" style="2506" customWidth="1"/>
    <col min="4616" max="4835" width="9.140625" style="2506"/>
    <col min="4836" max="4836" width="16.7109375" style="2506" customWidth="1"/>
    <col min="4837" max="4842" width="14.7109375" style="2506" customWidth="1"/>
    <col min="4843" max="4864" width="9.140625" style="2506"/>
    <col min="4865" max="4865" width="16.7109375" style="2506" customWidth="1"/>
    <col min="4866" max="4871" width="14.7109375" style="2506" customWidth="1"/>
    <col min="4872" max="5091" width="9.140625" style="2506"/>
    <col min="5092" max="5092" width="16.7109375" style="2506" customWidth="1"/>
    <col min="5093" max="5098" width="14.7109375" style="2506" customWidth="1"/>
    <col min="5099" max="5120" width="9.140625" style="2506"/>
    <col min="5121" max="5121" width="16.7109375" style="2506" customWidth="1"/>
    <col min="5122" max="5127" width="14.7109375" style="2506" customWidth="1"/>
    <col min="5128" max="5347" width="9.140625" style="2506"/>
    <col min="5348" max="5348" width="16.7109375" style="2506" customWidth="1"/>
    <col min="5349" max="5354" width="14.7109375" style="2506" customWidth="1"/>
    <col min="5355" max="5376" width="9.140625" style="2506"/>
    <col min="5377" max="5377" width="16.7109375" style="2506" customWidth="1"/>
    <col min="5378" max="5383" width="14.7109375" style="2506" customWidth="1"/>
    <col min="5384" max="5603" width="9.140625" style="2506"/>
    <col min="5604" max="5604" width="16.7109375" style="2506" customWidth="1"/>
    <col min="5605" max="5610" width="14.7109375" style="2506" customWidth="1"/>
    <col min="5611" max="5632" width="9.140625" style="2506"/>
    <col min="5633" max="5633" width="16.7109375" style="2506" customWidth="1"/>
    <col min="5634" max="5639" width="14.7109375" style="2506" customWidth="1"/>
    <col min="5640" max="5859" width="9.140625" style="2506"/>
    <col min="5860" max="5860" width="16.7109375" style="2506" customWidth="1"/>
    <col min="5861" max="5866" width="14.7109375" style="2506" customWidth="1"/>
    <col min="5867" max="5888" width="9.140625" style="2506"/>
    <col min="5889" max="5889" width="16.7109375" style="2506" customWidth="1"/>
    <col min="5890" max="5895" width="14.7109375" style="2506" customWidth="1"/>
    <col min="5896" max="6115" width="9.140625" style="2506"/>
    <col min="6116" max="6116" width="16.7109375" style="2506" customWidth="1"/>
    <col min="6117" max="6122" width="14.7109375" style="2506" customWidth="1"/>
    <col min="6123" max="6144" width="9.140625" style="2506"/>
    <col min="6145" max="6145" width="16.7109375" style="2506" customWidth="1"/>
    <col min="6146" max="6151" width="14.7109375" style="2506" customWidth="1"/>
    <col min="6152" max="6371" width="9.140625" style="2506"/>
    <col min="6372" max="6372" width="16.7109375" style="2506" customWidth="1"/>
    <col min="6373" max="6378" width="14.7109375" style="2506" customWidth="1"/>
    <col min="6379" max="6400" width="9.140625" style="2506"/>
    <col min="6401" max="6401" width="16.7109375" style="2506" customWidth="1"/>
    <col min="6402" max="6407" width="14.7109375" style="2506" customWidth="1"/>
    <col min="6408" max="6627" width="9.140625" style="2506"/>
    <col min="6628" max="6628" width="16.7109375" style="2506" customWidth="1"/>
    <col min="6629" max="6634" width="14.7109375" style="2506" customWidth="1"/>
    <col min="6635" max="6656" width="9.140625" style="2506"/>
    <col min="6657" max="6657" width="16.7109375" style="2506" customWidth="1"/>
    <col min="6658" max="6663" width="14.7109375" style="2506" customWidth="1"/>
    <col min="6664" max="6883" width="9.140625" style="2506"/>
    <col min="6884" max="6884" width="16.7109375" style="2506" customWidth="1"/>
    <col min="6885" max="6890" width="14.7109375" style="2506" customWidth="1"/>
    <col min="6891" max="6912" width="9.140625" style="2506"/>
    <col min="6913" max="6913" width="16.7109375" style="2506" customWidth="1"/>
    <col min="6914" max="6919" width="14.7109375" style="2506" customWidth="1"/>
    <col min="6920" max="7139" width="9.140625" style="2506"/>
    <col min="7140" max="7140" width="16.7109375" style="2506" customWidth="1"/>
    <col min="7141" max="7146" width="14.7109375" style="2506" customWidth="1"/>
    <col min="7147" max="7168" width="9.140625" style="2506"/>
    <col min="7169" max="7169" width="16.7109375" style="2506" customWidth="1"/>
    <col min="7170" max="7175" width="14.7109375" style="2506" customWidth="1"/>
    <col min="7176" max="7395" width="9.140625" style="2506"/>
    <col min="7396" max="7396" width="16.7109375" style="2506" customWidth="1"/>
    <col min="7397" max="7402" width="14.7109375" style="2506" customWidth="1"/>
    <col min="7403" max="7424" width="9.140625" style="2506"/>
    <col min="7425" max="7425" width="16.7109375" style="2506" customWidth="1"/>
    <col min="7426" max="7431" width="14.7109375" style="2506" customWidth="1"/>
    <col min="7432" max="7651" width="9.140625" style="2506"/>
    <col min="7652" max="7652" width="16.7109375" style="2506" customWidth="1"/>
    <col min="7653" max="7658" width="14.7109375" style="2506" customWidth="1"/>
    <col min="7659" max="7680" width="9.140625" style="2506"/>
    <col min="7681" max="7681" width="16.7109375" style="2506" customWidth="1"/>
    <col min="7682" max="7687" width="14.7109375" style="2506" customWidth="1"/>
    <col min="7688" max="7907" width="9.140625" style="2506"/>
    <col min="7908" max="7908" width="16.7109375" style="2506" customWidth="1"/>
    <col min="7909" max="7914" width="14.7109375" style="2506" customWidth="1"/>
    <col min="7915" max="7936" width="9.140625" style="2506"/>
    <col min="7937" max="7937" width="16.7109375" style="2506" customWidth="1"/>
    <col min="7938" max="7943" width="14.7109375" style="2506" customWidth="1"/>
    <col min="7944" max="8163" width="9.140625" style="2506"/>
    <col min="8164" max="8164" width="16.7109375" style="2506" customWidth="1"/>
    <col min="8165" max="8170" width="14.7109375" style="2506" customWidth="1"/>
    <col min="8171" max="8192" width="9.140625" style="2506"/>
    <col min="8193" max="8193" width="16.7109375" style="2506" customWidth="1"/>
    <col min="8194" max="8199" width="14.7109375" style="2506" customWidth="1"/>
    <col min="8200" max="8419" width="9.140625" style="2506"/>
    <col min="8420" max="8420" width="16.7109375" style="2506" customWidth="1"/>
    <col min="8421" max="8426" width="14.7109375" style="2506" customWidth="1"/>
    <col min="8427" max="8448" width="9.140625" style="2506"/>
    <col min="8449" max="8449" width="16.7109375" style="2506" customWidth="1"/>
    <col min="8450" max="8455" width="14.7109375" style="2506" customWidth="1"/>
    <col min="8456" max="8675" width="9.140625" style="2506"/>
    <col min="8676" max="8676" width="16.7109375" style="2506" customWidth="1"/>
    <col min="8677" max="8682" width="14.7109375" style="2506" customWidth="1"/>
    <col min="8683" max="8704" width="9.140625" style="2506"/>
    <col min="8705" max="8705" width="16.7109375" style="2506" customWidth="1"/>
    <col min="8706" max="8711" width="14.7109375" style="2506" customWidth="1"/>
    <col min="8712" max="8931" width="9.140625" style="2506"/>
    <col min="8932" max="8932" width="16.7109375" style="2506" customWidth="1"/>
    <col min="8933" max="8938" width="14.7109375" style="2506" customWidth="1"/>
    <col min="8939" max="8960" width="9.140625" style="2506"/>
    <col min="8961" max="8961" width="16.7109375" style="2506" customWidth="1"/>
    <col min="8962" max="8967" width="14.7109375" style="2506" customWidth="1"/>
    <col min="8968" max="9187" width="9.140625" style="2506"/>
    <col min="9188" max="9188" width="16.7109375" style="2506" customWidth="1"/>
    <col min="9189" max="9194" width="14.7109375" style="2506" customWidth="1"/>
    <col min="9195" max="9216" width="9.140625" style="2506"/>
    <col min="9217" max="9217" width="16.7109375" style="2506" customWidth="1"/>
    <col min="9218" max="9223" width="14.7109375" style="2506" customWidth="1"/>
    <col min="9224" max="9443" width="9.140625" style="2506"/>
    <col min="9444" max="9444" width="16.7109375" style="2506" customWidth="1"/>
    <col min="9445" max="9450" width="14.7109375" style="2506" customWidth="1"/>
    <col min="9451" max="9472" width="9.140625" style="2506"/>
    <col min="9473" max="9473" width="16.7109375" style="2506" customWidth="1"/>
    <col min="9474" max="9479" width="14.7109375" style="2506" customWidth="1"/>
    <col min="9480" max="9699" width="9.140625" style="2506"/>
    <col min="9700" max="9700" width="16.7109375" style="2506" customWidth="1"/>
    <col min="9701" max="9706" width="14.7109375" style="2506" customWidth="1"/>
    <col min="9707" max="9728" width="9.140625" style="2506"/>
    <col min="9729" max="9729" width="16.7109375" style="2506" customWidth="1"/>
    <col min="9730" max="9735" width="14.7109375" style="2506" customWidth="1"/>
    <col min="9736" max="9955" width="9.140625" style="2506"/>
    <col min="9956" max="9956" width="16.7109375" style="2506" customWidth="1"/>
    <col min="9957" max="9962" width="14.7109375" style="2506" customWidth="1"/>
    <col min="9963" max="9984" width="9.140625" style="2506"/>
    <col min="9985" max="9985" width="16.7109375" style="2506" customWidth="1"/>
    <col min="9986" max="9991" width="14.7109375" style="2506" customWidth="1"/>
    <col min="9992" max="10211" width="9.140625" style="2506"/>
    <col min="10212" max="10212" width="16.7109375" style="2506" customWidth="1"/>
    <col min="10213" max="10218" width="14.7109375" style="2506" customWidth="1"/>
    <col min="10219" max="10240" width="9.140625" style="2506"/>
    <col min="10241" max="10241" width="16.7109375" style="2506" customWidth="1"/>
    <col min="10242" max="10247" width="14.7109375" style="2506" customWidth="1"/>
    <col min="10248" max="10467" width="9.140625" style="2506"/>
    <col min="10468" max="10468" width="16.7109375" style="2506" customWidth="1"/>
    <col min="10469" max="10474" width="14.7109375" style="2506" customWidth="1"/>
    <col min="10475" max="10496" width="9.140625" style="2506"/>
    <col min="10497" max="10497" width="16.7109375" style="2506" customWidth="1"/>
    <col min="10498" max="10503" width="14.7109375" style="2506" customWidth="1"/>
    <col min="10504" max="10723" width="9.140625" style="2506"/>
    <col min="10724" max="10724" width="16.7109375" style="2506" customWidth="1"/>
    <col min="10725" max="10730" width="14.7109375" style="2506" customWidth="1"/>
    <col min="10731" max="10752" width="9.140625" style="2506"/>
    <col min="10753" max="10753" width="16.7109375" style="2506" customWidth="1"/>
    <col min="10754" max="10759" width="14.7109375" style="2506" customWidth="1"/>
    <col min="10760" max="10979" width="9.140625" style="2506"/>
    <col min="10980" max="10980" width="16.7109375" style="2506" customWidth="1"/>
    <col min="10981" max="10986" width="14.7109375" style="2506" customWidth="1"/>
    <col min="10987" max="11008" width="9.140625" style="2506"/>
    <col min="11009" max="11009" width="16.7109375" style="2506" customWidth="1"/>
    <col min="11010" max="11015" width="14.7109375" style="2506" customWidth="1"/>
    <col min="11016" max="11235" width="9.140625" style="2506"/>
    <col min="11236" max="11236" width="16.7109375" style="2506" customWidth="1"/>
    <col min="11237" max="11242" width="14.7109375" style="2506" customWidth="1"/>
    <col min="11243" max="11264" width="9.140625" style="2506"/>
    <col min="11265" max="11265" width="16.7109375" style="2506" customWidth="1"/>
    <col min="11266" max="11271" width="14.7109375" style="2506" customWidth="1"/>
    <col min="11272" max="11491" width="9.140625" style="2506"/>
    <col min="11492" max="11492" width="16.7109375" style="2506" customWidth="1"/>
    <col min="11493" max="11498" width="14.7109375" style="2506" customWidth="1"/>
    <col min="11499" max="11520" width="9.140625" style="2506"/>
    <col min="11521" max="11521" width="16.7109375" style="2506" customWidth="1"/>
    <col min="11522" max="11527" width="14.7109375" style="2506" customWidth="1"/>
    <col min="11528" max="11747" width="9.140625" style="2506"/>
    <col min="11748" max="11748" width="16.7109375" style="2506" customWidth="1"/>
    <col min="11749" max="11754" width="14.7109375" style="2506" customWidth="1"/>
    <col min="11755" max="11776" width="9.140625" style="2506"/>
    <col min="11777" max="11777" width="16.7109375" style="2506" customWidth="1"/>
    <col min="11778" max="11783" width="14.7109375" style="2506" customWidth="1"/>
    <col min="11784" max="12003" width="9.140625" style="2506"/>
    <col min="12004" max="12004" width="16.7109375" style="2506" customWidth="1"/>
    <col min="12005" max="12010" width="14.7109375" style="2506" customWidth="1"/>
    <col min="12011" max="12032" width="9.140625" style="2506"/>
    <col min="12033" max="12033" width="16.7109375" style="2506" customWidth="1"/>
    <col min="12034" max="12039" width="14.7109375" style="2506" customWidth="1"/>
    <col min="12040" max="12259" width="9.140625" style="2506"/>
    <col min="12260" max="12260" width="16.7109375" style="2506" customWidth="1"/>
    <col min="12261" max="12266" width="14.7109375" style="2506" customWidth="1"/>
    <col min="12267" max="12288" width="9.140625" style="2506"/>
    <col min="12289" max="12289" width="16.7109375" style="2506" customWidth="1"/>
    <col min="12290" max="12295" width="14.7109375" style="2506" customWidth="1"/>
    <col min="12296" max="12515" width="9.140625" style="2506"/>
    <col min="12516" max="12516" width="16.7109375" style="2506" customWidth="1"/>
    <col min="12517" max="12522" width="14.7109375" style="2506" customWidth="1"/>
    <col min="12523" max="12544" width="9.140625" style="2506"/>
    <col min="12545" max="12545" width="16.7109375" style="2506" customWidth="1"/>
    <col min="12546" max="12551" width="14.7109375" style="2506" customWidth="1"/>
    <col min="12552" max="12771" width="9.140625" style="2506"/>
    <col min="12772" max="12772" width="16.7109375" style="2506" customWidth="1"/>
    <col min="12773" max="12778" width="14.7109375" style="2506" customWidth="1"/>
    <col min="12779" max="12800" width="9.140625" style="2506"/>
    <col min="12801" max="12801" width="16.7109375" style="2506" customWidth="1"/>
    <col min="12802" max="12807" width="14.7109375" style="2506" customWidth="1"/>
    <col min="12808" max="13027" width="9.140625" style="2506"/>
    <col min="13028" max="13028" width="16.7109375" style="2506" customWidth="1"/>
    <col min="13029" max="13034" width="14.7109375" style="2506" customWidth="1"/>
    <col min="13035" max="13056" width="9.140625" style="2506"/>
    <col min="13057" max="13057" width="16.7109375" style="2506" customWidth="1"/>
    <col min="13058" max="13063" width="14.7109375" style="2506" customWidth="1"/>
    <col min="13064" max="13283" width="9.140625" style="2506"/>
    <col min="13284" max="13284" width="16.7109375" style="2506" customWidth="1"/>
    <col min="13285" max="13290" width="14.7109375" style="2506" customWidth="1"/>
    <col min="13291" max="13312" width="9.140625" style="2506"/>
    <col min="13313" max="13313" width="16.7109375" style="2506" customWidth="1"/>
    <col min="13314" max="13319" width="14.7109375" style="2506" customWidth="1"/>
    <col min="13320" max="13539" width="9.140625" style="2506"/>
    <col min="13540" max="13540" width="16.7109375" style="2506" customWidth="1"/>
    <col min="13541" max="13546" width="14.7109375" style="2506" customWidth="1"/>
    <col min="13547" max="13568" width="9.140625" style="2506"/>
    <col min="13569" max="13569" width="16.7109375" style="2506" customWidth="1"/>
    <col min="13570" max="13575" width="14.7109375" style="2506" customWidth="1"/>
    <col min="13576" max="13795" width="9.140625" style="2506"/>
    <col min="13796" max="13796" width="16.7109375" style="2506" customWidth="1"/>
    <col min="13797" max="13802" width="14.7109375" style="2506" customWidth="1"/>
    <col min="13803" max="13824" width="9.140625" style="2506"/>
    <col min="13825" max="13825" width="16.7109375" style="2506" customWidth="1"/>
    <col min="13826" max="13831" width="14.7109375" style="2506" customWidth="1"/>
    <col min="13832" max="14051" width="9.140625" style="2506"/>
    <col min="14052" max="14052" width="16.7109375" style="2506" customWidth="1"/>
    <col min="14053" max="14058" width="14.7109375" style="2506" customWidth="1"/>
    <col min="14059" max="14080" width="9.140625" style="2506"/>
    <col min="14081" max="14081" width="16.7109375" style="2506" customWidth="1"/>
    <col min="14082" max="14087" width="14.7109375" style="2506" customWidth="1"/>
    <col min="14088" max="14307" width="9.140625" style="2506"/>
    <col min="14308" max="14308" width="16.7109375" style="2506" customWidth="1"/>
    <col min="14309" max="14314" width="14.7109375" style="2506" customWidth="1"/>
    <col min="14315" max="14336" width="9.140625" style="2506"/>
    <col min="14337" max="14337" width="16.7109375" style="2506" customWidth="1"/>
    <col min="14338" max="14343" width="14.7109375" style="2506" customWidth="1"/>
    <col min="14344" max="14563" width="9.140625" style="2506"/>
    <col min="14564" max="14564" width="16.7109375" style="2506" customWidth="1"/>
    <col min="14565" max="14570" width="14.7109375" style="2506" customWidth="1"/>
    <col min="14571" max="14592" width="9.140625" style="2506"/>
    <col min="14593" max="14593" width="16.7109375" style="2506" customWidth="1"/>
    <col min="14594" max="14599" width="14.7109375" style="2506" customWidth="1"/>
    <col min="14600" max="14819" width="9.140625" style="2506"/>
    <col min="14820" max="14820" width="16.7109375" style="2506" customWidth="1"/>
    <col min="14821" max="14826" width="14.7109375" style="2506" customWidth="1"/>
    <col min="14827" max="14848" width="9.140625" style="2506"/>
    <col min="14849" max="14849" width="16.7109375" style="2506" customWidth="1"/>
    <col min="14850" max="14855" width="14.7109375" style="2506" customWidth="1"/>
    <col min="14856" max="15075" width="9.140625" style="2506"/>
    <col min="15076" max="15076" width="16.7109375" style="2506" customWidth="1"/>
    <col min="15077" max="15082" width="14.7109375" style="2506" customWidth="1"/>
    <col min="15083" max="15104" width="9.140625" style="2506"/>
    <col min="15105" max="15105" width="16.7109375" style="2506" customWidth="1"/>
    <col min="15106" max="15111" width="14.7109375" style="2506" customWidth="1"/>
    <col min="15112" max="15331" width="9.140625" style="2506"/>
    <col min="15332" max="15332" width="16.7109375" style="2506" customWidth="1"/>
    <col min="15333" max="15338" width="14.7109375" style="2506" customWidth="1"/>
    <col min="15339" max="15360" width="9.140625" style="2506"/>
    <col min="15361" max="15361" width="16.7109375" style="2506" customWidth="1"/>
    <col min="15362" max="15367" width="14.7109375" style="2506" customWidth="1"/>
    <col min="15368" max="15587" width="9.140625" style="2506"/>
    <col min="15588" max="15588" width="16.7109375" style="2506" customWidth="1"/>
    <col min="15589" max="15594" width="14.7109375" style="2506" customWidth="1"/>
    <col min="15595" max="15616" width="9.140625" style="2506"/>
    <col min="15617" max="15617" width="16.7109375" style="2506" customWidth="1"/>
    <col min="15618" max="15623" width="14.7109375" style="2506" customWidth="1"/>
    <col min="15624" max="15843" width="9.140625" style="2506"/>
    <col min="15844" max="15844" width="16.7109375" style="2506" customWidth="1"/>
    <col min="15845" max="15850" width="14.7109375" style="2506" customWidth="1"/>
    <col min="15851" max="15872" width="9.140625" style="2506"/>
    <col min="15873" max="15873" width="16.7109375" style="2506" customWidth="1"/>
    <col min="15874" max="15879" width="14.7109375" style="2506" customWidth="1"/>
    <col min="15880" max="16099" width="9.140625" style="2506"/>
    <col min="16100" max="16100" width="16.7109375" style="2506" customWidth="1"/>
    <col min="16101" max="16106" width="14.7109375" style="2506" customWidth="1"/>
    <col min="16107" max="16128" width="9.140625" style="2506"/>
    <col min="16129" max="16129" width="16.7109375" style="2506" customWidth="1"/>
    <col min="16130" max="16135" width="14.7109375" style="2506" customWidth="1"/>
    <col min="16136" max="16355" width="9.140625" style="2506"/>
    <col min="16356" max="16356" width="16.7109375" style="2506" customWidth="1"/>
    <col min="16357" max="16362" width="14.7109375" style="2506" customWidth="1"/>
    <col min="16363" max="16384" width="9.140625" style="2506"/>
  </cols>
  <sheetData>
    <row r="1" spans="1:7" ht="25.5">
      <c r="A1" s="1172" t="s">
        <v>322</v>
      </c>
      <c r="B1" s="2530"/>
    </row>
    <row r="2" spans="1:7" s="2508" customFormat="1" ht="20.100000000000001" customHeight="1" thickBot="1">
      <c r="A2" s="2531" t="s">
        <v>1704</v>
      </c>
    </row>
    <row r="3" spans="1:7" ht="16.5" customHeight="1">
      <c r="A3" s="3225" t="s">
        <v>654</v>
      </c>
      <c r="B3" s="3227" t="s">
        <v>1705</v>
      </c>
      <c r="C3" s="3228"/>
      <c r="D3" s="3229"/>
      <c r="E3" s="3227" t="s">
        <v>1706</v>
      </c>
      <c r="F3" s="3228"/>
      <c r="G3" s="3229"/>
    </row>
    <row r="4" spans="1:7" ht="16.5" customHeight="1" thickBot="1">
      <c r="A4" s="3226"/>
      <c r="B4" s="2532" t="s">
        <v>1707</v>
      </c>
      <c r="C4" s="2533" t="s">
        <v>1708</v>
      </c>
      <c r="D4" s="2534" t="s">
        <v>1709</v>
      </c>
      <c r="E4" s="2532" t="s">
        <v>1707</v>
      </c>
      <c r="F4" s="2533" t="s">
        <v>1708</v>
      </c>
      <c r="G4" s="2534" t="s">
        <v>1709</v>
      </c>
    </row>
    <row r="5" spans="1:7">
      <c r="A5" s="2535">
        <v>39448</v>
      </c>
      <c r="B5" s="2536">
        <v>117.9768</v>
      </c>
      <c r="C5" s="2537">
        <v>117.7196</v>
      </c>
      <c r="D5" s="2538">
        <v>120.8043</v>
      </c>
      <c r="E5" s="2539">
        <v>117.9781</v>
      </c>
      <c r="F5" s="2540">
        <v>117.6</v>
      </c>
      <c r="G5" s="2541">
        <v>120</v>
      </c>
    </row>
    <row r="6" spans="1:7">
      <c r="A6" s="2535">
        <v>39479</v>
      </c>
      <c r="B6" s="2536">
        <v>118.21</v>
      </c>
      <c r="C6" s="2537">
        <v>117.5038</v>
      </c>
      <c r="D6" s="2538">
        <v>119.5714</v>
      </c>
      <c r="E6" s="2539">
        <v>117.9478</v>
      </c>
      <c r="F6" s="2540">
        <v>117.15</v>
      </c>
      <c r="G6" s="2542">
        <v>119</v>
      </c>
    </row>
    <row r="7" spans="1:7">
      <c r="A7" s="2535">
        <v>39508</v>
      </c>
      <c r="B7" s="2536">
        <v>117.9218</v>
      </c>
      <c r="C7" s="2537">
        <v>116.7928</v>
      </c>
      <c r="D7" s="2538">
        <v>119</v>
      </c>
      <c r="E7" s="2539">
        <v>117.8973</v>
      </c>
      <c r="F7" s="2540">
        <v>117.05</v>
      </c>
      <c r="G7" s="2542">
        <v>119</v>
      </c>
    </row>
    <row r="8" spans="1:7">
      <c r="A8" s="2535">
        <v>39539</v>
      </c>
      <c r="B8" s="2536">
        <v>117.8737</v>
      </c>
      <c r="C8" s="2537">
        <v>117.4714</v>
      </c>
      <c r="D8" s="2538">
        <v>118.9273</v>
      </c>
      <c r="E8" s="2539">
        <v>117.867</v>
      </c>
      <c r="F8" s="2540">
        <v>117.75</v>
      </c>
      <c r="G8" s="2542">
        <v>118.8</v>
      </c>
    </row>
    <row r="9" spans="1:7">
      <c r="A9" s="2535">
        <v>39569</v>
      </c>
      <c r="B9" s="2536">
        <v>117.8342</v>
      </c>
      <c r="C9" s="2537">
        <v>117.7919</v>
      </c>
      <c r="D9" s="2538">
        <v>118.8</v>
      </c>
      <c r="E9" s="2539">
        <v>117.8266</v>
      </c>
      <c r="F9" s="2540">
        <v>117.75</v>
      </c>
      <c r="G9" s="2542">
        <v>118.8</v>
      </c>
    </row>
    <row r="10" spans="1:7">
      <c r="A10" s="2535">
        <v>39600</v>
      </c>
      <c r="B10" s="2536">
        <v>117.8086</v>
      </c>
      <c r="C10" s="2537">
        <v>117.7381</v>
      </c>
      <c r="D10" s="2538">
        <v>118.6952</v>
      </c>
      <c r="E10" s="2539">
        <v>117.7963</v>
      </c>
      <c r="F10" s="2540">
        <v>117.75</v>
      </c>
      <c r="G10" s="2542">
        <v>119</v>
      </c>
    </row>
    <row r="11" spans="1:7">
      <c r="A11" s="2535">
        <v>39630</v>
      </c>
      <c r="B11" s="2536">
        <v>117.7671</v>
      </c>
      <c r="C11" s="2537">
        <v>117.70650000000001</v>
      </c>
      <c r="D11" s="2538">
        <v>119</v>
      </c>
      <c r="E11" s="2539">
        <v>117.7559</v>
      </c>
      <c r="F11" s="2540">
        <v>117.75</v>
      </c>
      <c r="G11" s="2542">
        <v>119</v>
      </c>
    </row>
    <row r="12" spans="1:7">
      <c r="A12" s="2535">
        <v>39661</v>
      </c>
      <c r="B12" s="2536">
        <v>117.742</v>
      </c>
      <c r="C12" s="2537">
        <v>117.68810000000001</v>
      </c>
      <c r="D12" s="2538">
        <v>119</v>
      </c>
      <c r="E12" s="2539">
        <v>117.7256</v>
      </c>
      <c r="F12" s="2540">
        <v>117.68</v>
      </c>
      <c r="G12" s="2542">
        <v>119</v>
      </c>
    </row>
    <row r="13" spans="1:7">
      <c r="A13" s="2535">
        <v>39692</v>
      </c>
      <c r="B13" s="2536">
        <v>117.7256</v>
      </c>
      <c r="C13" s="2537">
        <v>117.6168</v>
      </c>
      <c r="D13" s="2538">
        <v>119</v>
      </c>
      <c r="E13" s="2539">
        <v>117.7256</v>
      </c>
      <c r="F13" s="2540">
        <v>117.67</v>
      </c>
      <c r="G13" s="2542">
        <v>119</v>
      </c>
    </row>
    <row r="14" spans="1:7">
      <c r="A14" s="2535">
        <v>39722</v>
      </c>
      <c r="B14" s="2536">
        <v>117.7243</v>
      </c>
      <c r="C14" s="2537">
        <v>117.7214</v>
      </c>
      <c r="D14" s="2538">
        <v>119</v>
      </c>
      <c r="E14" s="2539">
        <v>117.73569999999999</v>
      </c>
      <c r="F14" s="2540">
        <v>117.75</v>
      </c>
      <c r="G14" s="2542">
        <v>119</v>
      </c>
    </row>
    <row r="15" spans="1:7">
      <c r="A15" s="2535">
        <v>39753</v>
      </c>
      <c r="B15" s="2536">
        <v>117.7433</v>
      </c>
      <c r="C15" s="2537">
        <v>117.8845</v>
      </c>
      <c r="D15" s="2538">
        <v>119.1</v>
      </c>
      <c r="E15" s="2539">
        <v>117.78619999999999</v>
      </c>
      <c r="F15" s="2540">
        <v>119.35</v>
      </c>
      <c r="G15" s="2542">
        <v>120</v>
      </c>
    </row>
    <row r="16" spans="1:7" ht="15" thickBot="1">
      <c r="A16" s="2535">
        <v>39783</v>
      </c>
      <c r="B16" s="2543">
        <v>126.4756</v>
      </c>
      <c r="C16" s="2544">
        <v>134.3261</v>
      </c>
      <c r="D16" s="2545">
        <v>137.65</v>
      </c>
      <c r="E16" s="2546">
        <v>132.5625</v>
      </c>
      <c r="F16" s="2547">
        <v>140</v>
      </c>
      <c r="G16" s="2548">
        <v>139</v>
      </c>
    </row>
    <row r="17" spans="1:7" ht="15" thickBot="1">
      <c r="A17" s="2549" t="s">
        <v>1710</v>
      </c>
      <c r="B17" s="2550">
        <v>118.56691666666667</v>
      </c>
      <c r="C17" s="2551">
        <v>118.99675000000001</v>
      </c>
      <c r="D17" s="2552">
        <v>120.71235</v>
      </c>
      <c r="E17" s="2553"/>
      <c r="F17" s="2554"/>
      <c r="G17" s="2555"/>
    </row>
    <row r="18" spans="1:7">
      <c r="A18" s="2535">
        <v>39814</v>
      </c>
      <c r="B18" s="2556">
        <v>145.78030000000001</v>
      </c>
      <c r="C18" s="2557">
        <v>146.5855</v>
      </c>
      <c r="D18" s="2558">
        <v>149.875</v>
      </c>
      <c r="E18" s="2559">
        <v>145.95509999999999</v>
      </c>
      <c r="F18" s="2560">
        <v>149.1</v>
      </c>
      <c r="G18" s="2541">
        <v>150.5</v>
      </c>
    </row>
    <row r="19" spans="1:7">
      <c r="A19" s="2535">
        <v>39845</v>
      </c>
      <c r="B19" s="2536">
        <v>147.14439999999999</v>
      </c>
      <c r="C19" s="2537">
        <v>149.11699999999999</v>
      </c>
      <c r="D19" s="2538">
        <v>156.92500000000001</v>
      </c>
      <c r="E19" s="2539">
        <v>147.30850000000001</v>
      </c>
      <c r="F19" s="2540">
        <v>148.78</v>
      </c>
      <c r="G19" s="2542">
        <v>156.92500000000001</v>
      </c>
    </row>
    <row r="20" spans="1:7">
      <c r="A20" s="2535">
        <v>39873</v>
      </c>
      <c r="B20" s="2536">
        <v>147.7226</v>
      </c>
      <c r="C20" s="2537"/>
      <c r="D20" s="2538">
        <v>174.31819999999999</v>
      </c>
      <c r="E20" s="2539">
        <v>147.15700000000001</v>
      </c>
      <c r="F20" s="2540"/>
      <c r="G20" s="2542">
        <v>170</v>
      </c>
    </row>
    <row r="21" spans="1:7">
      <c r="A21" s="2535">
        <v>39904</v>
      </c>
      <c r="B21" s="2536">
        <v>147.22720000000001</v>
      </c>
      <c r="C21" s="2537"/>
      <c r="D21" s="2538">
        <v>180.27269999999999</v>
      </c>
      <c r="E21" s="2539">
        <v>147.35900000000001</v>
      </c>
      <c r="F21" s="2540"/>
      <c r="G21" s="2542">
        <v>182</v>
      </c>
    </row>
    <row r="22" spans="1:7">
      <c r="A22" s="2535">
        <v>39934</v>
      </c>
      <c r="B22" s="2536">
        <v>147.84270000000001</v>
      </c>
      <c r="C22" s="2537"/>
      <c r="D22" s="2538">
        <v>180.63159999999999</v>
      </c>
      <c r="E22" s="2539">
        <v>148.167</v>
      </c>
      <c r="F22" s="2540"/>
      <c r="G22" s="2542">
        <v>170</v>
      </c>
    </row>
    <row r="23" spans="1:7">
      <c r="A23" s="2535">
        <v>39965</v>
      </c>
      <c r="B23" s="2536">
        <v>148.20179999999999</v>
      </c>
      <c r="C23" s="2537">
        <v>148.5368</v>
      </c>
      <c r="D23" s="2538">
        <v>166.13640000000001</v>
      </c>
      <c r="E23" s="2539">
        <v>148.2175</v>
      </c>
      <c r="F23" s="2540">
        <v>148.35</v>
      </c>
      <c r="G23" s="2542">
        <v>158</v>
      </c>
    </row>
    <row r="24" spans="1:7">
      <c r="A24" s="2535">
        <v>39995</v>
      </c>
      <c r="B24" s="2536">
        <v>148.589</v>
      </c>
      <c r="C24" s="2537">
        <v>149.87569999999999</v>
      </c>
      <c r="D24" s="2538">
        <v>155.13040000000001</v>
      </c>
      <c r="E24" s="2539">
        <v>151.2475</v>
      </c>
      <c r="F24" s="2540">
        <v>156.69999999999999</v>
      </c>
      <c r="G24" s="2542">
        <v>154</v>
      </c>
    </row>
    <row r="25" spans="1:7">
      <c r="A25" s="2535">
        <v>40026</v>
      </c>
      <c r="B25" s="2536">
        <v>151.858</v>
      </c>
      <c r="C25" s="2537">
        <v>155.2295</v>
      </c>
      <c r="D25" s="2538">
        <v>158.95240000000001</v>
      </c>
      <c r="E25" s="2539">
        <v>152.41909999999999</v>
      </c>
      <c r="F25" s="2540">
        <v>154.24</v>
      </c>
      <c r="G25" s="2542">
        <v>159</v>
      </c>
    </row>
    <row r="26" spans="1:7">
      <c r="A26" s="2535">
        <v>40057</v>
      </c>
      <c r="B26" s="2536">
        <v>152.30170000000001</v>
      </c>
      <c r="C26" s="2537">
        <v>153.25229999999999</v>
      </c>
      <c r="D26" s="2538">
        <v>158</v>
      </c>
      <c r="E26" s="2539">
        <v>148.79320000000001</v>
      </c>
      <c r="F26" s="2540">
        <v>150.04</v>
      </c>
      <c r="G26" s="2542">
        <v>156</v>
      </c>
    </row>
    <row r="27" spans="1:7">
      <c r="A27" s="2535">
        <v>40087</v>
      </c>
      <c r="B27" s="2536">
        <v>149.35499999999999</v>
      </c>
      <c r="C27" s="2537">
        <v>150.22290000000001</v>
      </c>
      <c r="D27" s="2538">
        <v>153.04759999999999</v>
      </c>
      <c r="E27" s="2539">
        <v>150.63140000000001</v>
      </c>
      <c r="F27" s="2540">
        <v>151.05000000000001</v>
      </c>
      <c r="G27" s="2542">
        <v>152</v>
      </c>
    </row>
    <row r="28" spans="1:7">
      <c r="A28" s="2535">
        <v>40118</v>
      </c>
      <c r="B28" s="2536">
        <v>150.84690000000001</v>
      </c>
      <c r="C28" s="2537">
        <v>151.02619999999999</v>
      </c>
      <c r="D28" s="2538">
        <v>152.95240000000001</v>
      </c>
      <c r="E28" s="2539">
        <v>149.79310000000001</v>
      </c>
      <c r="F28" s="2540">
        <v>148.25</v>
      </c>
      <c r="G28" s="2542">
        <v>152</v>
      </c>
    </row>
    <row r="29" spans="1:7" ht="15" thickBot="1">
      <c r="A29" s="2535">
        <v>40148</v>
      </c>
      <c r="B29" s="2561">
        <v>149.6926</v>
      </c>
      <c r="C29" s="2544">
        <v>149.79669999999999</v>
      </c>
      <c r="D29" s="2545">
        <v>153.47620000000001</v>
      </c>
      <c r="E29" s="2546">
        <v>149.58099999999999</v>
      </c>
      <c r="F29" s="2547">
        <v>149.66999999999999</v>
      </c>
      <c r="G29" s="2548">
        <v>155</v>
      </c>
    </row>
    <row r="30" spans="1:7" ht="15" thickBot="1">
      <c r="A30" s="2549" t="s">
        <v>1710</v>
      </c>
      <c r="B30" s="2550">
        <v>148.88018333333335</v>
      </c>
      <c r="C30" s="2551">
        <v>150.40473333333335</v>
      </c>
      <c r="D30" s="2552">
        <v>161.64315833333333</v>
      </c>
      <c r="E30" s="2553"/>
      <c r="F30" s="2554"/>
      <c r="G30" s="2555"/>
    </row>
    <row r="31" spans="1:7">
      <c r="A31" s="2535">
        <v>40179</v>
      </c>
      <c r="B31" s="2556">
        <v>149.7792</v>
      </c>
      <c r="C31" s="2557">
        <v>150.33250000000001</v>
      </c>
      <c r="D31" s="2558">
        <v>153.55000000000001</v>
      </c>
      <c r="E31" s="2559">
        <v>150.31829999999999</v>
      </c>
      <c r="F31" s="2560">
        <v>150.84</v>
      </c>
      <c r="G31" s="2541">
        <v>153</v>
      </c>
    </row>
    <row r="32" spans="1:7">
      <c r="A32" s="2535">
        <v>40210</v>
      </c>
      <c r="B32" s="2536">
        <v>150.22239999999999</v>
      </c>
      <c r="C32" s="2537">
        <v>150.97210000000001</v>
      </c>
      <c r="D32" s="2538">
        <v>152.0789</v>
      </c>
      <c r="E32" s="2539">
        <v>150.09610000000001</v>
      </c>
      <c r="F32" s="2540">
        <v>150.36000000000001</v>
      </c>
      <c r="G32" s="2542">
        <v>152</v>
      </c>
    </row>
    <row r="33" spans="1:7">
      <c r="A33" s="2535">
        <v>40238</v>
      </c>
      <c r="B33" s="2536">
        <v>149.82849999999999</v>
      </c>
      <c r="C33" s="2537">
        <v>150.0753</v>
      </c>
      <c r="D33" s="2538">
        <v>151.84780000000001</v>
      </c>
      <c r="E33" s="2539">
        <v>149.78299999999999</v>
      </c>
      <c r="F33" s="2540">
        <v>150.05000000000001</v>
      </c>
      <c r="G33" s="2542">
        <v>151.5</v>
      </c>
    </row>
    <row r="34" spans="1:7">
      <c r="A34" s="2535">
        <v>40269</v>
      </c>
      <c r="B34" s="2536">
        <v>149.89269999999999</v>
      </c>
      <c r="C34" s="2537">
        <v>150.3768</v>
      </c>
      <c r="D34" s="2538">
        <v>152</v>
      </c>
      <c r="E34" s="2539">
        <v>150.09610000000001</v>
      </c>
      <c r="F34" s="2540">
        <v>150.5</v>
      </c>
      <c r="G34" s="2542">
        <v>152.5</v>
      </c>
    </row>
    <row r="35" spans="1:7">
      <c r="A35" s="2535">
        <v>40299</v>
      </c>
      <c r="B35" s="2536">
        <v>150.3125</v>
      </c>
      <c r="C35" s="2537">
        <v>151.4905</v>
      </c>
      <c r="D35" s="2538">
        <v>153.26320000000001</v>
      </c>
      <c r="E35" s="2539">
        <v>150.26779999999999</v>
      </c>
      <c r="F35" s="2540">
        <v>151.65</v>
      </c>
      <c r="G35" s="2542">
        <v>154</v>
      </c>
    </row>
    <row r="36" spans="1:7">
      <c r="A36" s="2535">
        <v>40330</v>
      </c>
      <c r="B36" s="2536">
        <v>150.19149999999999</v>
      </c>
      <c r="C36" s="2537">
        <v>151.27760000000001</v>
      </c>
      <c r="D36" s="2538">
        <v>153.86840000000001</v>
      </c>
      <c r="E36" s="2539">
        <v>149.98500000000001</v>
      </c>
      <c r="F36" s="2540">
        <v>150</v>
      </c>
      <c r="G36" s="2542">
        <v>153.5</v>
      </c>
    </row>
    <row r="37" spans="1:7">
      <c r="A37" s="2535">
        <v>40360</v>
      </c>
      <c r="B37" s="2536">
        <v>150.0986</v>
      </c>
      <c r="C37" s="2537">
        <v>150.26859999999999</v>
      </c>
      <c r="D37" s="2538">
        <v>152.4091</v>
      </c>
      <c r="E37" s="2539">
        <v>150.08599999999998</v>
      </c>
      <c r="F37" s="2540">
        <v>150</v>
      </c>
      <c r="G37" s="2542">
        <v>152.5</v>
      </c>
    </row>
    <row r="38" spans="1:7">
      <c r="A38" s="2535">
        <v>40391</v>
      </c>
      <c r="B38" s="2536">
        <v>150.26669999999999</v>
      </c>
      <c r="C38" s="2537">
        <v>150.69730000000001</v>
      </c>
      <c r="D38" s="2538">
        <v>152.22730000000001</v>
      </c>
      <c r="E38" s="2539">
        <v>150.78289999999998</v>
      </c>
      <c r="F38" s="2540">
        <v>151.85</v>
      </c>
      <c r="G38" s="2542">
        <v>153</v>
      </c>
    </row>
    <row r="39" spans="1:7">
      <c r="A39" s="2535">
        <v>40422</v>
      </c>
      <c r="B39" s="2536">
        <v>151.03319999999999</v>
      </c>
      <c r="C39" s="2537">
        <v>152.6215</v>
      </c>
      <c r="D39" s="2538">
        <v>153.85</v>
      </c>
      <c r="E39" s="2539">
        <v>151.3485</v>
      </c>
      <c r="F39" s="2540">
        <v>154.5</v>
      </c>
      <c r="G39" s="2542">
        <v>155</v>
      </c>
    </row>
    <row r="40" spans="1:7">
      <c r="A40" s="2535">
        <v>40452</v>
      </c>
      <c r="B40" s="2536">
        <v>151.25</v>
      </c>
      <c r="C40" s="2537">
        <v>151.78399999999999</v>
      </c>
      <c r="D40" s="2538">
        <v>153.97499999999999</v>
      </c>
      <c r="E40" s="2539">
        <v>149.98500000000001</v>
      </c>
      <c r="F40" s="2540">
        <v>150.85</v>
      </c>
      <c r="G40" s="2542">
        <v>153</v>
      </c>
    </row>
    <row r="41" spans="1:7">
      <c r="A41" s="2535">
        <v>40483</v>
      </c>
      <c r="B41" s="2536">
        <v>150.22110000000001</v>
      </c>
      <c r="C41" s="2537">
        <v>150.54750000000001</v>
      </c>
      <c r="D41" s="2538">
        <v>153.125</v>
      </c>
      <c r="E41" s="2539">
        <v>150.23750000000001</v>
      </c>
      <c r="F41" s="2540">
        <v>150.85</v>
      </c>
      <c r="G41" s="2542">
        <v>152.5</v>
      </c>
    </row>
    <row r="42" spans="1:7" ht="15" thickBot="1">
      <c r="A42" s="2535">
        <v>40513</v>
      </c>
      <c r="B42" s="2543">
        <v>150.47989999999999</v>
      </c>
      <c r="C42" s="2544">
        <v>152.62950000000001</v>
      </c>
      <c r="D42" s="2545">
        <v>154.57140000000001</v>
      </c>
      <c r="E42" s="2546">
        <v>150.6617</v>
      </c>
      <c r="F42" s="2547">
        <v>152</v>
      </c>
      <c r="G42" s="2548">
        <v>156</v>
      </c>
    </row>
    <row r="43" spans="1:7" ht="15" thickBot="1">
      <c r="A43" s="2549" t="s">
        <v>1710</v>
      </c>
      <c r="B43" s="2550">
        <v>150.298025</v>
      </c>
      <c r="C43" s="2551">
        <v>151.08943333333335</v>
      </c>
      <c r="D43" s="2552">
        <v>153.06384166666666</v>
      </c>
      <c r="E43" s="2553"/>
      <c r="F43" s="2554"/>
      <c r="G43" s="2555"/>
    </row>
    <row r="44" spans="1:7">
      <c r="A44" s="2535">
        <v>40544</v>
      </c>
      <c r="B44" s="2559">
        <v>151.5455</v>
      </c>
      <c r="C44" s="2560">
        <v>152.47450000000001</v>
      </c>
      <c r="D44" s="2541">
        <v>156.125</v>
      </c>
      <c r="E44" s="2559">
        <v>151.8535</v>
      </c>
      <c r="F44" s="2560">
        <v>152.19999999999999</v>
      </c>
      <c r="G44" s="2541">
        <v>155</v>
      </c>
    </row>
    <row r="45" spans="1:7">
      <c r="A45" s="2535">
        <v>40575</v>
      </c>
      <c r="B45" s="2539">
        <v>151.9391</v>
      </c>
      <c r="C45" s="2540">
        <v>152.85740000000001</v>
      </c>
      <c r="D45" s="2542">
        <v>155.1053</v>
      </c>
      <c r="E45" s="2539">
        <v>152.06559999999999</v>
      </c>
      <c r="F45" s="2540">
        <v>153.35</v>
      </c>
      <c r="G45" s="2542">
        <v>156</v>
      </c>
    </row>
    <row r="46" spans="1:7">
      <c r="A46" s="2535">
        <v>40603</v>
      </c>
      <c r="B46" s="2539">
        <v>152.50739999999999</v>
      </c>
      <c r="C46" s="2540">
        <v>155.21260000000001</v>
      </c>
      <c r="D46" s="2542">
        <v>157.08699999999999</v>
      </c>
      <c r="E46" s="2539">
        <v>153.0352</v>
      </c>
      <c r="F46" s="2540">
        <v>155.22</v>
      </c>
      <c r="G46" s="2542">
        <v>157.5</v>
      </c>
    </row>
    <row r="47" spans="1:7">
      <c r="A47" s="2535">
        <v>40634</v>
      </c>
      <c r="B47" s="2539">
        <v>153.96729999999999</v>
      </c>
      <c r="C47" s="2540">
        <v>154.5967</v>
      </c>
      <c r="D47" s="2542">
        <v>157.04759999999999</v>
      </c>
      <c r="E47" s="2539">
        <v>154.44919999999999</v>
      </c>
      <c r="F47" s="2540">
        <v>154.72</v>
      </c>
      <c r="G47" s="2542">
        <v>157</v>
      </c>
    </row>
    <row r="48" spans="1:7">
      <c r="A48" s="2535">
        <v>40664</v>
      </c>
      <c r="B48" s="2539">
        <v>154.80090000000001</v>
      </c>
      <c r="C48" s="2540">
        <v>156.17410000000001</v>
      </c>
      <c r="D48" s="2542">
        <v>158.0455</v>
      </c>
      <c r="E48" s="2539">
        <v>155.1259</v>
      </c>
      <c r="F48" s="2540">
        <v>156.4</v>
      </c>
      <c r="G48" s="2542">
        <v>159</v>
      </c>
    </row>
    <row r="49" spans="1:7">
      <c r="A49" s="2535">
        <v>40695</v>
      </c>
      <c r="B49" s="2536">
        <v>154.50290000000001</v>
      </c>
      <c r="C49" s="2537">
        <v>155.65450000000001</v>
      </c>
      <c r="D49" s="2538">
        <v>158.31819999999999</v>
      </c>
      <c r="E49" s="2539">
        <v>153.30789999999999</v>
      </c>
      <c r="F49" s="2540">
        <v>152.52000000000001</v>
      </c>
      <c r="G49" s="2542">
        <v>159</v>
      </c>
    </row>
    <row r="50" spans="1:7">
      <c r="A50" s="2535">
        <v>40725</v>
      </c>
      <c r="B50" s="2536">
        <v>151.86359999999999</v>
      </c>
      <c r="C50" s="2537">
        <v>152.40620000000001</v>
      </c>
      <c r="D50" s="2538">
        <v>163.71430000000001</v>
      </c>
      <c r="E50" s="2539">
        <v>151.96459999999999</v>
      </c>
      <c r="F50" s="2540">
        <v>153</v>
      </c>
      <c r="G50" s="2542">
        <v>164</v>
      </c>
    </row>
    <row r="51" spans="1:7">
      <c r="A51" s="2535">
        <v>40756</v>
      </c>
      <c r="B51" s="2536">
        <v>152.71539999999999</v>
      </c>
      <c r="C51" s="2537">
        <v>153.78809999999999</v>
      </c>
      <c r="D51" s="2538">
        <v>163.09520000000001</v>
      </c>
      <c r="E51" s="2539">
        <v>153.92400000000001</v>
      </c>
      <c r="F51" s="2540">
        <v>155</v>
      </c>
      <c r="G51" s="2542">
        <v>157</v>
      </c>
    </row>
    <row r="52" spans="1:7">
      <c r="A52" s="2535">
        <v>40797</v>
      </c>
      <c r="B52" s="2536">
        <v>155.2636</v>
      </c>
      <c r="C52" s="2537">
        <v>156.7045</v>
      </c>
      <c r="D52" s="2538">
        <v>158.22730000000001</v>
      </c>
      <c r="E52" s="2539">
        <v>156.14599999999999</v>
      </c>
      <c r="F52" s="2540">
        <v>159.6</v>
      </c>
      <c r="G52" s="2542">
        <v>160</v>
      </c>
    </row>
    <row r="53" spans="1:7">
      <c r="A53" s="2535">
        <v>40838</v>
      </c>
      <c r="B53" s="2536">
        <v>153.2569</v>
      </c>
      <c r="C53" s="2537">
        <v>159.81950000000001</v>
      </c>
      <c r="D53" s="2538">
        <v>161.25</v>
      </c>
      <c r="E53" s="2539">
        <v>151.7525</v>
      </c>
      <c r="F53" s="2540">
        <v>159.35</v>
      </c>
      <c r="G53" s="2542">
        <v>160</v>
      </c>
    </row>
    <row r="54" spans="1:7">
      <c r="A54" s="2535">
        <v>40858</v>
      </c>
      <c r="B54" s="2536">
        <v>155.76929999999999</v>
      </c>
      <c r="C54" s="2537">
        <v>158.82849999999999</v>
      </c>
      <c r="D54" s="2538">
        <v>160.35</v>
      </c>
      <c r="E54" s="2539">
        <v>157.87309999999999</v>
      </c>
      <c r="F54" s="2540">
        <v>161.19999999999999</v>
      </c>
      <c r="G54" s="2542">
        <v>161</v>
      </c>
    </row>
    <row r="55" spans="1:7" ht="15" thickBot="1">
      <c r="A55" s="2535">
        <v>40888</v>
      </c>
      <c r="B55" s="2543">
        <v>158.20740000000001</v>
      </c>
      <c r="C55" s="2544">
        <v>162.172</v>
      </c>
      <c r="D55" s="2545">
        <v>163.30000000000001</v>
      </c>
      <c r="E55" s="2546">
        <v>158.267</v>
      </c>
      <c r="F55" s="2547">
        <v>159.69999999999999</v>
      </c>
      <c r="G55" s="2548">
        <v>165</v>
      </c>
    </row>
    <row r="56" spans="1:7" ht="15" thickBot="1">
      <c r="A56" s="2549" t="s">
        <v>1710</v>
      </c>
      <c r="B56" s="2550">
        <v>153.86160833333332</v>
      </c>
      <c r="C56" s="2551">
        <v>155.89071666666669</v>
      </c>
      <c r="D56" s="2552">
        <v>159.30544999999998</v>
      </c>
      <c r="E56" s="2553"/>
      <c r="F56" s="2554"/>
      <c r="G56" s="2555"/>
    </row>
    <row r="57" spans="1:7" ht="16.5" customHeight="1">
      <c r="A57" s="3225" t="s">
        <v>654</v>
      </c>
      <c r="B57" s="3227" t="s">
        <v>1705</v>
      </c>
      <c r="C57" s="3228"/>
      <c r="D57" s="3229"/>
      <c r="E57" s="3227" t="s">
        <v>1706</v>
      </c>
      <c r="F57" s="3228"/>
      <c r="G57" s="3229"/>
    </row>
    <row r="58" spans="1:7" ht="16.5" customHeight="1" thickBot="1">
      <c r="A58" s="3226"/>
      <c r="B58" s="2532" t="s">
        <v>1707</v>
      </c>
      <c r="C58" s="2533" t="s">
        <v>1708</v>
      </c>
      <c r="D58" s="2534" t="s">
        <v>1709</v>
      </c>
      <c r="E58" s="2532" t="s">
        <v>1707</v>
      </c>
      <c r="F58" s="2533" t="s">
        <v>1708</v>
      </c>
      <c r="G58" s="2534" t="s">
        <v>1709</v>
      </c>
    </row>
    <row r="59" spans="1:7">
      <c r="A59" s="2562">
        <v>40909</v>
      </c>
      <c r="B59" s="2556">
        <v>158.38679999999999</v>
      </c>
      <c r="C59" s="2557">
        <v>161.30950000000001</v>
      </c>
      <c r="D59" s="2558">
        <v>164.62</v>
      </c>
      <c r="E59" s="2559">
        <v>158.62049999999999</v>
      </c>
      <c r="F59" s="2560">
        <v>161.16</v>
      </c>
      <c r="G59" s="2541">
        <v>163</v>
      </c>
    </row>
    <row r="60" spans="1:7">
      <c r="A60" s="2535">
        <v>40940</v>
      </c>
      <c r="B60" s="2536">
        <v>157.8681</v>
      </c>
      <c r="C60" s="2537">
        <v>158.58600000000001</v>
      </c>
      <c r="D60" s="2538">
        <v>160.85</v>
      </c>
      <c r="E60" s="2539">
        <v>157.459</v>
      </c>
      <c r="F60" s="2540">
        <v>157.75</v>
      </c>
      <c r="G60" s="2542">
        <v>159</v>
      </c>
    </row>
    <row r="61" spans="1:7">
      <c r="A61" s="2535">
        <v>40969</v>
      </c>
      <c r="B61" s="2536">
        <v>157.58750000000001</v>
      </c>
      <c r="C61" s="2537">
        <v>157.71639999999999</v>
      </c>
      <c r="D61" s="2538">
        <v>159.4091</v>
      </c>
      <c r="E61" s="2539">
        <v>157.5701</v>
      </c>
      <c r="F61" s="2540">
        <v>157.72</v>
      </c>
      <c r="G61" s="2542">
        <v>159</v>
      </c>
    </row>
    <row r="62" spans="1:7">
      <c r="A62" s="2535">
        <v>41000</v>
      </c>
      <c r="B62" s="2536">
        <v>157.3314</v>
      </c>
      <c r="C62" s="2537">
        <v>157.44210000000001</v>
      </c>
      <c r="D62" s="2538">
        <v>159.36840000000001</v>
      </c>
      <c r="E62" s="2539">
        <v>157.25700000000001</v>
      </c>
      <c r="F62" s="2540">
        <v>157.4</v>
      </c>
      <c r="G62" s="2542">
        <v>159</v>
      </c>
    </row>
    <row r="63" spans="1:7">
      <c r="A63" s="2535">
        <v>41030</v>
      </c>
      <c r="B63" s="2536">
        <v>157.27623809523811</v>
      </c>
      <c r="C63" s="2537">
        <v>158.46190476190475</v>
      </c>
      <c r="D63" s="2538">
        <v>159.666666666667</v>
      </c>
      <c r="E63" s="2539">
        <v>157.3075</v>
      </c>
      <c r="F63" s="2540">
        <v>159.85</v>
      </c>
      <c r="G63" s="2542">
        <v>162</v>
      </c>
    </row>
    <row r="64" spans="1:7">
      <c r="A64" s="2535">
        <v>41061</v>
      </c>
      <c r="B64" s="2536">
        <v>157.4383</v>
      </c>
      <c r="C64" s="2537">
        <v>162.3295</v>
      </c>
      <c r="D64" s="2538">
        <v>163.42859999999999</v>
      </c>
      <c r="E64" s="2539">
        <v>157.49940000000001</v>
      </c>
      <c r="F64" s="2540">
        <v>162.85</v>
      </c>
      <c r="G64" s="2542">
        <v>164</v>
      </c>
    </row>
    <row r="65" spans="1:11">
      <c r="A65" s="2535">
        <v>41091</v>
      </c>
      <c r="B65" s="2536">
        <v>157.4342</v>
      </c>
      <c r="C65" s="2537">
        <v>161.32820000000001</v>
      </c>
      <c r="D65" s="2538">
        <v>163.31819999999999</v>
      </c>
      <c r="E65" s="2539">
        <v>157.39840000000001</v>
      </c>
      <c r="F65" s="2540">
        <v>160.75</v>
      </c>
      <c r="G65" s="2542">
        <v>164</v>
      </c>
    </row>
    <row r="66" spans="1:11">
      <c r="A66" s="2535">
        <v>41122</v>
      </c>
      <c r="B66" s="2536">
        <v>157.37960000000001</v>
      </c>
      <c r="C66" s="2537">
        <v>158.96899999999999</v>
      </c>
      <c r="D66" s="2538">
        <v>162.2381</v>
      </c>
      <c r="E66" s="2539">
        <v>157.358</v>
      </c>
      <c r="F66" s="2540">
        <v>158.16999999999999</v>
      </c>
      <c r="G66" s="2542">
        <v>161</v>
      </c>
    </row>
    <row r="67" spans="1:11">
      <c r="A67" s="2535">
        <v>41153</v>
      </c>
      <c r="B67" s="2536">
        <v>157.34289999999999</v>
      </c>
      <c r="C67" s="2537">
        <v>157.78149999999999</v>
      </c>
      <c r="D67" s="2538">
        <v>159.80000000000001</v>
      </c>
      <c r="E67" s="2539">
        <v>157.33779999999999</v>
      </c>
      <c r="F67" s="2540">
        <v>157.24</v>
      </c>
      <c r="G67" s="2542">
        <v>159</v>
      </c>
    </row>
    <row r="68" spans="1:11">
      <c r="A68" s="2535">
        <v>41204</v>
      </c>
      <c r="B68" s="2536">
        <v>157.31559999999999</v>
      </c>
      <c r="C68" s="2537">
        <v>157.24299999999999</v>
      </c>
      <c r="D68" s="2538">
        <v>159</v>
      </c>
      <c r="E68" s="2539">
        <v>157.26740000000001</v>
      </c>
      <c r="F68" s="2540">
        <v>157.06</v>
      </c>
      <c r="G68" s="2542">
        <v>159</v>
      </c>
    </row>
    <row r="69" spans="1:11">
      <c r="A69" s="2535">
        <v>41224</v>
      </c>
      <c r="B69" s="2536">
        <v>157.30799999999999</v>
      </c>
      <c r="C69" s="2537">
        <v>157.57679999999999</v>
      </c>
      <c r="D69" s="2538">
        <v>159.31819999999999</v>
      </c>
      <c r="E69" s="2539">
        <v>157.3176</v>
      </c>
      <c r="F69" s="2540">
        <v>157.4</v>
      </c>
      <c r="G69" s="2542">
        <v>159</v>
      </c>
    </row>
    <row r="70" spans="1:11" ht="15" thickBot="1">
      <c r="A70" s="2535">
        <v>41254</v>
      </c>
      <c r="B70" s="2536">
        <v>157.32400000000001</v>
      </c>
      <c r="C70" s="2537">
        <v>157.3253</v>
      </c>
      <c r="D70" s="2538">
        <v>159.26320000000001</v>
      </c>
      <c r="E70" s="2539">
        <v>157.32769999999999</v>
      </c>
      <c r="F70" s="2547">
        <v>157.25</v>
      </c>
      <c r="G70" s="2542">
        <v>159</v>
      </c>
    </row>
    <row r="71" spans="1:11" ht="15" thickBot="1">
      <c r="A71" s="2549" t="s">
        <v>1710</v>
      </c>
      <c r="B71" s="2550">
        <v>157.49938650793649</v>
      </c>
      <c r="C71" s="2551">
        <v>158.83910039682539</v>
      </c>
      <c r="D71" s="2552">
        <v>160.85670555555558</v>
      </c>
      <c r="E71" s="2563"/>
      <c r="F71" s="2564"/>
      <c r="G71" s="2565"/>
    </row>
    <row r="72" spans="1:11">
      <c r="A72" s="2562">
        <v>41275</v>
      </c>
      <c r="B72" s="2566">
        <v>157.30124761904761</v>
      </c>
      <c r="C72" s="2557">
        <v>156.9595238095238</v>
      </c>
      <c r="D72" s="2558">
        <v>159.11904761904762</v>
      </c>
      <c r="E72" s="2567">
        <v>157.29740000000001</v>
      </c>
      <c r="F72" s="2560">
        <v>157.19999999999999</v>
      </c>
      <c r="G72" s="2542">
        <v>159</v>
      </c>
      <c r="I72" s="2568"/>
      <c r="J72" s="2568"/>
      <c r="K72" s="2568"/>
    </row>
    <row r="73" spans="1:11">
      <c r="A73" s="2535">
        <v>41306</v>
      </c>
      <c r="B73" s="2566">
        <v>157.29941999999997</v>
      </c>
      <c r="C73" s="2537">
        <v>157.52299999999997</v>
      </c>
      <c r="D73" s="2538">
        <v>158.69999999999999</v>
      </c>
      <c r="E73" s="2567">
        <v>157.3075</v>
      </c>
      <c r="F73" s="2540">
        <v>158.6</v>
      </c>
      <c r="G73" s="2542">
        <v>159</v>
      </c>
      <c r="I73" s="2568"/>
      <c r="J73" s="2568"/>
      <c r="K73" s="2568"/>
    </row>
    <row r="74" spans="1:11">
      <c r="A74" s="2535">
        <v>41334</v>
      </c>
      <c r="B74" s="2566">
        <v>157.3115</v>
      </c>
      <c r="C74" s="2537">
        <v>158.37899999999999</v>
      </c>
      <c r="D74" s="2538">
        <v>159.80000000000001</v>
      </c>
      <c r="E74" s="2567">
        <v>157.3075</v>
      </c>
      <c r="F74" s="2540">
        <v>158.63</v>
      </c>
      <c r="G74" s="2542">
        <v>160</v>
      </c>
      <c r="I74" s="2568"/>
      <c r="J74" s="2568"/>
      <c r="K74" s="2568"/>
    </row>
    <row r="75" spans="1:11">
      <c r="A75" s="2535">
        <v>41365</v>
      </c>
      <c r="B75" s="2569">
        <v>157.30509523809519</v>
      </c>
      <c r="C75" s="2537">
        <v>158.20380952380955</v>
      </c>
      <c r="D75" s="2570">
        <v>159.8095238095238</v>
      </c>
      <c r="E75" s="2567">
        <v>157.3075</v>
      </c>
      <c r="F75" s="2540">
        <v>157.9</v>
      </c>
      <c r="G75" s="2542">
        <v>160</v>
      </c>
      <c r="I75" s="2568"/>
      <c r="J75" s="2568"/>
      <c r="K75" s="2568"/>
    </row>
    <row r="76" spans="1:11">
      <c r="A76" s="2535">
        <v>41395</v>
      </c>
      <c r="B76" s="2569">
        <v>157.30076666666662</v>
      </c>
      <c r="C76" s="2537">
        <v>158.01904761904765</v>
      </c>
      <c r="D76" s="2570">
        <v>159.57142857142858</v>
      </c>
      <c r="E76" s="2567">
        <v>157.29740000000001</v>
      </c>
      <c r="F76" s="2540">
        <v>158.1</v>
      </c>
      <c r="G76" s="2542">
        <v>159.5</v>
      </c>
      <c r="I76" s="2568"/>
      <c r="J76" s="2568"/>
      <c r="K76" s="2568"/>
    </row>
    <row r="77" spans="1:11">
      <c r="A77" s="2535">
        <v>41426</v>
      </c>
      <c r="B77" s="2566">
        <v>157.30648999999994</v>
      </c>
      <c r="C77" s="2537">
        <v>160.01999999999998</v>
      </c>
      <c r="D77" s="2570">
        <v>160.97499999999999</v>
      </c>
      <c r="E77" s="2567">
        <v>157.3075</v>
      </c>
      <c r="F77" s="2540">
        <v>162.6</v>
      </c>
      <c r="G77" s="2542">
        <v>162</v>
      </c>
      <c r="I77" s="2568"/>
      <c r="J77" s="2568"/>
      <c r="K77" s="2568"/>
    </row>
    <row r="78" spans="1:11">
      <c r="A78" s="2535">
        <v>41456</v>
      </c>
      <c r="B78" s="2566">
        <v>157.3167217391304</v>
      </c>
      <c r="C78" s="2537">
        <v>161.12478260869565</v>
      </c>
      <c r="D78" s="2570">
        <v>162.43478260869566</v>
      </c>
      <c r="E78" s="2567">
        <v>157.3176</v>
      </c>
      <c r="F78" s="2540">
        <v>160.55000000000001</v>
      </c>
      <c r="G78" s="2542">
        <v>162</v>
      </c>
      <c r="I78" s="2568"/>
      <c r="J78" s="2568"/>
      <c r="K78" s="2568"/>
    </row>
    <row r="79" spans="1:11">
      <c r="A79" s="2535">
        <v>41487</v>
      </c>
      <c r="B79" s="2566">
        <v>157.31360000000001</v>
      </c>
      <c r="C79" s="2537">
        <v>161.154</v>
      </c>
      <c r="D79" s="2570">
        <v>162.27500000000001</v>
      </c>
      <c r="E79" s="2567">
        <v>157.3176</v>
      </c>
      <c r="F79" s="2540">
        <v>161.9</v>
      </c>
      <c r="G79" s="2542">
        <v>163</v>
      </c>
      <c r="I79" s="2568"/>
      <c r="J79" s="2568"/>
      <c r="K79" s="2568"/>
    </row>
    <row r="80" spans="1:11">
      <c r="A80" s="2535">
        <v>41518</v>
      </c>
      <c r="B80" s="2566">
        <v>157.31567619047615</v>
      </c>
      <c r="C80" s="2537">
        <v>161.95999999999998</v>
      </c>
      <c r="D80" s="2570">
        <v>163.14285714285714</v>
      </c>
      <c r="E80" s="2567">
        <v>157.3075</v>
      </c>
      <c r="F80" s="2540">
        <v>160.65</v>
      </c>
      <c r="G80" s="2542">
        <v>162</v>
      </c>
      <c r="I80" s="2568"/>
      <c r="J80" s="2568"/>
      <c r="K80" s="2568"/>
    </row>
    <row r="81" spans="1:11">
      <c r="A81" s="2535">
        <v>41569</v>
      </c>
      <c r="B81" s="2569">
        <v>157.41658000000001</v>
      </c>
      <c r="C81" s="2537">
        <v>159.83350000000002</v>
      </c>
      <c r="D81" s="2569">
        <v>165</v>
      </c>
      <c r="E81" s="2539">
        <v>157.358</v>
      </c>
      <c r="F81" s="2540">
        <v>158.85</v>
      </c>
      <c r="G81" s="2542">
        <v>166</v>
      </c>
      <c r="I81" s="2568"/>
      <c r="J81" s="2568"/>
      <c r="K81" s="2568"/>
    </row>
    <row r="82" spans="1:11">
      <c r="A82" s="2535">
        <v>41589</v>
      </c>
      <c r="B82" s="2569">
        <v>157.27335238095242</v>
      </c>
      <c r="C82" s="2537">
        <v>158.78666666666666</v>
      </c>
      <c r="D82" s="2569">
        <v>167.14285714285714</v>
      </c>
      <c r="E82" s="2539">
        <v>157.27719999999999</v>
      </c>
      <c r="F82" s="2540">
        <v>158.52000000000001</v>
      </c>
      <c r="G82" s="2542">
        <v>168</v>
      </c>
      <c r="I82" s="2568"/>
      <c r="J82" s="2568"/>
      <c r="K82" s="2568"/>
    </row>
    <row r="83" spans="1:11" ht="15" thickBot="1">
      <c r="A83" s="2571">
        <v>41619</v>
      </c>
      <c r="B83" s="2572">
        <v>157.27417</v>
      </c>
      <c r="C83" s="2544">
        <v>159.0505</v>
      </c>
      <c r="D83" s="2545">
        <v>171.4</v>
      </c>
      <c r="E83" s="2573">
        <v>157.25700000000001</v>
      </c>
      <c r="F83" s="2547">
        <v>159.9</v>
      </c>
      <c r="G83" s="2548">
        <v>172</v>
      </c>
      <c r="I83" s="2568"/>
      <c r="J83" s="2568"/>
      <c r="K83" s="2568"/>
    </row>
    <row r="84" spans="1:11" ht="15" thickBot="1">
      <c r="A84" s="2549" t="s">
        <v>1710</v>
      </c>
      <c r="B84" s="2550">
        <v>157.3112183195307</v>
      </c>
      <c r="C84" s="2551">
        <v>159.25115251897861</v>
      </c>
      <c r="D84" s="2552">
        <v>162.4475414078675</v>
      </c>
      <c r="E84" s="2563"/>
      <c r="F84" s="2564"/>
      <c r="G84" s="2565"/>
      <c r="I84" s="2568"/>
      <c r="J84" s="2568"/>
      <c r="K84" s="2568"/>
    </row>
    <row r="85" spans="1:11">
      <c r="A85" s="2562">
        <v>41640</v>
      </c>
      <c r="B85" s="2574">
        <v>157.2916285714285</v>
      </c>
      <c r="C85" s="2575">
        <v>160.22952380952381</v>
      </c>
      <c r="D85" s="2574">
        <v>171.71428571428572</v>
      </c>
      <c r="E85" s="2576">
        <v>157.3075</v>
      </c>
      <c r="F85" s="2575">
        <v>162.5</v>
      </c>
      <c r="G85" s="2577">
        <v>168</v>
      </c>
      <c r="H85" s="2568"/>
      <c r="I85" s="2568"/>
      <c r="J85" s="2568"/>
      <c r="K85" s="2568"/>
    </row>
    <row r="86" spans="1:11">
      <c r="A86" s="2535">
        <v>41671</v>
      </c>
      <c r="B86" s="2574">
        <v>157.30749999999995</v>
      </c>
      <c r="C86" s="2578">
        <v>163.6225</v>
      </c>
      <c r="D86" s="2574">
        <v>169.45</v>
      </c>
      <c r="E86" s="2579">
        <v>157.3075</v>
      </c>
      <c r="F86" s="2578">
        <v>164.7</v>
      </c>
      <c r="G86" s="2580">
        <v>171</v>
      </c>
      <c r="H86" s="2568"/>
      <c r="I86" s="2568"/>
      <c r="J86" s="2568"/>
      <c r="K86" s="2568"/>
    </row>
    <row r="87" spans="1:11">
      <c r="A87" s="2535">
        <v>41699</v>
      </c>
      <c r="B87" s="2574">
        <v>157.30076666666662</v>
      </c>
      <c r="C87" s="2578">
        <v>164.62142857142859</v>
      </c>
      <c r="D87" s="2574">
        <v>171.52380952380952</v>
      </c>
      <c r="E87" s="2579">
        <v>157.29740000000001</v>
      </c>
      <c r="F87" s="2578">
        <v>164.9</v>
      </c>
      <c r="G87" s="2580">
        <v>172</v>
      </c>
      <c r="H87" s="2568"/>
      <c r="I87" s="2568"/>
      <c r="J87" s="2568"/>
      <c r="K87" s="2568"/>
    </row>
    <row r="88" spans="1:11">
      <c r="A88" s="2535">
        <v>41730</v>
      </c>
      <c r="B88" s="2574">
        <v>157.291845</v>
      </c>
      <c r="C88" s="2578">
        <v>162.19149999999999</v>
      </c>
      <c r="D88" s="2574">
        <v>170.3</v>
      </c>
      <c r="E88" s="2579">
        <v>157.28729999999999</v>
      </c>
      <c r="F88" s="2578">
        <v>160.63</v>
      </c>
      <c r="G88" s="2574">
        <v>167</v>
      </c>
      <c r="H88" s="2568"/>
      <c r="I88" s="2568"/>
      <c r="J88" s="2568"/>
      <c r="K88" s="2568"/>
    </row>
    <row r="89" spans="1:11">
      <c r="A89" s="2535">
        <v>41760</v>
      </c>
      <c r="B89" s="2574">
        <v>157.28729999999999</v>
      </c>
      <c r="C89" s="2578">
        <v>161.85849999999999</v>
      </c>
      <c r="D89" s="2574">
        <v>166.85</v>
      </c>
      <c r="E89" s="2579">
        <v>157.28729999999999</v>
      </c>
      <c r="F89" s="2578">
        <v>162.72999999999999</v>
      </c>
      <c r="G89" s="2574">
        <v>167</v>
      </c>
      <c r="H89" s="2568"/>
      <c r="I89" s="2568"/>
      <c r="J89" s="2568"/>
      <c r="K89" s="2568"/>
    </row>
    <row r="90" spans="1:11">
      <c r="A90" s="2535">
        <v>41791</v>
      </c>
      <c r="B90" s="2566">
        <v>157.28729999999999</v>
      </c>
      <c r="C90" s="2537">
        <v>162.81952380952379</v>
      </c>
      <c r="D90" s="2570">
        <v>167.16666666666666</v>
      </c>
      <c r="E90" s="2567">
        <v>157.28729999999999</v>
      </c>
      <c r="F90" s="2540">
        <v>162.94999999999999</v>
      </c>
      <c r="G90" s="2542">
        <v>168</v>
      </c>
      <c r="H90" s="2568"/>
      <c r="I90" s="2568"/>
      <c r="J90" s="2568"/>
      <c r="K90" s="2568"/>
    </row>
    <row r="91" spans="1:11">
      <c r="A91" s="2535">
        <v>41821</v>
      </c>
      <c r="B91" s="2574">
        <v>157.28729999999999</v>
      </c>
      <c r="C91" s="2537">
        <v>162.24619047619043</v>
      </c>
      <c r="D91" s="2570">
        <v>167.71428571428572</v>
      </c>
      <c r="E91" s="2567">
        <v>157.28729999999999</v>
      </c>
      <c r="F91" s="2540">
        <v>161.9</v>
      </c>
      <c r="G91" s="2574">
        <v>167</v>
      </c>
      <c r="H91" s="2568"/>
      <c r="I91" s="2568"/>
      <c r="J91" s="2568"/>
      <c r="K91" s="2568"/>
    </row>
    <row r="92" spans="1:11">
      <c r="A92" s="2535">
        <v>41852</v>
      </c>
      <c r="B92" s="2574">
        <v>157.28729999999999</v>
      </c>
      <c r="C92" s="2537">
        <v>161.98857142857142</v>
      </c>
      <c r="D92" s="2569">
        <v>170.35714285714286</v>
      </c>
      <c r="E92" s="2539">
        <v>157.28729999999999</v>
      </c>
      <c r="F92" s="2540">
        <v>162.4</v>
      </c>
      <c r="G92" s="2574">
        <v>169</v>
      </c>
      <c r="H92" s="2568"/>
      <c r="I92" s="2568"/>
      <c r="J92" s="2568"/>
      <c r="K92" s="2568"/>
    </row>
    <row r="93" spans="1:11">
      <c r="A93" s="2535">
        <v>41883</v>
      </c>
      <c r="B93" s="2574">
        <v>157.30061363636358</v>
      </c>
      <c r="C93" s="2578">
        <v>162.93227272727273</v>
      </c>
      <c r="D93" s="2574">
        <v>168.63636363636363</v>
      </c>
      <c r="E93" s="2579">
        <v>157.3075</v>
      </c>
      <c r="F93" s="2578">
        <v>163.69999999999999</v>
      </c>
      <c r="G93" s="2574">
        <v>169</v>
      </c>
      <c r="H93" s="2568"/>
      <c r="I93" s="2568"/>
      <c r="J93" s="2568"/>
      <c r="K93" s="2568"/>
    </row>
    <row r="94" spans="1:11">
      <c r="A94" s="2535">
        <v>41913</v>
      </c>
      <c r="B94" s="2574">
        <v>157.31406499999997</v>
      </c>
      <c r="C94" s="2537">
        <v>164.64249999999998</v>
      </c>
      <c r="D94" s="2570">
        <v>169.42500000000001</v>
      </c>
      <c r="E94" s="2567">
        <v>157.3176</v>
      </c>
      <c r="F94" s="2540">
        <v>165.55</v>
      </c>
      <c r="G94" s="2574">
        <v>170</v>
      </c>
      <c r="H94" s="2568"/>
      <c r="I94" s="2568"/>
      <c r="J94" s="2568"/>
      <c r="K94" s="2568"/>
    </row>
    <row r="95" spans="1:11">
      <c r="A95" s="2535">
        <v>41944</v>
      </c>
      <c r="B95" s="2574">
        <v>159.99611999999999</v>
      </c>
      <c r="C95" s="2537">
        <v>171.10099999999997</v>
      </c>
      <c r="D95" s="2569">
        <v>175.85</v>
      </c>
      <c r="E95" s="2539">
        <v>166.65</v>
      </c>
      <c r="F95" s="2540">
        <v>176.8</v>
      </c>
      <c r="G95" s="2574">
        <v>182.5</v>
      </c>
      <c r="H95" s="2568"/>
      <c r="I95" s="2568"/>
      <c r="J95" s="2568"/>
      <c r="K95" s="2568"/>
    </row>
    <row r="96" spans="1:11" ht="15" thickBot="1">
      <c r="A96" s="2535">
        <v>41974</v>
      </c>
      <c r="B96" s="2574">
        <v>169.67999999999998</v>
      </c>
      <c r="C96" s="2578">
        <v>180.32857142857142</v>
      </c>
      <c r="D96" s="2574">
        <v>188.45238095238096</v>
      </c>
      <c r="E96" s="2579">
        <v>169.68</v>
      </c>
      <c r="F96" s="2578">
        <v>180</v>
      </c>
      <c r="G96" s="2580">
        <v>191.5</v>
      </c>
      <c r="H96" s="2568"/>
      <c r="I96" s="2568"/>
      <c r="J96" s="2568"/>
      <c r="K96" s="2568"/>
    </row>
    <row r="97" spans="1:11" ht="15" thickBot="1">
      <c r="A97" s="2549" t="s">
        <v>1710</v>
      </c>
      <c r="B97" s="2550">
        <v>158.55264490620488</v>
      </c>
      <c r="C97" s="2551">
        <v>164.88184018759017</v>
      </c>
      <c r="D97" s="2552">
        <v>171.45332792207793</v>
      </c>
      <c r="E97" s="2563"/>
      <c r="F97" s="2564"/>
      <c r="G97" s="2565"/>
      <c r="I97" s="2568"/>
      <c r="J97" s="2568"/>
      <c r="K97" s="2568"/>
    </row>
    <row r="98" spans="1:11">
      <c r="A98" s="2562">
        <v>42005</v>
      </c>
      <c r="B98" s="2574">
        <v>169.67999999999998</v>
      </c>
      <c r="C98" s="2575">
        <v>181.78349999999998</v>
      </c>
      <c r="D98" s="2574">
        <v>196.125</v>
      </c>
      <c r="E98" s="2576">
        <v>169.68</v>
      </c>
      <c r="F98" s="2575">
        <v>185.2</v>
      </c>
      <c r="G98" s="2577">
        <v>207.5</v>
      </c>
      <c r="H98" s="2568"/>
      <c r="I98" s="2568"/>
      <c r="J98" s="2568"/>
      <c r="K98" s="2568"/>
    </row>
    <row r="99" spans="1:11">
      <c r="A99" s="2535">
        <v>42036</v>
      </c>
      <c r="B99" s="2574">
        <v>169.68000000000004</v>
      </c>
      <c r="C99" s="2578">
        <v>194.48</v>
      </c>
      <c r="D99" s="2574">
        <v>213.02500000000001</v>
      </c>
      <c r="E99" s="2579">
        <v>169.68</v>
      </c>
      <c r="F99" s="2578">
        <v>198</v>
      </c>
      <c r="G99" s="2580">
        <v>224</v>
      </c>
      <c r="H99" s="2568"/>
      <c r="I99" s="2568"/>
      <c r="J99" s="2568"/>
      <c r="K99" s="2568"/>
    </row>
    <row r="100" spans="1:11">
      <c r="A100" s="2535">
        <v>42064</v>
      </c>
      <c r="B100" s="2574" t="s">
        <v>67</v>
      </c>
      <c r="C100" s="2578">
        <v>197.07272727272729</v>
      </c>
      <c r="D100" s="2580">
        <v>222.93181818181819</v>
      </c>
      <c r="E100" s="2574" t="s">
        <v>67</v>
      </c>
      <c r="F100" s="2578">
        <v>197</v>
      </c>
      <c r="G100" s="2580">
        <v>214.5</v>
      </c>
      <c r="H100" s="2568"/>
      <c r="I100" s="2568"/>
      <c r="J100" s="2568"/>
      <c r="K100" s="2568"/>
    </row>
    <row r="101" spans="1:11">
      <c r="A101" s="2535">
        <v>42095</v>
      </c>
      <c r="B101" s="2574" t="s">
        <v>67</v>
      </c>
      <c r="C101" s="2578">
        <v>197</v>
      </c>
      <c r="D101" s="2580">
        <v>210.7</v>
      </c>
      <c r="E101" s="2574" t="s">
        <v>67</v>
      </c>
      <c r="F101" s="2578">
        <v>197</v>
      </c>
      <c r="G101" s="2580">
        <v>221</v>
      </c>
      <c r="H101" s="2568"/>
      <c r="I101" s="2568"/>
      <c r="J101" s="2568"/>
      <c r="K101" s="2568"/>
    </row>
    <row r="102" spans="1:11">
      <c r="A102" s="2535">
        <v>42125</v>
      </c>
      <c r="B102" s="2574" t="s">
        <v>67</v>
      </c>
      <c r="C102" s="2578">
        <v>197</v>
      </c>
      <c r="D102" s="2580">
        <v>219.55263157894737</v>
      </c>
      <c r="E102" s="2574" t="s">
        <v>67</v>
      </c>
      <c r="F102" s="2578">
        <v>197</v>
      </c>
      <c r="G102" s="2580">
        <v>216</v>
      </c>
      <c r="H102" s="2568"/>
      <c r="I102" s="2568"/>
      <c r="J102" s="2568"/>
      <c r="K102" s="2568"/>
    </row>
    <row r="103" spans="1:11">
      <c r="A103" s="2535">
        <v>42156</v>
      </c>
      <c r="B103" s="2574" t="s">
        <v>67</v>
      </c>
      <c r="C103" s="2578">
        <v>196.91590909090917</v>
      </c>
      <c r="D103" s="2580">
        <v>218.97727272727272</v>
      </c>
      <c r="E103" s="2574" t="s">
        <v>67</v>
      </c>
      <c r="F103" s="2578">
        <v>196.95</v>
      </c>
      <c r="G103" s="2580">
        <v>225.5</v>
      </c>
      <c r="H103" s="2568"/>
      <c r="I103" s="2568"/>
      <c r="J103" s="2568"/>
      <c r="K103" s="2568"/>
    </row>
    <row r="104" spans="1:11">
      <c r="A104" s="2535">
        <v>42186</v>
      </c>
      <c r="B104" s="2574" t="s">
        <v>67</v>
      </c>
      <c r="C104" s="2578">
        <v>196.97368421052633</v>
      </c>
      <c r="D104" s="2580">
        <v>237.14894736842106</v>
      </c>
      <c r="E104" s="2574" t="s">
        <v>67</v>
      </c>
      <c r="F104" s="2578">
        <v>197</v>
      </c>
      <c r="G104" s="2580">
        <v>229</v>
      </c>
      <c r="H104" s="2568"/>
      <c r="I104" s="2568"/>
      <c r="J104" s="2568"/>
      <c r="K104" s="2568"/>
    </row>
    <row r="105" spans="1:11">
      <c r="A105" s="2535">
        <v>42217</v>
      </c>
      <c r="B105" s="2574" t="s">
        <v>67</v>
      </c>
      <c r="C105" s="2578">
        <v>197</v>
      </c>
      <c r="D105" s="2580">
        <v>216.64285714285714</v>
      </c>
      <c r="E105" s="2574" t="s">
        <v>67</v>
      </c>
      <c r="F105" s="2578">
        <v>197</v>
      </c>
      <c r="G105" s="2580">
        <v>218</v>
      </c>
      <c r="H105" s="2568"/>
      <c r="I105" s="2568"/>
      <c r="J105" s="2568"/>
      <c r="K105" s="2568"/>
    </row>
    <row r="106" spans="1:11">
      <c r="A106" s="2535">
        <v>42248</v>
      </c>
      <c r="B106" s="2574" t="s">
        <v>67</v>
      </c>
      <c r="C106" s="2578">
        <v>196.9975</v>
      </c>
      <c r="D106" s="2580">
        <v>222.67500000000001</v>
      </c>
      <c r="E106" s="2574" t="s">
        <v>67</v>
      </c>
      <c r="F106" s="2578">
        <v>196.95</v>
      </c>
      <c r="G106" s="2580">
        <v>223</v>
      </c>
      <c r="H106" s="2568"/>
      <c r="I106" s="2568"/>
      <c r="J106" s="2568"/>
      <c r="K106" s="2568"/>
    </row>
    <row r="107" spans="1:11">
      <c r="A107" s="2535">
        <v>42278</v>
      </c>
      <c r="B107" s="2574" t="s">
        <v>67</v>
      </c>
      <c r="C107" s="2578">
        <v>196.98857142857145</v>
      </c>
      <c r="D107" s="2580">
        <v>224.97619047619048</v>
      </c>
      <c r="E107" s="2574" t="s">
        <v>67</v>
      </c>
      <c r="F107" s="2578">
        <v>197</v>
      </c>
      <c r="G107" s="2580">
        <v>225</v>
      </c>
      <c r="H107" s="2568"/>
      <c r="I107" s="2568"/>
      <c r="J107" s="2568"/>
      <c r="K107" s="2568"/>
    </row>
    <row r="108" spans="1:11">
      <c r="A108" s="2535">
        <v>42309</v>
      </c>
      <c r="B108" s="2574" t="s">
        <v>67</v>
      </c>
      <c r="C108" s="2578">
        <v>196.99142857142857</v>
      </c>
      <c r="D108" s="2580">
        <v>232.4047619047619</v>
      </c>
      <c r="E108" s="2574" t="s">
        <v>67</v>
      </c>
      <c r="F108" s="2578">
        <v>197</v>
      </c>
      <c r="G108" s="2580">
        <v>242</v>
      </c>
      <c r="H108" s="2568"/>
      <c r="I108" s="2568"/>
      <c r="J108" s="2568"/>
      <c r="K108" s="2568"/>
    </row>
    <row r="109" spans="1:11" ht="15" thickBot="1">
      <c r="A109" s="2535">
        <v>42339</v>
      </c>
      <c r="B109" s="2574"/>
      <c r="C109" s="2578">
        <v>196.98649999999998</v>
      </c>
      <c r="D109" s="2580">
        <v>258.3</v>
      </c>
      <c r="E109" s="2574"/>
      <c r="F109" s="2578">
        <v>197</v>
      </c>
      <c r="G109" s="2580">
        <v>267</v>
      </c>
      <c r="H109" s="2568"/>
      <c r="I109" s="2568"/>
      <c r="J109" s="2568"/>
      <c r="K109" s="2568"/>
    </row>
    <row r="110" spans="1:11" ht="15" thickBot="1">
      <c r="A110" s="2549" t="s">
        <v>1710</v>
      </c>
      <c r="B110" s="2581">
        <v>169.68</v>
      </c>
      <c r="C110" s="2551">
        <v>195.51581838118022</v>
      </c>
      <c r="D110" s="2582">
        <v>222.78828994835575</v>
      </c>
      <c r="E110" s="2563"/>
      <c r="F110" s="2564"/>
      <c r="G110" s="2565"/>
      <c r="H110" s="2568"/>
      <c r="I110" s="2568"/>
      <c r="J110" s="2568"/>
      <c r="K110" s="2568"/>
    </row>
    <row r="111" spans="1:11">
      <c r="A111" s="2562">
        <v>42370</v>
      </c>
      <c r="B111" s="2574" t="s">
        <v>67</v>
      </c>
      <c r="C111" s="2575">
        <v>197</v>
      </c>
      <c r="D111" s="2574">
        <v>289.77499999999998</v>
      </c>
      <c r="E111" s="2576" t="s">
        <v>67</v>
      </c>
      <c r="F111" s="2575">
        <v>197</v>
      </c>
      <c r="G111" s="2577">
        <v>305</v>
      </c>
      <c r="H111" s="2568"/>
      <c r="I111" s="2568"/>
      <c r="J111" s="2568"/>
      <c r="K111" s="2568"/>
    </row>
    <row r="112" spans="1:11">
      <c r="A112" s="2535">
        <v>42401</v>
      </c>
      <c r="B112" s="2574" t="s">
        <v>67</v>
      </c>
      <c r="C112" s="2578">
        <v>197</v>
      </c>
      <c r="D112" s="2574">
        <v>329.83333333333331</v>
      </c>
      <c r="E112" s="2579" t="s">
        <v>67</v>
      </c>
      <c r="F112" s="2578">
        <v>197</v>
      </c>
      <c r="G112" s="2580">
        <v>325</v>
      </c>
      <c r="H112" s="2568"/>
      <c r="I112" s="2568"/>
      <c r="J112" s="2568"/>
      <c r="K112" s="2568"/>
    </row>
    <row r="113" spans="1:11">
      <c r="A113" s="2535">
        <v>42430</v>
      </c>
      <c r="B113" s="2574" t="s">
        <v>67</v>
      </c>
      <c r="C113" s="2578">
        <v>197</v>
      </c>
      <c r="D113" s="2580">
        <v>320.92857142857144</v>
      </c>
      <c r="E113" s="2574" t="s">
        <v>67</v>
      </c>
      <c r="F113" s="2578">
        <v>197</v>
      </c>
      <c r="G113" s="2580">
        <v>322</v>
      </c>
      <c r="H113" s="2568"/>
      <c r="I113" s="2568"/>
      <c r="J113" s="2568"/>
      <c r="K113" s="2568"/>
    </row>
    <row r="114" spans="1:11">
      <c r="A114" s="2535">
        <v>42461</v>
      </c>
      <c r="B114" s="2574" t="s">
        <v>67</v>
      </c>
      <c r="C114" s="2578">
        <v>197</v>
      </c>
      <c r="D114" s="2580">
        <v>320.71428571428572</v>
      </c>
      <c r="E114" s="2574" t="s">
        <v>67</v>
      </c>
      <c r="F114" s="2578">
        <v>197</v>
      </c>
      <c r="G114" s="2580">
        <v>320.5</v>
      </c>
      <c r="H114" s="2568"/>
      <c r="I114" s="2568"/>
      <c r="J114" s="2568"/>
      <c r="K114" s="2568"/>
    </row>
    <row r="115" spans="1:11">
      <c r="A115" s="2535">
        <v>42491</v>
      </c>
      <c r="B115" s="2574" t="s">
        <v>67</v>
      </c>
      <c r="C115" s="2578">
        <v>197</v>
      </c>
      <c r="D115" s="2580">
        <v>336.92500000000001</v>
      </c>
      <c r="E115" s="2574" t="s">
        <v>67</v>
      </c>
      <c r="F115" s="2578">
        <v>197</v>
      </c>
      <c r="G115" s="2580">
        <v>350</v>
      </c>
      <c r="H115" s="2568"/>
      <c r="I115" s="2568"/>
      <c r="J115" s="2568"/>
      <c r="K115" s="2568"/>
    </row>
    <row r="116" spans="1:11">
      <c r="A116" s="2535">
        <v>42522</v>
      </c>
      <c r="B116" s="2574" t="s">
        <v>67</v>
      </c>
      <c r="C116" s="2578">
        <v>231.76136363636363</v>
      </c>
      <c r="D116" s="2580">
        <v>351.81818181818181</v>
      </c>
      <c r="E116" s="2574" t="s">
        <v>67</v>
      </c>
      <c r="F116" s="2578">
        <v>283</v>
      </c>
      <c r="G116" s="2580">
        <v>348</v>
      </c>
      <c r="H116" s="2568"/>
      <c r="I116" s="2568"/>
      <c r="J116" s="2568"/>
      <c r="K116" s="2568"/>
    </row>
    <row r="117" spans="1:11">
      <c r="A117" s="2535">
        <v>42552</v>
      </c>
      <c r="B117" s="2574" t="s">
        <v>67</v>
      </c>
      <c r="C117" s="2578">
        <v>294.57222222222231</v>
      </c>
      <c r="D117" s="2580">
        <v>364.47222222222223</v>
      </c>
      <c r="E117" s="2574" t="s">
        <v>67</v>
      </c>
      <c r="F117" s="2578">
        <v>313</v>
      </c>
      <c r="G117" s="2580">
        <v>379</v>
      </c>
      <c r="H117" s="2568"/>
      <c r="I117" s="2568"/>
      <c r="J117" s="2568"/>
      <c r="K117" s="2568"/>
    </row>
    <row r="118" spans="1:11">
      <c r="A118" s="2535">
        <v>42583</v>
      </c>
      <c r="B118" s="2574" t="s">
        <v>67</v>
      </c>
      <c r="C118" s="2578">
        <v>309.73043478260871</v>
      </c>
      <c r="D118" s="2580">
        <v>396.1521739130435</v>
      </c>
      <c r="E118" s="2574" t="s">
        <v>67</v>
      </c>
      <c r="F118" s="2578">
        <v>306</v>
      </c>
      <c r="G118" s="2580">
        <v>420</v>
      </c>
      <c r="H118" s="2568"/>
      <c r="I118" s="2568"/>
      <c r="J118" s="2568"/>
      <c r="K118" s="2568"/>
    </row>
    <row r="119" spans="1:11">
      <c r="A119" s="2535">
        <v>42614</v>
      </c>
      <c r="B119" s="2574" t="s">
        <v>67</v>
      </c>
      <c r="C119" s="2578">
        <v>305.22500000000002</v>
      </c>
      <c r="D119" s="2580">
        <v>431.1</v>
      </c>
      <c r="E119" s="2574" t="s">
        <v>67</v>
      </c>
      <c r="F119" s="2578">
        <v>305.25</v>
      </c>
      <c r="G119" s="2580">
        <v>464</v>
      </c>
      <c r="H119" s="2568"/>
      <c r="I119" s="2568"/>
      <c r="J119" s="2568"/>
      <c r="K119" s="2568"/>
    </row>
    <row r="120" spans="1:11">
      <c r="A120" s="2535">
        <v>42644</v>
      </c>
      <c r="B120" s="2574" t="s">
        <v>67</v>
      </c>
      <c r="C120" s="2578">
        <v>305.21249999999998</v>
      </c>
      <c r="D120" s="2580">
        <v>462.02499999999998</v>
      </c>
      <c r="E120" s="2574" t="s">
        <v>67</v>
      </c>
      <c r="F120" s="2578">
        <v>305</v>
      </c>
      <c r="G120" s="2580">
        <v>469</v>
      </c>
      <c r="H120" s="2568"/>
      <c r="I120" s="2568"/>
      <c r="J120" s="2568"/>
      <c r="K120" s="2568"/>
    </row>
    <row r="121" spans="1:11">
      <c r="A121" s="2535">
        <v>42675</v>
      </c>
      <c r="B121" s="2574" t="s">
        <v>67</v>
      </c>
      <c r="C121" s="2578">
        <v>305.18181818181819</v>
      </c>
      <c r="D121" s="2580">
        <v>415.36363636363637</v>
      </c>
      <c r="E121" s="2574" t="s">
        <v>67</v>
      </c>
      <c r="F121" s="2578">
        <v>305</v>
      </c>
      <c r="G121" s="2580">
        <v>400</v>
      </c>
      <c r="H121" s="2568"/>
      <c r="I121" s="2568"/>
      <c r="J121" s="2568"/>
      <c r="K121" s="2568"/>
    </row>
    <row r="122" spans="1:11" ht="15" thickBot="1">
      <c r="A122" s="2571">
        <v>42705</v>
      </c>
      <c r="B122" s="2583" t="s">
        <v>67</v>
      </c>
      <c r="C122" s="2584">
        <v>305.2236842105263</v>
      </c>
      <c r="D122" s="2585">
        <v>455.26315789473682</v>
      </c>
      <c r="E122" s="2583" t="s">
        <v>67</v>
      </c>
      <c r="F122" s="2584">
        <v>305</v>
      </c>
      <c r="G122" s="2585">
        <v>490</v>
      </c>
      <c r="H122" s="2568"/>
      <c r="I122" s="2568"/>
      <c r="J122" s="2568"/>
      <c r="K122" s="2568"/>
    </row>
    <row r="123" spans="1:11" ht="15" thickBot="1">
      <c r="A123" s="2549" t="s">
        <v>1710</v>
      </c>
      <c r="B123" s="2581" t="s">
        <v>67</v>
      </c>
      <c r="C123" s="2551">
        <v>253.49225191946155</v>
      </c>
      <c r="D123" s="2551">
        <v>372.86421355733427</v>
      </c>
      <c r="E123" s="2563"/>
      <c r="F123" s="2564"/>
      <c r="G123" s="2565"/>
      <c r="H123" s="2568"/>
      <c r="I123" s="2568"/>
      <c r="J123" s="2568"/>
      <c r="K123" s="2568"/>
    </row>
    <row r="124" spans="1:11">
      <c r="A124" s="2586"/>
      <c r="B124" s="2587"/>
      <c r="C124" s="2587"/>
      <c r="D124" s="2587"/>
      <c r="E124" s="2587"/>
      <c r="F124" s="2587"/>
      <c r="G124" s="2587"/>
    </row>
    <row r="125" spans="1:11">
      <c r="A125" s="2588" t="s">
        <v>1711</v>
      </c>
      <c r="B125" s="1143"/>
      <c r="C125" s="1143"/>
      <c r="D125" s="1143"/>
      <c r="E125" s="1143"/>
      <c r="F125" s="1143"/>
      <c r="G125" s="1143"/>
    </row>
    <row r="126" spans="1:11">
      <c r="A126" s="2588" t="s">
        <v>1712</v>
      </c>
      <c r="B126" s="1143"/>
      <c r="C126" s="1143"/>
      <c r="D126" s="1143"/>
      <c r="E126" s="1143"/>
      <c r="F126" s="1143"/>
      <c r="G126" s="1143"/>
    </row>
    <row r="127" spans="1:11">
      <c r="A127" s="2589" t="s">
        <v>369</v>
      </c>
    </row>
    <row r="128" spans="1:11">
      <c r="B128" s="2590"/>
      <c r="C128" s="2590"/>
      <c r="D128" s="2590"/>
      <c r="E128" s="2591"/>
      <c r="F128" s="2591"/>
      <c r="G128" s="2591"/>
    </row>
    <row r="129" spans="2:7">
      <c r="B129" s="2592"/>
      <c r="C129" s="2593"/>
      <c r="D129" s="2593"/>
      <c r="E129" s="2590"/>
      <c r="F129" s="2590"/>
      <c r="G129" s="2590"/>
    </row>
    <row r="130" spans="2:7">
      <c r="B130" s="2590"/>
      <c r="C130" s="2590"/>
      <c r="D130" s="2590"/>
      <c r="E130" s="2591"/>
      <c r="F130" s="2591"/>
      <c r="G130" s="2591"/>
    </row>
    <row r="131" spans="2:7">
      <c r="B131" s="2592"/>
      <c r="C131" s="2593"/>
      <c r="D131" s="2593"/>
    </row>
  </sheetData>
  <mergeCells count="6">
    <mergeCell ref="A3:A4"/>
    <mergeCell ref="B3:D3"/>
    <mergeCell ref="E3:G3"/>
    <mergeCell ref="A57:A58"/>
    <mergeCell ref="B57:D57"/>
    <mergeCell ref="E57:G57"/>
  </mergeCells>
  <hyperlinks>
    <hyperlink ref="A1" location="Menu!A1" display="Return to Menu"/>
  </hyperlinks>
  <printOptions horizontalCentered="1" verticalCentered="1"/>
  <pageMargins left="0.91" right="0.39" top="0.47" bottom="0.39" header="0.3" footer="0.3"/>
  <pageSetup scale="73" fitToHeight="2" orientation="portrait" r:id="rId1"/>
  <rowBreaks count="1" manualBreakCount="1">
    <brk id="56" max="6"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view="pageBreakPreview" zoomScaleSheetLayoutView="100" workbookViewId="0"/>
  </sheetViews>
  <sheetFormatPr defaultColWidth="10.7109375" defaultRowHeight="12.75"/>
  <cols>
    <col min="1" max="1" width="17.140625" style="2599" bestFit="1" customWidth="1"/>
    <col min="2" max="4" width="10.7109375" style="2597" customWidth="1"/>
    <col min="5" max="5" width="11.5703125" style="2597" bestFit="1" customWidth="1"/>
    <col min="6" max="6" width="11.5703125" style="2597" customWidth="1"/>
    <col min="7" max="10" width="9.28515625" style="2597" customWidth="1"/>
    <col min="11" max="15" width="10.7109375" style="2597" customWidth="1"/>
    <col min="16" max="16" width="8.85546875" style="2597" customWidth="1"/>
    <col min="17" max="246" width="9.140625" style="2597" customWidth="1"/>
    <col min="247" max="247" width="17.140625" style="2597" bestFit="1" customWidth="1"/>
    <col min="248" max="250" width="10.7109375" style="2597" customWidth="1"/>
    <col min="251" max="251" width="11.5703125" style="2597" bestFit="1" customWidth="1"/>
    <col min="252" max="257" width="10.7109375" style="2597"/>
    <col min="258" max="258" width="17.140625" style="2597" bestFit="1" customWidth="1"/>
    <col min="259" max="261" width="10.7109375" style="2597" customWidth="1"/>
    <col min="262" max="262" width="11.5703125" style="2597" bestFit="1" customWidth="1"/>
    <col min="263" max="263" width="11.5703125" style="2597" customWidth="1"/>
    <col min="264" max="266" width="9.28515625" style="2597" customWidth="1"/>
    <col min="267" max="271" width="10.7109375" style="2597" customWidth="1"/>
    <col min="272" max="272" width="8.85546875" style="2597" customWidth="1"/>
    <col min="273" max="502" width="9.140625" style="2597" customWidth="1"/>
    <col min="503" max="503" width="17.140625" style="2597" bestFit="1" customWidth="1"/>
    <col min="504" max="506" width="10.7109375" style="2597" customWidth="1"/>
    <col min="507" max="507" width="11.5703125" style="2597" bestFit="1" customWidth="1"/>
    <col min="508" max="513" width="10.7109375" style="2597"/>
    <col min="514" max="514" width="17.140625" style="2597" bestFit="1" customWidth="1"/>
    <col min="515" max="517" width="10.7109375" style="2597" customWidth="1"/>
    <col min="518" max="518" width="11.5703125" style="2597" bestFit="1" customWidth="1"/>
    <col min="519" max="519" width="11.5703125" style="2597" customWidth="1"/>
    <col min="520" max="522" width="9.28515625" style="2597" customWidth="1"/>
    <col min="523" max="527" width="10.7109375" style="2597" customWidth="1"/>
    <col min="528" max="528" width="8.85546875" style="2597" customWidth="1"/>
    <col min="529" max="758" width="9.140625" style="2597" customWidth="1"/>
    <col min="759" max="759" width="17.140625" style="2597" bestFit="1" customWidth="1"/>
    <col min="760" max="762" width="10.7109375" style="2597" customWidth="1"/>
    <col min="763" max="763" width="11.5703125" style="2597" bestFit="1" customWidth="1"/>
    <col min="764" max="769" width="10.7109375" style="2597"/>
    <col min="770" max="770" width="17.140625" style="2597" bestFit="1" customWidth="1"/>
    <col min="771" max="773" width="10.7109375" style="2597" customWidth="1"/>
    <col min="774" max="774" width="11.5703125" style="2597" bestFit="1" customWidth="1"/>
    <col min="775" max="775" width="11.5703125" style="2597" customWidth="1"/>
    <col min="776" max="778" width="9.28515625" style="2597" customWidth="1"/>
    <col min="779" max="783" width="10.7109375" style="2597" customWidth="1"/>
    <col min="784" max="784" width="8.85546875" style="2597" customWidth="1"/>
    <col min="785" max="1014" width="9.140625" style="2597" customWidth="1"/>
    <col min="1015" max="1015" width="17.140625" style="2597" bestFit="1" customWidth="1"/>
    <col min="1016" max="1018" width="10.7109375" style="2597" customWidth="1"/>
    <col min="1019" max="1019" width="11.5703125" style="2597" bestFit="1" customWidth="1"/>
    <col min="1020" max="1025" width="10.7109375" style="2597"/>
    <col min="1026" max="1026" width="17.140625" style="2597" bestFit="1" customWidth="1"/>
    <col min="1027" max="1029" width="10.7109375" style="2597" customWidth="1"/>
    <col min="1030" max="1030" width="11.5703125" style="2597" bestFit="1" customWidth="1"/>
    <col min="1031" max="1031" width="11.5703125" style="2597" customWidth="1"/>
    <col min="1032" max="1034" width="9.28515625" style="2597" customWidth="1"/>
    <col min="1035" max="1039" width="10.7109375" style="2597" customWidth="1"/>
    <col min="1040" max="1040" width="8.85546875" style="2597" customWidth="1"/>
    <col min="1041" max="1270" width="9.140625" style="2597" customWidth="1"/>
    <col min="1271" max="1271" width="17.140625" style="2597" bestFit="1" customWidth="1"/>
    <col min="1272" max="1274" width="10.7109375" style="2597" customWidth="1"/>
    <col min="1275" max="1275" width="11.5703125" style="2597" bestFit="1" customWidth="1"/>
    <col min="1276" max="1281" width="10.7109375" style="2597"/>
    <col min="1282" max="1282" width="17.140625" style="2597" bestFit="1" customWidth="1"/>
    <col min="1283" max="1285" width="10.7109375" style="2597" customWidth="1"/>
    <col min="1286" max="1286" width="11.5703125" style="2597" bestFit="1" customWidth="1"/>
    <col min="1287" max="1287" width="11.5703125" style="2597" customWidth="1"/>
    <col min="1288" max="1290" width="9.28515625" style="2597" customWidth="1"/>
    <col min="1291" max="1295" width="10.7109375" style="2597" customWidth="1"/>
    <col min="1296" max="1296" width="8.85546875" style="2597" customWidth="1"/>
    <col min="1297" max="1526" width="9.140625" style="2597" customWidth="1"/>
    <col min="1527" max="1527" width="17.140625" style="2597" bestFit="1" customWidth="1"/>
    <col min="1528" max="1530" width="10.7109375" style="2597" customWidth="1"/>
    <col min="1531" max="1531" width="11.5703125" style="2597" bestFit="1" customWidth="1"/>
    <col min="1532" max="1537" width="10.7109375" style="2597"/>
    <col min="1538" max="1538" width="17.140625" style="2597" bestFit="1" customWidth="1"/>
    <col min="1539" max="1541" width="10.7109375" style="2597" customWidth="1"/>
    <col min="1542" max="1542" width="11.5703125" style="2597" bestFit="1" customWidth="1"/>
    <col min="1543" max="1543" width="11.5703125" style="2597" customWidth="1"/>
    <col min="1544" max="1546" width="9.28515625" style="2597" customWidth="1"/>
    <col min="1547" max="1551" width="10.7109375" style="2597" customWidth="1"/>
    <col min="1552" max="1552" width="8.85546875" style="2597" customWidth="1"/>
    <col min="1553" max="1782" width="9.140625" style="2597" customWidth="1"/>
    <col min="1783" max="1783" width="17.140625" style="2597" bestFit="1" customWidth="1"/>
    <col min="1784" max="1786" width="10.7109375" style="2597" customWidth="1"/>
    <col min="1787" max="1787" width="11.5703125" style="2597" bestFit="1" customWidth="1"/>
    <col min="1788" max="1793" width="10.7109375" style="2597"/>
    <col min="1794" max="1794" width="17.140625" style="2597" bestFit="1" customWidth="1"/>
    <col min="1795" max="1797" width="10.7109375" style="2597" customWidth="1"/>
    <col min="1798" max="1798" width="11.5703125" style="2597" bestFit="1" customWidth="1"/>
    <col min="1799" max="1799" width="11.5703125" style="2597" customWidth="1"/>
    <col min="1800" max="1802" width="9.28515625" style="2597" customWidth="1"/>
    <col min="1803" max="1807" width="10.7109375" style="2597" customWidth="1"/>
    <col min="1808" max="1808" width="8.85546875" style="2597" customWidth="1"/>
    <col min="1809" max="2038" width="9.140625" style="2597" customWidth="1"/>
    <col min="2039" max="2039" width="17.140625" style="2597" bestFit="1" customWidth="1"/>
    <col min="2040" max="2042" width="10.7109375" style="2597" customWidth="1"/>
    <col min="2043" max="2043" width="11.5703125" style="2597" bestFit="1" customWidth="1"/>
    <col min="2044" max="2049" width="10.7109375" style="2597"/>
    <col min="2050" max="2050" width="17.140625" style="2597" bestFit="1" customWidth="1"/>
    <col min="2051" max="2053" width="10.7109375" style="2597" customWidth="1"/>
    <col min="2054" max="2054" width="11.5703125" style="2597" bestFit="1" customWidth="1"/>
    <col min="2055" max="2055" width="11.5703125" style="2597" customWidth="1"/>
    <col min="2056" max="2058" width="9.28515625" style="2597" customWidth="1"/>
    <col min="2059" max="2063" width="10.7109375" style="2597" customWidth="1"/>
    <col min="2064" max="2064" width="8.85546875" style="2597" customWidth="1"/>
    <col min="2065" max="2294" width="9.140625" style="2597" customWidth="1"/>
    <col min="2295" max="2295" width="17.140625" style="2597" bestFit="1" customWidth="1"/>
    <col min="2296" max="2298" width="10.7109375" style="2597" customWidth="1"/>
    <col min="2299" max="2299" width="11.5703125" style="2597" bestFit="1" customWidth="1"/>
    <col min="2300" max="2305" width="10.7109375" style="2597"/>
    <col min="2306" max="2306" width="17.140625" style="2597" bestFit="1" customWidth="1"/>
    <col min="2307" max="2309" width="10.7109375" style="2597" customWidth="1"/>
    <col min="2310" max="2310" width="11.5703125" style="2597" bestFit="1" customWidth="1"/>
    <col min="2311" max="2311" width="11.5703125" style="2597" customWidth="1"/>
    <col min="2312" max="2314" width="9.28515625" style="2597" customWidth="1"/>
    <col min="2315" max="2319" width="10.7109375" style="2597" customWidth="1"/>
    <col min="2320" max="2320" width="8.85546875" style="2597" customWidth="1"/>
    <col min="2321" max="2550" width="9.140625" style="2597" customWidth="1"/>
    <col min="2551" max="2551" width="17.140625" style="2597" bestFit="1" customWidth="1"/>
    <col min="2552" max="2554" width="10.7109375" style="2597" customWidth="1"/>
    <col min="2555" max="2555" width="11.5703125" style="2597" bestFit="1" customWidth="1"/>
    <col min="2556" max="2561" width="10.7109375" style="2597"/>
    <col min="2562" max="2562" width="17.140625" style="2597" bestFit="1" customWidth="1"/>
    <col min="2563" max="2565" width="10.7109375" style="2597" customWidth="1"/>
    <col min="2566" max="2566" width="11.5703125" style="2597" bestFit="1" customWidth="1"/>
    <col min="2567" max="2567" width="11.5703125" style="2597" customWidth="1"/>
    <col min="2568" max="2570" width="9.28515625" style="2597" customWidth="1"/>
    <col min="2571" max="2575" width="10.7109375" style="2597" customWidth="1"/>
    <col min="2576" max="2576" width="8.85546875" style="2597" customWidth="1"/>
    <col min="2577" max="2806" width="9.140625" style="2597" customWidth="1"/>
    <col min="2807" max="2807" width="17.140625" style="2597" bestFit="1" customWidth="1"/>
    <col min="2808" max="2810" width="10.7109375" style="2597" customWidth="1"/>
    <col min="2811" max="2811" width="11.5703125" style="2597" bestFit="1" customWidth="1"/>
    <col min="2812" max="2817" width="10.7109375" style="2597"/>
    <col min="2818" max="2818" width="17.140625" style="2597" bestFit="1" customWidth="1"/>
    <col min="2819" max="2821" width="10.7109375" style="2597" customWidth="1"/>
    <col min="2822" max="2822" width="11.5703125" style="2597" bestFit="1" customWidth="1"/>
    <col min="2823" max="2823" width="11.5703125" style="2597" customWidth="1"/>
    <col min="2824" max="2826" width="9.28515625" style="2597" customWidth="1"/>
    <col min="2827" max="2831" width="10.7109375" style="2597" customWidth="1"/>
    <col min="2832" max="2832" width="8.85546875" style="2597" customWidth="1"/>
    <col min="2833" max="3062" width="9.140625" style="2597" customWidth="1"/>
    <col min="3063" max="3063" width="17.140625" style="2597" bestFit="1" customWidth="1"/>
    <col min="3064" max="3066" width="10.7109375" style="2597" customWidth="1"/>
    <col min="3067" max="3067" width="11.5703125" style="2597" bestFit="1" customWidth="1"/>
    <col min="3068" max="3073" width="10.7109375" style="2597"/>
    <col min="3074" max="3074" width="17.140625" style="2597" bestFit="1" customWidth="1"/>
    <col min="3075" max="3077" width="10.7109375" style="2597" customWidth="1"/>
    <col min="3078" max="3078" width="11.5703125" style="2597" bestFit="1" customWidth="1"/>
    <col min="3079" max="3079" width="11.5703125" style="2597" customWidth="1"/>
    <col min="3080" max="3082" width="9.28515625" style="2597" customWidth="1"/>
    <col min="3083" max="3087" width="10.7109375" style="2597" customWidth="1"/>
    <col min="3088" max="3088" width="8.85546875" style="2597" customWidth="1"/>
    <col min="3089" max="3318" width="9.140625" style="2597" customWidth="1"/>
    <col min="3319" max="3319" width="17.140625" style="2597" bestFit="1" customWidth="1"/>
    <col min="3320" max="3322" width="10.7109375" style="2597" customWidth="1"/>
    <col min="3323" max="3323" width="11.5703125" style="2597" bestFit="1" customWidth="1"/>
    <col min="3324" max="3329" width="10.7109375" style="2597"/>
    <col min="3330" max="3330" width="17.140625" style="2597" bestFit="1" customWidth="1"/>
    <col min="3331" max="3333" width="10.7109375" style="2597" customWidth="1"/>
    <col min="3334" max="3334" width="11.5703125" style="2597" bestFit="1" customWidth="1"/>
    <col min="3335" max="3335" width="11.5703125" style="2597" customWidth="1"/>
    <col min="3336" max="3338" width="9.28515625" style="2597" customWidth="1"/>
    <col min="3339" max="3343" width="10.7109375" style="2597" customWidth="1"/>
    <col min="3344" max="3344" width="8.85546875" style="2597" customWidth="1"/>
    <col min="3345" max="3574" width="9.140625" style="2597" customWidth="1"/>
    <col min="3575" max="3575" width="17.140625" style="2597" bestFit="1" customWidth="1"/>
    <col min="3576" max="3578" width="10.7109375" style="2597" customWidth="1"/>
    <col min="3579" max="3579" width="11.5703125" style="2597" bestFit="1" customWidth="1"/>
    <col min="3580" max="3585" width="10.7109375" style="2597"/>
    <col min="3586" max="3586" width="17.140625" style="2597" bestFit="1" customWidth="1"/>
    <col min="3587" max="3589" width="10.7109375" style="2597" customWidth="1"/>
    <col min="3590" max="3590" width="11.5703125" style="2597" bestFit="1" customWidth="1"/>
    <col min="3591" max="3591" width="11.5703125" style="2597" customWidth="1"/>
    <col min="3592" max="3594" width="9.28515625" style="2597" customWidth="1"/>
    <col min="3595" max="3599" width="10.7109375" style="2597" customWidth="1"/>
    <col min="3600" max="3600" width="8.85546875" style="2597" customWidth="1"/>
    <col min="3601" max="3830" width="9.140625" style="2597" customWidth="1"/>
    <col min="3831" max="3831" width="17.140625" style="2597" bestFit="1" customWidth="1"/>
    <col min="3832" max="3834" width="10.7109375" style="2597" customWidth="1"/>
    <col min="3835" max="3835" width="11.5703125" style="2597" bestFit="1" customWidth="1"/>
    <col min="3836" max="3841" width="10.7109375" style="2597"/>
    <col min="3842" max="3842" width="17.140625" style="2597" bestFit="1" customWidth="1"/>
    <col min="3843" max="3845" width="10.7109375" style="2597" customWidth="1"/>
    <col min="3846" max="3846" width="11.5703125" style="2597" bestFit="1" customWidth="1"/>
    <col min="3847" max="3847" width="11.5703125" style="2597" customWidth="1"/>
    <col min="3848" max="3850" width="9.28515625" style="2597" customWidth="1"/>
    <col min="3851" max="3855" width="10.7109375" style="2597" customWidth="1"/>
    <col min="3856" max="3856" width="8.85546875" style="2597" customWidth="1"/>
    <col min="3857" max="4086" width="9.140625" style="2597" customWidth="1"/>
    <col min="4087" max="4087" width="17.140625" style="2597" bestFit="1" customWidth="1"/>
    <col min="4088" max="4090" width="10.7109375" style="2597" customWidth="1"/>
    <col min="4091" max="4091" width="11.5703125" style="2597" bestFit="1" customWidth="1"/>
    <col min="4092" max="4097" width="10.7109375" style="2597"/>
    <col min="4098" max="4098" width="17.140625" style="2597" bestFit="1" customWidth="1"/>
    <col min="4099" max="4101" width="10.7109375" style="2597" customWidth="1"/>
    <col min="4102" max="4102" width="11.5703125" style="2597" bestFit="1" customWidth="1"/>
    <col min="4103" max="4103" width="11.5703125" style="2597" customWidth="1"/>
    <col min="4104" max="4106" width="9.28515625" style="2597" customWidth="1"/>
    <col min="4107" max="4111" width="10.7109375" style="2597" customWidth="1"/>
    <col min="4112" max="4112" width="8.85546875" style="2597" customWidth="1"/>
    <col min="4113" max="4342" width="9.140625" style="2597" customWidth="1"/>
    <col min="4343" max="4343" width="17.140625" style="2597" bestFit="1" customWidth="1"/>
    <col min="4344" max="4346" width="10.7109375" style="2597" customWidth="1"/>
    <col min="4347" max="4347" width="11.5703125" style="2597" bestFit="1" customWidth="1"/>
    <col min="4348" max="4353" width="10.7109375" style="2597"/>
    <col min="4354" max="4354" width="17.140625" style="2597" bestFit="1" customWidth="1"/>
    <col min="4355" max="4357" width="10.7109375" style="2597" customWidth="1"/>
    <col min="4358" max="4358" width="11.5703125" style="2597" bestFit="1" customWidth="1"/>
    <col min="4359" max="4359" width="11.5703125" style="2597" customWidth="1"/>
    <col min="4360" max="4362" width="9.28515625" style="2597" customWidth="1"/>
    <col min="4363" max="4367" width="10.7109375" style="2597" customWidth="1"/>
    <col min="4368" max="4368" width="8.85546875" style="2597" customWidth="1"/>
    <col min="4369" max="4598" width="9.140625" style="2597" customWidth="1"/>
    <col min="4599" max="4599" width="17.140625" style="2597" bestFit="1" customWidth="1"/>
    <col min="4600" max="4602" width="10.7109375" style="2597" customWidth="1"/>
    <col min="4603" max="4603" width="11.5703125" style="2597" bestFit="1" customWidth="1"/>
    <col min="4604" max="4609" width="10.7109375" style="2597"/>
    <col min="4610" max="4610" width="17.140625" style="2597" bestFit="1" customWidth="1"/>
    <col min="4611" max="4613" width="10.7109375" style="2597" customWidth="1"/>
    <col min="4614" max="4614" width="11.5703125" style="2597" bestFit="1" customWidth="1"/>
    <col min="4615" max="4615" width="11.5703125" style="2597" customWidth="1"/>
    <col min="4616" max="4618" width="9.28515625" style="2597" customWidth="1"/>
    <col min="4619" max="4623" width="10.7109375" style="2597" customWidth="1"/>
    <col min="4624" max="4624" width="8.85546875" style="2597" customWidth="1"/>
    <col min="4625" max="4854" width="9.140625" style="2597" customWidth="1"/>
    <col min="4855" max="4855" width="17.140625" style="2597" bestFit="1" customWidth="1"/>
    <col min="4856" max="4858" width="10.7109375" style="2597" customWidth="1"/>
    <col min="4859" max="4859" width="11.5703125" style="2597" bestFit="1" customWidth="1"/>
    <col min="4860" max="4865" width="10.7109375" style="2597"/>
    <col min="4866" max="4866" width="17.140625" style="2597" bestFit="1" customWidth="1"/>
    <col min="4867" max="4869" width="10.7109375" style="2597" customWidth="1"/>
    <col min="4870" max="4870" width="11.5703125" style="2597" bestFit="1" customWidth="1"/>
    <col min="4871" max="4871" width="11.5703125" style="2597" customWidth="1"/>
    <col min="4872" max="4874" width="9.28515625" style="2597" customWidth="1"/>
    <col min="4875" max="4879" width="10.7109375" style="2597" customWidth="1"/>
    <col min="4880" max="4880" width="8.85546875" style="2597" customWidth="1"/>
    <col min="4881" max="5110" width="9.140625" style="2597" customWidth="1"/>
    <col min="5111" max="5111" width="17.140625" style="2597" bestFit="1" customWidth="1"/>
    <col min="5112" max="5114" width="10.7109375" style="2597" customWidth="1"/>
    <col min="5115" max="5115" width="11.5703125" style="2597" bestFit="1" customWidth="1"/>
    <col min="5116" max="5121" width="10.7109375" style="2597"/>
    <col min="5122" max="5122" width="17.140625" style="2597" bestFit="1" customWidth="1"/>
    <col min="5123" max="5125" width="10.7109375" style="2597" customWidth="1"/>
    <col min="5126" max="5126" width="11.5703125" style="2597" bestFit="1" customWidth="1"/>
    <col min="5127" max="5127" width="11.5703125" style="2597" customWidth="1"/>
    <col min="5128" max="5130" width="9.28515625" style="2597" customWidth="1"/>
    <col min="5131" max="5135" width="10.7109375" style="2597" customWidth="1"/>
    <col min="5136" max="5136" width="8.85546875" style="2597" customWidth="1"/>
    <col min="5137" max="5366" width="9.140625" style="2597" customWidth="1"/>
    <col min="5367" max="5367" width="17.140625" style="2597" bestFit="1" customWidth="1"/>
    <col min="5368" max="5370" width="10.7109375" style="2597" customWidth="1"/>
    <col min="5371" max="5371" width="11.5703125" style="2597" bestFit="1" customWidth="1"/>
    <col min="5372" max="5377" width="10.7109375" style="2597"/>
    <col min="5378" max="5378" width="17.140625" style="2597" bestFit="1" customWidth="1"/>
    <col min="5379" max="5381" width="10.7109375" style="2597" customWidth="1"/>
    <col min="5382" max="5382" width="11.5703125" style="2597" bestFit="1" customWidth="1"/>
    <col min="5383" max="5383" width="11.5703125" style="2597" customWidth="1"/>
    <col min="5384" max="5386" width="9.28515625" style="2597" customWidth="1"/>
    <col min="5387" max="5391" width="10.7109375" style="2597" customWidth="1"/>
    <col min="5392" max="5392" width="8.85546875" style="2597" customWidth="1"/>
    <col min="5393" max="5622" width="9.140625" style="2597" customWidth="1"/>
    <col min="5623" max="5623" width="17.140625" style="2597" bestFit="1" customWidth="1"/>
    <col min="5624" max="5626" width="10.7109375" style="2597" customWidth="1"/>
    <col min="5627" max="5627" width="11.5703125" style="2597" bestFit="1" customWidth="1"/>
    <col min="5628" max="5633" width="10.7109375" style="2597"/>
    <col min="5634" max="5634" width="17.140625" style="2597" bestFit="1" customWidth="1"/>
    <col min="5635" max="5637" width="10.7109375" style="2597" customWidth="1"/>
    <col min="5638" max="5638" width="11.5703125" style="2597" bestFit="1" customWidth="1"/>
    <col min="5639" max="5639" width="11.5703125" style="2597" customWidth="1"/>
    <col min="5640" max="5642" width="9.28515625" style="2597" customWidth="1"/>
    <col min="5643" max="5647" width="10.7109375" style="2597" customWidth="1"/>
    <col min="5648" max="5648" width="8.85546875" style="2597" customWidth="1"/>
    <col min="5649" max="5878" width="9.140625" style="2597" customWidth="1"/>
    <col min="5879" max="5879" width="17.140625" style="2597" bestFit="1" customWidth="1"/>
    <col min="5880" max="5882" width="10.7109375" style="2597" customWidth="1"/>
    <col min="5883" max="5883" width="11.5703125" style="2597" bestFit="1" customWidth="1"/>
    <col min="5884" max="5889" width="10.7109375" style="2597"/>
    <col min="5890" max="5890" width="17.140625" style="2597" bestFit="1" customWidth="1"/>
    <col min="5891" max="5893" width="10.7109375" style="2597" customWidth="1"/>
    <col min="5894" max="5894" width="11.5703125" style="2597" bestFit="1" customWidth="1"/>
    <col min="5895" max="5895" width="11.5703125" style="2597" customWidth="1"/>
    <col min="5896" max="5898" width="9.28515625" style="2597" customWidth="1"/>
    <col min="5899" max="5903" width="10.7109375" style="2597" customWidth="1"/>
    <col min="5904" max="5904" width="8.85546875" style="2597" customWidth="1"/>
    <col min="5905" max="6134" width="9.140625" style="2597" customWidth="1"/>
    <col min="6135" max="6135" width="17.140625" style="2597" bestFit="1" customWidth="1"/>
    <col min="6136" max="6138" width="10.7109375" style="2597" customWidth="1"/>
    <col min="6139" max="6139" width="11.5703125" style="2597" bestFit="1" customWidth="1"/>
    <col min="6140" max="6145" width="10.7109375" style="2597"/>
    <col min="6146" max="6146" width="17.140625" style="2597" bestFit="1" customWidth="1"/>
    <col min="6147" max="6149" width="10.7109375" style="2597" customWidth="1"/>
    <col min="6150" max="6150" width="11.5703125" style="2597" bestFit="1" customWidth="1"/>
    <col min="6151" max="6151" width="11.5703125" style="2597" customWidth="1"/>
    <col min="6152" max="6154" width="9.28515625" style="2597" customWidth="1"/>
    <col min="6155" max="6159" width="10.7109375" style="2597" customWidth="1"/>
    <col min="6160" max="6160" width="8.85546875" style="2597" customWidth="1"/>
    <col min="6161" max="6390" width="9.140625" style="2597" customWidth="1"/>
    <col min="6391" max="6391" width="17.140625" style="2597" bestFit="1" customWidth="1"/>
    <col min="6392" max="6394" width="10.7109375" style="2597" customWidth="1"/>
    <col min="6395" max="6395" width="11.5703125" style="2597" bestFit="1" customWidth="1"/>
    <col min="6396" max="6401" width="10.7109375" style="2597"/>
    <col min="6402" max="6402" width="17.140625" style="2597" bestFit="1" customWidth="1"/>
    <col min="6403" max="6405" width="10.7109375" style="2597" customWidth="1"/>
    <col min="6406" max="6406" width="11.5703125" style="2597" bestFit="1" customWidth="1"/>
    <col min="6407" max="6407" width="11.5703125" style="2597" customWidth="1"/>
    <col min="6408" max="6410" width="9.28515625" style="2597" customWidth="1"/>
    <col min="6411" max="6415" width="10.7109375" style="2597" customWidth="1"/>
    <col min="6416" max="6416" width="8.85546875" style="2597" customWidth="1"/>
    <col min="6417" max="6646" width="9.140625" style="2597" customWidth="1"/>
    <col min="6647" max="6647" width="17.140625" style="2597" bestFit="1" customWidth="1"/>
    <col min="6648" max="6650" width="10.7109375" style="2597" customWidth="1"/>
    <col min="6651" max="6651" width="11.5703125" style="2597" bestFit="1" customWidth="1"/>
    <col min="6652" max="6657" width="10.7109375" style="2597"/>
    <col min="6658" max="6658" width="17.140625" style="2597" bestFit="1" customWidth="1"/>
    <col min="6659" max="6661" width="10.7109375" style="2597" customWidth="1"/>
    <col min="6662" max="6662" width="11.5703125" style="2597" bestFit="1" customWidth="1"/>
    <col min="6663" max="6663" width="11.5703125" style="2597" customWidth="1"/>
    <col min="6664" max="6666" width="9.28515625" style="2597" customWidth="1"/>
    <col min="6667" max="6671" width="10.7109375" style="2597" customWidth="1"/>
    <col min="6672" max="6672" width="8.85546875" style="2597" customWidth="1"/>
    <col min="6673" max="6902" width="9.140625" style="2597" customWidth="1"/>
    <col min="6903" max="6903" width="17.140625" style="2597" bestFit="1" customWidth="1"/>
    <col min="6904" max="6906" width="10.7109375" style="2597" customWidth="1"/>
    <col min="6907" max="6907" width="11.5703125" style="2597" bestFit="1" customWidth="1"/>
    <col min="6908" max="6913" width="10.7109375" style="2597"/>
    <col min="6914" max="6914" width="17.140625" style="2597" bestFit="1" customWidth="1"/>
    <col min="6915" max="6917" width="10.7109375" style="2597" customWidth="1"/>
    <col min="6918" max="6918" width="11.5703125" style="2597" bestFit="1" customWidth="1"/>
    <col min="6919" max="6919" width="11.5703125" style="2597" customWidth="1"/>
    <col min="6920" max="6922" width="9.28515625" style="2597" customWidth="1"/>
    <col min="6923" max="6927" width="10.7109375" style="2597" customWidth="1"/>
    <col min="6928" max="6928" width="8.85546875" style="2597" customWidth="1"/>
    <col min="6929" max="7158" width="9.140625" style="2597" customWidth="1"/>
    <col min="7159" max="7159" width="17.140625" style="2597" bestFit="1" customWidth="1"/>
    <col min="7160" max="7162" width="10.7109375" style="2597" customWidth="1"/>
    <col min="7163" max="7163" width="11.5703125" style="2597" bestFit="1" customWidth="1"/>
    <col min="7164" max="7169" width="10.7109375" style="2597"/>
    <col min="7170" max="7170" width="17.140625" style="2597" bestFit="1" customWidth="1"/>
    <col min="7171" max="7173" width="10.7109375" style="2597" customWidth="1"/>
    <col min="7174" max="7174" width="11.5703125" style="2597" bestFit="1" customWidth="1"/>
    <col min="7175" max="7175" width="11.5703125" style="2597" customWidth="1"/>
    <col min="7176" max="7178" width="9.28515625" style="2597" customWidth="1"/>
    <col min="7179" max="7183" width="10.7109375" style="2597" customWidth="1"/>
    <col min="7184" max="7184" width="8.85546875" style="2597" customWidth="1"/>
    <col min="7185" max="7414" width="9.140625" style="2597" customWidth="1"/>
    <col min="7415" max="7415" width="17.140625" style="2597" bestFit="1" customWidth="1"/>
    <col min="7416" max="7418" width="10.7109375" style="2597" customWidth="1"/>
    <col min="7419" max="7419" width="11.5703125" style="2597" bestFit="1" customWidth="1"/>
    <col min="7420" max="7425" width="10.7109375" style="2597"/>
    <col min="7426" max="7426" width="17.140625" style="2597" bestFit="1" customWidth="1"/>
    <col min="7427" max="7429" width="10.7109375" style="2597" customWidth="1"/>
    <col min="7430" max="7430" width="11.5703125" style="2597" bestFit="1" customWidth="1"/>
    <col min="7431" max="7431" width="11.5703125" style="2597" customWidth="1"/>
    <col min="7432" max="7434" width="9.28515625" style="2597" customWidth="1"/>
    <col min="7435" max="7439" width="10.7109375" style="2597" customWidth="1"/>
    <col min="7440" max="7440" width="8.85546875" style="2597" customWidth="1"/>
    <col min="7441" max="7670" width="9.140625" style="2597" customWidth="1"/>
    <col min="7671" max="7671" width="17.140625" style="2597" bestFit="1" customWidth="1"/>
    <col min="7672" max="7674" width="10.7109375" style="2597" customWidth="1"/>
    <col min="7675" max="7675" width="11.5703125" style="2597" bestFit="1" customWidth="1"/>
    <col min="7676" max="7681" width="10.7109375" style="2597"/>
    <col min="7682" max="7682" width="17.140625" style="2597" bestFit="1" customWidth="1"/>
    <col min="7683" max="7685" width="10.7109375" style="2597" customWidth="1"/>
    <col min="7686" max="7686" width="11.5703125" style="2597" bestFit="1" customWidth="1"/>
    <col min="7687" max="7687" width="11.5703125" style="2597" customWidth="1"/>
    <col min="7688" max="7690" width="9.28515625" style="2597" customWidth="1"/>
    <col min="7691" max="7695" width="10.7109375" style="2597" customWidth="1"/>
    <col min="7696" max="7696" width="8.85546875" style="2597" customWidth="1"/>
    <col min="7697" max="7926" width="9.140625" style="2597" customWidth="1"/>
    <col min="7927" max="7927" width="17.140625" style="2597" bestFit="1" customWidth="1"/>
    <col min="7928" max="7930" width="10.7109375" style="2597" customWidth="1"/>
    <col min="7931" max="7931" width="11.5703125" style="2597" bestFit="1" customWidth="1"/>
    <col min="7932" max="7937" width="10.7109375" style="2597"/>
    <col min="7938" max="7938" width="17.140625" style="2597" bestFit="1" customWidth="1"/>
    <col min="7939" max="7941" width="10.7109375" style="2597" customWidth="1"/>
    <col min="7942" max="7942" width="11.5703125" style="2597" bestFit="1" customWidth="1"/>
    <col min="7943" max="7943" width="11.5703125" style="2597" customWidth="1"/>
    <col min="7944" max="7946" width="9.28515625" style="2597" customWidth="1"/>
    <col min="7947" max="7951" width="10.7109375" style="2597" customWidth="1"/>
    <col min="7952" max="7952" width="8.85546875" style="2597" customWidth="1"/>
    <col min="7953" max="8182" width="9.140625" style="2597" customWidth="1"/>
    <col min="8183" max="8183" width="17.140625" style="2597" bestFit="1" customWidth="1"/>
    <col min="8184" max="8186" width="10.7109375" style="2597" customWidth="1"/>
    <col min="8187" max="8187" width="11.5703125" style="2597" bestFit="1" customWidth="1"/>
    <col min="8188" max="8193" width="10.7109375" style="2597"/>
    <col min="8194" max="8194" width="17.140625" style="2597" bestFit="1" customWidth="1"/>
    <col min="8195" max="8197" width="10.7109375" style="2597" customWidth="1"/>
    <col min="8198" max="8198" width="11.5703125" style="2597" bestFit="1" customWidth="1"/>
    <col min="8199" max="8199" width="11.5703125" style="2597" customWidth="1"/>
    <col min="8200" max="8202" width="9.28515625" style="2597" customWidth="1"/>
    <col min="8203" max="8207" width="10.7109375" style="2597" customWidth="1"/>
    <col min="8208" max="8208" width="8.85546875" style="2597" customWidth="1"/>
    <col min="8209" max="8438" width="9.140625" style="2597" customWidth="1"/>
    <col min="8439" max="8439" width="17.140625" style="2597" bestFit="1" customWidth="1"/>
    <col min="8440" max="8442" width="10.7109375" style="2597" customWidth="1"/>
    <col min="8443" max="8443" width="11.5703125" style="2597" bestFit="1" customWidth="1"/>
    <col min="8444" max="8449" width="10.7109375" style="2597"/>
    <col min="8450" max="8450" width="17.140625" style="2597" bestFit="1" customWidth="1"/>
    <col min="8451" max="8453" width="10.7109375" style="2597" customWidth="1"/>
    <col min="8454" max="8454" width="11.5703125" style="2597" bestFit="1" customWidth="1"/>
    <col min="8455" max="8455" width="11.5703125" style="2597" customWidth="1"/>
    <col min="8456" max="8458" width="9.28515625" style="2597" customWidth="1"/>
    <col min="8459" max="8463" width="10.7109375" style="2597" customWidth="1"/>
    <col min="8464" max="8464" width="8.85546875" style="2597" customWidth="1"/>
    <col min="8465" max="8694" width="9.140625" style="2597" customWidth="1"/>
    <col min="8695" max="8695" width="17.140625" style="2597" bestFit="1" customWidth="1"/>
    <col min="8696" max="8698" width="10.7109375" style="2597" customWidth="1"/>
    <col min="8699" max="8699" width="11.5703125" style="2597" bestFit="1" customWidth="1"/>
    <col min="8700" max="8705" width="10.7109375" style="2597"/>
    <col min="8706" max="8706" width="17.140625" style="2597" bestFit="1" customWidth="1"/>
    <col min="8707" max="8709" width="10.7109375" style="2597" customWidth="1"/>
    <col min="8710" max="8710" width="11.5703125" style="2597" bestFit="1" customWidth="1"/>
    <col min="8711" max="8711" width="11.5703125" style="2597" customWidth="1"/>
    <col min="8712" max="8714" width="9.28515625" style="2597" customWidth="1"/>
    <col min="8715" max="8719" width="10.7109375" style="2597" customWidth="1"/>
    <col min="8720" max="8720" width="8.85546875" style="2597" customWidth="1"/>
    <col min="8721" max="8950" width="9.140625" style="2597" customWidth="1"/>
    <col min="8951" max="8951" width="17.140625" style="2597" bestFit="1" customWidth="1"/>
    <col min="8952" max="8954" width="10.7109375" style="2597" customWidth="1"/>
    <col min="8955" max="8955" width="11.5703125" style="2597" bestFit="1" customWidth="1"/>
    <col min="8956" max="8961" width="10.7109375" style="2597"/>
    <col min="8962" max="8962" width="17.140625" style="2597" bestFit="1" customWidth="1"/>
    <col min="8963" max="8965" width="10.7109375" style="2597" customWidth="1"/>
    <col min="8966" max="8966" width="11.5703125" style="2597" bestFit="1" customWidth="1"/>
    <col min="8967" max="8967" width="11.5703125" style="2597" customWidth="1"/>
    <col min="8968" max="8970" width="9.28515625" style="2597" customWidth="1"/>
    <col min="8971" max="8975" width="10.7109375" style="2597" customWidth="1"/>
    <col min="8976" max="8976" width="8.85546875" style="2597" customWidth="1"/>
    <col min="8977" max="9206" width="9.140625" style="2597" customWidth="1"/>
    <col min="9207" max="9207" width="17.140625" style="2597" bestFit="1" customWidth="1"/>
    <col min="9208" max="9210" width="10.7109375" style="2597" customWidth="1"/>
    <col min="9211" max="9211" width="11.5703125" style="2597" bestFit="1" customWidth="1"/>
    <col min="9212" max="9217" width="10.7109375" style="2597"/>
    <col min="9218" max="9218" width="17.140625" style="2597" bestFit="1" customWidth="1"/>
    <col min="9219" max="9221" width="10.7109375" style="2597" customWidth="1"/>
    <col min="9222" max="9222" width="11.5703125" style="2597" bestFit="1" customWidth="1"/>
    <col min="9223" max="9223" width="11.5703125" style="2597" customWidth="1"/>
    <col min="9224" max="9226" width="9.28515625" style="2597" customWidth="1"/>
    <col min="9227" max="9231" width="10.7109375" style="2597" customWidth="1"/>
    <col min="9232" max="9232" width="8.85546875" style="2597" customWidth="1"/>
    <col min="9233" max="9462" width="9.140625" style="2597" customWidth="1"/>
    <col min="9463" max="9463" width="17.140625" style="2597" bestFit="1" customWidth="1"/>
    <col min="9464" max="9466" width="10.7109375" style="2597" customWidth="1"/>
    <col min="9467" max="9467" width="11.5703125" style="2597" bestFit="1" customWidth="1"/>
    <col min="9468" max="9473" width="10.7109375" style="2597"/>
    <col min="9474" max="9474" width="17.140625" style="2597" bestFit="1" customWidth="1"/>
    <col min="9475" max="9477" width="10.7109375" style="2597" customWidth="1"/>
    <col min="9478" max="9478" width="11.5703125" style="2597" bestFit="1" customWidth="1"/>
    <col min="9479" max="9479" width="11.5703125" style="2597" customWidth="1"/>
    <col min="9480" max="9482" width="9.28515625" style="2597" customWidth="1"/>
    <col min="9483" max="9487" width="10.7109375" style="2597" customWidth="1"/>
    <col min="9488" max="9488" width="8.85546875" style="2597" customWidth="1"/>
    <col min="9489" max="9718" width="9.140625" style="2597" customWidth="1"/>
    <col min="9719" max="9719" width="17.140625" style="2597" bestFit="1" customWidth="1"/>
    <col min="9720" max="9722" width="10.7109375" style="2597" customWidth="1"/>
    <col min="9723" max="9723" width="11.5703125" style="2597" bestFit="1" customWidth="1"/>
    <col min="9724" max="9729" width="10.7109375" style="2597"/>
    <col min="9730" max="9730" width="17.140625" style="2597" bestFit="1" customWidth="1"/>
    <col min="9731" max="9733" width="10.7109375" style="2597" customWidth="1"/>
    <col min="9734" max="9734" width="11.5703125" style="2597" bestFit="1" customWidth="1"/>
    <col min="9735" max="9735" width="11.5703125" style="2597" customWidth="1"/>
    <col min="9736" max="9738" width="9.28515625" style="2597" customWidth="1"/>
    <col min="9739" max="9743" width="10.7109375" style="2597" customWidth="1"/>
    <col min="9744" max="9744" width="8.85546875" style="2597" customWidth="1"/>
    <col min="9745" max="9974" width="9.140625" style="2597" customWidth="1"/>
    <col min="9975" max="9975" width="17.140625" style="2597" bestFit="1" customWidth="1"/>
    <col min="9976" max="9978" width="10.7109375" style="2597" customWidth="1"/>
    <col min="9979" max="9979" width="11.5703125" style="2597" bestFit="1" customWidth="1"/>
    <col min="9980" max="9985" width="10.7109375" style="2597"/>
    <col min="9986" max="9986" width="17.140625" style="2597" bestFit="1" customWidth="1"/>
    <col min="9987" max="9989" width="10.7109375" style="2597" customWidth="1"/>
    <col min="9990" max="9990" width="11.5703125" style="2597" bestFit="1" customWidth="1"/>
    <col min="9991" max="9991" width="11.5703125" style="2597" customWidth="1"/>
    <col min="9992" max="9994" width="9.28515625" style="2597" customWidth="1"/>
    <col min="9995" max="9999" width="10.7109375" style="2597" customWidth="1"/>
    <col min="10000" max="10000" width="8.85546875" style="2597" customWidth="1"/>
    <col min="10001" max="10230" width="9.140625" style="2597" customWidth="1"/>
    <col min="10231" max="10231" width="17.140625" style="2597" bestFit="1" customWidth="1"/>
    <col min="10232" max="10234" width="10.7109375" style="2597" customWidth="1"/>
    <col min="10235" max="10235" width="11.5703125" style="2597" bestFit="1" customWidth="1"/>
    <col min="10236" max="10241" width="10.7109375" style="2597"/>
    <col min="10242" max="10242" width="17.140625" style="2597" bestFit="1" customWidth="1"/>
    <col min="10243" max="10245" width="10.7109375" style="2597" customWidth="1"/>
    <col min="10246" max="10246" width="11.5703125" style="2597" bestFit="1" customWidth="1"/>
    <col min="10247" max="10247" width="11.5703125" style="2597" customWidth="1"/>
    <col min="10248" max="10250" width="9.28515625" style="2597" customWidth="1"/>
    <col min="10251" max="10255" width="10.7109375" style="2597" customWidth="1"/>
    <col min="10256" max="10256" width="8.85546875" style="2597" customWidth="1"/>
    <col min="10257" max="10486" width="9.140625" style="2597" customWidth="1"/>
    <col min="10487" max="10487" width="17.140625" style="2597" bestFit="1" customWidth="1"/>
    <col min="10488" max="10490" width="10.7109375" style="2597" customWidth="1"/>
    <col min="10491" max="10491" width="11.5703125" style="2597" bestFit="1" customWidth="1"/>
    <col min="10492" max="10497" width="10.7109375" style="2597"/>
    <col min="10498" max="10498" width="17.140625" style="2597" bestFit="1" customWidth="1"/>
    <col min="10499" max="10501" width="10.7109375" style="2597" customWidth="1"/>
    <col min="10502" max="10502" width="11.5703125" style="2597" bestFit="1" customWidth="1"/>
    <col min="10503" max="10503" width="11.5703125" style="2597" customWidth="1"/>
    <col min="10504" max="10506" width="9.28515625" style="2597" customWidth="1"/>
    <col min="10507" max="10511" width="10.7109375" style="2597" customWidth="1"/>
    <col min="10512" max="10512" width="8.85546875" style="2597" customWidth="1"/>
    <col min="10513" max="10742" width="9.140625" style="2597" customWidth="1"/>
    <col min="10743" max="10743" width="17.140625" style="2597" bestFit="1" customWidth="1"/>
    <col min="10744" max="10746" width="10.7109375" style="2597" customWidth="1"/>
    <col min="10747" max="10747" width="11.5703125" style="2597" bestFit="1" customWidth="1"/>
    <col min="10748" max="10753" width="10.7109375" style="2597"/>
    <col min="10754" max="10754" width="17.140625" style="2597" bestFit="1" customWidth="1"/>
    <col min="10755" max="10757" width="10.7109375" style="2597" customWidth="1"/>
    <col min="10758" max="10758" width="11.5703125" style="2597" bestFit="1" customWidth="1"/>
    <col min="10759" max="10759" width="11.5703125" style="2597" customWidth="1"/>
    <col min="10760" max="10762" width="9.28515625" style="2597" customWidth="1"/>
    <col min="10763" max="10767" width="10.7109375" style="2597" customWidth="1"/>
    <col min="10768" max="10768" width="8.85546875" style="2597" customWidth="1"/>
    <col min="10769" max="10998" width="9.140625" style="2597" customWidth="1"/>
    <col min="10999" max="10999" width="17.140625" style="2597" bestFit="1" customWidth="1"/>
    <col min="11000" max="11002" width="10.7109375" style="2597" customWidth="1"/>
    <col min="11003" max="11003" width="11.5703125" style="2597" bestFit="1" customWidth="1"/>
    <col min="11004" max="11009" width="10.7109375" style="2597"/>
    <col min="11010" max="11010" width="17.140625" style="2597" bestFit="1" customWidth="1"/>
    <col min="11011" max="11013" width="10.7109375" style="2597" customWidth="1"/>
    <col min="11014" max="11014" width="11.5703125" style="2597" bestFit="1" customWidth="1"/>
    <col min="11015" max="11015" width="11.5703125" style="2597" customWidth="1"/>
    <col min="11016" max="11018" width="9.28515625" style="2597" customWidth="1"/>
    <col min="11019" max="11023" width="10.7109375" style="2597" customWidth="1"/>
    <col min="11024" max="11024" width="8.85546875" style="2597" customWidth="1"/>
    <col min="11025" max="11254" width="9.140625" style="2597" customWidth="1"/>
    <col min="11255" max="11255" width="17.140625" style="2597" bestFit="1" customWidth="1"/>
    <col min="11256" max="11258" width="10.7109375" style="2597" customWidth="1"/>
    <col min="11259" max="11259" width="11.5703125" style="2597" bestFit="1" customWidth="1"/>
    <col min="11260" max="11265" width="10.7109375" style="2597"/>
    <col min="11266" max="11266" width="17.140625" style="2597" bestFit="1" customWidth="1"/>
    <col min="11267" max="11269" width="10.7109375" style="2597" customWidth="1"/>
    <col min="11270" max="11270" width="11.5703125" style="2597" bestFit="1" customWidth="1"/>
    <col min="11271" max="11271" width="11.5703125" style="2597" customWidth="1"/>
    <col min="11272" max="11274" width="9.28515625" style="2597" customWidth="1"/>
    <col min="11275" max="11279" width="10.7109375" style="2597" customWidth="1"/>
    <col min="11280" max="11280" width="8.85546875" style="2597" customWidth="1"/>
    <col min="11281" max="11510" width="9.140625" style="2597" customWidth="1"/>
    <col min="11511" max="11511" width="17.140625" style="2597" bestFit="1" customWidth="1"/>
    <col min="11512" max="11514" width="10.7109375" style="2597" customWidth="1"/>
    <col min="11515" max="11515" width="11.5703125" style="2597" bestFit="1" customWidth="1"/>
    <col min="11516" max="11521" width="10.7109375" style="2597"/>
    <col min="11522" max="11522" width="17.140625" style="2597" bestFit="1" customWidth="1"/>
    <col min="11523" max="11525" width="10.7109375" style="2597" customWidth="1"/>
    <col min="11526" max="11526" width="11.5703125" style="2597" bestFit="1" customWidth="1"/>
    <col min="11527" max="11527" width="11.5703125" style="2597" customWidth="1"/>
    <col min="11528" max="11530" width="9.28515625" style="2597" customWidth="1"/>
    <col min="11531" max="11535" width="10.7109375" style="2597" customWidth="1"/>
    <col min="11536" max="11536" width="8.85546875" style="2597" customWidth="1"/>
    <col min="11537" max="11766" width="9.140625" style="2597" customWidth="1"/>
    <col min="11767" max="11767" width="17.140625" style="2597" bestFit="1" customWidth="1"/>
    <col min="11768" max="11770" width="10.7109375" style="2597" customWidth="1"/>
    <col min="11771" max="11771" width="11.5703125" style="2597" bestFit="1" customWidth="1"/>
    <col min="11772" max="11777" width="10.7109375" style="2597"/>
    <col min="11778" max="11778" width="17.140625" style="2597" bestFit="1" customWidth="1"/>
    <col min="11779" max="11781" width="10.7109375" style="2597" customWidth="1"/>
    <col min="11782" max="11782" width="11.5703125" style="2597" bestFit="1" customWidth="1"/>
    <col min="11783" max="11783" width="11.5703125" style="2597" customWidth="1"/>
    <col min="11784" max="11786" width="9.28515625" style="2597" customWidth="1"/>
    <col min="11787" max="11791" width="10.7109375" style="2597" customWidth="1"/>
    <col min="11792" max="11792" width="8.85546875" style="2597" customWidth="1"/>
    <col min="11793" max="12022" width="9.140625" style="2597" customWidth="1"/>
    <col min="12023" max="12023" width="17.140625" style="2597" bestFit="1" customWidth="1"/>
    <col min="12024" max="12026" width="10.7109375" style="2597" customWidth="1"/>
    <col min="12027" max="12027" width="11.5703125" style="2597" bestFit="1" customWidth="1"/>
    <col min="12028" max="12033" width="10.7109375" style="2597"/>
    <col min="12034" max="12034" width="17.140625" style="2597" bestFit="1" customWidth="1"/>
    <col min="12035" max="12037" width="10.7109375" style="2597" customWidth="1"/>
    <col min="12038" max="12038" width="11.5703125" style="2597" bestFit="1" customWidth="1"/>
    <col min="12039" max="12039" width="11.5703125" style="2597" customWidth="1"/>
    <col min="12040" max="12042" width="9.28515625" style="2597" customWidth="1"/>
    <col min="12043" max="12047" width="10.7109375" style="2597" customWidth="1"/>
    <col min="12048" max="12048" width="8.85546875" style="2597" customWidth="1"/>
    <col min="12049" max="12278" width="9.140625" style="2597" customWidth="1"/>
    <col min="12279" max="12279" width="17.140625" style="2597" bestFit="1" customWidth="1"/>
    <col min="12280" max="12282" width="10.7109375" style="2597" customWidth="1"/>
    <col min="12283" max="12283" width="11.5703125" style="2597" bestFit="1" customWidth="1"/>
    <col min="12284" max="12289" width="10.7109375" style="2597"/>
    <col min="12290" max="12290" width="17.140625" style="2597" bestFit="1" customWidth="1"/>
    <col min="12291" max="12293" width="10.7109375" style="2597" customWidth="1"/>
    <col min="12294" max="12294" width="11.5703125" style="2597" bestFit="1" customWidth="1"/>
    <col min="12295" max="12295" width="11.5703125" style="2597" customWidth="1"/>
    <col min="12296" max="12298" width="9.28515625" style="2597" customWidth="1"/>
    <col min="12299" max="12303" width="10.7109375" style="2597" customWidth="1"/>
    <col min="12304" max="12304" width="8.85546875" style="2597" customWidth="1"/>
    <col min="12305" max="12534" width="9.140625" style="2597" customWidth="1"/>
    <col min="12535" max="12535" width="17.140625" style="2597" bestFit="1" customWidth="1"/>
    <col min="12536" max="12538" width="10.7109375" style="2597" customWidth="1"/>
    <col min="12539" max="12539" width="11.5703125" style="2597" bestFit="1" customWidth="1"/>
    <col min="12540" max="12545" width="10.7109375" style="2597"/>
    <col min="12546" max="12546" width="17.140625" style="2597" bestFit="1" customWidth="1"/>
    <col min="12547" max="12549" width="10.7109375" style="2597" customWidth="1"/>
    <col min="12550" max="12550" width="11.5703125" style="2597" bestFit="1" customWidth="1"/>
    <col min="12551" max="12551" width="11.5703125" style="2597" customWidth="1"/>
    <col min="12552" max="12554" width="9.28515625" style="2597" customWidth="1"/>
    <col min="12555" max="12559" width="10.7109375" style="2597" customWidth="1"/>
    <col min="12560" max="12560" width="8.85546875" style="2597" customWidth="1"/>
    <col min="12561" max="12790" width="9.140625" style="2597" customWidth="1"/>
    <col min="12791" max="12791" width="17.140625" style="2597" bestFit="1" customWidth="1"/>
    <col min="12792" max="12794" width="10.7109375" style="2597" customWidth="1"/>
    <col min="12795" max="12795" width="11.5703125" style="2597" bestFit="1" customWidth="1"/>
    <col min="12796" max="12801" width="10.7109375" style="2597"/>
    <col min="12802" max="12802" width="17.140625" style="2597" bestFit="1" customWidth="1"/>
    <col min="12803" max="12805" width="10.7109375" style="2597" customWidth="1"/>
    <col min="12806" max="12806" width="11.5703125" style="2597" bestFit="1" customWidth="1"/>
    <col min="12807" max="12807" width="11.5703125" style="2597" customWidth="1"/>
    <col min="12808" max="12810" width="9.28515625" style="2597" customWidth="1"/>
    <col min="12811" max="12815" width="10.7109375" style="2597" customWidth="1"/>
    <col min="12816" max="12816" width="8.85546875" style="2597" customWidth="1"/>
    <col min="12817" max="13046" width="9.140625" style="2597" customWidth="1"/>
    <col min="13047" max="13047" width="17.140625" style="2597" bestFit="1" customWidth="1"/>
    <col min="13048" max="13050" width="10.7109375" style="2597" customWidth="1"/>
    <col min="13051" max="13051" width="11.5703125" style="2597" bestFit="1" customWidth="1"/>
    <col min="13052" max="13057" width="10.7109375" style="2597"/>
    <col min="13058" max="13058" width="17.140625" style="2597" bestFit="1" customWidth="1"/>
    <col min="13059" max="13061" width="10.7109375" style="2597" customWidth="1"/>
    <col min="13062" max="13062" width="11.5703125" style="2597" bestFit="1" customWidth="1"/>
    <col min="13063" max="13063" width="11.5703125" style="2597" customWidth="1"/>
    <col min="13064" max="13066" width="9.28515625" style="2597" customWidth="1"/>
    <col min="13067" max="13071" width="10.7109375" style="2597" customWidth="1"/>
    <col min="13072" max="13072" width="8.85546875" style="2597" customWidth="1"/>
    <col min="13073" max="13302" width="9.140625" style="2597" customWidth="1"/>
    <col min="13303" max="13303" width="17.140625" style="2597" bestFit="1" customWidth="1"/>
    <col min="13304" max="13306" width="10.7109375" style="2597" customWidth="1"/>
    <col min="13307" max="13307" width="11.5703125" style="2597" bestFit="1" customWidth="1"/>
    <col min="13308" max="13313" width="10.7109375" style="2597"/>
    <col min="13314" max="13314" width="17.140625" style="2597" bestFit="1" customWidth="1"/>
    <col min="13315" max="13317" width="10.7109375" style="2597" customWidth="1"/>
    <col min="13318" max="13318" width="11.5703125" style="2597" bestFit="1" customWidth="1"/>
    <col min="13319" max="13319" width="11.5703125" style="2597" customWidth="1"/>
    <col min="13320" max="13322" width="9.28515625" style="2597" customWidth="1"/>
    <col min="13323" max="13327" width="10.7109375" style="2597" customWidth="1"/>
    <col min="13328" max="13328" width="8.85546875" style="2597" customWidth="1"/>
    <col min="13329" max="13558" width="9.140625" style="2597" customWidth="1"/>
    <col min="13559" max="13559" width="17.140625" style="2597" bestFit="1" customWidth="1"/>
    <col min="13560" max="13562" width="10.7109375" style="2597" customWidth="1"/>
    <col min="13563" max="13563" width="11.5703125" style="2597" bestFit="1" customWidth="1"/>
    <col min="13564" max="13569" width="10.7109375" style="2597"/>
    <col min="13570" max="13570" width="17.140625" style="2597" bestFit="1" customWidth="1"/>
    <col min="13571" max="13573" width="10.7109375" style="2597" customWidth="1"/>
    <col min="13574" max="13574" width="11.5703125" style="2597" bestFit="1" customWidth="1"/>
    <col min="13575" max="13575" width="11.5703125" style="2597" customWidth="1"/>
    <col min="13576" max="13578" width="9.28515625" style="2597" customWidth="1"/>
    <col min="13579" max="13583" width="10.7109375" style="2597" customWidth="1"/>
    <col min="13584" max="13584" width="8.85546875" style="2597" customWidth="1"/>
    <col min="13585" max="13814" width="9.140625" style="2597" customWidth="1"/>
    <col min="13815" max="13815" width="17.140625" style="2597" bestFit="1" customWidth="1"/>
    <col min="13816" max="13818" width="10.7109375" style="2597" customWidth="1"/>
    <col min="13819" max="13819" width="11.5703125" style="2597" bestFit="1" customWidth="1"/>
    <col min="13820" max="13825" width="10.7109375" style="2597"/>
    <col min="13826" max="13826" width="17.140625" style="2597" bestFit="1" customWidth="1"/>
    <col min="13827" max="13829" width="10.7109375" style="2597" customWidth="1"/>
    <col min="13830" max="13830" width="11.5703125" style="2597" bestFit="1" customWidth="1"/>
    <col min="13831" max="13831" width="11.5703125" style="2597" customWidth="1"/>
    <col min="13832" max="13834" width="9.28515625" style="2597" customWidth="1"/>
    <col min="13835" max="13839" width="10.7109375" style="2597" customWidth="1"/>
    <col min="13840" max="13840" width="8.85546875" style="2597" customWidth="1"/>
    <col min="13841" max="14070" width="9.140625" style="2597" customWidth="1"/>
    <col min="14071" max="14071" width="17.140625" style="2597" bestFit="1" customWidth="1"/>
    <col min="14072" max="14074" width="10.7109375" style="2597" customWidth="1"/>
    <col min="14075" max="14075" width="11.5703125" style="2597" bestFit="1" customWidth="1"/>
    <col min="14076" max="14081" width="10.7109375" style="2597"/>
    <col min="14082" max="14082" width="17.140625" style="2597" bestFit="1" customWidth="1"/>
    <col min="14083" max="14085" width="10.7109375" style="2597" customWidth="1"/>
    <col min="14086" max="14086" width="11.5703125" style="2597" bestFit="1" customWidth="1"/>
    <col min="14087" max="14087" width="11.5703125" style="2597" customWidth="1"/>
    <col min="14088" max="14090" width="9.28515625" style="2597" customWidth="1"/>
    <col min="14091" max="14095" width="10.7109375" style="2597" customWidth="1"/>
    <col min="14096" max="14096" width="8.85546875" style="2597" customWidth="1"/>
    <col min="14097" max="14326" width="9.140625" style="2597" customWidth="1"/>
    <col min="14327" max="14327" width="17.140625" style="2597" bestFit="1" customWidth="1"/>
    <col min="14328" max="14330" width="10.7109375" style="2597" customWidth="1"/>
    <col min="14331" max="14331" width="11.5703125" style="2597" bestFit="1" customWidth="1"/>
    <col min="14332" max="14337" width="10.7109375" style="2597"/>
    <col min="14338" max="14338" width="17.140625" style="2597" bestFit="1" customWidth="1"/>
    <col min="14339" max="14341" width="10.7109375" style="2597" customWidth="1"/>
    <col min="14342" max="14342" width="11.5703125" style="2597" bestFit="1" customWidth="1"/>
    <col min="14343" max="14343" width="11.5703125" style="2597" customWidth="1"/>
    <col min="14344" max="14346" width="9.28515625" style="2597" customWidth="1"/>
    <col min="14347" max="14351" width="10.7109375" style="2597" customWidth="1"/>
    <col min="14352" max="14352" width="8.85546875" style="2597" customWidth="1"/>
    <col min="14353" max="14582" width="9.140625" style="2597" customWidth="1"/>
    <col min="14583" max="14583" width="17.140625" style="2597" bestFit="1" customWidth="1"/>
    <col min="14584" max="14586" width="10.7109375" style="2597" customWidth="1"/>
    <col min="14587" max="14587" width="11.5703125" style="2597" bestFit="1" customWidth="1"/>
    <col min="14588" max="14593" width="10.7109375" style="2597"/>
    <col min="14594" max="14594" width="17.140625" style="2597" bestFit="1" customWidth="1"/>
    <col min="14595" max="14597" width="10.7109375" style="2597" customWidth="1"/>
    <col min="14598" max="14598" width="11.5703125" style="2597" bestFit="1" customWidth="1"/>
    <col min="14599" max="14599" width="11.5703125" style="2597" customWidth="1"/>
    <col min="14600" max="14602" width="9.28515625" style="2597" customWidth="1"/>
    <col min="14603" max="14607" width="10.7109375" style="2597" customWidth="1"/>
    <col min="14608" max="14608" width="8.85546875" style="2597" customWidth="1"/>
    <col min="14609" max="14838" width="9.140625" style="2597" customWidth="1"/>
    <col min="14839" max="14839" width="17.140625" style="2597" bestFit="1" customWidth="1"/>
    <col min="14840" max="14842" width="10.7109375" style="2597" customWidth="1"/>
    <col min="14843" max="14843" width="11.5703125" style="2597" bestFit="1" customWidth="1"/>
    <col min="14844" max="14849" width="10.7109375" style="2597"/>
    <col min="14850" max="14850" width="17.140625" style="2597" bestFit="1" customWidth="1"/>
    <col min="14851" max="14853" width="10.7109375" style="2597" customWidth="1"/>
    <col min="14854" max="14854" width="11.5703125" style="2597" bestFit="1" customWidth="1"/>
    <col min="14855" max="14855" width="11.5703125" style="2597" customWidth="1"/>
    <col min="14856" max="14858" width="9.28515625" style="2597" customWidth="1"/>
    <col min="14859" max="14863" width="10.7109375" style="2597" customWidth="1"/>
    <col min="14864" max="14864" width="8.85546875" style="2597" customWidth="1"/>
    <col min="14865" max="15094" width="9.140625" style="2597" customWidth="1"/>
    <col min="15095" max="15095" width="17.140625" style="2597" bestFit="1" customWidth="1"/>
    <col min="15096" max="15098" width="10.7109375" style="2597" customWidth="1"/>
    <col min="15099" max="15099" width="11.5703125" style="2597" bestFit="1" customWidth="1"/>
    <col min="15100" max="15105" width="10.7109375" style="2597"/>
    <col min="15106" max="15106" width="17.140625" style="2597" bestFit="1" customWidth="1"/>
    <col min="15107" max="15109" width="10.7109375" style="2597" customWidth="1"/>
    <col min="15110" max="15110" width="11.5703125" style="2597" bestFit="1" customWidth="1"/>
    <col min="15111" max="15111" width="11.5703125" style="2597" customWidth="1"/>
    <col min="15112" max="15114" width="9.28515625" style="2597" customWidth="1"/>
    <col min="15115" max="15119" width="10.7109375" style="2597" customWidth="1"/>
    <col min="15120" max="15120" width="8.85546875" style="2597" customWidth="1"/>
    <col min="15121" max="15350" width="9.140625" style="2597" customWidth="1"/>
    <col min="15351" max="15351" width="17.140625" style="2597" bestFit="1" customWidth="1"/>
    <col min="15352" max="15354" width="10.7109375" style="2597" customWidth="1"/>
    <col min="15355" max="15355" width="11.5703125" style="2597" bestFit="1" customWidth="1"/>
    <col min="15356" max="15361" width="10.7109375" style="2597"/>
    <col min="15362" max="15362" width="17.140625" style="2597" bestFit="1" customWidth="1"/>
    <col min="15363" max="15365" width="10.7109375" style="2597" customWidth="1"/>
    <col min="15366" max="15366" width="11.5703125" style="2597" bestFit="1" customWidth="1"/>
    <col min="15367" max="15367" width="11.5703125" style="2597" customWidth="1"/>
    <col min="15368" max="15370" width="9.28515625" style="2597" customWidth="1"/>
    <col min="15371" max="15375" width="10.7109375" style="2597" customWidth="1"/>
    <col min="15376" max="15376" width="8.85546875" style="2597" customWidth="1"/>
    <col min="15377" max="15606" width="9.140625" style="2597" customWidth="1"/>
    <col min="15607" max="15607" width="17.140625" style="2597" bestFit="1" customWidth="1"/>
    <col min="15608" max="15610" width="10.7109375" style="2597" customWidth="1"/>
    <col min="15611" max="15611" width="11.5703125" style="2597" bestFit="1" customWidth="1"/>
    <col min="15612" max="15617" width="10.7109375" style="2597"/>
    <col min="15618" max="15618" width="17.140625" style="2597" bestFit="1" customWidth="1"/>
    <col min="15619" max="15621" width="10.7109375" style="2597" customWidth="1"/>
    <col min="15622" max="15622" width="11.5703125" style="2597" bestFit="1" customWidth="1"/>
    <col min="15623" max="15623" width="11.5703125" style="2597" customWidth="1"/>
    <col min="15624" max="15626" width="9.28515625" style="2597" customWidth="1"/>
    <col min="15627" max="15631" width="10.7109375" style="2597" customWidth="1"/>
    <col min="15632" max="15632" width="8.85546875" style="2597" customWidth="1"/>
    <col min="15633" max="15862" width="9.140625" style="2597" customWidth="1"/>
    <col min="15863" max="15863" width="17.140625" style="2597" bestFit="1" customWidth="1"/>
    <col min="15864" max="15866" width="10.7109375" style="2597" customWidth="1"/>
    <col min="15867" max="15867" width="11.5703125" style="2597" bestFit="1" customWidth="1"/>
    <col min="15868" max="15873" width="10.7109375" style="2597"/>
    <col min="15874" max="15874" width="17.140625" style="2597" bestFit="1" customWidth="1"/>
    <col min="15875" max="15877" width="10.7109375" style="2597" customWidth="1"/>
    <col min="15878" max="15878" width="11.5703125" style="2597" bestFit="1" customWidth="1"/>
    <col min="15879" max="15879" width="11.5703125" style="2597" customWidth="1"/>
    <col min="15880" max="15882" width="9.28515625" style="2597" customWidth="1"/>
    <col min="15883" max="15887" width="10.7109375" style="2597" customWidth="1"/>
    <col min="15888" max="15888" width="8.85546875" style="2597" customWidth="1"/>
    <col min="15889" max="16118" width="9.140625" style="2597" customWidth="1"/>
    <col min="16119" max="16119" width="17.140625" style="2597" bestFit="1" customWidth="1"/>
    <col min="16120" max="16122" width="10.7109375" style="2597" customWidth="1"/>
    <col min="16123" max="16123" width="11.5703125" style="2597" bestFit="1" customWidth="1"/>
    <col min="16124" max="16129" width="10.7109375" style="2597"/>
    <col min="16130" max="16130" width="17.140625" style="2597" bestFit="1" customWidth="1"/>
    <col min="16131" max="16133" width="10.7109375" style="2597" customWidth="1"/>
    <col min="16134" max="16134" width="11.5703125" style="2597" bestFit="1" customWidth="1"/>
    <col min="16135" max="16135" width="11.5703125" style="2597" customWidth="1"/>
    <col min="16136" max="16138" width="9.28515625" style="2597" customWidth="1"/>
    <col min="16139" max="16143" width="10.7109375" style="2597" customWidth="1"/>
    <col min="16144" max="16144" width="8.85546875" style="2597" customWidth="1"/>
    <col min="16145" max="16374" width="9.140625" style="2597" customWidth="1"/>
    <col min="16375" max="16375" width="17.140625" style="2597" bestFit="1" customWidth="1"/>
    <col min="16376" max="16378" width="10.7109375" style="2597" customWidth="1"/>
    <col min="16379" max="16379" width="11.5703125" style="2597" bestFit="1" customWidth="1"/>
    <col min="16380" max="16384" width="10.7109375" style="2597"/>
  </cols>
  <sheetData>
    <row r="1" spans="1:19" ht="25.5">
      <c r="A1" s="2429" t="s">
        <v>322</v>
      </c>
      <c r="B1" s="2594"/>
      <c r="C1" s="2595"/>
      <c r="D1" s="2595"/>
      <c r="E1" s="2595"/>
      <c r="F1" s="2595"/>
      <c r="G1" s="2595"/>
      <c r="H1" s="2595"/>
      <c r="I1" s="2595"/>
      <c r="J1" s="2595"/>
      <c r="K1" s="2595"/>
      <c r="L1" s="2595"/>
      <c r="M1" s="2595"/>
      <c r="N1" s="2595"/>
      <c r="O1" s="2595"/>
      <c r="P1" s="2595"/>
      <c r="Q1" s="2595"/>
      <c r="R1" s="2595"/>
      <c r="S1" s="2596"/>
    </row>
    <row r="2" spans="1:19" s="2508" customFormat="1" ht="18.75" thickBot="1">
      <c r="A2" s="2598" t="s">
        <v>826</v>
      </c>
      <c r="B2" s="2465"/>
      <c r="C2" s="2465"/>
      <c r="D2" s="2465"/>
      <c r="E2" s="2465"/>
      <c r="F2" s="2465"/>
      <c r="G2" s="2465"/>
      <c r="H2" s="2465"/>
      <c r="I2" s="2465"/>
      <c r="J2" s="2465"/>
      <c r="K2" s="2465"/>
      <c r="L2" s="2465"/>
      <c r="M2" s="2465"/>
      <c r="N2" s="2465"/>
      <c r="O2" s="2465"/>
      <c r="P2" s="2465"/>
      <c r="Q2" s="2465"/>
      <c r="R2" s="2465"/>
      <c r="S2" s="2507"/>
    </row>
    <row r="3" spans="1:19" s="2599" customFormat="1" ht="16.5" customHeight="1" thickBot="1">
      <c r="A3" s="3230" t="s">
        <v>1691</v>
      </c>
      <c r="B3" s="3232" t="s">
        <v>1713</v>
      </c>
      <c r="C3" s="3233"/>
      <c r="D3" s="3233"/>
      <c r="E3" s="3233"/>
      <c r="F3" s="3233"/>
      <c r="G3" s="3233"/>
      <c r="H3" s="3233"/>
      <c r="I3" s="3233"/>
      <c r="J3" s="3234"/>
      <c r="K3" s="3232" t="s">
        <v>1714</v>
      </c>
      <c r="L3" s="3233"/>
      <c r="M3" s="3233"/>
      <c r="N3" s="3233"/>
      <c r="O3" s="3233"/>
      <c r="P3" s="3233"/>
      <c r="Q3" s="3233"/>
      <c r="R3" s="3233"/>
      <c r="S3" s="3234"/>
    </row>
    <row r="4" spans="1:19" s="2599" customFormat="1" ht="16.5" customHeight="1">
      <c r="A4" s="3231"/>
      <c r="B4" s="2600">
        <v>2008</v>
      </c>
      <c r="C4" s="2601">
        <v>2009</v>
      </c>
      <c r="D4" s="2601">
        <v>2010</v>
      </c>
      <c r="E4" s="2601">
        <v>2011</v>
      </c>
      <c r="F4" s="2601">
        <v>2012</v>
      </c>
      <c r="G4" s="2601">
        <v>2013</v>
      </c>
      <c r="H4" s="2601">
        <v>2014</v>
      </c>
      <c r="I4" s="2601">
        <v>2015</v>
      </c>
      <c r="J4" s="2601">
        <v>2016</v>
      </c>
      <c r="K4" s="2600">
        <v>2008</v>
      </c>
      <c r="L4" s="2601">
        <v>2009</v>
      </c>
      <c r="M4" s="2601">
        <v>2010</v>
      </c>
      <c r="N4" s="2601">
        <v>2011</v>
      </c>
      <c r="O4" s="2601">
        <v>2012</v>
      </c>
      <c r="P4" s="2601">
        <v>2013</v>
      </c>
      <c r="Q4" s="2601">
        <v>2014</v>
      </c>
      <c r="R4" s="2601">
        <v>2015</v>
      </c>
      <c r="S4" s="2602">
        <v>2016</v>
      </c>
    </row>
    <row r="5" spans="1:19" ht="15.75" customHeight="1">
      <c r="A5" s="2603" t="s">
        <v>1692</v>
      </c>
      <c r="B5" s="2604">
        <v>80.891867499592436</v>
      </c>
      <c r="C5" s="2605">
        <v>88.624938150607932</v>
      </c>
      <c r="D5" s="2605">
        <v>98.810874466542003</v>
      </c>
      <c r="E5" s="2605">
        <v>99.396982424354803</v>
      </c>
      <c r="F5" s="2605">
        <v>100.42941372630516</v>
      </c>
      <c r="G5" s="2605">
        <v>97.937559355744654</v>
      </c>
      <c r="H5" s="2605">
        <v>93.981626680427951</v>
      </c>
      <c r="I5" s="2605">
        <v>93.413563868566456</v>
      </c>
      <c r="J5" s="2606">
        <v>97.695741443717182</v>
      </c>
      <c r="K5" s="2604">
        <v>95.826218763328185</v>
      </c>
      <c r="L5" s="2605">
        <v>95.795919298820337</v>
      </c>
      <c r="M5" s="2605">
        <v>96.801708385512597</v>
      </c>
      <c r="N5" s="2605">
        <v>89.322328872724739</v>
      </c>
      <c r="O5" s="2605">
        <v>83.142248446465302</v>
      </c>
      <c r="P5" s="2605">
        <v>77.255019132493331</v>
      </c>
      <c r="Q5" s="2605">
        <v>70.888854654985039</v>
      </c>
      <c r="R5" s="2607">
        <v>66.466240380771083</v>
      </c>
      <c r="S5" s="2608">
        <v>63.980644744560003</v>
      </c>
    </row>
    <row r="6" spans="1:19" ht="15.75" customHeight="1">
      <c r="A6" s="2603" t="s">
        <v>1693</v>
      </c>
      <c r="B6" s="2604">
        <v>80.836618152351107</v>
      </c>
      <c r="C6" s="2605">
        <v>87.782365990220626</v>
      </c>
      <c r="D6" s="2605">
        <v>96.596688816698489</v>
      </c>
      <c r="E6" s="2605">
        <v>100.36232765531318</v>
      </c>
      <c r="F6" s="2605">
        <v>101.68266819012054</v>
      </c>
      <c r="G6" s="2605">
        <v>98.078686700892078</v>
      </c>
      <c r="H6" s="2605">
        <v>93.923347901193722</v>
      </c>
      <c r="I6" s="2605">
        <v>107.44080170718699</v>
      </c>
      <c r="J6" s="2606">
        <v>97.786989609498235</v>
      </c>
      <c r="K6" s="2604">
        <v>96.171031267262322</v>
      </c>
      <c r="L6" s="2605">
        <v>94.641686913849881</v>
      </c>
      <c r="M6" s="2605">
        <v>93.400325606964216</v>
      </c>
      <c r="N6" s="2605">
        <v>89.663822546152019</v>
      </c>
      <c r="O6" s="2605">
        <v>84.304149492396803</v>
      </c>
      <c r="P6" s="2605">
        <v>77.275206373417035</v>
      </c>
      <c r="Q6" s="2605">
        <v>70.75737303834633</v>
      </c>
      <c r="R6" s="2607">
        <v>76.353096402162578</v>
      </c>
      <c r="S6" s="2608">
        <v>62.784579575173268</v>
      </c>
    </row>
    <row r="7" spans="1:19" ht="15" customHeight="1">
      <c r="A7" s="2603" t="s">
        <v>1694</v>
      </c>
      <c r="B7" s="2604">
        <v>82.266571248087303</v>
      </c>
      <c r="C7" s="2605">
        <v>87.205877590416264</v>
      </c>
      <c r="D7" s="2605">
        <v>96.755616575817314</v>
      </c>
      <c r="E7" s="2605">
        <v>102.32699700839375</v>
      </c>
      <c r="F7" s="2605">
        <v>100.84626699959249</v>
      </c>
      <c r="G7" s="2605">
        <v>96.573787743411827</v>
      </c>
      <c r="H7" s="2605">
        <v>94.846196211870605</v>
      </c>
      <c r="I7" s="2605">
        <v>103.69030824662016</v>
      </c>
      <c r="J7" s="2606">
        <v>101.65345140033645</v>
      </c>
      <c r="K7" s="2604">
        <v>97.857643691009514</v>
      </c>
      <c r="L7" s="2605">
        <v>93.553660555249124</v>
      </c>
      <c r="M7" s="2605">
        <v>95.170532412471061</v>
      </c>
      <c r="N7" s="2605">
        <v>90.636102365254189</v>
      </c>
      <c r="O7" s="2605">
        <v>82.767908668803713</v>
      </c>
      <c r="P7" s="2605">
        <v>75.728935689408601</v>
      </c>
      <c r="Q7" s="2605">
        <v>71.150483498182922</v>
      </c>
      <c r="R7" s="2607">
        <v>73.372332266856446</v>
      </c>
      <c r="S7" s="2608">
        <v>64.112789816956465</v>
      </c>
    </row>
    <row r="8" spans="1:19" ht="15.75" customHeight="1">
      <c r="A8" s="2603" t="s">
        <v>1695</v>
      </c>
      <c r="B8" s="2604">
        <v>82.91507372335748</v>
      </c>
      <c r="C8" s="2605">
        <v>89.459215299188784</v>
      </c>
      <c r="D8" s="2605">
        <v>97.026723173030746</v>
      </c>
      <c r="E8" s="2605">
        <v>105.19917409608108</v>
      </c>
      <c r="F8" s="2605">
        <v>99.859125348380573</v>
      </c>
      <c r="G8" s="2605">
        <v>96.655455772442338</v>
      </c>
      <c r="H8" s="2605">
        <v>95.201938272223785</v>
      </c>
      <c r="I8" s="2605">
        <v>103.69007122839204</v>
      </c>
      <c r="J8" s="2606">
        <v>102.18947775769237</v>
      </c>
      <c r="K8" s="2604">
        <v>97.685207293716587</v>
      </c>
      <c r="L8" s="2605">
        <v>95.900764226009827</v>
      </c>
      <c r="M8" s="2605">
        <v>94.591274486182073</v>
      </c>
      <c r="N8" s="2605">
        <v>94.206058213785695</v>
      </c>
      <c r="O8" s="2605">
        <v>82.283755495919252</v>
      </c>
      <c r="P8" s="2605">
        <v>75.536671558397899</v>
      </c>
      <c r="Q8" s="2605">
        <v>71.246085565143972</v>
      </c>
      <c r="R8" s="2607">
        <v>73.047737524705155</v>
      </c>
      <c r="S8" s="2608">
        <v>63.662549992965388</v>
      </c>
    </row>
    <row r="9" spans="1:19" ht="15.75" customHeight="1">
      <c r="A9" s="2603" t="s">
        <v>1696</v>
      </c>
      <c r="B9" s="2604">
        <v>82.001923586045194</v>
      </c>
      <c r="C9" s="2605">
        <v>92.656807528131338</v>
      </c>
      <c r="D9" s="2605">
        <v>93.97125003927016</v>
      </c>
      <c r="E9" s="2605">
        <v>105.22859706425251</v>
      </c>
      <c r="F9" s="2605">
        <v>97.489954168481646</v>
      </c>
      <c r="G9" s="2605">
        <v>96.153232791372261</v>
      </c>
      <c r="H9" s="2605">
        <v>95.337302452108659</v>
      </c>
      <c r="I9" s="2605">
        <v>104.70275939458733</v>
      </c>
      <c r="J9" s="2606">
        <v>100.00155789700615</v>
      </c>
      <c r="K9" s="2604">
        <v>95.259532547629021</v>
      </c>
      <c r="L9" s="2605">
        <v>97.781460792421456</v>
      </c>
      <c r="M9" s="2605">
        <v>92.28779519562768</v>
      </c>
      <c r="N9" s="2605">
        <v>93.615769144062298</v>
      </c>
      <c r="O9" s="2605">
        <v>79.773407294573573</v>
      </c>
      <c r="P9" s="2605">
        <v>74.726088111826002</v>
      </c>
      <c r="Q9" s="2605">
        <v>70.932037379406225</v>
      </c>
      <c r="R9" s="2607">
        <v>73.208693323041558</v>
      </c>
      <c r="S9" s="2608">
        <v>60.88723391983055</v>
      </c>
    </row>
    <row r="10" spans="1:19" ht="15.75" customHeight="1">
      <c r="A10" s="2603" t="s">
        <v>1697</v>
      </c>
      <c r="B10" s="2604">
        <v>81.836011915240022</v>
      </c>
      <c r="C10" s="2605">
        <v>94.526959103381543</v>
      </c>
      <c r="D10" s="2605">
        <v>92.669506962018389</v>
      </c>
      <c r="E10" s="2605">
        <v>104.38174083789386</v>
      </c>
      <c r="F10" s="2605">
        <v>95.899560619991064</v>
      </c>
      <c r="G10" s="2609">
        <v>95.257200847065377</v>
      </c>
      <c r="H10" s="2609">
        <v>94.640045486502245</v>
      </c>
      <c r="I10" s="2609">
        <v>104.27381982329894</v>
      </c>
      <c r="J10" s="2610">
        <v>144.94014206210758</v>
      </c>
      <c r="K10" s="2604">
        <v>92.201549099318399</v>
      </c>
      <c r="L10" s="2605">
        <v>98.288355403705339</v>
      </c>
      <c r="M10" s="2605">
        <v>88.945876536098936</v>
      </c>
      <c r="N10" s="2605">
        <v>92.081419230497517</v>
      </c>
      <c r="O10" s="2605">
        <v>77.605990981656461</v>
      </c>
      <c r="P10" s="2609">
        <v>73.889475358742402</v>
      </c>
      <c r="Q10" s="2609">
        <v>70.005093492412129</v>
      </c>
      <c r="R10" s="2607">
        <v>72.440783515163034</v>
      </c>
      <c r="S10" s="2608">
        <v>86.997859697767282</v>
      </c>
    </row>
    <row r="11" spans="1:19" ht="15.75" customHeight="1">
      <c r="A11" s="2603" t="s">
        <v>1698</v>
      </c>
      <c r="B11" s="2604">
        <v>82.605981891993537</v>
      </c>
      <c r="C11" s="2605">
        <v>96.643952629919198</v>
      </c>
      <c r="D11" s="2605">
        <v>94.750871854198081</v>
      </c>
      <c r="E11" s="2605">
        <v>103.46281850904745</v>
      </c>
      <c r="F11" s="2605">
        <v>95.556233769329054</v>
      </c>
      <c r="G11" s="2607">
        <v>94.309759120350733</v>
      </c>
      <c r="H11" s="2607">
        <v>94.419244268426837</v>
      </c>
      <c r="I11" s="2607">
        <v>103.70870640532664</v>
      </c>
      <c r="J11" s="2608">
        <v>160.52263343230922</v>
      </c>
      <c r="K11" s="2604">
        <v>91.515825706951176</v>
      </c>
      <c r="L11" s="2605">
        <v>98.615547677823642</v>
      </c>
      <c r="M11" s="2605">
        <v>90.747799524323</v>
      </c>
      <c r="N11" s="2605">
        <v>91.376791913535627</v>
      </c>
      <c r="O11" s="2605">
        <v>77.384904058725539</v>
      </c>
      <c r="P11" s="2607">
        <v>73.078131885732574</v>
      </c>
      <c r="Q11" s="2607">
        <v>69.657328656073119</v>
      </c>
      <c r="R11" s="2607">
        <v>71.76533941450883</v>
      </c>
      <c r="S11" s="2608">
        <v>95.330787309054713</v>
      </c>
    </row>
    <row r="12" spans="1:19" ht="15.75" customHeight="1">
      <c r="A12" s="2603" t="s">
        <v>1699</v>
      </c>
      <c r="B12" s="2604">
        <v>80.723649905437156</v>
      </c>
      <c r="C12" s="2605">
        <v>98.421265782576825</v>
      </c>
      <c r="D12" s="2605">
        <v>96.043126438629486</v>
      </c>
      <c r="E12" s="2605">
        <v>103.609710296939</v>
      </c>
      <c r="F12" s="2605">
        <v>95.846933684361474</v>
      </c>
      <c r="G12" s="2607">
        <v>93.857318278646133</v>
      </c>
      <c r="H12" s="2607">
        <v>93.481216174039034</v>
      </c>
      <c r="I12" s="2607">
        <v>102.11501446820185</v>
      </c>
      <c r="J12" s="2608">
        <v>156.74732146516914</v>
      </c>
      <c r="K12" s="2604">
        <v>88.458391839526428</v>
      </c>
      <c r="L12" s="2605">
        <v>99.479894398187483</v>
      </c>
      <c r="M12" s="2605">
        <v>90.915869411138701</v>
      </c>
      <c r="N12" s="2605">
        <v>90.268718599418662</v>
      </c>
      <c r="O12" s="2605">
        <v>77.478520173430596</v>
      </c>
      <c r="P12" s="2607">
        <v>72.813331667013472</v>
      </c>
      <c r="Q12" s="2607">
        <v>68.786188854830328</v>
      </c>
      <c r="R12" s="2607">
        <v>70.391963529823556</v>
      </c>
      <c r="S12" s="2608">
        <v>92.084442837974748</v>
      </c>
    </row>
    <row r="13" spans="1:19" ht="15.75" customHeight="1">
      <c r="A13" s="2603" t="s">
        <v>1700</v>
      </c>
      <c r="B13" s="2604">
        <v>77.670130472473971</v>
      </c>
      <c r="C13" s="2605">
        <v>97.236108669853706</v>
      </c>
      <c r="D13" s="2605">
        <v>97.392805121130962</v>
      </c>
      <c r="E13" s="2605">
        <v>102.66812666086898</v>
      </c>
      <c r="F13" s="2605">
        <v>97.346758496572335</v>
      </c>
      <c r="G13" s="2607">
        <v>94.08816260751837</v>
      </c>
      <c r="H13" s="2607">
        <v>91.889189743753988</v>
      </c>
      <c r="I13" s="2607">
        <v>100.90332651634708</v>
      </c>
      <c r="J13" s="2608">
        <v>157.05877855656391</v>
      </c>
      <c r="K13" s="2604">
        <v>84.411343123111621</v>
      </c>
      <c r="L13" s="2605">
        <v>97.781025197848962</v>
      </c>
      <c r="M13" s="2605">
        <v>92.438547788525355</v>
      </c>
      <c r="N13" s="2605">
        <v>88.582877998475567</v>
      </c>
      <c r="O13" s="2605">
        <v>78.156175670501412</v>
      </c>
      <c r="P13" s="2607">
        <v>72.679678139578513</v>
      </c>
      <c r="Q13" s="2607">
        <v>67.299135326311216</v>
      </c>
      <c r="R13" s="2607">
        <v>69.142911902854593</v>
      </c>
      <c r="S13" s="2608">
        <v>91.574425673806815</v>
      </c>
    </row>
    <row r="14" spans="1:19" ht="15.75" customHeight="1">
      <c r="A14" s="2603" t="s">
        <v>1701</v>
      </c>
      <c r="B14" s="2604">
        <v>72.753777710079149</v>
      </c>
      <c r="C14" s="2605">
        <v>100.0558166070081</v>
      </c>
      <c r="D14" s="2605">
        <v>99.789036578027691</v>
      </c>
      <c r="E14" s="2605">
        <v>98.752522695601527</v>
      </c>
      <c r="F14" s="2605">
        <v>97.810528600741165</v>
      </c>
      <c r="G14" s="2611">
        <v>95.655907557296018</v>
      </c>
      <c r="H14" s="2611">
        <v>90.686135143130713</v>
      </c>
      <c r="I14" s="2611">
        <v>101.45625642883353</v>
      </c>
      <c r="J14" s="2612">
        <v>154.87819562091735</v>
      </c>
      <c r="K14" s="2604">
        <v>79.595535099980765</v>
      </c>
      <c r="L14" s="2605">
        <v>100.22507865282226</v>
      </c>
      <c r="M14" s="2605">
        <v>95.380994405735549</v>
      </c>
      <c r="N14" s="2605">
        <v>84.93785987175319</v>
      </c>
      <c r="O14" s="2605">
        <v>78.092033855212165</v>
      </c>
      <c r="P14" s="2607">
        <v>73.478447077980476</v>
      </c>
      <c r="Q14" s="2607">
        <v>66.144008951226652</v>
      </c>
      <c r="R14" s="2607">
        <v>69.349935259709383</v>
      </c>
      <c r="S14" s="2608">
        <v>89.784125857853226</v>
      </c>
    </row>
    <row r="15" spans="1:19" ht="15.75" customHeight="1">
      <c r="A15" s="2603" t="s">
        <v>1702</v>
      </c>
      <c r="B15" s="2604">
        <v>70.627943069946596</v>
      </c>
      <c r="C15" s="2605">
        <v>99.999999999999943</v>
      </c>
      <c r="D15" s="2605">
        <v>98.989944286194046</v>
      </c>
      <c r="E15" s="2605">
        <v>101.87114955155128</v>
      </c>
      <c r="F15" s="2605">
        <v>96.847595274893848</v>
      </c>
      <c r="G15" s="2611">
        <v>94.44290612343481</v>
      </c>
      <c r="H15" s="2611">
        <v>94.827151835197498</v>
      </c>
      <c r="I15" s="2611">
        <v>99.621985147641624</v>
      </c>
      <c r="J15" s="2612">
        <v>151.20898144445894</v>
      </c>
      <c r="K15" s="2604">
        <v>76.864966471927715</v>
      </c>
      <c r="L15" s="2605">
        <v>99.999999999999943</v>
      </c>
      <c r="M15" s="2605">
        <v>95.465213723298262</v>
      </c>
      <c r="N15" s="2605">
        <v>87.670631038038138</v>
      </c>
      <c r="O15" s="2605">
        <v>76.922852077249431</v>
      </c>
      <c r="P15" s="2611">
        <v>72.158530257336537</v>
      </c>
      <c r="Q15" s="2611">
        <v>68.687280048292621</v>
      </c>
      <c r="R15" s="2607">
        <v>67.711861262320781</v>
      </c>
      <c r="S15" s="2608">
        <v>87.022411539034863</v>
      </c>
    </row>
    <row r="16" spans="1:19" ht="15.75" customHeight="1" thickBot="1">
      <c r="A16" s="2603" t="s">
        <v>1703</v>
      </c>
      <c r="B16" s="2604">
        <v>81.160133368673911</v>
      </c>
      <c r="C16" s="2605">
        <v>98.929063772750027</v>
      </c>
      <c r="D16" s="2605">
        <v>98.074172315753927</v>
      </c>
      <c r="E16" s="2605">
        <v>100.33006764032169</v>
      </c>
      <c r="F16" s="2605">
        <v>97.397415910392368</v>
      </c>
      <c r="G16" s="2607">
        <v>94.695143273001236</v>
      </c>
      <c r="H16" s="2607">
        <v>95.371450512094739</v>
      </c>
      <c r="I16" s="2607">
        <v>98.976719976660291</v>
      </c>
      <c r="J16" s="2608">
        <v>150.87272801859393</v>
      </c>
      <c r="K16" s="2604">
        <v>87.892146975564401</v>
      </c>
      <c r="L16" s="2605">
        <v>97.254992081511844</v>
      </c>
      <c r="M16" s="2605">
        <v>94.514794924891774</v>
      </c>
      <c r="N16" s="2605">
        <v>85.486703838099942</v>
      </c>
      <c r="O16" s="2605">
        <v>77.008119577449349</v>
      </c>
      <c r="P16" s="2607">
        <v>71.823669792444221</v>
      </c>
      <c r="Q16" s="2607">
        <v>68.542848203489427</v>
      </c>
      <c r="R16" s="2607">
        <v>66.697554659565654</v>
      </c>
      <c r="S16" s="2608">
        <v>86.158007510625524</v>
      </c>
    </row>
    <row r="17" spans="1:19" s="2599" customFormat="1" ht="15.75" customHeight="1" thickBot="1">
      <c r="A17" s="2613" t="s">
        <v>1710</v>
      </c>
      <c r="B17" s="2614">
        <v>79.69080687860648</v>
      </c>
      <c r="C17" s="2615">
        <v>94.295197593671176</v>
      </c>
      <c r="D17" s="2615">
        <v>96.739218052275945</v>
      </c>
      <c r="E17" s="2615">
        <v>102.29918453671824</v>
      </c>
      <c r="F17" s="2615">
        <v>98.084371232430144</v>
      </c>
      <c r="G17" s="2615">
        <v>95.642093347598006</v>
      </c>
      <c r="H17" s="2615">
        <v>94.050403723414149</v>
      </c>
      <c r="I17" s="2615">
        <v>101.99944443430525</v>
      </c>
      <c r="J17" s="2616">
        <v>131.29633322569754</v>
      </c>
      <c r="K17" s="2614">
        <v>90.311615989943832</v>
      </c>
      <c r="L17" s="2615">
        <v>97.443198766520837</v>
      </c>
      <c r="M17" s="2615">
        <v>93.388394366730779</v>
      </c>
      <c r="N17" s="2615">
        <v>89.820756969316449</v>
      </c>
      <c r="O17" s="2615">
        <v>79.576672149365308</v>
      </c>
      <c r="P17" s="2615">
        <v>74.203598753697591</v>
      </c>
      <c r="Q17" s="2615">
        <v>69.508059805724997</v>
      </c>
      <c r="R17" s="2615">
        <v>70.829037453456891</v>
      </c>
      <c r="S17" s="2616">
        <v>78.698321539633582</v>
      </c>
    </row>
    <row r="18" spans="1:19" s="2506" customFormat="1" ht="15" thickTop="1">
      <c r="A18" s="2617"/>
      <c r="B18" s="2524"/>
      <c r="C18" s="2524"/>
      <c r="D18" s="2524"/>
      <c r="E18" s="2524"/>
      <c r="F18" s="2524"/>
      <c r="G18" s="2524"/>
      <c r="H18" s="2524"/>
      <c r="I18" s="2524"/>
      <c r="J18" s="2524"/>
      <c r="K18" s="2524"/>
      <c r="L18" s="2524"/>
      <c r="M18" s="2524"/>
      <c r="N18" s="2524"/>
      <c r="O18" s="2524"/>
      <c r="P18" s="2524"/>
      <c r="Q18" s="2301"/>
      <c r="R18" s="2301"/>
      <c r="S18" s="2618"/>
    </row>
    <row r="19" spans="1:19" s="2506" customFormat="1" ht="15" thickBot="1">
      <c r="A19" s="2526" t="s">
        <v>369</v>
      </c>
      <c r="B19" s="2527"/>
      <c r="C19" s="2527"/>
      <c r="D19" s="2527"/>
      <c r="E19" s="2619"/>
      <c r="F19" s="2619"/>
      <c r="G19" s="2619"/>
      <c r="H19" s="2619"/>
      <c r="I19" s="2619"/>
      <c r="J19" s="2619"/>
      <c r="K19" s="2619"/>
      <c r="L19" s="2619"/>
      <c r="M19" s="2619"/>
      <c r="N19" s="2619"/>
      <c r="O19" s="2619"/>
      <c r="P19" s="2619"/>
      <c r="Q19" s="2620"/>
      <c r="R19" s="2620"/>
      <c r="S19" s="2621"/>
    </row>
    <row r="20" spans="1:19" ht="15.75">
      <c r="B20" s="2622"/>
      <c r="G20" s="2623"/>
      <c r="H20" s="2623"/>
      <c r="I20" s="2623"/>
      <c r="J20" s="2623"/>
      <c r="K20" s="2623"/>
      <c r="Q20" s="2624"/>
      <c r="R20" s="2624"/>
      <c r="S20" s="2624"/>
    </row>
    <row r="21" spans="1:19">
      <c r="B21" s="2622"/>
      <c r="K21" s="2622"/>
      <c r="Q21" s="2624"/>
      <c r="R21" s="2624"/>
      <c r="S21" s="2624"/>
    </row>
  </sheetData>
  <mergeCells count="3">
    <mergeCell ref="A3:A4"/>
    <mergeCell ref="B3:J3"/>
    <mergeCell ref="K3:S3"/>
  </mergeCells>
  <hyperlinks>
    <hyperlink ref="A1" location="Menu!A1" display="Return to Menu"/>
  </hyperlinks>
  <pageMargins left="0.43" right="0.5" top="0.75" bottom="0.75" header="0.3" footer="0.3"/>
  <pageSetup scale="65"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view="pageBreakPreview" zoomScaleSheetLayoutView="100" workbookViewId="0">
      <pane xSplit="1" ySplit="4" topLeftCell="B5" activePane="bottomRight" state="frozen"/>
      <selection activeCell="D116" sqref="D116"/>
      <selection pane="topRight" activeCell="D116" sqref="D116"/>
      <selection pane="bottomLeft" activeCell="D116" sqref="D116"/>
      <selection pane="bottomRight"/>
    </sheetView>
  </sheetViews>
  <sheetFormatPr defaultRowHeight="15.75"/>
  <cols>
    <col min="1" max="1" width="18.140625" style="2682" customWidth="1"/>
    <col min="2" max="3" width="22.140625" style="2626" customWidth="1"/>
    <col min="4" max="4" width="19.5703125" style="2626" customWidth="1"/>
    <col min="5" max="5" width="10.5703125" style="2627" bestFit="1" customWidth="1"/>
    <col min="6" max="230" width="9.140625" style="2627"/>
    <col min="231" max="231" width="18.140625" style="2627" customWidth="1"/>
    <col min="232" max="234" width="15.7109375" style="2627" customWidth="1"/>
    <col min="235" max="235" width="14.7109375" style="2627" customWidth="1"/>
    <col min="236" max="256" width="9.140625" style="2627"/>
    <col min="257" max="257" width="18.140625" style="2627" customWidth="1"/>
    <col min="258" max="259" width="22.140625" style="2627" customWidth="1"/>
    <col min="260" max="260" width="19.5703125" style="2627" customWidth="1"/>
    <col min="261" max="261" width="10.5703125" style="2627" bestFit="1" customWidth="1"/>
    <col min="262" max="486" width="9.140625" style="2627"/>
    <col min="487" max="487" width="18.140625" style="2627" customWidth="1"/>
    <col min="488" max="490" width="15.7109375" style="2627" customWidth="1"/>
    <col min="491" max="491" width="14.7109375" style="2627" customWidth="1"/>
    <col min="492" max="512" width="9.140625" style="2627"/>
    <col min="513" max="513" width="18.140625" style="2627" customWidth="1"/>
    <col min="514" max="515" width="22.140625" style="2627" customWidth="1"/>
    <col min="516" max="516" width="19.5703125" style="2627" customWidth="1"/>
    <col min="517" max="517" width="10.5703125" style="2627" bestFit="1" customWidth="1"/>
    <col min="518" max="742" width="9.140625" style="2627"/>
    <col min="743" max="743" width="18.140625" style="2627" customWidth="1"/>
    <col min="744" max="746" width="15.7109375" style="2627" customWidth="1"/>
    <col min="747" max="747" width="14.7109375" style="2627" customWidth="1"/>
    <col min="748" max="768" width="9.140625" style="2627"/>
    <col min="769" max="769" width="18.140625" style="2627" customWidth="1"/>
    <col min="770" max="771" width="22.140625" style="2627" customWidth="1"/>
    <col min="772" max="772" width="19.5703125" style="2627" customWidth="1"/>
    <col min="773" max="773" width="10.5703125" style="2627" bestFit="1" customWidth="1"/>
    <col min="774" max="998" width="9.140625" style="2627"/>
    <col min="999" max="999" width="18.140625" style="2627" customWidth="1"/>
    <col min="1000" max="1002" width="15.7109375" style="2627" customWidth="1"/>
    <col min="1003" max="1003" width="14.7109375" style="2627" customWidth="1"/>
    <col min="1004" max="1024" width="9.140625" style="2627"/>
    <col min="1025" max="1025" width="18.140625" style="2627" customWidth="1"/>
    <col min="1026" max="1027" width="22.140625" style="2627" customWidth="1"/>
    <col min="1028" max="1028" width="19.5703125" style="2627" customWidth="1"/>
    <col min="1029" max="1029" width="10.5703125" style="2627" bestFit="1" customWidth="1"/>
    <col min="1030" max="1254" width="9.140625" style="2627"/>
    <col min="1255" max="1255" width="18.140625" style="2627" customWidth="1"/>
    <col min="1256" max="1258" width="15.7109375" style="2627" customWidth="1"/>
    <col min="1259" max="1259" width="14.7109375" style="2627" customWidth="1"/>
    <col min="1260" max="1280" width="9.140625" style="2627"/>
    <col min="1281" max="1281" width="18.140625" style="2627" customWidth="1"/>
    <col min="1282" max="1283" width="22.140625" style="2627" customWidth="1"/>
    <col min="1284" max="1284" width="19.5703125" style="2627" customWidth="1"/>
    <col min="1285" max="1285" width="10.5703125" style="2627" bestFit="1" customWidth="1"/>
    <col min="1286" max="1510" width="9.140625" style="2627"/>
    <col min="1511" max="1511" width="18.140625" style="2627" customWidth="1"/>
    <col min="1512" max="1514" width="15.7109375" style="2627" customWidth="1"/>
    <col min="1515" max="1515" width="14.7109375" style="2627" customWidth="1"/>
    <col min="1516" max="1536" width="9.140625" style="2627"/>
    <col min="1537" max="1537" width="18.140625" style="2627" customWidth="1"/>
    <col min="1538" max="1539" width="22.140625" style="2627" customWidth="1"/>
    <col min="1540" max="1540" width="19.5703125" style="2627" customWidth="1"/>
    <col min="1541" max="1541" width="10.5703125" style="2627" bestFit="1" customWidth="1"/>
    <col min="1542" max="1766" width="9.140625" style="2627"/>
    <col min="1767" max="1767" width="18.140625" style="2627" customWidth="1"/>
    <col min="1768" max="1770" width="15.7109375" style="2627" customWidth="1"/>
    <col min="1771" max="1771" width="14.7109375" style="2627" customWidth="1"/>
    <col min="1772" max="1792" width="9.140625" style="2627"/>
    <col min="1793" max="1793" width="18.140625" style="2627" customWidth="1"/>
    <col min="1794" max="1795" width="22.140625" style="2627" customWidth="1"/>
    <col min="1796" max="1796" width="19.5703125" style="2627" customWidth="1"/>
    <col min="1797" max="1797" width="10.5703125" style="2627" bestFit="1" customWidth="1"/>
    <col min="1798" max="2022" width="9.140625" style="2627"/>
    <col min="2023" max="2023" width="18.140625" style="2627" customWidth="1"/>
    <col min="2024" max="2026" width="15.7109375" style="2627" customWidth="1"/>
    <col min="2027" max="2027" width="14.7109375" style="2627" customWidth="1"/>
    <col min="2028" max="2048" width="9.140625" style="2627"/>
    <col min="2049" max="2049" width="18.140625" style="2627" customWidth="1"/>
    <col min="2050" max="2051" width="22.140625" style="2627" customWidth="1"/>
    <col min="2052" max="2052" width="19.5703125" style="2627" customWidth="1"/>
    <col min="2053" max="2053" width="10.5703125" style="2627" bestFit="1" customWidth="1"/>
    <col min="2054" max="2278" width="9.140625" style="2627"/>
    <col min="2279" max="2279" width="18.140625" style="2627" customWidth="1"/>
    <col min="2280" max="2282" width="15.7109375" style="2627" customWidth="1"/>
    <col min="2283" max="2283" width="14.7109375" style="2627" customWidth="1"/>
    <col min="2284" max="2304" width="9.140625" style="2627"/>
    <col min="2305" max="2305" width="18.140625" style="2627" customWidth="1"/>
    <col min="2306" max="2307" width="22.140625" style="2627" customWidth="1"/>
    <col min="2308" max="2308" width="19.5703125" style="2627" customWidth="1"/>
    <col min="2309" max="2309" width="10.5703125" style="2627" bestFit="1" customWidth="1"/>
    <col min="2310" max="2534" width="9.140625" style="2627"/>
    <col min="2535" max="2535" width="18.140625" style="2627" customWidth="1"/>
    <col min="2536" max="2538" width="15.7109375" style="2627" customWidth="1"/>
    <col min="2539" max="2539" width="14.7109375" style="2627" customWidth="1"/>
    <col min="2540" max="2560" width="9.140625" style="2627"/>
    <col min="2561" max="2561" width="18.140625" style="2627" customWidth="1"/>
    <col min="2562" max="2563" width="22.140625" style="2627" customWidth="1"/>
    <col min="2564" max="2564" width="19.5703125" style="2627" customWidth="1"/>
    <col min="2565" max="2565" width="10.5703125" style="2627" bestFit="1" customWidth="1"/>
    <col min="2566" max="2790" width="9.140625" style="2627"/>
    <col min="2791" max="2791" width="18.140625" style="2627" customWidth="1"/>
    <col min="2792" max="2794" width="15.7109375" style="2627" customWidth="1"/>
    <col min="2795" max="2795" width="14.7109375" style="2627" customWidth="1"/>
    <col min="2796" max="2816" width="9.140625" style="2627"/>
    <col min="2817" max="2817" width="18.140625" style="2627" customWidth="1"/>
    <col min="2818" max="2819" width="22.140625" style="2627" customWidth="1"/>
    <col min="2820" max="2820" width="19.5703125" style="2627" customWidth="1"/>
    <col min="2821" max="2821" width="10.5703125" style="2627" bestFit="1" customWidth="1"/>
    <col min="2822" max="3046" width="9.140625" style="2627"/>
    <col min="3047" max="3047" width="18.140625" style="2627" customWidth="1"/>
    <col min="3048" max="3050" width="15.7109375" style="2627" customWidth="1"/>
    <col min="3051" max="3051" width="14.7109375" style="2627" customWidth="1"/>
    <col min="3052" max="3072" width="9.140625" style="2627"/>
    <col min="3073" max="3073" width="18.140625" style="2627" customWidth="1"/>
    <col min="3074" max="3075" width="22.140625" style="2627" customWidth="1"/>
    <col min="3076" max="3076" width="19.5703125" style="2627" customWidth="1"/>
    <col min="3077" max="3077" width="10.5703125" style="2627" bestFit="1" customWidth="1"/>
    <col min="3078" max="3302" width="9.140625" style="2627"/>
    <col min="3303" max="3303" width="18.140625" style="2627" customWidth="1"/>
    <col min="3304" max="3306" width="15.7109375" style="2627" customWidth="1"/>
    <col min="3307" max="3307" width="14.7109375" style="2627" customWidth="1"/>
    <col min="3308" max="3328" width="9.140625" style="2627"/>
    <col min="3329" max="3329" width="18.140625" style="2627" customWidth="1"/>
    <col min="3330" max="3331" width="22.140625" style="2627" customWidth="1"/>
    <col min="3332" max="3332" width="19.5703125" style="2627" customWidth="1"/>
    <col min="3333" max="3333" width="10.5703125" style="2627" bestFit="1" customWidth="1"/>
    <col min="3334" max="3558" width="9.140625" style="2627"/>
    <col min="3559" max="3559" width="18.140625" style="2627" customWidth="1"/>
    <col min="3560" max="3562" width="15.7109375" style="2627" customWidth="1"/>
    <col min="3563" max="3563" width="14.7109375" style="2627" customWidth="1"/>
    <col min="3564" max="3584" width="9.140625" style="2627"/>
    <col min="3585" max="3585" width="18.140625" style="2627" customWidth="1"/>
    <col min="3586" max="3587" width="22.140625" style="2627" customWidth="1"/>
    <col min="3588" max="3588" width="19.5703125" style="2627" customWidth="1"/>
    <col min="3589" max="3589" width="10.5703125" style="2627" bestFit="1" customWidth="1"/>
    <col min="3590" max="3814" width="9.140625" style="2627"/>
    <col min="3815" max="3815" width="18.140625" style="2627" customWidth="1"/>
    <col min="3816" max="3818" width="15.7109375" style="2627" customWidth="1"/>
    <col min="3819" max="3819" width="14.7109375" style="2627" customWidth="1"/>
    <col min="3820" max="3840" width="9.140625" style="2627"/>
    <col min="3841" max="3841" width="18.140625" style="2627" customWidth="1"/>
    <col min="3842" max="3843" width="22.140625" style="2627" customWidth="1"/>
    <col min="3844" max="3844" width="19.5703125" style="2627" customWidth="1"/>
    <col min="3845" max="3845" width="10.5703125" style="2627" bestFit="1" customWidth="1"/>
    <col min="3846" max="4070" width="9.140625" style="2627"/>
    <col min="4071" max="4071" width="18.140625" style="2627" customWidth="1"/>
    <col min="4072" max="4074" width="15.7109375" style="2627" customWidth="1"/>
    <col min="4075" max="4075" width="14.7109375" style="2627" customWidth="1"/>
    <col min="4076" max="4096" width="9.140625" style="2627"/>
    <col min="4097" max="4097" width="18.140625" style="2627" customWidth="1"/>
    <col min="4098" max="4099" width="22.140625" style="2627" customWidth="1"/>
    <col min="4100" max="4100" width="19.5703125" style="2627" customWidth="1"/>
    <col min="4101" max="4101" width="10.5703125" style="2627" bestFit="1" customWidth="1"/>
    <col min="4102" max="4326" width="9.140625" style="2627"/>
    <col min="4327" max="4327" width="18.140625" style="2627" customWidth="1"/>
    <col min="4328" max="4330" width="15.7109375" style="2627" customWidth="1"/>
    <col min="4331" max="4331" width="14.7109375" style="2627" customWidth="1"/>
    <col min="4332" max="4352" width="9.140625" style="2627"/>
    <col min="4353" max="4353" width="18.140625" style="2627" customWidth="1"/>
    <col min="4354" max="4355" width="22.140625" style="2627" customWidth="1"/>
    <col min="4356" max="4356" width="19.5703125" style="2627" customWidth="1"/>
    <col min="4357" max="4357" width="10.5703125" style="2627" bestFit="1" customWidth="1"/>
    <col min="4358" max="4582" width="9.140625" style="2627"/>
    <col min="4583" max="4583" width="18.140625" style="2627" customWidth="1"/>
    <col min="4584" max="4586" width="15.7109375" style="2627" customWidth="1"/>
    <col min="4587" max="4587" width="14.7109375" style="2627" customWidth="1"/>
    <col min="4588" max="4608" width="9.140625" style="2627"/>
    <col min="4609" max="4609" width="18.140625" style="2627" customWidth="1"/>
    <col min="4610" max="4611" width="22.140625" style="2627" customWidth="1"/>
    <col min="4612" max="4612" width="19.5703125" style="2627" customWidth="1"/>
    <col min="4613" max="4613" width="10.5703125" style="2627" bestFit="1" customWidth="1"/>
    <col min="4614" max="4838" width="9.140625" style="2627"/>
    <col min="4839" max="4839" width="18.140625" style="2627" customWidth="1"/>
    <col min="4840" max="4842" width="15.7109375" style="2627" customWidth="1"/>
    <col min="4843" max="4843" width="14.7109375" style="2627" customWidth="1"/>
    <col min="4844" max="4864" width="9.140625" style="2627"/>
    <col min="4865" max="4865" width="18.140625" style="2627" customWidth="1"/>
    <col min="4866" max="4867" width="22.140625" style="2627" customWidth="1"/>
    <col min="4868" max="4868" width="19.5703125" style="2627" customWidth="1"/>
    <col min="4869" max="4869" width="10.5703125" style="2627" bestFit="1" customWidth="1"/>
    <col min="4870" max="5094" width="9.140625" style="2627"/>
    <col min="5095" max="5095" width="18.140625" style="2627" customWidth="1"/>
    <col min="5096" max="5098" width="15.7109375" style="2627" customWidth="1"/>
    <col min="5099" max="5099" width="14.7109375" style="2627" customWidth="1"/>
    <col min="5100" max="5120" width="9.140625" style="2627"/>
    <col min="5121" max="5121" width="18.140625" style="2627" customWidth="1"/>
    <col min="5122" max="5123" width="22.140625" style="2627" customWidth="1"/>
    <col min="5124" max="5124" width="19.5703125" style="2627" customWidth="1"/>
    <col min="5125" max="5125" width="10.5703125" style="2627" bestFit="1" customWidth="1"/>
    <col min="5126" max="5350" width="9.140625" style="2627"/>
    <col min="5351" max="5351" width="18.140625" style="2627" customWidth="1"/>
    <col min="5352" max="5354" width="15.7109375" style="2627" customWidth="1"/>
    <col min="5355" max="5355" width="14.7109375" style="2627" customWidth="1"/>
    <col min="5356" max="5376" width="9.140625" style="2627"/>
    <col min="5377" max="5377" width="18.140625" style="2627" customWidth="1"/>
    <col min="5378" max="5379" width="22.140625" style="2627" customWidth="1"/>
    <col min="5380" max="5380" width="19.5703125" style="2627" customWidth="1"/>
    <col min="5381" max="5381" width="10.5703125" style="2627" bestFit="1" customWidth="1"/>
    <col min="5382" max="5606" width="9.140625" style="2627"/>
    <col min="5607" max="5607" width="18.140625" style="2627" customWidth="1"/>
    <col min="5608" max="5610" width="15.7109375" style="2627" customWidth="1"/>
    <col min="5611" max="5611" width="14.7109375" style="2627" customWidth="1"/>
    <col min="5612" max="5632" width="9.140625" style="2627"/>
    <col min="5633" max="5633" width="18.140625" style="2627" customWidth="1"/>
    <col min="5634" max="5635" width="22.140625" style="2627" customWidth="1"/>
    <col min="5636" max="5636" width="19.5703125" style="2627" customWidth="1"/>
    <col min="5637" max="5637" width="10.5703125" style="2627" bestFit="1" customWidth="1"/>
    <col min="5638" max="5862" width="9.140625" style="2627"/>
    <col min="5863" max="5863" width="18.140625" style="2627" customWidth="1"/>
    <col min="5864" max="5866" width="15.7109375" style="2627" customWidth="1"/>
    <col min="5867" max="5867" width="14.7109375" style="2627" customWidth="1"/>
    <col min="5868" max="5888" width="9.140625" style="2627"/>
    <col min="5889" max="5889" width="18.140625" style="2627" customWidth="1"/>
    <col min="5890" max="5891" width="22.140625" style="2627" customWidth="1"/>
    <col min="5892" max="5892" width="19.5703125" style="2627" customWidth="1"/>
    <col min="5893" max="5893" width="10.5703125" style="2627" bestFit="1" customWidth="1"/>
    <col min="5894" max="6118" width="9.140625" style="2627"/>
    <col min="6119" max="6119" width="18.140625" style="2627" customWidth="1"/>
    <col min="6120" max="6122" width="15.7109375" style="2627" customWidth="1"/>
    <col min="6123" max="6123" width="14.7109375" style="2627" customWidth="1"/>
    <col min="6124" max="6144" width="9.140625" style="2627"/>
    <col min="6145" max="6145" width="18.140625" style="2627" customWidth="1"/>
    <col min="6146" max="6147" width="22.140625" style="2627" customWidth="1"/>
    <col min="6148" max="6148" width="19.5703125" style="2627" customWidth="1"/>
    <col min="6149" max="6149" width="10.5703125" style="2627" bestFit="1" customWidth="1"/>
    <col min="6150" max="6374" width="9.140625" style="2627"/>
    <col min="6375" max="6375" width="18.140625" style="2627" customWidth="1"/>
    <col min="6376" max="6378" width="15.7109375" style="2627" customWidth="1"/>
    <col min="6379" max="6379" width="14.7109375" style="2627" customWidth="1"/>
    <col min="6380" max="6400" width="9.140625" style="2627"/>
    <col min="6401" max="6401" width="18.140625" style="2627" customWidth="1"/>
    <col min="6402" max="6403" width="22.140625" style="2627" customWidth="1"/>
    <col min="6404" max="6404" width="19.5703125" style="2627" customWidth="1"/>
    <col min="6405" max="6405" width="10.5703125" style="2627" bestFit="1" customWidth="1"/>
    <col min="6406" max="6630" width="9.140625" style="2627"/>
    <col min="6631" max="6631" width="18.140625" style="2627" customWidth="1"/>
    <col min="6632" max="6634" width="15.7109375" style="2627" customWidth="1"/>
    <col min="6635" max="6635" width="14.7109375" style="2627" customWidth="1"/>
    <col min="6636" max="6656" width="9.140625" style="2627"/>
    <col min="6657" max="6657" width="18.140625" style="2627" customWidth="1"/>
    <col min="6658" max="6659" width="22.140625" style="2627" customWidth="1"/>
    <col min="6660" max="6660" width="19.5703125" style="2627" customWidth="1"/>
    <col min="6661" max="6661" width="10.5703125" style="2627" bestFit="1" customWidth="1"/>
    <col min="6662" max="6886" width="9.140625" style="2627"/>
    <col min="6887" max="6887" width="18.140625" style="2627" customWidth="1"/>
    <col min="6888" max="6890" width="15.7109375" style="2627" customWidth="1"/>
    <col min="6891" max="6891" width="14.7109375" style="2627" customWidth="1"/>
    <col min="6892" max="6912" width="9.140625" style="2627"/>
    <col min="6913" max="6913" width="18.140625" style="2627" customWidth="1"/>
    <col min="6914" max="6915" width="22.140625" style="2627" customWidth="1"/>
    <col min="6916" max="6916" width="19.5703125" style="2627" customWidth="1"/>
    <col min="6917" max="6917" width="10.5703125" style="2627" bestFit="1" customWidth="1"/>
    <col min="6918" max="7142" width="9.140625" style="2627"/>
    <col min="7143" max="7143" width="18.140625" style="2627" customWidth="1"/>
    <col min="7144" max="7146" width="15.7109375" style="2627" customWidth="1"/>
    <col min="7147" max="7147" width="14.7109375" style="2627" customWidth="1"/>
    <col min="7148" max="7168" width="9.140625" style="2627"/>
    <col min="7169" max="7169" width="18.140625" style="2627" customWidth="1"/>
    <col min="7170" max="7171" width="22.140625" style="2627" customWidth="1"/>
    <col min="7172" max="7172" width="19.5703125" style="2627" customWidth="1"/>
    <col min="7173" max="7173" width="10.5703125" style="2627" bestFit="1" customWidth="1"/>
    <col min="7174" max="7398" width="9.140625" style="2627"/>
    <col min="7399" max="7399" width="18.140625" style="2627" customWidth="1"/>
    <col min="7400" max="7402" width="15.7109375" style="2627" customWidth="1"/>
    <col min="7403" max="7403" width="14.7109375" style="2627" customWidth="1"/>
    <col min="7404" max="7424" width="9.140625" style="2627"/>
    <col min="7425" max="7425" width="18.140625" style="2627" customWidth="1"/>
    <col min="7426" max="7427" width="22.140625" style="2627" customWidth="1"/>
    <col min="7428" max="7428" width="19.5703125" style="2627" customWidth="1"/>
    <col min="7429" max="7429" width="10.5703125" style="2627" bestFit="1" customWidth="1"/>
    <col min="7430" max="7654" width="9.140625" style="2627"/>
    <col min="7655" max="7655" width="18.140625" style="2627" customWidth="1"/>
    <col min="7656" max="7658" width="15.7109375" style="2627" customWidth="1"/>
    <col min="7659" max="7659" width="14.7109375" style="2627" customWidth="1"/>
    <col min="7660" max="7680" width="9.140625" style="2627"/>
    <col min="7681" max="7681" width="18.140625" style="2627" customWidth="1"/>
    <col min="7682" max="7683" width="22.140625" style="2627" customWidth="1"/>
    <col min="7684" max="7684" width="19.5703125" style="2627" customWidth="1"/>
    <col min="7685" max="7685" width="10.5703125" style="2627" bestFit="1" customWidth="1"/>
    <col min="7686" max="7910" width="9.140625" style="2627"/>
    <col min="7911" max="7911" width="18.140625" style="2627" customWidth="1"/>
    <col min="7912" max="7914" width="15.7109375" style="2627" customWidth="1"/>
    <col min="7915" max="7915" width="14.7109375" style="2627" customWidth="1"/>
    <col min="7916" max="7936" width="9.140625" style="2627"/>
    <col min="7937" max="7937" width="18.140625" style="2627" customWidth="1"/>
    <col min="7938" max="7939" width="22.140625" style="2627" customWidth="1"/>
    <col min="7940" max="7940" width="19.5703125" style="2627" customWidth="1"/>
    <col min="7941" max="7941" width="10.5703125" style="2627" bestFit="1" customWidth="1"/>
    <col min="7942" max="8166" width="9.140625" style="2627"/>
    <col min="8167" max="8167" width="18.140625" style="2627" customWidth="1"/>
    <col min="8168" max="8170" width="15.7109375" style="2627" customWidth="1"/>
    <col min="8171" max="8171" width="14.7109375" style="2627" customWidth="1"/>
    <col min="8172" max="8192" width="9.140625" style="2627"/>
    <col min="8193" max="8193" width="18.140625" style="2627" customWidth="1"/>
    <col min="8194" max="8195" width="22.140625" style="2627" customWidth="1"/>
    <col min="8196" max="8196" width="19.5703125" style="2627" customWidth="1"/>
    <col min="8197" max="8197" width="10.5703125" style="2627" bestFit="1" customWidth="1"/>
    <col min="8198" max="8422" width="9.140625" style="2627"/>
    <col min="8423" max="8423" width="18.140625" style="2627" customWidth="1"/>
    <col min="8424" max="8426" width="15.7109375" style="2627" customWidth="1"/>
    <col min="8427" max="8427" width="14.7109375" style="2627" customWidth="1"/>
    <col min="8428" max="8448" width="9.140625" style="2627"/>
    <col min="8449" max="8449" width="18.140625" style="2627" customWidth="1"/>
    <col min="8450" max="8451" width="22.140625" style="2627" customWidth="1"/>
    <col min="8452" max="8452" width="19.5703125" style="2627" customWidth="1"/>
    <col min="8453" max="8453" width="10.5703125" style="2627" bestFit="1" customWidth="1"/>
    <col min="8454" max="8678" width="9.140625" style="2627"/>
    <col min="8679" max="8679" width="18.140625" style="2627" customWidth="1"/>
    <col min="8680" max="8682" width="15.7109375" style="2627" customWidth="1"/>
    <col min="8683" max="8683" width="14.7109375" style="2627" customWidth="1"/>
    <col min="8684" max="8704" width="9.140625" style="2627"/>
    <col min="8705" max="8705" width="18.140625" style="2627" customWidth="1"/>
    <col min="8706" max="8707" width="22.140625" style="2627" customWidth="1"/>
    <col min="8708" max="8708" width="19.5703125" style="2627" customWidth="1"/>
    <col min="8709" max="8709" width="10.5703125" style="2627" bestFit="1" customWidth="1"/>
    <col min="8710" max="8934" width="9.140625" style="2627"/>
    <col min="8935" max="8935" width="18.140625" style="2627" customWidth="1"/>
    <col min="8936" max="8938" width="15.7109375" style="2627" customWidth="1"/>
    <col min="8939" max="8939" width="14.7109375" style="2627" customWidth="1"/>
    <col min="8940" max="8960" width="9.140625" style="2627"/>
    <col min="8961" max="8961" width="18.140625" style="2627" customWidth="1"/>
    <col min="8962" max="8963" width="22.140625" style="2627" customWidth="1"/>
    <col min="8964" max="8964" width="19.5703125" style="2627" customWidth="1"/>
    <col min="8965" max="8965" width="10.5703125" style="2627" bestFit="1" customWidth="1"/>
    <col min="8966" max="9190" width="9.140625" style="2627"/>
    <col min="9191" max="9191" width="18.140625" style="2627" customWidth="1"/>
    <col min="9192" max="9194" width="15.7109375" style="2627" customWidth="1"/>
    <col min="9195" max="9195" width="14.7109375" style="2627" customWidth="1"/>
    <col min="9196" max="9216" width="9.140625" style="2627"/>
    <col min="9217" max="9217" width="18.140625" style="2627" customWidth="1"/>
    <col min="9218" max="9219" width="22.140625" style="2627" customWidth="1"/>
    <col min="9220" max="9220" width="19.5703125" style="2627" customWidth="1"/>
    <col min="9221" max="9221" width="10.5703125" style="2627" bestFit="1" customWidth="1"/>
    <col min="9222" max="9446" width="9.140625" style="2627"/>
    <col min="9447" max="9447" width="18.140625" style="2627" customWidth="1"/>
    <col min="9448" max="9450" width="15.7109375" style="2627" customWidth="1"/>
    <col min="9451" max="9451" width="14.7109375" style="2627" customWidth="1"/>
    <col min="9452" max="9472" width="9.140625" style="2627"/>
    <col min="9473" max="9473" width="18.140625" style="2627" customWidth="1"/>
    <col min="9474" max="9475" width="22.140625" style="2627" customWidth="1"/>
    <col min="9476" max="9476" width="19.5703125" style="2627" customWidth="1"/>
    <col min="9477" max="9477" width="10.5703125" style="2627" bestFit="1" customWidth="1"/>
    <col min="9478" max="9702" width="9.140625" style="2627"/>
    <col min="9703" max="9703" width="18.140625" style="2627" customWidth="1"/>
    <col min="9704" max="9706" width="15.7109375" style="2627" customWidth="1"/>
    <col min="9707" max="9707" width="14.7109375" style="2627" customWidth="1"/>
    <col min="9708" max="9728" width="9.140625" style="2627"/>
    <col min="9729" max="9729" width="18.140625" style="2627" customWidth="1"/>
    <col min="9730" max="9731" width="22.140625" style="2627" customWidth="1"/>
    <col min="9732" max="9732" width="19.5703125" style="2627" customWidth="1"/>
    <col min="9733" max="9733" width="10.5703125" style="2627" bestFit="1" customWidth="1"/>
    <col min="9734" max="9958" width="9.140625" style="2627"/>
    <col min="9959" max="9959" width="18.140625" style="2627" customWidth="1"/>
    <col min="9960" max="9962" width="15.7109375" style="2627" customWidth="1"/>
    <col min="9963" max="9963" width="14.7109375" style="2627" customWidth="1"/>
    <col min="9964" max="9984" width="9.140625" style="2627"/>
    <col min="9985" max="9985" width="18.140625" style="2627" customWidth="1"/>
    <col min="9986" max="9987" width="22.140625" style="2627" customWidth="1"/>
    <col min="9988" max="9988" width="19.5703125" style="2627" customWidth="1"/>
    <col min="9989" max="9989" width="10.5703125" style="2627" bestFit="1" customWidth="1"/>
    <col min="9990" max="10214" width="9.140625" style="2627"/>
    <col min="10215" max="10215" width="18.140625" style="2627" customWidth="1"/>
    <col min="10216" max="10218" width="15.7109375" style="2627" customWidth="1"/>
    <col min="10219" max="10219" width="14.7109375" style="2627" customWidth="1"/>
    <col min="10220" max="10240" width="9.140625" style="2627"/>
    <col min="10241" max="10241" width="18.140625" style="2627" customWidth="1"/>
    <col min="10242" max="10243" width="22.140625" style="2627" customWidth="1"/>
    <col min="10244" max="10244" width="19.5703125" style="2627" customWidth="1"/>
    <col min="10245" max="10245" width="10.5703125" style="2627" bestFit="1" customWidth="1"/>
    <col min="10246" max="10470" width="9.140625" style="2627"/>
    <col min="10471" max="10471" width="18.140625" style="2627" customWidth="1"/>
    <col min="10472" max="10474" width="15.7109375" style="2627" customWidth="1"/>
    <col min="10475" max="10475" width="14.7109375" style="2627" customWidth="1"/>
    <col min="10476" max="10496" width="9.140625" style="2627"/>
    <col min="10497" max="10497" width="18.140625" style="2627" customWidth="1"/>
    <col min="10498" max="10499" width="22.140625" style="2627" customWidth="1"/>
    <col min="10500" max="10500" width="19.5703125" style="2627" customWidth="1"/>
    <col min="10501" max="10501" width="10.5703125" style="2627" bestFit="1" customWidth="1"/>
    <col min="10502" max="10726" width="9.140625" style="2627"/>
    <col min="10727" max="10727" width="18.140625" style="2627" customWidth="1"/>
    <col min="10728" max="10730" width="15.7109375" style="2627" customWidth="1"/>
    <col min="10731" max="10731" width="14.7109375" style="2627" customWidth="1"/>
    <col min="10732" max="10752" width="9.140625" style="2627"/>
    <col min="10753" max="10753" width="18.140625" style="2627" customWidth="1"/>
    <col min="10754" max="10755" width="22.140625" style="2627" customWidth="1"/>
    <col min="10756" max="10756" width="19.5703125" style="2627" customWidth="1"/>
    <col min="10757" max="10757" width="10.5703125" style="2627" bestFit="1" customWidth="1"/>
    <col min="10758" max="10982" width="9.140625" style="2627"/>
    <col min="10983" max="10983" width="18.140625" style="2627" customWidth="1"/>
    <col min="10984" max="10986" width="15.7109375" style="2627" customWidth="1"/>
    <col min="10987" max="10987" width="14.7109375" style="2627" customWidth="1"/>
    <col min="10988" max="11008" width="9.140625" style="2627"/>
    <col min="11009" max="11009" width="18.140625" style="2627" customWidth="1"/>
    <col min="11010" max="11011" width="22.140625" style="2627" customWidth="1"/>
    <col min="11012" max="11012" width="19.5703125" style="2627" customWidth="1"/>
    <col min="11013" max="11013" width="10.5703125" style="2627" bestFit="1" customWidth="1"/>
    <col min="11014" max="11238" width="9.140625" style="2627"/>
    <col min="11239" max="11239" width="18.140625" style="2627" customWidth="1"/>
    <col min="11240" max="11242" width="15.7109375" style="2627" customWidth="1"/>
    <col min="11243" max="11243" width="14.7109375" style="2627" customWidth="1"/>
    <col min="11244" max="11264" width="9.140625" style="2627"/>
    <col min="11265" max="11265" width="18.140625" style="2627" customWidth="1"/>
    <col min="11266" max="11267" width="22.140625" style="2627" customWidth="1"/>
    <col min="11268" max="11268" width="19.5703125" style="2627" customWidth="1"/>
    <col min="11269" max="11269" width="10.5703125" style="2627" bestFit="1" customWidth="1"/>
    <col min="11270" max="11494" width="9.140625" style="2627"/>
    <col min="11495" max="11495" width="18.140625" style="2627" customWidth="1"/>
    <col min="11496" max="11498" width="15.7109375" style="2627" customWidth="1"/>
    <col min="11499" max="11499" width="14.7109375" style="2627" customWidth="1"/>
    <col min="11500" max="11520" width="9.140625" style="2627"/>
    <col min="11521" max="11521" width="18.140625" style="2627" customWidth="1"/>
    <col min="11522" max="11523" width="22.140625" style="2627" customWidth="1"/>
    <col min="11524" max="11524" width="19.5703125" style="2627" customWidth="1"/>
    <col min="11525" max="11525" width="10.5703125" style="2627" bestFit="1" customWidth="1"/>
    <col min="11526" max="11750" width="9.140625" style="2627"/>
    <col min="11751" max="11751" width="18.140625" style="2627" customWidth="1"/>
    <col min="11752" max="11754" width="15.7109375" style="2627" customWidth="1"/>
    <col min="11755" max="11755" width="14.7109375" style="2627" customWidth="1"/>
    <col min="11756" max="11776" width="9.140625" style="2627"/>
    <col min="11777" max="11777" width="18.140625" style="2627" customWidth="1"/>
    <col min="11778" max="11779" width="22.140625" style="2627" customWidth="1"/>
    <col min="11780" max="11780" width="19.5703125" style="2627" customWidth="1"/>
    <col min="11781" max="11781" width="10.5703125" style="2627" bestFit="1" customWidth="1"/>
    <col min="11782" max="12006" width="9.140625" style="2627"/>
    <col min="12007" max="12007" width="18.140625" style="2627" customWidth="1"/>
    <col min="12008" max="12010" width="15.7109375" style="2627" customWidth="1"/>
    <col min="12011" max="12011" width="14.7109375" style="2627" customWidth="1"/>
    <col min="12012" max="12032" width="9.140625" style="2627"/>
    <col min="12033" max="12033" width="18.140625" style="2627" customWidth="1"/>
    <col min="12034" max="12035" width="22.140625" style="2627" customWidth="1"/>
    <col min="12036" max="12036" width="19.5703125" style="2627" customWidth="1"/>
    <col min="12037" max="12037" width="10.5703125" style="2627" bestFit="1" customWidth="1"/>
    <col min="12038" max="12262" width="9.140625" style="2627"/>
    <col min="12263" max="12263" width="18.140625" style="2627" customWidth="1"/>
    <col min="12264" max="12266" width="15.7109375" style="2627" customWidth="1"/>
    <col min="12267" max="12267" width="14.7109375" style="2627" customWidth="1"/>
    <col min="12268" max="12288" width="9.140625" style="2627"/>
    <col min="12289" max="12289" width="18.140625" style="2627" customWidth="1"/>
    <col min="12290" max="12291" width="22.140625" style="2627" customWidth="1"/>
    <col min="12292" max="12292" width="19.5703125" style="2627" customWidth="1"/>
    <col min="12293" max="12293" width="10.5703125" style="2627" bestFit="1" customWidth="1"/>
    <col min="12294" max="12518" width="9.140625" style="2627"/>
    <col min="12519" max="12519" width="18.140625" style="2627" customWidth="1"/>
    <col min="12520" max="12522" width="15.7109375" style="2627" customWidth="1"/>
    <col min="12523" max="12523" width="14.7109375" style="2627" customWidth="1"/>
    <col min="12524" max="12544" width="9.140625" style="2627"/>
    <col min="12545" max="12545" width="18.140625" style="2627" customWidth="1"/>
    <col min="12546" max="12547" width="22.140625" style="2627" customWidth="1"/>
    <col min="12548" max="12548" width="19.5703125" style="2627" customWidth="1"/>
    <col min="12549" max="12549" width="10.5703125" style="2627" bestFit="1" customWidth="1"/>
    <col min="12550" max="12774" width="9.140625" style="2627"/>
    <col min="12775" max="12775" width="18.140625" style="2627" customWidth="1"/>
    <col min="12776" max="12778" width="15.7109375" style="2627" customWidth="1"/>
    <col min="12779" max="12779" width="14.7109375" style="2627" customWidth="1"/>
    <col min="12780" max="12800" width="9.140625" style="2627"/>
    <col min="12801" max="12801" width="18.140625" style="2627" customWidth="1"/>
    <col min="12802" max="12803" width="22.140625" style="2627" customWidth="1"/>
    <col min="12804" max="12804" width="19.5703125" style="2627" customWidth="1"/>
    <col min="12805" max="12805" width="10.5703125" style="2627" bestFit="1" customWidth="1"/>
    <col min="12806" max="13030" width="9.140625" style="2627"/>
    <col min="13031" max="13031" width="18.140625" style="2627" customWidth="1"/>
    <col min="13032" max="13034" width="15.7109375" style="2627" customWidth="1"/>
    <col min="13035" max="13035" width="14.7109375" style="2627" customWidth="1"/>
    <col min="13036" max="13056" width="9.140625" style="2627"/>
    <col min="13057" max="13057" width="18.140625" style="2627" customWidth="1"/>
    <col min="13058" max="13059" width="22.140625" style="2627" customWidth="1"/>
    <col min="13060" max="13060" width="19.5703125" style="2627" customWidth="1"/>
    <col min="13061" max="13061" width="10.5703125" style="2627" bestFit="1" customWidth="1"/>
    <col min="13062" max="13286" width="9.140625" style="2627"/>
    <col min="13287" max="13287" width="18.140625" style="2627" customWidth="1"/>
    <col min="13288" max="13290" width="15.7109375" style="2627" customWidth="1"/>
    <col min="13291" max="13291" width="14.7109375" style="2627" customWidth="1"/>
    <col min="13292" max="13312" width="9.140625" style="2627"/>
    <col min="13313" max="13313" width="18.140625" style="2627" customWidth="1"/>
    <col min="13314" max="13315" width="22.140625" style="2627" customWidth="1"/>
    <col min="13316" max="13316" width="19.5703125" style="2627" customWidth="1"/>
    <col min="13317" max="13317" width="10.5703125" style="2627" bestFit="1" customWidth="1"/>
    <col min="13318" max="13542" width="9.140625" style="2627"/>
    <col min="13543" max="13543" width="18.140625" style="2627" customWidth="1"/>
    <col min="13544" max="13546" width="15.7109375" style="2627" customWidth="1"/>
    <col min="13547" max="13547" width="14.7109375" style="2627" customWidth="1"/>
    <col min="13548" max="13568" width="9.140625" style="2627"/>
    <col min="13569" max="13569" width="18.140625" style="2627" customWidth="1"/>
    <col min="13570" max="13571" width="22.140625" style="2627" customWidth="1"/>
    <col min="13572" max="13572" width="19.5703125" style="2627" customWidth="1"/>
    <col min="13573" max="13573" width="10.5703125" style="2627" bestFit="1" customWidth="1"/>
    <col min="13574" max="13798" width="9.140625" style="2627"/>
    <col min="13799" max="13799" width="18.140625" style="2627" customWidth="1"/>
    <col min="13800" max="13802" width="15.7109375" style="2627" customWidth="1"/>
    <col min="13803" max="13803" width="14.7109375" style="2627" customWidth="1"/>
    <col min="13804" max="13824" width="9.140625" style="2627"/>
    <col min="13825" max="13825" width="18.140625" style="2627" customWidth="1"/>
    <col min="13826" max="13827" width="22.140625" style="2627" customWidth="1"/>
    <col min="13828" max="13828" width="19.5703125" style="2627" customWidth="1"/>
    <col min="13829" max="13829" width="10.5703125" style="2627" bestFit="1" customWidth="1"/>
    <col min="13830" max="14054" width="9.140625" style="2627"/>
    <col min="14055" max="14055" width="18.140625" style="2627" customWidth="1"/>
    <col min="14056" max="14058" width="15.7109375" style="2627" customWidth="1"/>
    <col min="14059" max="14059" width="14.7109375" style="2627" customWidth="1"/>
    <col min="14060" max="14080" width="9.140625" style="2627"/>
    <col min="14081" max="14081" width="18.140625" style="2627" customWidth="1"/>
    <col min="14082" max="14083" width="22.140625" style="2627" customWidth="1"/>
    <col min="14084" max="14084" width="19.5703125" style="2627" customWidth="1"/>
    <col min="14085" max="14085" width="10.5703125" style="2627" bestFit="1" customWidth="1"/>
    <col min="14086" max="14310" width="9.140625" style="2627"/>
    <col min="14311" max="14311" width="18.140625" style="2627" customWidth="1"/>
    <col min="14312" max="14314" width="15.7109375" style="2627" customWidth="1"/>
    <col min="14315" max="14315" width="14.7109375" style="2627" customWidth="1"/>
    <col min="14316" max="14336" width="9.140625" style="2627"/>
    <col min="14337" max="14337" width="18.140625" style="2627" customWidth="1"/>
    <col min="14338" max="14339" width="22.140625" style="2627" customWidth="1"/>
    <col min="14340" max="14340" width="19.5703125" style="2627" customWidth="1"/>
    <col min="14341" max="14341" width="10.5703125" style="2627" bestFit="1" customWidth="1"/>
    <col min="14342" max="14566" width="9.140625" style="2627"/>
    <col min="14567" max="14567" width="18.140625" style="2627" customWidth="1"/>
    <col min="14568" max="14570" width="15.7109375" style="2627" customWidth="1"/>
    <col min="14571" max="14571" width="14.7109375" style="2627" customWidth="1"/>
    <col min="14572" max="14592" width="9.140625" style="2627"/>
    <col min="14593" max="14593" width="18.140625" style="2627" customWidth="1"/>
    <col min="14594" max="14595" width="22.140625" style="2627" customWidth="1"/>
    <col min="14596" max="14596" width="19.5703125" style="2627" customWidth="1"/>
    <col min="14597" max="14597" width="10.5703125" style="2627" bestFit="1" customWidth="1"/>
    <col min="14598" max="14822" width="9.140625" style="2627"/>
    <col min="14823" max="14823" width="18.140625" style="2627" customWidth="1"/>
    <col min="14824" max="14826" width="15.7109375" style="2627" customWidth="1"/>
    <col min="14827" max="14827" width="14.7109375" style="2627" customWidth="1"/>
    <col min="14828" max="14848" width="9.140625" style="2627"/>
    <col min="14849" max="14849" width="18.140625" style="2627" customWidth="1"/>
    <col min="14850" max="14851" width="22.140625" style="2627" customWidth="1"/>
    <col min="14852" max="14852" width="19.5703125" style="2627" customWidth="1"/>
    <col min="14853" max="14853" width="10.5703125" style="2627" bestFit="1" customWidth="1"/>
    <col min="14854" max="15078" width="9.140625" style="2627"/>
    <col min="15079" max="15079" width="18.140625" style="2627" customWidth="1"/>
    <col min="15080" max="15082" width="15.7109375" style="2627" customWidth="1"/>
    <col min="15083" max="15083" width="14.7109375" style="2627" customWidth="1"/>
    <col min="15084" max="15104" width="9.140625" style="2627"/>
    <col min="15105" max="15105" width="18.140625" style="2627" customWidth="1"/>
    <col min="15106" max="15107" width="22.140625" style="2627" customWidth="1"/>
    <col min="15108" max="15108" width="19.5703125" style="2627" customWidth="1"/>
    <col min="15109" max="15109" width="10.5703125" style="2627" bestFit="1" customWidth="1"/>
    <col min="15110" max="15334" width="9.140625" style="2627"/>
    <col min="15335" max="15335" width="18.140625" style="2627" customWidth="1"/>
    <col min="15336" max="15338" width="15.7109375" style="2627" customWidth="1"/>
    <col min="15339" max="15339" width="14.7109375" style="2627" customWidth="1"/>
    <col min="15340" max="15360" width="9.140625" style="2627"/>
    <col min="15361" max="15361" width="18.140625" style="2627" customWidth="1"/>
    <col min="15362" max="15363" width="22.140625" style="2627" customWidth="1"/>
    <col min="15364" max="15364" width="19.5703125" style="2627" customWidth="1"/>
    <col min="15365" max="15365" width="10.5703125" style="2627" bestFit="1" customWidth="1"/>
    <col min="15366" max="15590" width="9.140625" style="2627"/>
    <col min="15591" max="15591" width="18.140625" style="2627" customWidth="1"/>
    <col min="15592" max="15594" width="15.7109375" style="2627" customWidth="1"/>
    <col min="15595" max="15595" width="14.7109375" style="2627" customWidth="1"/>
    <col min="15596" max="15616" width="9.140625" style="2627"/>
    <col min="15617" max="15617" width="18.140625" style="2627" customWidth="1"/>
    <col min="15618" max="15619" width="22.140625" style="2627" customWidth="1"/>
    <col min="15620" max="15620" width="19.5703125" style="2627" customWidth="1"/>
    <col min="15621" max="15621" width="10.5703125" style="2627" bestFit="1" customWidth="1"/>
    <col min="15622" max="15846" width="9.140625" style="2627"/>
    <col min="15847" max="15847" width="18.140625" style="2627" customWidth="1"/>
    <col min="15848" max="15850" width="15.7109375" style="2627" customWidth="1"/>
    <col min="15851" max="15851" width="14.7109375" style="2627" customWidth="1"/>
    <col min="15852" max="15872" width="9.140625" style="2627"/>
    <col min="15873" max="15873" width="18.140625" style="2627" customWidth="1"/>
    <col min="15874" max="15875" width="22.140625" style="2627" customWidth="1"/>
    <col min="15876" max="15876" width="19.5703125" style="2627" customWidth="1"/>
    <col min="15877" max="15877" width="10.5703125" style="2627" bestFit="1" customWidth="1"/>
    <col min="15878" max="16102" width="9.140625" style="2627"/>
    <col min="16103" max="16103" width="18.140625" style="2627" customWidth="1"/>
    <col min="16104" max="16106" width="15.7109375" style="2627" customWidth="1"/>
    <col min="16107" max="16107" width="14.7109375" style="2627" customWidth="1"/>
    <col min="16108" max="16128" width="9.140625" style="2627"/>
    <col min="16129" max="16129" width="18.140625" style="2627" customWidth="1"/>
    <col min="16130" max="16131" width="22.140625" style="2627" customWidth="1"/>
    <col min="16132" max="16132" width="19.5703125" style="2627" customWidth="1"/>
    <col min="16133" max="16133" width="10.5703125" style="2627" bestFit="1" customWidth="1"/>
    <col min="16134" max="16358" width="9.140625" style="2627"/>
    <col min="16359" max="16359" width="18.140625" style="2627" customWidth="1"/>
    <col min="16360" max="16362" width="15.7109375" style="2627" customWidth="1"/>
    <col min="16363" max="16363" width="14.7109375" style="2627" customWidth="1"/>
    <col min="16364" max="16384" width="9.140625" style="2627"/>
  </cols>
  <sheetData>
    <row r="1" spans="1:4" ht="25.5">
      <c r="A1" s="1172" t="s">
        <v>322</v>
      </c>
      <c r="B1" s="2625"/>
    </row>
    <row r="2" spans="1:4" s="2629" customFormat="1" ht="20.100000000000001" customHeight="1" thickBot="1">
      <c r="A2" s="2628" t="s">
        <v>827</v>
      </c>
    </row>
    <row r="3" spans="1:4" s="2630" customFormat="1" ht="16.5" customHeight="1">
      <c r="A3" s="3235" t="s">
        <v>654</v>
      </c>
      <c r="B3" s="3237" t="s">
        <v>1715</v>
      </c>
      <c r="C3" s="3238"/>
      <c r="D3" s="3239"/>
    </row>
    <row r="4" spans="1:4" s="2630" customFormat="1" ht="16.5" customHeight="1" thickBot="1">
      <c r="A4" s="3236"/>
      <c r="B4" s="2631" t="s">
        <v>1707</v>
      </c>
      <c r="C4" s="2632" t="s">
        <v>1709</v>
      </c>
      <c r="D4" s="2633" t="s">
        <v>1716</v>
      </c>
    </row>
    <row r="5" spans="1:4" ht="15.75" customHeight="1">
      <c r="A5" s="2634">
        <v>39448</v>
      </c>
      <c r="B5" s="2635">
        <v>240.5</v>
      </c>
      <c r="C5" s="2636">
        <v>922.89</v>
      </c>
      <c r="D5" s="2637">
        <v>1163.3899999999999</v>
      </c>
    </row>
    <row r="6" spans="1:4" ht="15.75" customHeight="1">
      <c r="A6" s="2634">
        <v>39479</v>
      </c>
      <c r="B6" s="2638">
        <v>0</v>
      </c>
      <c r="C6" s="2639">
        <v>707.52</v>
      </c>
      <c r="D6" s="2640">
        <v>707.52</v>
      </c>
    </row>
    <row r="7" spans="1:4" ht="15.75" customHeight="1">
      <c r="A7" s="2634">
        <v>39508</v>
      </c>
      <c r="B7" s="2638">
        <v>0</v>
      </c>
      <c r="C7" s="2641">
        <v>603.16999999999996</v>
      </c>
      <c r="D7" s="2640">
        <v>603.16999999999996</v>
      </c>
    </row>
    <row r="8" spans="1:4" ht="15.75" customHeight="1">
      <c r="A8" s="2634">
        <v>39539</v>
      </c>
      <c r="B8" s="2638">
        <v>0</v>
      </c>
      <c r="C8" s="2641">
        <v>826.1</v>
      </c>
      <c r="D8" s="2640">
        <v>826.1</v>
      </c>
    </row>
    <row r="9" spans="1:4" ht="15.75" customHeight="1">
      <c r="A9" s="2634">
        <v>39569</v>
      </c>
      <c r="B9" s="2638">
        <v>495.4</v>
      </c>
      <c r="C9" s="2641">
        <v>885.39</v>
      </c>
      <c r="D9" s="2640">
        <v>1380.79</v>
      </c>
    </row>
    <row r="10" spans="1:4" ht="15.75" customHeight="1">
      <c r="A10" s="2634">
        <v>39600</v>
      </c>
      <c r="B10" s="2642">
        <v>579.39</v>
      </c>
      <c r="C10" s="2641">
        <v>881.39</v>
      </c>
      <c r="D10" s="2640">
        <v>1460.78</v>
      </c>
    </row>
    <row r="11" spans="1:4" ht="15.75" customHeight="1">
      <c r="A11" s="2634">
        <v>39630</v>
      </c>
      <c r="B11" s="2643">
        <v>1037.1099999999999</v>
      </c>
      <c r="C11" s="2644">
        <v>1174.67</v>
      </c>
      <c r="D11" s="2640">
        <v>2211.7799999999997</v>
      </c>
    </row>
    <row r="12" spans="1:4" ht="15.75" customHeight="1">
      <c r="A12" s="2634">
        <v>39661</v>
      </c>
      <c r="B12" s="2643">
        <v>1014.06</v>
      </c>
      <c r="C12" s="2645">
        <v>1032.17</v>
      </c>
      <c r="D12" s="2640">
        <v>2046.23</v>
      </c>
    </row>
    <row r="13" spans="1:4" ht="15.75" customHeight="1">
      <c r="A13" s="2634">
        <v>39692</v>
      </c>
      <c r="B13" s="2638">
        <v>137.5</v>
      </c>
      <c r="C13" s="2644">
        <v>1242.8</v>
      </c>
      <c r="D13" s="2640">
        <v>1380.3</v>
      </c>
    </row>
    <row r="14" spans="1:4" ht="15.75" customHeight="1">
      <c r="A14" s="2634">
        <v>39722</v>
      </c>
      <c r="B14" s="2643">
        <v>3055.45</v>
      </c>
      <c r="C14" s="2645">
        <v>1342.7</v>
      </c>
      <c r="D14" s="2640">
        <v>4398.1499999999996</v>
      </c>
    </row>
    <row r="15" spans="1:4" ht="15.75" customHeight="1">
      <c r="A15" s="2634">
        <v>39753</v>
      </c>
      <c r="B15" s="2643">
        <v>3051.08</v>
      </c>
      <c r="C15" s="2645">
        <v>1306.8</v>
      </c>
      <c r="D15" s="2640">
        <v>4357.88</v>
      </c>
    </row>
    <row r="16" spans="1:4" ht="15.75" customHeight="1" thickBot="1">
      <c r="A16" s="2634">
        <v>39783</v>
      </c>
      <c r="B16" s="2646">
        <v>470</v>
      </c>
      <c r="C16" s="2645">
        <v>487.53</v>
      </c>
      <c r="D16" s="2640">
        <v>957.53</v>
      </c>
    </row>
    <row r="17" spans="1:4" ht="15.75" customHeight="1" thickBot="1">
      <c r="A17" s="2647" t="s">
        <v>1717</v>
      </c>
      <c r="B17" s="2648">
        <v>10080.49</v>
      </c>
      <c r="C17" s="2649">
        <v>11413.130000000001</v>
      </c>
      <c r="D17" s="2650">
        <v>21493.620000000003</v>
      </c>
    </row>
    <row r="18" spans="1:4" ht="15.75" customHeight="1">
      <c r="A18" s="2634">
        <v>39814</v>
      </c>
      <c r="B18" s="2651">
        <v>684.64</v>
      </c>
      <c r="C18" s="2652">
        <v>595.25</v>
      </c>
      <c r="D18" s="2640">
        <v>1279.8899999999999</v>
      </c>
    </row>
    <row r="19" spans="1:4" ht="15.75" customHeight="1">
      <c r="A19" s="2634">
        <v>39845</v>
      </c>
      <c r="B19" s="2651">
        <v>2572.0100000000002</v>
      </c>
      <c r="C19" s="2652">
        <v>619.39</v>
      </c>
      <c r="D19" s="2640">
        <v>3191.4</v>
      </c>
    </row>
    <row r="20" spans="1:4" ht="15.75" customHeight="1">
      <c r="A20" s="2634">
        <v>39873</v>
      </c>
      <c r="B20" s="2651">
        <v>3003.31</v>
      </c>
      <c r="C20" s="2652">
        <v>138</v>
      </c>
      <c r="D20" s="2640">
        <v>3141.31</v>
      </c>
    </row>
    <row r="21" spans="1:4" ht="15.75" customHeight="1">
      <c r="A21" s="2634">
        <v>39904</v>
      </c>
      <c r="B21" s="2651">
        <v>2427.52</v>
      </c>
      <c r="C21" s="2652">
        <v>195</v>
      </c>
      <c r="D21" s="2640">
        <v>2622.52</v>
      </c>
    </row>
    <row r="22" spans="1:4" ht="15.75" customHeight="1">
      <c r="A22" s="2634">
        <v>39934</v>
      </c>
      <c r="B22" s="2651">
        <v>2808.58</v>
      </c>
      <c r="C22" s="2652">
        <v>303.5</v>
      </c>
      <c r="D22" s="2640">
        <v>3112.08</v>
      </c>
    </row>
    <row r="23" spans="1:4" ht="15.75" customHeight="1">
      <c r="A23" s="2634">
        <v>39965</v>
      </c>
      <c r="B23" s="2651">
        <v>1668.47</v>
      </c>
      <c r="C23" s="2652">
        <v>435.2</v>
      </c>
      <c r="D23" s="2640">
        <v>2103.67</v>
      </c>
    </row>
    <row r="24" spans="1:4" ht="15.75" customHeight="1">
      <c r="A24" s="2634">
        <v>39995</v>
      </c>
      <c r="B24" s="2651">
        <v>1545.41</v>
      </c>
      <c r="C24" s="2652">
        <v>270.39999999999998</v>
      </c>
      <c r="D24" s="2640">
        <v>1815.81</v>
      </c>
    </row>
    <row r="25" spans="1:4" ht="15.75" customHeight="1">
      <c r="A25" s="2634">
        <v>40026</v>
      </c>
      <c r="B25" s="2651">
        <v>2693.97</v>
      </c>
      <c r="C25" s="2652">
        <v>371.56</v>
      </c>
      <c r="D25" s="2640">
        <v>3065.5299999999997</v>
      </c>
    </row>
    <row r="26" spans="1:4" ht="15.75" customHeight="1">
      <c r="A26" s="2634">
        <v>40057</v>
      </c>
      <c r="B26" s="2651">
        <v>1986.51</v>
      </c>
      <c r="C26" s="2652">
        <v>474.32</v>
      </c>
      <c r="D26" s="2640">
        <v>2460.83</v>
      </c>
    </row>
    <row r="27" spans="1:4" ht="15.75" customHeight="1">
      <c r="A27" s="2634">
        <v>40087</v>
      </c>
      <c r="B27" s="2651">
        <v>1186.54</v>
      </c>
      <c r="C27" s="2652">
        <v>556.51</v>
      </c>
      <c r="D27" s="2640">
        <v>1743.05</v>
      </c>
    </row>
    <row r="28" spans="1:4" ht="15.75" customHeight="1">
      <c r="A28" s="2634">
        <v>40118</v>
      </c>
      <c r="B28" s="2651">
        <v>1347.47</v>
      </c>
      <c r="C28" s="2652">
        <v>441.49</v>
      </c>
      <c r="D28" s="2640">
        <v>1788.96</v>
      </c>
    </row>
    <row r="29" spans="1:4" ht="15.75" customHeight="1" thickBot="1">
      <c r="A29" s="2634">
        <v>40148</v>
      </c>
      <c r="B29" s="2653">
        <v>871.95</v>
      </c>
      <c r="C29" s="2654">
        <v>334.26</v>
      </c>
      <c r="D29" s="2640">
        <v>1206.21</v>
      </c>
    </row>
    <row r="30" spans="1:4" ht="15.75" customHeight="1" thickBot="1">
      <c r="A30" s="2647" t="s">
        <v>1717</v>
      </c>
      <c r="B30" s="2648">
        <v>22796.38</v>
      </c>
      <c r="C30" s="2649">
        <v>4734.88</v>
      </c>
      <c r="D30" s="2650">
        <v>27531.260000000002</v>
      </c>
    </row>
    <row r="31" spans="1:4" ht="15.75" customHeight="1">
      <c r="A31" s="2634">
        <v>40179</v>
      </c>
      <c r="B31" s="2655">
        <v>1461.75</v>
      </c>
      <c r="C31" s="2656">
        <v>429.17</v>
      </c>
      <c r="D31" s="2640">
        <v>1890.92</v>
      </c>
    </row>
    <row r="32" spans="1:4" ht="15.75" customHeight="1">
      <c r="A32" s="2634">
        <v>40210</v>
      </c>
      <c r="B32" s="2655">
        <v>1838.85</v>
      </c>
      <c r="C32" s="2656">
        <v>279</v>
      </c>
      <c r="D32" s="2640">
        <v>2117.85</v>
      </c>
    </row>
    <row r="33" spans="1:4" ht="15.75" customHeight="1">
      <c r="A33" s="2634">
        <v>40238</v>
      </c>
      <c r="B33" s="2655">
        <v>1582.02</v>
      </c>
      <c r="C33" s="2656">
        <v>482.19</v>
      </c>
      <c r="D33" s="2640">
        <v>2064.21</v>
      </c>
    </row>
    <row r="34" spans="1:4" ht="15.75" customHeight="1">
      <c r="A34" s="2634">
        <v>40269</v>
      </c>
      <c r="B34" s="2655">
        <v>1841.07</v>
      </c>
      <c r="C34" s="2656">
        <v>306.05</v>
      </c>
      <c r="D34" s="2640">
        <v>2147.12</v>
      </c>
    </row>
    <row r="35" spans="1:4" ht="15.75" customHeight="1">
      <c r="A35" s="2634">
        <v>40299</v>
      </c>
      <c r="B35" s="2655">
        <v>2707.47</v>
      </c>
      <c r="C35" s="2656">
        <v>277.33999999999997</v>
      </c>
      <c r="D35" s="2640">
        <v>2984.81</v>
      </c>
    </row>
    <row r="36" spans="1:4" ht="15.75" customHeight="1">
      <c r="A36" s="2634">
        <v>40330</v>
      </c>
      <c r="B36" s="2655">
        <v>2283.9499999999998</v>
      </c>
      <c r="C36" s="2656">
        <v>657.49</v>
      </c>
      <c r="D36" s="2640">
        <v>2941.4399999999996</v>
      </c>
    </row>
    <row r="37" spans="1:4" ht="15.75" customHeight="1">
      <c r="A37" s="2634">
        <v>40360</v>
      </c>
      <c r="B37" s="2655">
        <v>1835.2</v>
      </c>
      <c r="C37" s="2656">
        <v>741.16</v>
      </c>
      <c r="D37" s="2640">
        <v>2576.36</v>
      </c>
    </row>
    <row r="38" spans="1:4" ht="15.75" customHeight="1">
      <c r="A38" s="2634">
        <v>40391</v>
      </c>
      <c r="B38" s="2655">
        <v>1948.52</v>
      </c>
      <c r="C38" s="2656">
        <v>450.84</v>
      </c>
      <c r="D38" s="2640">
        <v>2399.36</v>
      </c>
    </row>
    <row r="39" spans="1:4" ht="15.75" customHeight="1">
      <c r="A39" s="2634">
        <v>40422</v>
      </c>
      <c r="B39" s="2655">
        <v>3593.54</v>
      </c>
      <c r="C39" s="2656">
        <v>613.77</v>
      </c>
      <c r="D39" s="2640">
        <v>4207.3099999999995</v>
      </c>
    </row>
    <row r="40" spans="1:4" ht="15.75" customHeight="1">
      <c r="A40" s="2634">
        <v>40452</v>
      </c>
      <c r="B40" s="2657">
        <v>2342.08</v>
      </c>
      <c r="C40" s="2658">
        <v>478.71</v>
      </c>
      <c r="D40" s="2640">
        <v>2820.79</v>
      </c>
    </row>
    <row r="41" spans="1:4" ht="15.75" customHeight="1">
      <c r="A41" s="2634">
        <v>40483</v>
      </c>
      <c r="B41" s="2657">
        <v>1561.68</v>
      </c>
      <c r="C41" s="2658">
        <v>280.20999999999998</v>
      </c>
      <c r="D41" s="2640">
        <v>1841.89</v>
      </c>
    </row>
    <row r="42" spans="1:4" ht="15.75" customHeight="1" thickBot="1">
      <c r="A42" s="2634">
        <v>40513</v>
      </c>
      <c r="B42" s="2657">
        <v>1839.13</v>
      </c>
      <c r="C42" s="2658">
        <v>341.11</v>
      </c>
      <c r="D42" s="2640">
        <v>2180.2400000000002</v>
      </c>
    </row>
    <row r="43" spans="1:4" ht="15.75" customHeight="1" thickBot="1">
      <c r="A43" s="2647" t="s">
        <v>1717</v>
      </c>
      <c r="B43" s="2648">
        <v>24835.260000000006</v>
      </c>
      <c r="C43" s="2649">
        <v>5337.04</v>
      </c>
      <c r="D43" s="2650">
        <v>30172.300000000007</v>
      </c>
    </row>
    <row r="44" spans="1:4" ht="15.75" customHeight="1">
      <c r="A44" s="2634">
        <v>40544</v>
      </c>
      <c r="B44" s="2655">
        <v>2000</v>
      </c>
      <c r="C44" s="2656">
        <v>135.54</v>
      </c>
      <c r="D44" s="2640">
        <v>2135.54</v>
      </c>
    </row>
    <row r="45" spans="1:4" ht="15.75" customHeight="1">
      <c r="A45" s="2634">
        <v>40575</v>
      </c>
      <c r="B45" s="2655">
        <v>1794.85</v>
      </c>
      <c r="C45" s="2656">
        <v>300.04000000000002</v>
      </c>
      <c r="D45" s="2640">
        <v>2094.89</v>
      </c>
    </row>
    <row r="46" spans="1:4" ht="15.75" customHeight="1">
      <c r="A46" s="2634">
        <v>40603</v>
      </c>
      <c r="B46" s="2655">
        <v>3274.38</v>
      </c>
      <c r="C46" s="2656">
        <v>330.53</v>
      </c>
      <c r="D46" s="2640">
        <v>3604.91</v>
      </c>
    </row>
    <row r="47" spans="1:4" ht="15.75" customHeight="1">
      <c r="A47" s="2634">
        <v>40634</v>
      </c>
      <c r="B47" s="2655">
        <v>2375.58</v>
      </c>
      <c r="C47" s="2656">
        <v>322.25799999999998</v>
      </c>
      <c r="D47" s="2640">
        <v>2697.8379999999997</v>
      </c>
    </row>
    <row r="48" spans="1:4" ht="15.75" customHeight="1">
      <c r="A48" s="2634">
        <v>40664</v>
      </c>
      <c r="B48" s="2655">
        <v>2549.89</v>
      </c>
      <c r="C48" s="2656">
        <v>392.03</v>
      </c>
      <c r="D48" s="2640">
        <v>2941.92</v>
      </c>
    </row>
    <row r="49" spans="1:4" ht="15.75" customHeight="1">
      <c r="A49" s="2634">
        <v>40695</v>
      </c>
      <c r="B49" s="2655">
        <v>2643.34</v>
      </c>
      <c r="C49" s="2656">
        <v>347.32</v>
      </c>
      <c r="D49" s="2640">
        <v>2990.6600000000003</v>
      </c>
    </row>
    <row r="50" spans="1:4" ht="15.75" customHeight="1">
      <c r="A50" s="2634">
        <v>40725</v>
      </c>
      <c r="B50" s="2655">
        <v>2643.34</v>
      </c>
      <c r="C50" s="2656">
        <v>398.15</v>
      </c>
      <c r="D50" s="2640">
        <v>3041.4900000000002</v>
      </c>
    </row>
    <row r="51" spans="1:4" ht="15.75" customHeight="1">
      <c r="A51" s="2634">
        <v>40756</v>
      </c>
      <c r="B51" s="2655">
        <v>2899.05</v>
      </c>
      <c r="C51" s="2656">
        <v>504.28</v>
      </c>
      <c r="D51" s="2640">
        <v>3403.33</v>
      </c>
    </row>
    <row r="52" spans="1:4" ht="15.75" customHeight="1">
      <c r="A52" s="2634">
        <v>40797</v>
      </c>
      <c r="B52" s="2655">
        <v>3850</v>
      </c>
      <c r="C52" s="2656">
        <v>995.65</v>
      </c>
      <c r="D52" s="2640">
        <v>4845.6499999999996</v>
      </c>
    </row>
    <row r="53" spans="1:4" ht="15.75" customHeight="1">
      <c r="A53" s="2634">
        <v>40838</v>
      </c>
      <c r="B53" s="2657">
        <v>2607</v>
      </c>
      <c r="C53" s="2658">
        <v>716.76</v>
      </c>
      <c r="D53" s="2640">
        <v>3323.76</v>
      </c>
    </row>
    <row r="54" spans="1:4" ht="15.75" customHeight="1">
      <c r="A54" s="2634">
        <v>40858</v>
      </c>
      <c r="B54" s="2657">
        <v>1749.62</v>
      </c>
      <c r="C54" s="2658">
        <v>795.37</v>
      </c>
      <c r="D54" s="2640">
        <v>2544.9899999999998</v>
      </c>
    </row>
    <row r="55" spans="1:4" ht="15.75" customHeight="1" thickBot="1">
      <c r="A55" s="2634">
        <v>40888</v>
      </c>
      <c r="B55" s="2657">
        <v>1397.86</v>
      </c>
      <c r="C55" s="2658">
        <v>675.65</v>
      </c>
      <c r="D55" s="2640">
        <v>2073.5099999999998</v>
      </c>
    </row>
    <row r="56" spans="1:4" ht="15.75" customHeight="1" thickBot="1">
      <c r="A56" s="2647" t="s">
        <v>1717</v>
      </c>
      <c r="B56" s="2648">
        <v>29784.909999999996</v>
      </c>
      <c r="C56" s="2649">
        <v>5913.5779999999995</v>
      </c>
      <c r="D56" s="2650">
        <v>35698.487999999998</v>
      </c>
    </row>
    <row r="57" spans="1:4" s="2630" customFormat="1" ht="16.5" customHeight="1">
      <c r="A57" s="3235" t="s">
        <v>654</v>
      </c>
      <c r="B57" s="3237" t="s">
        <v>1715</v>
      </c>
      <c r="C57" s="3238"/>
      <c r="D57" s="3239"/>
    </row>
    <row r="58" spans="1:4" s="2630" customFormat="1" ht="16.5" customHeight="1" thickBot="1">
      <c r="A58" s="3236"/>
      <c r="B58" s="2631" t="s">
        <v>1707</v>
      </c>
      <c r="C58" s="2632" t="s">
        <v>1709</v>
      </c>
      <c r="D58" s="2633" t="s">
        <v>1716</v>
      </c>
    </row>
    <row r="59" spans="1:4" ht="15.75" customHeight="1">
      <c r="A59" s="2634">
        <v>40909</v>
      </c>
      <c r="B59" s="2657">
        <v>1640.65</v>
      </c>
      <c r="C59" s="2658">
        <v>365.73</v>
      </c>
      <c r="D59" s="2640">
        <v>2006.38</v>
      </c>
    </row>
    <row r="60" spans="1:4" ht="15.75" customHeight="1">
      <c r="A60" s="2634">
        <v>40940</v>
      </c>
      <c r="B60" s="2657">
        <v>1942.18</v>
      </c>
      <c r="C60" s="2658">
        <v>720.59</v>
      </c>
      <c r="D60" s="2640">
        <v>2662.77</v>
      </c>
    </row>
    <row r="61" spans="1:4" ht="15.75" customHeight="1">
      <c r="A61" s="2634">
        <v>40969</v>
      </c>
      <c r="B61" s="2657">
        <v>1452.75</v>
      </c>
      <c r="C61" s="2658">
        <v>698.16</v>
      </c>
      <c r="D61" s="2640">
        <v>2150.91</v>
      </c>
    </row>
    <row r="62" spans="1:4" ht="15.75" customHeight="1">
      <c r="A62" s="2634">
        <v>41000</v>
      </c>
      <c r="B62" s="2657">
        <v>891.52</v>
      </c>
      <c r="C62" s="2658">
        <v>492.76</v>
      </c>
      <c r="D62" s="2640">
        <v>1384.28</v>
      </c>
    </row>
    <row r="63" spans="1:4" ht="15.75" customHeight="1">
      <c r="A63" s="2634">
        <v>41030</v>
      </c>
      <c r="B63" s="2657">
        <v>1487</v>
      </c>
      <c r="C63" s="2658">
        <v>633.77</v>
      </c>
      <c r="D63" s="2640">
        <v>2120.77</v>
      </c>
    </row>
    <row r="64" spans="1:4" ht="15.75" customHeight="1">
      <c r="A64" s="2634">
        <v>41061</v>
      </c>
      <c r="B64" s="2657">
        <v>3000</v>
      </c>
      <c r="C64" s="2658">
        <v>544.80999999999995</v>
      </c>
      <c r="D64" s="2640">
        <v>3544.81</v>
      </c>
    </row>
    <row r="65" spans="1:8" ht="15.75" customHeight="1">
      <c r="A65" s="2634">
        <v>41091</v>
      </c>
      <c r="B65" s="2657">
        <v>1961.69</v>
      </c>
      <c r="C65" s="2659">
        <v>419.5</v>
      </c>
      <c r="D65" s="2640">
        <v>2381.19</v>
      </c>
    </row>
    <row r="66" spans="1:8" ht="15.75" customHeight="1">
      <c r="A66" s="2634">
        <v>41122</v>
      </c>
      <c r="B66" s="2657">
        <v>1842.91</v>
      </c>
      <c r="C66" s="2659">
        <v>361.75</v>
      </c>
      <c r="D66" s="2640">
        <v>2204.66</v>
      </c>
    </row>
    <row r="67" spans="1:8" ht="15.75" customHeight="1">
      <c r="A67" s="2634">
        <v>41153</v>
      </c>
      <c r="B67" s="2657">
        <v>1539.42</v>
      </c>
      <c r="C67" s="2658">
        <v>370.16</v>
      </c>
      <c r="D67" s="2640">
        <v>1909.58</v>
      </c>
    </row>
    <row r="68" spans="1:8" ht="15.75" customHeight="1">
      <c r="A68" s="2634">
        <v>41204</v>
      </c>
      <c r="B68" s="2657">
        <v>1051</v>
      </c>
      <c r="C68" s="2659">
        <v>389.83</v>
      </c>
      <c r="D68" s="2640">
        <v>1440.83</v>
      </c>
    </row>
    <row r="69" spans="1:8" ht="15.75" customHeight="1">
      <c r="A69" s="2634">
        <v>41224</v>
      </c>
      <c r="B69" s="2657">
        <v>1278.68</v>
      </c>
      <c r="C69" s="2659">
        <v>311.64999999999998</v>
      </c>
      <c r="D69" s="2640">
        <v>1590.33</v>
      </c>
    </row>
    <row r="70" spans="1:8" ht="15.75" customHeight="1" thickBot="1">
      <c r="A70" s="2634">
        <v>41254</v>
      </c>
      <c r="B70" s="2657">
        <v>990.34</v>
      </c>
      <c r="C70" s="2659">
        <v>239.85</v>
      </c>
      <c r="D70" s="2640">
        <v>1230.19</v>
      </c>
    </row>
    <row r="71" spans="1:8" ht="15.75" customHeight="1" thickBot="1">
      <c r="A71" s="2647" t="s">
        <v>1717</v>
      </c>
      <c r="B71" s="2660">
        <v>19078.140000000003</v>
      </c>
      <c r="C71" s="2649">
        <v>5548.5599999999995</v>
      </c>
      <c r="D71" s="2661">
        <v>24626.7</v>
      </c>
    </row>
    <row r="72" spans="1:8" ht="15.75" customHeight="1">
      <c r="A72" s="2634">
        <v>41275</v>
      </c>
      <c r="B72" s="2657">
        <v>713.50127964000001</v>
      </c>
      <c r="C72" s="2659">
        <v>303.47500000000002</v>
      </c>
      <c r="D72" s="2637">
        <v>1016.97627964</v>
      </c>
      <c r="E72" s="2662"/>
      <c r="F72" s="2663"/>
      <c r="H72" s="2663"/>
    </row>
    <row r="73" spans="1:8" ht="15.75" customHeight="1">
      <c r="A73" s="2634">
        <v>41306</v>
      </c>
      <c r="B73" s="2657">
        <v>1072.8238825399999</v>
      </c>
      <c r="C73" s="2659">
        <v>299.25</v>
      </c>
      <c r="D73" s="2640">
        <v>1372.0738825399999</v>
      </c>
      <c r="E73" s="2662"/>
      <c r="F73" s="2663"/>
      <c r="H73" s="2663"/>
    </row>
    <row r="74" spans="1:8" ht="15.75" customHeight="1">
      <c r="A74" s="2634">
        <v>41334</v>
      </c>
      <c r="B74" s="2657">
        <v>1801.5382290299999</v>
      </c>
      <c r="C74" s="2658">
        <v>365</v>
      </c>
      <c r="D74" s="2640">
        <v>2166.5382290299999</v>
      </c>
      <c r="E74" s="2662"/>
      <c r="F74" s="2663"/>
      <c r="H74" s="2663"/>
    </row>
    <row r="75" spans="1:8" ht="15.75" customHeight="1">
      <c r="A75" s="2634">
        <v>41365</v>
      </c>
      <c r="B75" s="2664">
        <v>2154.4741380999999</v>
      </c>
      <c r="C75" s="2659">
        <v>381.04</v>
      </c>
      <c r="D75" s="2640">
        <v>2535.5141380999999</v>
      </c>
      <c r="E75" s="2662"/>
      <c r="F75" s="2663"/>
      <c r="H75" s="2663"/>
    </row>
    <row r="76" spans="1:8" ht="15.75" customHeight="1">
      <c r="A76" s="2634">
        <v>41395</v>
      </c>
      <c r="B76" s="2664">
        <v>2318.7041808499998</v>
      </c>
      <c r="C76" s="2659">
        <v>487.61500000000001</v>
      </c>
      <c r="D76" s="2640">
        <v>2806.3191808499996</v>
      </c>
      <c r="E76" s="2662"/>
      <c r="F76" s="2663"/>
      <c r="H76" s="2663"/>
    </row>
    <row r="77" spans="1:8" ht="15.75" customHeight="1">
      <c r="A77" s="2634">
        <v>41426</v>
      </c>
      <c r="B77" s="2657">
        <v>2650</v>
      </c>
      <c r="C77" s="2658">
        <v>427.23</v>
      </c>
      <c r="D77" s="2640">
        <v>3077.23</v>
      </c>
      <c r="E77" s="2662"/>
      <c r="F77" s="2663"/>
      <c r="H77" s="2663"/>
    </row>
    <row r="78" spans="1:8" ht="15.75" customHeight="1">
      <c r="A78" s="2634">
        <v>41456</v>
      </c>
      <c r="B78" s="2664">
        <v>3000</v>
      </c>
      <c r="C78" s="2659">
        <v>575.35500000000002</v>
      </c>
      <c r="D78" s="2640">
        <v>3575.355</v>
      </c>
      <c r="E78" s="2662"/>
      <c r="F78" s="2663"/>
      <c r="H78" s="2663"/>
    </row>
    <row r="79" spans="1:8" ht="15.75" customHeight="1">
      <c r="A79" s="2634">
        <v>41487</v>
      </c>
      <c r="B79" s="2664">
        <v>2437.0828141799998</v>
      </c>
      <c r="C79" s="2658">
        <v>466.52</v>
      </c>
      <c r="D79" s="2640">
        <v>2903.6028141799998</v>
      </c>
      <c r="E79" s="2662"/>
      <c r="F79" s="2663"/>
      <c r="H79" s="2663"/>
    </row>
    <row r="80" spans="1:8" ht="15.75" customHeight="1">
      <c r="A80" s="2634">
        <v>41518</v>
      </c>
      <c r="B80" s="2657">
        <v>2297.8185055200001</v>
      </c>
      <c r="C80" s="2658">
        <v>480.45</v>
      </c>
      <c r="D80" s="2640">
        <v>2778.26850552</v>
      </c>
      <c r="E80" s="2662"/>
      <c r="F80" s="2663"/>
      <c r="H80" s="2663"/>
    </row>
    <row r="81" spans="1:8" ht="15.75" customHeight="1">
      <c r="A81" s="2634">
        <v>41569</v>
      </c>
      <c r="B81" s="2664">
        <v>2274.3760575900001</v>
      </c>
      <c r="C81" s="2659">
        <v>598.35</v>
      </c>
      <c r="D81" s="2640">
        <v>2872.72605759</v>
      </c>
      <c r="E81" s="2662"/>
      <c r="F81" s="2663"/>
      <c r="H81" s="2663"/>
    </row>
    <row r="82" spans="1:8" ht="15.75" customHeight="1">
      <c r="A82" s="2634">
        <v>41589</v>
      </c>
      <c r="B82" s="2664">
        <v>2796.4728944499998</v>
      </c>
      <c r="C82" s="2658">
        <v>522.70000000000005</v>
      </c>
      <c r="D82" s="2640">
        <v>3319.1728944500001</v>
      </c>
      <c r="E82" s="2662"/>
      <c r="F82" s="2663"/>
      <c r="H82" s="2663"/>
    </row>
    <row r="83" spans="1:8" ht="15.75" customHeight="1" thickBot="1">
      <c r="A83" s="2634">
        <v>41619</v>
      </c>
      <c r="B83" s="2665">
        <v>2007.7601409199999</v>
      </c>
      <c r="C83" s="2666">
        <v>404.8</v>
      </c>
      <c r="D83" s="2667">
        <v>2412.5601409199999</v>
      </c>
      <c r="E83" s="2662"/>
      <c r="F83" s="2663"/>
      <c r="H83" s="2663"/>
    </row>
    <row r="84" spans="1:8" s="2626" customFormat="1" ht="16.5" thickBot="1">
      <c r="A84" s="2647" t="s">
        <v>1717</v>
      </c>
      <c r="B84" s="2648">
        <v>25524.552122819998</v>
      </c>
      <c r="C84" s="2648">
        <v>5311.7849999999999</v>
      </c>
      <c r="D84" s="2668">
        <v>30836.337122819998</v>
      </c>
      <c r="E84" s="2662"/>
    </row>
    <row r="85" spans="1:8" s="2626" customFormat="1">
      <c r="A85" s="2634">
        <v>41640</v>
      </c>
      <c r="B85" s="2669">
        <v>2989.4348766200001</v>
      </c>
      <c r="C85" s="2670">
        <v>556.29999999999995</v>
      </c>
      <c r="D85" s="2669">
        <v>3545.7348766200003</v>
      </c>
      <c r="E85" s="980"/>
    </row>
    <row r="86" spans="1:8" s="2626" customFormat="1">
      <c r="A86" s="2634">
        <v>41671</v>
      </c>
      <c r="B86" s="2669">
        <v>3101.87</v>
      </c>
      <c r="C86" s="2671">
        <v>567.04999999999995</v>
      </c>
      <c r="D86" s="2669">
        <v>3668.92</v>
      </c>
      <c r="E86" s="980"/>
    </row>
    <row r="87" spans="1:8" s="2626" customFormat="1">
      <c r="A87" s="2634">
        <v>41699</v>
      </c>
      <c r="B87" s="2669">
        <v>3151.59</v>
      </c>
      <c r="C87" s="2671">
        <v>560.95000000000005</v>
      </c>
      <c r="D87" s="2669">
        <v>3712.54</v>
      </c>
      <c r="E87" s="980"/>
    </row>
    <row r="88" spans="1:8" s="2626" customFormat="1">
      <c r="A88" s="2634">
        <v>41732</v>
      </c>
      <c r="B88" s="2669">
        <v>2663.9198280000001</v>
      </c>
      <c r="C88" s="2671">
        <v>712.8</v>
      </c>
      <c r="D88" s="2669">
        <v>3376.7198280000002</v>
      </c>
      <c r="E88" s="980"/>
    </row>
    <row r="89" spans="1:8" s="2626" customFormat="1">
      <c r="A89" s="2634">
        <v>41760</v>
      </c>
      <c r="B89" s="2669">
        <v>2928.48501781</v>
      </c>
      <c r="C89" s="2671">
        <v>619.83500000000004</v>
      </c>
      <c r="D89" s="2669">
        <v>3548.3200178100001</v>
      </c>
      <c r="E89" s="980"/>
    </row>
    <row r="90" spans="1:8" s="2626" customFormat="1">
      <c r="A90" s="2634">
        <v>41791</v>
      </c>
      <c r="B90" s="2669">
        <v>2398.5532207600004</v>
      </c>
      <c r="C90" s="2672">
        <v>501.21499999999997</v>
      </c>
      <c r="D90" s="2669">
        <v>2899.7682207600005</v>
      </c>
      <c r="E90" s="980"/>
    </row>
    <row r="91" spans="1:8" s="2626" customFormat="1">
      <c r="A91" s="2634">
        <v>41821</v>
      </c>
      <c r="B91" s="2669">
        <v>2494.7560049399999</v>
      </c>
      <c r="C91" s="2672">
        <v>184.935</v>
      </c>
      <c r="D91" s="2669">
        <v>2679.6910049399999</v>
      </c>
      <c r="E91" s="980"/>
    </row>
    <row r="92" spans="1:8" s="2626" customFormat="1">
      <c r="A92" s="2634">
        <v>41852</v>
      </c>
      <c r="B92" s="2669">
        <v>3201.1042544100001</v>
      </c>
      <c r="C92" s="2672">
        <v>169.08</v>
      </c>
      <c r="D92" s="2669">
        <v>3370.18425441</v>
      </c>
      <c r="E92" s="980"/>
    </row>
    <row r="93" spans="1:8" s="2626" customFormat="1">
      <c r="A93" s="2634">
        <v>41883</v>
      </c>
      <c r="B93" s="2669">
        <v>2598.4466227100002</v>
      </c>
      <c r="C93" s="2672">
        <v>143.23500000000001</v>
      </c>
      <c r="D93" s="2669">
        <v>2741.6816227100003</v>
      </c>
      <c r="E93" s="980"/>
    </row>
    <row r="94" spans="1:8" s="2626" customFormat="1">
      <c r="A94" s="2634">
        <v>41913</v>
      </c>
      <c r="B94" s="2669">
        <v>3498.4764467700002</v>
      </c>
      <c r="C94" s="2672">
        <v>178.86</v>
      </c>
      <c r="D94" s="2669">
        <v>3677.3364467700003</v>
      </c>
      <c r="E94" s="980"/>
    </row>
    <row r="95" spans="1:8" s="2626" customFormat="1">
      <c r="A95" s="2634">
        <v>41944</v>
      </c>
      <c r="B95" s="2669">
        <v>2296.9305374099999</v>
      </c>
      <c r="C95" s="2672">
        <v>145.71</v>
      </c>
      <c r="D95" s="2669">
        <v>2442.64053741</v>
      </c>
      <c r="E95" s="980"/>
    </row>
    <row r="96" spans="1:8" s="2626" customFormat="1" ht="16.5" thickBot="1">
      <c r="A96" s="2634">
        <v>41974</v>
      </c>
      <c r="B96" s="2669">
        <v>1241.13133969</v>
      </c>
      <c r="C96" s="2671">
        <v>110.35247966</v>
      </c>
      <c r="D96" s="2669">
        <v>1351.48381935</v>
      </c>
      <c r="E96" s="980"/>
    </row>
    <row r="97" spans="1:5" s="2626" customFormat="1" ht="16.5" thickBot="1">
      <c r="A97" s="2647" t="s">
        <v>1717</v>
      </c>
      <c r="B97" s="2648">
        <v>32564.698149119999</v>
      </c>
      <c r="C97" s="2673">
        <v>4450.3224796600007</v>
      </c>
      <c r="D97" s="2668">
        <v>37015.020628779996</v>
      </c>
      <c r="E97" s="980"/>
    </row>
    <row r="98" spans="1:5" s="2626" customFormat="1">
      <c r="A98" s="2634">
        <v>42005</v>
      </c>
      <c r="B98" s="2669">
        <v>1987.4023431500002</v>
      </c>
      <c r="C98" s="2670">
        <v>184.66682065000001</v>
      </c>
      <c r="D98" s="2669">
        <v>2172.0691638000003</v>
      </c>
      <c r="E98" s="980"/>
    </row>
    <row r="99" spans="1:5" s="2626" customFormat="1">
      <c r="A99" s="2634">
        <v>42036</v>
      </c>
      <c r="B99" s="2669">
        <v>1197.1447609700001</v>
      </c>
      <c r="C99" s="2671">
        <v>371.4</v>
      </c>
      <c r="D99" s="2669">
        <v>1568.54476097</v>
      </c>
      <c r="E99" s="980"/>
    </row>
    <row r="100" spans="1:5" s="2626" customFormat="1">
      <c r="A100" s="2634">
        <v>42064</v>
      </c>
      <c r="B100" s="2674" t="s">
        <v>67</v>
      </c>
      <c r="C100" s="2671">
        <v>301.62</v>
      </c>
      <c r="D100" s="2669">
        <v>301.62</v>
      </c>
      <c r="E100" s="980"/>
    </row>
    <row r="101" spans="1:5" s="2626" customFormat="1">
      <c r="A101" s="2634">
        <v>42095</v>
      </c>
      <c r="B101" s="2674" t="s">
        <v>67</v>
      </c>
      <c r="C101" s="2671">
        <v>370.44</v>
      </c>
      <c r="D101" s="2669">
        <v>370.44</v>
      </c>
      <c r="E101" s="980"/>
    </row>
    <row r="102" spans="1:5" s="2626" customFormat="1">
      <c r="A102" s="2634">
        <v>42125</v>
      </c>
      <c r="B102" s="2674" t="s">
        <v>67</v>
      </c>
      <c r="C102" s="2671">
        <v>309.93</v>
      </c>
      <c r="D102" s="2669">
        <v>309.93</v>
      </c>
      <c r="E102" s="980"/>
    </row>
    <row r="103" spans="1:5" s="2626" customFormat="1">
      <c r="A103" s="2634">
        <v>42156</v>
      </c>
      <c r="B103" s="2674" t="s">
        <v>67</v>
      </c>
      <c r="C103" s="2671">
        <v>287.35500000000002</v>
      </c>
      <c r="D103" s="2669">
        <v>287.35500000000002</v>
      </c>
      <c r="E103" s="980"/>
    </row>
    <row r="104" spans="1:5" s="2626" customFormat="1">
      <c r="A104" s="2634">
        <v>42186</v>
      </c>
      <c r="B104" s="2674" t="s">
        <v>67</v>
      </c>
      <c r="C104" s="2671">
        <v>399.99</v>
      </c>
      <c r="D104" s="2669">
        <v>399.99</v>
      </c>
      <c r="E104" s="980"/>
    </row>
    <row r="105" spans="1:5" s="2626" customFormat="1">
      <c r="A105" s="2634">
        <v>42217</v>
      </c>
      <c r="B105" s="2674" t="s">
        <v>67</v>
      </c>
      <c r="C105" s="2671">
        <v>531.01</v>
      </c>
      <c r="D105" s="2669">
        <v>531.01</v>
      </c>
      <c r="E105" s="980"/>
    </row>
    <row r="106" spans="1:5" s="2626" customFormat="1">
      <c r="A106" s="2634">
        <v>42248</v>
      </c>
      <c r="B106" s="2674" t="s">
        <v>67</v>
      </c>
      <c r="C106" s="2671">
        <v>312.60000000000002</v>
      </c>
      <c r="D106" s="2669">
        <v>312.60000000000002</v>
      </c>
      <c r="E106" s="980"/>
    </row>
    <row r="107" spans="1:5" s="2626" customFormat="1">
      <c r="A107" s="2634">
        <v>42278</v>
      </c>
      <c r="B107" s="2674" t="s">
        <v>67</v>
      </c>
      <c r="C107" s="2671">
        <v>446.46</v>
      </c>
      <c r="D107" s="2669">
        <v>446.46</v>
      </c>
      <c r="E107" s="980"/>
    </row>
    <row r="108" spans="1:5" s="2626" customFormat="1">
      <c r="A108" s="2634">
        <v>42309</v>
      </c>
      <c r="B108" s="2674" t="s">
        <v>67</v>
      </c>
      <c r="C108" s="2671">
        <v>246.88</v>
      </c>
      <c r="D108" s="2669">
        <v>246.88</v>
      </c>
      <c r="E108" s="980"/>
    </row>
    <row r="109" spans="1:5" s="2626" customFormat="1" ht="16.5" thickBot="1">
      <c r="A109" s="2634">
        <v>42339</v>
      </c>
      <c r="B109" s="2674" t="s">
        <v>67</v>
      </c>
      <c r="C109" s="2671">
        <v>180.86363</v>
      </c>
      <c r="D109" s="2669">
        <v>180.86363</v>
      </c>
      <c r="E109" s="980"/>
    </row>
    <row r="110" spans="1:5" s="2626" customFormat="1" ht="17.25" thickTop="1" thickBot="1">
      <c r="A110" s="2675" t="s">
        <v>1717</v>
      </c>
      <c r="B110" s="2676">
        <v>3184.5471041200003</v>
      </c>
      <c r="C110" s="2676">
        <v>3943.2154506499996</v>
      </c>
      <c r="D110" s="2676">
        <v>7127.7625547700009</v>
      </c>
      <c r="E110" s="980"/>
    </row>
    <row r="111" spans="1:5" s="2626" customFormat="1">
      <c r="A111" s="2634">
        <v>42370</v>
      </c>
      <c r="B111" s="2674" t="s">
        <v>67</v>
      </c>
      <c r="C111" s="2670">
        <v>16.73</v>
      </c>
      <c r="D111" s="2669">
        <v>16.73</v>
      </c>
      <c r="E111" s="980"/>
    </row>
    <row r="112" spans="1:5" s="2626" customFormat="1">
      <c r="A112" s="2634">
        <v>42401</v>
      </c>
      <c r="B112" s="2674" t="s">
        <v>67</v>
      </c>
      <c r="C112" s="2671" t="s">
        <v>67</v>
      </c>
      <c r="D112" s="2674" t="s">
        <v>67</v>
      </c>
      <c r="E112" s="980"/>
    </row>
    <row r="113" spans="1:5" s="2626" customFormat="1">
      <c r="A113" s="2634">
        <v>42430</v>
      </c>
      <c r="B113" s="2674" t="s">
        <v>67</v>
      </c>
      <c r="C113" s="2671" t="s">
        <v>67</v>
      </c>
      <c r="D113" s="2674" t="s">
        <v>67</v>
      </c>
      <c r="E113" s="980"/>
    </row>
    <row r="114" spans="1:5" s="2626" customFormat="1">
      <c r="A114" s="2634">
        <v>42461</v>
      </c>
      <c r="B114" s="2674" t="s">
        <v>67</v>
      </c>
      <c r="C114" s="2671" t="s">
        <v>67</v>
      </c>
      <c r="D114" s="2674" t="s">
        <v>67</v>
      </c>
      <c r="E114" s="980"/>
    </row>
    <row r="115" spans="1:5" s="2626" customFormat="1">
      <c r="A115" s="2634">
        <v>42491</v>
      </c>
      <c r="B115" s="2674" t="s">
        <v>67</v>
      </c>
      <c r="C115" s="2671" t="s">
        <v>67</v>
      </c>
      <c r="D115" s="2674" t="s">
        <v>67</v>
      </c>
      <c r="E115" s="980"/>
    </row>
    <row r="116" spans="1:5" s="2626" customFormat="1">
      <c r="A116" s="2634">
        <v>42522</v>
      </c>
      <c r="B116" s="2674" t="s">
        <v>67</v>
      </c>
      <c r="C116" s="2671" t="s">
        <v>67</v>
      </c>
      <c r="D116" s="2674" t="s">
        <v>67</v>
      </c>
      <c r="E116" s="980"/>
    </row>
    <row r="117" spans="1:5" s="2626" customFormat="1">
      <c r="A117" s="2634">
        <v>42552</v>
      </c>
      <c r="B117" s="2674" t="s">
        <v>67</v>
      </c>
      <c r="C117" s="2671" t="s">
        <v>67</v>
      </c>
      <c r="D117" s="2674" t="s">
        <v>67</v>
      </c>
      <c r="E117" s="980"/>
    </row>
    <row r="118" spans="1:5" s="2626" customFormat="1">
      <c r="A118" s="2634">
        <v>42583</v>
      </c>
      <c r="B118" s="2674" t="s">
        <v>67</v>
      </c>
      <c r="C118" s="2671" t="s">
        <v>67</v>
      </c>
      <c r="D118" s="2674" t="s">
        <v>67</v>
      </c>
      <c r="E118" s="980"/>
    </row>
    <row r="119" spans="1:5" s="2626" customFormat="1" ht="16.5" thickBot="1">
      <c r="A119" s="2677">
        <v>42614</v>
      </c>
      <c r="B119" s="2678" t="s">
        <v>67</v>
      </c>
      <c r="C119" s="2679" t="s">
        <v>67</v>
      </c>
      <c r="D119" s="2678" t="s">
        <v>67</v>
      </c>
      <c r="E119" s="980"/>
    </row>
    <row r="120" spans="1:5" s="2626" customFormat="1" ht="14.25">
      <c r="A120" s="2680"/>
      <c r="C120" s="2681"/>
      <c r="E120" s="980"/>
    </row>
    <row r="121" spans="1:5" s="2626" customFormat="1" ht="14.25">
      <c r="A121" s="2588" t="s">
        <v>1718</v>
      </c>
      <c r="B121" s="1143"/>
      <c r="C121" s="2681"/>
    </row>
    <row r="122" spans="1:5" s="2626" customFormat="1" ht="14.25">
      <c r="A122" s="2588" t="s">
        <v>1719</v>
      </c>
      <c r="B122" s="1143"/>
      <c r="C122" s="2681"/>
    </row>
    <row r="123" spans="1:5" s="2626" customFormat="1" ht="14.25">
      <c r="A123" s="2680" t="s">
        <v>369</v>
      </c>
    </row>
  </sheetData>
  <mergeCells count="4">
    <mergeCell ref="A3:A4"/>
    <mergeCell ref="B3:D3"/>
    <mergeCell ref="A57:A58"/>
    <mergeCell ref="B57:D57"/>
  </mergeCells>
  <hyperlinks>
    <hyperlink ref="A1" location="Menu!A1" display="Return to Menu"/>
  </hyperlinks>
  <printOptions horizontalCentered="1" verticalCentered="1"/>
  <pageMargins left="0.7" right="0.7" top="0.5" bottom="0.5" header="0.3" footer="0.3"/>
  <pageSetup paperSize="9" scale="75" fitToHeight="2" orientation="portrait" r:id="rId1"/>
  <rowBreaks count="1" manualBreakCount="1">
    <brk id="56" max="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I67"/>
  <sheetViews>
    <sheetView view="pageBreakPreview" zoomScaleNormal="100" zoomScaleSheetLayoutView="100" workbookViewId="0">
      <pane xSplit="1" ySplit="3" topLeftCell="B52" activePane="bottomRight" state="frozen"/>
      <selection pane="topRight" activeCell="B1" sqref="B1"/>
      <selection pane="bottomLeft" activeCell="A4" sqref="A4"/>
      <selection pane="bottomRight"/>
    </sheetView>
  </sheetViews>
  <sheetFormatPr defaultRowHeight="14.25"/>
  <cols>
    <col min="1" max="1" width="58.140625" style="1007" customWidth="1"/>
    <col min="2" max="2" width="11.140625" style="950" bestFit="1" customWidth="1"/>
    <col min="3" max="5" width="9.85546875" style="950" bestFit="1" customWidth="1"/>
    <col min="6" max="6" width="10.5703125" style="950" bestFit="1" customWidth="1"/>
    <col min="7" max="10" width="9.85546875" style="950" bestFit="1" customWidth="1"/>
    <col min="11" max="11" width="11.140625" style="950" bestFit="1" customWidth="1"/>
    <col min="12" max="16" width="10.5703125" style="950" bestFit="1" customWidth="1"/>
    <col min="17" max="17" width="9.85546875" style="950" bestFit="1" customWidth="1"/>
    <col min="18" max="19" width="10.5703125" style="950" bestFit="1" customWidth="1"/>
    <col min="20" max="20" width="9.85546875" style="950" bestFit="1" customWidth="1"/>
    <col min="21" max="21" width="10.5703125" style="950" bestFit="1" customWidth="1"/>
    <col min="22" max="25" width="9.85546875" style="950" bestFit="1" customWidth="1"/>
    <col min="26" max="26" width="58.140625" style="1007" customWidth="1"/>
    <col min="27" max="30" width="9.85546875" style="1007" bestFit="1" customWidth="1"/>
    <col min="31" max="32" width="10.5703125" style="1007" bestFit="1" customWidth="1"/>
    <col min="33" max="34" width="9.85546875" style="1007" bestFit="1" customWidth="1"/>
    <col min="35" max="35" width="10.5703125" style="1007" bestFit="1" customWidth="1"/>
    <col min="36" max="36" width="11.140625" style="1007" bestFit="1" customWidth="1"/>
    <col min="37" max="37" width="9.85546875" style="1007" bestFit="1" customWidth="1"/>
    <col min="38" max="39" width="11.140625" style="1007" bestFit="1" customWidth="1"/>
    <col min="40" max="46" width="9.85546875" style="1007" bestFit="1" customWidth="1"/>
    <col min="47" max="47" width="11.140625" style="1007" bestFit="1" customWidth="1"/>
    <col min="48" max="50" width="9.85546875" style="1007" bestFit="1" customWidth="1"/>
    <col min="51" max="51" width="58.140625" style="1007" customWidth="1"/>
    <col min="52" max="56" width="9.85546875" style="1007" bestFit="1" customWidth="1"/>
    <col min="57" max="57" width="10.5703125" style="1007" bestFit="1" customWidth="1"/>
    <col min="58" max="58" width="11.5703125" style="1007" bestFit="1" customWidth="1"/>
    <col min="59" max="59" width="12.85546875" style="1007" bestFit="1" customWidth="1"/>
    <col min="60" max="60" width="11.5703125" style="1007" bestFit="1" customWidth="1"/>
    <col min="61" max="63" width="12.85546875" style="1007" bestFit="1" customWidth="1"/>
    <col min="64" max="64" width="13.28515625" style="1007" bestFit="1" customWidth="1"/>
    <col min="65" max="75" width="12.85546875" style="1007" bestFit="1" customWidth="1"/>
    <col min="76" max="76" width="59.42578125" style="1007" customWidth="1"/>
    <col min="77" max="88" width="12.85546875" style="1007" customWidth="1"/>
    <col min="89" max="90" width="12.42578125" style="1007" customWidth="1"/>
    <col min="91" max="91" width="12.85546875" style="1007" customWidth="1"/>
    <col min="92" max="92" width="11.5703125" style="1007" customWidth="1"/>
    <col min="93" max="93" width="12.42578125" style="1007" customWidth="1"/>
    <col min="94" max="94" width="11.5703125" style="1007" customWidth="1"/>
    <col min="95" max="95" width="12.85546875" style="1007" customWidth="1"/>
    <col min="96" max="97" width="11.5703125" style="1007" customWidth="1"/>
    <col min="98" max="99" width="11.5703125" style="1007" bestFit="1" customWidth="1"/>
    <col min="100" max="100" width="12.42578125" style="1007" bestFit="1" customWidth="1"/>
    <col min="101" max="101" width="59.42578125" style="1007" customWidth="1"/>
    <col min="102" max="104" width="12.42578125" style="1007" customWidth="1"/>
    <col min="105" max="113" width="12.42578125" style="1007" bestFit="1" customWidth="1"/>
    <col min="114" max="155" width="9.140625" style="1007"/>
    <col min="156" max="156" width="69.42578125" style="1007" customWidth="1"/>
    <col min="157" max="180" width="13.7109375" style="1007" customWidth="1"/>
    <col min="181" max="181" width="17.140625" style="1007" customWidth="1"/>
    <col min="182" max="184" width="12.140625" style="1007" bestFit="1" customWidth="1"/>
    <col min="185" max="186" width="13.140625" style="1007" bestFit="1" customWidth="1"/>
    <col min="187" max="188" width="12.140625" style="1007" bestFit="1" customWidth="1"/>
    <col min="189" max="190" width="13.140625" style="1007" bestFit="1" customWidth="1"/>
    <col min="191" max="191" width="12.140625" style="1007" bestFit="1" customWidth="1"/>
    <col min="192" max="192" width="13.140625" style="1007" bestFit="1" customWidth="1"/>
    <col min="193" max="193" width="12.85546875" style="1007" bestFit="1" customWidth="1"/>
    <col min="194" max="200" width="12.140625" style="1007" bestFit="1" customWidth="1"/>
    <col min="201" max="201" width="12.85546875" style="1007" bestFit="1" customWidth="1"/>
    <col min="202" max="204" width="12.140625" style="1007" bestFit="1" customWidth="1"/>
    <col min="205" max="207" width="12.140625" style="1007" customWidth="1"/>
    <col min="208" max="210" width="12.140625" style="1007" bestFit="1" customWidth="1"/>
    <col min="211" max="235" width="9.140625" style="1007"/>
    <col min="236" max="236" width="58.140625" style="1007" customWidth="1"/>
    <col min="237" max="299" width="15.5703125" style="1007" customWidth="1"/>
    <col min="300" max="300" width="13.28515625" style="1007" customWidth="1"/>
    <col min="301" max="301" width="13.5703125" style="1007" customWidth="1"/>
    <col min="302" max="303" width="12.7109375" style="1007" customWidth="1"/>
    <col min="304" max="305" width="14" style="1007" customWidth="1"/>
    <col min="306" max="306" width="13.140625" style="1007" customWidth="1"/>
    <col min="307" max="307" width="13.5703125" style="1007" customWidth="1"/>
    <col min="308" max="308" width="13.42578125" style="1007" customWidth="1"/>
    <col min="309" max="309" width="58.42578125" style="1007" customWidth="1"/>
    <col min="310" max="311" width="13" style="1007" customWidth="1"/>
    <col min="312" max="312" width="14.5703125" style="1007" customWidth="1"/>
    <col min="313" max="313" width="14.7109375" style="1007" customWidth="1"/>
    <col min="314" max="316" width="12.5703125" style="1007" customWidth="1"/>
    <col min="317" max="317" width="12.7109375" style="1007" customWidth="1"/>
    <col min="318" max="318" width="14.140625" style="1007" customWidth="1"/>
    <col min="319" max="319" width="12.5703125" style="1007" customWidth="1"/>
    <col min="320" max="320" width="12.7109375" style="1007" customWidth="1"/>
    <col min="321" max="321" width="14.140625" style="1007" customWidth="1"/>
    <col min="322" max="323" width="13" style="1007" customWidth="1"/>
    <col min="324" max="324" width="14.5703125" style="1007" customWidth="1"/>
    <col min="325" max="411" width="9.140625" style="1007"/>
    <col min="412" max="412" width="69.42578125" style="1007" customWidth="1"/>
    <col min="413" max="436" width="13.7109375" style="1007" customWidth="1"/>
    <col min="437" max="437" width="17.140625" style="1007" customWidth="1"/>
    <col min="438" max="440" width="12.140625" style="1007" bestFit="1" customWidth="1"/>
    <col min="441" max="442" width="13.140625" style="1007" bestFit="1" customWidth="1"/>
    <col min="443" max="444" width="12.140625" style="1007" bestFit="1" customWidth="1"/>
    <col min="445" max="446" width="13.140625" style="1007" bestFit="1" customWidth="1"/>
    <col min="447" max="447" width="12.140625" style="1007" bestFit="1" customWidth="1"/>
    <col min="448" max="448" width="13.140625" style="1007" bestFit="1" customWidth="1"/>
    <col min="449" max="449" width="12.85546875" style="1007" bestFit="1" customWidth="1"/>
    <col min="450" max="456" width="12.140625" style="1007" bestFit="1" customWidth="1"/>
    <col min="457" max="457" width="12.85546875" style="1007" bestFit="1" customWidth="1"/>
    <col min="458" max="460" width="12.140625" style="1007" bestFit="1" customWidth="1"/>
    <col min="461" max="463" width="12.140625" style="1007" customWidth="1"/>
    <col min="464" max="466" width="12.140625" style="1007" bestFit="1" customWidth="1"/>
    <col min="467" max="491" width="9.140625" style="1007"/>
    <col min="492" max="492" width="58.140625" style="1007" customWidth="1"/>
    <col min="493" max="555" width="15.5703125" style="1007" customWidth="1"/>
    <col min="556" max="556" width="13.28515625" style="1007" customWidth="1"/>
    <col min="557" max="557" width="13.5703125" style="1007" customWidth="1"/>
    <col min="558" max="559" width="12.7109375" style="1007" customWidth="1"/>
    <col min="560" max="561" width="14" style="1007" customWidth="1"/>
    <col min="562" max="562" width="13.140625" style="1007" customWidth="1"/>
    <col min="563" max="563" width="13.5703125" style="1007" customWidth="1"/>
    <col min="564" max="564" width="13.42578125" style="1007" customWidth="1"/>
    <col min="565" max="565" width="58.42578125" style="1007" customWidth="1"/>
    <col min="566" max="567" width="13" style="1007" customWidth="1"/>
    <col min="568" max="568" width="14.5703125" style="1007" customWidth="1"/>
    <col min="569" max="569" width="14.7109375" style="1007" customWidth="1"/>
    <col min="570" max="572" width="12.5703125" style="1007" customWidth="1"/>
    <col min="573" max="573" width="12.7109375" style="1007" customWidth="1"/>
    <col min="574" max="574" width="14.140625" style="1007" customWidth="1"/>
    <col min="575" max="575" width="12.5703125" style="1007" customWidth="1"/>
    <col min="576" max="576" width="12.7109375" style="1007" customWidth="1"/>
    <col min="577" max="577" width="14.140625" style="1007" customWidth="1"/>
    <col min="578" max="579" width="13" style="1007" customWidth="1"/>
    <col min="580" max="580" width="14.5703125" style="1007" customWidth="1"/>
    <col min="581" max="667" width="9.140625" style="1007"/>
    <col min="668" max="668" width="69.42578125" style="1007" customWidth="1"/>
    <col min="669" max="692" width="13.7109375" style="1007" customWidth="1"/>
    <col min="693" max="693" width="17.140625" style="1007" customWidth="1"/>
    <col min="694" max="696" width="12.140625" style="1007" bestFit="1" customWidth="1"/>
    <col min="697" max="698" width="13.140625" style="1007" bestFit="1" customWidth="1"/>
    <col min="699" max="700" width="12.140625" style="1007" bestFit="1" customWidth="1"/>
    <col min="701" max="702" width="13.140625" style="1007" bestFit="1" customWidth="1"/>
    <col min="703" max="703" width="12.140625" style="1007" bestFit="1" customWidth="1"/>
    <col min="704" max="704" width="13.140625" style="1007" bestFit="1" customWidth="1"/>
    <col min="705" max="705" width="12.85546875" style="1007" bestFit="1" customWidth="1"/>
    <col min="706" max="712" width="12.140625" style="1007" bestFit="1" customWidth="1"/>
    <col min="713" max="713" width="12.85546875" style="1007" bestFit="1" customWidth="1"/>
    <col min="714" max="716" width="12.140625" style="1007" bestFit="1" customWidth="1"/>
    <col min="717" max="719" width="12.140625" style="1007" customWidth="1"/>
    <col min="720" max="722" width="12.140625" style="1007" bestFit="1" customWidth="1"/>
    <col min="723" max="747" width="9.140625" style="1007"/>
    <col min="748" max="748" width="58.140625" style="1007" customWidth="1"/>
    <col min="749" max="811" width="15.5703125" style="1007" customWidth="1"/>
    <col min="812" max="812" width="13.28515625" style="1007" customWidth="1"/>
    <col min="813" max="813" width="13.5703125" style="1007" customWidth="1"/>
    <col min="814" max="815" width="12.7109375" style="1007" customWidth="1"/>
    <col min="816" max="817" width="14" style="1007" customWidth="1"/>
    <col min="818" max="818" width="13.140625" style="1007" customWidth="1"/>
    <col min="819" max="819" width="13.5703125" style="1007" customWidth="1"/>
    <col min="820" max="820" width="13.42578125" style="1007" customWidth="1"/>
    <col min="821" max="821" width="58.42578125" style="1007" customWidth="1"/>
    <col min="822" max="823" width="13" style="1007" customWidth="1"/>
    <col min="824" max="824" width="14.5703125" style="1007" customWidth="1"/>
    <col min="825" max="825" width="14.7109375" style="1007" customWidth="1"/>
    <col min="826" max="828" width="12.5703125" style="1007" customWidth="1"/>
    <col min="829" max="829" width="12.7109375" style="1007" customWidth="1"/>
    <col min="830" max="830" width="14.140625" style="1007" customWidth="1"/>
    <col min="831" max="831" width="12.5703125" style="1007" customWidth="1"/>
    <col min="832" max="832" width="12.7109375" style="1007" customWidth="1"/>
    <col min="833" max="833" width="14.140625" style="1007" customWidth="1"/>
    <col min="834" max="835" width="13" style="1007" customWidth="1"/>
    <col min="836" max="836" width="14.5703125" style="1007" customWidth="1"/>
    <col min="837" max="923" width="9.140625" style="1007"/>
    <col min="924" max="924" width="69.42578125" style="1007" customWidth="1"/>
    <col min="925" max="948" width="13.7109375" style="1007" customWidth="1"/>
    <col min="949" max="949" width="17.140625" style="1007" customWidth="1"/>
    <col min="950" max="952" width="12.140625" style="1007" bestFit="1" customWidth="1"/>
    <col min="953" max="954" width="13.140625" style="1007" bestFit="1" customWidth="1"/>
    <col min="955" max="956" width="12.140625" style="1007" bestFit="1" customWidth="1"/>
    <col min="957" max="958" width="13.140625" style="1007" bestFit="1" customWidth="1"/>
    <col min="959" max="959" width="12.140625" style="1007" bestFit="1" customWidth="1"/>
    <col min="960" max="960" width="13.140625" style="1007" bestFit="1" customWidth="1"/>
    <col min="961" max="961" width="12.85546875" style="1007" bestFit="1" customWidth="1"/>
    <col min="962" max="968" width="12.140625" style="1007" bestFit="1" customWidth="1"/>
    <col min="969" max="969" width="12.85546875" style="1007" bestFit="1" customWidth="1"/>
    <col min="970" max="972" width="12.140625" style="1007" bestFit="1" customWidth="1"/>
    <col min="973" max="975" width="12.140625" style="1007" customWidth="1"/>
    <col min="976" max="978" width="12.140625" style="1007" bestFit="1" customWidth="1"/>
    <col min="979" max="1003" width="9.140625" style="1007"/>
    <col min="1004" max="1004" width="58.140625" style="1007" customWidth="1"/>
    <col min="1005" max="1067" width="15.5703125" style="1007" customWidth="1"/>
    <col min="1068" max="1068" width="13.28515625" style="1007" customWidth="1"/>
    <col min="1069" max="1069" width="13.5703125" style="1007" customWidth="1"/>
    <col min="1070" max="1071" width="12.7109375" style="1007" customWidth="1"/>
    <col min="1072" max="1073" width="14" style="1007" customWidth="1"/>
    <col min="1074" max="1074" width="13.140625" style="1007" customWidth="1"/>
    <col min="1075" max="1075" width="13.5703125" style="1007" customWidth="1"/>
    <col min="1076" max="1076" width="13.42578125" style="1007" customWidth="1"/>
    <col min="1077" max="1077" width="58.42578125" style="1007" customWidth="1"/>
    <col min="1078" max="1079" width="13" style="1007" customWidth="1"/>
    <col min="1080" max="1080" width="14.5703125" style="1007" customWidth="1"/>
    <col min="1081" max="1081" width="14.7109375" style="1007" customWidth="1"/>
    <col min="1082" max="1084" width="12.5703125" style="1007" customWidth="1"/>
    <col min="1085" max="1085" width="12.7109375" style="1007" customWidth="1"/>
    <col min="1086" max="1086" width="14.140625" style="1007" customWidth="1"/>
    <col min="1087" max="1087" width="12.5703125" style="1007" customWidth="1"/>
    <col min="1088" max="1088" width="12.7109375" style="1007" customWidth="1"/>
    <col min="1089" max="1089" width="14.140625" style="1007" customWidth="1"/>
    <col min="1090" max="1091" width="13" style="1007" customWidth="1"/>
    <col min="1092" max="1092" width="14.5703125" style="1007" customWidth="1"/>
    <col min="1093" max="1179" width="9.140625" style="1007"/>
    <col min="1180" max="1180" width="69.42578125" style="1007" customWidth="1"/>
    <col min="1181" max="1204" width="13.7109375" style="1007" customWidth="1"/>
    <col min="1205" max="1205" width="17.140625" style="1007" customWidth="1"/>
    <col min="1206" max="1208" width="12.140625" style="1007" bestFit="1" customWidth="1"/>
    <col min="1209" max="1210" width="13.140625" style="1007" bestFit="1" customWidth="1"/>
    <col min="1211" max="1212" width="12.140625" style="1007" bestFit="1" customWidth="1"/>
    <col min="1213" max="1214" width="13.140625" style="1007" bestFit="1" customWidth="1"/>
    <col min="1215" max="1215" width="12.140625" style="1007" bestFit="1" customWidth="1"/>
    <col min="1216" max="1216" width="13.140625" style="1007" bestFit="1" customWidth="1"/>
    <col min="1217" max="1217" width="12.85546875" style="1007" bestFit="1" customWidth="1"/>
    <col min="1218" max="1224" width="12.140625" style="1007" bestFit="1" customWidth="1"/>
    <col min="1225" max="1225" width="12.85546875" style="1007" bestFit="1" customWidth="1"/>
    <col min="1226" max="1228" width="12.140625" style="1007" bestFit="1" customWidth="1"/>
    <col min="1229" max="1231" width="12.140625" style="1007" customWidth="1"/>
    <col min="1232" max="1234" width="12.140625" style="1007" bestFit="1" customWidth="1"/>
    <col min="1235" max="1259" width="9.140625" style="1007"/>
    <col min="1260" max="1260" width="58.140625" style="1007" customWidth="1"/>
    <col min="1261" max="1323" width="15.5703125" style="1007" customWidth="1"/>
    <col min="1324" max="1324" width="13.28515625" style="1007" customWidth="1"/>
    <col min="1325" max="1325" width="13.5703125" style="1007" customWidth="1"/>
    <col min="1326" max="1327" width="12.7109375" style="1007" customWidth="1"/>
    <col min="1328" max="1329" width="14" style="1007" customWidth="1"/>
    <col min="1330" max="1330" width="13.140625" style="1007" customWidth="1"/>
    <col min="1331" max="1331" width="13.5703125" style="1007" customWidth="1"/>
    <col min="1332" max="1332" width="13.42578125" style="1007" customWidth="1"/>
    <col min="1333" max="1333" width="58.42578125" style="1007" customWidth="1"/>
    <col min="1334" max="1335" width="13" style="1007" customWidth="1"/>
    <col min="1336" max="1336" width="14.5703125" style="1007" customWidth="1"/>
    <col min="1337" max="1337" width="14.7109375" style="1007" customWidth="1"/>
    <col min="1338" max="1340" width="12.5703125" style="1007" customWidth="1"/>
    <col min="1341" max="1341" width="12.7109375" style="1007" customWidth="1"/>
    <col min="1342" max="1342" width="14.140625" style="1007" customWidth="1"/>
    <col min="1343" max="1343" width="12.5703125" style="1007" customWidth="1"/>
    <col min="1344" max="1344" width="12.7109375" style="1007" customWidth="1"/>
    <col min="1345" max="1345" width="14.140625" style="1007" customWidth="1"/>
    <col min="1346" max="1347" width="13" style="1007" customWidth="1"/>
    <col min="1348" max="1348" width="14.5703125" style="1007" customWidth="1"/>
    <col min="1349" max="1435" width="9.140625" style="1007"/>
    <col min="1436" max="1436" width="69.42578125" style="1007" customWidth="1"/>
    <col min="1437" max="1460" width="13.7109375" style="1007" customWidth="1"/>
    <col min="1461" max="1461" width="17.140625" style="1007" customWidth="1"/>
    <col min="1462" max="1464" width="12.140625" style="1007" bestFit="1" customWidth="1"/>
    <col min="1465" max="1466" width="13.140625" style="1007" bestFit="1" customWidth="1"/>
    <col min="1467" max="1468" width="12.140625" style="1007" bestFit="1" customWidth="1"/>
    <col min="1469" max="1470" width="13.140625" style="1007" bestFit="1" customWidth="1"/>
    <col min="1471" max="1471" width="12.140625" style="1007" bestFit="1" customWidth="1"/>
    <col min="1472" max="1472" width="13.140625" style="1007" bestFit="1" customWidth="1"/>
    <col min="1473" max="1473" width="12.85546875" style="1007" bestFit="1" customWidth="1"/>
    <col min="1474" max="1480" width="12.140625" style="1007" bestFit="1" customWidth="1"/>
    <col min="1481" max="1481" width="12.85546875" style="1007" bestFit="1" customWidth="1"/>
    <col min="1482" max="1484" width="12.140625" style="1007" bestFit="1" customWidth="1"/>
    <col min="1485" max="1487" width="12.140625" style="1007" customWidth="1"/>
    <col min="1488" max="1490" width="12.140625" style="1007" bestFit="1" customWidth="1"/>
    <col min="1491" max="1515" width="9.140625" style="1007"/>
    <col min="1516" max="1516" width="58.140625" style="1007" customWidth="1"/>
    <col min="1517" max="1579" width="15.5703125" style="1007" customWidth="1"/>
    <col min="1580" max="1580" width="13.28515625" style="1007" customWidth="1"/>
    <col min="1581" max="1581" width="13.5703125" style="1007" customWidth="1"/>
    <col min="1582" max="1583" width="12.7109375" style="1007" customWidth="1"/>
    <col min="1584" max="1585" width="14" style="1007" customWidth="1"/>
    <col min="1586" max="1586" width="13.140625" style="1007" customWidth="1"/>
    <col min="1587" max="1587" width="13.5703125" style="1007" customWidth="1"/>
    <col min="1588" max="1588" width="13.42578125" style="1007" customWidth="1"/>
    <col min="1589" max="1589" width="58.42578125" style="1007" customWidth="1"/>
    <col min="1590" max="1591" width="13" style="1007" customWidth="1"/>
    <col min="1592" max="1592" width="14.5703125" style="1007" customWidth="1"/>
    <col min="1593" max="1593" width="14.7109375" style="1007" customWidth="1"/>
    <col min="1594" max="1596" width="12.5703125" style="1007" customWidth="1"/>
    <col min="1597" max="1597" width="12.7109375" style="1007" customWidth="1"/>
    <col min="1598" max="1598" width="14.140625" style="1007" customWidth="1"/>
    <col min="1599" max="1599" width="12.5703125" style="1007" customWidth="1"/>
    <col min="1600" max="1600" width="12.7109375" style="1007" customWidth="1"/>
    <col min="1601" max="1601" width="14.140625" style="1007" customWidth="1"/>
    <col min="1602" max="1603" width="13" style="1007" customWidth="1"/>
    <col min="1604" max="1604" width="14.5703125" style="1007" customWidth="1"/>
    <col min="1605" max="1691" width="9.140625" style="1007"/>
    <col min="1692" max="1692" width="69.42578125" style="1007" customWidth="1"/>
    <col min="1693" max="1716" width="13.7109375" style="1007" customWidth="1"/>
    <col min="1717" max="1717" width="17.140625" style="1007" customWidth="1"/>
    <col min="1718" max="1720" width="12.140625" style="1007" bestFit="1" customWidth="1"/>
    <col min="1721" max="1722" width="13.140625" style="1007" bestFit="1" customWidth="1"/>
    <col min="1723" max="1724" width="12.140625" style="1007" bestFit="1" customWidth="1"/>
    <col min="1725" max="1726" width="13.140625" style="1007" bestFit="1" customWidth="1"/>
    <col min="1727" max="1727" width="12.140625" style="1007" bestFit="1" customWidth="1"/>
    <col min="1728" max="1728" width="13.140625" style="1007" bestFit="1" customWidth="1"/>
    <col min="1729" max="1729" width="12.85546875" style="1007" bestFit="1" customWidth="1"/>
    <col min="1730" max="1736" width="12.140625" style="1007" bestFit="1" customWidth="1"/>
    <col min="1737" max="1737" width="12.85546875" style="1007" bestFit="1" customWidth="1"/>
    <col min="1738" max="1740" width="12.140625" style="1007" bestFit="1" customWidth="1"/>
    <col min="1741" max="1743" width="12.140625" style="1007" customWidth="1"/>
    <col min="1744" max="1746" width="12.140625" style="1007" bestFit="1" customWidth="1"/>
    <col min="1747" max="1771" width="9.140625" style="1007"/>
    <col min="1772" max="1772" width="58.140625" style="1007" customWidth="1"/>
    <col min="1773" max="1835" width="15.5703125" style="1007" customWidth="1"/>
    <col min="1836" max="1836" width="13.28515625" style="1007" customWidth="1"/>
    <col min="1837" max="1837" width="13.5703125" style="1007" customWidth="1"/>
    <col min="1838" max="1839" width="12.7109375" style="1007" customWidth="1"/>
    <col min="1840" max="1841" width="14" style="1007" customWidth="1"/>
    <col min="1842" max="1842" width="13.140625" style="1007" customWidth="1"/>
    <col min="1843" max="1843" width="13.5703125" style="1007" customWidth="1"/>
    <col min="1844" max="1844" width="13.42578125" style="1007" customWidth="1"/>
    <col min="1845" max="1845" width="58.42578125" style="1007" customWidth="1"/>
    <col min="1846" max="1847" width="13" style="1007" customWidth="1"/>
    <col min="1848" max="1848" width="14.5703125" style="1007" customWidth="1"/>
    <col min="1849" max="1849" width="14.7109375" style="1007" customWidth="1"/>
    <col min="1850" max="1852" width="12.5703125" style="1007" customWidth="1"/>
    <col min="1853" max="1853" width="12.7109375" style="1007" customWidth="1"/>
    <col min="1854" max="1854" width="14.140625" style="1007" customWidth="1"/>
    <col min="1855" max="1855" width="12.5703125" style="1007" customWidth="1"/>
    <col min="1856" max="1856" width="12.7109375" style="1007" customWidth="1"/>
    <col min="1857" max="1857" width="14.140625" style="1007" customWidth="1"/>
    <col min="1858" max="1859" width="13" style="1007" customWidth="1"/>
    <col min="1860" max="1860" width="14.5703125" style="1007" customWidth="1"/>
    <col min="1861" max="1947" width="9.140625" style="1007"/>
    <col min="1948" max="1948" width="69.42578125" style="1007" customWidth="1"/>
    <col min="1949" max="1972" width="13.7109375" style="1007" customWidth="1"/>
    <col min="1973" max="1973" width="17.140625" style="1007" customWidth="1"/>
    <col min="1974" max="1976" width="12.140625" style="1007" bestFit="1" customWidth="1"/>
    <col min="1977" max="1978" width="13.140625" style="1007" bestFit="1" customWidth="1"/>
    <col min="1979" max="1980" width="12.140625" style="1007" bestFit="1" customWidth="1"/>
    <col min="1981" max="1982" width="13.140625" style="1007" bestFit="1" customWidth="1"/>
    <col min="1983" max="1983" width="12.140625" style="1007" bestFit="1" customWidth="1"/>
    <col min="1984" max="1984" width="13.140625" style="1007" bestFit="1" customWidth="1"/>
    <col min="1985" max="1985" width="12.85546875" style="1007" bestFit="1" customWidth="1"/>
    <col min="1986" max="1992" width="12.140625" style="1007" bestFit="1" customWidth="1"/>
    <col min="1993" max="1993" width="12.85546875" style="1007" bestFit="1" customWidth="1"/>
    <col min="1994" max="1996" width="12.140625" style="1007" bestFit="1" customWidth="1"/>
    <col min="1997" max="1999" width="12.140625" style="1007" customWidth="1"/>
    <col min="2000" max="2002" width="12.140625" style="1007" bestFit="1" customWidth="1"/>
    <col min="2003" max="2027" width="9.140625" style="1007"/>
    <col min="2028" max="2028" width="58.140625" style="1007" customWidth="1"/>
    <col min="2029" max="2091" width="15.5703125" style="1007" customWidth="1"/>
    <col min="2092" max="2092" width="13.28515625" style="1007" customWidth="1"/>
    <col min="2093" max="2093" width="13.5703125" style="1007" customWidth="1"/>
    <col min="2094" max="2095" width="12.7109375" style="1007" customWidth="1"/>
    <col min="2096" max="2097" width="14" style="1007" customWidth="1"/>
    <col min="2098" max="2098" width="13.140625" style="1007" customWidth="1"/>
    <col min="2099" max="2099" width="13.5703125" style="1007" customWidth="1"/>
    <col min="2100" max="2100" width="13.42578125" style="1007" customWidth="1"/>
    <col min="2101" max="2101" width="58.42578125" style="1007" customWidth="1"/>
    <col min="2102" max="2103" width="13" style="1007" customWidth="1"/>
    <col min="2104" max="2104" width="14.5703125" style="1007" customWidth="1"/>
    <col min="2105" max="2105" width="14.7109375" style="1007" customWidth="1"/>
    <col min="2106" max="2108" width="12.5703125" style="1007" customWidth="1"/>
    <col min="2109" max="2109" width="12.7109375" style="1007" customWidth="1"/>
    <col min="2110" max="2110" width="14.140625" style="1007" customWidth="1"/>
    <col min="2111" max="2111" width="12.5703125" style="1007" customWidth="1"/>
    <col min="2112" max="2112" width="12.7109375" style="1007" customWidth="1"/>
    <col min="2113" max="2113" width="14.140625" style="1007" customWidth="1"/>
    <col min="2114" max="2115" width="13" style="1007" customWidth="1"/>
    <col min="2116" max="2116" width="14.5703125" style="1007" customWidth="1"/>
    <col min="2117" max="2203" width="9.140625" style="1007"/>
    <col min="2204" max="2204" width="69.42578125" style="1007" customWidth="1"/>
    <col min="2205" max="2228" width="13.7109375" style="1007" customWidth="1"/>
    <col min="2229" max="2229" width="17.140625" style="1007" customWidth="1"/>
    <col min="2230" max="2232" width="12.140625" style="1007" bestFit="1" customWidth="1"/>
    <col min="2233" max="2234" width="13.140625" style="1007" bestFit="1" customWidth="1"/>
    <col min="2235" max="2236" width="12.140625" style="1007" bestFit="1" customWidth="1"/>
    <col min="2237" max="2238" width="13.140625" style="1007" bestFit="1" customWidth="1"/>
    <col min="2239" max="2239" width="12.140625" style="1007" bestFit="1" customWidth="1"/>
    <col min="2240" max="2240" width="13.140625" style="1007" bestFit="1" customWidth="1"/>
    <col min="2241" max="2241" width="12.85546875" style="1007" bestFit="1" customWidth="1"/>
    <col min="2242" max="2248" width="12.140625" style="1007" bestFit="1" customWidth="1"/>
    <col min="2249" max="2249" width="12.85546875" style="1007" bestFit="1" customWidth="1"/>
    <col min="2250" max="2252" width="12.140625" style="1007" bestFit="1" customWidth="1"/>
    <col min="2253" max="2255" width="12.140625" style="1007" customWidth="1"/>
    <col min="2256" max="2258" width="12.140625" style="1007" bestFit="1" customWidth="1"/>
    <col min="2259" max="2283" width="9.140625" style="1007"/>
    <col min="2284" max="2284" width="58.140625" style="1007" customWidth="1"/>
    <col min="2285" max="2347" width="15.5703125" style="1007" customWidth="1"/>
    <col min="2348" max="2348" width="13.28515625" style="1007" customWidth="1"/>
    <col min="2349" max="2349" width="13.5703125" style="1007" customWidth="1"/>
    <col min="2350" max="2351" width="12.7109375" style="1007" customWidth="1"/>
    <col min="2352" max="2353" width="14" style="1007" customWidth="1"/>
    <col min="2354" max="2354" width="13.140625" style="1007" customWidth="1"/>
    <col min="2355" max="2355" width="13.5703125" style="1007" customWidth="1"/>
    <col min="2356" max="2356" width="13.42578125" style="1007" customWidth="1"/>
    <col min="2357" max="2357" width="58.42578125" style="1007" customWidth="1"/>
    <col min="2358" max="2359" width="13" style="1007" customWidth="1"/>
    <col min="2360" max="2360" width="14.5703125" style="1007" customWidth="1"/>
    <col min="2361" max="2361" width="14.7109375" style="1007" customWidth="1"/>
    <col min="2362" max="2364" width="12.5703125" style="1007" customWidth="1"/>
    <col min="2365" max="2365" width="12.7109375" style="1007" customWidth="1"/>
    <col min="2366" max="2366" width="14.140625" style="1007" customWidth="1"/>
    <col min="2367" max="2367" width="12.5703125" style="1007" customWidth="1"/>
    <col min="2368" max="2368" width="12.7109375" style="1007" customWidth="1"/>
    <col min="2369" max="2369" width="14.140625" style="1007" customWidth="1"/>
    <col min="2370" max="2371" width="13" style="1007" customWidth="1"/>
    <col min="2372" max="2372" width="14.5703125" style="1007" customWidth="1"/>
    <col min="2373" max="2459" width="9.140625" style="1007"/>
    <col min="2460" max="2460" width="69.42578125" style="1007" customWidth="1"/>
    <col min="2461" max="2484" width="13.7109375" style="1007" customWidth="1"/>
    <col min="2485" max="2485" width="17.140625" style="1007" customWidth="1"/>
    <col min="2486" max="2488" width="12.140625" style="1007" bestFit="1" customWidth="1"/>
    <col min="2489" max="2490" width="13.140625" style="1007" bestFit="1" customWidth="1"/>
    <col min="2491" max="2492" width="12.140625" style="1007" bestFit="1" customWidth="1"/>
    <col min="2493" max="2494" width="13.140625" style="1007" bestFit="1" customWidth="1"/>
    <col min="2495" max="2495" width="12.140625" style="1007" bestFit="1" customWidth="1"/>
    <col min="2496" max="2496" width="13.140625" style="1007" bestFit="1" customWidth="1"/>
    <col min="2497" max="2497" width="12.85546875" style="1007" bestFit="1" customWidth="1"/>
    <col min="2498" max="2504" width="12.140625" style="1007" bestFit="1" customWidth="1"/>
    <col min="2505" max="2505" width="12.85546875" style="1007" bestFit="1" customWidth="1"/>
    <col min="2506" max="2508" width="12.140625" style="1007" bestFit="1" customWidth="1"/>
    <col min="2509" max="2511" width="12.140625" style="1007" customWidth="1"/>
    <col min="2512" max="2514" width="12.140625" style="1007" bestFit="1" customWidth="1"/>
    <col min="2515" max="2539" width="9.140625" style="1007"/>
    <col min="2540" max="2540" width="58.140625" style="1007" customWidth="1"/>
    <col min="2541" max="2603" width="15.5703125" style="1007" customWidth="1"/>
    <col min="2604" max="2604" width="13.28515625" style="1007" customWidth="1"/>
    <col min="2605" max="2605" width="13.5703125" style="1007" customWidth="1"/>
    <col min="2606" max="2607" width="12.7109375" style="1007" customWidth="1"/>
    <col min="2608" max="2609" width="14" style="1007" customWidth="1"/>
    <col min="2610" max="2610" width="13.140625" style="1007" customWidth="1"/>
    <col min="2611" max="2611" width="13.5703125" style="1007" customWidth="1"/>
    <col min="2612" max="2612" width="13.42578125" style="1007" customWidth="1"/>
    <col min="2613" max="2613" width="58.42578125" style="1007" customWidth="1"/>
    <col min="2614" max="2615" width="13" style="1007" customWidth="1"/>
    <col min="2616" max="2616" width="14.5703125" style="1007" customWidth="1"/>
    <col min="2617" max="2617" width="14.7109375" style="1007" customWidth="1"/>
    <col min="2618" max="2620" width="12.5703125" style="1007" customWidth="1"/>
    <col min="2621" max="2621" width="12.7109375" style="1007" customWidth="1"/>
    <col min="2622" max="2622" width="14.140625" style="1007" customWidth="1"/>
    <col min="2623" max="2623" width="12.5703125" style="1007" customWidth="1"/>
    <col min="2624" max="2624" width="12.7109375" style="1007" customWidth="1"/>
    <col min="2625" max="2625" width="14.140625" style="1007" customWidth="1"/>
    <col min="2626" max="2627" width="13" style="1007" customWidth="1"/>
    <col min="2628" max="2628" width="14.5703125" style="1007" customWidth="1"/>
    <col min="2629" max="2715" width="9.140625" style="1007"/>
    <col min="2716" max="2716" width="69.42578125" style="1007" customWidth="1"/>
    <col min="2717" max="2740" width="13.7109375" style="1007" customWidth="1"/>
    <col min="2741" max="2741" width="17.140625" style="1007" customWidth="1"/>
    <col min="2742" max="2744" width="12.140625" style="1007" bestFit="1" customWidth="1"/>
    <col min="2745" max="2746" width="13.140625" style="1007" bestFit="1" customWidth="1"/>
    <col min="2747" max="2748" width="12.140625" style="1007" bestFit="1" customWidth="1"/>
    <col min="2749" max="2750" width="13.140625" style="1007" bestFit="1" customWidth="1"/>
    <col min="2751" max="2751" width="12.140625" style="1007" bestFit="1" customWidth="1"/>
    <col min="2752" max="2752" width="13.140625" style="1007" bestFit="1" customWidth="1"/>
    <col min="2753" max="2753" width="12.85546875" style="1007" bestFit="1" customWidth="1"/>
    <col min="2754" max="2760" width="12.140625" style="1007" bestFit="1" customWidth="1"/>
    <col min="2761" max="2761" width="12.85546875" style="1007" bestFit="1" customWidth="1"/>
    <col min="2762" max="2764" width="12.140625" style="1007" bestFit="1" customWidth="1"/>
    <col min="2765" max="2767" width="12.140625" style="1007" customWidth="1"/>
    <col min="2768" max="2770" width="12.140625" style="1007" bestFit="1" customWidth="1"/>
    <col min="2771" max="2795" width="9.140625" style="1007"/>
    <col min="2796" max="2796" width="58.140625" style="1007" customWidth="1"/>
    <col min="2797" max="2859" width="15.5703125" style="1007" customWidth="1"/>
    <col min="2860" max="2860" width="13.28515625" style="1007" customWidth="1"/>
    <col min="2861" max="2861" width="13.5703125" style="1007" customWidth="1"/>
    <col min="2862" max="2863" width="12.7109375" style="1007" customWidth="1"/>
    <col min="2864" max="2865" width="14" style="1007" customWidth="1"/>
    <col min="2866" max="2866" width="13.140625" style="1007" customWidth="1"/>
    <col min="2867" max="2867" width="13.5703125" style="1007" customWidth="1"/>
    <col min="2868" max="2868" width="13.42578125" style="1007" customWidth="1"/>
    <col min="2869" max="2869" width="58.42578125" style="1007" customWidth="1"/>
    <col min="2870" max="2871" width="13" style="1007" customWidth="1"/>
    <col min="2872" max="2872" width="14.5703125" style="1007" customWidth="1"/>
    <col min="2873" max="2873" width="14.7109375" style="1007" customWidth="1"/>
    <col min="2874" max="2876" width="12.5703125" style="1007" customWidth="1"/>
    <col min="2877" max="2877" width="12.7109375" style="1007" customWidth="1"/>
    <col min="2878" max="2878" width="14.140625" style="1007" customWidth="1"/>
    <col min="2879" max="2879" width="12.5703125" style="1007" customWidth="1"/>
    <col min="2880" max="2880" width="12.7109375" style="1007" customWidth="1"/>
    <col min="2881" max="2881" width="14.140625" style="1007" customWidth="1"/>
    <col min="2882" max="2883" width="13" style="1007" customWidth="1"/>
    <col min="2884" max="2884" width="14.5703125" style="1007" customWidth="1"/>
    <col min="2885" max="2971" width="9.140625" style="1007"/>
    <col min="2972" max="2972" width="69.42578125" style="1007" customWidth="1"/>
    <col min="2973" max="2996" width="13.7109375" style="1007" customWidth="1"/>
    <col min="2997" max="2997" width="17.140625" style="1007" customWidth="1"/>
    <col min="2998" max="3000" width="12.140625" style="1007" bestFit="1" customWidth="1"/>
    <col min="3001" max="3002" width="13.140625" style="1007" bestFit="1" customWidth="1"/>
    <col min="3003" max="3004" width="12.140625" style="1007" bestFit="1" customWidth="1"/>
    <col min="3005" max="3006" width="13.140625" style="1007" bestFit="1" customWidth="1"/>
    <col min="3007" max="3007" width="12.140625" style="1007" bestFit="1" customWidth="1"/>
    <col min="3008" max="3008" width="13.140625" style="1007" bestFit="1" customWidth="1"/>
    <col min="3009" max="3009" width="12.85546875" style="1007" bestFit="1" customWidth="1"/>
    <col min="3010" max="3016" width="12.140625" style="1007" bestFit="1" customWidth="1"/>
    <col min="3017" max="3017" width="12.85546875" style="1007" bestFit="1" customWidth="1"/>
    <col min="3018" max="3020" width="12.140625" style="1007" bestFit="1" customWidth="1"/>
    <col min="3021" max="3023" width="12.140625" style="1007" customWidth="1"/>
    <col min="3024" max="3026" width="12.140625" style="1007" bestFit="1" customWidth="1"/>
    <col min="3027" max="3051" width="9.140625" style="1007"/>
    <col min="3052" max="3052" width="58.140625" style="1007" customWidth="1"/>
    <col min="3053" max="3115" width="15.5703125" style="1007" customWidth="1"/>
    <col min="3116" max="3116" width="13.28515625" style="1007" customWidth="1"/>
    <col min="3117" max="3117" width="13.5703125" style="1007" customWidth="1"/>
    <col min="3118" max="3119" width="12.7109375" style="1007" customWidth="1"/>
    <col min="3120" max="3121" width="14" style="1007" customWidth="1"/>
    <col min="3122" max="3122" width="13.140625" style="1007" customWidth="1"/>
    <col min="3123" max="3123" width="13.5703125" style="1007" customWidth="1"/>
    <col min="3124" max="3124" width="13.42578125" style="1007" customWidth="1"/>
    <col min="3125" max="3125" width="58.42578125" style="1007" customWidth="1"/>
    <col min="3126" max="3127" width="13" style="1007" customWidth="1"/>
    <col min="3128" max="3128" width="14.5703125" style="1007" customWidth="1"/>
    <col min="3129" max="3129" width="14.7109375" style="1007" customWidth="1"/>
    <col min="3130" max="3132" width="12.5703125" style="1007" customWidth="1"/>
    <col min="3133" max="3133" width="12.7109375" style="1007" customWidth="1"/>
    <col min="3134" max="3134" width="14.140625" style="1007" customWidth="1"/>
    <col min="3135" max="3135" width="12.5703125" style="1007" customWidth="1"/>
    <col min="3136" max="3136" width="12.7109375" style="1007" customWidth="1"/>
    <col min="3137" max="3137" width="14.140625" style="1007" customWidth="1"/>
    <col min="3138" max="3139" width="13" style="1007" customWidth="1"/>
    <col min="3140" max="3140" width="14.5703125" style="1007" customWidth="1"/>
    <col min="3141" max="3227" width="9.140625" style="1007"/>
    <col min="3228" max="3228" width="69.42578125" style="1007" customWidth="1"/>
    <col min="3229" max="3252" width="13.7109375" style="1007" customWidth="1"/>
    <col min="3253" max="3253" width="17.140625" style="1007" customWidth="1"/>
    <col min="3254" max="3256" width="12.140625" style="1007" bestFit="1" customWidth="1"/>
    <col min="3257" max="3258" width="13.140625" style="1007" bestFit="1" customWidth="1"/>
    <col min="3259" max="3260" width="12.140625" style="1007" bestFit="1" customWidth="1"/>
    <col min="3261" max="3262" width="13.140625" style="1007" bestFit="1" customWidth="1"/>
    <col min="3263" max="3263" width="12.140625" style="1007" bestFit="1" customWidth="1"/>
    <col min="3264" max="3264" width="13.140625" style="1007" bestFit="1" customWidth="1"/>
    <col min="3265" max="3265" width="12.85546875" style="1007" bestFit="1" customWidth="1"/>
    <col min="3266" max="3272" width="12.140625" style="1007" bestFit="1" customWidth="1"/>
    <col min="3273" max="3273" width="12.85546875" style="1007" bestFit="1" customWidth="1"/>
    <col min="3274" max="3276" width="12.140625" style="1007" bestFit="1" customWidth="1"/>
    <col min="3277" max="3279" width="12.140625" style="1007" customWidth="1"/>
    <col min="3280" max="3282" width="12.140625" style="1007" bestFit="1" customWidth="1"/>
    <col min="3283" max="3307" width="9.140625" style="1007"/>
    <col min="3308" max="3308" width="58.140625" style="1007" customWidth="1"/>
    <col min="3309" max="3371" width="15.5703125" style="1007" customWidth="1"/>
    <col min="3372" max="3372" width="13.28515625" style="1007" customWidth="1"/>
    <col min="3373" max="3373" width="13.5703125" style="1007" customWidth="1"/>
    <col min="3374" max="3375" width="12.7109375" style="1007" customWidth="1"/>
    <col min="3376" max="3377" width="14" style="1007" customWidth="1"/>
    <col min="3378" max="3378" width="13.140625" style="1007" customWidth="1"/>
    <col min="3379" max="3379" width="13.5703125" style="1007" customWidth="1"/>
    <col min="3380" max="3380" width="13.42578125" style="1007" customWidth="1"/>
    <col min="3381" max="3381" width="58.42578125" style="1007" customWidth="1"/>
    <col min="3382" max="3383" width="13" style="1007" customWidth="1"/>
    <col min="3384" max="3384" width="14.5703125" style="1007" customWidth="1"/>
    <col min="3385" max="3385" width="14.7109375" style="1007" customWidth="1"/>
    <col min="3386" max="3388" width="12.5703125" style="1007" customWidth="1"/>
    <col min="3389" max="3389" width="12.7109375" style="1007" customWidth="1"/>
    <col min="3390" max="3390" width="14.140625" style="1007" customWidth="1"/>
    <col min="3391" max="3391" width="12.5703125" style="1007" customWidth="1"/>
    <col min="3392" max="3392" width="12.7109375" style="1007" customWidth="1"/>
    <col min="3393" max="3393" width="14.140625" style="1007" customWidth="1"/>
    <col min="3394" max="3395" width="13" style="1007" customWidth="1"/>
    <col min="3396" max="3396" width="14.5703125" style="1007" customWidth="1"/>
    <col min="3397" max="3483" width="9.140625" style="1007"/>
    <col min="3484" max="3484" width="69.42578125" style="1007" customWidth="1"/>
    <col min="3485" max="3508" width="13.7109375" style="1007" customWidth="1"/>
    <col min="3509" max="3509" width="17.140625" style="1007" customWidth="1"/>
    <col min="3510" max="3512" width="12.140625" style="1007" bestFit="1" customWidth="1"/>
    <col min="3513" max="3514" width="13.140625" style="1007" bestFit="1" customWidth="1"/>
    <col min="3515" max="3516" width="12.140625" style="1007" bestFit="1" customWidth="1"/>
    <col min="3517" max="3518" width="13.140625" style="1007" bestFit="1" customWidth="1"/>
    <col min="3519" max="3519" width="12.140625" style="1007" bestFit="1" customWidth="1"/>
    <col min="3520" max="3520" width="13.140625" style="1007" bestFit="1" customWidth="1"/>
    <col min="3521" max="3521" width="12.85546875" style="1007" bestFit="1" customWidth="1"/>
    <col min="3522" max="3528" width="12.140625" style="1007" bestFit="1" customWidth="1"/>
    <col min="3529" max="3529" width="12.85546875" style="1007" bestFit="1" customWidth="1"/>
    <col min="3530" max="3532" width="12.140625" style="1007" bestFit="1" customWidth="1"/>
    <col min="3533" max="3535" width="12.140625" style="1007" customWidth="1"/>
    <col min="3536" max="3538" width="12.140625" style="1007" bestFit="1" customWidth="1"/>
    <col min="3539" max="3563" width="9.140625" style="1007"/>
    <col min="3564" max="3564" width="58.140625" style="1007" customWidth="1"/>
    <col min="3565" max="3627" width="15.5703125" style="1007" customWidth="1"/>
    <col min="3628" max="3628" width="13.28515625" style="1007" customWidth="1"/>
    <col min="3629" max="3629" width="13.5703125" style="1007" customWidth="1"/>
    <col min="3630" max="3631" width="12.7109375" style="1007" customWidth="1"/>
    <col min="3632" max="3633" width="14" style="1007" customWidth="1"/>
    <col min="3634" max="3634" width="13.140625" style="1007" customWidth="1"/>
    <col min="3635" max="3635" width="13.5703125" style="1007" customWidth="1"/>
    <col min="3636" max="3636" width="13.42578125" style="1007" customWidth="1"/>
    <col min="3637" max="3637" width="58.42578125" style="1007" customWidth="1"/>
    <col min="3638" max="3639" width="13" style="1007" customWidth="1"/>
    <col min="3640" max="3640" width="14.5703125" style="1007" customWidth="1"/>
    <col min="3641" max="3641" width="14.7109375" style="1007" customWidth="1"/>
    <col min="3642" max="3644" width="12.5703125" style="1007" customWidth="1"/>
    <col min="3645" max="3645" width="12.7109375" style="1007" customWidth="1"/>
    <col min="3646" max="3646" width="14.140625" style="1007" customWidth="1"/>
    <col min="3647" max="3647" width="12.5703125" style="1007" customWidth="1"/>
    <col min="3648" max="3648" width="12.7109375" style="1007" customWidth="1"/>
    <col min="3649" max="3649" width="14.140625" style="1007" customWidth="1"/>
    <col min="3650" max="3651" width="13" style="1007" customWidth="1"/>
    <col min="3652" max="3652" width="14.5703125" style="1007" customWidth="1"/>
    <col min="3653" max="3739" width="9.140625" style="1007"/>
    <col min="3740" max="3740" width="69.42578125" style="1007" customWidth="1"/>
    <col min="3741" max="3764" width="13.7109375" style="1007" customWidth="1"/>
    <col min="3765" max="3765" width="17.140625" style="1007" customWidth="1"/>
    <col min="3766" max="3768" width="12.140625" style="1007" bestFit="1" customWidth="1"/>
    <col min="3769" max="3770" width="13.140625" style="1007" bestFit="1" customWidth="1"/>
    <col min="3771" max="3772" width="12.140625" style="1007" bestFit="1" customWidth="1"/>
    <col min="3773" max="3774" width="13.140625" style="1007" bestFit="1" customWidth="1"/>
    <col min="3775" max="3775" width="12.140625" style="1007" bestFit="1" customWidth="1"/>
    <col min="3776" max="3776" width="13.140625" style="1007" bestFit="1" customWidth="1"/>
    <col min="3777" max="3777" width="12.85546875" style="1007" bestFit="1" customWidth="1"/>
    <col min="3778" max="3784" width="12.140625" style="1007" bestFit="1" customWidth="1"/>
    <col min="3785" max="3785" width="12.85546875" style="1007" bestFit="1" customWidth="1"/>
    <col min="3786" max="3788" width="12.140625" style="1007" bestFit="1" customWidth="1"/>
    <col min="3789" max="3791" width="12.140625" style="1007" customWidth="1"/>
    <col min="3792" max="3794" width="12.140625" style="1007" bestFit="1" customWidth="1"/>
    <col min="3795" max="3819" width="9.140625" style="1007"/>
    <col min="3820" max="3820" width="58.140625" style="1007" customWidth="1"/>
    <col min="3821" max="3883" width="15.5703125" style="1007" customWidth="1"/>
    <col min="3884" max="3884" width="13.28515625" style="1007" customWidth="1"/>
    <col min="3885" max="3885" width="13.5703125" style="1007" customWidth="1"/>
    <col min="3886" max="3887" width="12.7109375" style="1007" customWidth="1"/>
    <col min="3888" max="3889" width="14" style="1007" customWidth="1"/>
    <col min="3890" max="3890" width="13.140625" style="1007" customWidth="1"/>
    <col min="3891" max="3891" width="13.5703125" style="1007" customWidth="1"/>
    <col min="3892" max="3892" width="13.42578125" style="1007" customWidth="1"/>
    <col min="3893" max="3893" width="58.42578125" style="1007" customWidth="1"/>
    <col min="3894" max="3895" width="13" style="1007" customWidth="1"/>
    <col min="3896" max="3896" width="14.5703125" style="1007" customWidth="1"/>
    <col min="3897" max="3897" width="14.7109375" style="1007" customWidth="1"/>
    <col min="3898" max="3900" width="12.5703125" style="1007" customWidth="1"/>
    <col min="3901" max="3901" width="12.7109375" style="1007" customWidth="1"/>
    <col min="3902" max="3902" width="14.140625" style="1007" customWidth="1"/>
    <col min="3903" max="3903" width="12.5703125" style="1007" customWidth="1"/>
    <col min="3904" max="3904" width="12.7109375" style="1007" customWidth="1"/>
    <col min="3905" max="3905" width="14.140625" style="1007" customWidth="1"/>
    <col min="3906" max="3907" width="13" style="1007" customWidth="1"/>
    <col min="3908" max="3908" width="14.5703125" style="1007" customWidth="1"/>
    <col min="3909" max="3995" width="9.140625" style="1007"/>
    <col min="3996" max="3996" width="69.42578125" style="1007" customWidth="1"/>
    <col min="3997" max="4020" width="13.7109375" style="1007" customWidth="1"/>
    <col min="4021" max="4021" width="17.140625" style="1007" customWidth="1"/>
    <col min="4022" max="4024" width="12.140625" style="1007" bestFit="1" customWidth="1"/>
    <col min="4025" max="4026" width="13.140625" style="1007" bestFit="1" customWidth="1"/>
    <col min="4027" max="4028" width="12.140625" style="1007" bestFit="1" customWidth="1"/>
    <col min="4029" max="4030" width="13.140625" style="1007" bestFit="1" customWidth="1"/>
    <col min="4031" max="4031" width="12.140625" style="1007" bestFit="1" customWidth="1"/>
    <col min="4032" max="4032" width="13.140625" style="1007" bestFit="1" customWidth="1"/>
    <col min="4033" max="4033" width="12.85546875" style="1007" bestFit="1" customWidth="1"/>
    <col min="4034" max="4040" width="12.140625" style="1007" bestFit="1" customWidth="1"/>
    <col min="4041" max="4041" width="12.85546875" style="1007" bestFit="1" customWidth="1"/>
    <col min="4042" max="4044" width="12.140625" style="1007" bestFit="1" customWidth="1"/>
    <col min="4045" max="4047" width="12.140625" style="1007" customWidth="1"/>
    <col min="4048" max="4050" width="12.140625" style="1007" bestFit="1" customWidth="1"/>
    <col min="4051" max="4075" width="9.140625" style="1007"/>
    <col min="4076" max="4076" width="58.140625" style="1007" customWidth="1"/>
    <col min="4077" max="4139" width="15.5703125" style="1007" customWidth="1"/>
    <col min="4140" max="4140" width="13.28515625" style="1007" customWidth="1"/>
    <col min="4141" max="4141" width="13.5703125" style="1007" customWidth="1"/>
    <col min="4142" max="4143" width="12.7109375" style="1007" customWidth="1"/>
    <col min="4144" max="4145" width="14" style="1007" customWidth="1"/>
    <col min="4146" max="4146" width="13.140625" style="1007" customWidth="1"/>
    <col min="4147" max="4147" width="13.5703125" style="1007" customWidth="1"/>
    <col min="4148" max="4148" width="13.42578125" style="1007" customWidth="1"/>
    <col min="4149" max="4149" width="58.42578125" style="1007" customWidth="1"/>
    <col min="4150" max="4151" width="13" style="1007" customWidth="1"/>
    <col min="4152" max="4152" width="14.5703125" style="1007" customWidth="1"/>
    <col min="4153" max="4153" width="14.7109375" style="1007" customWidth="1"/>
    <col min="4154" max="4156" width="12.5703125" style="1007" customWidth="1"/>
    <col min="4157" max="4157" width="12.7109375" style="1007" customWidth="1"/>
    <col min="4158" max="4158" width="14.140625" style="1007" customWidth="1"/>
    <col min="4159" max="4159" width="12.5703125" style="1007" customWidth="1"/>
    <col min="4160" max="4160" width="12.7109375" style="1007" customWidth="1"/>
    <col min="4161" max="4161" width="14.140625" style="1007" customWidth="1"/>
    <col min="4162" max="4163" width="13" style="1007" customWidth="1"/>
    <col min="4164" max="4164" width="14.5703125" style="1007" customWidth="1"/>
    <col min="4165" max="4251" width="9.140625" style="1007"/>
    <col min="4252" max="4252" width="69.42578125" style="1007" customWidth="1"/>
    <col min="4253" max="4276" width="13.7109375" style="1007" customWidth="1"/>
    <col min="4277" max="4277" width="17.140625" style="1007" customWidth="1"/>
    <col min="4278" max="4280" width="12.140625" style="1007" bestFit="1" customWidth="1"/>
    <col min="4281" max="4282" width="13.140625" style="1007" bestFit="1" customWidth="1"/>
    <col min="4283" max="4284" width="12.140625" style="1007" bestFit="1" customWidth="1"/>
    <col min="4285" max="4286" width="13.140625" style="1007" bestFit="1" customWidth="1"/>
    <col min="4287" max="4287" width="12.140625" style="1007" bestFit="1" customWidth="1"/>
    <col min="4288" max="4288" width="13.140625" style="1007" bestFit="1" customWidth="1"/>
    <col min="4289" max="4289" width="12.85546875" style="1007" bestFit="1" customWidth="1"/>
    <col min="4290" max="4296" width="12.140625" style="1007" bestFit="1" customWidth="1"/>
    <col min="4297" max="4297" width="12.85546875" style="1007" bestFit="1" customWidth="1"/>
    <col min="4298" max="4300" width="12.140625" style="1007" bestFit="1" customWidth="1"/>
    <col min="4301" max="4303" width="12.140625" style="1007" customWidth="1"/>
    <col min="4304" max="4306" width="12.140625" style="1007" bestFit="1" customWidth="1"/>
    <col min="4307" max="4331" width="9.140625" style="1007"/>
    <col min="4332" max="4332" width="58.140625" style="1007" customWidth="1"/>
    <col min="4333" max="4395" width="15.5703125" style="1007" customWidth="1"/>
    <col min="4396" max="4396" width="13.28515625" style="1007" customWidth="1"/>
    <col min="4397" max="4397" width="13.5703125" style="1007" customWidth="1"/>
    <col min="4398" max="4399" width="12.7109375" style="1007" customWidth="1"/>
    <col min="4400" max="4401" width="14" style="1007" customWidth="1"/>
    <col min="4402" max="4402" width="13.140625" style="1007" customWidth="1"/>
    <col min="4403" max="4403" width="13.5703125" style="1007" customWidth="1"/>
    <col min="4404" max="4404" width="13.42578125" style="1007" customWidth="1"/>
    <col min="4405" max="4405" width="58.42578125" style="1007" customWidth="1"/>
    <col min="4406" max="4407" width="13" style="1007" customWidth="1"/>
    <col min="4408" max="4408" width="14.5703125" style="1007" customWidth="1"/>
    <col min="4409" max="4409" width="14.7109375" style="1007" customWidth="1"/>
    <col min="4410" max="4412" width="12.5703125" style="1007" customWidth="1"/>
    <col min="4413" max="4413" width="12.7109375" style="1007" customWidth="1"/>
    <col min="4414" max="4414" width="14.140625" style="1007" customWidth="1"/>
    <col min="4415" max="4415" width="12.5703125" style="1007" customWidth="1"/>
    <col min="4416" max="4416" width="12.7109375" style="1007" customWidth="1"/>
    <col min="4417" max="4417" width="14.140625" style="1007" customWidth="1"/>
    <col min="4418" max="4419" width="13" style="1007" customWidth="1"/>
    <col min="4420" max="4420" width="14.5703125" style="1007" customWidth="1"/>
    <col min="4421" max="4507" width="9.140625" style="1007"/>
    <col min="4508" max="4508" width="69.42578125" style="1007" customWidth="1"/>
    <col min="4509" max="4532" width="13.7109375" style="1007" customWidth="1"/>
    <col min="4533" max="4533" width="17.140625" style="1007" customWidth="1"/>
    <col min="4534" max="4536" width="12.140625" style="1007" bestFit="1" customWidth="1"/>
    <col min="4537" max="4538" width="13.140625" style="1007" bestFit="1" customWidth="1"/>
    <col min="4539" max="4540" width="12.140625" style="1007" bestFit="1" customWidth="1"/>
    <col min="4541" max="4542" width="13.140625" style="1007" bestFit="1" customWidth="1"/>
    <col min="4543" max="4543" width="12.140625" style="1007" bestFit="1" customWidth="1"/>
    <col min="4544" max="4544" width="13.140625" style="1007" bestFit="1" customWidth="1"/>
    <col min="4545" max="4545" width="12.85546875" style="1007" bestFit="1" customWidth="1"/>
    <col min="4546" max="4552" width="12.140625" style="1007" bestFit="1" customWidth="1"/>
    <col min="4553" max="4553" width="12.85546875" style="1007" bestFit="1" customWidth="1"/>
    <col min="4554" max="4556" width="12.140625" style="1007" bestFit="1" customWidth="1"/>
    <col min="4557" max="4559" width="12.140625" style="1007" customWidth="1"/>
    <col min="4560" max="4562" width="12.140625" style="1007" bestFit="1" customWidth="1"/>
    <col min="4563" max="4587" width="9.140625" style="1007"/>
    <col min="4588" max="4588" width="58.140625" style="1007" customWidth="1"/>
    <col min="4589" max="4651" width="15.5703125" style="1007" customWidth="1"/>
    <col min="4652" max="4652" width="13.28515625" style="1007" customWidth="1"/>
    <col min="4653" max="4653" width="13.5703125" style="1007" customWidth="1"/>
    <col min="4654" max="4655" width="12.7109375" style="1007" customWidth="1"/>
    <col min="4656" max="4657" width="14" style="1007" customWidth="1"/>
    <col min="4658" max="4658" width="13.140625" style="1007" customWidth="1"/>
    <col min="4659" max="4659" width="13.5703125" style="1007" customWidth="1"/>
    <col min="4660" max="4660" width="13.42578125" style="1007" customWidth="1"/>
    <col min="4661" max="4661" width="58.42578125" style="1007" customWidth="1"/>
    <col min="4662" max="4663" width="13" style="1007" customWidth="1"/>
    <col min="4664" max="4664" width="14.5703125" style="1007" customWidth="1"/>
    <col min="4665" max="4665" width="14.7109375" style="1007" customWidth="1"/>
    <col min="4666" max="4668" width="12.5703125" style="1007" customWidth="1"/>
    <col min="4669" max="4669" width="12.7109375" style="1007" customWidth="1"/>
    <col min="4670" max="4670" width="14.140625" style="1007" customWidth="1"/>
    <col min="4671" max="4671" width="12.5703125" style="1007" customWidth="1"/>
    <col min="4672" max="4672" width="12.7109375" style="1007" customWidth="1"/>
    <col min="4673" max="4673" width="14.140625" style="1007" customWidth="1"/>
    <col min="4674" max="4675" width="13" style="1007" customWidth="1"/>
    <col min="4676" max="4676" width="14.5703125" style="1007" customWidth="1"/>
    <col min="4677" max="4763" width="9.140625" style="1007"/>
    <col min="4764" max="4764" width="69.42578125" style="1007" customWidth="1"/>
    <col min="4765" max="4788" width="13.7109375" style="1007" customWidth="1"/>
    <col min="4789" max="4789" width="17.140625" style="1007" customWidth="1"/>
    <col min="4790" max="4792" width="12.140625" style="1007" bestFit="1" customWidth="1"/>
    <col min="4793" max="4794" width="13.140625" style="1007" bestFit="1" customWidth="1"/>
    <col min="4795" max="4796" width="12.140625" style="1007" bestFit="1" customWidth="1"/>
    <col min="4797" max="4798" width="13.140625" style="1007" bestFit="1" customWidth="1"/>
    <col min="4799" max="4799" width="12.140625" style="1007" bestFit="1" customWidth="1"/>
    <col min="4800" max="4800" width="13.140625" style="1007" bestFit="1" customWidth="1"/>
    <col min="4801" max="4801" width="12.85546875" style="1007" bestFit="1" customWidth="1"/>
    <col min="4802" max="4808" width="12.140625" style="1007" bestFit="1" customWidth="1"/>
    <col min="4809" max="4809" width="12.85546875" style="1007" bestFit="1" customWidth="1"/>
    <col min="4810" max="4812" width="12.140625" style="1007" bestFit="1" customWidth="1"/>
    <col min="4813" max="4815" width="12.140625" style="1007" customWidth="1"/>
    <col min="4816" max="4818" width="12.140625" style="1007" bestFit="1" customWidth="1"/>
    <col min="4819" max="4843" width="9.140625" style="1007"/>
    <col min="4844" max="4844" width="58.140625" style="1007" customWidth="1"/>
    <col min="4845" max="4907" width="15.5703125" style="1007" customWidth="1"/>
    <col min="4908" max="4908" width="13.28515625" style="1007" customWidth="1"/>
    <col min="4909" max="4909" width="13.5703125" style="1007" customWidth="1"/>
    <col min="4910" max="4911" width="12.7109375" style="1007" customWidth="1"/>
    <col min="4912" max="4913" width="14" style="1007" customWidth="1"/>
    <col min="4914" max="4914" width="13.140625" style="1007" customWidth="1"/>
    <col min="4915" max="4915" width="13.5703125" style="1007" customWidth="1"/>
    <col min="4916" max="4916" width="13.42578125" style="1007" customWidth="1"/>
    <col min="4917" max="4917" width="58.42578125" style="1007" customWidth="1"/>
    <col min="4918" max="4919" width="13" style="1007" customWidth="1"/>
    <col min="4920" max="4920" width="14.5703125" style="1007" customWidth="1"/>
    <col min="4921" max="4921" width="14.7109375" style="1007" customWidth="1"/>
    <col min="4922" max="4924" width="12.5703125" style="1007" customWidth="1"/>
    <col min="4925" max="4925" width="12.7109375" style="1007" customWidth="1"/>
    <col min="4926" max="4926" width="14.140625" style="1007" customWidth="1"/>
    <col min="4927" max="4927" width="12.5703125" style="1007" customWidth="1"/>
    <col min="4928" max="4928" width="12.7109375" style="1007" customWidth="1"/>
    <col min="4929" max="4929" width="14.140625" style="1007" customWidth="1"/>
    <col min="4930" max="4931" width="13" style="1007" customWidth="1"/>
    <col min="4932" max="4932" width="14.5703125" style="1007" customWidth="1"/>
    <col min="4933" max="5019" width="9.140625" style="1007"/>
    <col min="5020" max="5020" width="69.42578125" style="1007" customWidth="1"/>
    <col min="5021" max="5044" width="13.7109375" style="1007" customWidth="1"/>
    <col min="5045" max="5045" width="17.140625" style="1007" customWidth="1"/>
    <col min="5046" max="5048" width="12.140625" style="1007" bestFit="1" customWidth="1"/>
    <col min="5049" max="5050" width="13.140625" style="1007" bestFit="1" customWidth="1"/>
    <col min="5051" max="5052" width="12.140625" style="1007" bestFit="1" customWidth="1"/>
    <col min="5053" max="5054" width="13.140625" style="1007" bestFit="1" customWidth="1"/>
    <col min="5055" max="5055" width="12.140625" style="1007" bestFit="1" customWidth="1"/>
    <col min="5056" max="5056" width="13.140625" style="1007" bestFit="1" customWidth="1"/>
    <col min="5057" max="5057" width="12.85546875" style="1007" bestFit="1" customWidth="1"/>
    <col min="5058" max="5064" width="12.140625" style="1007" bestFit="1" customWidth="1"/>
    <col min="5065" max="5065" width="12.85546875" style="1007" bestFit="1" customWidth="1"/>
    <col min="5066" max="5068" width="12.140625" style="1007" bestFit="1" customWidth="1"/>
    <col min="5069" max="5071" width="12.140625" style="1007" customWidth="1"/>
    <col min="5072" max="5074" width="12.140625" style="1007" bestFit="1" customWidth="1"/>
    <col min="5075" max="5099" width="9.140625" style="1007"/>
    <col min="5100" max="5100" width="58.140625" style="1007" customWidth="1"/>
    <col min="5101" max="5163" width="15.5703125" style="1007" customWidth="1"/>
    <col min="5164" max="5164" width="13.28515625" style="1007" customWidth="1"/>
    <col min="5165" max="5165" width="13.5703125" style="1007" customWidth="1"/>
    <col min="5166" max="5167" width="12.7109375" style="1007" customWidth="1"/>
    <col min="5168" max="5169" width="14" style="1007" customWidth="1"/>
    <col min="5170" max="5170" width="13.140625" style="1007" customWidth="1"/>
    <col min="5171" max="5171" width="13.5703125" style="1007" customWidth="1"/>
    <col min="5172" max="5172" width="13.42578125" style="1007" customWidth="1"/>
    <col min="5173" max="5173" width="58.42578125" style="1007" customWidth="1"/>
    <col min="5174" max="5175" width="13" style="1007" customWidth="1"/>
    <col min="5176" max="5176" width="14.5703125" style="1007" customWidth="1"/>
    <col min="5177" max="5177" width="14.7109375" style="1007" customWidth="1"/>
    <col min="5178" max="5180" width="12.5703125" style="1007" customWidth="1"/>
    <col min="5181" max="5181" width="12.7109375" style="1007" customWidth="1"/>
    <col min="5182" max="5182" width="14.140625" style="1007" customWidth="1"/>
    <col min="5183" max="5183" width="12.5703125" style="1007" customWidth="1"/>
    <col min="5184" max="5184" width="12.7109375" style="1007" customWidth="1"/>
    <col min="5185" max="5185" width="14.140625" style="1007" customWidth="1"/>
    <col min="5186" max="5187" width="13" style="1007" customWidth="1"/>
    <col min="5188" max="5188" width="14.5703125" style="1007" customWidth="1"/>
    <col min="5189" max="5275" width="9.140625" style="1007"/>
    <col min="5276" max="5276" width="69.42578125" style="1007" customWidth="1"/>
    <col min="5277" max="5300" width="13.7109375" style="1007" customWidth="1"/>
    <col min="5301" max="5301" width="17.140625" style="1007" customWidth="1"/>
    <col min="5302" max="5304" width="12.140625" style="1007" bestFit="1" customWidth="1"/>
    <col min="5305" max="5306" width="13.140625" style="1007" bestFit="1" customWidth="1"/>
    <col min="5307" max="5308" width="12.140625" style="1007" bestFit="1" customWidth="1"/>
    <col min="5309" max="5310" width="13.140625" style="1007" bestFit="1" customWidth="1"/>
    <col min="5311" max="5311" width="12.140625" style="1007" bestFit="1" customWidth="1"/>
    <col min="5312" max="5312" width="13.140625" style="1007" bestFit="1" customWidth="1"/>
    <col min="5313" max="5313" width="12.85546875" style="1007" bestFit="1" customWidth="1"/>
    <col min="5314" max="5320" width="12.140625" style="1007" bestFit="1" customWidth="1"/>
    <col min="5321" max="5321" width="12.85546875" style="1007" bestFit="1" customWidth="1"/>
    <col min="5322" max="5324" width="12.140625" style="1007" bestFit="1" customWidth="1"/>
    <col min="5325" max="5327" width="12.140625" style="1007" customWidth="1"/>
    <col min="5328" max="5330" width="12.140625" style="1007" bestFit="1" customWidth="1"/>
    <col min="5331" max="5355" width="9.140625" style="1007"/>
    <col min="5356" max="5356" width="58.140625" style="1007" customWidth="1"/>
    <col min="5357" max="5419" width="15.5703125" style="1007" customWidth="1"/>
    <col min="5420" max="5420" width="13.28515625" style="1007" customWidth="1"/>
    <col min="5421" max="5421" width="13.5703125" style="1007" customWidth="1"/>
    <col min="5422" max="5423" width="12.7109375" style="1007" customWidth="1"/>
    <col min="5424" max="5425" width="14" style="1007" customWidth="1"/>
    <col min="5426" max="5426" width="13.140625" style="1007" customWidth="1"/>
    <col min="5427" max="5427" width="13.5703125" style="1007" customWidth="1"/>
    <col min="5428" max="5428" width="13.42578125" style="1007" customWidth="1"/>
    <col min="5429" max="5429" width="58.42578125" style="1007" customWidth="1"/>
    <col min="5430" max="5431" width="13" style="1007" customWidth="1"/>
    <col min="5432" max="5432" width="14.5703125" style="1007" customWidth="1"/>
    <col min="5433" max="5433" width="14.7109375" style="1007" customWidth="1"/>
    <col min="5434" max="5436" width="12.5703125" style="1007" customWidth="1"/>
    <col min="5437" max="5437" width="12.7109375" style="1007" customWidth="1"/>
    <col min="5438" max="5438" width="14.140625" style="1007" customWidth="1"/>
    <col min="5439" max="5439" width="12.5703125" style="1007" customWidth="1"/>
    <col min="5440" max="5440" width="12.7109375" style="1007" customWidth="1"/>
    <col min="5441" max="5441" width="14.140625" style="1007" customWidth="1"/>
    <col min="5442" max="5443" width="13" style="1007" customWidth="1"/>
    <col min="5444" max="5444" width="14.5703125" style="1007" customWidth="1"/>
    <col min="5445" max="5531" width="9.140625" style="1007"/>
    <col min="5532" max="5532" width="69.42578125" style="1007" customWidth="1"/>
    <col min="5533" max="5556" width="13.7109375" style="1007" customWidth="1"/>
    <col min="5557" max="5557" width="17.140625" style="1007" customWidth="1"/>
    <col min="5558" max="5560" width="12.140625" style="1007" bestFit="1" customWidth="1"/>
    <col min="5561" max="5562" width="13.140625" style="1007" bestFit="1" customWidth="1"/>
    <col min="5563" max="5564" width="12.140625" style="1007" bestFit="1" customWidth="1"/>
    <col min="5565" max="5566" width="13.140625" style="1007" bestFit="1" customWidth="1"/>
    <col min="5567" max="5567" width="12.140625" style="1007" bestFit="1" customWidth="1"/>
    <col min="5568" max="5568" width="13.140625" style="1007" bestFit="1" customWidth="1"/>
    <col min="5569" max="5569" width="12.85546875" style="1007" bestFit="1" customWidth="1"/>
    <col min="5570" max="5576" width="12.140625" style="1007" bestFit="1" customWidth="1"/>
    <col min="5577" max="5577" width="12.85546875" style="1007" bestFit="1" customWidth="1"/>
    <col min="5578" max="5580" width="12.140625" style="1007" bestFit="1" customWidth="1"/>
    <col min="5581" max="5583" width="12.140625" style="1007" customWidth="1"/>
    <col min="5584" max="5586" width="12.140625" style="1007" bestFit="1" customWidth="1"/>
    <col min="5587" max="5611" width="9.140625" style="1007"/>
    <col min="5612" max="5612" width="58.140625" style="1007" customWidth="1"/>
    <col min="5613" max="5675" width="15.5703125" style="1007" customWidth="1"/>
    <col min="5676" max="5676" width="13.28515625" style="1007" customWidth="1"/>
    <col min="5677" max="5677" width="13.5703125" style="1007" customWidth="1"/>
    <col min="5678" max="5679" width="12.7109375" style="1007" customWidth="1"/>
    <col min="5680" max="5681" width="14" style="1007" customWidth="1"/>
    <col min="5682" max="5682" width="13.140625" style="1007" customWidth="1"/>
    <col min="5683" max="5683" width="13.5703125" style="1007" customWidth="1"/>
    <col min="5684" max="5684" width="13.42578125" style="1007" customWidth="1"/>
    <col min="5685" max="5685" width="58.42578125" style="1007" customWidth="1"/>
    <col min="5686" max="5687" width="13" style="1007" customWidth="1"/>
    <col min="5688" max="5688" width="14.5703125" style="1007" customWidth="1"/>
    <col min="5689" max="5689" width="14.7109375" style="1007" customWidth="1"/>
    <col min="5690" max="5692" width="12.5703125" style="1007" customWidth="1"/>
    <col min="5693" max="5693" width="12.7109375" style="1007" customWidth="1"/>
    <col min="5694" max="5694" width="14.140625" style="1007" customWidth="1"/>
    <col min="5695" max="5695" width="12.5703125" style="1007" customWidth="1"/>
    <col min="5696" max="5696" width="12.7109375" style="1007" customWidth="1"/>
    <col min="5697" max="5697" width="14.140625" style="1007" customWidth="1"/>
    <col min="5698" max="5699" width="13" style="1007" customWidth="1"/>
    <col min="5700" max="5700" width="14.5703125" style="1007" customWidth="1"/>
    <col min="5701" max="5787" width="9.140625" style="1007"/>
    <col min="5788" max="5788" width="69.42578125" style="1007" customWidth="1"/>
    <col min="5789" max="5812" width="13.7109375" style="1007" customWidth="1"/>
    <col min="5813" max="5813" width="17.140625" style="1007" customWidth="1"/>
    <col min="5814" max="5816" width="12.140625" style="1007" bestFit="1" customWidth="1"/>
    <col min="5817" max="5818" width="13.140625" style="1007" bestFit="1" customWidth="1"/>
    <col min="5819" max="5820" width="12.140625" style="1007" bestFit="1" customWidth="1"/>
    <col min="5821" max="5822" width="13.140625" style="1007" bestFit="1" customWidth="1"/>
    <col min="5823" max="5823" width="12.140625" style="1007" bestFit="1" customWidth="1"/>
    <col min="5824" max="5824" width="13.140625" style="1007" bestFit="1" customWidth="1"/>
    <col min="5825" max="5825" width="12.85546875" style="1007" bestFit="1" customWidth="1"/>
    <col min="5826" max="5832" width="12.140625" style="1007" bestFit="1" customWidth="1"/>
    <col min="5833" max="5833" width="12.85546875" style="1007" bestFit="1" customWidth="1"/>
    <col min="5834" max="5836" width="12.140625" style="1007" bestFit="1" customWidth="1"/>
    <col min="5837" max="5839" width="12.140625" style="1007" customWidth="1"/>
    <col min="5840" max="5842" width="12.140625" style="1007" bestFit="1" customWidth="1"/>
    <col min="5843" max="5867" width="9.140625" style="1007"/>
    <col min="5868" max="5868" width="58.140625" style="1007" customWidth="1"/>
    <col min="5869" max="5931" width="15.5703125" style="1007" customWidth="1"/>
    <col min="5932" max="5932" width="13.28515625" style="1007" customWidth="1"/>
    <col min="5933" max="5933" width="13.5703125" style="1007" customWidth="1"/>
    <col min="5934" max="5935" width="12.7109375" style="1007" customWidth="1"/>
    <col min="5936" max="5937" width="14" style="1007" customWidth="1"/>
    <col min="5938" max="5938" width="13.140625" style="1007" customWidth="1"/>
    <col min="5939" max="5939" width="13.5703125" style="1007" customWidth="1"/>
    <col min="5940" max="5940" width="13.42578125" style="1007" customWidth="1"/>
    <col min="5941" max="5941" width="58.42578125" style="1007" customWidth="1"/>
    <col min="5942" max="5943" width="13" style="1007" customWidth="1"/>
    <col min="5944" max="5944" width="14.5703125" style="1007" customWidth="1"/>
    <col min="5945" max="5945" width="14.7109375" style="1007" customWidth="1"/>
    <col min="5946" max="5948" width="12.5703125" style="1007" customWidth="1"/>
    <col min="5949" max="5949" width="12.7109375" style="1007" customWidth="1"/>
    <col min="5950" max="5950" width="14.140625" style="1007" customWidth="1"/>
    <col min="5951" max="5951" width="12.5703125" style="1007" customWidth="1"/>
    <col min="5952" max="5952" width="12.7109375" style="1007" customWidth="1"/>
    <col min="5953" max="5953" width="14.140625" style="1007" customWidth="1"/>
    <col min="5954" max="5955" width="13" style="1007" customWidth="1"/>
    <col min="5956" max="5956" width="14.5703125" style="1007" customWidth="1"/>
    <col min="5957" max="6043" width="9.140625" style="1007"/>
    <col min="6044" max="6044" width="69.42578125" style="1007" customWidth="1"/>
    <col min="6045" max="6068" width="13.7109375" style="1007" customWidth="1"/>
    <col min="6069" max="6069" width="17.140625" style="1007" customWidth="1"/>
    <col min="6070" max="6072" width="12.140625" style="1007" bestFit="1" customWidth="1"/>
    <col min="6073" max="6074" width="13.140625" style="1007" bestFit="1" customWidth="1"/>
    <col min="6075" max="6076" width="12.140625" style="1007" bestFit="1" customWidth="1"/>
    <col min="6077" max="6078" width="13.140625" style="1007" bestFit="1" customWidth="1"/>
    <col min="6079" max="6079" width="12.140625" style="1007" bestFit="1" customWidth="1"/>
    <col min="6080" max="6080" width="13.140625" style="1007" bestFit="1" customWidth="1"/>
    <col min="6081" max="6081" width="12.85546875" style="1007" bestFit="1" customWidth="1"/>
    <col min="6082" max="6088" width="12.140625" style="1007" bestFit="1" customWidth="1"/>
    <col min="6089" max="6089" width="12.85546875" style="1007" bestFit="1" customWidth="1"/>
    <col min="6090" max="6092" width="12.140625" style="1007" bestFit="1" customWidth="1"/>
    <col min="6093" max="6095" width="12.140625" style="1007" customWidth="1"/>
    <col min="6096" max="6098" width="12.140625" style="1007" bestFit="1" customWidth="1"/>
    <col min="6099" max="6123" width="9.140625" style="1007"/>
    <col min="6124" max="6124" width="58.140625" style="1007" customWidth="1"/>
    <col min="6125" max="6187" width="15.5703125" style="1007" customWidth="1"/>
    <col min="6188" max="6188" width="13.28515625" style="1007" customWidth="1"/>
    <col min="6189" max="6189" width="13.5703125" style="1007" customWidth="1"/>
    <col min="6190" max="6191" width="12.7109375" style="1007" customWidth="1"/>
    <col min="6192" max="6193" width="14" style="1007" customWidth="1"/>
    <col min="6194" max="6194" width="13.140625" style="1007" customWidth="1"/>
    <col min="6195" max="6195" width="13.5703125" style="1007" customWidth="1"/>
    <col min="6196" max="6196" width="13.42578125" style="1007" customWidth="1"/>
    <col min="6197" max="6197" width="58.42578125" style="1007" customWidth="1"/>
    <col min="6198" max="6199" width="13" style="1007" customWidth="1"/>
    <col min="6200" max="6200" width="14.5703125" style="1007" customWidth="1"/>
    <col min="6201" max="6201" width="14.7109375" style="1007" customWidth="1"/>
    <col min="6202" max="6204" width="12.5703125" style="1007" customWidth="1"/>
    <col min="6205" max="6205" width="12.7109375" style="1007" customWidth="1"/>
    <col min="6206" max="6206" width="14.140625" style="1007" customWidth="1"/>
    <col min="6207" max="6207" width="12.5703125" style="1007" customWidth="1"/>
    <col min="6208" max="6208" width="12.7109375" style="1007" customWidth="1"/>
    <col min="6209" max="6209" width="14.140625" style="1007" customWidth="1"/>
    <col min="6210" max="6211" width="13" style="1007" customWidth="1"/>
    <col min="6212" max="6212" width="14.5703125" style="1007" customWidth="1"/>
    <col min="6213" max="6299" width="9.140625" style="1007"/>
    <col min="6300" max="6300" width="69.42578125" style="1007" customWidth="1"/>
    <col min="6301" max="6324" width="13.7109375" style="1007" customWidth="1"/>
    <col min="6325" max="6325" width="17.140625" style="1007" customWidth="1"/>
    <col min="6326" max="6328" width="12.140625" style="1007" bestFit="1" customWidth="1"/>
    <col min="6329" max="6330" width="13.140625" style="1007" bestFit="1" customWidth="1"/>
    <col min="6331" max="6332" width="12.140625" style="1007" bestFit="1" customWidth="1"/>
    <col min="6333" max="6334" width="13.140625" style="1007" bestFit="1" customWidth="1"/>
    <col min="6335" max="6335" width="12.140625" style="1007" bestFit="1" customWidth="1"/>
    <col min="6336" max="6336" width="13.140625" style="1007" bestFit="1" customWidth="1"/>
    <col min="6337" max="6337" width="12.85546875" style="1007" bestFit="1" customWidth="1"/>
    <col min="6338" max="6344" width="12.140625" style="1007" bestFit="1" customWidth="1"/>
    <col min="6345" max="6345" width="12.85546875" style="1007" bestFit="1" customWidth="1"/>
    <col min="6346" max="6348" width="12.140625" style="1007" bestFit="1" customWidth="1"/>
    <col min="6349" max="6351" width="12.140625" style="1007" customWidth="1"/>
    <col min="6352" max="6354" width="12.140625" style="1007" bestFit="1" customWidth="1"/>
    <col min="6355" max="6379" width="9.140625" style="1007"/>
    <col min="6380" max="6380" width="58.140625" style="1007" customWidth="1"/>
    <col min="6381" max="6443" width="15.5703125" style="1007" customWidth="1"/>
    <col min="6444" max="6444" width="13.28515625" style="1007" customWidth="1"/>
    <col min="6445" max="6445" width="13.5703125" style="1007" customWidth="1"/>
    <col min="6446" max="6447" width="12.7109375" style="1007" customWidth="1"/>
    <col min="6448" max="6449" width="14" style="1007" customWidth="1"/>
    <col min="6450" max="6450" width="13.140625" style="1007" customWidth="1"/>
    <col min="6451" max="6451" width="13.5703125" style="1007" customWidth="1"/>
    <col min="6452" max="6452" width="13.42578125" style="1007" customWidth="1"/>
    <col min="6453" max="6453" width="58.42578125" style="1007" customWidth="1"/>
    <col min="6454" max="6455" width="13" style="1007" customWidth="1"/>
    <col min="6456" max="6456" width="14.5703125" style="1007" customWidth="1"/>
    <col min="6457" max="6457" width="14.7109375" style="1007" customWidth="1"/>
    <col min="6458" max="6460" width="12.5703125" style="1007" customWidth="1"/>
    <col min="6461" max="6461" width="12.7109375" style="1007" customWidth="1"/>
    <col min="6462" max="6462" width="14.140625" style="1007" customWidth="1"/>
    <col min="6463" max="6463" width="12.5703125" style="1007" customWidth="1"/>
    <col min="6464" max="6464" width="12.7109375" style="1007" customWidth="1"/>
    <col min="6465" max="6465" width="14.140625" style="1007" customWidth="1"/>
    <col min="6466" max="6467" width="13" style="1007" customWidth="1"/>
    <col min="6468" max="6468" width="14.5703125" style="1007" customWidth="1"/>
    <col min="6469" max="6555" width="9.140625" style="1007"/>
    <col min="6556" max="6556" width="69.42578125" style="1007" customWidth="1"/>
    <col min="6557" max="6580" width="13.7109375" style="1007" customWidth="1"/>
    <col min="6581" max="6581" width="17.140625" style="1007" customWidth="1"/>
    <col min="6582" max="6584" width="12.140625" style="1007" bestFit="1" customWidth="1"/>
    <col min="6585" max="6586" width="13.140625" style="1007" bestFit="1" customWidth="1"/>
    <col min="6587" max="6588" width="12.140625" style="1007" bestFit="1" customWidth="1"/>
    <col min="6589" max="6590" width="13.140625" style="1007" bestFit="1" customWidth="1"/>
    <col min="6591" max="6591" width="12.140625" style="1007" bestFit="1" customWidth="1"/>
    <col min="6592" max="6592" width="13.140625" style="1007" bestFit="1" customWidth="1"/>
    <col min="6593" max="6593" width="12.85546875" style="1007" bestFit="1" customWidth="1"/>
    <col min="6594" max="6600" width="12.140625" style="1007" bestFit="1" customWidth="1"/>
    <col min="6601" max="6601" width="12.85546875" style="1007" bestFit="1" customWidth="1"/>
    <col min="6602" max="6604" width="12.140625" style="1007" bestFit="1" customWidth="1"/>
    <col min="6605" max="6607" width="12.140625" style="1007" customWidth="1"/>
    <col min="6608" max="6610" width="12.140625" style="1007" bestFit="1" customWidth="1"/>
    <col min="6611" max="6635" width="9.140625" style="1007"/>
    <col min="6636" max="6636" width="58.140625" style="1007" customWidth="1"/>
    <col min="6637" max="6699" width="15.5703125" style="1007" customWidth="1"/>
    <col min="6700" max="6700" width="13.28515625" style="1007" customWidth="1"/>
    <col min="6701" max="6701" width="13.5703125" style="1007" customWidth="1"/>
    <col min="6702" max="6703" width="12.7109375" style="1007" customWidth="1"/>
    <col min="6704" max="6705" width="14" style="1007" customWidth="1"/>
    <col min="6706" max="6706" width="13.140625" style="1007" customWidth="1"/>
    <col min="6707" max="6707" width="13.5703125" style="1007" customWidth="1"/>
    <col min="6708" max="6708" width="13.42578125" style="1007" customWidth="1"/>
    <col min="6709" max="6709" width="58.42578125" style="1007" customWidth="1"/>
    <col min="6710" max="6711" width="13" style="1007" customWidth="1"/>
    <col min="6712" max="6712" width="14.5703125" style="1007" customWidth="1"/>
    <col min="6713" max="6713" width="14.7109375" style="1007" customWidth="1"/>
    <col min="6714" max="6716" width="12.5703125" style="1007" customWidth="1"/>
    <col min="6717" max="6717" width="12.7109375" style="1007" customWidth="1"/>
    <col min="6718" max="6718" width="14.140625" style="1007" customWidth="1"/>
    <col min="6719" max="6719" width="12.5703125" style="1007" customWidth="1"/>
    <col min="6720" max="6720" width="12.7109375" style="1007" customWidth="1"/>
    <col min="6721" max="6721" width="14.140625" style="1007" customWidth="1"/>
    <col min="6722" max="6723" width="13" style="1007" customWidth="1"/>
    <col min="6724" max="6724" width="14.5703125" style="1007" customWidth="1"/>
    <col min="6725" max="6811" width="9.140625" style="1007"/>
    <col min="6812" max="6812" width="69.42578125" style="1007" customWidth="1"/>
    <col min="6813" max="6836" width="13.7109375" style="1007" customWidth="1"/>
    <col min="6837" max="6837" width="17.140625" style="1007" customWidth="1"/>
    <col min="6838" max="6840" width="12.140625" style="1007" bestFit="1" customWidth="1"/>
    <col min="6841" max="6842" width="13.140625" style="1007" bestFit="1" customWidth="1"/>
    <col min="6843" max="6844" width="12.140625" style="1007" bestFit="1" customWidth="1"/>
    <col min="6845" max="6846" width="13.140625" style="1007" bestFit="1" customWidth="1"/>
    <col min="6847" max="6847" width="12.140625" style="1007" bestFit="1" customWidth="1"/>
    <col min="6848" max="6848" width="13.140625" style="1007" bestFit="1" customWidth="1"/>
    <col min="6849" max="6849" width="12.85546875" style="1007" bestFit="1" customWidth="1"/>
    <col min="6850" max="6856" width="12.140625" style="1007" bestFit="1" customWidth="1"/>
    <col min="6857" max="6857" width="12.85546875" style="1007" bestFit="1" customWidth="1"/>
    <col min="6858" max="6860" width="12.140625" style="1007" bestFit="1" customWidth="1"/>
    <col min="6861" max="6863" width="12.140625" style="1007" customWidth="1"/>
    <col min="6864" max="6866" width="12.140625" style="1007" bestFit="1" customWidth="1"/>
    <col min="6867" max="6891" width="9.140625" style="1007"/>
    <col min="6892" max="6892" width="58.140625" style="1007" customWidth="1"/>
    <col min="6893" max="6955" width="15.5703125" style="1007" customWidth="1"/>
    <col min="6956" max="6956" width="13.28515625" style="1007" customWidth="1"/>
    <col min="6957" max="6957" width="13.5703125" style="1007" customWidth="1"/>
    <col min="6958" max="6959" width="12.7109375" style="1007" customWidth="1"/>
    <col min="6960" max="6961" width="14" style="1007" customWidth="1"/>
    <col min="6962" max="6962" width="13.140625" style="1007" customWidth="1"/>
    <col min="6963" max="6963" width="13.5703125" style="1007" customWidth="1"/>
    <col min="6964" max="6964" width="13.42578125" style="1007" customWidth="1"/>
    <col min="6965" max="6965" width="58.42578125" style="1007" customWidth="1"/>
    <col min="6966" max="6967" width="13" style="1007" customWidth="1"/>
    <col min="6968" max="6968" width="14.5703125" style="1007" customWidth="1"/>
    <col min="6969" max="6969" width="14.7109375" style="1007" customWidth="1"/>
    <col min="6970" max="6972" width="12.5703125" style="1007" customWidth="1"/>
    <col min="6973" max="6973" width="12.7109375" style="1007" customWidth="1"/>
    <col min="6974" max="6974" width="14.140625" style="1007" customWidth="1"/>
    <col min="6975" max="6975" width="12.5703125" style="1007" customWidth="1"/>
    <col min="6976" max="6976" width="12.7109375" style="1007" customWidth="1"/>
    <col min="6977" max="6977" width="14.140625" style="1007" customWidth="1"/>
    <col min="6978" max="6979" width="13" style="1007" customWidth="1"/>
    <col min="6980" max="6980" width="14.5703125" style="1007" customWidth="1"/>
    <col min="6981" max="7067" width="9.140625" style="1007"/>
    <col min="7068" max="7068" width="69.42578125" style="1007" customWidth="1"/>
    <col min="7069" max="7092" width="13.7109375" style="1007" customWidth="1"/>
    <col min="7093" max="7093" width="17.140625" style="1007" customWidth="1"/>
    <col min="7094" max="7096" width="12.140625" style="1007" bestFit="1" customWidth="1"/>
    <col min="7097" max="7098" width="13.140625" style="1007" bestFit="1" customWidth="1"/>
    <col min="7099" max="7100" width="12.140625" style="1007" bestFit="1" customWidth="1"/>
    <col min="7101" max="7102" width="13.140625" style="1007" bestFit="1" customWidth="1"/>
    <col min="7103" max="7103" width="12.140625" style="1007" bestFit="1" customWidth="1"/>
    <col min="7104" max="7104" width="13.140625" style="1007" bestFit="1" customWidth="1"/>
    <col min="7105" max="7105" width="12.85546875" style="1007" bestFit="1" customWidth="1"/>
    <col min="7106" max="7112" width="12.140625" style="1007" bestFit="1" customWidth="1"/>
    <col min="7113" max="7113" width="12.85546875" style="1007" bestFit="1" customWidth="1"/>
    <col min="7114" max="7116" width="12.140625" style="1007" bestFit="1" customWidth="1"/>
    <col min="7117" max="7119" width="12.140625" style="1007" customWidth="1"/>
    <col min="7120" max="7122" width="12.140625" style="1007" bestFit="1" customWidth="1"/>
    <col min="7123" max="7147" width="9.140625" style="1007"/>
    <col min="7148" max="7148" width="58.140625" style="1007" customWidth="1"/>
    <col min="7149" max="7211" width="15.5703125" style="1007" customWidth="1"/>
    <col min="7212" max="7212" width="13.28515625" style="1007" customWidth="1"/>
    <col min="7213" max="7213" width="13.5703125" style="1007" customWidth="1"/>
    <col min="7214" max="7215" width="12.7109375" style="1007" customWidth="1"/>
    <col min="7216" max="7217" width="14" style="1007" customWidth="1"/>
    <col min="7218" max="7218" width="13.140625" style="1007" customWidth="1"/>
    <col min="7219" max="7219" width="13.5703125" style="1007" customWidth="1"/>
    <col min="7220" max="7220" width="13.42578125" style="1007" customWidth="1"/>
    <col min="7221" max="7221" width="58.42578125" style="1007" customWidth="1"/>
    <col min="7222" max="7223" width="13" style="1007" customWidth="1"/>
    <col min="7224" max="7224" width="14.5703125" style="1007" customWidth="1"/>
    <col min="7225" max="7225" width="14.7109375" style="1007" customWidth="1"/>
    <col min="7226" max="7228" width="12.5703125" style="1007" customWidth="1"/>
    <col min="7229" max="7229" width="12.7109375" style="1007" customWidth="1"/>
    <col min="7230" max="7230" width="14.140625" style="1007" customWidth="1"/>
    <col min="7231" max="7231" width="12.5703125" style="1007" customWidth="1"/>
    <col min="7232" max="7232" width="12.7109375" style="1007" customWidth="1"/>
    <col min="7233" max="7233" width="14.140625" style="1007" customWidth="1"/>
    <col min="7234" max="7235" width="13" style="1007" customWidth="1"/>
    <col min="7236" max="7236" width="14.5703125" style="1007" customWidth="1"/>
    <col min="7237" max="7323" width="9.140625" style="1007"/>
    <col min="7324" max="7324" width="69.42578125" style="1007" customWidth="1"/>
    <col min="7325" max="7348" width="13.7109375" style="1007" customWidth="1"/>
    <col min="7349" max="7349" width="17.140625" style="1007" customWidth="1"/>
    <col min="7350" max="7352" width="12.140625" style="1007" bestFit="1" customWidth="1"/>
    <col min="7353" max="7354" width="13.140625" style="1007" bestFit="1" customWidth="1"/>
    <col min="7355" max="7356" width="12.140625" style="1007" bestFit="1" customWidth="1"/>
    <col min="7357" max="7358" width="13.140625" style="1007" bestFit="1" customWidth="1"/>
    <col min="7359" max="7359" width="12.140625" style="1007" bestFit="1" customWidth="1"/>
    <col min="7360" max="7360" width="13.140625" style="1007" bestFit="1" customWidth="1"/>
    <col min="7361" max="7361" width="12.85546875" style="1007" bestFit="1" customWidth="1"/>
    <col min="7362" max="7368" width="12.140625" style="1007" bestFit="1" customWidth="1"/>
    <col min="7369" max="7369" width="12.85546875" style="1007" bestFit="1" customWidth="1"/>
    <col min="7370" max="7372" width="12.140625" style="1007" bestFit="1" customWidth="1"/>
    <col min="7373" max="7375" width="12.140625" style="1007" customWidth="1"/>
    <col min="7376" max="7378" width="12.140625" style="1007" bestFit="1" customWidth="1"/>
    <col min="7379" max="7403" width="9.140625" style="1007"/>
    <col min="7404" max="7404" width="58.140625" style="1007" customWidth="1"/>
    <col min="7405" max="7467" width="15.5703125" style="1007" customWidth="1"/>
    <col min="7468" max="7468" width="13.28515625" style="1007" customWidth="1"/>
    <col min="7469" max="7469" width="13.5703125" style="1007" customWidth="1"/>
    <col min="7470" max="7471" width="12.7109375" style="1007" customWidth="1"/>
    <col min="7472" max="7473" width="14" style="1007" customWidth="1"/>
    <col min="7474" max="7474" width="13.140625" style="1007" customWidth="1"/>
    <col min="7475" max="7475" width="13.5703125" style="1007" customWidth="1"/>
    <col min="7476" max="7476" width="13.42578125" style="1007" customWidth="1"/>
    <col min="7477" max="7477" width="58.42578125" style="1007" customWidth="1"/>
    <col min="7478" max="7479" width="13" style="1007" customWidth="1"/>
    <col min="7480" max="7480" width="14.5703125" style="1007" customWidth="1"/>
    <col min="7481" max="7481" width="14.7109375" style="1007" customWidth="1"/>
    <col min="7482" max="7484" width="12.5703125" style="1007" customWidth="1"/>
    <col min="7485" max="7485" width="12.7109375" style="1007" customWidth="1"/>
    <col min="7486" max="7486" width="14.140625" style="1007" customWidth="1"/>
    <col min="7487" max="7487" width="12.5703125" style="1007" customWidth="1"/>
    <col min="7488" max="7488" width="12.7109375" style="1007" customWidth="1"/>
    <col min="7489" max="7489" width="14.140625" style="1007" customWidth="1"/>
    <col min="7490" max="7491" width="13" style="1007" customWidth="1"/>
    <col min="7492" max="7492" width="14.5703125" style="1007" customWidth="1"/>
    <col min="7493" max="7579" width="9.140625" style="1007"/>
    <col min="7580" max="7580" width="69.42578125" style="1007" customWidth="1"/>
    <col min="7581" max="7604" width="13.7109375" style="1007" customWidth="1"/>
    <col min="7605" max="7605" width="17.140625" style="1007" customWidth="1"/>
    <col min="7606" max="7608" width="12.140625" style="1007" bestFit="1" customWidth="1"/>
    <col min="7609" max="7610" width="13.140625" style="1007" bestFit="1" customWidth="1"/>
    <col min="7611" max="7612" width="12.140625" style="1007" bestFit="1" customWidth="1"/>
    <col min="7613" max="7614" width="13.140625" style="1007" bestFit="1" customWidth="1"/>
    <col min="7615" max="7615" width="12.140625" style="1007" bestFit="1" customWidth="1"/>
    <col min="7616" max="7616" width="13.140625" style="1007" bestFit="1" customWidth="1"/>
    <col min="7617" max="7617" width="12.85546875" style="1007" bestFit="1" customWidth="1"/>
    <col min="7618" max="7624" width="12.140625" style="1007" bestFit="1" customWidth="1"/>
    <col min="7625" max="7625" width="12.85546875" style="1007" bestFit="1" customWidth="1"/>
    <col min="7626" max="7628" width="12.140625" style="1007" bestFit="1" customWidth="1"/>
    <col min="7629" max="7631" width="12.140625" style="1007" customWidth="1"/>
    <col min="7632" max="7634" width="12.140625" style="1007" bestFit="1" customWidth="1"/>
    <col min="7635" max="7659" width="9.140625" style="1007"/>
    <col min="7660" max="7660" width="58.140625" style="1007" customWidth="1"/>
    <col min="7661" max="7723" width="15.5703125" style="1007" customWidth="1"/>
    <col min="7724" max="7724" width="13.28515625" style="1007" customWidth="1"/>
    <col min="7725" max="7725" width="13.5703125" style="1007" customWidth="1"/>
    <col min="7726" max="7727" width="12.7109375" style="1007" customWidth="1"/>
    <col min="7728" max="7729" width="14" style="1007" customWidth="1"/>
    <col min="7730" max="7730" width="13.140625" style="1007" customWidth="1"/>
    <col min="7731" max="7731" width="13.5703125" style="1007" customWidth="1"/>
    <col min="7732" max="7732" width="13.42578125" style="1007" customWidth="1"/>
    <col min="7733" max="7733" width="58.42578125" style="1007" customWidth="1"/>
    <col min="7734" max="7735" width="13" style="1007" customWidth="1"/>
    <col min="7736" max="7736" width="14.5703125" style="1007" customWidth="1"/>
    <col min="7737" max="7737" width="14.7109375" style="1007" customWidth="1"/>
    <col min="7738" max="7740" width="12.5703125" style="1007" customWidth="1"/>
    <col min="7741" max="7741" width="12.7109375" style="1007" customWidth="1"/>
    <col min="7742" max="7742" width="14.140625" style="1007" customWidth="1"/>
    <col min="7743" max="7743" width="12.5703125" style="1007" customWidth="1"/>
    <col min="7744" max="7744" width="12.7109375" style="1007" customWidth="1"/>
    <col min="7745" max="7745" width="14.140625" style="1007" customWidth="1"/>
    <col min="7746" max="7747" width="13" style="1007" customWidth="1"/>
    <col min="7748" max="7748" width="14.5703125" style="1007" customWidth="1"/>
    <col min="7749" max="7835" width="9.140625" style="1007"/>
    <col min="7836" max="7836" width="69.42578125" style="1007" customWidth="1"/>
    <col min="7837" max="7860" width="13.7109375" style="1007" customWidth="1"/>
    <col min="7861" max="7861" width="17.140625" style="1007" customWidth="1"/>
    <col min="7862" max="7864" width="12.140625" style="1007" bestFit="1" customWidth="1"/>
    <col min="7865" max="7866" width="13.140625" style="1007" bestFit="1" customWidth="1"/>
    <col min="7867" max="7868" width="12.140625" style="1007" bestFit="1" customWidth="1"/>
    <col min="7869" max="7870" width="13.140625" style="1007" bestFit="1" customWidth="1"/>
    <col min="7871" max="7871" width="12.140625" style="1007" bestFit="1" customWidth="1"/>
    <col min="7872" max="7872" width="13.140625" style="1007" bestFit="1" customWidth="1"/>
    <col min="7873" max="7873" width="12.85546875" style="1007" bestFit="1" customWidth="1"/>
    <col min="7874" max="7880" width="12.140625" style="1007" bestFit="1" customWidth="1"/>
    <col min="7881" max="7881" width="12.85546875" style="1007" bestFit="1" customWidth="1"/>
    <col min="7882" max="7884" width="12.140625" style="1007" bestFit="1" customWidth="1"/>
    <col min="7885" max="7887" width="12.140625" style="1007" customWidth="1"/>
    <col min="7888" max="7890" width="12.140625" style="1007" bestFit="1" customWidth="1"/>
    <col min="7891" max="7915" width="9.140625" style="1007"/>
    <col min="7916" max="7916" width="58.140625" style="1007" customWidth="1"/>
    <col min="7917" max="7979" width="15.5703125" style="1007" customWidth="1"/>
    <col min="7980" max="7980" width="13.28515625" style="1007" customWidth="1"/>
    <col min="7981" max="7981" width="13.5703125" style="1007" customWidth="1"/>
    <col min="7982" max="7983" width="12.7109375" style="1007" customWidth="1"/>
    <col min="7984" max="7985" width="14" style="1007" customWidth="1"/>
    <col min="7986" max="7986" width="13.140625" style="1007" customWidth="1"/>
    <col min="7987" max="7987" width="13.5703125" style="1007" customWidth="1"/>
    <col min="7988" max="7988" width="13.42578125" style="1007" customWidth="1"/>
    <col min="7989" max="7989" width="58.42578125" style="1007" customWidth="1"/>
    <col min="7990" max="7991" width="13" style="1007" customWidth="1"/>
    <col min="7992" max="7992" width="14.5703125" style="1007" customWidth="1"/>
    <col min="7993" max="7993" width="14.7109375" style="1007" customWidth="1"/>
    <col min="7994" max="7996" width="12.5703125" style="1007" customWidth="1"/>
    <col min="7997" max="7997" width="12.7109375" style="1007" customWidth="1"/>
    <col min="7998" max="7998" width="14.140625" style="1007" customWidth="1"/>
    <col min="7999" max="7999" width="12.5703125" style="1007" customWidth="1"/>
    <col min="8000" max="8000" width="12.7109375" style="1007" customWidth="1"/>
    <col min="8001" max="8001" width="14.140625" style="1007" customWidth="1"/>
    <col min="8002" max="8003" width="13" style="1007" customWidth="1"/>
    <col min="8004" max="8004" width="14.5703125" style="1007" customWidth="1"/>
    <col min="8005" max="8091" width="9.140625" style="1007"/>
    <col min="8092" max="8092" width="69.42578125" style="1007" customWidth="1"/>
    <col min="8093" max="8116" width="13.7109375" style="1007" customWidth="1"/>
    <col min="8117" max="8117" width="17.140625" style="1007" customWidth="1"/>
    <col min="8118" max="8120" width="12.140625" style="1007" bestFit="1" customWidth="1"/>
    <col min="8121" max="8122" width="13.140625" style="1007" bestFit="1" customWidth="1"/>
    <col min="8123" max="8124" width="12.140625" style="1007" bestFit="1" customWidth="1"/>
    <col min="8125" max="8126" width="13.140625" style="1007" bestFit="1" customWidth="1"/>
    <col min="8127" max="8127" width="12.140625" style="1007" bestFit="1" customWidth="1"/>
    <col min="8128" max="8128" width="13.140625" style="1007" bestFit="1" customWidth="1"/>
    <col min="8129" max="8129" width="12.85546875" style="1007" bestFit="1" customWidth="1"/>
    <col min="8130" max="8136" width="12.140625" style="1007" bestFit="1" customWidth="1"/>
    <col min="8137" max="8137" width="12.85546875" style="1007" bestFit="1" customWidth="1"/>
    <col min="8138" max="8140" width="12.140625" style="1007" bestFit="1" customWidth="1"/>
    <col min="8141" max="8143" width="12.140625" style="1007" customWidth="1"/>
    <col min="8144" max="8146" width="12.140625" style="1007" bestFit="1" customWidth="1"/>
    <col min="8147" max="8171" width="9.140625" style="1007"/>
    <col min="8172" max="8172" width="58.140625" style="1007" customWidth="1"/>
    <col min="8173" max="8235" width="15.5703125" style="1007" customWidth="1"/>
    <col min="8236" max="8236" width="13.28515625" style="1007" customWidth="1"/>
    <col min="8237" max="8237" width="13.5703125" style="1007" customWidth="1"/>
    <col min="8238" max="8239" width="12.7109375" style="1007" customWidth="1"/>
    <col min="8240" max="8241" width="14" style="1007" customWidth="1"/>
    <col min="8242" max="8242" width="13.140625" style="1007" customWidth="1"/>
    <col min="8243" max="8243" width="13.5703125" style="1007" customWidth="1"/>
    <col min="8244" max="8244" width="13.42578125" style="1007" customWidth="1"/>
    <col min="8245" max="8245" width="58.42578125" style="1007" customWidth="1"/>
    <col min="8246" max="8247" width="13" style="1007" customWidth="1"/>
    <col min="8248" max="8248" width="14.5703125" style="1007" customWidth="1"/>
    <col min="8249" max="8249" width="14.7109375" style="1007" customWidth="1"/>
    <col min="8250" max="8252" width="12.5703125" style="1007" customWidth="1"/>
    <col min="8253" max="8253" width="12.7109375" style="1007" customWidth="1"/>
    <col min="8254" max="8254" width="14.140625" style="1007" customWidth="1"/>
    <col min="8255" max="8255" width="12.5703125" style="1007" customWidth="1"/>
    <col min="8256" max="8256" width="12.7109375" style="1007" customWidth="1"/>
    <col min="8257" max="8257" width="14.140625" style="1007" customWidth="1"/>
    <col min="8258" max="8259" width="13" style="1007" customWidth="1"/>
    <col min="8260" max="8260" width="14.5703125" style="1007" customWidth="1"/>
    <col min="8261" max="8347" width="9.140625" style="1007"/>
    <col min="8348" max="8348" width="69.42578125" style="1007" customWidth="1"/>
    <col min="8349" max="8372" width="13.7109375" style="1007" customWidth="1"/>
    <col min="8373" max="8373" width="17.140625" style="1007" customWidth="1"/>
    <col min="8374" max="8376" width="12.140625" style="1007" bestFit="1" customWidth="1"/>
    <col min="8377" max="8378" width="13.140625" style="1007" bestFit="1" customWidth="1"/>
    <col min="8379" max="8380" width="12.140625" style="1007" bestFit="1" customWidth="1"/>
    <col min="8381" max="8382" width="13.140625" style="1007" bestFit="1" customWidth="1"/>
    <col min="8383" max="8383" width="12.140625" style="1007" bestFit="1" customWidth="1"/>
    <col min="8384" max="8384" width="13.140625" style="1007" bestFit="1" customWidth="1"/>
    <col min="8385" max="8385" width="12.85546875" style="1007" bestFit="1" customWidth="1"/>
    <col min="8386" max="8392" width="12.140625" style="1007" bestFit="1" customWidth="1"/>
    <col min="8393" max="8393" width="12.85546875" style="1007" bestFit="1" customWidth="1"/>
    <col min="8394" max="8396" width="12.140625" style="1007" bestFit="1" customWidth="1"/>
    <col min="8397" max="8399" width="12.140625" style="1007" customWidth="1"/>
    <col min="8400" max="8402" width="12.140625" style="1007" bestFit="1" customWidth="1"/>
    <col min="8403" max="8427" width="9.140625" style="1007"/>
    <col min="8428" max="8428" width="58.140625" style="1007" customWidth="1"/>
    <col min="8429" max="8491" width="15.5703125" style="1007" customWidth="1"/>
    <col min="8492" max="8492" width="13.28515625" style="1007" customWidth="1"/>
    <col min="8493" max="8493" width="13.5703125" style="1007" customWidth="1"/>
    <col min="8494" max="8495" width="12.7109375" style="1007" customWidth="1"/>
    <col min="8496" max="8497" width="14" style="1007" customWidth="1"/>
    <col min="8498" max="8498" width="13.140625" style="1007" customWidth="1"/>
    <col min="8499" max="8499" width="13.5703125" style="1007" customWidth="1"/>
    <col min="8500" max="8500" width="13.42578125" style="1007" customWidth="1"/>
    <col min="8501" max="8501" width="58.42578125" style="1007" customWidth="1"/>
    <col min="8502" max="8503" width="13" style="1007" customWidth="1"/>
    <col min="8504" max="8504" width="14.5703125" style="1007" customWidth="1"/>
    <col min="8505" max="8505" width="14.7109375" style="1007" customWidth="1"/>
    <col min="8506" max="8508" width="12.5703125" style="1007" customWidth="1"/>
    <col min="8509" max="8509" width="12.7109375" style="1007" customWidth="1"/>
    <col min="8510" max="8510" width="14.140625" style="1007" customWidth="1"/>
    <col min="8511" max="8511" width="12.5703125" style="1007" customWidth="1"/>
    <col min="8512" max="8512" width="12.7109375" style="1007" customWidth="1"/>
    <col min="8513" max="8513" width="14.140625" style="1007" customWidth="1"/>
    <col min="8514" max="8515" width="13" style="1007" customWidth="1"/>
    <col min="8516" max="8516" width="14.5703125" style="1007" customWidth="1"/>
    <col min="8517" max="8603" width="9.140625" style="1007"/>
    <col min="8604" max="8604" width="69.42578125" style="1007" customWidth="1"/>
    <col min="8605" max="8628" width="13.7109375" style="1007" customWidth="1"/>
    <col min="8629" max="8629" width="17.140625" style="1007" customWidth="1"/>
    <col min="8630" max="8632" width="12.140625" style="1007" bestFit="1" customWidth="1"/>
    <col min="8633" max="8634" width="13.140625" style="1007" bestFit="1" customWidth="1"/>
    <col min="8635" max="8636" width="12.140625" style="1007" bestFit="1" customWidth="1"/>
    <col min="8637" max="8638" width="13.140625" style="1007" bestFit="1" customWidth="1"/>
    <col min="8639" max="8639" width="12.140625" style="1007" bestFit="1" customWidth="1"/>
    <col min="8640" max="8640" width="13.140625" style="1007" bestFit="1" customWidth="1"/>
    <col min="8641" max="8641" width="12.85546875" style="1007" bestFit="1" customWidth="1"/>
    <col min="8642" max="8648" width="12.140625" style="1007" bestFit="1" customWidth="1"/>
    <col min="8649" max="8649" width="12.85546875" style="1007" bestFit="1" customWidth="1"/>
    <col min="8650" max="8652" width="12.140625" style="1007" bestFit="1" customWidth="1"/>
    <col min="8653" max="8655" width="12.140625" style="1007" customWidth="1"/>
    <col min="8656" max="8658" width="12.140625" style="1007" bestFit="1" customWidth="1"/>
    <col min="8659" max="8683" width="9.140625" style="1007"/>
    <col min="8684" max="8684" width="58.140625" style="1007" customWidth="1"/>
    <col min="8685" max="8747" width="15.5703125" style="1007" customWidth="1"/>
    <col min="8748" max="8748" width="13.28515625" style="1007" customWidth="1"/>
    <col min="8749" max="8749" width="13.5703125" style="1007" customWidth="1"/>
    <col min="8750" max="8751" width="12.7109375" style="1007" customWidth="1"/>
    <col min="8752" max="8753" width="14" style="1007" customWidth="1"/>
    <col min="8754" max="8754" width="13.140625" style="1007" customWidth="1"/>
    <col min="8755" max="8755" width="13.5703125" style="1007" customWidth="1"/>
    <col min="8756" max="8756" width="13.42578125" style="1007" customWidth="1"/>
    <col min="8757" max="8757" width="58.42578125" style="1007" customWidth="1"/>
    <col min="8758" max="8759" width="13" style="1007" customWidth="1"/>
    <col min="8760" max="8760" width="14.5703125" style="1007" customWidth="1"/>
    <col min="8761" max="8761" width="14.7109375" style="1007" customWidth="1"/>
    <col min="8762" max="8764" width="12.5703125" style="1007" customWidth="1"/>
    <col min="8765" max="8765" width="12.7109375" style="1007" customWidth="1"/>
    <col min="8766" max="8766" width="14.140625" style="1007" customWidth="1"/>
    <col min="8767" max="8767" width="12.5703125" style="1007" customWidth="1"/>
    <col min="8768" max="8768" width="12.7109375" style="1007" customWidth="1"/>
    <col min="8769" max="8769" width="14.140625" style="1007" customWidth="1"/>
    <col min="8770" max="8771" width="13" style="1007" customWidth="1"/>
    <col min="8772" max="8772" width="14.5703125" style="1007" customWidth="1"/>
    <col min="8773" max="8859" width="9.140625" style="1007"/>
    <col min="8860" max="8860" width="69.42578125" style="1007" customWidth="1"/>
    <col min="8861" max="8884" width="13.7109375" style="1007" customWidth="1"/>
    <col min="8885" max="8885" width="17.140625" style="1007" customWidth="1"/>
    <col min="8886" max="8888" width="12.140625" style="1007" bestFit="1" customWidth="1"/>
    <col min="8889" max="8890" width="13.140625" style="1007" bestFit="1" customWidth="1"/>
    <col min="8891" max="8892" width="12.140625" style="1007" bestFit="1" customWidth="1"/>
    <col min="8893" max="8894" width="13.140625" style="1007" bestFit="1" customWidth="1"/>
    <col min="8895" max="8895" width="12.140625" style="1007" bestFit="1" customWidth="1"/>
    <col min="8896" max="8896" width="13.140625" style="1007" bestFit="1" customWidth="1"/>
    <col min="8897" max="8897" width="12.85546875" style="1007" bestFit="1" customWidth="1"/>
    <col min="8898" max="8904" width="12.140625" style="1007" bestFit="1" customWidth="1"/>
    <col min="8905" max="8905" width="12.85546875" style="1007" bestFit="1" customWidth="1"/>
    <col min="8906" max="8908" width="12.140625" style="1007" bestFit="1" customWidth="1"/>
    <col min="8909" max="8911" width="12.140625" style="1007" customWidth="1"/>
    <col min="8912" max="8914" width="12.140625" style="1007" bestFit="1" customWidth="1"/>
    <col min="8915" max="8939" width="9.140625" style="1007"/>
    <col min="8940" max="8940" width="58.140625" style="1007" customWidth="1"/>
    <col min="8941" max="9003" width="15.5703125" style="1007" customWidth="1"/>
    <col min="9004" max="9004" width="13.28515625" style="1007" customWidth="1"/>
    <col min="9005" max="9005" width="13.5703125" style="1007" customWidth="1"/>
    <col min="9006" max="9007" width="12.7109375" style="1007" customWidth="1"/>
    <col min="9008" max="9009" width="14" style="1007" customWidth="1"/>
    <col min="9010" max="9010" width="13.140625" style="1007" customWidth="1"/>
    <col min="9011" max="9011" width="13.5703125" style="1007" customWidth="1"/>
    <col min="9012" max="9012" width="13.42578125" style="1007" customWidth="1"/>
    <col min="9013" max="9013" width="58.42578125" style="1007" customWidth="1"/>
    <col min="9014" max="9015" width="13" style="1007" customWidth="1"/>
    <col min="9016" max="9016" width="14.5703125" style="1007" customWidth="1"/>
    <col min="9017" max="9017" width="14.7109375" style="1007" customWidth="1"/>
    <col min="9018" max="9020" width="12.5703125" style="1007" customWidth="1"/>
    <col min="9021" max="9021" width="12.7109375" style="1007" customWidth="1"/>
    <col min="9022" max="9022" width="14.140625" style="1007" customWidth="1"/>
    <col min="9023" max="9023" width="12.5703125" style="1007" customWidth="1"/>
    <col min="9024" max="9024" width="12.7109375" style="1007" customWidth="1"/>
    <col min="9025" max="9025" width="14.140625" style="1007" customWidth="1"/>
    <col min="9026" max="9027" width="13" style="1007" customWidth="1"/>
    <col min="9028" max="9028" width="14.5703125" style="1007" customWidth="1"/>
    <col min="9029" max="9115" width="9.140625" style="1007"/>
    <col min="9116" max="9116" width="69.42578125" style="1007" customWidth="1"/>
    <col min="9117" max="9140" width="13.7109375" style="1007" customWidth="1"/>
    <col min="9141" max="9141" width="17.140625" style="1007" customWidth="1"/>
    <col min="9142" max="9144" width="12.140625" style="1007" bestFit="1" customWidth="1"/>
    <col min="9145" max="9146" width="13.140625" style="1007" bestFit="1" customWidth="1"/>
    <col min="9147" max="9148" width="12.140625" style="1007" bestFit="1" customWidth="1"/>
    <col min="9149" max="9150" width="13.140625" style="1007" bestFit="1" customWidth="1"/>
    <col min="9151" max="9151" width="12.140625" style="1007" bestFit="1" customWidth="1"/>
    <col min="9152" max="9152" width="13.140625" style="1007" bestFit="1" customWidth="1"/>
    <col min="9153" max="9153" width="12.85546875" style="1007" bestFit="1" customWidth="1"/>
    <col min="9154" max="9160" width="12.140625" style="1007" bestFit="1" customWidth="1"/>
    <col min="9161" max="9161" width="12.85546875" style="1007" bestFit="1" customWidth="1"/>
    <col min="9162" max="9164" width="12.140625" style="1007" bestFit="1" customWidth="1"/>
    <col min="9165" max="9167" width="12.140625" style="1007" customWidth="1"/>
    <col min="9168" max="9170" width="12.140625" style="1007" bestFit="1" customWidth="1"/>
    <col min="9171" max="9195" width="9.140625" style="1007"/>
    <col min="9196" max="9196" width="58.140625" style="1007" customWidth="1"/>
    <col min="9197" max="9259" width="15.5703125" style="1007" customWidth="1"/>
    <col min="9260" max="9260" width="13.28515625" style="1007" customWidth="1"/>
    <col min="9261" max="9261" width="13.5703125" style="1007" customWidth="1"/>
    <col min="9262" max="9263" width="12.7109375" style="1007" customWidth="1"/>
    <col min="9264" max="9265" width="14" style="1007" customWidth="1"/>
    <col min="9266" max="9266" width="13.140625" style="1007" customWidth="1"/>
    <col min="9267" max="9267" width="13.5703125" style="1007" customWidth="1"/>
    <col min="9268" max="9268" width="13.42578125" style="1007" customWidth="1"/>
    <col min="9269" max="9269" width="58.42578125" style="1007" customWidth="1"/>
    <col min="9270" max="9271" width="13" style="1007" customWidth="1"/>
    <col min="9272" max="9272" width="14.5703125" style="1007" customWidth="1"/>
    <col min="9273" max="9273" width="14.7109375" style="1007" customWidth="1"/>
    <col min="9274" max="9276" width="12.5703125" style="1007" customWidth="1"/>
    <col min="9277" max="9277" width="12.7109375" style="1007" customWidth="1"/>
    <col min="9278" max="9278" width="14.140625" style="1007" customWidth="1"/>
    <col min="9279" max="9279" width="12.5703125" style="1007" customWidth="1"/>
    <col min="9280" max="9280" width="12.7109375" style="1007" customWidth="1"/>
    <col min="9281" max="9281" width="14.140625" style="1007" customWidth="1"/>
    <col min="9282" max="9283" width="13" style="1007" customWidth="1"/>
    <col min="9284" max="9284" width="14.5703125" style="1007" customWidth="1"/>
    <col min="9285" max="9371" width="9.140625" style="1007"/>
    <col min="9372" max="9372" width="69.42578125" style="1007" customWidth="1"/>
    <col min="9373" max="9396" width="13.7109375" style="1007" customWidth="1"/>
    <col min="9397" max="9397" width="17.140625" style="1007" customWidth="1"/>
    <col min="9398" max="9400" width="12.140625" style="1007" bestFit="1" customWidth="1"/>
    <col min="9401" max="9402" width="13.140625" style="1007" bestFit="1" customWidth="1"/>
    <col min="9403" max="9404" width="12.140625" style="1007" bestFit="1" customWidth="1"/>
    <col min="9405" max="9406" width="13.140625" style="1007" bestFit="1" customWidth="1"/>
    <col min="9407" max="9407" width="12.140625" style="1007" bestFit="1" customWidth="1"/>
    <col min="9408" max="9408" width="13.140625" style="1007" bestFit="1" customWidth="1"/>
    <col min="9409" max="9409" width="12.85546875" style="1007" bestFit="1" customWidth="1"/>
    <col min="9410" max="9416" width="12.140625" style="1007" bestFit="1" customWidth="1"/>
    <col min="9417" max="9417" width="12.85546875" style="1007" bestFit="1" customWidth="1"/>
    <col min="9418" max="9420" width="12.140625" style="1007" bestFit="1" customWidth="1"/>
    <col min="9421" max="9423" width="12.140625" style="1007" customWidth="1"/>
    <col min="9424" max="9426" width="12.140625" style="1007" bestFit="1" customWidth="1"/>
    <col min="9427" max="9451" width="9.140625" style="1007"/>
    <col min="9452" max="9452" width="58.140625" style="1007" customWidth="1"/>
    <col min="9453" max="9515" width="15.5703125" style="1007" customWidth="1"/>
    <col min="9516" max="9516" width="13.28515625" style="1007" customWidth="1"/>
    <col min="9517" max="9517" width="13.5703125" style="1007" customWidth="1"/>
    <col min="9518" max="9519" width="12.7109375" style="1007" customWidth="1"/>
    <col min="9520" max="9521" width="14" style="1007" customWidth="1"/>
    <col min="9522" max="9522" width="13.140625" style="1007" customWidth="1"/>
    <col min="9523" max="9523" width="13.5703125" style="1007" customWidth="1"/>
    <col min="9524" max="9524" width="13.42578125" style="1007" customWidth="1"/>
    <col min="9525" max="9525" width="58.42578125" style="1007" customWidth="1"/>
    <col min="9526" max="9527" width="13" style="1007" customWidth="1"/>
    <col min="9528" max="9528" width="14.5703125" style="1007" customWidth="1"/>
    <col min="9529" max="9529" width="14.7109375" style="1007" customWidth="1"/>
    <col min="9530" max="9532" width="12.5703125" style="1007" customWidth="1"/>
    <col min="9533" max="9533" width="12.7109375" style="1007" customWidth="1"/>
    <col min="9534" max="9534" width="14.140625" style="1007" customWidth="1"/>
    <col min="9535" max="9535" width="12.5703125" style="1007" customWidth="1"/>
    <col min="9536" max="9536" width="12.7109375" style="1007" customWidth="1"/>
    <col min="9537" max="9537" width="14.140625" style="1007" customWidth="1"/>
    <col min="9538" max="9539" width="13" style="1007" customWidth="1"/>
    <col min="9540" max="9540" width="14.5703125" style="1007" customWidth="1"/>
    <col min="9541" max="9627" width="9.140625" style="1007"/>
    <col min="9628" max="9628" width="69.42578125" style="1007" customWidth="1"/>
    <col min="9629" max="9652" width="13.7109375" style="1007" customWidth="1"/>
    <col min="9653" max="9653" width="17.140625" style="1007" customWidth="1"/>
    <col min="9654" max="9656" width="12.140625" style="1007" bestFit="1" customWidth="1"/>
    <col min="9657" max="9658" width="13.140625" style="1007" bestFit="1" customWidth="1"/>
    <col min="9659" max="9660" width="12.140625" style="1007" bestFit="1" customWidth="1"/>
    <col min="9661" max="9662" width="13.140625" style="1007" bestFit="1" customWidth="1"/>
    <col min="9663" max="9663" width="12.140625" style="1007" bestFit="1" customWidth="1"/>
    <col min="9664" max="9664" width="13.140625" style="1007" bestFit="1" customWidth="1"/>
    <col min="9665" max="9665" width="12.85546875" style="1007" bestFit="1" customWidth="1"/>
    <col min="9666" max="9672" width="12.140625" style="1007" bestFit="1" customWidth="1"/>
    <col min="9673" max="9673" width="12.85546875" style="1007" bestFit="1" customWidth="1"/>
    <col min="9674" max="9676" width="12.140625" style="1007" bestFit="1" customWidth="1"/>
    <col min="9677" max="9679" width="12.140625" style="1007" customWidth="1"/>
    <col min="9680" max="9682" width="12.140625" style="1007" bestFit="1" customWidth="1"/>
    <col min="9683" max="9707" width="9.140625" style="1007"/>
    <col min="9708" max="9708" width="58.140625" style="1007" customWidth="1"/>
    <col min="9709" max="9771" width="15.5703125" style="1007" customWidth="1"/>
    <col min="9772" max="9772" width="13.28515625" style="1007" customWidth="1"/>
    <col min="9773" max="9773" width="13.5703125" style="1007" customWidth="1"/>
    <col min="9774" max="9775" width="12.7109375" style="1007" customWidth="1"/>
    <col min="9776" max="9777" width="14" style="1007" customWidth="1"/>
    <col min="9778" max="9778" width="13.140625" style="1007" customWidth="1"/>
    <col min="9779" max="9779" width="13.5703125" style="1007" customWidth="1"/>
    <col min="9780" max="9780" width="13.42578125" style="1007" customWidth="1"/>
    <col min="9781" max="9781" width="58.42578125" style="1007" customWidth="1"/>
    <col min="9782" max="9783" width="13" style="1007" customWidth="1"/>
    <col min="9784" max="9784" width="14.5703125" style="1007" customWidth="1"/>
    <col min="9785" max="9785" width="14.7109375" style="1007" customWidth="1"/>
    <col min="9786" max="9788" width="12.5703125" style="1007" customWidth="1"/>
    <col min="9789" max="9789" width="12.7109375" style="1007" customWidth="1"/>
    <col min="9790" max="9790" width="14.140625" style="1007" customWidth="1"/>
    <col min="9791" max="9791" width="12.5703125" style="1007" customWidth="1"/>
    <col min="9792" max="9792" width="12.7109375" style="1007" customWidth="1"/>
    <col min="9793" max="9793" width="14.140625" style="1007" customWidth="1"/>
    <col min="9794" max="9795" width="13" style="1007" customWidth="1"/>
    <col min="9796" max="9796" width="14.5703125" style="1007" customWidth="1"/>
    <col min="9797" max="9883" width="9.140625" style="1007"/>
    <col min="9884" max="9884" width="69.42578125" style="1007" customWidth="1"/>
    <col min="9885" max="9908" width="13.7109375" style="1007" customWidth="1"/>
    <col min="9909" max="9909" width="17.140625" style="1007" customWidth="1"/>
    <col min="9910" max="9912" width="12.140625" style="1007" bestFit="1" customWidth="1"/>
    <col min="9913" max="9914" width="13.140625" style="1007" bestFit="1" customWidth="1"/>
    <col min="9915" max="9916" width="12.140625" style="1007" bestFit="1" customWidth="1"/>
    <col min="9917" max="9918" width="13.140625" style="1007" bestFit="1" customWidth="1"/>
    <col min="9919" max="9919" width="12.140625" style="1007" bestFit="1" customWidth="1"/>
    <col min="9920" max="9920" width="13.140625" style="1007" bestFit="1" customWidth="1"/>
    <col min="9921" max="9921" width="12.85546875" style="1007" bestFit="1" customWidth="1"/>
    <col min="9922" max="9928" width="12.140625" style="1007" bestFit="1" customWidth="1"/>
    <col min="9929" max="9929" width="12.85546875" style="1007" bestFit="1" customWidth="1"/>
    <col min="9930" max="9932" width="12.140625" style="1007" bestFit="1" customWidth="1"/>
    <col min="9933" max="9935" width="12.140625" style="1007" customWidth="1"/>
    <col min="9936" max="9938" width="12.140625" style="1007" bestFit="1" customWidth="1"/>
    <col min="9939" max="9963" width="9.140625" style="1007"/>
    <col min="9964" max="9964" width="58.140625" style="1007" customWidth="1"/>
    <col min="9965" max="10027" width="15.5703125" style="1007" customWidth="1"/>
    <col min="10028" max="10028" width="13.28515625" style="1007" customWidth="1"/>
    <col min="10029" max="10029" width="13.5703125" style="1007" customWidth="1"/>
    <col min="10030" max="10031" width="12.7109375" style="1007" customWidth="1"/>
    <col min="10032" max="10033" width="14" style="1007" customWidth="1"/>
    <col min="10034" max="10034" width="13.140625" style="1007" customWidth="1"/>
    <col min="10035" max="10035" width="13.5703125" style="1007" customWidth="1"/>
    <col min="10036" max="10036" width="13.42578125" style="1007" customWidth="1"/>
    <col min="10037" max="10037" width="58.42578125" style="1007" customWidth="1"/>
    <col min="10038" max="10039" width="13" style="1007" customWidth="1"/>
    <col min="10040" max="10040" width="14.5703125" style="1007" customWidth="1"/>
    <col min="10041" max="10041" width="14.7109375" style="1007" customWidth="1"/>
    <col min="10042" max="10044" width="12.5703125" style="1007" customWidth="1"/>
    <col min="10045" max="10045" width="12.7109375" style="1007" customWidth="1"/>
    <col min="10046" max="10046" width="14.140625" style="1007" customWidth="1"/>
    <col min="10047" max="10047" width="12.5703125" style="1007" customWidth="1"/>
    <col min="10048" max="10048" width="12.7109375" style="1007" customWidth="1"/>
    <col min="10049" max="10049" width="14.140625" style="1007" customWidth="1"/>
    <col min="10050" max="10051" width="13" style="1007" customWidth="1"/>
    <col min="10052" max="10052" width="14.5703125" style="1007" customWidth="1"/>
    <col min="10053" max="10139" width="9.140625" style="1007"/>
    <col min="10140" max="10140" width="69.42578125" style="1007" customWidth="1"/>
    <col min="10141" max="10164" width="13.7109375" style="1007" customWidth="1"/>
    <col min="10165" max="10165" width="17.140625" style="1007" customWidth="1"/>
    <col min="10166" max="10168" width="12.140625" style="1007" bestFit="1" customWidth="1"/>
    <col min="10169" max="10170" width="13.140625" style="1007" bestFit="1" customWidth="1"/>
    <col min="10171" max="10172" width="12.140625" style="1007" bestFit="1" customWidth="1"/>
    <col min="10173" max="10174" width="13.140625" style="1007" bestFit="1" customWidth="1"/>
    <col min="10175" max="10175" width="12.140625" style="1007" bestFit="1" customWidth="1"/>
    <col min="10176" max="10176" width="13.140625" style="1007" bestFit="1" customWidth="1"/>
    <col min="10177" max="10177" width="12.85546875" style="1007" bestFit="1" customWidth="1"/>
    <col min="10178" max="10184" width="12.140625" style="1007" bestFit="1" customWidth="1"/>
    <col min="10185" max="10185" width="12.85546875" style="1007" bestFit="1" customWidth="1"/>
    <col min="10186" max="10188" width="12.140625" style="1007" bestFit="1" customWidth="1"/>
    <col min="10189" max="10191" width="12.140625" style="1007" customWidth="1"/>
    <col min="10192" max="10194" width="12.140625" style="1007" bestFit="1" customWidth="1"/>
    <col min="10195" max="10219" width="9.140625" style="1007"/>
    <col min="10220" max="10220" width="58.140625" style="1007" customWidth="1"/>
    <col min="10221" max="10283" width="15.5703125" style="1007" customWidth="1"/>
    <col min="10284" max="10284" width="13.28515625" style="1007" customWidth="1"/>
    <col min="10285" max="10285" width="13.5703125" style="1007" customWidth="1"/>
    <col min="10286" max="10287" width="12.7109375" style="1007" customWidth="1"/>
    <col min="10288" max="10289" width="14" style="1007" customWidth="1"/>
    <col min="10290" max="10290" width="13.140625" style="1007" customWidth="1"/>
    <col min="10291" max="10291" width="13.5703125" style="1007" customWidth="1"/>
    <col min="10292" max="10292" width="13.42578125" style="1007" customWidth="1"/>
    <col min="10293" max="10293" width="58.42578125" style="1007" customWidth="1"/>
    <col min="10294" max="10295" width="13" style="1007" customWidth="1"/>
    <col min="10296" max="10296" width="14.5703125" style="1007" customWidth="1"/>
    <col min="10297" max="10297" width="14.7109375" style="1007" customWidth="1"/>
    <col min="10298" max="10300" width="12.5703125" style="1007" customWidth="1"/>
    <col min="10301" max="10301" width="12.7109375" style="1007" customWidth="1"/>
    <col min="10302" max="10302" width="14.140625" style="1007" customWidth="1"/>
    <col min="10303" max="10303" width="12.5703125" style="1007" customWidth="1"/>
    <col min="10304" max="10304" width="12.7109375" style="1007" customWidth="1"/>
    <col min="10305" max="10305" width="14.140625" style="1007" customWidth="1"/>
    <col min="10306" max="10307" width="13" style="1007" customWidth="1"/>
    <col min="10308" max="10308" width="14.5703125" style="1007" customWidth="1"/>
    <col min="10309" max="10395" width="9.140625" style="1007"/>
    <col min="10396" max="10396" width="69.42578125" style="1007" customWidth="1"/>
    <col min="10397" max="10420" width="13.7109375" style="1007" customWidth="1"/>
    <col min="10421" max="10421" width="17.140625" style="1007" customWidth="1"/>
    <col min="10422" max="10424" width="12.140625" style="1007" bestFit="1" customWidth="1"/>
    <col min="10425" max="10426" width="13.140625" style="1007" bestFit="1" customWidth="1"/>
    <col min="10427" max="10428" width="12.140625" style="1007" bestFit="1" customWidth="1"/>
    <col min="10429" max="10430" width="13.140625" style="1007" bestFit="1" customWidth="1"/>
    <col min="10431" max="10431" width="12.140625" style="1007" bestFit="1" customWidth="1"/>
    <col min="10432" max="10432" width="13.140625" style="1007" bestFit="1" customWidth="1"/>
    <col min="10433" max="10433" width="12.85546875" style="1007" bestFit="1" customWidth="1"/>
    <col min="10434" max="10440" width="12.140625" style="1007" bestFit="1" customWidth="1"/>
    <col min="10441" max="10441" width="12.85546875" style="1007" bestFit="1" customWidth="1"/>
    <col min="10442" max="10444" width="12.140625" style="1007" bestFit="1" customWidth="1"/>
    <col min="10445" max="10447" width="12.140625" style="1007" customWidth="1"/>
    <col min="10448" max="10450" width="12.140625" style="1007" bestFit="1" customWidth="1"/>
    <col min="10451" max="10475" width="9.140625" style="1007"/>
    <col min="10476" max="10476" width="58.140625" style="1007" customWidth="1"/>
    <col min="10477" max="10539" width="15.5703125" style="1007" customWidth="1"/>
    <col min="10540" max="10540" width="13.28515625" style="1007" customWidth="1"/>
    <col min="10541" max="10541" width="13.5703125" style="1007" customWidth="1"/>
    <col min="10542" max="10543" width="12.7109375" style="1007" customWidth="1"/>
    <col min="10544" max="10545" width="14" style="1007" customWidth="1"/>
    <col min="10546" max="10546" width="13.140625" style="1007" customWidth="1"/>
    <col min="10547" max="10547" width="13.5703125" style="1007" customWidth="1"/>
    <col min="10548" max="10548" width="13.42578125" style="1007" customWidth="1"/>
    <col min="10549" max="10549" width="58.42578125" style="1007" customWidth="1"/>
    <col min="10550" max="10551" width="13" style="1007" customWidth="1"/>
    <col min="10552" max="10552" width="14.5703125" style="1007" customWidth="1"/>
    <col min="10553" max="10553" width="14.7109375" style="1007" customWidth="1"/>
    <col min="10554" max="10556" width="12.5703125" style="1007" customWidth="1"/>
    <col min="10557" max="10557" width="12.7109375" style="1007" customWidth="1"/>
    <col min="10558" max="10558" width="14.140625" style="1007" customWidth="1"/>
    <col min="10559" max="10559" width="12.5703125" style="1007" customWidth="1"/>
    <col min="10560" max="10560" width="12.7109375" style="1007" customWidth="1"/>
    <col min="10561" max="10561" width="14.140625" style="1007" customWidth="1"/>
    <col min="10562" max="10563" width="13" style="1007" customWidth="1"/>
    <col min="10564" max="10564" width="14.5703125" style="1007" customWidth="1"/>
    <col min="10565" max="10651" width="9.140625" style="1007"/>
    <col min="10652" max="10652" width="69.42578125" style="1007" customWidth="1"/>
    <col min="10653" max="10676" width="13.7109375" style="1007" customWidth="1"/>
    <col min="10677" max="10677" width="17.140625" style="1007" customWidth="1"/>
    <col min="10678" max="10680" width="12.140625" style="1007" bestFit="1" customWidth="1"/>
    <col min="10681" max="10682" width="13.140625" style="1007" bestFit="1" customWidth="1"/>
    <col min="10683" max="10684" width="12.140625" style="1007" bestFit="1" customWidth="1"/>
    <col min="10685" max="10686" width="13.140625" style="1007" bestFit="1" customWidth="1"/>
    <col min="10687" max="10687" width="12.140625" style="1007" bestFit="1" customWidth="1"/>
    <col min="10688" max="10688" width="13.140625" style="1007" bestFit="1" customWidth="1"/>
    <col min="10689" max="10689" width="12.85546875" style="1007" bestFit="1" customWidth="1"/>
    <col min="10690" max="10696" width="12.140625" style="1007" bestFit="1" customWidth="1"/>
    <col min="10697" max="10697" width="12.85546875" style="1007" bestFit="1" customWidth="1"/>
    <col min="10698" max="10700" width="12.140625" style="1007" bestFit="1" customWidth="1"/>
    <col min="10701" max="10703" width="12.140625" style="1007" customWidth="1"/>
    <col min="10704" max="10706" width="12.140625" style="1007" bestFit="1" customWidth="1"/>
    <col min="10707" max="10731" width="9.140625" style="1007"/>
    <col min="10732" max="10732" width="58.140625" style="1007" customWidth="1"/>
    <col min="10733" max="10795" width="15.5703125" style="1007" customWidth="1"/>
    <col min="10796" max="10796" width="13.28515625" style="1007" customWidth="1"/>
    <col min="10797" max="10797" width="13.5703125" style="1007" customWidth="1"/>
    <col min="10798" max="10799" width="12.7109375" style="1007" customWidth="1"/>
    <col min="10800" max="10801" width="14" style="1007" customWidth="1"/>
    <col min="10802" max="10802" width="13.140625" style="1007" customWidth="1"/>
    <col min="10803" max="10803" width="13.5703125" style="1007" customWidth="1"/>
    <col min="10804" max="10804" width="13.42578125" style="1007" customWidth="1"/>
    <col min="10805" max="10805" width="58.42578125" style="1007" customWidth="1"/>
    <col min="10806" max="10807" width="13" style="1007" customWidth="1"/>
    <col min="10808" max="10808" width="14.5703125" style="1007" customWidth="1"/>
    <col min="10809" max="10809" width="14.7109375" style="1007" customWidth="1"/>
    <col min="10810" max="10812" width="12.5703125" style="1007" customWidth="1"/>
    <col min="10813" max="10813" width="12.7109375" style="1007" customWidth="1"/>
    <col min="10814" max="10814" width="14.140625" style="1007" customWidth="1"/>
    <col min="10815" max="10815" width="12.5703125" style="1007" customWidth="1"/>
    <col min="10816" max="10816" width="12.7109375" style="1007" customWidth="1"/>
    <col min="10817" max="10817" width="14.140625" style="1007" customWidth="1"/>
    <col min="10818" max="10819" width="13" style="1007" customWidth="1"/>
    <col min="10820" max="10820" width="14.5703125" style="1007" customWidth="1"/>
    <col min="10821" max="10907" width="9.140625" style="1007"/>
    <col min="10908" max="10908" width="69.42578125" style="1007" customWidth="1"/>
    <col min="10909" max="10932" width="13.7109375" style="1007" customWidth="1"/>
    <col min="10933" max="10933" width="17.140625" style="1007" customWidth="1"/>
    <col min="10934" max="10936" width="12.140625" style="1007" bestFit="1" customWidth="1"/>
    <col min="10937" max="10938" width="13.140625" style="1007" bestFit="1" customWidth="1"/>
    <col min="10939" max="10940" width="12.140625" style="1007" bestFit="1" customWidth="1"/>
    <col min="10941" max="10942" width="13.140625" style="1007" bestFit="1" customWidth="1"/>
    <col min="10943" max="10943" width="12.140625" style="1007" bestFit="1" customWidth="1"/>
    <col min="10944" max="10944" width="13.140625" style="1007" bestFit="1" customWidth="1"/>
    <col min="10945" max="10945" width="12.85546875" style="1007" bestFit="1" customWidth="1"/>
    <col min="10946" max="10952" width="12.140625" style="1007" bestFit="1" customWidth="1"/>
    <col min="10953" max="10953" width="12.85546875" style="1007" bestFit="1" customWidth="1"/>
    <col min="10954" max="10956" width="12.140625" style="1007" bestFit="1" customWidth="1"/>
    <col min="10957" max="10959" width="12.140625" style="1007" customWidth="1"/>
    <col min="10960" max="10962" width="12.140625" style="1007" bestFit="1" customWidth="1"/>
    <col min="10963" max="10987" width="9.140625" style="1007"/>
    <col min="10988" max="10988" width="58.140625" style="1007" customWidth="1"/>
    <col min="10989" max="11051" width="15.5703125" style="1007" customWidth="1"/>
    <col min="11052" max="11052" width="13.28515625" style="1007" customWidth="1"/>
    <col min="11053" max="11053" width="13.5703125" style="1007" customWidth="1"/>
    <col min="11054" max="11055" width="12.7109375" style="1007" customWidth="1"/>
    <col min="11056" max="11057" width="14" style="1007" customWidth="1"/>
    <col min="11058" max="11058" width="13.140625" style="1007" customWidth="1"/>
    <col min="11059" max="11059" width="13.5703125" style="1007" customWidth="1"/>
    <col min="11060" max="11060" width="13.42578125" style="1007" customWidth="1"/>
    <col min="11061" max="11061" width="58.42578125" style="1007" customWidth="1"/>
    <col min="11062" max="11063" width="13" style="1007" customWidth="1"/>
    <col min="11064" max="11064" width="14.5703125" style="1007" customWidth="1"/>
    <col min="11065" max="11065" width="14.7109375" style="1007" customWidth="1"/>
    <col min="11066" max="11068" width="12.5703125" style="1007" customWidth="1"/>
    <col min="11069" max="11069" width="12.7109375" style="1007" customWidth="1"/>
    <col min="11070" max="11070" width="14.140625" style="1007" customWidth="1"/>
    <col min="11071" max="11071" width="12.5703125" style="1007" customWidth="1"/>
    <col min="11072" max="11072" width="12.7109375" style="1007" customWidth="1"/>
    <col min="11073" max="11073" width="14.140625" style="1007" customWidth="1"/>
    <col min="11074" max="11075" width="13" style="1007" customWidth="1"/>
    <col min="11076" max="11076" width="14.5703125" style="1007" customWidth="1"/>
    <col min="11077" max="11163" width="9.140625" style="1007"/>
    <col min="11164" max="11164" width="69.42578125" style="1007" customWidth="1"/>
    <col min="11165" max="11188" width="13.7109375" style="1007" customWidth="1"/>
    <col min="11189" max="11189" width="17.140625" style="1007" customWidth="1"/>
    <col min="11190" max="11192" width="12.140625" style="1007" bestFit="1" customWidth="1"/>
    <col min="11193" max="11194" width="13.140625" style="1007" bestFit="1" customWidth="1"/>
    <col min="11195" max="11196" width="12.140625" style="1007" bestFit="1" customWidth="1"/>
    <col min="11197" max="11198" width="13.140625" style="1007" bestFit="1" customWidth="1"/>
    <col min="11199" max="11199" width="12.140625" style="1007" bestFit="1" customWidth="1"/>
    <col min="11200" max="11200" width="13.140625" style="1007" bestFit="1" customWidth="1"/>
    <col min="11201" max="11201" width="12.85546875" style="1007" bestFit="1" customWidth="1"/>
    <col min="11202" max="11208" width="12.140625" style="1007" bestFit="1" customWidth="1"/>
    <col min="11209" max="11209" width="12.85546875" style="1007" bestFit="1" customWidth="1"/>
    <col min="11210" max="11212" width="12.140625" style="1007" bestFit="1" customWidth="1"/>
    <col min="11213" max="11215" width="12.140625" style="1007" customWidth="1"/>
    <col min="11216" max="11218" width="12.140625" style="1007" bestFit="1" customWidth="1"/>
    <col min="11219" max="11243" width="9.140625" style="1007"/>
    <col min="11244" max="11244" width="58.140625" style="1007" customWidth="1"/>
    <col min="11245" max="11307" width="15.5703125" style="1007" customWidth="1"/>
    <col min="11308" max="11308" width="13.28515625" style="1007" customWidth="1"/>
    <col min="11309" max="11309" width="13.5703125" style="1007" customWidth="1"/>
    <col min="11310" max="11311" width="12.7109375" style="1007" customWidth="1"/>
    <col min="11312" max="11313" width="14" style="1007" customWidth="1"/>
    <col min="11314" max="11314" width="13.140625" style="1007" customWidth="1"/>
    <col min="11315" max="11315" width="13.5703125" style="1007" customWidth="1"/>
    <col min="11316" max="11316" width="13.42578125" style="1007" customWidth="1"/>
    <col min="11317" max="11317" width="58.42578125" style="1007" customWidth="1"/>
    <col min="11318" max="11319" width="13" style="1007" customWidth="1"/>
    <col min="11320" max="11320" width="14.5703125" style="1007" customWidth="1"/>
    <col min="11321" max="11321" width="14.7109375" style="1007" customWidth="1"/>
    <col min="11322" max="11324" width="12.5703125" style="1007" customWidth="1"/>
    <col min="11325" max="11325" width="12.7109375" style="1007" customWidth="1"/>
    <col min="11326" max="11326" width="14.140625" style="1007" customWidth="1"/>
    <col min="11327" max="11327" width="12.5703125" style="1007" customWidth="1"/>
    <col min="11328" max="11328" width="12.7109375" style="1007" customWidth="1"/>
    <col min="11329" max="11329" width="14.140625" style="1007" customWidth="1"/>
    <col min="11330" max="11331" width="13" style="1007" customWidth="1"/>
    <col min="11332" max="11332" width="14.5703125" style="1007" customWidth="1"/>
    <col min="11333" max="11419" width="9.140625" style="1007"/>
    <col min="11420" max="11420" width="69.42578125" style="1007" customWidth="1"/>
    <col min="11421" max="11444" width="13.7109375" style="1007" customWidth="1"/>
    <col min="11445" max="11445" width="17.140625" style="1007" customWidth="1"/>
    <col min="11446" max="11448" width="12.140625" style="1007" bestFit="1" customWidth="1"/>
    <col min="11449" max="11450" width="13.140625" style="1007" bestFit="1" customWidth="1"/>
    <col min="11451" max="11452" width="12.140625" style="1007" bestFit="1" customWidth="1"/>
    <col min="11453" max="11454" width="13.140625" style="1007" bestFit="1" customWidth="1"/>
    <col min="11455" max="11455" width="12.140625" style="1007" bestFit="1" customWidth="1"/>
    <col min="11456" max="11456" width="13.140625" style="1007" bestFit="1" customWidth="1"/>
    <col min="11457" max="11457" width="12.85546875" style="1007" bestFit="1" customWidth="1"/>
    <col min="11458" max="11464" width="12.140625" style="1007" bestFit="1" customWidth="1"/>
    <col min="11465" max="11465" width="12.85546875" style="1007" bestFit="1" customWidth="1"/>
    <col min="11466" max="11468" width="12.140625" style="1007" bestFit="1" customWidth="1"/>
    <col min="11469" max="11471" width="12.140625" style="1007" customWidth="1"/>
    <col min="11472" max="11474" width="12.140625" style="1007" bestFit="1" customWidth="1"/>
    <col min="11475" max="11499" width="9.140625" style="1007"/>
    <col min="11500" max="11500" width="58.140625" style="1007" customWidth="1"/>
    <col min="11501" max="11563" width="15.5703125" style="1007" customWidth="1"/>
    <col min="11564" max="11564" width="13.28515625" style="1007" customWidth="1"/>
    <col min="11565" max="11565" width="13.5703125" style="1007" customWidth="1"/>
    <col min="11566" max="11567" width="12.7109375" style="1007" customWidth="1"/>
    <col min="11568" max="11569" width="14" style="1007" customWidth="1"/>
    <col min="11570" max="11570" width="13.140625" style="1007" customWidth="1"/>
    <col min="11571" max="11571" width="13.5703125" style="1007" customWidth="1"/>
    <col min="11572" max="11572" width="13.42578125" style="1007" customWidth="1"/>
    <col min="11573" max="11573" width="58.42578125" style="1007" customWidth="1"/>
    <col min="11574" max="11575" width="13" style="1007" customWidth="1"/>
    <col min="11576" max="11576" width="14.5703125" style="1007" customWidth="1"/>
    <col min="11577" max="11577" width="14.7109375" style="1007" customWidth="1"/>
    <col min="11578" max="11580" width="12.5703125" style="1007" customWidth="1"/>
    <col min="11581" max="11581" width="12.7109375" style="1007" customWidth="1"/>
    <col min="11582" max="11582" width="14.140625" style="1007" customWidth="1"/>
    <col min="11583" max="11583" width="12.5703125" style="1007" customWidth="1"/>
    <col min="11584" max="11584" width="12.7109375" style="1007" customWidth="1"/>
    <col min="11585" max="11585" width="14.140625" style="1007" customWidth="1"/>
    <col min="11586" max="11587" width="13" style="1007" customWidth="1"/>
    <col min="11588" max="11588" width="14.5703125" style="1007" customWidth="1"/>
    <col min="11589" max="11675" width="9.140625" style="1007"/>
    <col min="11676" max="11676" width="69.42578125" style="1007" customWidth="1"/>
    <col min="11677" max="11700" width="13.7109375" style="1007" customWidth="1"/>
    <col min="11701" max="11701" width="17.140625" style="1007" customWidth="1"/>
    <col min="11702" max="11704" width="12.140625" style="1007" bestFit="1" customWidth="1"/>
    <col min="11705" max="11706" width="13.140625" style="1007" bestFit="1" customWidth="1"/>
    <col min="11707" max="11708" width="12.140625" style="1007" bestFit="1" customWidth="1"/>
    <col min="11709" max="11710" width="13.140625" style="1007" bestFit="1" customWidth="1"/>
    <col min="11711" max="11711" width="12.140625" style="1007" bestFit="1" customWidth="1"/>
    <col min="11712" max="11712" width="13.140625" style="1007" bestFit="1" customWidth="1"/>
    <col min="11713" max="11713" width="12.85546875" style="1007" bestFit="1" customWidth="1"/>
    <col min="11714" max="11720" width="12.140625" style="1007" bestFit="1" customWidth="1"/>
    <col min="11721" max="11721" width="12.85546875" style="1007" bestFit="1" customWidth="1"/>
    <col min="11722" max="11724" width="12.140625" style="1007" bestFit="1" customWidth="1"/>
    <col min="11725" max="11727" width="12.140625" style="1007" customWidth="1"/>
    <col min="11728" max="11730" width="12.140625" style="1007" bestFit="1" customWidth="1"/>
    <col min="11731" max="11755" width="9.140625" style="1007"/>
    <col min="11756" max="11756" width="58.140625" style="1007" customWidth="1"/>
    <col min="11757" max="11819" width="15.5703125" style="1007" customWidth="1"/>
    <col min="11820" max="11820" width="13.28515625" style="1007" customWidth="1"/>
    <col min="11821" max="11821" width="13.5703125" style="1007" customWidth="1"/>
    <col min="11822" max="11823" width="12.7109375" style="1007" customWidth="1"/>
    <col min="11824" max="11825" width="14" style="1007" customWidth="1"/>
    <col min="11826" max="11826" width="13.140625" style="1007" customWidth="1"/>
    <col min="11827" max="11827" width="13.5703125" style="1007" customWidth="1"/>
    <col min="11828" max="11828" width="13.42578125" style="1007" customWidth="1"/>
    <col min="11829" max="11829" width="58.42578125" style="1007" customWidth="1"/>
    <col min="11830" max="11831" width="13" style="1007" customWidth="1"/>
    <col min="11832" max="11832" width="14.5703125" style="1007" customWidth="1"/>
    <col min="11833" max="11833" width="14.7109375" style="1007" customWidth="1"/>
    <col min="11834" max="11836" width="12.5703125" style="1007" customWidth="1"/>
    <col min="11837" max="11837" width="12.7109375" style="1007" customWidth="1"/>
    <col min="11838" max="11838" width="14.140625" style="1007" customWidth="1"/>
    <col min="11839" max="11839" width="12.5703125" style="1007" customWidth="1"/>
    <col min="11840" max="11840" width="12.7109375" style="1007" customWidth="1"/>
    <col min="11841" max="11841" width="14.140625" style="1007" customWidth="1"/>
    <col min="11842" max="11843" width="13" style="1007" customWidth="1"/>
    <col min="11844" max="11844" width="14.5703125" style="1007" customWidth="1"/>
    <col min="11845" max="11931" width="9.140625" style="1007"/>
    <col min="11932" max="11932" width="69.42578125" style="1007" customWidth="1"/>
    <col min="11933" max="11956" width="13.7109375" style="1007" customWidth="1"/>
    <col min="11957" max="11957" width="17.140625" style="1007" customWidth="1"/>
    <col min="11958" max="11960" width="12.140625" style="1007" bestFit="1" customWidth="1"/>
    <col min="11961" max="11962" width="13.140625" style="1007" bestFit="1" customWidth="1"/>
    <col min="11963" max="11964" width="12.140625" style="1007" bestFit="1" customWidth="1"/>
    <col min="11965" max="11966" width="13.140625" style="1007" bestFit="1" customWidth="1"/>
    <col min="11967" max="11967" width="12.140625" style="1007" bestFit="1" customWidth="1"/>
    <col min="11968" max="11968" width="13.140625" style="1007" bestFit="1" customWidth="1"/>
    <col min="11969" max="11969" width="12.85546875" style="1007" bestFit="1" customWidth="1"/>
    <col min="11970" max="11976" width="12.140625" style="1007" bestFit="1" customWidth="1"/>
    <col min="11977" max="11977" width="12.85546875" style="1007" bestFit="1" customWidth="1"/>
    <col min="11978" max="11980" width="12.140625" style="1007" bestFit="1" customWidth="1"/>
    <col min="11981" max="11983" width="12.140625" style="1007" customWidth="1"/>
    <col min="11984" max="11986" width="12.140625" style="1007" bestFit="1" customWidth="1"/>
    <col min="11987" max="12011" width="9.140625" style="1007"/>
    <col min="12012" max="12012" width="58.140625" style="1007" customWidth="1"/>
    <col min="12013" max="12075" width="15.5703125" style="1007" customWidth="1"/>
    <col min="12076" max="12076" width="13.28515625" style="1007" customWidth="1"/>
    <col min="12077" max="12077" width="13.5703125" style="1007" customWidth="1"/>
    <col min="12078" max="12079" width="12.7109375" style="1007" customWidth="1"/>
    <col min="12080" max="12081" width="14" style="1007" customWidth="1"/>
    <col min="12082" max="12082" width="13.140625" style="1007" customWidth="1"/>
    <col min="12083" max="12083" width="13.5703125" style="1007" customWidth="1"/>
    <col min="12084" max="12084" width="13.42578125" style="1007" customWidth="1"/>
    <col min="12085" max="12085" width="58.42578125" style="1007" customWidth="1"/>
    <col min="12086" max="12087" width="13" style="1007" customWidth="1"/>
    <col min="12088" max="12088" width="14.5703125" style="1007" customWidth="1"/>
    <col min="12089" max="12089" width="14.7109375" style="1007" customWidth="1"/>
    <col min="12090" max="12092" width="12.5703125" style="1007" customWidth="1"/>
    <col min="12093" max="12093" width="12.7109375" style="1007" customWidth="1"/>
    <col min="12094" max="12094" width="14.140625" style="1007" customWidth="1"/>
    <col min="12095" max="12095" width="12.5703125" style="1007" customWidth="1"/>
    <col min="12096" max="12096" width="12.7109375" style="1007" customWidth="1"/>
    <col min="12097" max="12097" width="14.140625" style="1007" customWidth="1"/>
    <col min="12098" max="12099" width="13" style="1007" customWidth="1"/>
    <col min="12100" max="12100" width="14.5703125" style="1007" customWidth="1"/>
    <col min="12101" max="12187" width="9.140625" style="1007"/>
    <col min="12188" max="12188" width="69.42578125" style="1007" customWidth="1"/>
    <col min="12189" max="12212" width="13.7109375" style="1007" customWidth="1"/>
    <col min="12213" max="12213" width="17.140625" style="1007" customWidth="1"/>
    <col min="12214" max="12216" width="12.140625" style="1007" bestFit="1" customWidth="1"/>
    <col min="12217" max="12218" width="13.140625" style="1007" bestFit="1" customWidth="1"/>
    <col min="12219" max="12220" width="12.140625" style="1007" bestFit="1" customWidth="1"/>
    <col min="12221" max="12222" width="13.140625" style="1007" bestFit="1" customWidth="1"/>
    <col min="12223" max="12223" width="12.140625" style="1007" bestFit="1" customWidth="1"/>
    <col min="12224" max="12224" width="13.140625" style="1007" bestFit="1" customWidth="1"/>
    <col min="12225" max="12225" width="12.85546875" style="1007" bestFit="1" customWidth="1"/>
    <col min="12226" max="12232" width="12.140625" style="1007" bestFit="1" customWidth="1"/>
    <col min="12233" max="12233" width="12.85546875" style="1007" bestFit="1" customWidth="1"/>
    <col min="12234" max="12236" width="12.140625" style="1007" bestFit="1" customWidth="1"/>
    <col min="12237" max="12239" width="12.140625" style="1007" customWidth="1"/>
    <col min="12240" max="12242" width="12.140625" style="1007" bestFit="1" customWidth="1"/>
    <col min="12243" max="12267" width="9.140625" style="1007"/>
    <col min="12268" max="12268" width="58.140625" style="1007" customWidth="1"/>
    <col min="12269" max="12331" width="15.5703125" style="1007" customWidth="1"/>
    <col min="12332" max="12332" width="13.28515625" style="1007" customWidth="1"/>
    <col min="12333" max="12333" width="13.5703125" style="1007" customWidth="1"/>
    <col min="12334" max="12335" width="12.7109375" style="1007" customWidth="1"/>
    <col min="12336" max="12337" width="14" style="1007" customWidth="1"/>
    <col min="12338" max="12338" width="13.140625" style="1007" customWidth="1"/>
    <col min="12339" max="12339" width="13.5703125" style="1007" customWidth="1"/>
    <col min="12340" max="12340" width="13.42578125" style="1007" customWidth="1"/>
    <col min="12341" max="12341" width="58.42578125" style="1007" customWidth="1"/>
    <col min="12342" max="12343" width="13" style="1007" customWidth="1"/>
    <col min="12344" max="12344" width="14.5703125" style="1007" customWidth="1"/>
    <col min="12345" max="12345" width="14.7109375" style="1007" customWidth="1"/>
    <col min="12346" max="12348" width="12.5703125" style="1007" customWidth="1"/>
    <col min="12349" max="12349" width="12.7109375" style="1007" customWidth="1"/>
    <col min="12350" max="12350" width="14.140625" style="1007" customWidth="1"/>
    <col min="12351" max="12351" width="12.5703125" style="1007" customWidth="1"/>
    <col min="12352" max="12352" width="12.7109375" style="1007" customWidth="1"/>
    <col min="12353" max="12353" width="14.140625" style="1007" customWidth="1"/>
    <col min="12354" max="12355" width="13" style="1007" customWidth="1"/>
    <col min="12356" max="12356" width="14.5703125" style="1007" customWidth="1"/>
    <col min="12357" max="12443" width="9.140625" style="1007"/>
    <col min="12444" max="12444" width="69.42578125" style="1007" customWidth="1"/>
    <col min="12445" max="12468" width="13.7109375" style="1007" customWidth="1"/>
    <col min="12469" max="12469" width="17.140625" style="1007" customWidth="1"/>
    <col min="12470" max="12472" width="12.140625" style="1007" bestFit="1" customWidth="1"/>
    <col min="12473" max="12474" width="13.140625" style="1007" bestFit="1" customWidth="1"/>
    <col min="12475" max="12476" width="12.140625" style="1007" bestFit="1" customWidth="1"/>
    <col min="12477" max="12478" width="13.140625" style="1007" bestFit="1" customWidth="1"/>
    <col min="12479" max="12479" width="12.140625" style="1007" bestFit="1" customWidth="1"/>
    <col min="12480" max="12480" width="13.140625" style="1007" bestFit="1" customWidth="1"/>
    <col min="12481" max="12481" width="12.85546875" style="1007" bestFit="1" customWidth="1"/>
    <col min="12482" max="12488" width="12.140625" style="1007" bestFit="1" customWidth="1"/>
    <col min="12489" max="12489" width="12.85546875" style="1007" bestFit="1" customWidth="1"/>
    <col min="12490" max="12492" width="12.140625" style="1007" bestFit="1" customWidth="1"/>
    <col min="12493" max="12495" width="12.140625" style="1007" customWidth="1"/>
    <col min="12496" max="12498" width="12.140625" style="1007" bestFit="1" customWidth="1"/>
    <col min="12499" max="12523" width="9.140625" style="1007"/>
    <col min="12524" max="12524" width="58.140625" style="1007" customWidth="1"/>
    <col min="12525" max="12587" width="15.5703125" style="1007" customWidth="1"/>
    <col min="12588" max="12588" width="13.28515625" style="1007" customWidth="1"/>
    <col min="12589" max="12589" width="13.5703125" style="1007" customWidth="1"/>
    <col min="12590" max="12591" width="12.7109375" style="1007" customWidth="1"/>
    <col min="12592" max="12593" width="14" style="1007" customWidth="1"/>
    <col min="12594" max="12594" width="13.140625" style="1007" customWidth="1"/>
    <col min="12595" max="12595" width="13.5703125" style="1007" customWidth="1"/>
    <col min="12596" max="12596" width="13.42578125" style="1007" customWidth="1"/>
    <col min="12597" max="12597" width="58.42578125" style="1007" customWidth="1"/>
    <col min="12598" max="12599" width="13" style="1007" customWidth="1"/>
    <col min="12600" max="12600" width="14.5703125" style="1007" customWidth="1"/>
    <col min="12601" max="12601" width="14.7109375" style="1007" customWidth="1"/>
    <col min="12602" max="12604" width="12.5703125" style="1007" customWidth="1"/>
    <col min="12605" max="12605" width="12.7109375" style="1007" customWidth="1"/>
    <col min="12606" max="12606" width="14.140625" style="1007" customWidth="1"/>
    <col min="12607" max="12607" width="12.5703125" style="1007" customWidth="1"/>
    <col min="12608" max="12608" width="12.7109375" style="1007" customWidth="1"/>
    <col min="12609" max="12609" width="14.140625" style="1007" customWidth="1"/>
    <col min="12610" max="12611" width="13" style="1007" customWidth="1"/>
    <col min="12612" max="12612" width="14.5703125" style="1007" customWidth="1"/>
    <col min="12613" max="12699" width="9.140625" style="1007"/>
    <col min="12700" max="12700" width="69.42578125" style="1007" customWidth="1"/>
    <col min="12701" max="12724" width="13.7109375" style="1007" customWidth="1"/>
    <col min="12725" max="12725" width="17.140625" style="1007" customWidth="1"/>
    <col min="12726" max="12728" width="12.140625" style="1007" bestFit="1" customWidth="1"/>
    <col min="12729" max="12730" width="13.140625" style="1007" bestFit="1" customWidth="1"/>
    <col min="12731" max="12732" width="12.140625" style="1007" bestFit="1" customWidth="1"/>
    <col min="12733" max="12734" width="13.140625" style="1007" bestFit="1" customWidth="1"/>
    <col min="12735" max="12735" width="12.140625" style="1007" bestFit="1" customWidth="1"/>
    <col min="12736" max="12736" width="13.140625" style="1007" bestFit="1" customWidth="1"/>
    <col min="12737" max="12737" width="12.85546875" style="1007" bestFit="1" customWidth="1"/>
    <col min="12738" max="12744" width="12.140625" style="1007" bestFit="1" customWidth="1"/>
    <col min="12745" max="12745" width="12.85546875" style="1007" bestFit="1" customWidth="1"/>
    <col min="12746" max="12748" width="12.140625" style="1007" bestFit="1" customWidth="1"/>
    <col min="12749" max="12751" width="12.140625" style="1007" customWidth="1"/>
    <col min="12752" max="12754" width="12.140625" style="1007" bestFit="1" customWidth="1"/>
    <col min="12755" max="12779" width="9.140625" style="1007"/>
    <col min="12780" max="12780" width="58.140625" style="1007" customWidth="1"/>
    <col min="12781" max="12843" width="15.5703125" style="1007" customWidth="1"/>
    <col min="12844" max="12844" width="13.28515625" style="1007" customWidth="1"/>
    <col min="12845" max="12845" width="13.5703125" style="1007" customWidth="1"/>
    <col min="12846" max="12847" width="12.7109375" style="1007" customWidth="1"/>
    <col min="12848" max="12849" width="14" style="1007" customWidth="1"/>
    <col min="12850" max="12850" width="13.140625" style="1007" customWidth="1"/>
    <col min="12851" max="12851" width="13.5703125" style="1007" customWidth="1"/>
    <col min="12852" max="12852" width="13.42578125" style="1007" customWidth="1"/>
    <col min="12853" max="12853" width="58.42578125" style="1007" customWidth="1"/>
    <col min="12854" max="12855" width="13" style="1007" customWidth="1"/>
    <col min="12856" max="12856" width="14.5703125" style="1007" customWidth="1"/>
    <col min="12857" max="12857" width="14.7109375" style="1007" customWidth="1"/>
    <col min="12858" max="12860" width="12.5703125" style="1007" customWidth="1"/>
    <col min="12861" max="12861" width="12.7109375" style="1007" customWidth="1"/>
    <col min="12862" max="12862" width="14.140625" style="1007" customWidth="1"/>
    <col min="12863" max="12863" width="12.5703125" style="1007" customWidth="1"/>
    <col min="12864" max="12864" width="12.7109375" style="1007" customWidth="1"/>
    <col min="12865" max="12865" width="14.140625" style="1007" customWidth="1"/>
    <col min="12866" max="12867" width="13" style="1007" customWidth="1"/>
    <col min="12868" max="12868" width="14.5703125" style="1007" customWidth="1"/>
    <col min="12869" max="12955" width="9.140625" style="1007"/>
    <col min="12956" max="12956" width="69.42578125" style="1007" customWidth="1"/>
    <col min="12957" max="12980" width="13.7109375" style="1007" customWidth="1"/>
    <col min="12981" max="12981" width="17.140625" style="1007" customWidth="1"/>
    <col min="12982" max="12984" width="12.140625" style="1007" bestFit="1" customWidth="1"/>
    <col min="12985" max="12986" width="13.140625" style="1007" bestFit="1" customWidth="1"/>
    <col min="12987" max="12988" width="12.140625" style="1007" bestFit="1" customWidth="1"/>
    <col min="12989" max="12990" width="13.140625" style="1007" bestFit="1" customWidth="1"/>
    <col min="12991" max="12991" width="12.140625" style="1007" bestFit="1" customWidth="1"/>
    <col min="12992" max="12992" width="13.140625" style="1007" bestFit="1" customWidth="1"/>
    <col min="12993" max="12993" width="12.85546875" style="1007" bestFit="1" customWidth="1"/>
    <col min="12994" max="13000" width="12.140625" style="1007" bestFit="1" customWidth="1"/>
    <col min="13001" max="13001" width="12.85546875" style="1007" bestFit="1" customWidth="1"/>
    <col min="13002" max="13004" width="12.140625" style="1007" bestFit="1" customWidth="1"/>
    <col min="13005" max="13007" width="12.140625" style="1007" customWidth="1"/>
    <col min="13008" max="13010" width="12.140625" style="1007" bestFit="1" customWidth="1"/>
    <col min="13011" max="13035" width="9.140625" style="1007"/>
    <col min="13036" max="13036" width="58.140625" style="1007" customWidth="1"/>
    <col min="13037" max="13099" width="15.5703125" style="1007" customWidth="1"/>
    <col min="13100" max="13100" width="13.28515625" style="1007" customWidth="1"/>
    <col min="13101" max="13101" width="13.5703125" style="1007" customWidth="1"/>
    <col min="13102" max="13103" width="12.7109375" style="1007" customWidth="1"/>
    <col min="13104" max="13105" width="14" style="1007" customWidth="1"/>
    <col min="13106" max="13106" width="13.140625" style="1007" customWidth="1"/>
    <col min="13107" max="13107" width="13.5703125" style="1007" customWidth="1"/>
    <col min="13108" max="13108" width="13.42578125" style="1007" customWidth="1"/>
    <col min="13109" max="13109" width="58.42578125" style="1007" customWidth="1"/>
    <col min="13110" max="13111" width="13" style="1007" customWidth="1"/>
    <col min="13112" max="13112" width="14.5703125" style="1007" customWidth="1"/>
    <col min="13113" max="13113" width="14.7109375" style="1007" customWidth="1"/>
    <col min="13114" max="13116" width="12.5703125" style="1007" customWidth="1"/>
    <col min="13117" max="13117" width="12.7109375" style="1007" customWidth="1"/>
    <col min="13118" max="13118" width="14.140625" style="1007" customWidth="1"/>
    <col min="13119" max="13119" width="12.5703125" style="1007" customWidth="1"/>
    <col min="13120" max="13120" width="12.7109375" style="1007" customWidth="1"/>
    <col min="13121" max="13121" width="14.140625" style="1007" customWidth="1"/>
    <col min="13122" max="13123" width="13" style="1007" customWidth="1"/>
    <col min="13124" max="13124" width="14.5703125" style="1007" customWidth="1"/>
    <col min="13125" max="13211" width="9.140625" style="1007"/>
    <col min="13212" max="13212" width="69.42578125" style="1007" customWidth="1"/>
    <col min="13213" max="13236" width="13.7109375" style="1007" customWidth="1"/>
    <col min="13237" max="13237" width="17.140625" style="1007" customWidth="1"/>
    <col min="13238" max="13240" width="12.140625" style="1007" bestFit="1" customWidth="1"/>
    <col min="13241" max="13242" width="13.140625" style="1007" bestFit="1" customWidth="1"/>
    <col min="13243" max="13244" width="12.140625" style="1007" bestFit="1" customWidth="1"/>
    <col min="13245" max="13246" width="13.140625" style="1007" bestFit="1" customWidth="1"/>
    <col min="13247" max="13247" width="12.140625" style="1007" bestFit="1" customWidth="1"/>
    <col min="13248" max="13248" width="13.140625" style="1007" bestFit="1" customWidth="1"/>
    <col min="13249" max="13249" width="12.85546875" style="1007" bestFit="1" customWidth="1"/>
    <col min="13250" max="13256" width="12.140625" style="1007" bestFit="1" customWidth="1"/>
    <col min="13257" max="13257" width="12.85546875" style="1007" bestFit="1" customWidth="1"/>
    <col min="13258" max="13260" width="12.140625" style="1007" bestFit="1" customWidth="1"/>
    <col min="13261" max="13263" width="12.140625" style="1007" customWidth="1"/>
    <col min="13264" max="13266" width="12.140625" style="1007" bestFit="1" customWidth="1"/>
    <col min="13267" max="13291" width="9.140625" style="1007"/>
    <col min="13292" max="13292" width="58.140625" style="1007" customWidth="1"/>
    <col min="13293" max="13355" width="15.5703125" style="1007" customWidth="1"/>
    <col min="13356" max="13356" width="13.28515625" style="1007" customWidth="1"/>
    <col min="13357" max="13357" width="13.5703125" style="1007" customWidth="1"/>
    <col min="13358" max="13359" width="12.7109375" style="1007" customWidth="1"/>
    <col min="13360" max="13361" width="14" style="1007" customWidth="1"/>
    <col min="13362" max="13362" width="13.140625" style="1007" customWidth="1"/>
    <col min="13363" max="13363" width="13.5703125" style="1007" customWidth="1"/>
    <col min="13364" max="13364" width="13.42578125" style="1007" customWidth="1"/>
    <col min="13365" max="13365" width="58.42578125" style="1007" customWidth="1"/>
    <col min="13366" max="13367" width="13" style="1007" customWidth="1"/>
    <col min="13368" max="13368" width="14.5703125" style="1007" customWidth="1"/>
    <col min="13369" max="13369" width="14.7109375" style="1007" customWidth="1"/>
    <col min="13370" max="13372" width="12.5703125" style="1007" customWidth="1"/>
    <col min="13373" max="13373" width="12.7109375" style="1007" customWidth="1"/>
    <col min="13374" max="13374" width="14.140625" style="1007" customWidth="1"/>
    <col min="13375" max="13375" width="12.5703125" style="1007" customWidth="1"/>
    <col min="13376" max="13376" width="12.7109375" style="1007" customWidth="1"/>
    <col min="13377" max="13377" width="14.140625" style="1007" customWidth="1"/>
    <col min="13378" max="13379" width="13" style="1007" customWidth="1"/>
    <col min="13380" max="13380" width="14.5703125" style="1007" customWidth="1"/>
    <col min="13381" max="13467" width="9.140625" style="1007"/>
    <col min="13468" max="13468" width="69.42578125" style="1007" customWidth="1"/>
    <col min="13469" max="13492" width="13.7109375" style="1007" customWidth="1"/>
    <col min="13493" max="13493" width="17.140625" style="1007" customWidth="1"/>
    <col min="13494" max="13496" width="12.140625" style="1007" bestFit="1" customWidth="1"/>
    <col min="13497" max="13498" width="13.140625" style="1007" bestFit="1" customWidth="1"/>
    <col min="13499" max="13500" width="12.140625" style="1007" bestFit="1" customWidth="1"/>
    <col min="13501" max="13502" width="13.140625" style="1007" bestFit="1" customWidth="1"/>
    <col min="13503" max="13503" width="12.140625" style="1007" bestFit="1" customWidth="1"/>
    <col min="13504" max="13504" width="13.140625" style="1007" bestFit="1" customWidth="1"/>
    <col min="13505" max="13505" width="12.85546875" style="1007" bestFit="1" customWidth="1"/>
    <col min="13506" max="13512" width="12.140625" style="1007" bestFit="1" customWidth="1"/>
    <col min="13513" max="13513" width="12.85546875" style="1007" bestFit="1" customWidth="1"/>
    <col min="13514" max="13516" width="12.140625" style="1007" bestFit="1" customWidth="1"/>
    <col min="13517" max="13519" width="12.140625" style="1007" customWidth="1"/>
    <col min="13520" max="13522" width="12.140625" style="1007" bestFit="1" customWidth="1"/>
    <col min="13523" max="13547" width="9.140625" style="1007"/>
    <col min="13548" max="13548" width="58.140625" style="1007" customWidth="1"/>
    <col min="13549" max="13611" width="15.5703125" style="1007" customWidth="1"/>
    <col min="13612" max="13612" width="13.28515625" style="1007" customWidth="1"/>
    <col min="13613" max="13613" width="13.5703125" style="1007" customWidth="1"/>
    <col min="13614" max="13615" width="12.7109375" style="1007" customWidth="1"/>
    <col min="13616" max="13617" width="14" style="1007" customWidth="1"/>
    <col min="13618" max="13618" width="13.140625" style="1007" customWidth="1"/>
    <col min="13619" max="13619" width="13.5703125" style="1007" customWidth="1"/>
    <col min="13620" max="13620" width="13.42578125" style="1007" customWidth="1"/>
    <col min="13621" max="13621" width="58.42578125" style="1007" customWidth="1"/>
    <col min="13622" max="13623" width="13" style="1007" customWidth="1"/>
    <col min="13624" max="13624" width="14.5703125" style="1007" customWidth="1"/>
    <col min="13625" max="13625" width="14.7109375" style="1007" customWidth="1"/>
    <col min="13626" max="13628" width="12.5703125" style="1007" customWidth="1"/>
    <col min="13629" max="13629" width="12.7109375" style="1007" customWidth="1"/>
    <col min="13630" max="13630" width="14.140625" style="1007" customWidth="1"/>
    <col min="13631" max="13631" width="12.5703125" style="1007" customWidth="1"/>
    <col min="13632" max="13632" width="12.7109375" style="1007" customWidth="1"/>
    <col min="13633" max="13633" width="14.140625" style="1007" customWidth="1"/>
    <col min="13634" max="13635" width="13" style="1007" customWidth="1"/>
    <col min="13636" max="13636" width="14.5703125" style="1007" customWidth="1"/>
    <col min="13637" max="13723" width="9.140625" style="1007"/>
    <col min="13724" max="13724" width="69.42578125" style="1007" customWidth="1"/>
    <col min="13725" max="13748" width="13.7109375" style="1007" customWidth="1"/>
    <col min="13749" max="13749" width="17.140625" style="1007" customWidth="1"/>
    <col min="13750" max="13752" width="12.140625" style="1007" bestFit="1" customWidth="1"/>
    <col min="13753" max="13754" width="13.140625" style="1007" bestFit="1" customWidth="1"/>
    <col min="13755" max="13756" width="12.140625" style="1007" bestFit="1" customWidth="1"/>
    <col min="13757" max="13758" width="13.140625" style="1007" bestFit="1" customWidth="1"/>
    <col min="13759" max="13759" width="12.140625" style="1007" bestFit="1" customWidth="1"/>
    <col min="13760" max="13760" width="13.140625" style="1007" bestFit="1" customWidth="1"/>
    <col min="13761" max="13761" width="12.85546875" style="1007" bestFit="1" customWidth="1"/>
    <col min="13762" max="13768" width="12.140625" style="1007" bestFit="1" customWidth="1"/>
    <col min="13769" max="13769" width="12.85546875" style="1007" bestFit="1" customWidth="1"/>
    <col min="13770" max="13772" width="12.140625" style="1007" bestFit="1" customWidth="1"/>
    <col min="13773" max="13775" width="12.140625" style="1007" customWidth="1"/>
    <col min="13776" max="13778" width="12.140625" style="1007" bestFit="1" customWidth="1"/>
    <col min="13779" max="13803" width="9.140625" style="1007"/>
    <col min="13804" max="13804" width="58.140625" style="1007" customWidth="1"/>
    <col min="13805" max="13867" width="15.5703125" style="1007" customWidth="1"/>
    <col min="13868" max="13868" width="13.28515625" style="1007" customWidth="1"/>
    <col min="13869" max="13869" width="13.5703125" style="1007" customWidth="1"/>
    <col min="13870" max="13871" width="12.7109375" style="1007" customWidth="1"/>
    <col min="13872" max="13873" width="14" style="1007" customWidth="1"/>
    <col min="13874" max="13874" width="13.140625" style="1007" customWidth="1"/>
    <col min="13875" max="13875" width="13.5703125" style="1007" customWidth="1"/>
    <col min="13876" max="13876" width="13.42578125" style="1007" customWidth="1"/>
    <col min="13877" max="13877" width="58.42578125" style="1007" customWidth="1"/>
    <col min="13878" max="13879" width="13" style="1007" customWidth="1"/>
    <col min="13880" max="13880" width="14.5703125" style="1007" customWidth="1"/>
    <col min="13881" max="13881" width="14.7109375" style="1007" customWidth="1"/>
    <col min="13882" max="13884" width="12.5703125" style="1007" customWidth="1"/>
    <col min="13885" max="13885" width="12.7109375" style="1007" customWidth="1"/>
    <col min="13886" max="13886" width="14.140625" style="1007" customWidth="1"/>
    <col min="13887" max="13887" width="12.5703125" style="1007" customWidth="1"/>
    <col min="13888" max="13888" width="12.7109375" style="1007" customWidth="1"/>
    <col min="13889" max="13889" width="14.140625" style="1007" customWidth="1"/>
    <col min="13890" max="13891" width="13" style="1007" customWidth="1"/>
    <col min="13892" max="13892" width="14.5703125" style="1007" customWidth="1"/>
    <col min="13893" max="13979" width="9.140625" style="1007"/>
    <col min="13980" max="13980" width="69.42578125" style="1007" customWidth="1"/>
    <col min="13981" max="14004" width="13.7109375" style="1007" customWidth="1"/>
    <col min="14005" max="14005" width="17.140625" style="1007" customWidth="1"/>
    <col min="14006" max="14008" width="12.140625" style="1007" bestFit="1" customWidth="1"/>
    <col min="14009" max="14010" width="13.140625" style="1007" bestFit="1" customWidth="1"/>
    <col min="14011" max="14012" width="12.140625" style="1007" bestFit="1" customWidth="1"/>
    <col min="14013" max="14014" width="13.140625" style="1007" bestFit="1" customWidth="1"/>
    <col min="14015" max="14015" width="12.140625" style="1007" bestFit="1" customWidth="1"/>
    <col min="14016" max="14016" width="13.140625" style="1007" bestFit="1" customWidth="1"/>
    <col min="14017" max="14017" width="12.85546875" style="1007" bestFit="1" customWidth="1"/>
    <col min="14018" max="14024" width="12.140625" style="1007" bestFit="1" customWidth="1"/>
    <col min="14025" max="14025" width="12.85546875" style="1007" bestFit="1" customWidth="1"/>
    <col min="14026" max="14028" width="12.140625" style="1007" bestFit="1" customWidth="1"/>
    <col min="14029" max="14031" width="12.140625" style="1007" customWidth="1"/>
    <col min="14032" max="14034" width="12.140625" style="1007" bestFit="1" customWidth="1"/>
    <col min="14035" max="14059" width="9.140625" style="1007"/>
    <col min="14060" max="14060" width="58.140625" style="1007" customWidth="1"/>
    <col min="14061" max="14123" width="15.5703125" style="1007" customWidth="1"/>
    <col min="14124" max="14124" width="13.28515625" style="1007" customWidth="1"/>
    <col min="14125" max="14125" width="13.5703125" style="1007" customWidth="1"/>
    <col min="14126" max="14127" width="12.7109375" style="1007" customWidth="1"/>
    <col min="14128" max="14129" width="14" style="1007" customWidth="1"/>
    <col min="14130" max="14130" width="13.140625" style="1007" customWidth="1"/>
    <col min="14131" max="14131" width="13.5703125" style="1007" customWidth="1"/>
    <col min="14132" max="14132" width="13.42578125" style="1007" customWidth="1"/>
    <col min="14133" max="14133" width="58.42578125" style="1007" customWidth="1"/>
    <col min="14134" max="14135" width="13" style="1007" customWidth="1"/>
    <col min="14136" max="14136" width="14.5703125" style="1007" customWidth="1"/>
    <col min="14137" max="14137" width="14.7109375" style="1007" customWidth="1"/>
    <col min="14138" max="14140" width="12.5703125" style="1007" customWidth="1"/>
    <col min="14141" max="14141" width="12.7109375" style="1007" customWidth="1"/>
    <col min="14142" max="14142" width="14.140625" style="1007" customWidth="1"/>
    <col min="14143" max="14143" width="12.5703125" style="1007" customWidth="1"/>
    <col min="14144" max="14144" width="12.7109375" style="1007" customWidth="1"/>
    <col min="14145" max="14145" width="14.140625" style="1007" customWidth="1"/>
    <col min="14146" max="14147" width="13" style="1007" customWidth="1"/>
    <col min="14148" max="14148" width="14.5703125" style="1007" customWidth="1"/>
    <col min="14149" max="14235" width="9.140625" style="1007"/>
    <col min="14236" max="14236" width="69.42578125" style="1007" customWidth="1"/>
    <col min="14237" max="14260" width="13.7109375" style="1007" customWidth="1"/>
    <col min="14261" max="14261" width="17.140625" style="1007" customWidth="1"/>
    <col min="14262" max="14264" width="12.140625" style="1007" bestFit="1" customWidth="1"/>
    <col min="14265" max="14266" width="13.140625" style="1007" bestFit="1" customWidth="1"/>
    <col min="14267" max="14268" width="12.140625" style="1007" bestFit="1" customWidth="1"/>
    <col min="14269" max="14270" width="13.140625" style="1007" bestFit="1" customWidth="1"/>
    <col min="14271" max="14271" width="12.140625" style="1007" bestFit="1" customWidth="1"/>
    <col min="14272" max="14272" width="13.140625" style="1007" bestFit="1" customWidth="1"/>
    <col min="14273" max="14273" width="12.85546875" style="1007" bestFit="1" customWidth="1"/>
    <col min="14274" max="14280" width="12.140625" style="1007" bestFit="1" customWidth="1"/>
    <col min="14281" max="14281" width="12.85546875" style="1007" bestFit="1" customWidth="1"/>
    <col min="14282" max="14284" width="12.140625" style="1007" bestFit="1" customWidth="1"/>
    <col min="14285" max="14287" width="12.140625" style="1007" customWidth="1"/>
    <col min="14288" max="14290" width="12.140625" style="1007" bestFit="1" customWidth="1"/>
    <col min="14291" max="14315" width="9.140625" style="1007"/>
    <col min="14316" max="14316" width="58.140625" style="1007" customWidth="1"/>
    <col min="14317" max="14379" width="15.5703125" style="1007" customWidth="1"/>
    <col min="14380" max="14380" width="13.28515625" style="1007" customWidth="1"/>
    <col min="14381" max="14381" width="13.5703125" style="1007" customWidth="1"/>
    <col min="14382" max="14383" width="12.7109375" style="1007" customWidth="1"/>
    <col min="14384" max="14385" width="14" style="1007" customWidth="1"/>
    <col min="14386" max="14386" width="13.140625" style="1007" customWidth="1"/>
    <col min="14387" max="14387" width="13.5703125" style="1007" customWidth="1"/>
    <col min="14388" max="14388" width="13.42578125" style="1007" customWidth="1"/>
    <col min="14389" max="14389" width="58.42578125" style="1007" customWidth="1"/>
    <col min="14390" max="14391" width="13" style="1007" customWidth="1"/>
    <col min="14392" max="14392" width="14.5703125" style="1007" customWidth="1"/>
    <col min="14393" max="14393" width="14.7109375" style="1007" customWidth="1"/>
    <col min="14394" max="14396" width="12.5703125" style="1007" customWidth="1"/>
    <col min="14397" max="14397" width="12.7109375" style="1007" customWidth="1"/>
    <col min="14398" max="14398" width="14.140625" style="1007" customWidth="1"/>
    <col min="14399" max="14399" width="12.5703125" style="1007" customWidth="1"/>
    <col min="14400" max="14400" width="12.7109375" style="1007" customWidth="1"/>
    <col min="14401" max="14401" width="14.140625" style="1007" customWidth="1"/>
    <col min="14402" max="14403" width="13" style="1007" customWidth="1"/>
    <col min="14404" max="14404" width="14.5703125" style="1007" customWidth="1"/>
    <col min="14405" max="14491" width="9.140625" style="1007"/>
    <col min="14492" max="14492" width="69.42578125" style="1007" customWidth="1"/>
    <col min="14493" max="14516" width="13.7109375" style="1007" customWidth="1"/>
    <col min="14517" max="14517" width="17.140625" style="1007" customWidth="1"/>
    <col min="14518" max="14520" width="12.140625" style="1007" bestFit="1" customWidth="1"/>
    <col min="14521" max="14522" width="13.140625" style="1007" bestFit="1" customWidth="1"/>
    <col min="14523" max="14524" width="12.140625" style="1007" bestFit="1" customWidth="1"/>
    <col min="14525" max="14526" width="13.140625" style="1007" bestFit="1" customWidth="1"/>
    <col min="14527" max="14527" width="12.140625" style="1007" bestFit="1" customWidth="1"/>
    <col min="14528" max="14528" width="13.140625" style="1007" bestFit="1" customWidth="1"/>
    <col min="14529" max="14529" width="12.85546875" style="1007" bestFit="1" customWidth="1"/>
    <col min="14530" max="14536" width="12.140625" style="1007" bestFit="1" customWidth="1"/>
    <col min="14537" max="14537" width="12.85546875" style="1007" bestFit="1" customWidth="1"/>
    <col min="14538" max="14540" width="12.140625" style="1007" bestFit="1" customWidth="1"/>
    <col min="14541" max="14543" width="12.140625" style="1007" customWidth="1"/>
    <col min="14544" max="14546" width="12.140625" style="1007" bestFit="1" customWidth="1"/>
    <col min="14547" max="14571" width="9.140625" style="1007"/>
    <col min="14572" max="14572" width="58.140625" style="1007" customWidth="1"/>
    <col min="14573" max="14635" width="15.5703125" style="1007" customWidth="1"/>
    <col min="14636" max="14636" width="13.28515625" style="1007" customWidth="1"/>
    <col min="14637" max="14637" width="13.5703125" style="1007" customWidth="1"/>
    <col min="14638" max="14639" width="12.7109375" style="1007" customWidth="1"/>
    <col min="14640" max="14641" width="14" style="1007" customWidth="1"/>
    <col min="14642" max="14642" width="13.140625" style="1007" customWidth="1"/>
    <col min="14643" max="14643" width="13.5703125" style="1007" customWidth="1"/>
    <col min="14644" max="14644" width="13.42578125" style="1007" customWidth="1"/>
    <col min="14645" max="14645" width="58.42578125" style="1007" customWidth="1"/>
    <col min="14646" max="14647" width="13" style="1007" customWidth="1"/>
    <col min="14648" max="14648" width="14.5703125" style="1007" customWidth="1"/>
    <col min="14649" max="14649" width="14.7109375" style="1007" customWidth="1"/>
    <col min="14650" max="14652" width="12.5703125" style="1007" customWidth="1"/>
    <col min="14653" max="14653" width="12.7109375" style="1007" customWidth="1"/>
    <col min="14654" max="14654" width="14.140625" style="1007" customWidth="1"/>
    <col min="14655" max="14655" width="12.5703125" style="1007" customWidth="1"/>
    <col min="14656" max="14656" width="12.7109375" style="1007" customWidth="1"/>
    <col min="14657" max="14657" width="14.140625" style="1007" customWidth="1"/>
    <col min="14658" max="14659" width="13" style="1007" customWidth="1"/>
    <col min="14660" max="14660" width="14.5703125" style="1007" customWidth="1"/>
    <col min="14661" max="14747" width="9.140625" style="1007"/>
    <col min="14748" max="14748" width="69.42578125" style="1007" customWidth="1"/>
    <col min="14749" max="14772" width="13.7109375" style="1007" customWidth="1"/>
    <col min="14773" max="14773" width="17.140625" style="1007" customWidth="1"/>
    <col min="14774" max="14776" width="12.140625" style="1007" bestFit="1" customWidth="1"/>
    <col min="14777" max="14778" width="13.140625" style="1007" bestFit="1" customWidth="1"/>
    <col min="14779" max="14780" width="12.140625" style="1007" bestFit="1" customWidth="1"/>
    <col min="14781" max="14782" width="13.140625" style="1007" bestFit="1" customWidth="1"/>
    <col min="14783" max="14783" width="12.140625" style="1007" bestFit="1" customWidth="1"/>
    <col min="14784" max="14784" width="13.140625" style="1007" bestFit="1" customWidth="1"/>
    <col min="14785" max="14785" width="12.85546875" style="1007" bestFit="1" customWidth="1"/>
    <col min="14786" max="14792" width="12.140625" style="1007" bestFit="1" customWidth="1"/>
    <col min="14793" max="14793" width="12.85546875" style="1007" bestFit="1" customWidth="1"/>
    <col min="14794" max="14796" width="12.140625" style="1007" bestFit="1" customWidth="1"/>
    <col min="14797" max="14799" width="12.140625" style="1007" customWidth="1"/>
    <col min="14800" max="14802" width="12.140625" style="1007" bestFit="1" customWidth="1"/>
    <col min="14803" max="14827" width="9.140625" style="1007"/>
    <col min="14828" max="14828" width="58.140625" style="1007" customWidth="1"/>
    <col min="14829" max="14891" width="15.5703125" style="1007" customWidth="1"/>
    <col min="14892" max="14892" width="13.28515625" style="1007" customWidth="1"/>
    <col min="14893" max="14893" width="13.5703125" style="1007" customWidth="1"/>
    <col min="14894" max="14895" width="12.7109375" style="1007" customWidth="1"/>
    <col min="14896" max="14897" width="14" style="1007" customWidth="1"/>
    <col min="14898" max="14898" width="13.140625" style="1007" customWidth="1"/>
    <col min="14899" max="14899" width="13.5703125" style="1007" customWidth="1"/>
    <col min="14900" max="14900" width="13.42578125" style="1007" customWidth="1"/>
    <col min="14901" max="14901" width="58.42578125" style="1007" customWidth="1"/>
    <col min="14902" max="14903" width="13" style="1007" customWidth="1"/>
    <col min="14904" max="14904" width="14.5703125" style="1007" customWidth="1"/>
    <col min="14905" max="14905" width="14.7109375" style="1007" customWidth="1"/>
    <col min="14906" max="14908" width="12.5703125" style="1007" customWidth="1"/>
    <col min="14909" max="14909" width="12.7109375" style="1007" customWidth="1"/>
    <col min="14910" max="14910" width="14.140625" style="1007" customWidth="1"/>
    <col min="14911" max="14911" width="12.5703125" style="1007" customWidth="1"/>
    <col min="14912" max="14912" width="12.7109375" style="1007" customWidth="1"/>
    <col min="14913" max="14913" width="14.140625" style="1007" customWidth="1"/>
    <col min="14914" max="14915" width="13" style="1007" customWidth="1"/>
    <col min="14916" max="14916" width="14.5703125" style="1007" customWidth="1"/>
    <col min="14917" max="15003" width="9.140625" style="1007"/>
    <col min="15004" max="15004" width="69.42578125" style="1007" customWidth="1"/>
    <col min="15005" max="15028" width="13.7109375" style="1007" customWidth="1"/>
    <col min="15029" max="15029" width="17.140625" style="1007" customWidth="1"/>
    <col min="15030" max="15032" width="12.140625" style="1007" bestFit="1" customWidth="1"/>
    <col min="15033" max="15034" width="13.140625" style="1007" bestFit="1" customWidth="1"/>
    <col min="15035" max="15036" width="12.140625" style="1007" bestFit="1" customWidth="1"/>
    <col min="15037" max="15038" width="13.140625" style="1007" bestFit="1" customWidth="1"/>
    <col min="15039" max="15039" width="12.140625" style="1007" bestFit="1" customWidth="1"/>
    <col min="15040" max="15040" width="13.140625" style="1007" bestFit="1" customWidth="1"/>
    <col min="15041" max="15041" width="12.85546875" style="1007" bestFit="1" customWidth="1"/>
    <col min="15042" max="15048" width="12.140625" style="1007" bestFit="1" customWidth="1"/>
    <col min="15049" max="15049" width="12.85546875" style="1007" bestFit="1" customWidth="1"/>
    <col min="15050" max="15052" width="12.140625" style="1007" bestFit="1" customWidth="1"/>
    <col min="15053" max="15055" width="12.140625" style="1007" customWidth="1"/>
    <col min="15056" max="15058" width="12.140625" style="1007" bestFit="1" customWidth="1"/>
    <col min="15059" max="15083" width="9.140625" style="1007"/>
    <col min="15084" max="15084" width="58.140625" style="1007" customWidth="1"/>
    <col min="15085" max="15147" width="15.5703125" style="1007" customWidth="1"/>
    <col min="15148" max="15148" width="13.28515625" style="1007" customWidth="1"/>
    <col min="15149" max="15149" width="13.5703125" style="1007" customWidth="1"/>
    <col min="15150" max="15151" width="12.7109375" style="1007" customWidth="1"/>
    <col min="15152" max="15153" width="14" style="1007" customWidth="1"/>
    <col min="15154" max="15154" width="13.140625" style="1007" customWidth="1"/>
    <col min="15155" max="15155" width="13.5703125" style="1007" customWidth="1"/>
    <col min="15156" max="15156" width="13.42578125" style="1007" customWidth="1"/>
    <col min="15157" max="15157" width="58.42578125" style="1007" customWidth="1"/>
    <col min="15158" max="15159" width="13" style="1007" customWidth="1"/>
    <col min="15160" max="15160" width="14.5703125" style="1007" customWidth="1"/>
    <col min="15161" max="15161" width="14.7109375" style="1007" customWidth="1"/>
    <col min="15162" max="15164" width="12.5703125" style="1007" customWidth="1"/>
    <col min="15165" max="15165" width="12.7109375" style="1007" customWidth="1"/>
    <col min="15166" max="15166" width="14.140625" style="1007" customWidth="1"/>
    <col min="15167" max="15167" width="12.5703125" style="1007" customWidth="1"/>
    <col min="15168" max="15168" width="12.7109375" style="1007" customWidth="1"/>
    <col min="15169" max="15169" width="14.140625" style="1007" customWidth="1"/>
    <col min="15170" max="15171" width="13" style="1007" customWidth="1"/>
    <col min="15172" max="15172" width="14.5703125" style="1007" customWidth="1"/>
    <col min="15173" max="15259" width="9.140625" style="1007"/>
    <col min="15260" max="15260" width="69.42578125" style="1007" customWidth="1"/>
    <col min="15261" max="15284" width="13.7109375" style="1007" customWidth="1"/>
    <col min="15285" max="15285" width="17.140625" style="1007" customWidth="1"/>
    <col min="15286" max="15288" width="12.140625" style="1007" bestFit="1" customWidth="1"/>
    <col min="15289" max="15290" width="13.140625" style="1007" bestFit="1" customWidth="1"/>
    <col min="15291" max="15292" width="12.140625" style="1007" bestFit="1" customWidth="1"/>
    <col min="15293" max="15294" width="13.140625" style="1007" bestFit="1" customWidth="1"/>
    <col min="15295" max="15295" width="12.140625" style="1007" bestFit="1" customWidth="1"/>
    <col min="15296" max="15296" width="13.140625" style="1007" bestFit="1" customWidth="1"/>
    <col min="15297" max="15297" width="12.85546875" style="1007" bestFit="1" customWidth="1"/>
    <col min="15298" max="15304" width="12.140625" style="1007" bestFit="1" customWidth="1"/>
    <col min="15305" max="15305" width="12.85546875" style="1007" bestFit="1" customWidth="1"/>
    <col min="15306" max="15308" width="12.140625" style="1007" bestFit="1" customWidth="1"/>
    <col min="15309" max="15311" width="12.140625" style="1007" customWidth="1"/>
    <col min="15312" max="15314" width="12.140625" style="1007" bestFit="1" customWidth="1"/>
    <col min="15315" max="15339" width="9.140625" style="1007"/>
    <col min="15340" max="15340" width="58.140625" style="1007" customWidth="1"/>
    <col min="15341" max="15403" width="15.5703125" style="1007" customWidth="1"/>
    <col min="15404" max="15404" width="13.28515625" style="1007" customWidth="1"/>
    <col min="15405" max="15405" width="13.5703125" style="1007" customWidth="1"/>
    <col min="15406" max="15407" width="12.7109375" style="1007" customWidth="1"/>
    <col min="15408" max="15409" width="14" style="1007" customWidth="1"/>
    <col min="15410" max="15410" width="13.140625" style="1007" customWidth="1"/>
    <col min="15411" max="15411" width="13.5703125" style="1007" customWidth="1"/>
    <col min="15412" max="15412" width="13.42578125" style="1007" customWidth="1"/>
    <col min="15413" max="15413" width="58.42578125" style="1007" customWidth="1"/>
    <col min="15414" max="15415" width="13" style="1007" customWidth="1"/>
    <col min="15416" max="15416" width="14.5703125" style="1007" customWidth="1"/>
    <col min="15417" max="15417" width="14.7109375" style="1007" customWidth="1"/>
    <col min="15418" max="15420" width="12.5703125" style="1007" customWidth="1"/>
    <col min="15421" max="15421" width="12.7109375" style="1007" customWidth="1"/>
    <col min="15422" max="15422" width="14.140625" style="1007" customWidth="1"/>
    <col min="15423" max="15423" width="12.5703125" style="1007" customWidth="1"/>
    <col min="15424" max="15424" width="12.7109375" style="1007" customWidth="1"/>
    <col min="15425" max="15425" width="14.140625" style="1007" customWidth="1"/>
    <col min="15426" max="15427" width="13" style="1007" customWidth="1"/>
    <col min="15428" max="15428" width="14.5703125" style="1007" customWidth="1"/>
    <col min="15429" max="15515" width="9.140625" style="1007"/>
    <col min="15516" max="15516" width="69.42578125" style="1007" customWidth="1"/>
    <col min="15517" max="15540" width="13.7109375" style="1007" customWidth="1"/>
    <col min="15541" max="15541" width="17.140625" style="1007" customWidth="1"/>
    <col min="15542" max="15544" width="12.140625" style="1007" bestFit="1" customWidth="1"/>
    <col min="15545" max="15546" width="13.140625" style="1007" bestFit="1" customWidth="1"/>
    <col min="15547" max="15548" width="12.140625" style="1007" bestFit="1" customWidth="1"/>
    <col min="15549" max="15550" width="13.140625" style="1007" bestFit="1" customWidth="1"/>
    <col min="15551" max="15551" width="12.140625" style="1007" bestFit="1" customWidth="1"/>
    <col min="15552" max="15552" width="13.140625" style="1007" bestFit="1" customWidth="1"/>
    <col min="15553" max="15553" width="12.85546875" style="1007" bestFit="1" customWidth="1"/>
    <col min="15554" max="15560" width="12.140625" style="1007" bestFit="1" customWidth="1"/>
    <col min="15561" max="15561" width="12.85546875" style="1007" bestFit="1" customWidth="1"/>
    <col min="15562" max="15564" width="12.140625" style="1007" bestFit="1" customWidth="1"/>
    <col min="15565" max="15567" width="12.140625" style="1007" customWidth="1"/>
    <col min="15568" max="15570" width="12.140625" style="1007" bestFit="1" customWidth="1"/>
    <col min="15571" max="15595" width="9.140625" style="1007"/>
    <col min="15596" max="15596" width="58.140625" style="1007" customWidth="1"/>
    <col min="15597" max="15659" width="15.5703125" style="1007" customWidth="1"/>
    <col min="15660" max="15660" width="13.28515625" style="1007" customWidth="1"/>
    <col min="15661" max="15661" width="13.5703125" style="1007" customWidth="1"/>
    <col min="15662" max="15663" width="12.7109375" style="1007" customWidth="1"/>
    <col min="15664" max="15665" width="14" style="1007" customWidth="1"/>
    <col min="15666" max="15666" width="13.140625" style="1007" customWidth="1"/>
    <col min="15667" max="15667" width="13.5703125" style="1007" customWidth="1"/>
    <col min="15668" max="15668" width="13.42578125" style="1007" customWidth="1"/>
    <col min="15669" max="15669" width="58.42578125" style="1007" customWidth="1"/>
    <col min="15670" max="15671" width="13" style="1007" customWidth="1"/>
    <col min="15672" max="15672" width="14.5703125" style="1007" customWidth="1"/>
    <col min="15673" max="15673" width="14.7109375" style="1007" customWidth="1"/>
    <col min="15674" max="15676" width="12.5703125" style="1007" customWidth="1"/>
    <col min="15677" max="15677" width="12.7109375" style="1007" customWidth="1"/>
    <col min="15678" max="15678" width="14.140625" style="1007" customWidth="1"/>
    <col min="15679" max="15679" width="12.5703125" style="1007" customWidth="1"/>
    <col min="15680" max="15680" width="12.7109375" style="1007" customWidth="1"/>
    <col min="15681" max="15681" width="14.140625" style="1007" customWidth="1"/>
    <col min="15682" max="15683" width="13" style="1007" customWidth="1"/>
    <col min="15684" max="15684" width="14.5703125" style="1007" customWidth="1"/>
    <col min="15685" max="15771" width="9.140625" style="1007"/>
    <col min="15772" max="15772" width="69.42578125" style="1007" customWidth="1"/>
    <col min="15773" max="15796" width="13.7109375" style="1007" customWidth="1"/>
    <col min="15797" max="15797" width="17.140625" style="1007" customWidth="1"/>
    <col min="15798" max="15800" width="12.140625" style="1007" bestFit="1" customWidth="1"/>
    <col min="15801" max="15802" width="13.140625" style="1007" bestFit="1" customWidth="1"/>
    <col min="15803" max="15804" width="12.140625" style="1007" bestFit="1" customWidth="1"/>
    <col min="15805" max="15806" width="13.140625" style="1007" bestFit="1" customWidth="1"/>
    <col min="15807" max="15807" width="12.140625" style="1007" bestFit="1" customWidth="1"/>
    <col min="15808" max="15808" width="13.140625" style="1007" bestFit="1" customWidth="1"/>
    <col min="15809" max="15809" width="12.85546875" style="1007" bestFit="1" customWidth="1"/>
    <col min="15810" max="15816" width="12.140625" style="1007" bestFit="1" customWidth="1"/>
    <col min="15817" max="15817" width="12.85546875" style="1007" bestFit="1" customWidth="1"/>
    <col min="15818" max="15820" width="12.140625" style="1007" bestFit="1" customWidth="1"/>
    <col min="15821" max="15823" width="12.140625" style="1007" customWidth="1"/>
    <col min="15824" max="15826" width="12.140625" style="1007" bestFit="1" customWidth="1"/>
    <col min="15827" max="15851" width="9.140625" style="1007"/>
    <col min="15852" max="15852" width="58.140625" style="1007" customWidth="1"/>
    <col min="15853" max="15915" width="15.5703125" style="1007" customWidth="1"/>
    <col min="15916" max="15916" width="13.28515625" style="1007" customWidth="1"/>
    <col min="15917" max="15917" width="13.5703125" style="1007" customWidth="1"/>
    <col min="15918" max="15919" width="12.7109375" style="1007" customWidth="1"/>
    <col min="15920" max="15921" width="14" style="1007" customWidth="1"/>
    <col min="15922" max="15922" width="13.140625" style="1007" customWidth="1"/>
    <col min="15923" max="15923" width="13.5703125" style="1007" customWidth="1"/>
    <col min="15924" max="15924" width="13.42578125" style="1007" customWidth="1"/>
    <col min="15925" max="15925" width="58.42578125" style="1007" customWidth="1"/>
    <col min="15926" max="15927" width="13" style="1007" customWidth="1"/>
    <col min="15928" max="15928" width="14.5703125" style="1007" customWidth="1"/>
    <col min="15929" max="15929" width="14.7109375" style="1007" customWidth="1"/>
    <col min="15930" max="15932" width="12.5703125" style="1007" customWidth="1"/>
    <col min="15933" max="15933" width="12.7109375" style="1007" customWidth="1"/>
    <col min="15934" max="15934" width="14.140625" style="1007" customWidth="1"/>
    <col min="15935" max="15935" width="12.5703125" style="1007" customWidth="1"/>
    <col min="15936" max="15936" width="12.7109375" style="1007" customWidth="1"/>
    <col min="15937" max="15937" width="14.140625" style="1007" customWidth="1"/>
    <col min="15938" max="15939" width="13" style="1007" customWidth="1"/>
    <col min="15940" max="15940" width="14.5703125" style="1007" customWidth="1"/>
    <col min="15941" max="16027" width="9.140625" style="1007"/>
    <col min="16028" max="16028" width="69.42578125" style="1007" customWidth="1"/>
    <col min="16029" max="16052" width="13.7109375" style="1007" customWidth="1"/>
    <col min="16053" max="16053" width="17.140625" style="1007" customWidth="1"/>
    <col min="16054" max="16056" width="12.140625" style="1007" bestFit="1" customWidth="1"/>
    <col min="16057" max="16058" width="13.140625" style="1007" bestFit="1" customWidth="1"/>
    <col min="16059" max="16060" width="12.140625" style="1007" bestFit="1" customWidth="1"/>
    <col min="16061" max="16062" width="13.140625" style="1007" bestFit="1" customWidth="1"/>
    <col min="16063" max="16063" width="12.140625" style="1007" bestFit="1" customWidth="1"/>
    <col min="16064" max="16064" width="13.140625" style="1007" bestFit="1" customWidth="1"/>
    <col min="16065" max="16065" width="12.85546875" style="1007" bestFit="1" customWidth="1"/>
    <col min="16066" max="16072" width="12.140625" style="1007" bestFit="1" customWidth="1"/>
    <col min="16073" max="16073" width="12.85546875" style="1007" bestFit="1" customWidth="1"/>
    <col min="16074" max="16076" width="12.140625" style="1007" bestFit="1" customWidth="1"/>
    <col min="16077" max="16079" width="12.140625" style="1007" customWidth="1"/>
    <col min="16080" max="16082" width="12.140625" style="1007" bestFit="1" customWidth="1"/>
    <col min="16083" max="16107" width="9.140625" style="1007"/>
    <col min="16108" max="16108" width="58.140625" style="1007" customWidth="1"/>
    <col min="16109" max="16171" width="15.5703125" style="1007" customWidth="1"/>
    <col min="16172" max="16172" width="13.28515625" style="1007" customWidth="1"/>
    <col min="16173" max="16173" width="13.5703125" style="1007" customWidth="1"/>
    <col min="16174" max="16175" width="12.7109375" style="1007" customWidth="1"/>
    <col min="16176" max="16177" width="14" style="1007" customWidth="1"/>
    <col min="16178" max="16178" width="13.140625" style="1007" customWidth="1"/>
    <col min="16179" max="16179" width="13.5703125" style="1007" customWidth="1"/>
    <col min="16180" max="16180" width="13.42578125" style="1007" customWidth="1"/>
    <col min="16181" max="16181" width="58.42578125" style="1007" customWidth="1"/>
    <col min="16182" max="16183" width="13" style="1007" customWidth="1"/>
    <col min="16184" max="16184" width="14.5703125" style="1007" customWidth="1"/>
    <col min="16185" max="16185" width="14.7109375" style="1007" customWidth="1"/>
    <col min="16186" max="16188" width="12.5703125" style="1007" customWidth="1"/>
    <col min="16189" max="16189" width="12.7109375" style="1007" customWidth="1"/>
    <col min="16190" max="16190" width="14.140625" style="1007" customWidth="1"/>
    <col min="16191" max="16191" width="12.5703125" style="1007" customWidth="1"/>
    <col min="16192" max="16192" width="12.7109375" style="1007" customWidth="1"/>
    <col min="16193" max="16193" width="14.140625" style="1007" customWidth="1"/>
    <col min="16194" max="16195" width="13" style="1007" customWidth="1"/>
    <col min="16196" max="16196" width="14.5703125" style="1007" customWidth="1"/>
    <col min="16197" max="16283" width="9.140625" style="1007"/>
    <col min="16284" max="16284" width="69.42578125" style="1007" customWidth="1"/>
    <col min="16285" max="16308" width="13.7109375" style="1007" customWidth="1"/>
    <col min="16309" max="16309" width="17.140625" style="1007" customWidth="1"/>
    <col min="16310" max="16312" width="12.140625" style="1007" bestFit="1" customWidth="1"/>
    <col min="16313" max="16314" width="13.140625" style="1007" bestFit="1" customWidth="1"/>
    <col min="16315" max="16316" width="12.140625" style="1007" bestFit="1" customWidth="1"/>
    <col min="16317" max="16318" width="13.140625" style="1007" bestFit="1" customWidth="1"/>
    <col min="16319" max="16319" width="12.140625" style="1007" bestFit="1" customWidth="1"/>
    <col min="16320" max="16320" width="13.140625" style="1007" bestFit="1" customWidth="1"/>
    <col min="16321" max="16321" width="12.85546875" style="1007" bestFit="1" customWidth="1"/>
    <col min="16322" max="16328" width="12.140625" style="1007" bestFit="1" customWidth="1"/>
    <col min="16329" max="16329" width="12.85546875" style="1007" bestFit="1" customWidth="1"/>
    <col min="16330" max="16332" width="12.140625" style="1007" bestFit="1" customWidth="1"/>
    <col min="16333" max="16335" width="12.140625" style="1007" customWidth="1"/>
    <col min="16336" max="16338" width="12.140625" style="1007" bestFit="1" customWidth="1"/>
    <col min="16339" max="16384" width="9.140625" style="1007"/>
  </cols>
  <sheetData>
    <row r="1" spans="1:113" ht="25.5">
      <c r="A1" s="1172" t="s">
        <v>322</v>
      </c>
      <c r="Z1" s="1172" t="s">
        <v>322</v>
      </c>
      <c r="AY1" s="1172" t="s">
        <v>322</v>
      </c>
      <c r="BX1" s="1172" t="s">
        <v>322</v>
      </c>
      <c r="CW1" s="1172" t="s">
        <v>322</v>
      </c>
    </row>
    <row r="2" spans="1:113" s="1008" customFormat="1" ht="40.5" customHeight="1" thickBot="1">
      <c r="A2" s="2683" t="s">
        <v>1720</v>
      </c>
      <c r="B2" s="2684"/>
      <c r="C2" s="2684"/>
      <c r="D2" s="2684"/>
      <c r="E2" s="2684"/>
      <c r="F2" s="2684"/>
      <c r="G2" s="2684"/>
      <c r="H2" s="2684"/>
      <c r="I2" s="2684"/>
      <c r="J2" s="2684"/>
      <c r="K2" s="2684"/>
      <c r="L2" s="2684"/>
      <c r="M2" s="2684"/>
      <c r="N2" s="2684"/>
      <c r="O2" s="2684"/>
      <c r="P2" s="2684"/>
      <c r="Q2" s="2684"/>
      <c r="R2" s="2684"/>
      <c r="S2" s="2684"/>
      <c r="T2" s="2684"/>
      <c r="U2" s="2684"/>
      <c r="V2" s="2684"/>
      <c r="W2" s="2684"/>
      <c r="X2" s="2684"/>
      <c r="Y2" s="2684"/>
      <c r="Z2" s="2683" t="s">
        <v>1720</v>
      </c>
      <c r="AA2" s="2684"/>
      <c r="AB2" s="2684"/>
      <c r="AC2" s="2684"/>
      <c r="AD2" s="2684"/>
      <c r="AE2" s="2684"/>
      <c r="AF2" s="2684"/>
      <c r="AG2" s="2684"/>
      <c r="AH2" s="2684"/>
      <c r="AI2" s="2684"/>
      <c r="AJ2" s="2684"/>
      <c r="AK2" s="2684"/>
      <c r="AL2" s="2684"/>
      <c r="AM2" s="2684"/>
      <c r="AN2" s="2684"/>
      <c r="AO2" s="2684"/>
      <c r="AP2" s="2684"/>
      <c r="AQ2" s="2684"/>
      <c r="AR2" s="2684"/>
      <c r="AS2" s="2684"/>
      <c r="AT2" s="2684"/>
      <c r="AU2" s="2684"/>
      <c r="AV2" s="2684"/>
      <c r="AW2" s="2684"/>
      <c r="AX2" s="2684"/>
      <c r="AY2" s="2683" t="s">
        <v>1720</v>
      </c>
      <c r="AZ2" s="2684"/>
      <c r="BA2" s="2684"/>
      <c r="BB2" s="2684"/>
      <c r="BC2" s="2684"/>
      <c r="BD2" s="2684"/>
      <c r="BE2" s="2684"/>
      <c r="BF2" s="2684"/>
      <c r="BG2" s="2684"/>
      <c r="BH2" s="2684"/>
      <c r="BX2" s="2683" t="s">
        <v>1720</v>
      </c>
      <c r="CW2" s="2683" t="s">
        <v>1720</v>
      </c>
    </row>
    <row r="3" spans="1:113" s="1036" customFormat="1" ht="18" customHeight="1" thickBot="1">
      <c r="A3" s="2685" t="s">
        <v>1721</v>
      </c>
      <c r="B3" s="2686">
        <v>39448</v>
      </c>
      <c r="C3" s="2687">
        <v>39479</v>
      </c>
      <c r="D3" s="2687">
        <v>39508</v>
      </c>
      <c r="E3" s="2687">
        <v>39539</v>
      </c>
      <c r="F3" s="2687">
        <v>39569</v>
      </c>
      <c r="G3" s="2687">
        <v>39600</v>
      </c>
      <c r="H3" s="2687">
        <v>39630</v>
      </c>
      <c r="I3" s="2687">
        <v>39661</v>
      </c>
      <c r="J3" s="2687">
        <v>39692</v>
      </c>
      <c r="K3" s="2687">
        <v>39722</v>
      </c>
      <c r="L3" s="2687">
        <v>39753</v>
      </c>
      <c r="M3" s="2687">
        <v>39783</v>
      </c>
      <c r="N3" s="2687">
        <v>39814</v>
      </c>
      <c r="O3" s="2687">
        <v>39845</v>
      </c>
      <c r="P3" s="2687">
        <v>39873</v>
      </c>
      <c r="Q3" s="2687">
        <v>39904</v>
      </c>
      <c r="R3" s="2687">
        <v>39934</v>
      </c>
      <c r="S3" s="2687">
        <v>39965</v>
      </c>
      <c r="T3" s="2687">
        <v>39995</v>
      </c>
      <c r="U3" s="2687">
        <v>40026</v>
      </c>
      <c r="V3" s="2687">
        <v>40057</v>
      </c>
      <c r="W3" s="2687">
        <v>40087</v>
      </c>
      <c r="X3" s="2687">
        <v>40118</v>
      </c>
      <c r="Y3" s="2688">
        <v>40148</v>
      </c>
      <c r="Z3" s="2685" t="s">
        <v>1721</v>
      </c>
      <c r="AA3" s="2686">
        <v>40179</v>
      </c>
      <c r="AB3" s="2687">
        <v>40210</v>
      </c>
      <c r="AC3" s="2687">
        <v>40238</v>
      </c>
      <c r="AD3" s="2687">
        <v>40269</v>
      </c>
      <c r="AE3" s="2687">
        <v>40299</v>
      </c>
      <c r="AF3" s="2687">
        <v>40330</v>
      </c>
      <c r="AG3" s="2687">
        <v>40360</v>
      </c>
      <c r="AH3" s="2687">
        <v>40391</v>
      </c>
      <c r="AI3" s="2687">
        <v>40422</v>
      </c>
      <c r="AJ3" s="2687">
        <v>40452</v>
      </c>
      <c r="AK3" s="2687">
        <v>40483</v>
      </c>
      <c r="AL3" s="2687">
        <v>40513</v>
      </c>
      <c r="AM3" s="2687">
        <v>40544</v>
      </c>
      <c r="AN3" s="2687">
        <v>40575</v>
      </c>
      <c r="AO3" s="2687">
        <v>40603</v>
      </c>
      <c r="AP3" s="2687">
        <v>40634</v>
      </c>
      <c r="AQ3" s="2687">
        <v>40664</v>
      </c>
      <c r="AR3" s="2687">
        <v>40695</v>
      </c>
      <c r="AS3" s="2687">
        <v>40725</v>
      </c>
      <c r="AT3" s="2687">
        <v>40756</v>
      </c>
      <c r="AU3" s="2687">
        <v>40787</v>
      </c>
      <c r="AV3" s="2687">
        <v>40817</v>
      </c>
      <c r="AW3" s="2687">
        <v>40848</v>
      </c>
      <c r="AX3" s="2688">
        <v>40878</v>
      </c>
      <c r="AY3" s="2685" t="s">
        <v>1721</v>
      </c>
      <c r="AZ3" s="2686">
        <v>40909</v>
      </c>
      <c r="BA3" s="2687">
        <v>40940</v>
      </c>
      <c r="BB3" s="2689">
        <v>40969</v>
      </c>
      <c r="BC3" s="2689">
        <v>41000</v>
      </c>
      <c r="BD3" s="2687">
        <v>41030</v>
      </c>
      <c r="BE3" s="2688">
        <v>41061</v>
      </c>
      <c r="BF3" s="2688">
        <v>41091</v>
      </c>
      <c r="BG3" s="2688">
        <v>41122</v>
      </c>
      <c r="BH3" s="2688">
        <v>41153</v>
      </c>
      <c r="BI3" s="2688">
        <v>41183</v>
      </c>
      <c r="BJ3" s="2689">
        <v>41214</v>
      </c>
      <c r="BK3" s="2687">
        <v>41244</v>
      </c>
      <c r="BL3" s="2687">
        <v>41275</v>
      </c>
      <c r="BM3" s="2687">
        <v>41306</v>
      </c>
      <c r="BN3" s="2687">
        <v>41334</v>
      </c>
      <c r="BO3" s="2687">
        <v>41365</v>
      </c>
      <c r="BP3" s="2687">
        <v>41395</v>
      </c>
      <c r="BQ3" s="2687">
        <v>41426</v>
      </c>
      <c r="BR3" s="2687">
        <v>41456</v>
      </c>
      <c r="BS3" s="2687">
        <v>41487</v>
      </c>
      <c r="BT3" s="2687">
        <v>41518</v>
      </c>
      <c r="BU3" s="2687">
        <v>41560</v>
      </c>
      <c r="BV3" s="2687">
        <v>41591</v>
      </c>
      <c r="BW3" s="2688">
        <v>41621</v>
      </c>
      <c r="BX3" s="2689" t="s">
        <v>1721</v>
      </c>
      <c r="BY3" s="2687">
        <v>41640</v>
      </c>
      <c r="BZ3" s="2687">
        <v>41671</v>
      </c>
      <c r="CA3" s="2689">
        <v>41699</v>
      </c>
      <c r="CB3" s="2689">
        <v>41730</v>
      </c>
      <c r="CC3" s="2689">
        <v>41760</v>
      </c>
      <c r="CD3" s="2689">
        <v>41791</v>
      </c>
      <c r="CE3" s="2689">
        <v>41821</v>
      </c>
      <c r="CF3" s="2689">
        <v>41852</v>
      </c>
      <c r="CG3" s="2689">
        <v>41883</v>
      </c>
      <c r="CH3" s="2689">
        <v>41913</v>
      </c>
      <c r="CI3" s="2689">
        <v>41944</v>
      </c>
      <c r="CJ3" s="2689">
        <v>41974</v>
      </c>
      <c r="CK3" s="2687">
        <v>42005</v>
      </c>
      <c r="CL3" s="2687">
        <v>42036</v>
      </c>
      <c r="CM3" s="2687">
        <v>42064</v>
      </c>
      <c r="CN3" s="2687">
        <v>42095</v>
      </c>
      <c r="CO3" s="2687">
        <v>42125</v>
      </c>
      <c r="CP3" s="2687">
        <v>42156</v>
      </c>
      <c r="CQ3" s="2687">
        <v>42186</v>
      </c>
      <c r="CR3" s="2687">
        <v>42217</v>
      </c>
      <c r="CS3" s="2687">
        <v>42248</v>
      </c>
      <c r="CT3" s="2687">
        <v>42278</v>
      </c>
      <c r="CU3" s="2687">
        <v>42309</v>
      </c>
      <c r="CV3" s="2687">
        <v>42339</v>
      </c>
      <c r="CW3" s="2689" t="s">
        <v>1721</v>
      </c>
      <c r="CX3" s="2687">
        <v>42370</v>
      </c>
      <c r="CY3" s="2687">
        <v>42401</v>
      </c>
      <c r="CZ3" s="2687">
        <v>42430</v>
      </c>
      <c r="DA3" s="2687">
        <v>42461</v>
      </c>
      <c r="DB3" s="2687">
        <v>42491</v>
      </c>
      <c r="DC3" s="2687">
        <v>42522</v>
      </c>
      <c r="DD3" s="2687">
        <v>42552</v>
      </c>
      <c r="DE3" s="2687">
        <v>42583</v>
      </c>
      <c r="DF3" s="2687">
        <v>42614</v>
      </c>
      <c r="DG3" s="2687">
        <v>42644</v>
      </c>
      <c r="DH3" s="2687">
        <v>42675</v>
      </c>
      <c r="DI3" s="2687">
        <v>42705</v>
      </c>
    </row>
    <row r="4" spans="1:113" ht="20.25" customHeight="1">
      <c r="A4" s="2690" t="s">
        <v>1722</v>
      </c>
      <c r="B4" s="2691">
        <v>10955.59</v>
      </c>
      <c r="C4" s="2692">
        <v>9799.6200000000008</v>
      </c>
      <c r="D4" s="2692">
        <v>8262.42</v>
      </c>
      <c r="E4" s="2692">
        <v>8948.5</v>
      </c>
      <c r="F4" s="2692">
        <v>8544.39</v>
      </c>
      <c r="G4" s="2692">
        <v>7992.49</v>
      </c>
      <c r="H4" s="2692">
        <v>8981.6</v>
      </c>
      <c r="I4" s="2692">
        <v>9497.23</v>
      </c>
      <c r="J4" s="2692">
        <v>9967.44</v>
      </c>
      <c r="K4" s="2692">
        <v>10425.780000000001</v>
      </c>
      <c r="L4" s="2692">
        <v>7814.53</v>
      </c>
      <c r="M4" s="2692">
        <v>5613.82</v>
      </c>
      <c r="N4" s="2692">
        <v>7096.86</v>
      </c>
      <c r="O4" s="2692">
        <v>5856.98</v>
      </c>
      <c r="P4" s="2692">
        <v>4968.38</v>
      </c>
      <c r="Q4" s="2692">
        <v>4363.6099999999997</v>
      </c>
      <c r="R4" s="2692">
        <v>4372.8100000000004</v>
      </c>
      <c r="S4" s="2692">
        <v>4154.2700000000004</v>
      </c>
      <c r="T4" s="2692">
        <v>5648.2</v>
      </c>
      <c r="U4" s="2692">
        <v>4006.99</v>
      </c>
      <c r="V4" s="2692">
        <v>7209.59</v>
      </c>
      <c r="W4" s="2692">
        <v>6251.85</v>
      </c>
      <c r="X4" s="2692">
        <v>5041.7</v>
      </c>
      <c r="Y4" s="2693">
        <v>8295.9699999999993</v>
      </c>
      <c r="Z4" s="2690" t="s">
        <v>1722</v>
      </c>
      <c r="AA4" s="2694">
        <v>7629.1580000000004</v>
      </c>
      <c r="AB4" s="2695">
        <v>6217.2250000000004</v>
      </c>
      <c r="AC4" s="2695">
        <v>8041.7570095799992</v>
      </c>
      <c r="AD4" s="2695">
        <v>5748.3726602999996</v>
      </c>
      <c r="AE4" s="2695">
        <v>6245.43</v>
      </c>
      <c r="AF4" s="2695">
        <v>5415.49</v>
      </c>
      <c r="AG4" s="2695">
        <v>7194.15</v>
      </c>
      <c r="AH4" s="2695">
        <v>7371.6050669000006</v>
      </c>
      <c r="AI4" s="2695">
        <v>8417.85</v>
      </c>
      <c r="AJ4" s="2695">
        <v>10436.215500099999</v>
      </c>
      <c r="AK4" s="2695">
        <v>8602.4566666666669</v>
      </c>
      <c r="AL4" s="2695">
        <v>10008.9</v>
      </c>
      <c r="AM4" s="2695">
        <v>11238.276478669999</v>
      </c>
      <c r="AN4" s="2695">
        <v>8266.6800731500007</v>
      </c>
      <c r="AO4" s="2695">
        <v>7804.7614985800001</v>
      </c>
      <c r="AP4" s="2696">
        <v>7925.9532064800005</v>
      </c>
      <c r="AQ4" s="2696">
        <v>7891.6081765199997</v>
      </c>
      <c r="AR4" s="2696">
        <v>7129.7892508299992</v>
      </c>
      <c r="AS4" s="2696">
        <v>9703.3020255699994</v>
      </c>
      <c r="AT4" s="2696">
        <v>9563.6605627099998</v>
      </c>
      <c r="AU4" s="2696">
        <v>10371.265826030001</v>
      </c>
      <c r="AV4" s="2696">
        <v>9035.2956302799994</v>
      </c>
      <c r="AW4" s="2696">
        <v>7947.1626105699997</v>
      </c>
      <c r="AX4" s="2697">
        <v>8228.45591203</v>
      </c>
      <c r="AY4" s="2690" t="s">
        <v>1722</v>
      </c>
      <c r="AZ4" s="2698">
        <v>8518.2403919000008</v>
      </c>
      <c r="BA4" s="2696">
        <v>9859.56</v>
      </c>
      <c r="BB4" s="2696">
        <v>9812.7250000000004</v>
      </c>
      <c r="BC4" s="2696">
        <v>9973.15</v>
      </c>
      <c r="BD4" s="2696">
        <v>9550.02</v>
      </c>
      <c r="BE4" s="2696">
        <v>7834.380000000001</v>
      </c>
      <c r="BF4" s="2699">
        <v>8865.3900000000012</v>
      </c>
      <c r="BG4" s="2699">
        <v>12416.395399689998</v>
      </c>
      <c r="BH4" s="2699">
        <v>9945.139681820001</v>
      </c>
      <c r="BI4" s="2699">
        <v>11395.17</v>
      </c>
      <c r="BJ4" s="2700">
        <v>10370.22234201</v>
      </c>
      <c r="BK4" s="2699">
        <v>10474.61</v>
      </c>
      <c r="BL4" s="2699">
        <v>12154.31949064</v>
      </c>
      <c r="BM4" s="2699">
        <v>10972.73528176</v>
      </c>
      <c r="BN4" s="2699">
        <v>11141.758844219999</v>
      </c>
      <c r="BO4" s="2699">
        <v>12149.848762</v>
      </c>
      <c r="BP4" s="2699">
        <v>13264.843904699999</v>
      </c>
      <c r="BQ4" s="2699">
        <v>12752.771132080001</v>
      </c>
      <c r="BR4" s="2699">
        <v>15980.584941499999</v>
      </c>
      <c r="BS4" s="2699">
        <v>10007.304386399999</v>
      </c>
      <c r="BT4" s="2699">
        <v>12507.140414000001</v>
      </c>
      <c r="BU4" s="2699">
        <v>11307.589064</v>
      </c>
      <c r="BV4" s="2699">
        <v>11549.56017302</v>
      </c>
      <c r="BW4" s="2701">
        <v>12485.862362039999</v>
      </c>
      <c r="BX4" s="2702" t="s">
        <v>1722</v>
      </c>
      <c r="BY4" s="2703">
        <v>12126.179408370001</v>
      </c>
      <c r="BZ4" s="2703">
        <v>11057.502449359999</v>
      </c>
      <c r="CA4" s="2704">
        <v>13327.075422989998</v>
      </c>
      <c r="CB4" s="2703">
        <v>13610.72421778</v>
      </c>
      <c r="CC4" s="2703">
        <v>11711.72900931</v>
      </c>
      <c r="CD4" s="2704">
        <v>13980.489261820001</v>
      </c>
      <c r="CE4" s="2705">
        <v>13837.283172429999</v>
      </c>
      <c r="CF4" s="2705">
        <v>15536.522298649999</v>
      </c>
      <c r="CG4" s="2705">
        <v>14886.023649069999</v>
      </c>
      <c r="CH4" s="2705">
        <v>14113.499060169999</v>
      </c>
      <c r="CI4" s="2705">
        <v>12759.581288500001</v>
      </c>
      <c r="CJ4" s="2705">
        <v>10140.532638149998</v>
      </c>
      <c r="CK4" s="2703">
        <v>8861.6610901410004</v>
      </c>
      <c r="CL4" s="2703">
        <v>9091.4802406100007</v>
      </c>
      <c r="CM4" s="2704">
        <v>10470.39720476</v>
      </c>
      <c r="CN4" s="2703">
        <v>8299.8487501599993</v>
      </c>
      <c r="CO4" s="2703">
        <v>6447.4599832000004</v>
      </c>
      <c r="CP4" s="2704">
        <v>8953.7218453000005</v>
      </c>
      <c r="CQ4" s="2703">
        <v>13081.60757624</v>
      </c>
      <c r="CR4" s="2703">
        <v>6547.2690385900005</v>
      </c>
      <c r="CS4" s="2704">
        <v>7707.2208933699985</v>
      </c>
      <c r="CT4" s="2704">
        <v>7033.9572506799996</v>
      </c>
      <c r="CU4" s="2704">
        <v>6625.7554463300003</v>
      </c>
      <c r="CV4" s="2704">
        <v>6634.76336309</v>
      </c>
      <c r="CW4" s="2702" t="s">
        <v>1722</v>
      </c>
      <c r="CX4" s="2704">
        <v>5408.25898426</v>
      </c>
      <c r="CY4" s="2704">
        <v>4317.7213153399998</v>
      </c>
      <c r="CZ4" s="2704">
        <v>5280.8885988000002</v>
      </c>
      <c r="DA4" s="2704">
        <v>4109.9042290500001</v>
      </c>
      <c r="DB4" s="2704">
        <v>4331.41846928</v>
      </c>
      <c r="DC4" s="2704">
        <v>5706.3527534994901</v>
      </c>
      <c r="DD4" s="2704">
        <v>5039.9185037932984</v>
      </c>
      <c r="DE4" s="2704">
        <v>6533.381324930001</v>
      </c>
      <c r="DF4" s="2704">
        <v>5495.31567404</v>
      </c>
      <c r="DG4" s="2704">
        <v>3374.7573784200004</v>
      </c>
      <c r="DH4" s="2704">
        <v>5558.5948004599995</v>
      </c>
      <c r="DI4" s="2704">
        <v>7592.0448999699993</v>
      </c>
    </row>
    <row r="5" spans="1:113" ht="20.25" customHeight="1">
      <c r="A5" s="2690" t="s">
        <v>1723</v>
      </c>
      <c r="B5" s="2691">
        <v>4975.75</v>
      </c>
      <c r="C5" s="2692">
        <v>3908.35</v>
      </c>
      <c r="D5" s="2692">
        <v>4003.19</v>
      </c>
      <c r="E5" s="2692">
        <v>4235.32</v>
      </c>
      <c r="F5" s="2692">
        <v>3552.13</v>
      </c>
      <c r="G5" s="2692">
        <v>3295.44</v>
      </c>
      <c r="H5" s="2692">
        <v>4733.55</v>
      </c>
      <c r="I5" s="2692">
        <v>5346.95</v>
      </c>
      <c r="J5" s="2692">
        <v>4474.45</v>
      </c>
      <c r="K5" s="2692">
        <v>4514.63</v>
      </c>
      <c r="L5" s="2692">
        <v>3761.34</v>
      </c>
      <c r="M5" s="2692">
        <v>2506.37</v>
      </c>
      <c r="N5" s="2692">
        <v>1980.76</v>
      </c>
      <c r="O5" s="2692">
        <v>1503.19</v>
      </c>
      <c r="P5" s="2692">
        <v>2240.66</v>
      </c>
      <c r="Q5" s="2692">
        <v>2024.58</v>
      </c>
      <c r="R5" s="2692">
        <v>2038.91</v>
      </c>
      <c r="S5" s="2692">
        <v>1296.06</v>
      </c>
      <c r="T5" s="2692">
        <v>1690.36</v>
      </c>
      <c r="U5" s="2692">
        <v>1879.48</v>
      </c>
      <c r="V5" s="2692">
        <v>4513.12</v>
      </c>
      <c r="W5" s="2692">
        <v>1701.76</v>
      </c>
      <c r="X5" s="2692">
        <v>2082.77</v>
      </c>
      <c r="Y5" s="2693">
        <v>2098.89</v>
      </c>
      <c r="Z5" s="2690" t="s">
        <v>1723</v>
      </c>
      <c r="AA5" s="2694">
        <v>2302.5100000000002</v>
      </c>
      <c r="AB5" s="2695">
        <v>2369.2200000000003</v>
      </c>
      <c r="AC5" s="2695">
        <v>1849.39900958</v>
      </c>
      <c r="AD5" s="2695">
        <v>2016.9226603</v>
      </c>
      <c r="AE5" s="2695">
        <v>2381.6299999999997</v>
      </c>
      <c r="AF5" s="2695">
        <v>2062.4</v>
      </c>
      <c r="AG5" s="2695">
        <v>2289</v>
      </c>
      <c r="AH5" s="2695">
        <v>2564.4850668999998</v>
      </c>
      <c r="AI5" s="2695">
        <v>2701.52</v>
      </c>
      <c r="AJ5" s="2695">
        <v>2339.2755001</v>
      </c>
      <c r="AK5" s="2695">
        <v>2209.35</v>
      </c>
      <c r="AL5" s="2695">
        <v>2761.4</v>
      </c>
      <c r="AM5" s="2695">
        <v>3435.55</v>
      </c>
      <c r="AN5" s="2695">
        <v>3164.6804689800001</v>
      </c>
      <c r="AO5" s="2695">
        <v>4119.1730258699999</v>
      </c>
      <c r="AP5" s="2696">
        <v>2495.6053523300002</v>
      </c>
      <c r="AQ5" s="2696">
        <v>2896.11892528</v>
      </c>
      <c r="AR5" s="2696">
        <v>3463.2003640699991</v>
      </c>
      <c r="AS5" s="2696">
        <v>4647.6900000000005</v>
      </c>
      <c r="AT5" s="2696">
        <v>4356.59</v>
      </c>
      <c r="AU5" s="2696">
        <v>5323.46223878</v>
      </c>
      <c r="AV5" s="2696">
        <v>4915.3099999999995</v>
      </c>
      <c r="AW5" s="2696">
        <v>4256.05</v>
      </c>
      <c r="AX5" s="2697">
        <v>4132.29</v>
      </c>
      <c r="AY5" s="2690" t="s">
        <v>1723</v>
      </c>
      <c r="AZ5" s="2698">
        <v>4307.0203919000005</v>
      </c>
      <c r="BA5" s="2696">
        <v>3546.1600000000003</v>
      </c>
      <c r="BB5" s="2696">
        <v>4266.625</v>
      </c>
      <c r="BC5" s="2696">
        <v>3242.89</v>
      </c>
      <c r="BD5" s="2696">
        <v>3627.1</v>
      </c>
      <c r="BE5" s="2696">
        <v>3180.94</v>
      </c>
      <c r="BF5" s="2699">
        <v>4132.1000000000004</v>
      </c>
      <c r="BG5" s="2699">
        <v>5953.41</v>
      </c>
      <c r="BH5" s="2699">
        <v>3358.57</v>
      </c>
      <c r="BI5" s="2699">
        <v>3576.34</v>
      </c>
      <c r="BJ5" s="2700">
        <v>4272.4223420099997</v>
      </c>
      <c r="BK5" s="2699">
        <v>3319.62</v>
      </c>
      <c r="BL5" s="2699">
        <v>3320.7548045900003</v>
      </c>
      <c r="BM5" s="2699">
        <v>3681.0742450000002</v>
      </c>
      <c r="BN5" s="2699">
        <v>3302.6353331099999</v>
      </c>
      <c r="BO5" s="2699">
        <v>3238.8281535999995</v>
      </c>
      <c r="BP5" s="2699">
        <v>3095.4952643399993</v>
      </c>
      <c r="BQ5" s="2699">
        <v>3108.6031151699999</v>
      </c>
      <c r="BR5" s="2699">
        <v>5778.3152627199997</v>
      </c>
      <c r="BS5" s="2699">
        <v>3132.9943863999997</v>
      </c>
      <c r="BT5" s="2699">
        <v>2946.0304139999998</v>
      </c>
      <c r="BU5" s="2699">
        <v>3175.3190639999998</v>
      </c>
      <c r="BV5" s="2699">
        <v>3125.4614141000002</v>
      </c>
      <c r="BW5" s="2701">
        <v>3164.7706761200002</v>
      </c>
      <c r="BX5" s="2702" t="s">
        <v>1723</v>
      </c>
      <c r="BY5" s="2703">
        <v>2543.5483007900002</v>
      </c>
      <c r="BZ5" s="2703">
        <v>2797.5720136099999</v>
      </c>
      <c r="CA5" s="2704">
        <v>4880.3193814899996</v>
      </c>
      <c r="CB5" s="2703">
        <v>3779.4546791799999</v>
      </c>
      <c r="CC5" s="2703">
        <v>3171.2809333799996</v>
      </c>
      <c r="CD5" s="2704">
        <v>5716.5810843199997</v>
      </c>
      <c r="CE5" s="2703">
        <v>5103.8171502099995</v>
      </c>
      <c r="CF5" s="2703">
        <v>3760.0375452200001</v>
      </c>
      <c r="CG5" s="2703">
        <v>4229.2388032199997</v>
      </c>
      <c r="CH5" s="2703">
        <v>3254.9845502799999</v>
      </c>
      <c r="CI5" s="2703">
        <v>4120.8152307999999</v>
      </c>
      <c r="CJ5" s="2703">
        <v>3284.8026328799997</v>
      </c>
      <c r="CK5" s="2703">
        <v>2441.99657501</v>
      </c>
      <c r="CL5" s="2703">
        <v>2554.4880522799999</v>
      </c>
      <c r="CM5" s="2704">
        <v>3310.52849995</v>
      </c>
      <c r="CN5" s="2703">
        <v>2859.4604998900004</v>
      </c>
      <c r="CO5" s="2703">
        <v>1744.5260572900002</v>
      </c>
      <c r="CP5" s="2704">
        <v>2372.0376782600001</v>
      </c>
      <c r="CQ5" s="2703">
        <v>6312.1590986800002</v>
      </c>
      <c r="CR5" s="2703">
        <v>2598.049931</v>
      </c>
      <c r="CS5" s="2704">
        <v>2200.8015280099999</v>
      </c>
      <c r="CT5" s="2704">
        <v>2821.2232680100001</v>
      </c>
      <c r="CU5" s="2704">
        <v>2481.2146019500001</v>
      </c>
      <c r="CV5" s="2704">
        <v>1832.9754134</v>
      </c>
      <c r="CW5" s="2702" t="s">
        <v>1723</v>
      </c>
      <c r="CX5" s="2704">
        <v>1329.3980476499999</v>
      </c>
      <c r="CY5" s="2704">
        <v>1221.5286333400002</v>
      </c>
      <c r="CZ5" s="2704">
        <v>1611.3830630799998</v>
      </c>
      <c r="DA5" s="2704">
        <v>900.50983709999991</v>
      </c>
      <c r="DB5" s="2704">
        <v>1779.41918257</v>
      </c>
      <c r="DC5" s="2704">
        <v>1870.8834085394878</v>
      </c>
      <c r="DD5" s="2704">
        <v>2126.3624035632974</v>
      </c>
      <c r="DE5" s="2704">
        <v>2112.6919985300001</v>
      </c>
      <c r="DF5" s="2704">
        <v>1379.97370789</v>
      </c>
      <c r="DG5" s="2704">
        <v>1096.83193637</v>
      </c>
      <c r="DH5" s="2704">
        <v>2251.9002119100001</v>
      </c>
      <c r="DI5" s="2704">
        <v>3385.3102454999998</v>
      </c>
    </row>
    <row r="6" spans="1:113" ht="20.25" customHeight="1">
      <c r="A6" s="2706" t="s">
        <v>1724</v>
      </c>
      <c r="B6" s="2707">
        <v>3455.92</v>
      </c>
      <c r="C6" s="2708">
        <v>3553.92</v>
      </c>
      <c r="D6" s="2708">
        <v>3678.11</v>
      </c>
      <c r="E6" s="2708">
        <v>3823.61</v>
      </c>
      <c r="F6" s="2708">
        <v>3326.52</v>
      </c>
      <c r="G6" s="2708">
        <v>3160.16</v>
      </c>
      <c r="H6" s="2708">
        <v>4537.29</v>
      </c>
      <c r="I6" s="2708">
        <v>5084.07</v>
      </c>
      <c r="J6" s="2708">
        <v>4185.12</v>
      </c>
      <c r="K6" s="2708">
        <v>4253.43</v>
      </c>
      <c r="L6" s="2708">
        <v>3332.12</v>
      </c>
      <c r="M6" s="2708">
        <v>2288.7600000000002</v>
      </c>
      <c r="N6" s="2708">
        <v>1845.11</v>
      </c>
      <c r="O6" s="2708">
        <v>1284.19</v>
      </c>
      <c r="P6" s="2708">
        <v>1118.3800000000001</v>
      </c>
      <c r="Q6" s="2708">
        <v>920.06</v>
      </c>
      <c r="R6" s="2708">
        <v>971.66</v>
      </c>
      <c r="S6" s="2708">
        <v>1343.22</v>
      </c>
      <c r="T6" s="2708">
        <v>1503.48</v>
      </c>
      <c r="U6" s="2708">
        <v>1649.69</v>
      </c>
      <c r="V6" s="2708">
        <v>1417.89</v>
      </c>
      <c r="W6" s="2708">
        <v>1608.96</v>
      </c>
      <c r="X6" s="2708">
        <v>1950.07</v>
      </c>
      <c r="Y6" s="2709">
        <v>1774.57</v>
      </c>
      <c r="Z6" s="2706" t="s">
        <v>1724</v>
      </c>
      <c r="AA6" s="2710">
        <v>1996.54</v>
      </c>
      <c r="AB6" s="2711">
        <v>2226.98</v>
      </c>
      <c r="AC6" s="2711">
        <v>1780.3556091999999</v>
      </c>
      <c r="AD6" s="2711">
        <v>1901.3924499</v>
      </c>
      <c r="AE6" s="2711">
        <v>2289.9699999999998</v>
      </c>
      <c r="AF6" s="2711">
        <v>1964.07</v>
      </c>
      <c r="AG6" s="2711">
        <v>2155.73</v>
      </c>
      <c r="AH6" s="2711">
        <v>2378.51546104</v>
      </c>
      <c r="AI6" s="2711">
        <v>2408.9499999999998</v>
      </c>
      <c r="AJ6" s="2711">
        <v>2229.2800000000002</v>
      </c>
      <c r="AK6" s="2712">
        <v>2124.91</v>
      </c>
      <c r="AL6" s="2712">
        <v>2706.29</v>
      </c>
      <c r="AM6" s="2712">
        <v>2790.8</v>
      </c>
      <c r="AN6" s="2712">
        <v>3084.9804689800003</v>
      </c>
      <c r="AO6" s="2712">
        <v>3791.88302587</v>
      </c>
      <c r="AP6" s="2712">
        <v>2345.7767990700004</v>
      </c>
      <c r="AQ6" s="2712">
        <v>2796.0128752699998</v>
      </c>
      <c r="AR6" s="2712">
        <v>3330.7303640699993</v>
      </c>
      <c r="AS6" s="2712">
        <v>3823.59</v>
      </c>
      <c r="AT6" s="2712">
        <v>4109.8</v>
      </c>
      <c r="AU6" s="2712">
        <v>4645.0685454499999</v>
      </c>
      <c r="AV6" s="2711">
        <v>3674.5</v>
      </c>
      <c r="AW6" s="2711">
        <v>3389.88</v>
      </c>
      <c r="AX6" s="2713">
        <v>3545.63</v>
      </c>
      <c r="AY6" s="2706" t="s">
        <v>1724</v>
      </c>
      <c r="AZ6" s="2710">
        <v>4186.3435283600002</v>
      </c>
      <c r="BA6" s="2711">
        <v>3372.88</v>
      </c>
      <c r="BB6" s="2711">
        <v>4074.83</v>
      </c>
      <c r="BC6" s="2711">
        <v>3085.74</v>
      </c>
      <c r="BD6" s="2711">
        <v>3530.5</v>
      </c>
      <c r="BE6" s="2711">
        <v>3048.07</v>
      </c>
      <c r="BF6" s="2714">
        <v>3637.86</v>
      </c>
      <c r="BG6" s="2714">
        <v>4533.38</v>
      </c>
      <c r="BH6" s="2714">
        <v>2993.76</v>
      </c>
      <c r="BI6" s="2714">
        <v>3357.65</v>
      </c>
      <c r="BJ6" s="2715">
        <v>3531.6206866100001</v>
      </c>
      <c r="BK6" s="2714">
        <v>3203.65</v>
      </c>
      <c r="BL6" s="2714">
        <v>3157.8576211400004</v>
      </c>
      <c r="BM6" s="2714">
        <v>3514.8</v>
      </c>
      <c r="BN6" s="2714">
        <v>3097.5125596799999</v>
      </c>
      <c r="BO6" s="2714">
        <v>3164.7528002299996</v>
      </c>
      <c r="BP6" s="2714">
        <v>2996.4765317199995</v>
      </c>
      <c r="BQ6" s="2714">
        <v>3040.19</v>
      </c>
      <c r="BR6" s="2714">
        <v>4253.12</v>
      </c>
      <c r="BS6" s="2714">
        <v>2592.0567105599998</v>
      </c>
      <c r="BT6" s="2714">
        <v>2676.79</v>
      </c>
      <c r="BU6" s="2714">
        <v>2716.31</v>
      </c>
      <c r="BV6" s="2714">
        <v>2726.07</v>
      </c>
      <c r="BW6" s="2716">
        <v>3046.38</v>
      </c>
      <c r="BX6" s="2717" t="s">
        <v>1724</v>
      </c>
      <c r="BY6" s="2718">
        <v>2370.35045992</v>
      </c>
      <c r="BZ6" s="2718">
        <v>2653.9130141000001</v>
      </c>
      <c r="CA6" s="2719">
        <v>4796.3106714099995</v>
      </c>
      <c r="CB6" s="2718">
        <v>3619.5398157099999</v>
      </c>
      <c r="CC6" s="2718">
        <v>2986.5108969099997</v>
      </c>
      <c r="CD6" s="2719">
        <v>4601.2546697600001</v>
      </c>
      <c r="CE6" s="2720">
        <v>3431.8228443899998</v>
      </c>
      <c r="CF6" s="2720">
        <v>3341.9303813300003</v>
      </c>
      <c r="CG6" s="2720">
        <v>3178.6641871900001</v>
      </c>
      <c r="CH6" s="2720">
        <v>2501.5048986799998</v>
      </c>
      <c r="CI6" s="2720">
        <v>2676.6016772199996</v>
      </c>
      <c r="CJ6" s="2721">
        <v>2466.9213408699998</v>
      </c>
      <c r="CK6" s="2718">
        <v>2216.8274258699998</v>
      </c>
      <c r="CL6" s="2718">
        <v>1524.97148565</v>
      </c>
      <c r="CM6" s="2719">
        <v>1843.6316561799999</v>
      </c>
      <c r="CN6" s="2718">
        <v>1255.46054574</v>
      </c>
      <c r="CO6" s="2718">
        <v>1190.90200832</v>
      </c>
      <c r="CP6" s="2719">
        <v>1205.8812376000001</v>
      </c>
      <c r="CQ6" s="2718">
        <v>3437.40479104</v>
      </c>
      <c r="CR6" s="2718">
        <v>1542.0905324400001</v>
      </c>
      <c r="CS6" s="2719">
        <v>1066.35767173</v>
      </c>
      <c r="CT6" s="2719">
        <v>1147.98998407</v>
      </c>
      <c r="CU6" s="2719">
        <v>1611.9391595299999</v>
      </c>
      <c r="CV6" s="2719">
        <v>1227.94495953</v>
      </c>
      <c r="CW6" s="2717" t="s">
        <v>1724</v>
      </c>
      <c r="CX6" s="2719">
        <v>922.32917533999989</v>
      </c>
      <c r="CY6" s="2719">
        <v>970.80110439000009</v>
      </c>
      <c r="CZ6" s="2719">
        <v>817.51746379999997</v>
      </c>
      <c r="DA6" s="2719">
        <v>624.13522800999999</v>
      </c>
      <c r="DB6" s="2719">
        <v>704.65033337</v>
      </c>
      <c r="DC6" s="2719">
        <v>574.26022477000004</v>
      </c>
      <c r="DD6" s="2719">
        <v>1788.7893228599999</v>
      </c>
      <c r="DE6" s="2719">
        <v>873.83250812999995</v>
      </c>
      <c r="DF6" s="2719">
        <v>937.25660789000005</v>
      </c>
      <c r="DG6" s="2719">
        <v>648.20334928</v>
      </c>
      <c r="DH6" s="2719">
        <v>622.53032722</v>
      </c>
      <c r="DI6" s="2719">
        <v>696.18608417999997</v>
      </c>
    </row>
    <row r="7" spans="1:113" ht="20.25" customHeight="1">
      <c r="A7" s="2706" t="s">
        <v>1725</v>
      </c>
      <c r="B7" s="2707">
        <v>1519.83</v>
      </c>
      <c r="C7" s="2708">
        <v>354.43</v>
      </c>
      <c r="D7" s="2708">
        <v>325.08</v>
      </c>
      <c r="E7" s="2708">
        <v>411.71</v>
      </c>
      <c r="F7" s="2708">
        <v>225.61</v>
      </c>
      <c r="G7" s="2708">
        <v>135.28</v>
      </c>
      <c r="H7" s="2708">
        <v>196.26</v>
      </c>
      <c r="I7" s="2708">
        <v>262.88</v>
      </c>
      <c r="J7" s="2708">
        <v>289.33</v>
      </c>
      <c r="K7" s="2708">
        <v>261.2</v>
      </c>
      <c r="L7" s="2708">
        <v>429.22</v>
      </c>
      <c r="M7" s="2708">
        <v>217.61</v>
      </c>
      <c r="N7" s="2708">
        <v>135.65</v>
      </c>
      <c r="O7" s="2708">
        <v>219</v>
      </c>
      <c r="P7" s="2708">
        <v>1122.28</v>
      </c>
      <c r="Q7" s="2708">
        <v>1104.52</v>
      </c>
      <c r="R7" s="2708">
        <v>1067.25</v>
      </c>
      <c r="S7" s="2708">
        <v>-47.16</v>
      </c>
      <c r="T7" s="2708">
        <v>186.88</v>
      </c>
      <c r="U7" s="2708">
        <v>229.79</v>
      </c>
      <c r="V7" s="2708">
        <v>3095.23</v>
      </c>
      <c r="W7" s="2708">
        <v>92.8</v>
      </c>
      <c r="X7" s="2708">
        <v>132.69999999999999</v>
      </c>
      <c r="Y7" s="2709">
        <v>324.32</v>
      </c>
      <c r="Z7" s="2706" t="s">
        <v>1725</v>
      </c>
      <c r="AA7" s="2710">
        <v>305.97000000000003</v>
      </c>
      <c r="AB7" s="2711">
        <v>142.24</v>
      </c>
      <c r="AC7" s="2711">
        <v>69.043400379999994</v>
      </c>
      <c r="AD7" s="2711">
        <v>115.5302104</v>
      </c>
      <c r="AE7" s="2711">
        <v>91.66</v>
      </c>
      <c r="AF7" s="2711">
        <v>98.33</v>
      </c>
      <c r="AG7" s="2711">
        <v>133.26999999999998</v>
      </c>
      <c r="AH7" s="2711">
        <v>185.96960586</v>
      </c>
      <c r="AI7" s="2711">
        <v>292.57</v>
      </c>
      <c r="AJ7" s="2711">
        <v>109.99550010000002</v>
      </c>
      <c r="AK7" s="2711">
        <v>84.44</v>
      </c>
      <c r="AL7" s="2711">
        <v>55.110000000000007</v>
      </c>
      <c r="AM7" s="2711">
        <v>644.74999999999989</v>
      </c>
      <c r="AN7" s="2711">
        <v>79.700000000000017</v>
      </c>
      <c r="AO7" s="2711">
        <v>327.28999999999996</v>
      </c>
      <c r="AP7" s="2722">
        <v>149.82855326000001</v>
      </c>
      <c r="AQ7" s="2722">
        <v>100.10605001</v>
      </c>
      <c r="AR7" s="2722">
        <v>132.47</v>
      </c>
      <c r="AS7" s="2722">
        <v>824.1</v>
      </c>
      <c r="AT7" s="2722">
        <v>246.79000000000002</v>
      </c>
      <c r="AU7" s="2722">
        <v>678.39369333000002</v>
      </c>
      <c r="AV7" s="2722">
        <v>1240.81</v>
      </c>
      <c r="AW7" s="2722">
        <v>866.17</v>
      </c>
      <c r="AX7" s="2723">
        <v>586.66000000000008</v>
      </c>
      <c r="AY7" s="2706" t="s">
        <v>1725</v>
      </c>
      <c r="AZ7" s="2724">
        <v>120.67686353999999</v>
      </c>
      <c r="BA7" s="2722">
        <v>173.28</v>
      </c>
      <c r="BB7" s="2722">
        <v>191.79500000000002</v>
      </c>
      <c r="BC7" s="2722">
        <v>157.14999999999998</v>
      </c>
      <c r="BD7" s="2722">
        <v>96.6</v>
      </c>
      <c r="BE7" s="2722">
        <v>132.87</v>
      </c>
      <c r="BF7" s="2725">
        <v>494.24</v>
      </c>
      <c r="BG7" s="2714">
        <v>1420.03</v>
      </c>
      <c r="BH7" s="2714">
        <v>364.81</v>
      </c>
      <c r="BI7" s="2714">
        <v>218.69</v>
      </c>
      <c r="BJ7" s="2715">
        <v>740.80165539999996</v>
      </c>
      <c r="BK7" s="2714">
        <v>115.97000000000001</v>
      </c>
      <c r="BL7" s="2714">
        <v>162.89718345000003</v>
      </c>
      <c r="BM7" s="2714">
        <v>166.27424499999998</v>
      </c>
      <c r="BN7" s="2714">
        <v>205.12277343</v>
      </c>
      <c r="BO7" s="2714">
        <v>74.075353370000002</v>
      </c>
      <c r="BP7" s="2714">
        <v>99.01873261999998</v>
      </c>
      <c r="BQ7" s="2714">
        <v>68.413115169999998</v>
      </c>
      <c r="BR7" s="2714">
        <v>1525.1952627199998</v>
      </c>
      <c r="BS7" s="2714">
        <v>540.93767584</v>
      </c>
      <c r="BT7" s="2714">
        <v>269.24041399999999</v>
      </c>
      <c r="BU7" s="2714">
        <v>459.00906399999997</v>
      </c>
      <c r="BV7" s="2714">
        <v>399.39141410000002</v>
      </c>
      <c r="BW7" s="2716">
        <v>118.39067611999999</v>
      </c>
      <c r="BX7" s="2717" t="s">
        <v>1725</v>
      </c>
      <c r="BY7" s="2718">
        <v>173.19784086999999</v>
      </c>
      <c r="BZ7" s="2718">
        <v>143.65899951</v>
      </c>
      <c r="CA7" s="2719">
        <v>84.00871008</v>
      </c>
      <c r="CB7" s="2718">
        <v>159.91486347</v>
      </c>
      <c r="CC7" s="2718">
        <v>184.77003647000001</v>
      </c>
      <c r="CD7" s="2719">
        <v>1115.3264145599999</v>
      </c>
      <c r="CE7" s="2720">
        <v>1671.9943058200001</v>
      </c>
      <c r="CF7" s="2720">
        <v>418.10716388999998</v>
      </c>
      <c r="CG7" s="2721">
        <v>1050.5746160299998</v>
      </c>
      <c r="CH7" s="2720">
        <v>753.47965160000001</v>
      </c>
      <c r="CI7" s="2720">
        <v>1444.2135535800001</v>
      </c>
      <c r="CJ7" s="2721">
        <v>817.88129201000004</v>
      </c>
      <c r="CK7" s="2718">
        <v>225.16914914</v>
      </c>
      <c r="CL7" s="2718">
        <v>1029.5165666299999</v>
      </c>
      <c r="CM7" s="2719">
        <v>1466.8968437700003</v>
      </c>
      <c r="CN7" s="2718">
        <v>1603.9999541500001</v>
      </c>
      <c r="CO7" s="2718">
        <v>553.62404896999999</v>
      </c>
      <c r="CP7" s="2719">
        <v>1166.15644066</v>
      </c>
      <c r="CQ7" s="2718">
        <v>2874.7543076400002</v>
      </c>
      <c r="CR7" s="2718">
        <v>1055.95939856</v>
      </c>
      <c r="CS7" s="2719">
        <v>1134.4438562799999</v>
      </c>
      <c r="CT7" s="2719">
        <v>1673.2332839400001</v>
      </c>
      <c r="CU7" s="2719">
        <v>869.2754424200001</v>
      </c>
      <c r="CV7" s="2719">
        <v>605.03045386999997</v>
      </c>
      <c r="CW7" s="2717" t="s">
        <v>1725</v>
      </c>
      <c r="CX7" s="2719">
        <v>407.06887231000002</v>
      </c>
      <c r="CY7" s="2719">
        <v>250.72752894999999</v>
      </c>
      <c r="CZ7" s="2719">
        <v>793.86559927999997</v>
      </c>
      <c r="DA7" s="2719">
        <v>276.37460908999998</v>
      </c>
      <c r="DB7" s="2719">
        <v>1074.7688492</v>
      </c>
      <c r="DC7" s="2719">
        <v>1296.6231837694879</v>
      </c>
      <c r="DD7" s="2719">
        <v>337.57308070329771</v>
      </c>
      <c r="DE7" s="2719">
        <v>1238.8594904000001</v>
      </c>
      <c r="DF7" s="2719">
        <v>442.71709999999996</v>
      </c>
      <c r="DG7" s="2719">
        <v>448.62858709</v>
      </c>
      <c r="DH7" s="2719">
        <v>1629.3698846899999</v>
      </c>
      <c r="DI7" s="2719">
        <v>2689.12416132</v>
      </c>
    </row>
    <row r="8" spans="1:113" ht="20.25" customHeight="1">
      <c r="A8" s="2726" t="s">
        <v>1726</v>
      </c>
      <c r="B8" s="2707">
        <v>0</v>
      </c>
      <c r="C8" s="2708">
        <v>0</v>
      </c>
      <c r="D8" s="2708">
        <v>0</v>
      </c>
      <c r="E8" s="2708">
        <v>0</v>
      </c>
      <c r="F8" s="2708">
        <v>0</v>
      </c>
      <c r="G8" s="2708">
        <v>0</v>
      </c>
      <c r="H8" s="2708">
        <v>0</v>
      </c>
      <c r="I8" s="2708">
        <v>0</v>
      </c>
      <c r="J8" s="2708">
        <v>0</v>
      </c>
      <c r="K8" s="2708">
        <v>0</v>
      </c>
      <c r="L8" s="2708">
        <v>0</v>
      </c>
      <c r="M8" s="2708">
        <v>0</v>
      </c>
      <c r="N8" s="2708">
        <v>0</v>
      </c>
      <c r="O8" s="2708">
        <v>0</v>
      </c>
      <c r="P8" s="2708">
        <v>0</v>
      </c>
      <c r="Q8" s="2708">
        <v>0</v>
      </c>
      <c r="R8" s="2708">
        <v>0</v>
      </c>
      <c r="S8" s="2708">
        <v>0</v>
      </c>
      <c r="T8" s="2708">
        <v>0</v>
      </c>
      <c r="U8" s="2708">
        <v>0</v>
      </c>
      <c r="V8" s="2708">
        <v>0</v>
      </c>
      <c r="W8" s="2708">
        <v>0</v>
      </c>
      <c r="X8" s="2708">
        <v>0</v>
      </c>
      <c r="Y8" s="2709">
        <v>0</v>
      </c>
      <c r="Z8" s="2726" t="s">
        <v>1726</v>
      </c>
      <c r="AA8" s="2710">
        <v>0</v>
      </c>
      <c r="AB8" s="2711"/>
      <c r="AC8" s="2711"/>
      <c r="AD8" s="2711"/>
      <c r="AE8" s="2711"/>
      <c r="AF8" s="2711"/>
      <c r="AG8" s="2711"/>
      <c r="AH8" s="2711"/>
      <c r="AI8" s="2711"/>
      <c r="AJ8" s="2711"/>
      <c r="AK8" s="2711"/>
      <c r="AL8" s="2711"/>
      <c r="AM8" s="2711"/>
      <c r="AN8" s="2711"/>
      <c r="AO8" s="2711"/>
      <c r="AP8" s="2722"/>
      <c r="AQ8" s="2722"/>
      <c r="AR8" s="2722"/>
      <c r="AS8" s="2722"/>
      <c r="AT8" s="2722"/>
      <c r="AU8" s="2712"/>
      <c r="AV8" s="2727"/>
      <c r="AW8" s="2727"/>
      <c r="AX8" s="2728"/>
      <c r="AY8" s="2726" t="s">
        <v>1726</v>
      </c>
      <c r="AZ8" s="2729"/>
      <c r="BA8" s="2727"/>
      <c r="BB8" s="2727"/>
      <c r="BC8" s="2727"/>
      <c r="BD8" s="2727"/>
      <c r="BE8" s="2727"/>
      <c r="BF8" s="2714"/>
      <c r="BG8" s="2714"/>
      <c r="BH8" s="2714"/>
      <c r="BI8" s="2714"/>
      <c r="BJ8" s="2715"/>
      <c r="BK8" s="2730">
        <v>0</v>
      </c>
      <c r="BL8" s="2731">
        <v>0</v>
      </c>
      <c r="BM8" s="2731">
        <v>0</v>
      </c>
      <c r="BN8" s="2731"/>
      <c r="BO8" s="2731"/>
      <c r="BP8" s="2731"/>
      <c r="BQ8" s="2731"/>
      <c r="BR8" s="2731"/>
      <c r="BS8" s="2731"/>
      <c r="BT8" s="2731"/>
      <c r="BU8" s="2731"/>
      <c r="BV8" s="2731"/>
      <c r="BW8" s="2732"/>
      <c r="BX8" s="2733" t="s">
        <v>1727</v>
      </c>
      <c r="BY8" s="2272"/>
      <c r="BZ8" s="2272"/>
      <c r="CA8" s="2273"/>
      <c r="CB8" s="2272"/>
      <c r="CC8" s="2272"/>
      <c r="CD8" s="2273"/>
      <c r="CE8" s="2720"/>
      <c r="CF8" s="2720"/>
      <c r="CG8" s="2721"/>
      <c r="CH8" s="2720"/>
      <c r="CI8" s="2720"/>
      <c r="CJ8" s="2721"/>
      <c r="CK8" s="2272"/>
      <c r="CL8" s="2272"/>
      <c r="CM8" s="2273"/>
      <c r="CN8" s="2272"/>
      <c r="CO8" s="2272"/>
      <c r="CP8" s="2273"/>
      <c r="CQ8" s="2272"/>
      <c r="CR8" s="2272"/>
      <c r="CS8" s="2273"/>
      <c r="CT8" s="2273"/>
      <c r="CU8" s="2273"/>
      <c r="CV8" s="2273"/>
      <c r="CW8" s="2733" t="s">
        <v>1727</v>
      </c>
      <c r="CX8" s="2273"/>
      <c r="CY8" s="2273"/>
      <c r="CZ8" s="2273"/>
      <c r="DA8" s="2273"/>
      <c r="DB8" s="2273"/>
      <c r="DC8" s="2273"/>
      <c r="DD8" s="2273"/>
      <c r="DE8" s="2273"/>
      <c r="DF8" s="2273"/>
      <c r="DG8" s="2273"/>
      <c r="DH8" s="2273"/>
      <c r="DI8" s="2273"/>
    </row>
    <row r="9" spans="1:113" ht="20.25" customHeight="1">
      <c r="A9" s="2726" t="s">
        <v>1728</v>
      </c>
      <c r="B9" s="2707">
        <v>350</v>
      </c>
      <c r="C9" s="2708">
        <v>150</v>
      </c>
      <c r="D9" s="2708">
        <v>150</v>
      </c>
      <c r="E9" s="2708">
        <v>0</v>
      </c>
      <c r="F9" s="2708">
        <v>100</v>
      </c>
      <c r="G9" s="2708">
        <v>0</v>
      </c>
      <c r="H9" s="2708">
        <v>0</v>
      </c>
      <c r="I9" s="2708">
        <v>0</v>
      </c>
      <c r="J9" s="2708">
        <v>0</v>
      </c>
      <c r="K9" s="2708">
        <v>0</v>
      </c>
      <c r="L9" s="2708">
        <v>100</v>
      </c>
      <c r="M9" s="2708">
        <v>0</v>
      </c>
      <c r="N9" s="2708">
        <v>2</v>
      </c>
      <c r="O9" s="2708">
        <v>0</v>
      </c>
      <c r="P9" s="2708">
        <v>867.12</v>
      </c>
      <c r="Q9" s="2708">
        <v>822.07</v>
      </c>
      <c r="R9" s="2708">
        <v>615.21</v>
      </c>
      <c r="S9" s="2708">
        <v>74.63</v>
      </c>
      <c r="T9" s="2708">
        <v>6.26</v>
      </c>
      <c r="U9" s="2708">
        <v>4.25</v>
      </c>
      <c r="V9" s="2708">
        <v>208.02</v>
      </c>
      <c r="W9" s="2708">
        <v>8.5</v>
      </c>
      <c r="X9" s="2708">
        <v>5.01</v>
      </c>
      <c r="Y9" s="2709">
        <v>185.76</v>
      </c>
      <c r="Z9" s="2726" t="s">
        <v>1728</v>
      </c>
      <c r="AA9" s="2710">
        <v>7.5</v>
      </c>
      <c r="AB9" s="2711">
        <v>0.3</v>
      </c>
      <c r="AC9" s="2711">
        <v>1.5</v>
      </c>
      <c r="AD9" s="2711">
        <v>0</v>
      </c>
      <c r="AE9" s="2711">
        <v>0</v>
      </c>
      <c r="AF9" s="2711"/>
      <c r="AG9" s="2711">
        <v>0</v>
      </c>
      <c r="AH9" s="2711">
        <v>0</v>
      </c>
      <c r="AI9" s="2711">
        <v>0</v>
      </c>
      <c r="AJ9" s="2711">
        <v>0</v>
      </c>
      <c r="AK9" s="2711">
        <v>0</v>
      </c>
      <c r="AL9" s="2711">
        <v>0</v>
      </c>
      <c r="AM9" s="2711">
        <v>0</v>
      </c>
      <c r="AN9" s="2711">
        <v>0</v>
      </c>
      <c r="AO9" s="2711">
        <v>0</v>
      </c>
      <c r="AP9" s="2722">
        <v>0</v>
      </c>
      <c r="AQ9" s="2722">
        <v>0</v>
      </c>
      <c r="AR9" s="2722">
        <v>0</v>
      </c>
      <c r="AS9" s="2722">
        <v>320</v>
      </c>
      <c r="AT9" s="2722">
        <v>40</v>
      </c>
      <c r="AU9" s="2722">
        <v>0</v>
      </c>
      <c r="AV9" s="2727">
        <v>900</v>
      </c>
      <c r="AW9" s="2711">
        <v>729.5</v>
      </c>
      <c r="AX9" s="2713">
        <v>283</v>
      </c>
      <c r="AY9" s="2726" t="s">
        <v>1728</v>
      </c>
      <c r="AZ9" s="2710">
        <v>0</v>
      </c>
      <c r="BA9" s="2711">
        <v>0</v>
      </c>
      <c r="BB9" s="2711">
        <v>0</v>
      </c>
      <c r="BC9" s="2711">
        <v>0</v>
      </c>
      <c r="BD9" s="2711">
        <v>0</v>
      </c>
      <c r="BE9" s="2711">
        <v>0</v>
      </c>
      <c r="BF9" s="2711"/>
      <c r="BG9" s="2714">
        <v>915</v>
      </c>
      <c r="BH9" s="2714"/>
      <c r="BI9" s="2730">
        <v>0</v>
      </c>
      <c r="BJ9" s="2715">
        <v>546.76582762999999</v>
      </c>
      <c r="BK9" s="2714"/>
      <c r="BL9" s="2731"/>
      <c r="BM9" s="2731">
        <v>7</v>
      </c>
      <c r="BN9" s="2731">
        <v>0</v>
      </c>
      <c r="BO9" s="2731"/>
      <c r="BP9" s="2731"/>
      <c r="BQ9" s="2731">
        <v>13</v>
      </c>
      <c r="BR9" s="2731">
        <v>0</v>
      </c>
      <c r="BS9" s="2731">
        <v>0</v>
      </c>
      <c r="BT9" s="2731">
        <v>0</v>
      </c>
      <c r="BU9" s="2731"/>
      <c r="BV9" s="2731"/>
      <c r="BW9" s="2732"/>
      <c r="BX9" s="2733" t="s">
        <v>1729</v>
      </c>
      <c r="BY9" s="2272">
        <v>0</v>
      </c>
      <c r="BZ9" s="2272">
        <v>0</v>
      </c>
      <c r="CA9" s="2273">
        <v>0</v>
      </c>
      <c r="CB9" s="2272">
        <v>50</v>
      </c>
      <c r="CC9" s="2272">
        <v>100</v>
      </c>
      <c r="CD9" s="2273">
        <v>120</v>
      </c>
      <c r="CE9" s="2720">
        <v>99.999970000000005</v>
      </c>
      <c r="CF9" s="2720">
        <v>50</v>
      </c>
      <c r="CG9" s="2721">
        <v>56</v>
      </c>
      <c r="CH9" s="2720">
        <v>224.99998500000001</v>
      </c>
      <c r="CI9" s="2720">
        <v>63.999985000000002</v>
      </c>
      <c r="CJ9" s="2721">
        <v>14</v>
      </c>
      <c r="CK9" s="2272">
        <v>50</v>
      </c>
      <c r="CL9" s="2272">
        <v>155.81104991999999</v>
      </c>
      <c r="CM9" s="2273">
        <v>68.005017980000005</v>
      </c>
      <c r="CN9" s="2272"/>
      <c r="CO9" s="2272"/>
      <c r="CP9" s="2273">
        <v>371.21919460999999</v>
      </c>
      <c r="CQ9" s="2272"/>
      <c r="CR9" s="2272"/>
      <c r="CS9" s="2273"/>
      <c r="CT9" s="2273"/>
      <c r="CU9" s="2273"/>
      <c r="CV9" s="2273"/>
      <c r="CW9" s="2733" t="s">
        <v>1729</v>
      </c>
      <c r="CX9" s="2273"/>
      <c r="CY9" s="2273"/>
      <c r="CZ9" s="2273"/>
      <c r="DA9" s="2273"/>
      <c r="DB9" s="2273"/>
      <c r="DC9" s="2273">
        <v>30</v>
      </c>
      <c r="DD9" s="2273"/>
      <c r="DE9" s="2273"/>
      <c r="DF9" s="2273"/>
      <c r="DG9" s="2273">
        <v>1.5049999999999999</v>
      </c>
      <c r="DH9" s="2273"/>
      <c r="DI9" s="2273">
        <v>104.82499249</v>
      </c>
    </row>
    <row r="10" spans="1:113" ht="20.25" customHeight="1">
      <c r="A10" s="2726" t="s">
        <v>1730</v>
      </c>
      <c r="B10" s="2707">
        <v>945</v>
      </c>
      <c r="C10" s="2708">
        <v>0</v>
      </c>
      <c r="D10" s="2708">
        <v>0</v>
      </c>
      <c r="E10" s="2708">
        <v>0</v>
      </c>
      <c r="F10" s="2708">
        <v>0</v>
      </c>
      <c r="G10" s="2708">
        <v>0</v>
      </c>
      <c r="H10" s="2708">
        <v>0</v>
      </c>
      <c r="I10" s="2708">
        <v>0</v>
      </c>
      <c r="J10" s="2708">
        <v>0</v>
      </c>
      <c r="K10" s="2708">
        <v>0</v>
      </c>
      <c r="L10" s="2708">
        <v>0</v>
      </c>
      <c r="M10" s="2708">
        <v>0</v>
      </c>
      <c r="N10" s="2708">
        <v>0</v>
      </c>
      <c r="O10" s="2708">
        <v>0</v>
      </c>
      <c r="P10" s="2708">
        <v>0</v>
      </c>
      <c r="Q10" s="2708">
        <v>0</v>
      </c>
      <c r="R10" s="2708">
        <v>0</v>
      </c>
      <c r="S10" s="2708">
        <v>0</v>
      </c>
      <c r="T10" s="2708">
        <v>0</v>
      </c>
      <c r="U10" s="2708">
        <v>0</v>
      </c>
      <c r="V10" s="2708">
        <v>0</v>
      </c>
      <c r="W10" s="2708">
        <v>0</v>
      </c>
      <c r="X10" s="2708">
        <v>0</v>
      </c>
      <c r="Y10" s="2709">
        <v>0</v>
      </c>
      <c r="Z10" s="2726" t="s">
        <v>1730</v>
      </c>
      <c r="AA10" s="2710"/>
      <c r="AB10" s="2711"/>
      <c r="AC10" s="2711"/>
      <c r="AD10" s="2711"/>
      <c r="AE10" s="2711"/>
      <c r="AF10" s="2711"/>
      <c r="AG10" s="2711"/>
      <c r="AH10" s="2711"/>
      <c r="AI10" s="2711"/>
      <c r="AJ10" s="2711"/>
      <c r="AK10" s="2711"/>
      <c r="AL10" s="2711"/>
      <c r="AM10" s="2711"/>
      <c r="AN10" s="2711"/>
      <c r="AO10" s="2711"/>
      <c r="AP10" s="2722"/>
      <c r="AQ10" s="2722"/>
      <c r="AR10" s="2722"/>
      <c r="AS10" s="2722">
        <v>0</v>
      </c>
      <c r="AT10" s="2722">
        <v>0</v>
      </c>
      <c r="AU10" s="2712">
        <v>300</v>
      </c>
      <c r="AV10" s="2722">
        <v>200</v>
      </c>
      <c r="AW10" s="2722">
        <v>0</v>
      </c>
      <c r="AX10" s="2723">
        <v>0</v>
      </c>
      <c r="AY10" s="2726" t="s">
        <v>1730</v>
      </c>
      <c r="AZ10" s="2724">
        <v>0</v>
      </c>
      <c r="BA10" s="2722">
        <v>0</v>
      </c>
      <c r="BB10" s="2722">
        <v>0</v>
      </c>
      <c r="BC10" s="2722">
        <v>0</v>
      </c>
      <c r="BD10" s="2722">
        <v>0</v>
      </c>
      <c r="BE10" s="2722">
        <v>0</v>
      </c>
      <c r="BF10" s="2714">
        <v>250</v>
      </c>
      <c r="BG10" s="2730">
        <v>0</v>
      </c>
      <c r="BH10" s="2730">
        <v>0</v>
      </c>
      <c r="BI10" s="2730">
        <v>0</v>
      </c>
      <c r="BJ10" s="2715"/>
      <c r="BK10" s="2730">
        <v>0</v>
      </c>
      <c r="BL10" s="2731"/>
      <c r="BM10" s="2731"/>
      <c r="BN10" s="2731"/>
      <c r="BO10" s="2731"/>
      <c r="BP10" s="2731"/>
      <c r="BQ10" s="2731"/>
      <c r="BR10" s="2731"/>
      <c r="BS10" s="2731"/>
      <c r="BT10" s="2731"/>
      <c r="BU10" s="2731"/>
      <c r="BV10" s="2731"/>
      <c r="BW10" s="2732"/>
      <c r="BX10" s="2733" t="s">
        <v>1731</v>
      </c>
      <c r="BY10" s="2272">
        <v>0</v>
      </c>
      <c r="BZ10" s="2272">
        <v>0</v>
      </c>
      <c r="CA10" s="2273">
        <v>0</v>
      </c>
      <c r="CB10" s="2272"/>
      <c r="CC10" s="2272"/>
      <c r="CD10" s="2273">
        <v>500</v>
      </c>
      <c r="CE10" s="2720">
        <v>1250</v>
      </c>
      <c r="CF10" s="2720">
        <v>0</v>
      </c>
      <c r="CG10" s="2721">
        <v>500</v>
      </c>
      <c r="CH10" s="2720">
        <v>25.05</v>
      </c>
      <c r="CI10" s="2720">
        <v>1250</v>
      </c>
      <c r="CJ10" s="2721">
        <v>500</v>
      </c>
      <c r="CK10" s="2272"/>
      <c r="CL10" s="2272">
        <v>800</v>
      </c>
      <c r="CM10" s="2273">
        <v>1210</v>
      </c>
      <c r="CN10" s="2272">
        <v>1050</v>
      </c>
      <c r="CO10" s="2272">
        <v>450</v>
      </c>
      <c r="CP10" s="2273">
        <v>550</v>
      </c>
      <c r="CQ10" s="2272">
        <v>500</v>
      </c>
      <c r="CR10" s="2272">
        <v>300</v>
      </c>
      <c r="CS10" s="2273">
        <v>500</v>
      </c>
      <c r="CT10" s="2273">
        <v>200</v>
      </c>
      <c r="CU10" s="2273">
        <v>150</v>
      </c>
      <c r="CV10" s="2273">
        <v>50</v>
      </c>
      <c r="CW10" s="2733" t="s">
        <v>1731</v>
      </c>
      <c r="CX10" s="2273"/>
      <c r="CY10" s="2273"/>
      <c r="CZ10" s="2273">
        <v>500</v>
      </c>
      <c r="DA10" s="2273">
        <v>0</v>
      </c>
      <c r="DB10" s="2273">
        <v>700</v>
      </c>
      <c r="DC10" s="2273">
        <v>650</v>
      </c>
      <c r="DD10" s="2273">
        <v>0</v>
      </c>
      <c r="DE10" s="2273">
        <v>750</v>
      </c>
      <c r="DF10" s="2273">
        <v>150</v>
      </c>
      <c r="DG10" s="2273"/>
      <c r="DH10" s="2273">
        <v>1305.0228649999999</v>
      </c>
      <c r="DI10" s="2273">
        <v>100</v>
      </c>
    </row>
    <row r="11" spans="1:113" ht="20.25" customHeight="1">
      <c r="A11" s="2726" t="s">
        <v>1732</v>
      </c>
      <c r="B11" s="2707">
        <v>170.83</v>
      </c>
      <c r="C11" s="2708">
        <v>166.94</v>
      </c>
      <c r="D11" s="2708">
        <v>149.66</v>
      </c>
      <c r="E11" s="2708">
        <v>138.66</v>
      </c>
      <c r="F11" s="2708">
        <v>125.61</v>
      </c>
      <c r="G11" s="2708">
        <v>124.29</v>
      </c>
      <c r="H11" s="2708">
        <v>155.44</v>
      </c>
      <c r="I11" s="2708">
        <v>208.35</v>
      </c>
      <c r="J11" s="2708">
        <v>181.98</v>
      </c>
      <c r="K11" s="2708">
        <v>210.73</v>
      </c>
      <c r="L11" s="2708">
        <v>162.04</v>
      </c>
      <c r="M11" s="2708">
        <v>79.98</v>
      </c>
      <c r="N11" s="2708">
        <v>50.16</v>
      </c>
      <c r="O11" s="2708">
        <v>84.89</v>
      </c>
      <c r="P11" s="2708">
        <v>161.15</v>
      </c>
      <c r="Q11" s="2708">
        <v>45.62</v>
      </c>
      <c r="R11" s="2708">
        <v>45.89</v>
      </c>
      <c r="S11" s="2708">
        <v>-194.76</v>
      </c>
      <c r="T11" s="2708">
        <v>44.57</v>
      </c>
      <c r="U11" s="2708">
        <v>48.3</v>
      </c>
      <c r="V11" s="2708">
        <v>40.65</v>
      </c>
      <c r="W11" s="2708">
        <v>25.2</v>
      </c>
      <c r="X11" s="2708">
        <v>51.86</v>
      </c>
      <c r="Y11" s="2709">
        <v>84.06</v>
      </c>
      <c r="Z11" s="2726" t="s">
        <v>1732</v>
      </c>
      <c r="AA11" s="2710">
        <v>191.3</v>
      </c>
      <c r="AB11" s="2711">
        <v>71.73</v>
      </c>
      <c r="AC11" s="2711">
        <v>4.8134003799999991</v>
      </c>
      <c r="AD11" s="2711">
        <v>34.950210400000003</v>
      </c>
      <c r="AE11" s="2711">
        <v>34.51</v>
      </c>
      <c r="AF11" s="2711">
        <v>38.68</v>
      </c>
      <c r="AG11" s="2711">
        <v>37.659999999999997</v>
      </c>
      <c r="AH11" s="2711">
        <v>42.879605859999998</v>
      </c>
      <c r="AI11" s="2711">
        <v>14.54</v>
      </c>
      <c r="AJ11" s="2711">
        <v>40.955500100000002</v>
      </c>
      <c r="AK11" s="2711">
        <v>-15.72</v>
      </c>
      <c r="AL11" s="2711">
        <v>-0.05</v>
      </c>
      <c r="AM11" s="2711">
        <v>14.16</v>
      </c>
      <c r="AN11" s="2711">
        <v>6.57</v>
      </c>
      <c r="AO11" s="2711">
        <v>15.04</v>
      </c>
      <c r="AP11" s="2722">
        <v>32.518553259999997</v>
      </c>
      <c r="AQ11" s="2722">
        <v>31.988962969999999</v>
      </c>
      <c r="AR11" s="2722">
        <v>12.28</v>
      </c>
      <c r="AS11" s="2722">
        <v>26.86</v>
      </c>
      <c r="AT11" s="2722">
        <v>41.33</v>
      </c>
      <c r="AU11" s="2712">
        <v>2.8036933300000002</v>
      </c>
      <c r="AV11" s="2727">
        <v>4.33</v>
      </c>
      <c r="AW11" s="2711">
        <v>-10.47</v>
      </c>
      <c r="AX11" s="2713">
        <v>38.39</v>
      </c>
      <c r="AY11" s="2726" t="s">
        <v>1732</v>
      </c>
      <c r="AZ11" s="2710">
        <v>29.669863539999998</v>
      </c>
      <c r="BA11" s="2711">
        <v>11.4</v>
      </c>
      <c r="BB11" s="2711">
        <v>8.91</v>
      </c>
      <c r="BC11" s="2711">
        <v>17.11</v>
      </c>
      <c r="BD11" s="2711">
        <v>14.2</v>
      </c>
      <c r="BE11" s="2711">
        <v>7.9</v>
      </c>
      <c r="BF11" s="2714">
        <v>31.86</v>
      </c>
      <c r="BG11" s="2714">
        <v>18.71</v>
      </c>
      <c r="BH11" s="2714">
        <v>16.649999999999999</v>
      </c>
      <c r="BI11" s="2714">
        <v>5.25</v>
      </c>
      <c r="BJ11" s="2715">
        <v>20.106498030000001</v>
      </c>
      <c r="BK11" s="2714">
        <v>27.56</v>
      </c>
      <c r="BL11" s="2731">
        <v>-1.6066851099999999</v>
      </c>
      <c r="BM11" s="2731">
        <v>16.989999999999998</v>
      </c>
      <c r="BN11" s="1020">
        <v>12.501247530000001</v>
      </c>
      <c r="BO11" s="1020">
        <v>16.28435824</v>
      </c>
      <c r="BP11" s="1020">
        <v>9.3345658100000009</v>
      </c>
      <c r="BQ11" s="1020">
        <v>-23.18</v>
      </c>
      <c r="BR11" s="1020">
        <v>24.664999999999999</v>
      </c>
      <c r="BS11" s="1020">
        <v>-4.4999357400000006</v>
      </c>
      <c r="BT11" s="1020">
        <v>23.92</v>
      </c>
      <c r="BU11" s="1020">
        <v>19.47</v>
      </c>
      <c r="BV11" s="1020">
        <v>17.68</v>
      </c>
      <c r="BW11" s="1021">
        <v>-1.58</v>
      </c>
      <c r="BX11" s="2717" t="s">
        <v>1733</v>
      </c>
      <c r="BY11" s="2720">
        <v>18.557550840000001</v>
      </c>
      <c r="BZ11" s="2720">
        <v>11.75779582</v>
      </c>
      <c r="CA11" s="2734">
        <v>3.4178240799999999</v>
      </c>
      <c r="CB11" s="2720">
        <v>18.619126269999999</v>
      </c>
      <c r="CC11" s="2720">
        <v>17.980291999999999</v>
      </c>
      <c r="CD11" s="2734">
        <v>8.7403905500000008</v>
      </c>
      <c r="CE11" s="2720">
        <v>0.52178469000000005</v>
      </c>
      <c r="CF11" s="2720">
        <v>16.439250199999996</v>
      </c>
      <c r="CG11" s="2721">
        <v>14.785541550000001</v>
      </c>
      <c r="CH11" s="2720">
        <v>18.633559690000002</v>
      </c>
      <c r="CI11" s="2720">
        <v>32.407041880000001</v>
      </c>
      <c r="CJ11" s="2721">
        <v>10.29246691</v>
      </c>
      <c r="CK11" s="2720">
        <v>30.660306129999999</v>
      </c>
      <c r="CL11" s="2720">
        <v>-0.92802150999999999</v>
      </c>
      <c r="CM11" s="2734">
        <v>12.67318642</v>
      </c>
      <c r="CN11" s="2720">
        <v>5.7260709400000005</v>
      </c>
      <c r="CO11" s="2720">
        <v>13.250116109999999</v>
      </c>
      <c r="CP11" s="2734">
        <v>9.0281885899999992</v>
      </c>
      <c r="CQ11" s="2720">
        <v>18.384638510000002</v>
      </c>
      <c r="CR11" s="2720">
        <v>22.182257530000001</v>
      </c>
      <c r="CS11" s="2734">
        <v>3.75899166</v>
      </c>
      <c r="CT11" s="2734">
        <v>40.169043449999997</v>
      </c>
      <c r="CU11" s="2734">
        <v>13.658245019999999</v>
      </c>
      <c r="CV11" s="2734">
        <v>-5.6670680899999999</v>
      </c>
      <c r="CW11" s="2717" t="s">
        <v>1733</v>
      </c>
      <c r="CX11" s="2734">
        <v>33.203148519999999</v>
      </c>
      <c r="CY11" s="2734">
        <v>18.580490640000001</v>
      </c>
      <c r="CZ11" s="2734">
        <v>22.703670989999999</v>
      </c>
      <c r="DA11" s="2734">
        <v>14.872582960000001</v>
      </c>
      <c r="DB11" s="2734">
        <v>-5.8789495299999999</v>
      </c>
      <c r="DC11" s="2734">
        <v>36.711230360000002</v>
      </c>
      <c r="DD11" s="2734">
        <v>15.206300519999999</v>
      </c>
      <c r="DE11" s="2734">
        <v>0.49210583000000002</v>
      </c>
      <c r="DF11" s="2734">
        <v>16.644558329999999</v>
      </c>
      <c r="DG11" s="2734">
        <v>23.109286960000002</v>
      </c>
      <c r="DH11" s="2734">
        <v>36.538909520000004</v>
      </c>
      <c r="DI11" s="2734">
        <v>8.8689630800000003</v>
      </c>
    </row>
    <row r="12" spans="1:113" ht="20.25" customHeight="1">
      <c r="A12" s="2726" t="s">
        <v>1734</v>
      </c>
      <c r="B12" s="2707"/>
      <c r="C12" s="2708"/>
      <c r="D12" s="2708"/>
      <c r="E12" s="2708"/>
      <c r="F12" s="2708"/>
      <c r="G12" s="2708"/>
      <c r="H12" s="2708"/>
      <c r="I12" s="2708"/>
      <c r="J12" s="2708"/>
      <c r="K12" s="2708"/>
      <c r="L12" s="2708"/>
      <c r="M12" s="2708"/>
      <c r="N12" s="2708"/>
      <c r="O12" s="2708"/>
      <c r="P12" s="2708"/>
      <c r="Q12" s="2708"/>
      <c r="R12" s="2708"/>
      <c r="S12" s="2708"/>
      <c r="T12" s="2708"/>
      <c r="U12" s="2708"/>
      <c r="V12" s="2708"/>
      <c r="W12" s="2708"/>
      <c r="X12" s="2708"/>
      <c r="Y12" s="2709"/>
      <c r="Z12" s="2726" t="s">
        <v>1734</v>
      </c>
      <c r="AA12" s="2710"/>
      <c r="AB12" s="2711"/>
      <c r="AC12" s="2711"/>
      <c r="AD12" s="2711"/>
      <c r="AE12" s="2711"/>
      <c r="AF12" s="2711"/>
      <c r="AG12" s="2711"/>
      <c r="AH12" s="2711"/>
      <c r="AI12" s="2711"/>
      <c r="AJ12" s="2711"/>
      <c r="AK12" s="2711"/>
      <c r="AL12" s="2711"/>
      <c r="AM12" s="2711"/>
      <c r="AN12" s="2711"/>
      <c r="AO12" s="2711"/>
      <c r="AP12" s="2722"/>
      <c r="AQ12" s="2722"/>
      <c r="AR12" s="2722"/>
      <c r="AS12" s="2722"/>
      <c r="AT12" s="2722"/>
      <c r="AU12" s="2712"/>
      <c r="AV12" s="2727"/>
      <c r="AW12" s="2711"/>
      <c r="AX12" s="2713"/>
      <c r="AY12" s="2726" t="s">
        <v>1734</v>
      </c>
      <c r="AZ12" s="2710">
        <v>7.0000000000000001E-3</v>
      </c>
      <c r="BA12" s="2711">
        <v>0.26</v>
      </c>
      <c r="BB12" s="2711">
        <v>3.5000000000000003E-2</v>
      </c>
      <c r="BC12" s="2711">
        <v>0</v>
      </c>
      <c r="BD12" s="2711">
        <v>0</v>
      </c>
      <c r="BE12" s="2711">
        <v>0.42</v>
      </c>
      <c r="BF12" s="2714">
        <v>0.35</v>
      </c>
      <c r="BG12" s="2714">
        <v>0.01</v>
      </c>
      <c r="BH12" s="2714">
        <v>0.02</v>
      </c>
      <c r="BI12" s="2714">
        <v>0.51</v>
      </c>
      <c r="BJ12" s="2715">
        <v>2.9977549999999999E-2</v>
      </c>
      <c r="BK12" s="2730">
        <v>0</v>
      </c>
      <c r="BL12" s="1020">
        <v>1.8553360000000001E-2</v>
      </c>
      <c r="BM12" s="1020">
        <v>5.4245000000000002E-2</v>
      </c>
      <c r="BN12" s="1020">
        <v>0.16023264000000001</v>
      </c>
      <c r="BO12" s="1020">
        <v>2.3845669999999999E-2</v>
      </c>
      <c r="BP12" s="1020">
        <v>2.1286419999999997E-2</v>
      </c>
      <c r="BQ12" s="1020">
        <v>1.3115170000000001E-2</v>
      </c>
      <c r="BR12" s="1020">
        <v>9.0262720000000005E-2</v>
      </c>
      <c r="BS12" s="1020">
        <v>2.489046E-2</v>
      </c>
      <c r="BT12" s="1020">
        <v>4.1399999999999998E-4</v>
      </c>
      <c r="BU12" s="1020">
        <v>6.9064E-2</v>
      </c>
      <c r="BV12" s="1020">
        <v>4.1414099999999995E-2</v>
      </c>
      <c r="BW12" s="1021">
        <v>6.7612E-4</v>
      </c>
      <c r="BX12" s="2717" t="s">
        <v>1735</v>
      </c>
      <c r="BY12" s="2720">
        <v>4.9063410000000002E-2</v>
      </c>
      <c r="BZ12" s="2720">
        <v>2.4790610000000001E-2</v>
      </c>
      <c r="CA12" s="2734">
        <v>2.0917749999999999E-2</v>
      </c>
      <c r="CB12" s="2720">
        <v>2.150343E-2</v>
      </c>
      <c r="CC12" s="2720">
        <v>0</v>
      </c>
      <c r="CD12" s="2734">
        <v>0</v>
      </c>
      <c r="CE12" s="2720">
        <v>2.9512900000000002E-2</v>
      </c>
      <c r="CF12" s="2720">
        <v>0.26473342999999999</v>
      </c>
      <c r="CG12" s="2721">
        <v>0</v>
      </c>
      <c r="CH12" s="2720">
        <v>2.89196E-2</v>
      </c>
      <c r="CI12" s="2720">
        <v>32.239071510000002</v>
      </c>
      <c r="CJ12" s="2721">
        <v>0</v>
      </c>
      <c r="CK12" s="2720">
        <v>0.11997242</v>
      </c>
      <c r="CL12" s="2720">
        <v>5.5411000000000002E-4</v>
      </c>
      <c r="CM12" s="2734">
        <v>4.3894030000000001E-2</v>
      </c>
      <c r="CN12" s="2720">
        <v>4.1696489999999996E-2</v>
      </c>
      <c r="CO12" s="2720">
        <v>2.12724E-2</v>
      </c>
      <c r="CP12" s="2734">
        <v>1.5385280000000001E-2</v>
      </c>
      <c r="CQ12" s="2720">
        <v>3.7791370000000005E-2</v>
      </c>
      <c r="CR12" s="2720"/>
      <c r="CS12" s="2734"/>
      <c r="CT12" s="2734"/>
      <c r="CU12" s="2734"/>
      <c r="CV12" s="2734"/>
      <c r="CW12" s="2717" t="s">
        <v>1735</v>
      </c>
      <c r="CX12" s="2734">
        <v>3.9848849999999998E-2</v>
      </c>
      <c r="CY12" s="2734">
        <v>1.5794139999999998E-2</v>
      </c>
      <c r="CZ12" s="2734">
        <v>1.2797100000000001E-3</v>
      </c>
      <c r="DA12" s="2734">
        <v>8.0248800000000009E-2</v>
      </c>
      <c r="DB12" s="2734">
        <v>1.7659459999999998E-2</v>
      </c>
      <c r="DC12" s="2734">
        <v>7.4809999999999997E-5</v>
      </c>
      <c r="DD12" s="2734">
        <v>8.3610550000000006E-2</v>
      </c>
      <c r="DE12" s="2734"/>
      <c r="DF12" s="2734"/>
      <c r="DG12" s="2734"/>
      <c r="DH12" s="2734"/>
      <c r="DI12" s="2734"/>
    </row>
    <row r="13" spans="1:113" ht="23.25" customHeight="1">
      <c r="A13" s="2735" t="s">
        <v>1736</v>
      </c>
      <c r="B13" s="2707"/>
      <c r="C13" s="2708"/>
      <c r="D13" s="2708"/>
      <c r="E13" s="2708"/>
      <c r="F13" s="2708"/>
      <c r="G13" s="2708"/>
      <c r="H13" s="2708"/>
      <c r="I13" s="2708"/>
      <c r="J13" s="2708"/>
      <c r="K13" s="2708"/>
      <c r="L13" s="2708"/>
      <c r="M13" s="2708"/>
      <c r="N13" s="2708">
        <v>0</v>
      </c>
      <c r="O13" s="2708">
        <v>0</v>
      </c>
      <c r="P13" s="2708">
        <v>0</v>
      </c>
      <c r="Q13" s="2708">
        <v>0</v>
      </c>
      <c r="R13" s="2708">
        <v>0</v>
      </c>
      <c r="S13" s="2708">
        <v>0</v>
      </c>
      <c r="T13" s="2708">
        <v>0</v>
      </c>
      <c r="U13" s="2708">
        <v>0</v>
      </c>
      <c r="V13" s="2708">
        <v>2410.7399999999998</v>
      </c>
      <c r="W13" s="2708">
        <v>0</v>
      </c>
      <c r="X13" s="2708">
        <v>0</v>
      </c>
      <c r="Y13" s="2709">
        <v>0</v>
      </c>
      <c r="Z13" s="2735" t="s">
        <v>1736</v>
      </c>
      <c r="AA13" s="2710"/>
      <c r="AB13" s="2711"/>
      <c r="AC13" s="2711"/>
      <c r="AD13" s="2711"/>
      <c r="AE13" s="2711"/>
      <c r="AF13" s="2711"/>
      <c r="AG13" s="2711">
        <v>0</v>
      </c>
      <c r="AH13" s="2711">
        <v>0</v>
      </c>
      <c r="AI13" s="2711">
        <v>0</v>
      </c>
      <c r="AJ13" s="2711">
        <v>0</v>
      </c>
      <c r="AK13" s="2711"/>
      <c r="AL13" s="2711"/>
      <c r="AM13" s="2711"/>
      <c r="AN13" s="2711"/>
      <c r="AO13" s="2711"/>
      <c r="AP13" s="2722"/>
      <c r="AQ13" s="2727"/>
      <c r="AR13" s="2727"/>
      <c r="AS13" s="2727"/>
      <c r="AT13" s="2727"/>
      <c r="AU13" s="2712"/>
      <c r="AV13" s="2727"/>
      <c r="AW13" s="2711"/>
      <c r="AX13" s="2713"/>
      <c r="AY13" s="2735" t="s">
        <v>1736</v>
      </c>
      <c r="AZ13" s="2710">
        <v>0</v>
      </c>
      <c r="BA13" s="2711">
        <v>0</v>
      </c>
      <c r="BB13" s="2711">
        <v>0</v>
      </c>
      <c r="BC13" s="2711"/>
      <c r="BD13" s="2711"/>
      <c r="BE13" s="2711"/>
      <c r="BF13" s="2714"/>
      <c r="BG13" s="2714"/>
      <c r="BH13" s="2714"/>
      <c r="BI13" s="2714"/>
      <c r="BJ13" s="2736">
        <v>0</v>
      </c>
      <c r="BK13" s="2730">
        <v>0</v>
      </c>
      <c r="BL13" s="2731"/>
      <c r="BM13" s="2731"/>
      <c r="BN13" s="2731"/>
      <c r="BO13" s="2731"/>
      <c r="BP13" s="2731"/>
      <c r="BQ13" s="2731"/>
      <c r="BR13" s="2731"/>
      <c r="BS13" s="2731"/>
      <c r="BT13" s="2731"/>
      <c r="BU13" s="2731"/>
      <c r="BV13" s="2731"/>
      <c r="BW13" s="2732"/>
      <c r="BX13" s="2737" t="s">
        <v>1737</v>
      </c>
      <c r="BY13" s="2272"/>
      <c r="BZ13" s="2272"/>
      <c r="CA13" s="2273"/>
      <c r="CB13" s="2272"/>
      <c r="CC13" s="2272"/>
      <c r="CD13" s="2273"/>
      <c r="CE13" s="2272"/>
      <c r="CF13" s="2272">
        <v>0</v>
      </c>
      <c r="CG13" s="1025">
        <v>0</v>
      </c>
      <c r="CH13" s="2272">
        <v>0</v>
      </c>
      <c r="CI13" s="2272">
        <v>0</v>
      </c>
      <c r="CJ13" s="1025">
        <v>0</v>
      </c>
      <c r="CK13" s="2731"/>
      <c r="CL13" s="2272"/>
      <c r="CM13" s="2273"/>
      <c r="CN13" s="2272"/>
      <c r="CO13" s="2272"/>
      <c r="CP13" s="2273">
        <v>0</v>
      </c>
      <c r="CQ13" s="2272">
        <v>0</v>
      </c>
      <c r="CR13" s="2272">
        <v>0</v>
      </c>
      <c r="CS13" s="2273">
        <v>0</v>
      </c>
      <c r="CT13" s="2273">
        <v>0</v>
      </c>
      <c r="CU13" s="2273">
        <v>0</v>
      </c>
      <c r="CV13" s="2273">
        <v>0</v>
      </c>
      <c r="CW13" s="2737" t="s">
        <v>1737</v>
      </c>
      <c r="CX13" s="2273"/>
      <c r="CY13" s="2273"/>
      <c r="CZ13" s="2273"/>
      <c r="DA13" s="2273">
        <v>0</v>
      </c>
      <c r="DB13" s="2273">
        <v>0</v>
      </c>
      <c r="DC13" s="2273">
        <v>0</v>
      </c>
      <c r="DD13" s="2273">
        <v>0</v>
      </c>
      <c r="DE13" s="2273">
        <v>0</v>
      </c>
      <c r="DF13" s="2273"/>
      <c r="DG13" s="2273"/>
      <c r="DH13" s="2273"/>
      <c r="DI13" s="2273"/>
    </row>
    <row r="14" spans="1:113" ht="20.25" customHeight="1">
      <c r="A14" s="2726" t="s">
        <v>1738</v>
      </c>
      <c r="B14" s="2707">
        <v>54</v>
      </c>
      <c r="C14" s="2708">
        <v>37.49</v>
      </c>
      <c r="D14" s="2708">
        <v>25.42</v>
      </c>
      <c r="E14" s="2708">
        <v>273.05</v>
      </c>
      <c r="F14" s="2708">
        <v>0</v>
      </c>
      <c r="G14" s="2708">
        <v>10.99</v>
      </c>
      <c r="H14" s="2708">
        <v>40.82</v>
      </c>
      <c r="I14" s="2708">
        <v>54.53</v>
      </c>
      <c r="J14" s="2708">
        <v>107.35</v>
      </c>
      <c r="K14" s="2708">
        <v>50.47</v>
      </c>
      <c r="L14" s="2708">
        <v>167.18</v>
      </c>
      <c r="M14" s="2708">
        <v>137.63</v>
      </c>
      <c r="N14" s="2708">
        <v>83.49</v>
      </c>
      <c r="O14" s="2708">
        <v>134.11000000000001</v>
      </c>
      <c r="P14" s="2708">
        <v>94.01</v>
      </c>
      <c r="Q14" s="2708">
        <v>236.83</v>
      </c>
      <c r="R14" s="2708">
        <v>406.15</v>
      </c>
      <c r="S14" s="2708">
        <v>72.97</v>
      </c>
      <c r="T14" s="2708">
        <v>136.05000000000001</v>
      </c>
      <c r="U14" s="2708">
        <v>177.24</v>
      </c>
      <c r="V14" s="2708">
        <v>435.82</v>
      </c>
      <c r="W14" s="2708">
        <v>59.1</v>
      </c>
      <c r="X14" s="2708">
        <v>75.83</v>
      </c>
      <c r="Y14" s="2709">
        <v>54.5</v>
      </c>
      <c r="Z14" s="2726" t="s">
        <v>1738</v>
      </c>
      <c r="AA14" s="2710">
        <v>107.17</v>
      </c>
      <c r="AB14" s="2711">
        <v>70.210000000000008</v>
      </c>
      <c r="AC14" s="2711">
        <v>62.73</v>
      </c>
      <c r="AD14" s="2711">
        <v>80.58</v>
      </c>
      <c r="AE14" s="2711">
        <v>57.150000000000006</v>
      </c>
      <c r="AF14" s="2711">
        <v>59.65</v>
      </c>
      <c r="AG14" s="2711">
        <v>95.61</v>
      </c>
      <c r="AH14" s="2711">
        <v>143.09</v>
      </c>
      <c r="AI14" s="2711">
        <v>278.02999999999997</v>
      </c>
      <c r="AJ14" s="2711">
        <v>69.040000000000006</v>
      </c>
      <c r="AK14" s="2711">
        <v>100.16</v>
      </c>
      <c r="AL14" s="2711">
        <v>55.160000000000004</v>
      </c>
      <c r="AM14" s="2711">
        <v>630.58999999999992</v>
      </c>
      <c r="AN14" s="2711">
        <v>73.13000000000001</v>
      </c>
      <c r="AO14" s="2712">
        <v>312.24999999999994</v>
      </c>
      <c r="AP14" s="2712">
        <v>117.31</v>
      </c>
      <c r="AQ14" s="2712">
        <v>68.117087040000001</v>
      </c>
      <c r="AR14" s="2712">
        <v>120.19</v>
      </c>
      <c r="AS14" s="2712">
        <v>477.24</v>
      </c>
      <c r="AT14" s="2712">
        <v>165.46</v>
      </c>
      <c r="AU14" s="2722">
        <v>375.59000000000003</v>
      </c>
      <c r="AV14" s="2727">
        <v>136.47999999999999</v>
      </c>
      <c r="AW14" s="2711">
        <v>147.13999999999999</v>
      </c>
      <c r="AX14" s="2713">
        <v>265.27000000000004</v>
      </c>
      <c r="AY14" s="2726" t="s">
        <v>1738</v>
      </c>
      <c r="AZ14" s="2710">
        <v>90.999999999999986</v>
      </c>
      <c r="BA14" s="2711">
        <v>161.62</v>
      </c>
      <c r="BB14" s="2711">
        <v>182.85000000000002</v>
      </c>
      <c r="BC14" s="2711">
        <v>140.04</v>
      </c>
      <c r="BD14" s="2711">
        <v>82.399999999999991</v>
      </c>
      <c r="BE14" s="2711">
        <v>124.55</v>
      </c>
      <c r="BF14" s="2714">
        <v>212.03</v>
      </c>
      <c r="BG14" s="2714">
        <v>486.31</v>
      </c>
      <c r="BH14" s="2714">
        <v>348.14</v>
      </c>
      <c r="BI14" s="2714">
        <v>212.93</v>
      </c>
      <c r="BJ14" s="2715">
        <v>173.89935218999997</v>
      </c>
      <c r="BK14" s="2714">
        <v>88.410000000000011</v>
      </c>
      <c r="BL14" s="1020">
        <v>164.48531520000003</v>
      </c>
      <c r="BM14" s="1020">
        <v>142.22999999999999</v>
      </c>
      <c r="BN14" s="1020">
        <v>192.46129325999999</v>
      </c>
      <c r="BO14" s="1020">
        <v>57.767149459999999</v>
      </c>
      <c r="BP14" s="1020">
        <v>89.662880389999984</v>
      </c>
      <c r="BQ14" s="1020">
        <v>78.58</v>
      </c>
      <c r="BR14" s="1020">
        <v>514.89</v>
      </c>
      <c r="BS14" s="1020">
        <v>545.41272112000001</v>
      </c>
      <c r="BT14" s="1020">
        <v>245.32</v>
      </c>
      <c r="BU14" s="1020">
        <v>439.46999999999997</v>
      </c>
      <c r="BV14" s="1020">
        <v>381.67</v>
      </c>
      <c r="BW14" s="1021">
        <v>119.97</v>
      </c>
      <c r="BX14" s="2717" t="s">
        <v>1739</v>
      </c>
      <c r="BY14" s="2720">
        <v>0</v>
      </c>
      <c r="BZ14" s="2720">
        <v>0</v>
      </c>
      <c r="CA14" s="2734">
        <v>0</v>
      </c>
      <c r="CB14" s="2720"/>
      <c r="CC14" s="2720"/>
      <c r="CD14" s="2734">
        <v>7.3963170099999997</v>
      </c>
      <c r="CE14" s="2272">
        <v>0</v>
      </c>
      <c r="CF14" s="2272">
        <v>0</v>
      </c>
      <c r="CG14" s="1025"/>
      <c r="CH14" s="2272">
        <v>0</v>
      </c>
      <c r="CI14" s="2272">
        <v>0</v>
      </c>
      <c r="CJ14" s="1025">
        <v>1.5825300900000001</v>
      </c>
      <c r="CK14" s="2720">
        <v>1.1279370900000001</v>
      </c>
      <c r="CL14" s="2720">
        <v>0.21473043999999999</v>
      </c>
      <c r="CM14" s="2734"/>
      <c r="CN14" s="2720"/>
      <c r="CO14" s="2720"/>
      <c r="CP14" s="2734"/>
      <c r="CQ14" s="2720"/>
      <c r="CR14" s="2720"/>
      <c r="CS14" s="2734">
        <v>2.406875E-2</v>
      </c>
      <c r="CT14" s="2734"/>
      <c r="CU14" s="2734"/>
      <c r="CV14" s="2734">
        <v>0.15338299999999999</v>
      </c>
      <c r="CW14" s="2717" t="s">
        <v>1739</v>
      </c>
      <c r="CX14" s="2734"/>
      <c r="CY14" s="2734"/>
      <c r="CZ14" s="2734"/>
      <c r="DA14" s="2734">
        <v>0</v>
      </c>
      <c r="DB14" s="2734">
        <v>0</v>
      </c>
      <c r="DC14" s="2734">
        <v>1.269948798E-5</v>
      </c>
      <c r="DD14" s="2734">
        <v>1.269948798E-5</v>
      </c>
      <c r="DE14" s="2734">
        <v>1.269948798E-5</v>
      </c>
      <c r="DF14" s="2734"/>
      <c r="DG14" s="2734"/>
      <c r="DH14" s="2734"/>
      <c r="DI14" s="2734"/>
    </row>
    <row r="15" spans="1:113" ht="20.25" customHeight="1">
      <c r="A15" s="2726" t="s">
        <v>1740</v>
      </c>
      <c r="B15" s="2707"/>
      <c r="C15" s="2708"/>
      <c r="D15" s="2708"/>
      <c r="E15" s="2708"/>
      <c r="F15" s="2708"/>
      <c r="G15" s="2708"/>
      <c r="H15" s="2708"/>
      <c r="I15" s="2708"/>
      <c r="J15" s="2708"/>
      <c r="K15" s="2708"/>
      <c r="L15" s="2708"/>
      <c r="M15" s="2708"/>
      <c r="N15" s="2708"/>
      <c r="O15" s="2708"/>
      <c r="P15" s="2708"/>
      <c r="Q15" s="2708"/>
      <c r="R15" s="2708"/>
      <c r="S15" s="2708"/>
      <c r="T15" s="2708"/>
      <c r="U15" s="2708"/>
      <c r="V15" s="2708"/>
      <c r="W15" s="2708"/>
      <c r="X15" s="2708"/>
      <c r="Y15" s="2709"/>
      <c r="Z15" s="2726" t="s">
        <v>1740</v>
      </c>
      <c r="AA15" s="2710"/>
      <c r="AB15" s="2711"/>
      <c r="AC15" s="2711"/>
      <c r="AD15" s="2711"/>
      <c r="AE15" s="2711"/>
      <c r="AF15" s="2711"/>
      <c r="AG15" s="2711"/>
      <c r="AH15" s="2711"/>
      <c r="AI15" s="2711"/>
      <c r="AJ15" s="2711"/>
      <c r="AK15" s="2711"/>
      <c r="AL15" s="2711"/>
      <c r="AM15" s="2711"/>
      <c r="AN15" s="2711"/>
      <c r="AO15" s="2712"/>
      <c r="AP15" s="2712"/>
      <c r="AQ15" s="2712"/>
      <c r="AR15" s="2712"/>
      <c r="AS15" s="2712"/>
      <c r="AT15" s="2712"/>
      <c r="AU15" s="2722"/>
      <c r="AV15" s="2727"/>
      <c r="AW15" s="2711"/>
      <c r="AX15" s="2713"/>
      <c r="AY15" s="2726" t="s">
        <v>1740</v>
      </c>
      <c r="AZ15" s="2710"/>
      <c r="BA15" s="2711"/>
      <c r="BB15" s="2711"/>
      <c r="BC15" s="2711"/>
      <c r="BD15" s="2711"/>
      <c r="BE15" s="2711"/>
      <c r="BF15" s="2714"/>
      <c r="BG15" s="2714"/>
      <c r="BH15" s="2714"/>
      <c r="BI15" s="2714"/>
      <c r="BJ15" s="2715"/>
      <c r="BK15" s="2714"/>
      <c r="BL15" s="1020"/>
      <c r="BM15" s="1020"/>
      <c r="BN15" s="1020"/>
      <c r="BO15" s="1020"/>
      <c r="BP15" s="1020"/>
      <c r="BQ15" s="1020"/>
      <c r="BR15" s="1020">
        <v>985.55</v>
      </c>
      <c r="BS15" s="1020">
        <v>0</v>
      </c>
      <c r="BT15" s="1020">
        <v>0</v>
      </c>
      <c r="BU15" s="1020"/>
      <c r="BV15" s="1020"/>
      <c r="BW15" s="1021"/>
      <c r="BX15" s="2717" t="s">
        <v>1741</v>
      </c>
      <c r="BY15" s="2720"/>
      <c r="BZ15" s="2720">
        <v>9.3288524099999997</v>
      </c>
      <c r="CA15" s="2734"/>
      <c r="CB15" s="2720"/>
      <c r="CC15" s="2720"/>
      <c r="CD15" s="2734">
        <v>1.8819341299999999</v>
      </c>
      <c r="CE15" s="2720">
        <v>0.87990121999999993</v>
      </c>
      <c r="CF15" s="2720">
        <v>1.5843659800000001</v>
      </c>
      <c r="CG15" s="2721">
        <v>1.8882073300000002</v>
      </c>
      <c r="CH15" s="2720">
        <v>17.762733449999999</v>
      </c>
      <c r="CI15" s="2720">
        <v>8.2638344099999994</v>
      </c>
      <c r="CJ15" s="2721">
        <v>51.374741239999999</v>
      </c>
      <c r="CK15" s="2720">
        <v>7.4874027199999995</v>
      </c>
      <c r="CL15" s="2720">
        <v>0.38897490000000001</v>
      </c>
      <c r="CM15" s="2734">
        <v>1.0330202800000001</v>
      </c>
      <c r="CN15" s="2720"/>
      <c r="CO15" s="2720">
        <v>1.4021026000000001</v>
      </c>
      <c r="CP15" s="2734">
        <v>0.24815455</v>
      </c>
      <c r="CQ15" s="2720">
        <v>2.1410594399999998</v>
      </c>
      <c r="CR15" s="2720">
        <v>0.96436022999999993</v>
      </c>
      <c r="CS15" s="2734">
        <v>15.88501475</v>
      </c>
      <c r="CT15" s="2734">
        <v>5.1747427200000002</v>
      </c>
      <c r="CU15" s="2734">
        <v>11.650178220000001</v>
      </c>
      <c r="CV15" s="2734">
        <v>5.6226884299999993</v>
      </c>
      <c r="CW15" s="2717" t="s">
        <v>1741</v>
      </c>
      <c r="CX15" s="2734">
        <v>5.5716420499999995</v>
      </c>
      <c r="CY15" s="2734">
        <v>1.23617252</v>
      </c>
      <c r="CZ15" s="2734">
        <v>4.9891901399999998</v>
      </c>
      <c r="DA15" s="2734">
        <v>2.4791883700000001</v>
      </c>
      <c r="DB15" s="2734">
        <v>90.703867150000008</v>
      </c>
      <c r="DC15" s="2734">
        <v>89.728126279999998</v>
      </c>
      <c r="DD15" s="2734">
        <v>21.126798570000002</v>
      </c>
      <c r="DE15" s="2734">
        <v>23.685565190000002</v>
      </c>
      <c r="DF15" s="2738">
        <v>3.9249450299999999</v>
      </c>
      <c r="DG15" s="2738">
        <v>5.5020386999999999</v>
      </c>
      <c r="DH15" s="2738">
        <v>16.011488230000001</v>
      </c>
      <c r="DI15" s="2738">
        <v>22.458953079999997</v>
      </c>
    </row>
    <row r="16" spans="1:113" ht="20.25" customHeight="1">
      <c r="A16" s="2690" t="s">
        <v>1742</v>
      </c>
      <c r="B16" s="2691">
        <v>5979.84</v>
      </c>
      <c r="C16" s="2692">
        <v>5891.27</v>
      </c>
      <c r="D16" s="2692">
        <v>4259.2299999999996</v>
      </c>
      <c r="E16" s="2692">
        <v>4713.18</v>
      </c>
      <c r="F16" s="2692">
        <v>4992.26</v>
      </c>
      <c r="G16" s="2692">
        <v>4697.05</v>
      </c>
      <c r="H16" s="2692">
        <v>4248.05</v>
      </c>
      <c r="I16" s="2692">
        <v>4150.28</v>
      </c>
      <c r="J16" s="2692">
        <v>5492.99</v>
      </c>
      <c r="K16" s="2692">
        <v>5911.15</v>
      </c>
      <c r="L16" s="2692">
        <v>4053.19</v>
      </c>
      <c r="M16" s="2692">
        <v>3107.45</v>
      </c>
      <c r="N16" s="2692">
        <v>5116.1000000000004</v>
      </c>
      <c r="O16" s="2692">
        <v>4353.79</v>
      </c>
      <c r="P16" s="2692">
        <v>2727.72</v>
      </c>
      <c r="Q16" s="2692">
        <v>2339.0300000000002</v>
      </c>
      <c r="R16" s="2692">
        <v>2333.9</v>
      </c>
      <c r="S16" s="2692">
        <v>2858.21</v>
      </c>
      <c r="T16" s="2692">
        <v>3957.84</v>
      </c>
      <c r="U16" s="2692">
        <v>2127.5100000000002</v>
      </c>
      <c r="V16" s="2692">
        <v>2696.47</v>
      </c>
      <c r="W16" s="2692">
        <v>4550.09</v>
      </c>
      <c r="X16" s="2692">
        <v>2958.93</v>
      </c>
      <c r="Y16" s="2693">
        <v>6197.08</v>
      </c>
      <c r="Z16" s="2690" t="s">
        <v>1742</v>
      </c>
      <c r="AA16" s="2694">
        <v>5326.6480000000001</v>
      </c>
      <c r="AB16" s="2695">
        <v>3848.0049999999997</v>
      </c>
      <c r="AC16" s="2695">
        <v>6192.3579999999993</v>
      </c>
      <c r="AD16" s="2695">
        <v>3731.45</v>
      </c>
      <c r="AE16" s="2695">
        <v>3863.8</v>
      </c>
      <c r="AF16" s="2695">
        <v>3353.0899999999997</v>
      </c>
      <c r="AG16" s="2695">
        <v>4905.1499999999996</v>
      </c>
      <c r="AH16" s="2695">
        <v>4807.1200000000008</v>
      </c>
      <c r="AI16" s="2695">
        <v>5716.33</v>
      </c>
      <c r="AJ16" s="2695">
        <v>8096.94</v>
      </c>
      <c r="AK16" s="2695">
        <v>6393.1066666666702</v>
      </c>
      <c r="AL16" s="2695">
        <v>7247.5</v>
      </c>
      <c r="AM16" s="2695">
        <v>7802.7264786699998</v>
      </c>
      <c r="AN16" s="2695">
        <v>5101.9996041699997</v>
      </c>
      <c r="AO16" s="2695">
        <v>3685.5884727100001</v>
      </c>
      <c r="AP16" s="2696">
        <v>5430.3478541499999</v>
      </c>
      <c r="AQ16" s="2696">
        <v>4995.4892512400002</v>
      </c>
      <c r="AR16" s="2696">
        <v>3666.5888867600002</v>
      </c>
      <c r="AS16" s="2696">
        <v>5055.6120255699998</v>
      </c>
      <c r="AT16" s="2696">
        <v>5207.0705627099996</v>
      </c>
      <c r="AU16" s="2696">
        <v>5047.8035872500004</v>
      </c>
      <c r="AV16" s="2696">
        <v>4119.9856302799999</v>
      </c>
      <c r="AW16" s="2696">
        <v>3691.11261057</v>
      </c>
      <c r="AX16" s="2697">
        <v>4096.1659120300001</v>
      </c>
      <c r="AY16" s="2690" t="s">
        <v>1742</v>
      </c>
      <c r="AZ16" s="2698">
        <v>4211.22</v>
      </c>
      <c r="BA16" s="2696">
        <v>6313.4</v>
      </c>
      <c r="BB16" s="2696">
        <v>5546.1</v>
      </c>
      <c r="BC16" s="2696">
        <v>6730.2599999999993</v>
      </c>
      <c r="BD16" s="2696">
        <v>5922.92</v>
      </c>
      <c r="BE16" s="2696">
        <v>4653.4400000000005</v>
      </c>
      <c r="BF16" s="2699">
        <v>4733.2900000000009</v>
      </c>
      <c r="BG16" s="2699">
        <v>6462.9853996899992</v>
      </c>
      <c r="BH16" s="2699">
        <v>6586.5696818200004</v>
      </c>
      <c r="BI16" s="2699">
        <v>7818.83</v>
      </c>
      <c r="BJ16" s="2700">
        <v>6097.8</v>
      </c>
      <c r="BK16" s="2699">
        <v>7154.99</v>
      </c>
      <c r="BL16" s="2699">
        <v>8833.5646860500001</v>
      </c>
      <c r="BM16" s="2699">
        <v>7291.6610367600006</v>
      </c>
      <c r="BN16" s="2699">
        <v>7839.1235111099995</v>
      </c>
      <c r="BO16" s="2699">
        <v>8911.0206084000001</v>
      </c>
      <c r="BP16" s="2699">
        <v>10169.34864036</v>
      </c>
      <c r="BQ16" s="2699">
        <v>9644.16801691</v>
      </c>
      <c r="BR16" s="2699">
        <v>10202.26967878</v>
      </c>
      <c r="BS16" s="2699">
        <v>6874.31</v>
      </c>
      <c r="BT16" s="2699">
        <v>9561.11</v>
      </c>
      <c r="BU16" s="2699">
        <v>8132.27</v>
      </c>
      <c r="BV16" s="2699">
        <v>8424.0987589199995</v>
      </c>
      <c r="BW16" s="2701">
        <v>9321.0916859199988</v>
      </c>
      <c r="BX16" s="2739" t="s">
        <v>1743</v>
      </c>
      <c r="BY16" s="2740">
        <v>38.22417265</v>
      </c>
      <c r="BZ16" s="2740">
        <v>22.074772329999998</v>
      </c>
      <c r="CA16" s="2738">
        <v>10.540212</v>
      </c>
      <c r="CB16" s="2740">
        <v>34.972286780000005</v>
      </c>
      <c r="CC16" s="2740">
        <v>15.564959349999999</v>
      </c>
      <c r="CD16" s="2738">
        <v>12.638627319999999</v>
      </c>
      <c r="CE16" s="2720">
        <v>25.314974230000001</v>
      </c>
      <c r="CF16" s="2720">
        <v>14.587968500000001</v>
      </c>
      <c r="CG16" s="2721">
        <v>20.684393510000003</v>
      </c>
      <c r="CH16" s="2720">
        <v>18.266038920000003</v>
      </c>
      <c r="CI16" s="2720">
        <v>0</v>
      </c>
      <c r="CJ16" s="2721">
        <v>45.72464694</v>
      </c>
      <c r="CK16" s="2740">
        <v>20.087513300000001</v>
      </c>
      <c r="CL16" s="2740">
        <v>11.474011580000001</v>
      </c>
      <c r="CM16" s="2738">
        <v>20.74111096</v>
      </c>
      <c r="CN16" s="2740">
        <v>12.81016945</v>
      </c>
      <c r="CO16" s="2740">
        <v>19.4422502</v>
      </c>
      <c r="CP16" s="2738">
        <v>9.4420218400000007</v>
      </c>
      <c r="CQ16" s="2740">
        <v>4.3495120400000005</v>
      </c>
      <c r="CR16" s="2740">
        <v>8.0811288599999997</v>
      </c>
      <c r="CS16" s="2738">
        <v>7.835445</v>
      </c>
      <c r="CT16" s="2738">
        <v>7.4583426399999997</v>
      </c>
      <c r="CU16" s="2738">
        <v>4.9818573200000005</v>
      </c>
      <c r="CV16" s="2738">
        <v>6.0416252799999999</v>
      </c>
      <c r="CW16" s="2739" t="s">
        <v>1743</v>
      </c>
      <c r="CX16" s="2738">
        <v>3.2856742900000002</v>
      </c>
      <c r="CY16" s="2738">
        <v>10.284412679999999</v>
      </c>
      <c r="CZ16" s="2738">
        <v>12.9541024</v>
      </c>
      <c r="DA16" s="2738">
        <v>5.8505993299999997</v>
      </c>
      <c r="DB16" s="2738">
        <v>6.9169107500000004</v>
      </c>
      <c r="DC16" s="2738">
        <v>10.67832333</v>
      </c>
      <c r="DD16" s="2738">
        <v>3.1015373199999998</v>
      </c>
      <c r="DE16" s="2738">
        <v>32.126640019999996</v>
      </c>
      <c r="DF16" s="2704">
        <v>9.5430705000000007</v>
      </c>
      <c r="DG16" s="2704">
        <v>11.80402784</v>
      </c>
      <c r="DH16" s="2704">
        <v>10.672364999999999</v>
      </c>
      <c r="DI16" s="2704">
        <v>24.886252670000001</v>
      </c>
    </row>
    <row r="17" spans="1:113" ht="20.25" customHeight="1">
      <c r="A17" s="2706" t="s">
        <v>1744</v>
      </c>
      <c r="B17" s="2707">
        <v>116.88</v>
      </c>
      <c r="C17" s="2708">
        <v>190.12</v>
      </c>
      <c r="D17" s="2708">
        <v>80</v>
      </c>
      <c r="E17" s="2708">
        <v>172.24</v>
      </c>
      <c r="F17" s="2708">
        <v>133.52000000000001</v>
      </c>
      <c r="G17" s="2708">
        <v>123.64</v>
      </c>
      <c r="H17" s="2708">
        <v>128.28</v>
      </c>
      <c r="I17" s="2708">
        <v>138.19</v>
      </c>
      <c r="J17" s="2708">
        <v>136</v>
      </c>
      <c r="K17" s="2708">
        <v>142.41999999999999</v>
      </c>
      <c r="L17" s="2708">
        <v>52.56</v>
      </c>
      <c r="M17" s="2708">
        <v>58.95</v>
      </c>
      <c r="N17" s="2708">
        <v>73.540000000000006</v>
      </c>
      <c r="O17" s="2708">
        <v>69.06</v>
      </c>
      <c r="P17" s="2708">
        <v>129.76</v>
      </c>
      <c r="Q17" s="2708">
        <v>106.62</v>
      </c>
      <c r="R17" s="2708">
        <v>172.95</v>
      </c>
      <c r="S17" s="2708">
        <v>100.41</v>
      </c>
      <c r="T17" s="2708">
        <v>135.36000000000001</v>
      </c>
      <c r="U17" s="2708">
        <v>51.84</v>
      </c>
      <c r="V17" s="2708">
        <v>146.81</v>
      </c>
      <c r="W17" s="2708">
        <v>245.38</v>
      </c>
      <c r="X17" s="2708">
        <v>228.26</v>
      </c>
      <c r="Y17" s="2709">
        <v>497.53</v>
      </c>
      <c r="Z17" s="2706" t="s">
        <v>1744</v>
      </c>
      <c r="AA17" s="2710">
        <v>157.81</v>
      </c>
      <c r="AB17" s="2711">
        <v>190.2</v>
      </c>
      <c r="AC17" s="2711">
        <v>332.38</v>
      </c>
      <c r="AD17" s="2711">
        <v>117.39</v>
      </c>
      <c r="AE17" s="2711">
        <v>81.39</v>
      </c>
      <c r="AF17" s="2711">
        <v>98.39</v>
      </c>
      <c r="AG17" s="2711">
        <v>202.8</v>
      </c>
      <c r="AH17" s="2711">
        <v>210.14</v>
      </c>
      <c r="AI17" s="2711">
        <v>131.01</v>
      </c>
      <c r="AJ17" s="2711">
        <v>144.4</v>
      </c>
      <c r="AK17" s="2711">
        <v>353.12</v>
      </c>
      <c r="AL17" s="2711">
        <v>179.7</v>
      </c>
      <c r="AM17" s="2741">
        <v>237.64847867</v>
      </c>
      <c r="AN17" s="2741">
        <v>384.79160416999997</v>
      </c>
      <c r="AO17" s="2741">
        <v>163.69847270999998</v>
      </c>
      <c r="AP17" s="2741">
        <v>222.21785414999999</v>
      </c>
      <c r="AQ17" s="2741">
        <v>153.81925124</v>
      </c>
      <c r="AR17" s="2741">
        <v>193.42888675999998</v>
      </c>
      <c r="AS17" s="2741">
        <v>110.26202557000001</v>
      </c>
      <c r="AT17" s="2741">
        <v>110.85056270999999</v>
      </c>
      <c r="AU17" s="2711">
        <v>138.21358724999999</v>
      </c>
      <c r="AV17" s="2711">
        <v>181.02563028</v>
      </c>
      <c r="AW17" s="2711">
        <v>204.20261056999999</v>
      </c>
      <c r="AX17" s="2728">
        <v>205.94591202999996</v>
      </c>
      <c r="AY17" s="2706" t="s">
        <v>1744</v>
      </c>
      <c r="AZ17" s="2729">
        <v>201.78</v>
      </c>
      <c r="BA17" s="2727">
        <v>642.11</v>
      </c>
      <c r="BB17" s="2727">
        <v>195.97</v>
      </c>
      <c r="BC17" s="2727">
        <v>597.38</v>
      </c>
      <c r="BD17" s="2727">
        <v>197.05</v>
      </c>
      <c r="BE17" s="2727">
        <v>173.33</v>
      </c>
      <c r="BF17" s="2714">
        <v>174.46</v>
      </c>
      <c r="BG17" s="2714">
        <v>245.70006811999988</v>
      </c>
      <c r="BH17" s="2714">
        <v>150.90750732999993</v>
      </c>
      <c r="BI17" s="2714">
        <v>398.33</v>
      </c>
      <c r="BJ17" s="2715">
        <v>276.70999999999998</v>
      </c>
      <c r="BK17" s="2714">
        <v>312.05</v>
      </c>
      <c r="BL17" s="1020">
        <v>248.73468604999999</v>
      </c>
      <c r="BM17" s="1020">
        <v>304.27660257999997</v>
      </c>
      <c r="BN17" s="1020">
        <v>583.39</v>
      </c>
      <c r="BO17" s="1020">
        <v>294.17466729</v>
      </c>
      <c r="BP17" s="1020">
        <v>252.30276759</v>
      </c>
      <c r="BQ17" s="1020">
        <v>237.79</v>
      </c>
      <c r="BR17" s="1020">
        <v>908.15</v>
      </c>
      <c r="BS17" s="1020">
        <v>240.92</v>
      </c>
      <c r="BT17" s="1020">
        <v>1489.26</v>
      </c>
      <c r="BU17" s="1020">
        <v>529.37</v>
      </c>
      <c r="BV17" s="1020">
        <v>931.63875891999999</v>
      </c>
      <c r="BW17" s="1021">
        <v>291.35398303999995</v>
      </c>
      <c r="BX17" s="2739" t="s">
        <v>1745</v>
      </c>
      <c r="BY17" s="2703"/>
      <c r="BZ17" s="2703"/>
      <c r="CA17" s="2704"/>
      <c r="CB17" s="2703"/>
      <c r="CC17" s="2703"/>
      <c r="CD17" s="2738">
        <v>226.39356728999999</v>
      </c>
      <c r="CE17" s="2720">
        <v>0</v>
      </c>
      <c r="CF17" s="2720">
        <v>0</v>
      </c>
      <c r="CG17" s="2721">
        <v>22.106024739999999</v>
      </c>
      <c r="CH17" s="2720">
        <v>0</v>
      </c>
      <c r="CI17" s="2720">
        <v>0</v>
      </c>
      <c r="CJ17" s="2721">
        <v>0</v>
      </c>
      <c r="CK17" s="2703"/>
      <c r="CL17" s="2703"/>
      <c r="CM17" s="2704"/>
      <c r="CN17" s="2703"/>
      <c r="CO17" s="2703"/>
      <c r="CP17" s="2704"/>
      <c r="CQ17" s="2703"/>
      <c r="CR17" s="2703"/>
      <c r="CS17" s="2704"/>
      <c r="CT17" s="2704"/>
      <c r="CU17" s="2704"/>
      <c r="CV17" s="2704"/>
      <c r="CW17" s="2739" t="s">
        <v>1745</v>
      </c>
      <c r="CX17" s="2704"/>
      <c r="CY17" s="2704"/>
      <c r="CZ17" s="2704"/>
      <c r="DA17" s="2273">
        <v>0</v>
      </c>
      <c r="DB17" s="2273">
        <v>0</v>
      </c>
      <c r="DC17" s="2273">
        <v>0</v>
      </c>
      <c r="DD17" s="2273">
        <v>0</v>
      </c>
      <c r="DE17" s="2704"/>
      <c r="DF17" s="2734"/>
      <c r="DG17" s="2734"/>
      <c r="DH17" s="2734"/>
      <c r="DI17" s="2734"/>
    </row>
    <row r="18" spans="1:113" ht="20.25" customHeight="1">
      <c r="A18" s="2706" t="s">
        <v>1746</v>
      </c>
      <c r="B18" s="2707">
        <v>21.71</v>
      </c>
      <c r="C18" s="2708">
        <v>9.1300000000000008</v>
      </c>
      <c r="D18" s="2708">
        <v>3.09</v>
      </c>
      <c r="E18" s="2708">
        <v>62.56</v>
      </c>
      <c r="F18" s="2708">
        <v>0.86</v>
      </c>
      <c r="G18" s="2708">
        <v>0.92</v>
      </c>
      <c r="H18" s="2708">
        <v>0.76</v>
      </c>
      <c r="I18" s="2708">
        <v>1.1599999999999999</v>
      </c>
      <c r="J18" s="2708">
        <v>12.86</v>
      </c>
      <c r="K18" s="2708">
        <v>20.7</v>
      </c>
      <c r="L18" s="2708">
        <v>16.260000000000002</v>
      </c>
      <c r="M18" s="2708">
        <v>16.75</v>
      </c>
      <c r="N18" s="2708">
        <v>3.74</v>
      </c>
      <c r="O18" s="2708">
        <v>1.36</v>
      </c>
      <c r="P18" s="2708">
        <v>3.66</v>
      </c>
      <c r="Q18" s="2708">
        <v>4.05</v>
      </c>
      <c r="R18" s="2708">
        <v>0.89</v>
      </c>
      <c r="S18" s="2708">
        <v>1.61</v>
      </c>
      <c r="T18" s="2708">
        <v>1.36</v>
      </c>
      <c r="U18" s="2708">
        <v>7.15</v>
      </c>
      <c r="V18" s="2708">
        <v>0.7</v>
      </c>
      <c r="W18" s="2708">
        <v>10.029999999999999</v>
      </c>
      <c r="X18" s="2708">
        <v>1.57</v>
      </c>
      <c r="Y18" s="2709">
        <v>7.07</v>
      </c>
      <c r="Z18" s="2706" t="s">
        <v>1746</v>
      </c>
      <c r="AA18" s="2710">
        <v>3.0579999999999998</v>
      </c>
      <c r="AB18" s="2711">
        <v>2.0649999999999999</v>
      </c>
      <c r="AC18" s="2711">
        <v>5.3280000000000003</v>
      </c>
      <c r="AD18" s="2711">
        <v>8.2899999999999991</v>
      </c>
      <c r="AE18" s="2711">
        <v>3.61</v>
      </c>
      <c r="AF18" s="2711">
        <v>7.71</v>
      </c>
      <c r="AG18" s="2711">
        <v>10.52</v>
      </c>
      <c r="AH18" s="2711">
        <v>10.67</v>
      </c>
      <c r="AI18" s="2711">
        <v>4.6399999999999997</v>
      </c>
      <c r="AJ18" s="2711">
        <v>3.71</v>
      </c>
      <c r="AK18" s="2711">
        <v>1.38</v>
      </c>
      <c r="AL18" s="2711">
        <v>1.93</v>
      </c>
      <c r="AM18" s="2711">
        <v>1.5880000000000001</v>
      </c>
      <c r="AN18" s="2711">
        <v>1.968</v>
      </c>
      <c r="AO18" s="2711">
        <v>0.22</v>
      </c>
      <c r="AP18" s="2722">
        <v>2.27</v>
      </c>
      <c r="AQ18" s="2722">
        <v>1.66</v>
      </c>
      <c r="AR18" s="2722">
        <v>2.12</v>
      </c>
      <c r="AS18" s="2722">
        <v>1.9</v>
      </c>
      <c r="AT18" s="2722">
        <v>4.5999999999999996</v>
      </c>
      <c r="AU18" s="2711">
        <v>1.03</v>
      </c>
      <c r="AV18" s="2711">
        <v>5.0999999999999996</v>
      </c>
      <c r="AW18" s="2711">
        <v>4.83</v>
      </c>
      <c r="AX18" s="2713">
        <v>4.55</v>
      </c>
      <c r="AY18" s="2706" t="s">
        <v>1746</v>
      </c>
      <c r="AZ18" s="2710">
        <v>22.81</v>
      </c>
      <c r="BA18" s="2711">
        <v>17.68</v>
      </c>
      <c r="BB18" s="2711">
        <v>13.88</v>
      </c>
      <c r="BC18" s="2711">
        <v>15.65</v>
      </c>
      <c r="BD18" s="2711">
        <v>24.33</v>
      </c>
      <c r="BE18" s="2711">
        <v>16.22</v>
      </c>
      <c r="BF18" s="2714">
        <v>19.02</v>
      </c>
      <c r="BG18" s="2714">
        <v>13.737476770000001</v>
      </c>
      <c r="BH18" s="2714">
        <v>19.45055975</v>
      </c>
      <c r="BI18" s="2714">
        <v>19.420000000000002</v>
      </c>
      <c r="BJ18" s="2715">
        <v>40.08</v>
      </c>
      <c r="BK18" s="2714">
        <v>34.18</v>
      </c>
      <c r="BL18" s="1020">
        <v>20.6</v>
      </c>
      <c r="BM18" s="1020">
        <v>9.59</v>
      </c>
      <c r="BN18" s="1020">
        <v>41.118664469999999</v>
      </c>
      <c r="BO18" s="1020">
        <v>15.908686660000001</v>
      </c>
      <c r="BP18" s="1020">
        <v>27.991972319999999</v>
      </c>
      <c r="BQ18" s="1020">
        <v>36.606989149999997</v>
      </c>
      <c r="BR18" s="1020">
        <v>12.889678779999999</v>
      </c>
      <c r="BS18" s="1020">
        <v>56.08</v>
      </c>
      <c r="BT18" s="1020">
        <v>9.7799999999999994</v>
      </c>
      <c r="BU18" s="1020">
        <v>37.770000000000003</v>
      </c>
      <c r="BV18" s="1020">
        <v>48.03</v>
      </c>
      <c r="BW18" s="1021">
        <v>45.393584130000001</v>
      </c>
      <c r="BX18" s="2717" t="s">
        <v>1747</v>
      </c>
      <c r="BY18" s="2720">
        <v>116.36705397</v>
      </c>
      <c r="BZ18" s="2720">
        <v>100.47278834000001</v>
      </c>
      <c r="CA18" s="2734">
        <v>70.029756250000005</v>
      </c>
      <c r="CB18" s="2720">
        <v>56.301946990000005</v>
      </c>
      <c r="CC18" s="2720">
        <v>51.224785120000007</v>
      </c>
      <c r="CD18" s="2734">
        <v>238.27557826</v>
      </c>
      <c r="CE18" s="2720">
        <v>295.24816278000003</v>
      </c>
      <c r="CF18" s="2720">
        <v>335.23084577999998</v>
      </c>
      <c r="CG18" s="2721">
        <v>435.11044889999999</v>
      </c>
      <c r="CH18" s="2720">
        <v>448.73841493999998</v>
      </c>
      <c r="CI18" s="2720">
        <v>57.303620780000003</v>
      </c>
      <c r="CJ18" s="2721">
        <v>194.90690683000003</v>
      </c>
      <c r="CK18" s="2720">
        <v>115.68601748</v>
      </c>
      <c r="CL18" s="2720">
        <v>62.555267189999995</v>
      </c>
      <c r="CM18" s="2734">
        <v>154.40061409999998</v>
      </c>
      <c r="CN18" s="2720">
        <v>535.42201726999997</v>
      </c>
      <c r="CO18" s="2720">
        <v>69.50830766</v>
      </c>
      <c r="CP18" s="2734">
        <v>226.20349579000001</v>
      </c>
      <c r="CQ18" s="2720">
        <v>2349.84130628</v>
      </c>
      <c r="CR18" s="2720">
        <v>724.73165194000001</v>
      </c>
      <c r="CS18" s="2734">
        <v>586.83033611999997</v>
      </c>
      <c r="CT18" s="2734">
        <v>1420.43115513</v>
      </c>
      <c r="CU18" s="2734">
        <v>688.98516186000006</v>
      </c>
      <c r="CV18" s="2734">
        <v>548.87982524999995</v>
      </c>
      <c r="CW18" s="2717" t="s">
        <v>1747</v>
      </c>
      <c r="CX18" s="2734">
        <v>364.96855859999999</v>
      </c>
      <c r="CY18" s="2734">
        <v>220.61065897</v>
      </c>
      <c r="CZ18" s="2734">
        <v>253.21735604</v>
      </c>
      <c r="DA18" s="2734">
        <v>253.09198963</v>
      </c>
      <c r="DB18" s="2734">
        <v>283.00936137000002</v>
      </c>
      <c r="DC18" s="2734">
        <v>479.50541628999997</v>
      </c>
      <c r="DD18" s="2734">
        <v>298.05481916000002</v>
      </c>
      <c r="DE18" s="2734">
        <v>424.80796736000002</v>
      </c>
      <c r="DF18" s="2734">
        <v>226.38965381</v>
      </c>
      <c r="DG18" s="2734">
        <v>381.77255737000002</v>
      </c>
      <c r="DH18" s="2734">
        <v>216.99282809000002</v>
      </c>
      <c r="DI18" s="2734">
        <v>2390.12</v>
      </c>
    </row>
    <row r="19" spans="1:113" ht="20.25" customHeight="1">
      <c r="A19" s="2706"/>
      <c r="B19" s="2707"/>
      <c r="C19" s="2708"/>
      <c r="D19" s="2708"/>
      <c r="E19" s="2708"/>
      <c r="F19" s="2708"/>
      <c r="G19" s="2708"/>
      <c r="H19" s="2708"/>
      <c r="I19" s="2708"/>
      <c r="J19" s="2708"/>
      <c r="K19" s="2708"/>
      <c r="L19" s="2708"/>
      <c r="M19" s="2708"/>
      <c r="N19" s="2708"/>
      <c r="O19" s="2708"/>
      <c r="P19" s="2708"/>
      <c r="Q19" s="2708"/>
      <c r="R19" s="2708"/>
      <c r="S19" s="2708"/>
      <c r="T19" s="2708"/>
      <c r="U19" s="2708"/>
      <c r="V19" s="2708"/>
      <c r="W19" s="2708"/>
      <c r="X19" s="2708"/>
      <c r="Y19" s="2709"/>
      <c r="Z19" s="2706"/>
      <c r="AA19" s="2710"/>
      <c r="AB19" s="2711"/>
      <c r="AC19" s="2711"/>
      <c r="AD19" s="2711"/>
      <c r="AE19" s="2711"/>
      <c r="AF19" s="2711"/>
      <c r="AG19" s="2711"/>
      <c r="AH19" s="2711"/>
      <c r="AI19" s="2711"/>
      <c r="AJ19" s="2711"/>
      <c r="AK19" s="2711"/>
      <c r="AL19" s="2711"/>
      <c r="AM19" s="2711"/>
      <c r="AN19" s="2711"/>
      <c r="AO19" s="2711"/>
      <c r="AP19" s="2722"/>
      <c r="AQ19" s="2722"/>
      <c r="AR19" s="2722"/>
      <c r="AS19" s="2722"/>
      <c r="AT19" s="2722"/>
      <c r="AU19" s="2711"/>
      <c r="AV19" s="2711"/>
      <c r="AW19" s="2711"/>
      <c r="AX19" s="2713"/>
      <c r="AY19" s="2706"/>
      <c r="AZ19" s="2710"/>
      <c r="BA19" s="2711"/>
      <c r="BB19" s="2711"/>
      <c r="BC19" s="2711"/>
      <c r="BD19" s="2711"/>
      <c r="BE19" s="2711"/>
      <c r="BF19" s="2714"/>
      <c r="BG19" s="2714"/>
      <c r="BH19" s="2714"/>
      <c r="BI19" s="2714"/>
      <c r="BJ19" s="2715"/>
      <c r="BK19" s="2714"/>
      <c r="BL19" s="1020"/>
      <c r="BM19" s="1020"/>
      <c r="BN19" s="1020"/>
      <c r="BO19" s="1020"/>
      <c r="BP19" s="1020"/>
      <c r="BQ19" s="1020"/>
      <c r="BR19" s="1020"/>
      <c r="BS19" s="1020"/>
      <c r="BT19" s="1020"/>
      <c r="BU19" s="1020"/>
      <c r="BV19" s="1020"/>
      <c r="BW19" s="1021"/>
      <c r="BX19" s="2717" t="s">
        <v>1748</v>
      </c>
      <c r="BY19" s="2720"/>
      <c r="BZ19" s="2720"/>
      <c r="CA19" s="2734"/>
      <c r="CB19" s="2720"/>
      <c r="CC19" s="2720"/>
      <c r="CD19" s="2734"/>
      <c r="CE19" s="2720"/>
      <c r="CF19" s="2720"/>
      <c r="CG19" s="2721"/>
      <c r="CH19" s="2720"/>
      <c r="CI19" s="2720"/>
      <c r="CJ19" s="2721"/>
      <c r="CK19" s="2720"/>
      <c r="CL19" s="2720"/>
      <c r="CM19" s="2734"/>
      <c r="CN19" s="2720"/>
      <c r="CO19" s="2720"/>
      <c r="CP19" s="2734"/>
      <c r="CQ19" s="2720"/>
      <c r="CR19" s="2720"/>
      <c r="CS19" s="2734">
        <v>20.11</v>
      </c>
      <c r="CT19" s="2734"/>
      <c r="CU19" s="2734"/>
      <c r="CV19" s="2734"/>
      <c r="CW19" s="2717" t="s">
        <v>1748</v>
      </c>
      <c r="CX19" s="2734"/>
      <c r="CY19" s="2734"/>
      <c r="CZ19" s="2734"/>
      <c r="DA19" s="2734"/>
      <c r="DB19" s="2734"/>
      <c r="DC19" s="2734"/>
      <c r="DD19" s="2734"/>
      <c r="DE19" s="2734"/>
      <c r="DF19" s="2734"/>
      <c r="DG19" s="2734"/>
      <c r="DH19" s="2734"/>
      <c r="DI19" s="2734"/>
    </row>
    <row r="20" spans="1:113" ht="20.25" customHeight="1">
      <c r="A20" s="2706" t="s">
        <v>1749</v>
      </c>
      <c r="B20" s="2707">
        <v>5841.25</v>
      </c>
      <c r="C20" s="2708">
        <v>5692.02</v>
      </c>
      <c r="D20" s="2708">
        <v>4176.1400000000003</v>
      </c>
      <c r="E20" s="2708">
        <v>4478.38</v>
      </c>
      <c r="F20" s="2708">
        <v>4857.88</v>
      </c>
      <c r="G20" s="2708">
        <v>4572.49</v>
      </c>
      <c r="H20" s="2708">
        <v>4119.01</v>
      </c>
      <c r="I20" s="2708">
        <v>4010.93</v>
      </c>
      <c r="J20" s="2708">
        <v>5344.13</v>
      </c>
      <c r="K20" s="2708">
        <v>5748.03</v>
      </c>
      <c r="L20" s="2708">
        <v>3984.37</v>
      </c>
      <c r="M20" s="2708">
        <v>3031.75</v>
      </c>
      <c r="N20" s="2708">
        <v>5038.82</v>
      </c>
      <c r="O20" s="2708">
        <v>4283.37</v>
      </c>
      <c r="P20" s="2708">
        <v>2594.3000000000002</v>
      </c>
      <c r="Q20" s="2708">
        <v>2228.36</v>
      </c>
      <c r="R20" s="2708">
        <v>2160.06</v>
      </c>
      <c r="S20" s="2708">
        <v>2756.19</v>
      </c>
      <c r="T20" s="2708">
        <v>3821.12</v>
      </c>
      <c r="U20" s="2708">
        <v>2068.52</v>
      </c>
      <c r="V20" s="2708">
        <v>2548.96</v>
      </c>
      <c r="W20" s="2708">
        <v>4294.68</v>
      </c>
      <c r="X20" s="2708">
        <v>2729.1</v>
      </c>
      <c r="Y20" s="2709">
        <v>5692.48</v>
      </c>
      <c r="Z20" s="2706" t="s">
        <v>1749</v>
      </c>
      <c r="AA20" s="2710">
        <v>5165.78</v>
      </c>
      <c r="AB20" s="2711">
        <v>3655.74</v>
      </c>
      <c r="AC20" s="2711">
        <v>5854.65</v>
      </c>
      <c r="AD20" s="2711">
        <v>3605.77</v>
      </c>
      <c r="AE20" s="2711">
        <v>3778.8</v>
      </c>
      <c r="AF20" s="2711">
        <v>3246.99</v>
      </c>
      <c r="AG20" s="2711">
        <v>4691.83</v>
      </c>
      <c r="AH20" s="2711">
        <v>4586.3100000000004</v>
      </c>
      <c r="AI20" s="2711">
        <v>5580.68</v>
      </c>
      <c r="AJ20" s="2711">
        <v>7948.83</v>
      </c>
      <c r="AK20" s="2711">
        <v>6038.6066666666666</v>
      </c>
      <c r="AL20" s="2711">
        <v>7065.87</v>
      </c>
      <c r="AM20" s="2711">
        <v>7563.49</v>
      </c>
      <c r="AN20" s="2711">
        <v>4715.24</v>
      </c>
      <c r="AO20" s="2711">
        <v>3521.67</v>
      </c>
      <c r="AP20" s="2722">
        <v>5205.8599999999997</v>
      </c>
      <c r="AQ20" s="2722">
        <v>4840.01</v>
      </c>
      <c r="AR20" s="2722">
        <v>3471.04</v>
      </c>
      <c r="AS20" s="2722">
        <v>4943.45</v>
      </c>
      <c r="AT20" s="2722">
        <v>5091.62</v>
      </c>
      <c r="AU20" s="2711">
        <v>4908.5600000000004</v>
      </c>
      <c r="AV20" s="2711">
        <v>3933.86</v>
      </c>
      <c r="AW20" s="2711">
        <v>3482.08</v>
      </c>
      <c r="AX20" s="2713">
        <v>3885.67</v>
      </c>
      <c r="AY20" s="2706" t="s">
        <v>1749</v>
      </c>
      <c r="AZ20" s="2710">
        <v>3986.63</v>
      </c>
      <c r="BA20" s="2711">
        <v>5653.61</v>
      </c>
      <c r="BB20" s="2711">
        <v>5336.25</v>
      </c>
      <c r="BC20" s="2711">
        <v>6117.23</v>
      </c>
      <c r="BD20" s="2711">
        <v>5701.54</v>
      </c>
      <c r="BE20" s="2711">
        <v>4463.8900000000003</v>
      </c>
      <c r="BF20" s="2714">
        <v>4539.8100000000004</v>
      </c>
      <c r="BG20" s="2714">
        <v>6203.5478547999992</v>
      </c>
      <c r="BH20" s="2714">
        <v>6416.2116147400002</v>
      </c>
      <c r="BI20" s="2714">
        <v>7401.08</v>
      </c>
      <c r="BJ20" s="2715">
        <v>5781.01</v>
      </c>
      <c r="BK20" s="2714">
        <v>6808.76</v>
      </c>
      <c r="BL20" s="1020">
        <v>8564.23</v>
      </c>
      <c r="BM20" s="1020">
        <v>6977.7944341800003</v>
      </c>
      <c r="BN20" s="1020">
        <v>7214.6148466399991</v>
      </c>
      <c r="BO20" s="1020">
        <v>8600.9372544500002</v>
      </c>
      <c r="BP20" s="1020">
        <v>9889.0539004500006</v>
      </c>
      <c r="BQ20" s="1020">
        <v>9369.7710277599999</v>
      </c>
      <c r="BR20" s="1020">
        <v>9281.23</v>
      </c>
      <c r="BS20" s="1020">
        <v>6577.31</v>
      </c>
      <c r="BT20" s="1020">
        <v>8062.07</v>
      </c>
      <c r="BU20" s="1020">
        <v>7565.13</v>
      </c>
      <c r="BV20" s="1020">
        <v>7444.43</v>
      </c>
      <c r="BW20" s="1021">
        <v>8984.3441187499993</v>
      </c>
      <c r="BX20" s="2717"/>
      <c r="BY20" s="2720"/>
      <c r="BZ20" s="2720"/>
      <c r="CA20" s="2734"/>
      <c r="CB20" s="2720"/>
      <c r="CC20" s="2720"/>
      <c r="CD20" s="2734"/>
      <c r="CE20" s="2272"/>
      <c r="CF20" s="2272"/>
      <c r="CG20" s="1025"/>
      <c r="CH20" s="2272"/>
      <c r="CI20" s="2272"/>
      <c r="CJ20" s="1025"/>
      <c r="CK20" s="2720"/>
      <c r="CL20" s="2720"/>
      <c r="CM20" s="2734"/>
      <c r="CN20" s="2720"/>
      <c r="CO20" s="2720"/>
      <c r="CP20" s="2734"/>
      <c r="CQ20" s="2720"/>
      <c r="CR20" s="2720"/>
      <c r="CS20" s="2734"/>
      <c r="CT20" s="2734"/>
      <c r="CU20" s="2734"/>
      <c r="CV20" s="2734"/>
      <c r="CW20" s="2717"/>
      <c r="CX20" s="2734"/>
      <c r="CY20" s="2734"/>
      <c r="CZ20" s="2734"/>
      <c r="DA20" s="2734"/>
      <c r="DB20" s="2734"/>
      <c r="DC20" s="2734"/>
      <c r="DD20" s="2734"/>
      <c r="DE20" s="2734"/>
      <c r="DF20" s="2734"/>
      <c r="DG20" s="2734"/>
      <c r="DH20" s="2734"/>
      <c r="DI20" s="2734"/>
    </row>
    <row r="21" spans="1:113" ht="20.25" customHeight="1">
      <c r="A21" s="2690" t="s">
        <v>1750</v>
      </c>
      <c r="B21" s="2742">
        <v>2133.6</v>
      </c>
      <c r="C21" s="2743">
        <v>1733.07</v>
      </c>
      <c r="D21" s="2743">
        <v>1486.36</v>
      </c>
      <c r="E21" s="2743">
        <v>2681.69</v>
      </c>
      <c r="F21" s="2743">
        <v>5468.9</v>
      </c>
      <c r="G21" s="2743">
        <v>3293.57</v>
      </c>
      <c r="H21" s="2743">
        <v>3752.4</v>
      </c>
      <c r="I21" s="2743">
        <v>4030.29</v>
      </c>
      <c r="J21" s="2743">
        <v>3496.02</v>
      </c>
      <c r="K21" s="2743">
        <v>7065.8</v>
      </c>
      <c r="L21" s="2743">
        <v>4824.97</v>
      </c>
      <c r="M21" s="2743">
        <v>7203.4</v>
      </c>
      <c r="N21" s="2743">
        <v>4497.32</v>
      </c>
      <c r="O21" s="2743">
        <v>3582.45</v>
      </c>
      <c r="P21" s="2743">
        <v>3386.48</v>
      </c>
      <c r="Q21" s="2743">
        <v>2972.04</v>
      </c>
      <c r="R21" s="2743">
        <v>3420.38</v>
      </c>
      <c r="S21" s="2743">
        <v>2950.93</v>
      </c>
      <c r="T21" s="2743">
        <v>2198.0300000000002</v>
      </c>
      <c r="U21" s="2743">
        <v>3797.02</v>
      </c>
      <c r="V21" s="2743">
        <v>3182.44</v>
      </c>
      <c r="W21" s="2743">
        <v>2237.33</v>
      </c>
      <c r="X21" s="2743">
        <v>2186.02</v>
      </c>
      <c r="Y21" s="2744">
        <v>2102.64</v>
      </c>
      <c r="Z21" s="2690" t="s">
        <v>1750</v>
      </c>
      <c r="AA21" s="2745">
        <v>2264.96</v>
      </c>
      <c r="AB21" s="2746">
        <v>2902.0299999999997</v>
      </c>
      <c r="AC21" s="2746">
        <v>2596.4499999999998</v>
      </c>
      <c r="AD21" s="2746">
        <v>2565.67514489</v>
      </c>
      <c r="AE21" s="2746">
        <v>3701.98</v>
      </c>
      <c r="AF21" s="2746">
        <v>3563.5699999999997</v>
      </c>
      <c r="AG21" s="2746">
        <v>3415.3198129700004</v>
      </c>
      <c r="AH21" s="2746">
        <v>3161.8274950599998</v>
      </c>
      <c r="AI21" s="2746">
        <v>5249.2699999999986</v>
      </c>
      <c r="AJ21" s="2746">
        <v>3540.1112268199995</v>
      </c>
      <c r="AK21" s="2746">
        <v>2276.21</v>
      </c>
      <c r="AL21" s="2746">
        <v>3920.37</v>
      </c>
      <c r="AM21" s="2746">
        <v>2904.3409999999999</v>
      </c>
      <c r="AN21" s="2746">
        <v>2905.77</v>
      </c>
      <c r="AO21" s="2746">
        <v>4115.45</v>
      </c>
      <c r="AP21" s="2747">
        <v>3565.7541757700001</v>
      </c>
      <c r="AQ21" s="2747">
        <v>3815.5969335500004</v>
      </c>
      <c r="AR21" s="2747">
        <v>4095.3700000000003</v>
      </c>
      <c r="AS21" s="2747">
        <v>3947.4100000000003</v>
      </c>
      <c r="AT21" s="2747">
        <v>4351.4799999999996</v>
      </c>
      <c r="AU21" s="2747">
        <v>6187</v>
      </c>
      <c r="AV21" s="2747">
        <v>5469.143</v>
      </c>
      <c r="AW21" s="2747">
        <v>5247.52</v>
      </c>
      <c r="AX21" s="2748">
        <v>3816.9900000000002</v>
      </c>
      <c r="AY21" s="2690" t="s">
        <v>1750</v>
      </c>
      <c r="AZ21" s="2749">
        <v>3027.1559771100001</v>
      </c>
      <c r="BA21" s="2747">
        <v>3998.3800000000006</v>
      </c>
      <c r="BB21" s="2747">
        <v>3060.6699999999996</v>
      </c>
      <c r="BC21" s="2747">
        <v>1895.2199999999998</v>
      </c>
      <c r="BD21" s="2747">
        <v>3392.0899999999997</v>
      </c>
      <c r="BE21" s="2747">
        <v>4831.1099999999997</v>
      </c>
      <c r="BF21" s="2750">
        <v>3187.145</v>
      </c>
      <c r="BG21" s="2750">
        <v>2938.7564141999997</v>
      </c>
      <c r="BH21" s="2750">
        <v>2542.84920835</v>
      </c>
      <c r="BI21" s="2750">
        <v>2118.2249999999999</v>
      </c>
      <c r="BJ21" s="2751">
        <v>3925.4463944299996</v>
      </c>
      <c r="BK21" s="2750">
        <v>2109.62</v>
      </c>
      <c r="BL21" s="2750">
        <v>1561.21359454</v>
      </c>
      <c r="BM21" s="2750">
        <v>2130.0786087799997</v>
      </c>
      <c r="BN21" s="2750">
        <v>2712.8163613799998</v>
      </c>
      <c r="BO21" s="2750">
        <v>3430.0932389600002</v>
      </c>
      <c r="BP21" s="2750">
        <v>3252.1385933499992</v>
      </c>
      <c r="BQ21" s="2750">
        <v>5971.6712812999995</v>
      </c>
      <c r="BR21" s="2750">
        <v>4941.0406176800007</v>
      </c>
      <c r="BS21" s="2750">
        <v>4020.7380404899995</v>
      </c>
      <c r="BT21" s="2750">
        <v>4397.01</v>
      </c>
      <c r="BU21" s="2750">
        <v>3236.6300000000006</v>
      </c>
      <c r="BV21" s="2750">
        <v>3880.7899999999995</v>
      </c>
      <c r="BW21" s="2752">
        <v>4103.3901515899997</v>
      </c>
      <c r="BX21" s="2753" t="s">
        <v>1742</v>
      </c>
      <c r="BY21" s="2754">
        <v>9582.6311075800004</v>
      </c>
      <c r="BZ21" s="2755">
        <v>8259.9304357500005</v>
      </c>
      <c r="CA21" s="2755">
        <v>8446.7560414999989</v>
      </c>
      <c r="CB21" s="2755">
        <v>9831.2695385999996</v>
      </c>
      <c r="CC21" s="2755">
        <v>8540.4480759300004</v>
      </c>
      <c r="CD21" s="2755">
        <v>8263.9081775000013</v>
      </c>
      <c r="CE21" s="2755">
        <v>8733.46602222</v>
      </c>
      <c r="CF21" s="2755">
        <v>11776.484753429999</v>
      </c>
      <c r="CG21" s="2756">
        <v>10656.784845849999</v>
      </c>
      <c r="CH21" s="2755">
        <v>10858.514509889999</v>
      </c>
      <c r="CI21" s="2755">
        <v>8638.7660577000006</v>
      </c>
      <c r="CJ21" s="2756">
        <v>6855.7300052699993</v>
      </c>
      <c r="CK21" s="2754">
        <v>6419.6645151310004</v>
      </c>
      <c r="CL21" s="2755">
        <v>6536.9921883300012</v>
      </c>
      <c r="CM21" s="2755">
        <v>7159.8687048100001</v>
      </c>
      <c r="CN21" s="2754">
        <v>5440.3882502699998</v>
      </c>
      <c r="CO21" s="2755">
        <v>4702.9339259099997</v>
      </c>
      <c r="CP21" s="2755">
        <v>6581.6841670399999</v>
      </c>
      <c r="CQ21" s="2754">
        <v>6769.4484775600004</v>
      </c>
      <c r="CR21" s="2755">
        <v>3949.21910759</v>
      </c>
      <c r="CS21" s="2755">
        <v>5506.4193653599987</v>
      </c>
      <c r="CT21" s="2755">
        <v>4212.7339826699999</v>
      </c>
      <c r="CU21" s="2755">
        <v>4144.5408443799997</v>
      </c>
      <c r="CV21" s="2755">
        <v>4801.7879496900005</v>
      </c>
      <c r="CW21" s="2753" t="s">
        <v>1742</v>
      </c>
      <c r="CX21" s="2755">
        <v>4078.86093661</v>
      </c>
      <c r="CY21" s="2755">
        <v>3096.1926819999999</v>
      </c>
      <c r="CZ21" s="2755">
        <v>3669.5055357200004</v>
      </c>
      <c r="DA21" s="2755">
        <v>3209.3943919499998</v>
      </c>
      <c r="DB21" s="2755">
        <v>2551.99928671</v>
      </c>
      <c r="DC21" s="2755">
        <v>3835.4693449599999</v>
      </c>
      <c r="DD21" s="2755">
        <v>2913.5561002300005</v>
      </c>
      <c r="DE21" s="2755">
        <v>4420.6893264000009</v>
      </c>
      <c r="DF21" s="2755">
        <v>4115.3419661500002</v>
      </c>
      <c r="DG21" s="2755">
        <v>2277.9254420500001</v>
      </c>
      <c r="DH21" s="2755">
        <v>3306.6945885499999</v>
      </c>
      <c r="DI21" s="2755">
        <v>4206.7346544699994</v>
      </c>
    </row>
    <row r="22" spans="1:113" ht="20.25" customHeight="1">
      <c r="A22" s="2690" t="s">
        <v>1751</v>
      </c>
      <c r="B22" s="2691">
        <v>1968.17</v>
      </c>
      <c r="C22" s="2692">
        <v>1603.47</v>
      </c>
      <c r="D22" s="2692">
        <v>1466.88</v>
      </c>
      <c r="E22" s="2692">
        <v>2570.48</v>
      </c>
      <c r="F22" s="2692">
        <v>5412.33</v>
      </c>
      <c r="G22" s="2692">
        <v>3193.31</v>
      </c>
      <c r="H22" s="2692">
        <v>4433.2299999999996</v>
      </c>
      <c r="I22" s="2692">
        <v>3945.92</v>
      </c>
      <c r="J22" s="2692">
        <v>3494.42</v>
      </c>
      <c r="K22" s="2692">
        <v>7009.55</v>
      </c>
      <c r="L22" s="2692">
        <v>4774.68</v>
      </c>
      <c r="M22" s="2692">
        <v>7150.2</v>
      </c>
      <c r="N22" s="2692">
        <v>4416.3900000000003</v>
      </c>
      <c r="O22" s="2692">
        <v>3531.09</v>
      </c>
      <c r="P22" s="2692">
        <v>3308.19</v>
      </c>
      <c r="Q22" s="2692">
        <v>2881.18</v>
      </c>
      <c r="R22" s="2692">
        <v>3356.94</v>
      </c>
      <c r="S22" s="2692">
        <v>2896.97</v>
      </c>
      <c r="T22" s="2692">
        <v>2111.2600000000002</v>
      </c>
      <c r="U22" s="2692">
        <v>3797.02</v>
      </c>
      <c r="V22" s="2692">
        <v>3106.61</v>
      </c>
      <c r="W22" s="2692">
        <v>2161.31</v>
      </c>
      <c r="X22" s="2692">
        <v>2138.8200000000002</v>
      </c>
      <c r="Y22" s="2693">
        <v>2096.16</v>
      </c>
      <c r="Z22" s="2690" t="s">
        <v>1751</v>
      </c>
      <c r="AA22" s="2694">
        <v>2197.0500000000002</v>
      </c>
      <c r="AB22" s="2695">
        <v>2860.35</v>
      </c>
      <c r="AC22" s="2695">
        <v>2512.7799999999997</v>
      </c>
      <c r="AD22" s="2695">
        <v>2481.5251448899999</v>
      </c>
      <c r="AE22" s="2695">
        <v>3590.39</v>
      </c>
      <c r="AF22" s="2695">
        <v>3385.8099999999995</v>
      </c>
      <c r="AG22" s="2695">
        <v>3282.5598129700002</v>
      </c>
      <c r="AH22" s="2695">
        <v>3061.0474950599996</v>
      </c>
      <c r="AI22" s="2695">
        <v>5078.7399999999989</v>
      </c>
      <c r="AJ22" s="2695">
        <v>3463.4712268199996</v>
      </c>
      <c r="AK22" s="2695">
        <v>2169.84</v>
      </c>
      <c r="AL22" s="2695">
        <v>3835.62</v>
      </c>
      <c r="AM22" s="2695">
        <v>2805.7799999999997</v>
      </c>
      <c r="AN22" s="2695">
        <v>2768.68</v>
      </c>
      <c r="AO22" s="2695">
        <v>3985.95</v>
      </c>
      <c r="AP22" s="2696">
        <v>3439.7041757699999</v>
      </c>
      <c r="AQ22" s="2696">
        <v>3657.1569335500003</v>
      </c>
      <c r="AR22" s="2696">
        <v>3873.2500000000005</v>
      </c>
      <c r="AS22" s="2696">
        <v>3826.8900000000003</v>
      </c>
      <c r="AT22" s="2696">
        <v>4234.08</v>
      </c>
      <c r="AU22" s="2696">
        <v>6087.81</v>
      </c>
      <c r="AV22" s="2696">
        <v>5345.9629999999997</v>
      </c>
      <c r="AW22" s="2696">
        <v>5082.2900000000009</v>
      </c>
      <c r="AX22" s="2697">
        <v>3667.13</v>
      </c>
      <c r="AY22" s="2690" t="s">
        <v>1751</v>
      </c>
      <c r="AZ22" s="2698">
        <v>2945.79597711</v>
      </c>
      <c r="BA22" s="2696">
        <v>3902.2700000000004</v>
      </c>
      <c r="BB22" s="2696">
        <v>2912.43</v>
      </c>
      <c r="BC22" s="2696">
        <v>1754.8899999999999</v>
      </c>
      <c r="BD22" s="2696">
        <v>3256.97</v>
      </c>
      <c r="BE22" s="2696">
        <v>4583.13</v>
      </c>
      <c r="BF22" s="2699">
        <v>3006.7350000000001</v>
      </c>
      <c r="BG22" s="2699">
        <v>2796.5564141999998</v>
      </c>
      <c r="BH22" s="2699">
        <v>2277.4392083500002</v>
      </c>
      <c r="BI22" s="2699">
        <v>1960.3549999999998</v>
      </c>
      <c r="BJ22" s="2700">
        <v>3794.4863944299996</v>
      </c>
      <c r="BK22" s="2699">
        <v>2062.33</v>
      </c>
      <c r="BL22" s="2699">
        <v>1538.0877572300001</v>
      </c>
      <c r="BM22" s="2699">
        <v>2103.3999999999996</v>
      </c>
      <c r="BN22" s="2699">
        <v>2671.5393330399997</v>
      </c>
      <c r="BO22" s="2699">
        <v>3369.3745676100002</v>
      </c>
      <c r="BP22" s="2699">
        <v>3233.6751912999994</v>
      </c>
      <c r="BQ22" s="2699">
        <v>5940.0512812999996</v>
      </c>
      <c r="BR22" s="2699">
        <v>4891.2906176800007</v>
      </c>
      <c r="BS22" s="2699">
        <v>3467.9680404899996</v>
      </c>
      <c r="BT22" s="2699">
        <v>4308.08</v>
      </c>
      <c r="BU22" s="2699">
        <v>3177.7500000000005</v>
      </c>
      <c r="BV22" s="2699">
        <v>3837.8499999999995</v>
      </c>
      <c r="BW22" s="2701">
        <v>3774.0301515900001</v>
      </c>
      <c r="BX22" s="2739" t="s">
        <v>1752</v>
      </c>
      <c r="BY22" s="2740">
        <v>379.07</v>
      </c>
      <c r="BZ22" s="2740">
        <v>426.45942514000001</v>
      </c>
      <c r="CA22" s="2738">
        <v>308.47638898000002</v>
      </c>
      <c r="CB22" s="2740">
        <v>491.77088644999998</v>
      </c>
      <c r="CC22" s="2740">
        <v>714.37417723999999</v>
      </c>
      <c r="CD22" s="2738">
        <v>1330.1039173800002</v>
      </c>
      <c r="CE22" s="2720">
        <v>867.03703717999997</v>
      </c>
      <c r="CF22" s="2720">
        <v>2852.3508477099999</v>
      </c>
      <c r="CG22" s="2721">
        <v>573.43450675999998</v>
      </c>
      <c r="CH22" s="2720">
        <v>597.48384194000005</v>
      </c>
      <c r="CI22" s="2720">
        <v>974.39240949999999</v>
      </c>
      <c r="CJ22" s="2721">
        <v>1008.48029731</v>
      </c>
      <c r="CK22" s="2740">
        <v>767.53933700999994</v>
      </c>
      <c r="CL22" s="2740">
        <v>513.28421263999996</v>
      </c>
      <c r="CM22" s="2738">
        <v>518.84769961999996</v>
      </c>
      <c r="CN22" s="2740">
        <v>257.18806905999998</v>
      </c>
      <c r="CO22" s="2740">
        <v>127.73596735</v>
      </c>
      <c r="CP22" s="2738">
        <v>246.61857452999999</v>
      </c>
      <c r="CQ22" s="2740">
        <v>395.74400082</v>
      </c>
      <c r="CR22" s="2740">
        <v>694.67077283000003</v>
      </c>
      <c r="CS22" s="2738">
        <v>111.8417498</v>
      </c>
      <c r="CT22" s="2738">
        <v>324.61107502999999</v>
      </c>
      <c r="CU22" s="2738">
        <v>254.94539930000002</v>
      </c>
      <c r="CV22" s="2738">
        <v>152.92583627000002</v>
      </c>
      <c r="CW22" s="2739" t="s">
        <v>1752</v>
      </c>
      <c r="CX22" s="2738">
        <v>286.66380038</v>
      </c>
      <c r="CY22" s="2738">
        <v>227.82178149000001</v>
      </c>
      <c r="CZ22" s="2738">
        <v>500.88707786999998</v>
      </c>
      <c r="DA22" s="2738">
        <v>210.56823481999999</v>
      </c>
      <c r="DB22" s="2738">
        <v>172.96290858</v>
      </c>
      <c r="DC22" s="2738">
        <v>193.43766924000002</v>
      </c>
      <c r="DD22" s="2738">
        <v>59.19466456</v>
      </c>
      <c r="DE22" s="2738">
        <v>176.46666252</v>
      </c>
      <c r="DF22" s="2734">
        <v>151.04751441000002</v>
      </c>
      <c r="DG22" s="2734">
        <v>164.11093890999999</v>
      </c>
      <c r="DH22" s="2734">
        <v>326.07386347000005</v>
      </c>
      <c r="DI22" s="2734">
        <v>829.23953778999999</v>
      </c>
    </row>
    <row r="23" spans="1:113" ht="20.25" customHeight="1">
      <c r="A23" s="2706" t="s">
        <v>1753</v>
      </c>
      <c r="B23" s="2707">
        <v>1566.39</v>
      </c>
      <c r="C23" s="2708">
        <v>1167.52</v>
      </c>
      <c r="D23" s="2708">
        <v>1196.17</v>
      </c>
      <c r="E23" s="2708">
        <v>2163.37</v>
      </c>
      <c r="F23" s="2708">
        <v>5103.79</v>
      </c>
      <c r="G23" s="2708">
        <v>2863.28</v>
      </c>
      <c r="H23" s="2708">
        <v>3986.78</v>
      </c>
      <c r="I23" s="2708">
        <v>3536.23</v>
      </c>
      <c r="J23" s="2708">
        <v>3213.81</v>
      </c>
      <c r="K23" s="2708">
        <v>6528.15</v>
      </c>
      <c r="L23" s="2708">
        <v>4412.88</v>
      </c>
      <c r="M23" s="2708">
        <v>5907.03</v>
      </c>
      <c r="N23" s="2708">
        <v>3854.53</v>
      </c>
      <c r="O23" s="2708">
        <v>3191.4</v>
      </c>
      <c r="P23" s="2708">
        <v>3141.31</v>
      </c>
      <c r="Q23" s="2708">
        <v>2622.52</v>
      </c>
      <c r="R23" s="2708">
        <v>2808.58</v>
      </c>
      <c r="S23" s="2708">
        <v>2103.67</v>
      </c>
      <c r="T23" s="2708">
        <v>1815.81</v>
      </c>
      <c r="U23" s="2708">
        <v>3065.53</v>
      </c>
      <c r="V23" s="2708">
        <v>2460.83</v>
      </c>
      <c r="W23" s="2708">
        <v>1743.05</v>
      </c>
      <c r="X23" s="2708">
        <v>1788.96</v>
      </c>
      <c r="Y23" s="2709">
        <v>1206.21</v>
      </c>
      <c r="Z23" s="2706" t="s">
        <v>1753</v>
      </c>
      <c r="AA23" s="2710">
        <v>1890.92</v>
      </c>
      <c r="AB23" s="2711">
        <v>2117.85</v>
      </c>
      <c r="AC23" s="2711">
        <v>2064.21</v>
      </c>
      <c r="AD23" s="2711">
        <v>2147.1225168399997</v>
      </c>
      <c r="AE23" s="2711">
        <v>2984.81</v>
      </c>
      <c r="AF23" s="2711">
        <v>2941.4399999999996</v>
      </c>
      <c r="AG23" s="2711">
        <v>2576.36</v>
      </c>
      <c r="AH23" s="2711">
        <v>2399.35668442</v>
      </c>
      <c r="AI23" s="2711">
        <v>4207.3099999999995</v>
      </c>
      <c r="AJ23" s="2711">
        <v>2820.78380569</v>
      </c>
      <c r="AK23" s="2711">
        <v>1841.89</v>
      </c>
      <c r="AL23" s="2711">
        <v>2180.2400000000002</v>
      </c>
      <c r="AM23" s="2711">
        <v>2135.54</v>
      </c>
      <c r="AN23" s="2711">
        <v>2094.89</v>
      </c>
      <c r="AO23" s="2711">
        <v>3604.91</v>
      </c>
      <c r="AP23" s="2722">
        <v>2707.8358851100002</v>
      </c>
      <c r="AQ23" s="2722">
        <v>3217.2238372500005</v>
      </c>
      <c r="AR23" s="2722">
        <v>3241.8700000000003</v>
      </c>
      <c r="AS23" s="2722">
        <v>3293.6600000000003</v>
      </c>
      <c r="AT23" s="2722">
        <v>3676.9700000000003</v>
      </c>
      <c r="AU23" s="2722">
        <v>5184.7</v>
      </c>
      <c r="AV23" s="2722">
        <v>4420.5</v>
      </c>
      <c r="AW23" s="2722">
        <v>4258.28</v>
      </c>
      <c r="AX23" s="2723">
        <v>3351.45</v>
      </c>
      <c r="AY23" s="2706" t="s">
        <v>1753</v>
      </c>
      <c r="AZ23" s="2724">
        <v>2492.5500000000002</v>
      </c>
      <c r="BA23" s="2722">
        <v>3099.8</v>
      </c>
      <c r="BB23" s="2722">
        <v>2387.7599999999998</v>
      </c>
      <c r="BC23" s="2722">
        <v>1428.25</v>
      </c>
      <c r="BD23" s="2722">
        <v>3009.1800000000003</v>
      </c>
      <c r="BE23" s="2722">
        <v>4270.07</v>
      </c>
      <c r="BF23" s="2725">
        <v>2473.19</v>
      </c>
      <c r="BG23" s="2725">
        <v>2205.3264141999998</v>
      </c>
      <c r="BH23" s="2725">
        <v>1912.2792083500001</v>
      </c>
      <c r="BI23" s="2725">
        <v>1443.6399999999999</v>
      </c>
      <c r="BJ23" s="2757">
        <v>1592.5461167999997</v>
      </c>
      <c r="BK23" s="2725">
        <v>1234.19</v>
      </c>
      <c r="BL23" s="1020">
        <v>1019.11516853</v>
      </c>
      <c r="BM23" s="1020">
        <v>1372.07</v>
      </c>
      <c r="BN23" s="1020">
        <v>2276.5382290299999</v>
      </c>
      <c r="BO23" s="1020">
        <v>2848.2016380999999</v>
      </c>
      <c r="BP23" s="1020">
        <v>2806.3191808499996</v>
      </c>
      <c r="BQ23" s="1020">
        <v>5118.2299999999996</v>
      </c>
      <c r="BR23" s="1020">
        <v>3988.57</v>
      </c>
      <c r="BS23" s="1020">
        <v>2944.6028141799998</v>
      </c>
      <c r="BT23" s="1020">
        <v>3756.3</v>
      </c>
      <c r="BU23" s="1020">
        <v>2941.51</v>
      </c>
      <c r="BV23" s="1020">
        <v>3335.6399999999994</v>
      </c>
      <c r="BW23" s="1021">
        <v>2826.56</v>
      </c>
      <c r="BX23" s="2717" t="s">
        <v>1754</v>
      </c>
      <c r="BY23" s="2720">
        <v>41.419311260000001</v>
      </c>
      <c r="BZ23" s="2720">
        <v>45.598214630000001</v>
      </c>
      <c r="CA23" s="2734">
        <v>34.808130490000003</v>
      </c>
      <c r="CB23" s="2720">
        <v>17.16054931</v>
      </c>
      <c r="CC23" s="2720">
        <v>72.298996150000008</v>
      </c>
      <c r="CD23" s="2734">
        <v>60.565358490000001</v>
      </c>
      <c r="CE23" s="2720">
        <v>12.94089904</v>
      </c>
      <c r="CF23" s="2720">
        <v>26.292095230000001</v>
      </c>
      <c r="CG23" s="2721">
        <v>5.1549409800000001</v>
      </c>
      <c r="CH23" s="2720">
        <v>9.9414780799999996</v>
      </c>
      <c r="CI23" s="2720">
        <v>4.7395694400000004</v>
      </c>
      <c r="CJ23" s="2721">
        <v>3.1203485199999998</v>
      </c>
      <c r="CK23" s="2720">
        <v>6.6976748300000004</v>
      </c>
      <c r="CL23" s="2720">
        <v>9.6750719699999994</v>
      </c>
      <c r="CM23" s="2734">
        <v>2.9667864500000003</v>
      </c>
      <c r="CN23" s="2720">
        <v>5.6213170400000001</v>
      </c>
      <c r="CO23" s="2720">
        <v>6.0242306299999999</v>
      </c>
      <c r="CP23" s="2734">
        <v>10.18180939</v>
      </c>
      <c r="CQ23" s="2720">
        <v>5.7798105199999998</v>
      </c>
      <c r="CR23" s="2720">
        <v>8.7579284399999988</v>
      </c>
      <c r="CS23" s="2734">
        <v>4.1619902499999997</v>
      </c>
      <c r="CT23" s="2734">
        <v>7.34947661</v>
      </c>
      <c r="CU23" s="2734">
        <v>7.4428367900000003</v>
      </c>
      <c r="CV23" s="2734">
        <v>8.9859189499999985</v>
      </c>
      <c r="CW23" s="2717" t="s">
        <v>1754</v>
      </c>
      <c r="CX23" s="2734">
        <v>4.5337137500000004</v>
      </c>
      <c r="CY23" s="2734">
        <v>3.7492980899999999</v>
      </c>
      <c r="CZ23" s="2734">
        <v>7.7355115999999997</v>
      </c>
      <c r="DA23" s="2734">
        <v>3.6207761400000003</v>
      </c>
      <c r="DB23" s="2734">
        <v>7.8614827099999998</v>
      </c>
      <c r="DC23" s="2734">
        <v>31.282688610000001</v>
      </c>
      <c r="DD23" s="2734">
        <v>43.550061540000002</v>
      </c>
      <c r="DE23" s="2734">
        <v>123.44903973999999</v>
      </c>
      <c r="DF23" s="2273">
        <v>24.812527850000002</v>
      </c>
      <c r="DG23" s="2273">
        <v>44.629503200000002</v>
      </c>
      <c r="DH23" s="2273">
        <v>28.600856589999999</v>
      </c>
      <c r="DI23" s="2273">
        <v>7.9886257300000008</v>
      </c>
    </row>
    <row r="24" spans="1:113" ht="20.25" customHeight="1">
      <c r="A24" s="2726" t="s">
        <v>1755</v>
      </c>
      <c r="B24" s="2707">
        <v>240.5</v>
      </c>
      <c r="C24" s="2708">
        <v>0</v>
      </c>
      <c r="D24" s="2708">
        <v>0</v>
      </c>
      <c r="E24" s="2708">
        <v>0</v>
      </c>
      <c r="F24" s="2708">
        <v>495.4</v>
      </c>
      <c r="G24" s="2708">
        <v>579.39</v>
      </c>
      <c r="H24" s="2708">
        <v>1037.1099999999999</v>
      </c>
      <c r="I24" s="2708">
        <v>1014.06</v>
      </c>
      <c r="J24" s="2708">
        <v>137.5</v>
      </c>
      <c r="K24" s="2708">
        <v>3055.45</v>
      </c>
      <c r="L24" s="2708">
        <v>3051.08</v>
      </c>
      <c r="M24" s="2708">
        <v>470</v>
      </c>
      <c r="N24" s="2708">
        <v>684.64</v>
      </c>
      <c r="O24" s="2708">
        <v>2572.0100000000002</v>
      </c>
      <c r="P24" s="2708">
        <v>3003.31</v>
      </c>
      <c r="Q24" s="2708">
        <v>2427.52</v>
      </c>
      <c r="R24" s="2708">
        <v>2505.08</v>
      </c>
      <c r="S24" s="2708">
        <v>1668.47</v>
      </c>
      <c r="T24" s="2708">
        <v>1545.41</v>
      </c>
      <c r="U24" s="2708">
        <v>2693.97</v>
      </c>
      <c r="V24" s="2708">
        <v>1986.51</v>
      </c>
      <c r="W24" s="2708">
        <v>1186.54</v>
      </c>
      <c r="X24" s="2708">
        <v>1347.47</v>
      </c>
      <c r="Y24" s="2709">
        <v>871.95</v>
      </c>
      <c r="Z24" s="2726" t="s">
        <v>1755</v>
      </c>
      <c r="AA24" s="2710">
        <v>1461.75</v>
      </c>
      <c r="AB24" s="2711">
        <v>1838.85</v>
      </c>
      <c r="AC24" s="2711">
        <v>1582.02</v>
      </c>
      <c r="AD24" s="2711">
        <v>1841.0735168399999</v>
      </c>
      <c r="AE24" s="2711">
        <v>2707.47</v>
      </c>
      <c r="AF24" s="2711">
        <v>2283.9499999999998</v>
      </c>
      <c r="AG24" s="2711">
        <v>1835.2</v>
      </c>
      <c r="AH24" s="2711">
        <v>1948.51968442</v>
      </c>
      <c r="AI24" s="2711">
        <v>3593.54</v>
      </c>
      <c r="AJ24" s="2711">
        <v>2342.07576169</v>
      </c>
      <c r="AK24" s="2711">
        <v>1561.68</v>
      </c>
      <c r="AL24" s="2711">
        <v>1839.13</v>
      </c>
      <c r="AM24" s="2711">
        <v>2000</v>
      </c>
      <c r="AN24" s="2711">
        <v>1794.85</v>
      </c>
      <c r="AO24" s="2711">
        <v>3274.38</v>
      </c>
      <c r="AP24" s="2722">
        <v>2375.5778851100004</v>
      </c>
      <c r="AQ24" s="2722">
        <v>2549.8936170700003</v>
      </c>
      <c r="AR24" s="2722">
        <v>2643.34</v>
      </c>
      <c r="AS24" s="2722">
        <v>2643.34</v>
      </c>
      <c r="AT24" s="2722">
        <v>2899.05</v>
      </c>
      <c r="AU24" s="2711">
        <v>3850</v>
      </c>
      <c r="AV24" s="2711">
        <v>2607</v>
      </c>
      <c r="AW24" s="2711">
        <v>1749.62</v>
      </c>
      <c r="AX24" s="2713">
        <v>1397.86</v>
      </c>
      <c r="AY24" s="2726" t="s">
        <v>1755</v>
      </c>
      <c r="AZ24" s="2710">
        <v>1640.65</v>
      </c>
      <c r="BA24" s="2711">
        <v>1942.18</v>
      </c>
      <c r="BB24" s="2711">
        <v>1452.75</v>
      </c>
      <c r="BC24" s="2711">
        <v>891.52</v>
      </c>
      <c r="BD24" s="2711">
        <v>1487</v>
      </c>
      <c r="BE24" s="2711">
        <v>3000</v>
      </c>
      <c r="BF24" s="2714">
        <v>1961.69</v>
      </c>
      <c r="BG24" s="2725">
        <v>1842.91</v>
      </c>
      <c r="BH24" s="2725">
        <v>1539.42</v>
      </c>
      <c r="BI24" s="2725">
        <v>1051.55</v>
      </c>
      <c r="BJ24" s="2757">
        <v>1278.6843112399999</v>
      </c>
      <c r="BK24" s="2725">
        <v>990.34</v>
      </c>
      <c r="BL24" s="1020">
        <v>713.50127964000001</v>
      </c>
      <c r="BM24" s="1020">
        <v>1072.82</v>
      </c>
      <c r="BN24" s="1020">
        <v>1801.5382290299999</v>
      </c>
      <c r="BO24" s="1020">
        <v>2154.4741380999999</v>
      </c>
      <c r="BP24" s="1020">
        <v>2318.7041808499998</v>
      </c>
      <c r="BQ24" s="1020">
        <v>2650</v>
      </c>
      <c r="BR24" s="1020">
        <v>3000</v>
      </c>
      <c r="BS24" s="1020">
        <v>2437.0828141799998</v>
      </c>
      <c r="BT24" s="1020">
        <v>2297.8200000000002</v>
      </c>
      <c r="BU24" s="1020">
        <v>2274.38</v>
      </c>
      <c r="BV24" s="1020">
        <v>2796.47</v>
      </c>
      <c r="BW24" s="1021">
        <v>2007.76</v>
      </c>
      <c r="BX24" s="2733" t="s">
        <v>1756</v>
      </c>
      <c r="BY24" s="2272">
        <v>9162.1417963200001</v>
      </c>
      <c r="BZ24" s="2272">
        <v>7787.8727959799999</v>
      </c>
      <c r="CA24" s="2273">
        <v>8103.4715220299995</v>
      </c>
      <c r="CB24" s="2272">
        <v>9322.3381028399999</v>
      </c>
      <c r="CC24" s="2272">
        <v>7753.7749025400008</v>
      </c>
      <c r="CD24" s="2273">
        <v>6873.2389016300003</v>
      </c>
      <c r="CE24" s="2720">
        <v>7853.4880859999994</v>
      </c>
      <c r="CF24" s="2720">
        <v>8897.8418104899993</v>
      </c>
      <c r="CG24" s="2721">
        <v>10078.19539811</v>
      </c>
      <c r="CH24" s="2720">
        <v>10251.089189869999</v>
      </c>
      <c r="CI24" s="2720">
        <v>7659.6340787600002</v>
      </c>
      <c r="CJ24" s="2721">
        <v>5844.1293594399995</v>
      </c>
      <c r="CK24" s="2272">
        <v>5645.427503291</v>
      </c>
      <c r="CL24" s="2272">
        <v>6014.0329037200008</v>
      </c>
      <c r="CM24" s="2273">
        <v>6638.0542187400006</v>
      </c>
      <c r="CN24" s="2272">
        <v>5177.5788641700001</v>
      </c>
      <c r="CO24" s="2272">
        <v>4569.1737279299996</v>
      </c>
      <c r="CP24" s="2273">
        <v>6324.8837831199999</v>
      </c>
      <c r="CQ24" s="2272">
        <v>6367.9246662200003</v>
      </c>
      <c r="CR24" s="2272">
        <v>3245.7904063199999</v>
      </c>
      <c r="CS24" s="2273">
        <v>5390.4156253099991</v>
      </c>
      <c r="CT24" s="2273">
        <v>3880.7734310299998</v>
      </c>
      <c r="CU24" s="2273">
        <v>3882.15260829</v>
      </c>
      <c r="CV24" s="2273">
        <v>4639.87619447</v>
      </c>
      <c r="CW24" s="2733" t="s">
        <v>1756</v>
      </c>
      <c r="CX24" s="2273">
        <v>3787.66342248</v>
      </c>
      <c r="CY24" s="2273">
        <v>2864.6216024199998</v>
      </c>
      <c r="CZ24" s="2273">
        <v>3160.8829462500003</v>
      </c>
      <c r="DA24" s="2273">
        <v>2995.2053809899999</v>
      </c>
      <c r="DB24" s="2273">
        <v>2371.1748954199998</v>
      </c>
      <c r="DC24" s="2273">
        <v>3610.7489871100001</v>
      </c>
      <c r="DD24" s="2273">
        <v>2810.8113741300003</v>
      </c>
      <c r="DE24" s="2273">
        <v>4120.7736241400007</v>
      </c>
      <c r="DF24" s="2273">
        <v>3939.48192389</v>
      </c>
      <c r="DG24" s="2273">
        <v>2069.1849999400001</v>
      </c>
      <c r="DH24" s="2273">
        <v>2952.0198684900001</v>
      </c>
      <c r="DI24" s="2273">
        <v>3369.5064909499997</v>
      </c>
    </row>
    <row r="25" spans="1:113" ht="20.25" customHeight="1">
      <c r="A25" s="2726" t="s">
        <v>1757</v>
      </c>
      <c r="B25" s="2707"/>
      <c r="C25" s="2708"/>
      <c r="D25" s="2708"/>
      <c r="E25" s="2708"/>
      <c r="F25" s="2708"/>
      <c r="G25" s="2708"/>
      <c r="H25" s="2708"/>
      <c r="I25" s="2708"/>
      <c r="J25" s="2708"/>
      <c r="K25" s="2708"/>
      <c r="L25" s="2708"/>
      <c r="M25" s="2708"/>
      <c r="N25" s="2708"/>
      <c r="O25" s="2708"/>
      <c r="P25" s="2708"/>
      <c r="Q25" s="2708"/>
      <c r="R25" s="2708"/>
      <c r="S25" s="2708"/>
      <c r="T25" s="2708"/>
      <c r="U25" s="2708"/>
      <c r="V25" s="2708"/>
      <c r="W25" s="2708"/>
      <c r="X25" s="2708"/>
      <c r="Y25" s="2709"/>
      <c r="Z25" s="2726" t="s">
        <v>1757</v>
      </c>
      <c r="AA25" s="2710"/>
      <c r="AB25" s="2711"/>
      <c r="AC25" s="2711"/>
      <c r="AD25" s="2711"/>
      <c r="AE25" s="2711"/>
      <c r="AF25" s="2711"/>
      <c r="AG25" s="2711"/>
      <c r="AH25" s="2711"/>
      <c r="AI25" s="2711"/>
      <c r="AJ25" s="2711"/>
      <c r="AK25" s="2711"/>
      <c r="AL25" s="2711"/>
      <c r="AM25" s="2711"/>
      <c r="AN25" s="2711"/>
      <c r="AO25" s="2711"/>
      <c r="AP25" s="2722">
        <v>10</v>
      </c>
      <c r="AQ25" s="2722">
        <v>275.30022018</v>
      </c>
      <c r="AR25" s="2722">
        <v>251.21</v>
      </c>
      <c r="AS25" s="2722">
        <v>252.17</v>
      </c>
      <c r="AT25" s="2722">
        <v>273.64</v>
      </c>
      <c r="AU25" s="2711">
        <v>339.05</v>
      </c>
      <c r="AV25" s="2711">
        <v>397.71</v>
      </c>
      <c r="AW25" s="2711">
        <v>547.04</v>
      </c>
      <c r="AX25" s="2713">
        <v>446.44</v>
      </c>
      <c r="AY25" s="2726" t="s">
        <v>1757</v>
      </c>
      <c r="AZ25" s="2710">
        <v>296.67</v>
      </c>
      <c r="BA25" s="2711">
        <v>187.03</v>
      </c>
      <c r="BB25" s="2711">
        <v>36.85</v>
      </c>
      <c r="BC25" s="2711">
        <v>43.97</v>
      </c>
      <c r="BD25" s="2711">
        <v>114.21</v>
      </c>
      <c r="BE25" s="2711">
        <v>1.26</v>
      </c>
      <c r="BF25" s="2714">
        <v>45</v>
      </c>
      <c r="BG25" s="2725">
        <v>0.66641419999999996</v>
      </c>
      <c r="BH25" s="2725">
        <v>2.6992083500000001</v>
      </c>
      <c r="BI25" s="2730">
        <v>0</v>
      </c>
      <c r="BJ25" s="2736">
        <v>0</v>
      </c>
      <c r="BK25" s="2730">
        <v>0</v>
      </c>
      <c r="BL25" s="2731">
        <v>0</v>
      </c>
      <c r="BM25" s="2731">
        <v>0</v>
      </c>
      <c r="BN25" s="2731"/>
      <c r="BO25" s="2731"/>
      <c r="BP25" s="2731"/>
      <c r="BQ25" s="2731">
        <v>0</v>
      </c>
      <c r="BR25" s="2731"/>
      <c r="BS25" s="2731">
        <v>41</v>
      </c>
      <c r="BT25" s="2731">
        <v>76.03</v>
      </c>
      <c r="BU25" s="2731">
        <v>68.78</v>
      </c>
      <c r="BV25" s="2731">
        <v>16.47</v>
      </c>
      <c r="BW25" s="2732">
        <v>0</v>
      </c>
      <c r="BX25" s="2733" t="s">
        <v>1758</v>
      </c>
      <c r="BY25" s="2272"/>
      <c r="BZ25" s="2272"/>
      <c r="CA25" s="2273"/>
      <c r="CB25" s="2272"/>
      <c r="CC25" s="2272"/>
      <c r="CD25" s="2273"/>
      <c r="CE25" s="2720">
        <v>3556.1130434299998</v>
      </c>
      <c r="CF25" s="2720">
        <v>3625.1639262100002</v>
      </c>
      <c r="CG25" s="2721">
        <v>4288.1307666299999</v>
      </c>
      <c r="CH25" s="2720">
        <v>4115.0193015100003</v>
      </c>
      <c r="CI25" s="2720">
        <v>3240.1433984299997</v>
      </c>
      <c r="CJ25" s="2721">
        <v>3788.8029941499999</v>
      </c>
      <c r="CK25" s="2272">
        <v>2551.8549444200003</v>
      </c>
      <c r="CL25" s="2272">
        <v>3432.4181887600002</v>
      </c>
      <c r="CM25" s="2273">
        <v>3378.42987077</v>
      </c>
      <c r="CN25" s="2272">
        <v>2530.5561898699998</v>
      </c>
      <c r="CO25" s="2272">
        <v>1509.41625421</v>
      </c>
      <c r="CP25" s="2273">
        <v>3862.78121225</v>
      </c>
      <c r="CQ25" s="2272">
        <v>2675.1675470100004</v>
      </c>
      <c r="CR25" s="2272">
        <v>938.60976359000006</v>
      </c>
      <c r="CS25" s="2273">
        <v>2282.68740467</v>
      </c>
      <c r="CT25" s="2273">
        <v>1882.6265045999999</v>
      </c>
      <c r="CU25" s="2273">
        <v>2037.30147416</v>
      </c>
      <c r="CV25" s="2273">
        <v>2594.3517141999996</v>
      </c>
      <c r="CW25" s="2733" t="s">
        <v>1758</v>
      </c>
      <c r="CX25" s="2273">
        <v>1962.6967382100001</v>
      </c>
      <c r="CY25" s="2273">
        <v>1883.0791721099999</v>
      </c>
      <c r="CZ25" s="2273">
        <v>1902.0740701300001</v>
      </c>
      <c r="DA25" s="2273">
        <v>2006.65307551</v>
      </c>
      <c r="DB25" s="2273">
        <v>1846.79971381</v>
      </c>
      <c r="DC25" s="2273">
        <v>2358.1606519500001</v>
      </c>
      <c r="DD25" s="2273">
        <v>1848.08938205</v>
      </c>
      <c r="DE25" s="2273">
        <v>2791.3156172800004</v>
      </c>
      <c r="DF25" s="2273">
        <v>2645.2240547199999</v>
      </c>
      <c r="DG25" s="2273">
        <v>1090.81545562</v>
      </c>
      <c r="DH25" s="2273">
        <v>1445.8277910100001</v>
      </c>
      <c r="DI25" s="2273">
        <v>2353.6060813099998</v>
      </c>
    </row>
    <row r="26" spans="1:113" ht="20.25" customHeight="1">
      <c r="A26" s="2726" t="s">
        <v>1759</v>
      </c>
      <c r="B26" s="2707">
        <v>922.89</v>
      </c>
      <c r="C26" s="2708">
        <v>707.52</v>
      </c>
      <c r="D26" s="2708">
        <v>603.16999999999996</v>
      </c>
      <c r="E26" s="2708">
        <v>826.1</v>
      </c>
      <c r="F26" s="2708">
        <v>885.39</v>
      </c>
      <c r="G26" s="2708">
        <v>881.39</v>
      </c>
      <c r="H26" s="2708">
        <v>1174.67</v>
      </c>
      <c r="I26" s="2708">
        <v>1032.17</v>
      </c>
      <c r="J26" s="2708">
        <v>1242.8</v>
      </c>
      <c r="K26" s="2708">
        <v>1342.7</v>
      </c>
      <c r="L26" s="2708">
        <v>1306.8</v>
      </c>
      <c r="M26" s="2708">
        <v>487.53</v>
      </c>
      <c r="N26" s="2708">
        <v>559.25</v>
      </c>
      <c r="O26" s="2708">
        <v>619.39</v>
      </c>
      <c r="P26" s="2708">
        <v>138</v>
      </c>
      <c r="Q26" s="2708">
        <v>195</v>
      </c>
      <c r="R26" s="2708">
        <v>303.5</v>
      </c>
      <c r="S26" s="2708">
        <v>435.2</v>
      </c>
      <c r="T26" s="2708">
        <v>270.39999999999998</v>
      </c>
      <c r="U26" s="2708">
        <v>371.56</v>
      </c>
      <c r="V26" s="2708">
        <v>474.32</v>
      </c>
      <c r="W26" s="2708">
        <v>556.51</v>
      </c>
      <c r="X26" s="2708">
        <v>441.49</v>
      </c>
      <c r="Y26" s="2709">
        <v>334.26</v>
      </c>
      <c r="Z26" s="2726" t="s">
        <v>1759</v>
      </c>
      <c r="AA26" s="2710">
        <v>429.17</v>
      </c>
      <c r="AB26" s="2711">
        <v>279</v>
      </c>
      <c r="AC26" s="2711">
        <v>482.19</v>
      </c>
      <c r="AD26" s="2711">
        <v>306.04899999999998</v>
      </c>
      <c r="AE26" s="2711">
        <v>277.33999999999997</v>
      </c>
      <c r="AF26" s="2711">
        <v>657.49</v>
      </c>
      <c r="AG26" s="2711">
        <v>741.16</v>
      </c>
      <c r="AH26" s="2711">
        <v>450.83699999999999</v>
      </c>
      <c r="AI26" s="2711">
        <v>613.77</v>
      </c>
      <c r="AJ26" s="2711">
        <v>478.70804399999997</v>
      </c>
      <c r="AK26" s="2711">
        <v>280.20999999999998</v>
      </c>
      <c r="AL26" s="2711">
        <v>341.11</v>
      </c>
      <c r="AM26" s="2711">
        <v>135.54</v>
      </c>
      <c r="AN26" s="2711">
        <v>300.04000000000002</v>
      </c>
      <c r="AO26" s="2711">
        <v>330.53</v>
      </c>
      <c r="AP26" s="2722">
        <v>322.25799999999998</v>
      </c>
      <c r="AQ26" s="2722">
        <v>392.03</v>
      </c>
      <c r="AR26" s="2722">
        <v>347.32</v>
      </c>
      <c r="AS26" s="2722">
        <v>398.15</v>
      </c>
      <c r="AT26" s="2722">
        <v>504.28</v>
      </c>
      <c r="AU26" s="2727">
        <v>995.65</v>
      </c>
      <c r="AV26" s="2711">
        <v>716.76</v>
      </c>
      <c r="AW26" s="2711">
        <v>795.37</v>
      </c>
      <c r="AX26" s="2713">
        <v>675.65</v>
      </c>
      <c r="AY26" s="2726" t="s">
        <v>1759</v>
      </c>
      <c r="AZ26" s="2710">
        <v>365.73</v>
      </c>
      <c r="BA26" s="2711">
        <v>720.59</v>
      </c>
      <c r="BB26" s="2711">
        <v>698.16</v>
      </c>
      <c r="BC26" s="2711">
        <v>492.76</v>
      </c>
      <c r="BD26" s="2711">
        <v>633.77</v>
      </c>
      <c r="BE26" s="2711">
        <v>544.80999999999995</v>
      </c>
      <c r="BF26" s="2714">
        <v>419.5</v>
      </c>
      <c r="BG26" s="2725">
        <v>361.75</v>
      </c>
      <c r="BH26" s="2725">
        <v>370.16</v>
      </c>
      <c r="BI26" s="2725">
        <v>389.88</v>
      </c>
      <c r="BJ26" s="2757">
        <v>311.64999999999998</v>
      </c>
      <c r="BK26" s="2725">
        <v>239.85</v>
      </c>
      <c r="BL26" s="2731">
        <v>303.47500000000002</v>
      </c>
      <c r="BM26" s="2731">
        <v>299.25</v>
      </c>
      <c r="BN26" s="2731">
        <v>365</v>
      </c>
      <c r="BO26" s="2731">
        <v>381.04</v>
      </c>
      <c r="BP26" s="1044">
        <v>487.61500000000001</v>
      </c>
      <c r="BQ26" s="2731">
        <v>427.23</v>
      </c>
      <c r="BR26" s="2731">
        <v>575.36</v>
      </c>
      <c r="BS26" s="2731">
        <v>466.52</v>
      </c>
      <c r="BT26" s="2731">
        <v>480.45</v>
      </c>
      <c r="BU26" s="2731">
        <v>598.35</v>
      </c>
      <c r="BV26" s="2731">
        <v>522.70000000000005</v>
      </c>
      <c r="BW26" s="2732">
        <v>404.8</v>
      </c>
      <c r="BX26" s="2733" t="s">
        <v>1760</v>
      </c>
      <c r="BY26" s="2272"/>
      <c r="BZ26" s="2272"/>
      <c r="CA26" s="2273"/>
      <c r="CB26" s="2272"/>
      <c r="CC26" s="2272"/>
      <c r="CD26" s="2273"/>
      <c r="CE26" s="2720">
        <v>4297.37504257</v>
      </c>
      <c r="CF26" s="2720">
        <v>5272.6778842799995</v>
      </c>
      <c r="CG26" s="2721">
        <v>5790.0646314799997</v>
      </c>
      <c r="CH26" s="2720">
        <v>6136.0698883599998</v>
      </c>
      <c r="CI26" s="2720">
        <v>4419.49068033</v>
      </c>
      <c r="CJ26" s="2721">
        <v>2055.32636529</v>
      </c>
      <c r="CK26" s="2272">
        <v>3093.5725588709997</v>
      </c>
      <c r="CL26" s="2272">
        <v>2581.6147149600001</v>
      </c>
      <c r="CM26" s="2273">
        <v>3259.6243479700001</v>
      </c>
      <c r="CN26" s="2272">
        <v>2647.0226743000003</v>
      </c>
      <c r="CO26" s="2272">
        <v>3059.7574737199998</v>
      </c>
      <c r="CP26" s="2273">
        <v>2462.1025708699999</v>
      </c>
      <c r="CQ26" s="2272">
        <v>3692.7571192100004</v>
      </c>
      <c r="CR26" s="2272">
        <v>2307.1806427299998</v>
      </c>
      <c r="CS26" s="2273">
        <v>3107.7282206399996</v>
      </c>
      <c r="CT26" s="2273">
        <v>1998.1469264299999</v>
      </c>
      <c r="CU26" s="2273">
        <v>1844.85113413</v>
      </c>
      <c r="CV26" s="2273">
        <v>2045.5244802699999</v>
      </c>
      <c r="CW26" s="2733" t="s">
        <v>1760</v>
      </c>
      <c r="CX26" s="2273">
        <v>1824.9666842700001</v>
      </c>
      <c r="CY26" s="2273">
        <v>981.54243030999999</v>
      </c>
      <c r="CZ26" s="2273">
        <v>1258.8088761200001</v>
      </c>
      <c r="DA26" s="2273">
        <v>988.55230547999997</v>
      </c>
      <c r="DB26" s="2273">
        <v>524.37518160999991</v>
      </c>
      <c r="DC26" s="2273">
        <v>1252.58833516</v>
      </c>
      <c r="DD26" s="2273">
        <v>962.72199208000006</v>
      </c>
      <c r="DE26" s="2273">
        <v>1329.4580068600001</v>
      </c>
      <c r="DF26" s="2758">
        <v>1294.25786917</v>
      </c>
      <c r="DG26" s="2758">
        <v>978.36954432000005</v>
      </c>
      <c r="DH26" s="2758">
        <v>1506.1920774800001</v>
      </c>
      <c r="DI26" s="2758">
        <v>1015.9004096399999</v>
      </c>
    </row>
    <row r="27" spans="1:113" ht="20.25" customHeight="1">
      <c r="A27" s="2726" t="s">
        <v>1761</v>
      </c>
      <c r="B27" s="2707">
        <v>403</v>
      </c>
      <c r="C27" s="2708">
        <v>460</v>
      </c>
      <c r="D27" s="2708">
        <v>593</v>
      </c>
      <c r="E27" s="2708">
        <v>1337.27</v>
      </c>
      <c r="F27" s="2708">
        <v>3723</v>
      </c>
      <c r="G27" s="2708">
        <v>1402.5</v>
      </c>
      <c r="H27" s="2708">
        <v>1775</v>
      </c>
      <c r="I27" s="2708">
        <v>1490</v>
      </c>
      <c r="J27" s="2708">
        <v>1833.51</v>
      </c>
      <c r="K27" s="2708">
        <v>2130</v>
      </c>
      <c r="L27" s="2708">
        <v>55</v>
      </c>
      <c r="M27" s="2708">
        <v>4949.5</v>
      </c>
      <c r="N27" s="2708">
        <v>2610.64</v>
      </c>
      <c r="O27" s="2708">
        <v>0</v>
      </c>
      <c r="P27" s="2708">
        <v>0</v>
      </c>
      <c r="Q27" s="2708">
        <v>0</v>
      </c>
      <c r="R27" s="2708">
        <v>0</v>
      </c>
      <c r="S27" s="2708">
        <v>0</v>
      </c>
      <c r="T27" s="2708">
        <v>0</v>
      </c>
      <c r="U27" s="2708">
        <v>0</v>
      </c>
      <c r="V27" s="2708">
        <v>0</v>
      </c>
      <c r="W27" s="2708">
        <v>0</v>
      </c>
      <c r="X27" s="2708">
        <v>0</v>
      </c>
      <c r="Y27" s="2709">
        <v>0</v>
      </c>
      <c r="Z27" s="2726" t="s">
        <v>1761</v>
      </c>
      <c r="AA27" s="2710">
        <v>0</v>
      </c>
      <c r="AB27" s="2711">
        <v>0</v>
      </c>
      <c r="AC27" s="2711"/>
      <c r="AD27" s="2711">
        <v>0</v>
      </c>
      <c r="AE27" s="2711">
        <v>0</v>
      </c>
      <c r="AF27" s="2711">
        <v>0</v>
      </c>
      <c r="AG27" s="2711">
        <v>0</v>
      </c>
      <c r="AH27" s="2711">
        <v>0</v>
      </c>
      <c r="AI27" s="2711">
        <v>0</v>
      </c>
      <c r="AJ27" s="2711">
        <v>0</v>
      </c>
      <c r="AK27" s="2711">
        <v>0</v>
      </c>
      <c r="AL27" s="2711">
        <v>0</v>
      </c>
      <c r="AM27" s="2711">
        <v>0</v>
      </c>
      <c r="AN27" s="2711">
        <v>0</v>
      </c>
      <c r="AO27" s="2711">
        <v>0</v>
      </c>
      <c r="AP27" s="2722">
        <v>0</v>
      </c>
      <c r="AQ27" s="2722">
        <v>0</v>
      </c>
      <c r="AR27" s="2722">
        <v>0</v>
      </c>
      <c r="AS27" s="2722">
        <v>0</v>
      </c>
      <c r="AT27" s="2722">
        <v>0</v>
      </c>
      <c r="AU27" s="2711"/>
      <c r="AV27" s="2711">
        <v>399.03</v>
      </c>
      <c r="AW27" s="2711">
        <v>966.25</v>
      </c>
      <c r="AX27" s="2713">
        <v>631.5</v>
      </c>
      <c r="AY27" s="2726" t="s">
        <v>1761</v>
      </c>
      <c r="AZ27" s="2710">
        <v>114.5</v>
      </c>
      <c r="BA27" s="2711">
        <v>0</v>
      </c>
      <c r="BB27" s="2711">
        <v>0</v>
      </c>
      <c r="BC27" s="2711">
        <v>0</v>
      </c>
      <c r="BD27" s="2711">
        <v>774.2</v>
      </c>
      <c r="BE27" s="2711">
        <v>724</v>
      </c>
      <c r="BF27" s="2714">
        <v>47</v>
      </c>
      <c r="BG27" s="2730">
        <v>0</v>
      </c>
      <c r="BH27" s="2730">
        <v>0</v>
      </c>
      <c r="BI27" s="2725">
        <v>2.21</v>
      </c>
      <c r="BJ27" s="2757">
        <v>2.2118055600000002</v>
      </c>
      <c r="BK27" s="2725">
        <v>4</v>
      </c>
      <c r="BL27" s="2731">
        <v>0</v>
      </c>
      <c r="BM27" s="2731">
        <v>0</v>
      </c>
      <c r="BN27" s="2731">
        <v>110</v>
      </c>
      <c r="BO27" s="2731">
        <v>310.5</v>
      </c>
      <c r="BP27" s="2731">
        <v>0</v>
      </c>
      <c r="BQ27" s="1044">
        <v>2041</v>
      </c>
      <c r="BR27" s="1044">
        <v>161</v>
      </c>
      <c r="BS27" s="1044">
        <v>0</v>
      </c>
      <c r="BT27" s="1044">
        <v>902</v>
      </c>
      <c r="BU27" s="1044"/>
      <c r="BV27" s="1044"/>
      <c r="BW27" s="2759">
        <v>414</v>
      </c>
      <c r="BX27" s="2733" t="s">
        <v>1762</v>
      </c>
      <c r="BY27" s="2760"/>
      <c r="BZ27" s="2760"/>
      <c r="CA27" s="2758"/>
      <c r="CB27" s="2760"/>
      <c r="CC27" s="2760"/>
      <c r="CD27" s="2758"/>
      <c r="CE27" s="2720">
        <v>854.49651584000003</v>
      </c>
      <c r="CF27" s="2720">
        <v>1243.8204042300001</v>
      </c>
      <c r="CG27" s="2721">
        <v>884.53089858999999</v>
      </c>
      <c r="CH27" s="2720">
        <v>1256.4595154200001</v>
      </c>
      <c r="CI27" s="2720">
        <v>1216.7209040599998</v>
      </c>
      <c r="CJ27" s="2721">
        <v>1416.2962448399999</v>
      </c>
      <c r="CK27" s="2760">
        <v>1360.2122945599999</v>
      </c>
      <c r="CL27" s="2760">
        <v>817.82815579999999</v>
      </c>
      <c r="CM27" s="2758">
        <v>808.85081413</v>
      </c>
      <c r="CN27" s="2760">
        <v>894.25730635000002</v>
      </c>
      <c r="CO27" s="2760">
        <v>776.68712223</v>
      </c>
      <c r="CP27" s="2758">
        <v>544.04349929</v>
      </c>
      <c r="CQ27" s="2760">
        <v>871.74109504</v>
      </c>
      <c r="CR27" s="2760">
        <v>733.06038446000002</v>
      </c>
      <c r="CS27" s="2758">
        <v>612.05688731999999</v>
      </c>
      <c r="CT27" s="2758">
        <v>685.79854410999997</v>
      </c>
      <c r="CU27" s="2758">
        <v>780.96672982000007</v>
      </c>
      <c r="CV27" s="2758">
        <v>593.48956695000004</v>
      </c>
      <c r="CW27" s="2733" t="s">
        <v>1762</v>
      </c>
      <c r="CX27" s="2758">
        <v>1139.48910946</v>
      </c>
      <c r="CY27" s="2758">
        <v>491.28027562</v>
      </c>
      <c r="CZ27" s="2758">
        <v>742.78780901000005</v>
      </c>
      <c r="DA27" s="2758">
        <v>402.45629788999997</v>
      </c>
      <c r="DB27" s="2758">
        <v>242.22735974</v>
      </c>
      <c r="DC27" s="2758">
        <v>309.87665290000001</v>
      </c>
      <c r="DD27" s="2758">
        <v>232.04735600000001</v>
      </c>
      <c r="DE27" s="2758">
        <v>233.43406899999999</v>
      </c>
      <c r="DF27" s="2761">
        <v>270.218524</v>
      </c>
      <c r="DG27" s="2761">
        <v>222.369463</v>
      </c>
      <c r="DH27" s="2761">
        <v>566.35745599999996</v>
      </c>
      <c r="DI27" s="2761">
        <v>165.75988891999998</v>
      </c>
    </row>
    <row r="28" spans="1:113" ht="20.25" customHeight="1">
      <c r="A28" s="2726" t="s">
        <v>1763</v>
      </c>
      <c r="B28" s="2707">
        <v>0</v>
      </c>
      <c r="C28" s="2708">
        <v>0</v>
      </c>
      <c r="D28" s="2708">
        <v>0</v>
      </c>
      <c r="E28" s="2708">
        <v>0</v>
      </c>
      <c r="F28" s="2708">
        <v>0</v>
      </c>
      <c r="G28" s="2708">
        <v>0</v>
      </c>
      <c r="H28" s="2708">
        <v>0</v>
      </c>
      <c r="I28" s="2708">
        <v>0</v>
      </c>
      <c r="J28" s="2708">
        <v>0</v>
      </c>
      <c r="K28" s="2708">
        <v>0</v>
      </c>
      <c r="L28" s="2708">
        <v>0</v>
      </c>
      <c r="M28" s="2708">
        <v>0</v>
      </c>
      <c r="N28" s="2708">
        <v>0</v>
      </c>
      <c r="O28" s="2708">
        <v>0</v>
      </c>
      <c r="P28" s="2708">
        <v>0</v>
      </c>
      <c r="Q28" s="2708">
        <v>0</v>
      </c>
      <c r="R28" s="2708">
        <v>0</v>
      </c>
      <c r="S28" s="2708">
        <v>0</v>
      </c>
      <c r="T28" s="2708">
        <v>0</v>
      </c>
      <c r="U28" s="2708">
        <v>0</v>
      </c>
      <c r="V28" s="2708">
        <v>0</v>
      </c>
      <c r="W28" s="2708">
        <v>0</v>
      </c>
      <c r="X28" s="2708">
        <v>0</v>
      </c>
      <c r="Y28" s="2709">
        <v>0</v>
      </c>
      <c r="Z28" s="2726" t="s">
        <v>1763</v>
      </c>
      <c r="AA28" s="2710">
        <v>0</v>
      </c>
      <c r="AB28" s="2711">
        <v>0</v>
      </c>
      <c r="AC28" s="2711"/>
      <c r="AD28" s="2711">
        <v>0</v>
      </c>
      <c r="AE28" s="2711">
        <v>0</v>
      </c>
      <c r="AF28" s="2711">
        <v>0</v>
      </c>
      <c r="AG28" s="2711">
        <v>0</v>
      </c>
      <c r="AH28" s="2711">
        <v>0</v>
      </c>
      <c r="AI28" s="2711">
        <v>0</v>
      </c>
      <c r="AJ28" s="2711">
        <v>0</v>
      </c>
      <c r="AK28" s="2711">
        <v>0</v>
      </c>
      <c r="AL28" s="2711">
        <v>0</v>
      </c>
      <c r="AM28" s="2711">
        <v>0</v>
      </c>
      <c r="AN28" s="2711">
        <v>0</v>
      </c>
      <c r="AO28" s="2711">
        <v>0</v>
      </c>
      <c r="AP28" s="2722">
        <v>0</v>
      </c>
      <c r="AQ28" s="2722">
        <v>0</v>
      </c>
      <c r="AR28" s="2722">
        <v>0</v>
      </c>
      <c r="AS28" s="2722">
        <v>0</v>
      </c>
      <c r="AT28" s="2722">
        <v>0</v>
      </c>
      <c r="AU28" s="2711"/>
      <c r="AV28" s="2711">
        <v>300</v>
      </c>
      <c r="AW28" s="2711">
        <v>200</v>
      </c>
      <c r="AX28" s="2713">
        <v>200</v>
      </c>
      <c r="AY28" s="2726" t="s">
        <v>1763</v>
      </c>
      <c r="AZ28" s="2710">
        <v>75</v>
      </c>
      <c r="BA28" s="2711">
        <v>250</v>
      </c>
      <c r="BB28" s="2711">
        <v>200</v>
      </c>
      <c r="BC28" s="2711">
        <v>0</v>
      </c>
      <c r="BD28" s="2711">
        <v>0</v>
      </c>
      <c r="BE28" s="2711">
        <v>0</v>
      </c>
      <c r="BF28" s="2711"/>
      <c r="BG28" s="2725"/>
      <c r="BH28" s="2730">
        <v>0</v>
      </c>
      <c r="BI28" s="2730">
        <v>0</v>
      </c>
      <c r="BJ28" s="2736">
        <v>0</v>
      </c>
      <c r="BK28" s="2730">
        <v>0</v>
      </c>
      <c r="BL28" s="1020">
        <v>2.13888889</v>
      </c>
      <c r="BM28" s="2731">
        <v>0</v>
      </c>
      <c r="BN28" s="2731"/>
      <c r="BO28" s="2731">
        <v>2.1875</v>
      </c>
      <c r="BP28" s="2731">
        <v>0</v>
      </c>
      <c r="BQ28" s="2731">
        <v>0</v>
      </c>
      <c r="BR28" s="2731">
        <v>252.21</v>
      </c>
      <c r="BS28" s="2731">
        <v>0</v>
      </c>
      <c r="BT28" s="2731">
        <v>0</v>
      </c>
      <c r="BU28" s="2731"/>
      <c r="BV28" s="2731"/>
      <c r="BW28" s="2732"/>
      <c r="BX28" s="2733" t="s">
        <v>1764</v>
      </c>
      <c r="BY28" s="2762"/>
      <c r="BZ28" s="2762"/>
      <c r="CA28" s="2761"/>
      <c r="CB28" s="2762"/>
      <c r="CC28" s="2762"/>
      <c r="CD28" s="2761"/>
      <c r="CE28" s="2720">
        <v>1938.8599774700001</v>
      </c>
      <c r="CF28" s="2720">
        <v>1818.6169913499998</v>
      </c>
      <c r="CG28" s="2721">
        <v>2456.0511493499998</v>
      </c>
      <c r="CH28" s="2720">
        <v>2445.04100883</v>
      </c>
      <c r="CI28" s="2720">
        <v>1188.99275375</v>
      </c>
      <c r="CJ28" s="2721">
        <v>478.28464308999997</v>
      </c>
      <c r="CK28" s="2762">
        <v>861.55809297000008</v>
      </c>
      <c r="CL28" s="2762">
        <v>641.17310990999999</v>
      </c>
      <c r="CM28" s="2761">
        <v>1244.1897179600001</v>
      </c>
      <c r="CN28" s="2762">
        <v>674.56401616000005</v>
      </c>
      <c r="CO28" s="2762">
        <v>1104.2902001</v>
      </c>
      <c r="CP28" s="2761">
        <v>898.07782536000002</v>
      </c>
      <c r="CQ28" s="2762">
        <v>1651.1058564100001</v>
      </c>
      <c r="CR28" s="2762">
        <v>342.61450674000002</v>
      </c>
      <c r="CS28" s="2761">
        <v>742.0056469299999</v>
      </c>
      <c r="CT28" s="2761">
        <v>355.42798614999998</v>
      </c>
      <c r="CU28" s="2761">
        <v>415.47554357999996</v>
      </c>
      <c r="CV28" s="2761">
        <v>770.45532940999999</v>
      </c>
      <c r="CW28" s="2733" t="s">
        <v>1764</v>
      </c>
      <c r="CX28" s="2761">
        <v>302.77817256000003</v>
      </c>
      <c r="CY28" s="2761">
        <v>239.75684604</v>
      </c>
      <c r="CZ28" s="2761">
        <v>168.43156575999998</v>
      </c>
      <c r="DA28" s="2761">
        <v>297.54548526999997</v>
      </c>
      <c r="DB28" s="2761">
        <v>119.66245582000001</v>
      </c>
      <c r="DC28" s="2761">
        <v>610.76708339999993</v>
      </c>
      <c r="DD28" s="2761">
        <v>278.36254022000003</v>
      </c>
      <c r="DE28" s="2761">
        <v>893.99724817999993</v>
      </c>
      <c r="DF28" s="2734">
        <v>652.02002227999992</v>
      </c>
      <c r="DG28" s="2734">
        <v>493.26018719000001</v>
      </c>
      <c r="DH28" s="2734">
        <v>500.24862822</v>
      </c>
      <c r="DI28" s="2734">
        <v>555.36620964999997</v>
      </c>
    </row>
    <row r="29" spans="1:113" ht="20.25" customHeight="1">
      <c r="A29" s="2726" t="s">
        <v>1765</v>
      </c>
      <c r="B29" s="2707">
        <v>0</v>
      </c>
      <c r="C29" s="2708">
        <v>0</v>
      </c>
      <c r="D29" s="2708">
        <v>0</v>
      </c>
      <c r="E29" s="2708">
        <v>0</v>
      </c>
      <c r="F29" s="2708">
        <v>0</v>
      </c>
      <c r="G29" s="2708">
        <v>0</v>
      </c>
      <c r="H29" s="2708">
        <v>0</v>
      </c>
      <c r="I29" s="2708">
        <v>0</v>
      </c>
      <c r="J29" s="2708">
        <v>0</v>
      </c>
      <c r="K29" s="2708">
        <v>0</v>
      </c>
      <c r="L29" s="2708">
        <v>0</v>
      </c>
      <c r="M29" s="2708">
        <v>0</v>
      </c>
      <c r="N29" s="2708">
        <v>0</v>
      </c>
      <c r="O29" s="2708">
        <v>0</v>
      </c>
      <c r="P29" s="2708">
        <v>0</v>
      </c>
      <c r="Q29" s="2708">
        <v>0</v>
      </c>
      <c r="R29" s="2708">
        <v>0</v>
      </c>
      <c r="S29" s="2708">
        <v>0</v>
      </c>
      <c r="T29" s="2708">
        <v>0</v>
      </c>
      <c r="U29" s="2708">
        <v>0</v>
      </c>
      <c r="V29" s="2708">
        <v>0</v>
      </c>
      <c r="W29" s="2708">
        <v>0</v>
      </c>
      <c r="X29" s="2708">
        <v>0</v>
      </c>
      <c r="Y29" s="2709">
        <v>0</v>
      </c>
      <c r="Z29" s="2726" t="s">
        <v>1765</v>
      </c>
      <c r="AA29" s="2710">
        <v>0</v>
      </c>
      <c r="AB29" s="2711">
        <v>0</v>
      </c>
      <c r="AC29" s="2711"/>
      <c r="AD29" s="2711">
        <v>0</v>
      </c>
      <c r="AE29" s="2711">
        <v>0</v>
      </c>
      <c r="AF29" s="2711">
        <v>0</v>
      </c>
      <c r="AG29" s="2711">
        <v>0</v>
      </c>
      <c r="AH29" s="2711">
        <v>0</v>
      </c>
      <c r="AI29" s="2711">
        <v>0</v>
      </c>
      <c r="AJ29" s="2711">
        <v>0</v>
      </c>
      <c r="AK29" s="2711">
        <v>0</v>
      </c>
      <c r="AL29" s="2711">
        <v>0</v>
      </c>
      <c r="AM29" s="2711">
        <v>0</v>
      </c>
      <c r="AN29" s="2711">
        <v>0</v>
      </c>
      <c r="AO29" s="2711">
        <v>0</v>
      </c>
      <c r="AP29" s="2722">
        <v>0</v>
      </c>
      <c r="AQ29" s="2722">
        <v>0</v>
      </c>
      <c r="AR29" s="2722">
        <v>0</v>
      </c>
      <c r="AS29" s="2722">
        <v>0</v>
      </c>
      <c r="AT29" s="2722">
        <v>0</v>
      </c>
      <c r="AU29" s="2711"/>
      <c r="AV29" s="2711">
        <v>0</v>
      </c>
      <c r="AW29" s="2711">
        <v>0</v>
      </c>
      <c r="AX29" s="2713">
        <v>0</v>
      </c>
      <c r="AY29" s="2726" t="s">
        <v>1765</v>
      </c>
      <c r="AZ29" s="2710">
        <v>0</v>
      </c>
      <c r="BA29" s="2711">
        <v>0</v>
      </c>
      <c r="BB29" s="2711">
        <v>0</v>
      </c>
      <c r="BC29" s="2711">
        <v>0</v>
      </c>
      <c r="BD29" s="2711">
        <v>0</v>
      </c>
      <c r="BE29" s="2711">
        <v>0</v>
      </c>
      <c r="BF29" s="2711"/>
      <c r="BG29" s="2730">
        <v>0</v>
      </c>
      <c r="BH29" s="2730">
        <v>0</v>
      </c>
      <c r="BI29" s="2730">
        <v>0</v>
      </c>
      <c r="BJ29" s="2736">
        <v>0</v>
      </c>
      <c r="BK29" s="2730">
        <v>0</v>
      </c>
      <c r="BL29" s="2731">
        <v>0</v>
      </c>
      <c r="BM29" s="2731">
        <v>0</v>
      </c>
      <c r="BN29" s="2731"/>
      <c r="BO29" s="2731"/>
      <c r="BP29" s="2731"/>
      <c r="BQ29" s="2731"/>
      <c r="BR29" s="2731">
        <v>0</v>
      </c>
      <c r="BS29" s="2731">
        <v>0</v>
      </c>
      <c r="BT29" s="2731">
        <v>0</v>
      </c>
      <c r="BU29" s="2731"/>
      <c r="BV29" s="2731"/>
      <c r="BW29" s="2732"/>
      <c r="BX29" s="2717" t="s">
        <v>1766</v>
      </c>
      <c r="BY29" s="2720"/>
      <c r="BZ29" s="2720"/>
      <c r="CA29" s="2734"/>
      <c r="CB29" s="2720"/>
      <c r="CC29" s="2720"/>
      <c r="CD29" s="2734"/>
      <c r="CE29" s="2720">
        <v>111.09650494</v>
      </c>
      <c r="CF29" s="2720">
        <v>110.98272556000001</v>
      </c>
      <c r="CG29" s="2721">
        <v>104.95804662</v>
      </c>
      <c r="CH29" s="2720">
        <v>87.401125550000003</v>
      </c>
      <c r="CI29" s="2720">
        <v>77.813932690000001</v>
      </c>
      <c r="CJ29" s="2721">
        <v>62.288764869999994</v>
      </c>
      <c r="CK29" s="2720">
        <v>82.619010250000002</v>
      </c>
      <c r="CL29" s="2720">
        <v>87.723178160000003</v>
      </c>
      <c r="CM29" s="2734">
        <v>64.583480739999999</v>
      </c>
      <c r="CN29" s="2720">
        <v>116.38835521999999</v>
      </c>
      <c r="CO29" s="2720">
        <v>59.410658130000002</v>
      </c>
      <c r="CP29" s="2734">
        <v>68.301958930000012</v>
      </c>
      <c r="CQ29" s="2720">
        <v>54.013921259999996</v>
      </c>
      <c r="CR29" s="2720">
        <v>63.952342369999997</v>
      </c>
      <c r="CS29" s="2734">
        <v>66.052162030000005</v>
      </c>
      <c r="CT29" s="2734">
        <v>60.749752799999996</v>
      </c>
      <c r="CU29" s="2734">
        <v>53.856833159999994</v>
      </c>
      <c r="CV29" s="2734">
        <v>48.613990829999999</v>
      </c>
      <c r="CW29" s="2717" t="s">
        <v>1766</v>
      </c>
      <c r="CX29" s="2734">
        <v>32.582870440000001</v>
      </c>
      <c r="CY29" s="2734">
        <v>27.374316230000002</v>
      </c>
      <c r="CZ29" s="2734">
        <v>25.188302989999997</v>
      </c>
      <c r="DA29" s="2734">
        <v>28.092396860000001</v>
      </c>
      <c r="DB29" s="2734">
        <v>23.653428659999999</v>
      </c>
      <c r="DC29" s="2734">
        <v>15.841842</v>
      </c>
      <c r="DD29" s="2734">
        <v>13.898006410000001</v>
      </c>
      <c r="DE29" s="2734">
        <v>69.737608800000004</v>
      </c>
      <c r="DF29" s="2734">
        <v>31.113858839999999</v>
      </c>
      <c r="DG29" s="2734">
        <v>48.037413020000002</v>
      </c>
      <c r="DH29" s="2734">
        <v>47.719548780000004</v>
      </c>
      <c r="DI29" s="2734">
        <v>57.574560720000001</v>
      </c>
    </row>
    <row r="30" spans="1:113" ht="20.25" customHeight="1">
      <c r="A30" s="2706" t="s">
        <v>1767</v>
      </c>
      <c r="B30" s="2707">
        <v>58.57</v>
      </c>
      <c r="C30" s="2708">
        <v>19.71</v>
      </c>
      <c r="D30" s="2708">
        <v>62.76</v>
      </c>
      <c r="E30" s="2708">
        <v>78.37</v>
      </c>
      <c r="F30" s="2708">
        <v>0.11</v>
      </c>
      <c r="G30" s="2708">
        <v>39.619999999999997</v>
      </c>
      <c r="H30" s="2708">
        <v>65.36</v>
      </c>
      <c r="I30" s="2708">
        <v>27.63</v>
      </c>
      <c r="J30" s="2708">
        <v>58.47</v>
      </c>
      <c r="K30" s="2708">
        <v>70.78</v>
      </c>
      <c r="L30" s="2708">
        <v>33.549999999999997</v>
      </c>
      <c r="M30" s="2708">
        <v>48.67</v>
      </c>
      <c r="N30" s="2708">
        <v>35.5</v>
      </c>
      <c r="O30" s="2708">
        <v>52.64</v>
      </c>
      <c r="P30" s="2708">
        <v>41.15</v>
      </c>
      <c r="Q30" s="2708">
        <v>28.16</v>
      </c>
      <c r="R30" s="2708">
        <v>277.60000000000002</v>
      </c>
      <c r="S30" s="2708">
        <v>133.91</v>
      </c>
      <c r="T30" s="2708">
        <v>80.09</v>
      </c>
      <c r="U30" s="2708">
        <v>101.49</v>
      </c>
      <c r="V30" s="2708">
        <v>115.41</v>
      </c>
      <c r="W30" s="2708">
        <v>45.92</v>
      </c>
      <c r="X30" s="2708">
        <v>35.28</v>
      </c>
      <c r="Y30" s="2709">
        <v>51.06</v>
      </c>
      <c r="Z30" s="2706" t="s">
        <v>1767</v>
      </c>
      <c r="AA30" s="2710">
        <v>110.72</v>
      </c>
      <c r="AB30" s="2711">
        <v>36.29</v>
      </c>
      <c r="AC30" s="2711">
        <v>57.27</v>
      </c>
      <c r="AD30" s="2711">
        <v>83.959628049999992</v>
      </c>
      <c r="AE30" s="2711">
        <v>38.4</v>
      </c>
      <c r="AF30" s="2711">
        <v>80.19</v>
      </c>
      <c r="AG30" s="2711">
        <v>56</v>
      </c>
      <c r="AH30" s="2711">
        <v>145.47999999999999</v>
      </c>
      <c r="AI30" s="2711">
        <v>96.62</v>
      </c>
      <c r="AJ30" s="2711">
        <v>94.52</v>
      </c>
      <c r="AK30" s="2711">
        <v>103.11</v>
      </c>
      <c r="AL30" s="2711">
        <v>66.540000000000006</v>
      </c>
      <c r="AM30" s="2711">
        <v>156.44999999999999</v>
      </c>
      <c r="AN30" s="2711">
        <v>132.47</v>
      </c>
      <c r="AO30" s="2711">
        <v>80.97</v>
      </c>
      <c r="AP30" s="2722">
        <v>176.47829066</v>
      </c>
      <c r="AQ30" s="2722">
        <v>272.87</v>
      </c>
      <c r="AR30" s="2722">
        <v>83.19</v>
      </c>
      <c r="AS30" s="2722">
        <v>82.92</v>
      </c>
      <c r="AT30" s="2722">
        <v>66.36</v>
      </c>
      <c r="AU30" s="2722">
        <v>172.3</v>
      </c>
      <c r="AV30" s="2711">
        <v>78.599999999999994</v>
      </c>
      <c r="AW30" s="2711">
        <v>39.1</v>
      </c>
      <c r="AX30" s="2713">
        <v>110.01</v>
      </c>
      <c r="AY30" s="2706" t="s">
        <v>1767</v>
      </c>
      <c r="AZ30" s="2710">
        <v>74.294468280000004</v>
      </c>
      <c r="BA30" s="2711">
        <v>46.71</v>
      </c>
      <c r="BB30" s="2711">
        <v>45.73</v>
      </c>
      <c r="BC30" s="2711">
        <v>32.049999999999997</v>
      </c>
      <c r="BD30" s="2711">
        <v>62.49</v>
      </c>
      <c r="BE30" s="2711">
        <v>30.36</v>
      </c>
      <c r="BF30" s="2714">
        <v>39.79</v>
      </c>
      <c r="BG30" s="2725">
        <v>26.6</v>
      </c>
      <c r="BH30" s="2725">
        <v>31.5</v>
      </c>
      <c r="BI30" s="2725">
        <v>23.33</v>
      </c>
      <c r="BJ30" s="2757">
        <v>28.424004320000002</v>
      </c>
      <c r="BK30" s="2725">
        <v>124.23</v>
      </c>
      <c r="BL30" s="1020">
        <v>36.762981549999999</v>
      </c>
      <c r="BM30" s="1020">
        <v>41.12</v>
      </c>
      <c r="BN30" s="1020">
        <v>34.634928200000004</v>
      </c>
      <c r="BO30" s="1020">
        <v>34.985602990000004</v>
      </c>
      <c r="BP30" s="1020">
        <v>26.968330899999998</v>
      </c>
      <c r="BQ30" s="1020">
        <v>29.66</v>
      </c>
      <c r="BR30" s="1020">
        <v>7.4</v>
      </c>
      <c r="BS30" s="1020">
        <v>44.42</v>
      </c>
      <c r="BT30" s="1020">
        <v>47.45</v>
      </c>
      <c r="BU30" s="1020">
        <v>59.11</v>
      </c>
      <c r="BV30" s="1020">
        <v>16.59</v>
      </c>
      <c r="BW30" s="1021">
        <v>54.03</v>
      </c>
      <c r="BX30" s="2717" t="s">
        <v>1768</v>
      </c>
      <c r="BY30" s="2720"/>
      <c r="BZ30" s="2720"/>
      <c r="CA30" s="2734"/>
      <c r="CB30" s="2720"/>
      <c r="CC30" s="2720"/>
      <c r="CD30" s="2734"/>
      <c r="CE30" s="2720">
        <v>1392.9220443199999</v>
      </c>
      <c r="CF30" s="2720">
        <v>2099.25776314</v>
      </c>
      <c r="CG30" s="2721">
        <v>2344.5245369200002</v>
      </c>
      <c r="CH30" s="2720">
        <v>2347.1682385599997</v>
      </c>
      <c r="CI30" s="2720">
        <v>1935.9630898299999</v>
      </c>
      <c r="CJ30" s="2721">
        <v>98.456712490000001</v>
      </c>
      <c r="CK30" s="2720">
        <v>789.18316109099999</v>
      </c>
      <c r="CL30" s="2720">
        <v>1034.8902710899999</v>
      </c>
      <c r="CM30" s="2734">
        <v>1142.0003351400001</v>
      </c>
      <c r="CN30" s="2720">
        <v>961.81299657</v>
      </c>
      <c r="CO30" s="2720">
        <v>1119.3694932599999</v>
      </c>
      <c r="CP30" s="2734">
        <v>951.67928728999993</v>
      </c>
      <c r="CQ30" s="2720">
        <v>1115.8962465</v>
      </c>
      <c r="CR30" s="2720">
        <v>1167.55340916</v>
      </c>
      <c r="CS30" s="2734">
        <v>1687.6135243599999</v>
      </c>
      <c r="CT30" s="2734">
        <v>896.17064336999999</v>
      </c>
      <c r="CU30" s="2734">
        <v>594.55202757000006</v>
      </c>
      <c r="CV30" s="2734">
        <v>632.96559308000008</v>
      </c>
      <c r="CW30" s="2717" t="s">
        <v>1768</v>
      </c>
      <c r="CX30" s="2734">
        <v>350.11653181000003</v>
      </c>
      <c r="CY30" s="2734">
        <v>223.13099242000001</v>
      </c>
      <c r="CZ30" s="2734">
        <v>322.40119836000002</v>
      </c>
      <c r="DA30" s="2734">
        <v>260.45812546000002</v>
      </c>
      <c r="DB30" s="2734">
        <v>138.83193738999998</v>
      </c>
      <c r="DC30" s="2734">
        <v>316.10275686</v>
      </c>
      <c r="DD30" s="2734">
        <v>438.41408945000001</v>
      </c>
      <c r="DE30" s="2734">
        <v>132.28908088</v>
      </c>
      <c r="DF30" s="2734">
        <v>340.90546405000003</v>
      </c>
      <c r="DG30" s="2734">
        <v>214.70248111000001</v>
      </c>
      <c r="DH30" s="2734">
        <v>391.86644448000004</v>
      </c>
      <c r="DI30" s="2734">
        <v>237.19975034999999</v>
      </c>
    </row>
    <row r="31" spans="1:113" ht="20.25" customHeight="1">
      <c r="A31" s="2706" t="s">
        <v>1769</v>
      </c>
      <c r="B31" s="2707">
        <v>19.34</v>
      </c>
      <c r="C31" s="2708">
        <v>23.18</v>
      </c>
      <c r="D31" s="2708">
        <v>67.89</v>
      </c>
      <c r="E31" s="2708">
        <v>40.98</v>
      </c>
      <c r="F31" s="2708">
        <v>73.33</v>
      </c>
      <c r="G31" s="2708">
        <v>4.12</v>
      </c>
      <c r="H31" s="2708">
        <v>33.840000000000003</v>
      </c>
      <c r="I31" s="2708">
        <v>21.52</v>
      </c>
      <c r="J31" s="2708">
        <v>53.84</v>
      </c>
      <c r="K31" s="2708">
        <v>30.93</v>
      </c>
      <c r="L31" s="2708">
        <v>63.77</v>
      </c>
      <c r="M31" s="2708">
        <v>10.66</v>
      </c>
      <c r="N31" s="2708">
        <v>16.100000000000001</v>
      </c>
      <c r="O31" s="2708">
        <v>7.61</v>
      </c>
      <c r="P31" s="2708">
        <v>69.349999999999994</v>
      </c>
      <c r="Q31" s="2708">
        <v>44.16</v>
      </c>
      <c r="R31" s="2708">
        <v>34.83</v>
      </c>
      <c r="S31" s="2708">
        <v>11.24</v>
      </c>
      <c r="T31" s="2708">
        <v>9.06</v>
      </c>
      <c r="U31" s="2708">
        <v>87.27</v>
      </c>
      <c r="V31" s="2708">
        <v>46.85</v>
      </c>
      <c r="W31" s="2708">
        <v>44.74</v>
      </c>
      <c r="X31" s="2708">
        <v>29.64</v>
      </c>
      <c r="Y31" s="2709">
        <v>1.02</v>
      </c>
      <c r="Z31" s="2706" t="s">
        <v>1769</v>
      </c>
      <c r="AA31" s="2710">
        <v>4.05</v>
      </c>
      <c r="AB31" s="2711">
        <v>11.809999999999999</v>
      </c>
      <c r="AC31" s="2711">
        <v>48.890000000000008</v>
      </c>
      <c r="AD31" s="2711">
        <v>44.88</v>
      </c>
      <c r="AE31" s="2711">
        <v>37.31</v>
      </c>
      <c r="AF31" s="2711">
        <v>31.769999999999996</v>
      </c>
      <c r="AG31" s="2711">
        <v>36.869812969999998</v>
      </c>
      <c r="AH31" s="2711">
        <v>48.010810640000003</v>
      </c>
      <c r="AI31" s="2711">
        <v>38.57</v>
      </c>
      <c r="AJ31" s="2711">
        <v>29.296972760000003</v>
      </c>
      <c r="AK31" s="2711">
        <v>41.080000000000005</v>
      </c>
      <c r="AL31" s="2711">
        <v>14.910000000000002</v>
      </c>
      <c r="AM31" s="2711">
        <v>2.9599999999999995</v>
      </c>
      <c r="AN31" s="2711">
        <v>8.23</v>
      </c>
      <c r="AO31" s="2711">
        <v>77.8</v>
      </c>
      <c r="AP31" s="2722">
        <v>30.08</v>
      </c>
      <c r="AQ31" s="2722">
        <v>29.594784850000003</v>
      </c>
      <c r="AR31" s="2722">
        <v>27.8</v>
      </c>
      <c r="AS31" s="2722">
        <v>21.310000000000002</v>
      </c>
      <c r="AT31" s="2722">
        <v>35.15</v>
      </c>
      <c r="AU31" s="2722">
        <v>45.56</v>
      </c>
      <c r="AV31" s="2722">
        <v>15.803000000000001</v>
      </c>
      <c r="AW31" s="2722">
        <v>48.51</v>
      </c>
      <c r="AX31" s="2723">
        <v>7.04</v>
      </c>
      <c r="AY31" s="2706" t="s">
        <v>1769</v>
      </c>
      <c r="AZ31" s="2724">
        <v>22.6308604</v>
      </c>
      <c r="BA31" s="2722">
        <v>11.26</v>
      </c>
      <c r="BB31" s="2722">
        <v>61.01</v>
      </c>
      <c r="BC31" s="2722">
        <v>10.08</v>
      </c>
      <c r="BD31" s="2722">
        <v>31.43</v>
      </c>
      <c r="BE31" s="2722">
        <v>15.75</v>
      </c>
      <c r="BF31" s="2725">
        <v>23.335000000000001</v>
      </c>
      <c r="BG31" s="2725">
        <v>13.9</v>
      </c>
      <c r="BH31" s="2725">
        <v>41.59</v>
      </c>
      <c r="BI31" s="2725">
        <v>4.1150000000000002</v>
      </c>
      <c r="BJ31" s="2757">
        <v>33.583102960000005</v>
      </c>
      <c r="BK31" s="2725">
        <v>17.360000000000003</v>
      </c>
      <c r="BL31" s="1020">
        <v>23.457250389999999</v>
      </c>
      <c r="BM31" s="1020">
        <v>29.97</v>
      </c>
      <c r="BN31" s="1020">
        <v>40.794743830000002</v>
      </c>
      <c r="BO31" s="1020">
        <v>4.1250138200000004</v>
      </c>
      <c r="BP31" s="1020">
        <v>36.236737919999996</v>
      </c>
      <c r="BQ31" s="1020">
        <v>15.5049563</v>
      </c>
      <c r="BR31" s="1020">
        <v>22.152707999999997</v>
      </c>
      <c r="BS31" s="1020">
        <v>25.30427602</v>
      </c>
      <c r="BT31" s="1020">
        <v>37.94</v>
      </c>
      <c r="BU31" s="1020">
        <v>3.3200000000000003</v>
      </c>
      <c r="BV31" s="1020">
        <v>42.97</v>
      </c>
      <c r="BW31" s="1021">
        <v>10.92</v>
      </c>
      <c r="BX31" s="2717"/>
      <c r="BY31" s="2720"/>
      <c r="BZ31" s="2720"/>
      <c r="CA31" s="2734"/>
      <c r="CB31" s="2720"/>
      <c r="CC31" s="2720"/>
      <c r="CD31" s="2734"/>
      <c r="CE31" s="2272"/>
      <c r="CF31" s="2272"/>
      <c r="CG31" s="1025"/>
      <c r="CH31" s="2272"/>
      <c r="CI31" s="2272"/>
      <c r="CJ31" s="1025"/>
      <c r="CK31" s="2720"/>
      <c r="CL31" s="2720"/>
      <c r="CM31" s="2734"/>
      <c r="CN31" s="2720"/>
      <c r="CO31" s="2720"/>
      <c r="CP31" s="2734"/>
      <c r="CQ31" s="2720"/>
      <c r="CR31" s="2720"/>
      <c r="CS31" s="2734"/>
      <c r="CT31" s="2734"/>
      <c r="CU31" s="2734"/>
      <c r="CV31" s="2734"/>
      <c r="CW31" s="2717"/>
      <c r="CX31" s="2734"/>
      <c r="CY31" s="2734"/>
      <c r="CZ31" s="2734"/>
      <c r="DA31" s="2734"/>
      <c r="DB31" s="2734"/>
      <c r="DC31" s="2734"/>
      <c r="DD31" s="2734"/>
      <c r="DE31" s="2734"/>
      <c r="DF31" s="2763"/>
      <c r="DG31" s="2763"/>
      <c r="DH31" s="2763"/>
      <c r="DI31" s="2763"/>
    </row>
    <row r="32" spans="1:113" ht="20.25" customHeight="1">
      <c r="A32" s="2726" t="s">
        <v>1770</v>
      </c>
      <c r="B32" s="2707">
        <v>17</v>
      </c>
      <c r="C32" s="2708">
        <v>19.96</v>
      </c>
      <c r="D32" s="2708">
        <v>52.67</v>
      </c>
      <c r="E32" s="2708">
        <v>34.909999999999997</v>
      </c>
      <c r="F32" s="2708">
        <v>46.83</v>
      </c>
      <c r="G32" s="2708">
        <v>1.81</v>
      </c>
      <c r="H32" s="2708">
        <v>20.72</v>
      </c>
      <c r="I32" s="2708">
        <v>20.18</v>
      </c>
      <c r="J32" s="2708">
        <v>39.58</v>
      </c>
      <c r="K32" s="2708">
        <v>26.68</v>
      </c>
      <c r="L32" s="2708">
        <v>38.700000000000003</v>
      </c>
      <c r="M32" s="2708">
        <v>7.43</v>
      </c>
      <c r="N32" s="2708">
        <v>13.09</v>
      </c>
      <c r="O32" s="2708">
        <v>6.05</v>
      </c>
      <c r="P32" s="2708">
        <v>57.25</v>
      </c>
      <c r="Q32" s="2708">
        <v>37.950000000000003</v>
      </c>
      <c r="R32" s="2708">
        <v>11.62</v>
      </c>
      <c r="S32" s="2708">
        <v>7.75</v>
      </c>
      <c r="T32" s="2708">
        <v>7.41</v>
      </c>
      <c r="U32" s="2708">
        <v>70.650000000000006</v>
      </c>
      <c r="V32" s="2708">
        <v>36.299999999999997</v>
      </c>
      <c r="W32" s="2708">
        <v>42.51</v>
      </c>
      <c r="X32" s="2708">
        <v>4.8099999999999996</v>
      </c>
      <c r="Y32" s="2709">
        <v>0.38</v>
      </c>
      <c r="Z32" s="2726" t="s">
        <v>1770</v>
      </c>
      <c r="AA32" s="2710">
        <v>4.05</v>
      </c>
      <c r="AB32" s="2711">
        <v>11.2</v>
      </c>
      <c r="AC32" s="2711">
        <v>47.970000000000006</v>
      </c>
      <c r="AD32" s="2711">
        <v>44.85</v>
      </c>
      <c r="AE32" s="2711">
        <v>11.84</v>
      </c>
      <c r="AF32" s="2711">
        <v>17.509999999999998</v>
      </c>
      <c r="AG32" s="2711">
        <v>5.65663713</v>
      </c>
      <c r="AH32" s="2711">
        <v>38.959235890000002</v>
      </c>
      <c r="AI32" s="2711">
        <v>34.24</v>
      </c>
      <c r="AJ32" s="2711">
        <v>27.376972760000005</v>
      </c>
      <c r="AK32" s="2711">
        <v>6.65</v>
      </c>
      <c r="AL32" s="2711">
        <v>13.850000000000001</v>
      </c>
      <c r="AM32" s="2711">
        <v>2.3499999999999996</v>
      </c>
      <c r="AN32" s="2711">
        <v>6.7</v>
      </c>
      <c r="AO32" s="2711">
        <v>68.52</v>
      </c>
      <c r="AP32" s="2722">
        <v>28.22</v>
      </c>
      <c r="AQ32" s="2722">
        <v>6.7717089300000008</v>
      </c>
      <c r="AR32" s="2722">
        <v>15.07</v>
      </c>
      <c r="AS32" s="2722">
        <v>20.85</v>
      </c>
      <c r="AT32" s="2722">
        <v>29.13</v>
      </c>
      <c r="AU32" s="2722">
        <v>41.72</v>
      </c>
      <c r="AV32" s="2711">
        <v>12.920000000000002</v>
      </c>
      <c r="AW32" s="2711">
        <v>14.64</v>
      </c>
      <c r="AX32" s="2713">
        <v>6.83</v>
      </c>
      <c r="AY32" s="2726" t="s">
        <v>1770</v>
      </c>
      <c r="AZ32" s="2710">
        <v>21.870860399999998</v>
      </c>
      <c r="BA32" s="2711">
        <v>8.8699999999999992</v>
      </c>
      <c r="BB32" s="2711">
        <v>56.05</v>
      </c>
      <c r="BC32" s="2711">
        <v>8.74</v>
      </c>
      <c r="BD32" s="2711">
        <v>8.3000000000000007</v>
      </c>
      <c r="BE32" s="2711">
        <v>14.43</v>
      </c>
      <c r="BF32" s="2714">
        <v>22.89</v>
      </c>
      <c r="BG32" s="2725">
        <v>9.7200000000000006</v>
      </c>
      <c r="BH32" s="2725">
        <v>36.21</v>
      </c>
      <c r="BI32" s="2725">
        <v>2.125</v>
      </c>
      <c r="BJ32" s="2757">
        <v>10.72215383</v>
      </c>
      <c r="BK32" s="2725">
        <v>16.010000000000002</v>
      </c>
      <c r="BL32" s="1020">
        <v>6.33438912</v>
      </c>
      <c r="BM32" s="1020">
        <v>22.32</v>
      </c>
      <c r="BN32" s="1020">
        <v>36.774842720000002</v>
      </c>
      <c r="BO32" s="1020">
        <v>1.8643934</v>
      </c>
      <c r="BP32" s="1020">
        <v>12.98597066</v>
      </c>
      <c r="BQ32" s="1020">
        <v>14.07</v>
      </c>
      <c r="BR32" s="1020">
        <v>4.9359999999999999</v>
      </c>
      <c r="BS32" s="1020">
        <v>21.17245818</v>
      </c>
      <c r="BT32" s="1020">
        <v>34.93</v>
      </c>
      <c r="BU32" s="1020">
        <v>1.55</v>
      </c>
      <c r="BV32" s="1020">
        <v>20.14</v>
      </c>
      <c r="BW32" s="1021">
        <v>9.4499999999999993</v>
      </c>
      <c r="BX32" s="2764" t="s">
        <v>1750</v>
      </c>
      <c r="BY32" s="2765">
        <v>4756.0448512100002</v>
      </c>
      <c r="BZ32" s="2765">
        <v>6745.3641702999994</v>
      </c>
      <c r="CA32" s="2763">
        <v>4526.4924969100002</v>
      </c>
      <c r="CB32" s="2765">
        <v>4245.7988926200005</v>
      </c>
      <c r="CC32" s="2765">
        <v>4895.4408333799993</v>
      </c>
      <c r="CD32" s="2763">
        <v>3923.7869851200003</v>
      </c>
      <c r="CE32" s="2762">
        <v>3377.4378638499993</v>
      </c>
      <c r="CF32" s="2762">
        <v>4342.5009038600001</v>
      </c>
      <c r="CG32" s="2766">
        <v>4606.4574056900001</v>
      </c>
      <c r="CH32" s="2762">
        <v>5400.9754258399998</v>
      </c>
      <c r="CI32" s="2762">
        <v>5152.6902478399998</v>
      </c>
      <c r="CJ32" s="2766">
        <v>4280.9646714199998</v>
      </c>
      <c r="CK32" s="2765">
        <v>4190.2623440199995</v>
      </c>
      <c r="CL32" s="2765">
        <v>5415.2117261900021</v>
      </c>
      <c r="CM32" s="2763">
        <v>3620.8176959000002</v>
      </c>
      <c r="CN32" s="2765">
        <v>2784.8386905499992</v>
      </c>
      <c r="CO32" s="2765">
        <v>3002.4084741100005</v>
      </c>
      <c r="CP32" s="2763">
        <v>2823.7212839099993</v>
      </c>
      <c r="CQ32" s="2765">
        <v>4313.258286440001</v>
      </c>
      <c r="CR32" s="2765">
        <v>3266.2370730200005</v>
      </c>
      <c r="CS32" s="2763">
        <v>3360.9602712200003</v>
      </c>
      <c r="CT32" s="2763">
        <v>2603.4217626199998</v>
      </c>
      <c r="CU32" s="2763">
        <v>2767.6642139799997</v>
      </c>
      <c r="CV32" s="2763">
        <v>3248.3472212500001</v>
      </c>
      <c r="CW32" s="2764" t="s">
        <v>1750</v>
      </c>
      <c r="CX32" s="2763">
        <v>1923.31047687</v>
      </c>
      <c r="CY32" s="2763">
        <v>1215.3411848199999</v>
      </c>
      <c r="CZ32" s="2763">
        <v>1952.5979996999999</v>
      </c>
      <c r="DA32" s="2763">
        <v>2189.0673398100002</v>
      </c>
      <c r="DB32" s="2763">
        <v>1868.6441276899998</v>
      </c>
      <c r="DC32" s="2763">
        <v>2731.6218733200003</v>
      </c>
      <c r="DD32" s="2763">
        <v>2848.3319974100004</v>
      </c>
      <c r="DE32" s="2763">
        <v>2548.7701940400002</v>
      </c>
      <c r="DF32" s="2763">
        <v>2969.4087788000002</v>
      </c>
      <c r="DG32" s="2763">
        <v>2249.3779500800001</v>
      </c>
      <c r="DH32" s="2763">
        <v>1256.8945369199998</v>
      </c>
      <c r="DI32" s="2763">
        <v>1800.2093127599999</v>
      </c>
    </row>
    <row r="33" spans="1:113" ht="20.25" customHeight="1">
      <c r="A33" s="2726" t="s">
        <v>1771</v>
      </c>
      <c r="B33" s="2707">
        <v>0.11</v>
      </c>
      <c r="C33" s="2708">
        <v>0.72</v>
      </c>
      <c r="D33" s="2708">
        <v>14.6</v>
      </c>
      <c r="E33" s="2708">
        <v>5.99</v>
      </c>
      <c r="F33" s="2708">
        <v>1.21</v>
      </c>
      <c r="G33" s="2708">
        <v>0</v>
      </c>
      <c r="H33" s="2708">
        <v>11.47</v>
      </c>
      <c r="I33" s="2708">
        <v>1.29</v>
      </c>
      <c r="J33" s="2708">
        <v>14.22</v>
      </c>
      <c r="K33" s="2708">
        <v>4.24</v>
      </c>
      <c r="L33" s="2708">
        <v>0.38</v>
      </c>
      <c r="M33" s="2708">
        <v>1.03</v>
      </c>
      <c r="N33" s="2708">
        <v>1.51</v>
      </c>
      <c r="O33" s="2708">
        <v>0.34</v>
      </c>
      <c r="P33" s="2708">
        <v>10.33</v>
      </c>
      <c r="Q33" s="2708">
        <v>0.05</v>
      </c>
      <c r="R33" s="2708">
        <v>0.87</v>
      </c>
      <c r="S33" s="2708">
        <v>2.48</v>
      </c>
      <c r="T33" s="2708">
        <v>0.26</v>
      </c>
      <c r="U33" s="2708">
        <v>14.61</v>
      </c>
      <c r="V33" s="2708">
        <v>9.26</v>
      </c>
      <c r="W33" s="2708">
        <v>0.04</v>
      </c>
      <c r="X33" s="2708">
        <v>0.15</v>
      </c>
      <c r="Y33" s="2709">
        <v>0.01</v>
      </c>
      <c r="Z33" s="2726" t="s">
        <v>1771</v>
      </c>
      <c r="AA33" s="2710">
        <v>0</v>
      </c>
      <c r="AB33" s="2711">
        <v>0</v>
      </c>
      <c r="AC33" s="2711">
        <v>0.15000000000000002</v>
      </c>
      <c r="AD33" s="2711">
        <v>0.02</v>
      </c>
      <c r="AE33" s="2711">
        <v>2.58</v>
      </c>
      <c r="AF33" s="2711">
        <v>0.05</v>
      </c>
      <c r="AG33" s="2711">
        <v>1.7119999999999999E-4</v>
      </c>
      <c r="AH33" s="2711">
        <v>6.2394133199999997</v>
      </c>
      <c r="AI33" s="2711">
        <v>2.21</v>
      </c>
      <c r="AJ33" s="2711">
        <v>1.92</v>
      </c>
      <c r="AK33" s="2711">
        <v>0.34</v>
      </c>
      <c r="AL33" s="2711"/>
      <c r="AM33" s="2711">
        <v>0.61</v>
      </c>
      <c r="AN33" s="2711">
        <v>0.25</v>
      </c>
      <c r="AO33" s="2711">
        <v>7.14</v>
      </c>
      <c r="AP33" s="2722"/>
      <c r="AQ33" s="2722"/>
      <c r="AR33" s="2722">
        <v>0.49</v>
      </c>
      <c r="AS33" s="2722">
        <v>0.46</v>
      </c>
      <c r="AT33" s="2722">
        <v>4.49</v>
      </c>
      <c r="AU33" s="2722">
        <v>3.84</v>
      </c>
      <c r="AV33" s="2711">
        <v>0.01</v>
      </c>
      <c r="AW33" s="2711">
        <v>0.36</v>
      </c>
      <c r="AX33" s="2713">
        <v>0.21</v>
      </c>
      <c r="AY33" s="2726" t="s">
        <v>1771</v>
      </c>
      <c r="AZ33" s="2710">
        <v>0.21</v>
      </c>
      <c r="BA33" s="2711">
        <v>0.56999999999999995</v>
      </c>
      <c r="BB33" s="2711">
        <v>4.2300000000000004</v>
      </c>
      <c r="BC33" s="2711">
        <v>0.04</v>
      </c>
      <c r="BD33" s="2711">
        <v>0.28000000000000003</v>
      </c>
      <c r="BE33" s="2711">
        <v>0.05</v>
      </c>
      <c r="BF33" s="2714"/>
      <c r="BG33" s="2725">
        <v>1.95</v>
      </c>
      <c r="BH33" s="2725">
        <v>2.35</v>
      </c>
      <c r="BI33" s="2725">
        <v>1.99</v>
      </c>
      <c r="BJ33" s="2757"/>
      <c r="BK33" s="2725">
        <v>1.34</v>
      </c>
      <c r="BL33" s="1020">
        <v>0.24786127000000002</v>
      </c>
      <c r="BM33" s="1020">
        <v>3.1500000000000004</v>
      </c>
      <c r="BN33" s="2731">
        <v>0</v>
      </c>
      <c r="BO33" s="1020">
        <v>2.4416630000000002E-2</v>
      </c>
      <c r="BP33" s="1020">
        <v>0.40397756000000007</v>
      </c>
      <c r="BQ33" s="2731">
        <v>1.42</v>
      </c>
      <c r="BR33" s="2731">
        <v>0.33670800000000001</v>
      </c>
      <c r="BS33" s="2731">
        <v>4.1318178400000001</v>
      </c>
      <c r="BT33" s="2731">
        <v>2.34</v>
      </c>
      <c r="BU33" s="2731">
        <v>0.13</v>
      </c>
      <c r="BV33" s="2731">
        <v>1.98</v>
      </c>
      <c r="BW33" s="2732">
        <v>0</v>
      </c>
      <c r="BX33" s="2753" t="s">
        <v>1751</v>
      </c>
      <c r="BY33" s="2765">
        <v>4652.1948512099998</v>
      </c>
      <c r="BZ33" s="2765">
        <v>6612.9863243699992</v>
      </c>
      <c r="CA33" s="2763">
        <v>4430.4846853300005</v>
      </c>
      <c r="CB33" s="2765">
        <v>4155.7598372500006</v>
      </c>
      <c r="CC33" s="2765">
        <v>4819.2216424199996</v>
      </c>
      <c r="CD33" s="2763">
        <v>3831.3394111500002</v>
      </c>
      <c r="CE33" s="2762">
        <v>3299.8988711699994</v>
      </c>
      <c r="CF33" s="2762">
        <v>4254.4336567099999</v>
      </c>
      <c r="CG33" s="2766">
        <v>4250.5553933199999</v>
      </c>
      <c r="CH33" s="2762">
        <v>5298.3648979299996</v>
      </c>
      <c r="CI33" s="2762">
        <v>5060.1529607100001</v>
      </c>
      <c r="CJ33" s="2766">
        <v>4164.4179973700002</v>
      </c>
      <c r="CK33" s="2765">
        <v>4108.06192775</v>
      </c>
      <c r="CL33" s="2765">
        <v>5338.021898580002</v>
      </c>
      <c r="CM33" s="2763">
        <v>3429.6866857</v>
      </c>
      <c r="CN33" s="2765">
        <v>2569.1108121799994</v>
      </c>
      <c r="CO33" s="2765">
        <v>2916.3532765900004</v>
      </c>
      <c r="CP33" s="2763">
        <v>2709.1104913399995</v>
      </c>
      <c r="CQ33" s="2765">
        <v>3383.078826200001</v>
      </c>
      <c r="CR33" s="2765">
        <v>3153.9845520500003</v>
      </c>
      <c r="CS33" s="2763">
        <v>2987.0601985700005</v>
      </c>
      <c r="CT33" s="2763">
        <v>2341.0895604399998</v>
      </c>
      <c r="CU33" s="2763">
        <v>2499.7554132999999</v>
      </c>
      <c r="CV33" s="2763">
        <v>2916.64976682</v>
      </c>
      <c r="CW33" s="2753" t="s">
        <v>1751</v>
      </c>
      <c r="CX33" s="2763">
        <v>1687.5877958999999</v>
      </c>
      <c r="CY33" s="2763">
        <v>1025.72741832</v>
      </c>
      <c r="CZ33" s="2763">
        <v>1764.8885359199999</v>
      </c>
      <c r="DA33" s="2763">
        <v>2053.3261264100001</v>
      </c>
      <c r="DB33" s="2763">
        <v>1690.2892649699997</v>
      </c>
      <c r="DC33" s="2763">
        <v>2521.0261199700003</v>
      </c>
      <c r="DD33" s="2763">
        <v>2671.0784749600002</v>
      </c>
      <c r="DE33" s="2763">
        <v>2430.5109341700004</v>
      </c>
      <c r="DF33" s="2273">
        <v>2669.8747540200002</v>
      </c>
      <c r="DG33" s="2273">
        <v>2119.18596419</v>
      </c>
      <c r="DH33" s="2273">
        <v>1061.9389057899998</v>
      </c>
      <c r="DI33" s="2273">
        <v>1468.7315961499999</v>
      </c>
    </row>
    <row r="34" spans="1:113" ht="20.25" customHeight="1">
      <c r="A34" s="2726" t="s">
        <v>1772</v>
      </c>
      <c r="B34" s="2707">
        <v>2.23</v>
      </c>
      <c r="C34" s="2708">
        <v>2.5</v>
      </c>
      <c r="D34" s="2708">
        <v>0.62</v>
      </c>
      <c r="E34" s="2708">
        <v>0.08</v>
      </c>
      <c r="F34" s="2708">
        <v>25.29</v>
      </c>
      <c r="G34" s="2708">
        <v>2.31</v>
      </c>
      <c r="H34" s="2708">
        <v>1.65</v>
      </c>
      <c r="I34" s="2708">
        <v>0.05</v>
      </c>
      <c r="J34" s="2708">
        <v>0.04</v>
      </c>
      <c r="K34" s="2708">
        <v>0.01</v>
      </c>
      <c r="L34" s="2708">
        <v>24.69</v>
      </c>
      <c r="M34" s="2708">
        <v>2.2000000000000002</v>
      </c>
      <c r="N34" s="2708">
        <v>1.5</v>
      </c>
      <c r="O34" s="2708">
        <v>1.22</v>
      </c>
      <c r="P34" s="2708">
        <v>1.77</v>
      </c>
      <c r="Q34" s="2708">
        <v>6.16</v>
      </c>
      <c r="R34" s="2708">
        <v>22.34</v>
      </c>
      <c r="S34" s="2708">
        <v>1.01</v>
      </c>
      <c r="T34" s="2708">
        <v>1.39</v>
      </c>
      <c r="U34" s="2708">
        <v>2.0099999999999998</v>
      </c>
      <c r="V34" s="2708">
        <v>1.29</v>
      </c>
      <c r="W34" s="2708">
        <v>2.19</v>
      </c>
      <c r="X34" s="2708">
        <v>24.68</v>
      </c>
      <c r="Y34" s="2709">
        <v>0.63</v>
      </c>
      <c r="Z34" s="2726" t="s">
        <v>1772</v>
      </c>
      <c r="AA34" s="2710">
        <v>0</v>
      </c>
      <c r="AB34" s="2711">
        <v>0.6100000000000001</v>
      </c>
      <c r="AC34" s="2711">
        <v>0.77</v>
      </c>
      <c r="AD34" s="2711">
        <v>0.01</v>
      </c>
      <c r="AE34" s="2711">
        <v>22.89</v>
      </c>
      <c r="AF34" s="2711">
        <v>14.209999999999999</v>
      </c>
      <c r="AG34" s="2711">
        <v>31.213004640000001</v>
      </c>
      <c r="AH34" s="2711">
        <v>2.8121614299999997</v>
      </c>
      <c r="AI34" s="2711">
        <v>2.12</v>
      </c>
      <c r="AJ34" s="2711"/>
      <c r="AK34" s="2711">
        <v>34.090000000000003</v>
      </c>
      <c r="AL34" s="2711">
        <v>1.06</v>
      </c>
      <c r="AM34" s="2711">
        <v>0</v>
      </c>
      <c r="AN34" s="2711">
        <v>1.28</v>
      </c>
      <c r="AO34" s="2711">
        <v>2.14</v>
      </c>
      <c r="AP34" s="2722">
        <v>1.86</v>
      </c>
      <c r="AQ34" s="2722">
        <v>22.823075920000001</v>
      </c>
      <c r="AR34" s="2722">
        <v>12.24</v>
      </c>
      <c r="AS34" s="2722">
        <v>0</v>
      </c>
      <c r="AT34" s="2722">
        <v>1.53</v>
      </c>
      <c r="AU34" s="2711">
        <v>0</v>
      </c>
      <c r="AV34" s="2711">
        <v>2.8729999999999998</v>
      </c>
      <c r="AW34" s="2711">
        <v>33.51</v>
      </c>
      <c r="AX34" s="2713">
        <v>0</v>
      </c>
      <c r="AY34" s="2726" t="s">
        <v>1772</v>
      </c>
      <c r="AZ34" s="2710">
        <v>0.55000000000000004</v>
      </c>
      <c r="BA34" s="2711">
        <v>1.82</v>
      </c>
      <c r="BB34" s="2711">
        <v>0.73</v>
      </c>
      <c r="BC34" s="2711">
        <v>1.3</v>
      </c>
      <c r="BD34" s="2711">
        <v>22.85</v>
      </c>
      <c r="BE34" s="2711">
        <v>1.27</v>
      </c>
      <c r="BF34" s="2714">
        <v>0.44500000000000001</v>
      </c>
      <c r="BG34" s="2725">
        <v>2.23</v>
      </c>
      <c r="BH34" s="2725">
        <v>3.0300000000000002</v>
      </c>
      <c r="BI34" s="2730">
        <v>0</v>
      </c>
      <c r="BJ34" s="2757">
        <v>22.860949130000002</v>
      </c>
      <c r="BK34" s="2725">
        <v>0.01</v>
      </c>
      <c r="BL34" s="1020">
        <v>16.875</v>
      </c>
      <c r="BM34" s="1020">
        <v>4.5</v>
      </c>
      <c r="BN34" s="1020">
        <v>4.0199011100000002</v>
      </c>
      <c r="BO34" s="1020">
        <v>2.2362037900000002</v>
      </c>
      <c r="BP34" s="1020">
        <v>22.846789699999999</v>
      </c>
      <c r="BQ34" s="1020">
        <v>1.4956299999999999E-2</v>
      </c>
      <c r="BR34" s="1020">
        <v>16.88</v>
      </c>
      <c r="BS34" s="1020">
        <v>0</v>
      </c>
      <c r="BT34" s="1020">
        <v>0.67</v>
      </c>
      <c r="BU34" s="1020">
        <v>1.64</v>
      </c>
      <c r="BV34" s="1020">
        <v>20.85</v>
      </c>
      <c r="BW34" s="1021">
        <v>1.47</v>
      </c>
      <c r="BX34" s="2733" t="s">
        <v>1773</v>
      </c>
      <c r="BY34" s="2272">
        <v>4038.7348766200003</v>
      </c>
      <c r="BZ34" s="2272">
        <v>6254.4151490499999</v>
      </c>
      <c r="CA34" s="2273">
        <v>4091.5001332100001</v>
      </c>
      <c r="CB34" s="2272">
        <v>3637.8304962399998</v>
      </c>
      <c r="CC34" s="2272">
        <v>3819.63288521</v>
      </c>
      <c r="CD34" s="2273">
        <v>3330.74505998</v>
      </c>
      <c r="CE34" s="2272">
        <v>2954.10257211</v>
      </c>
      <c r="CF34" s="2272">
        <v>3650.1777544099996</v>
      </c>
      <c r="CG34" s="1025">
        <v>3558.6816227100003</v>
      </c>
      <c r="CH34" s="2272">
        <v>4914.3364467700003</v>
      </c>
      <c r="CI34" s="2272">
        <v>4395.2311861600001</v>
      </c>
      <c r="CJ34" s="1025">
        <v>3411.0318041800001</v>
      </c>
      <c r="CK34" s="2272">
        <v>3587.1496686199998</v>
      </c>
      <c r="CL34" s="2272">
        <v>4524.4799871100004</v>
      </c>
      <c r="CM34" s="2273">
        <v>2807.6816218899999</v>
      </c>
      <c r="CN34" s="2272">
        <v>2366.1620149099999</v>
      </c>
      <c r="CO34" s="2272">
        <v>2727.7062065099999</v>
      </c>
      <c r="CP34" s="2273">
        <v>2260.2248242999999</v>
      </c>
      <c r="CQ34" s="2272">
        <v>2825.6058141000003</v>
      </c>
      <c r="CR34" s="2272">
        <v>2813.2543339700001</v>
      </c>
      <c r="CS34" s="2273">
        <v>2406.0158959200003</v>
      </c>
      <c r="CT34" s="2273">
        <v>2187.1587700099999</v>
      </c>
      <c r="CU34" s="2273">
        <v>2197.26177181</v>
      </c>
      <c r="CV34" s="2273">
        <v>2629.74844893</v>
      </c>
      <c r="CW34" s="2733" t="s">
        <v>1773</v>
      </c>
      <c r="CX34" s="2273">
        <v>1288.2071951600001</v>
      </c>
      <c r="CY34" s="2273">
        <v>866.01366940000003</v>
      </c>
      <c r="CZ34" s="2273">
        <v>1354.10538924</v>
      </c>
      <c r="DA34" s="2273">
        <v>1180.36253642</v>
      </c>
      <c r="DB34" s="2273">
        <v>1282.8284105099999</v>
      </c>
      <c r="DC34" s="2273">
        <v>1833.8094936300001</v>
      </c>
      <c r="DD34" s="2273">
        <v>1583.89374292</v>
      </c>
      <c r="DE34" s="2273">
        <v>1473.2568372800001</v>
      </c>
      <c r="DF34" s="2273">
        <v>2054.7427777799999</v>
      </c>
      <c r="DG34" s="2273">
        <v>1549.5313089400001</v>
      </c>
      <c r="DH34" s="2273">
        <v>412.81005725</v>
      </c>
      <c r="DI34" s="2273">
        <v>938.77160892999996</v>
      </c>
    </row>
    <row r="35" spans="1:113" ht="20.25" customHeight="1">
      <c r="A35" s="2706" t="s">
        <v>1774</v>
      </c>
      <c r="B35" s="2707"/>
      <c r="C35" s="2708"/>
      <c r="D35" s="2708"/>
      <c r="E35" s="2708"/>
      <c r="F35" s="2708"/>
      <c r="G35" s="2708"/>
      <c r="H35" s="2708"/>
      <c r="I35" s="2708"/>
      <c r="J35" s="2708"/>
      <c r="K35" s="2708"/>
      <c r="L35" s="2708"/>
      <c r="M35" s="2708"/>
      <c r="N35" s="2708"/>
      <c r="O35" s="2708"/>
      <c r="P35" s="2708"/>
      <c r="Q35" s="2708"/>
      <c r="R35" s="2708"/>
      <c r="S35" s="2708"/>
      <c r="T35" s="2708"/>
      <c r="U35" s="2708"/>
      <c r="V35" s="2708"/>
      <c r="W35" s="2708"/>
      <c r="X35" s="2708"/>
      <c r="Y35" s="2709"/>
      <c r="Z35" s="2706" t="s">
        <v>1774</v>
      </c>
      <c r="AA35" s="2710"/>
      <c r="AB35" s="2711"/>
      <c r="AC35" s="2711"/>
      <c r="AD35" s="2711"/>
      <c r="AE35" s="2711"/>
      <c r="AF35" s="2711"/>
      <c r="AG35" s="2711"/>
      <c r="AH35" s="2711"/>
      <c r="AI35" s="2711"/>
      <c r="AJ35" s="2711"/>
      <c r="AK35" s="2711"/>
      <c r="AL35" s="2711"/>
      <c r="AM35" s="2711"/>
      <c r="AN35" s="2711"/>
      <c r="AO35" s="2711"/>
      <c r="AP35" s="2722"/>
      <c r="AQ35" s="2722"/>
      <c r="AR35" s="2722"/>
      <c r="AS35" s="2722"/>
      <c r="AT35" s="2722"/>
      <c r="AU35" s="2711"/>
      <c r="AV35" s="2711"/>
      <c r="AW35" s="2711"/>
      <c r="AX35" s="2713"/>
      <c r="AY35" s="2706" t="s">
        <v>1774</v>
      </c>
      <c r="AZ35" s="2710"/>
      <c r="BA35" s="2711"/>
      <c r="BB35" s="2711"/>
      <c r="BC35" s="2711"/>
      <c r="BD35" s="2711"/>
      <c r="BE35" s="2711">
        <v>0.06</v>
      </c>
      <c r="BF35" s="2714">
        <v>0.09</v>
      </c>
      <c r="BG35" s="2730">
        <v>0</v>
      </c>
      <c r="BH35" s="2730">
        <v>0</v>
      </c>
      <c r="BI35" s="2730">
        <v>0</v>
      </c>
      <c r="BJ35" s="2757"/>
      <c r="BK35" s="2730">
        <v>0</v>
      </c>
      <c r="BL35" s="2731"/>
      <c r="BM35" s="2731"/>
      <c r="BN35" s="2731"/>
      <c r="BO35" s="2731"/>
      <c r="BP35" s="2731"/>
      <c r="BQ35" s="2731"/>
      <c r="BR35" s="2731"/>
      <c r="BS35" s="2731"/>
      <c r="BT35" s="2731"/>
      <c r="BU35" s="2731"/>
      <c r="BV35" s="2731"/>
      <c r="BW35" s="2732"/>
      <c r="BX35" s="2733" t="s">
        <v>1775</v>
      </c>
      <c r="BY35" s="2272">
        <v>2989.4348766200001</v>
      </c>
      <c r="BZ35" s="2272">
        <v>3101.8651490500001</v>
      </c>
      <c r="CA35" s="2273">
        <v>3151.5937465900001</v>
      </c>
      <c r="CB35" s="2272">
        <v>2663.9198280000001</v>
      </c>
      <c r="CC35" s="2272">
        <v>2928.48501781</v>
      </c>
      <c r="CD35" s="2273">
        <v>2398.5532206999997</v>
      </c>
      <c r="CE35" s="2272">
        <v>2494.7560049399999</v>
      </c>
      <c r="CF35" s="2272">
        <v>3201.0977544099997</v>
      </c>
      <c r="CG35" s="1025">
        <v>2598.4466227100002</v>
      </c>
      <c r="CH35" s="2272">
        <v>3498.4764467700002</v>
      </c>
      <c r="CI35" s="2272">
        <v>2296.9305374099999</v>
      </c>
      <c r="CJ35" s="1025">
        <v>1241.13133969</v>
      </c>
      <c r="CK35" s="2272">
        <v>1987.4023431500002</v>
      </c>
      <c r="CL35" s="2272">
        <v>1197.1447609700001</v>
      </c>
      <c r="CM35" s="2273"/>
      <c r="CN35" s="2272"/>
      <c r="CO35" s="2272"/>
      <c r="CP35" s="2273"/>
      <c r="CQ35" s="2272"/>
      <c r="CR35" s="2272"/>
      <c r="CS35" s="2273"/>
      <c r="CT35" s="2273"/>
      <c r="CU35" s="2273"/>
      <c r="CV35" s="2273"/>
      <c r="CW35" s="2733" t="s">
        <v>1775</v>
      </c>
      <c r="CX35" s="2273"/>
      <c r="CY35" s="2273"/>
      <c r="CZ35" s="2273"/>
      <c r="DA35" s="2273"/>
      <c r="DB35" s="2273"/>
      <c r="DC35" s="2273"/>
      <c r="DD35" s="2273"/>
      <c r="DE35" s="2273"/>
      <c r="DF35" s="2273"/>
      <c r="DG35" s="2273"/>
      <c r="DH35" s="2273"/>
      <c r="DI35" s="2273"/>
    </row>
    <row r="36" spans="1:113" ht="20.25" customHeight="1">
      <c r="A36" s="2767" t="s">
        <v>1776</v>
      </c>
      <c r="B36" s="2707"/>
      <c r="C36" s="2708"/>
      <c r="D36" s="2708"/>
      <c r="E36" s="2708"/>
      <c r="F36" s="2708"/>
      <c r="G36" s="2708"/>
      <c r="H36" s="2708"/>
      <c r="I36" s="2708"/>
      <c r="J36" s="2708"/>
      <c r="K36" s="2708"/>
      <c r="L36" s="2708"/>
      <c r="M36" s="2708"/>
      <c r="N36" s="2708"/>
      <c r="O36" s="2708"/>
      <c r="P36" s="2708"/>
      <c r="Q36" s="2708"/>
      <c r="R36" s="2708"/>
      <c r="S36" s="2708"/>
      <c r="T36" s="2708"/>
      <c r="U36" s="2708"/>
      <c r="V36" s="2708"/>
      <c r="W36" s="2708"/>
      <c r="X36" s="2708"/>
      <c r="Y36" s="2709"/>
      <c r="Z36" s="2767" t="s">
        <v>1776</v>
      </c>
      <c r="AA36" s="2710"/>
      <c r="AB36" s="2711"/>
      <c r="AC36" s="2711"/>
      <c r="AD36" s="2711"/>
      <c r="AE36" s="2711"/>
      <c r="AF36" s="2711"/>
      <c r="AG36" s="2711"/>
      <c r="AH36" s="2711"/>
      <c r="AI36" s="2711">
        <v>472.47</v>
      </c>
      <c r="AJ36" s="2711">
        <v>0</v>
      </c>
      <c r="AK36" s="2711">
        <v>0</v>
      </c>
      <c r="AL36" s="2711">
        <v>0</v>
      </c>
      <c r="AM36" s="2711">
        <v>0</v>
      </c>
      <c r="AN36" s="2711">
        <v>0</v>
      </c>
      <c r="AO36" s="2711">
        <v>0</v>
      </c>
      <c r="AP36" s="2722">
        <v>0</v>
      </c>
      <c r="AQ36" s="2722">
        <v>0</v>
      </c>
      <c r="AR36" s="2722"/>
      <c r="AS36" s="2722"/>
      <c r="AT36" s="2722"/>
      <c r="AU36" s="2711"/>
      <c r="AV36" s="2711"/>
      <c r="AW36" s="2711"/>
      <c r="AX36" s="2713"/>
      <c r="AY36" s="2767" t="s">
        <v>1776</v>
      </c>
      <c r="AZ36" s="2710"/>
      <c r="BA36" s="2711"/>
      <c r="BB36" s="2711"/>
      <c r="BC36" s="2711"/>
      <c r="BD36" s="2711">
        <v>0</v>
      </c>
      <c r="BE36" s="2711">
        <v>0</v>
      </c>
      <c r="BF36" s="2730">
        <v>0</v>
      </c>
      <c r="BG36" s="2730">
        <v>0</v>
      </c>
      <c r="BH36" s="2730">
        <v>0</v>
      </c>
      <c r="BI36" s="2725"/>
      <c r="BJ36" s="2757"/>
      <c r="BK36" s="2730">
        <v>0</v>
      </c>
      <c r="BL36" s="2731"/>
      <c r="BM36" s="2731"/>
      <c r="BN36" s="2731"/>
      <c r="BO36" s="2731"/>
      <c r="BP36" s="2731"/>
      <c r="BQ36" s="2731"/>
      <c r="BR36" s="2731"/>
      <c r="BS36" s="2731"/>
      <c r="BT36" s="2731"/>
      <c r="BU36" s="2731"/>
      <c r="BV36" s="2731"/>
      <c r="BW36" s="2732"/>
      <c r="BX36" s="2717" t="s">
        <v>1777</v>
      </c>
      <c r="BY36" s="2720">
        <v>0</v>
      </c>
      <c r="BZ36" s="2720">
        <v>10.5</v>
      </c>
      <c r="CA36" s="2734">
        <v>101.95638662</v>
      </c>
      <c r="CB36" s="2720">
        <v>261.11066824</v>
      </c>
      <c r="CC36" s="2720">
        <v>271.31286739999996</v>
      </c>
      <c r="CD36" s="2734">
        <v>430.97683927999998</v>
      </c>
      <c r="CE36" s="2272">
        <v>274.41156717000001</v>
      </c>
      <c r="CF36" s="2272">
        <v>280</v>
      </c>
      <c r="CG36" s="1025">
        <v>325</v>
      </c>
      <c r="CH36" s="2272">
        <v>340</v>
      </c>
      <c r="CI36" s="2272">
        <v>375.09064875000001</v>
      </c>
      <c r="CJ36" s="1025">
        <v>641.46660345999999</v>
      </c>
      <c r="CK36" s="2720">
        <v>623.28050482000003</v>
      </c>
      <c r="CL36" s="2720">
        <v>121.03758723999999</v>
      </c>
      <c r="CM36" s="2734">
        <v>140</v>
      </c>
      <c r="CN36" s="2720">
        <v>120</v>
      </c>
      <c r="CO36" s="2720">
        <v>311.13304058</v>
      </c>
      <c r="CP36" s="2734">
        <v>24.373402370000001</v>
      </c>
      <c r="CQ36" s="2720">
        <v>123.65038472000001</v>
      </c>
      <c r="CR36" s="2720">
        <v>325.64567483999997</v>
      </c>
      <c r="CS36" s="2734"/>
      <c r="CT36" s="2734">
        <v>270</v>
      </c>
      <c r="CU36" s="2734">
        <v>355</v>
      </c>
      <c r="CV36" s="2734">
        <v>530</v>
      </c>
      <c r="CW36" s="2717" t="s">
        <v>1778</v>
      </c>
      <c r="CX36" s="2273"/>
      <c r="CY36" s="2273"/>
      <c r="CZ36" s="2273"/>
      <c r="DA36" s="2273"/>
      <c r="DB36" s="2273"/>
      <c r="DC36" s="2273"/>
      <c r="DD36" s="2273">
        <v>698.89374291999991</v>
      </c>
      <c r="DE36" s="2273">
        <v>1106.05063728</v>
      </c>
      <c r="DF36" s="2734">
        <v>1565.1927777799999</v>
      </c>
      <c r="DG36" s="2734">
        <v>352.14739261</v>
      </c>
      <c r="DH36" s="2734">
        <v>100</v>
      </c>
      <c r="DI36" s="2734">
        <v>345.37980485000003</v>
      </c>
    </row>
    <row r="37" spans="1:113" ht="20.25" customHeight="1">
      <c r="A37" s="2706" t="s">
        <v>1779</v>
      </c>
      <c r="B37" s="2707">
        <v>0</v>
      </c>
      <c r="C37" s="2708">
        <v>0</v>
      </c>
      <c r="D37" s="2708">
        <v>0</v>
      </c>
      <c r="E37" s="2708">
        <v>0</v>
      </c>
      <c r="F37" s="2708">
        <v>0</v>
      </c>
      <c r="G37" s="2708">
        <v>0</v>
      </c>
      <c r="H37" s="2708">
        <v>0</v>
      </c>
      <c r="I37" s="2708">
        <v>0</v>
      </c>
      <c r="J37" s="2708">
        <v>0</v>
      </c>
      <c r="K37" s="2708">
        <v>0</v>
      </c>
      <c r="L37" s="2708">
        <v>0</v>
      </c>
      <c r="M37" s="2708">
        <v>0</v>
      </c>
      <c r="N37" s="2708">
        <v>0</v>
      </c>
      <c r="O37" s="2708">
        <v>0</v>
      </c>
      <c r="P37" s="2708">
        <v>0</v>
      </c>
      <c r="Q37" s="2708">
        <v>0</v>
      </c>
      <c r="R37" s="2708">
        <v>0</v>
      </c>
      <c r="S37" s="2708">
        <v>0</v>
      </c>
      <c r="T37" s="2708">
        <v>0</v>
      </c>
      <c r="U37" s="2708">
        <v>0</v>
      </c>
      <c r="V37" s="2708">
        <v>0</v>
      </c>
      <c r="W37" s="2708">
        <v>0</v>
      </c>
      <c r="X37" s="2708">
        <v>0</v>
      </c>
      <c r="Y37" s="2709">
        <v>0</v>
      </c>
      <c r="Z37" s="2706" t="s">
        <v>1779</v>
      </c>
      <c r="AA37" s="2710"/>
      <c r="AB37" s="2711"/>
      <c r="AC37" s="2711"/>
      <c r="AD37" s="2711"/>
      <c r="AE37" s="2711"/>
      <c r="AF37" s="2711"/>
      <c r="AG37" s="2711"/>
      <c r="AH37" s="2711"/>
      <c r="AI37" s="2711">
        <v>19.11</v>
      </c>
      <c r="AJ37" s="2711">
        <v>0</v>
      </c>
      <c r="AK37" s="2711">
        <v>0</v>
      </c>
      <c r="AL37" s="2711">
        <v>0</v>
      </c>
      <c r="AM37" s="2711">
        <v>0</v>
      </c>
      <c r="AN37" s="2711">
        <v>12.21</v>
      </c>
      <c r="AO37" s="2711">
        <v>8.7899999999999991</v>
      </c>
      <c r="AP37" s="2722">
        <v>2.48</v>
      </c>
      <c r="AQ37" s="2722">
        <v>2.27</v>
      </c>
      <c r="AR37" s="2722">
        <v>10.1</v>
      </c>
      <c r="AS37" s="2722">
        <v>7.23</v>
      </c>
      <c r="AT37" s="2722">
        <v>1.68</v>
      </c>
      <c r="AU37" s="2722">
        <v>0.73</v>
      </c>
      <c r="AV37" s="2711">
        <v>10.24</v>
      </c>
      <c r="AW37" s="2711">
        <v>5.22</v>
      </c>
      <c r="AX37" s="2713">
        <v>8.73</v>
      </c>
      <c r="AY37" s="2706" t="s">
        <v>1779</v>
      </c>
      <c r="AZ37" s="2710">
        <v>2.67037843</v>
      </c>
      <c r="BA37" s="2711">
        <v>8.7799999999999994</v>
      </c>
      <c r="BB37" s="2711">
        <v>10.6</v>
      </c>
      <c r="BC37" s="2711">
        <v>17.66</v>
      </c>
      <c r="BD37" s="2711">
        <v>0.57999999999999996</v>
      </c>
      <c r="BE37" s="2711">
        <v>10.35</v>
      </c>
      <c r="BF37" s="2714">
        <v>4.1100000000000003</v>
      </c>
      <c r="BG37" s="2725">
        <v>3.38</v>
      </c>
      <c r="BH37" s="2725">
        <v>4.41</v>
      </c>
      <c r="BI37" s="2725">
        <v>13.44</v>
      </c>
      <c r="BJ37" s="2757">
        <v>1.60361091</v>
      </c>
      <c r="BK37" s="2725"/>
      <c r="BL37" s="2731">
        <v>1.01</v>
      </c>
      <c r="BM37" s="2731">
        <v>1.86</v>
      </c>
      <c r="BN37" s="1020">
        <v>1.44719145</v>
      </c>
      <c r="BO37" s="1020">
        <v>16.325833660000001</v>
      </c>
      <c r="BP37" s="1020">
        <v>11.28399014</v>
      </c>
      <c r="BQ37" s="1020">
        <v>1.4</v>
      </c>
      <c r="BR37" s="1020">
        <v>4.63</v>
      </c>
      <c r="BS37" s="1020">
        <v>20.600655209999999</v>
      </c>
      <c r="BT37" s="1020">
        <v>2.94</v>
      </c>
      <c r="BU37" s="1020">
        <v>2.17</v>
      </c>
      <c r="BV37" s="1020">
        <v>12.58</v>
      </c>
      <c r="BW37" s="1021">
        <v>4.71</v>
      </c>
      <c r="BX37" s="2717" t="s">
        <v>1780</v>
      </c>
      <c r="BY37" s="2720">
        <v>556.29999999999995</v>
      </c>
      <c r="BZ37" s="2720">
        <v>567.04999999999995</v>
      </c>
      <c r="CA37" s="2734">
        <v>560.95000000000005</v>
      </c>
      <c r="CB37" s="2720">
        <v>712.8</v>
      </c>
      <c r="CC37" s="2720">
        <v>619.83500000000004</v>
      </c>
      <c r="CD37" s="2734">
        <v>501.21499999999997</v>
      </c>
      <c r="CE37" s="2272">
        <v>184.935</v>
      </c>
      <c r="CF37" s="2272">
        <v>169.08</v>
      </c>
      <c r="CG37" s="1025">
        <v>143.23500000000001</v>
      </c>
      <c r="CH37" s="2272">
        <v>178.86</v>
      </c>
      <c r="CI37" s="2272">
        <v>145.71</v>
      </c>
      <c r="CJ37" s="1025">
        <v>110.35247966</v>
      </c>
      <c r="CK37" s="2720">
        <v>184.66682065000001</v>
      </c>
      <c r="CL37" s="2720">
        <v>371.4</v>
      </c>
      <c r="CM37" s="2734">
        <v>301.62</v>
      </c>
      <c r="CN37" s="2720">
        <v>370.44</v>
      </c>
      <c r="CO37" s="2720">
        <v>309.93</v>
      </c>
      <c r="CP37" s="2734">
        <v>287.35500000000002</v>
      </c>
      <c r="CQ37" s="2720">
        <v>399.99</v>
      </c>
      <c r="CR37" s="2720">
        <v>531.01</v>
      </c>
      <c r="CS37" s="2734">
        <v>312.60000000000002</v>
      </c>
      <c r="CT37" s="2734">
        <v>446.46</v>
      </c>
      <c r="CU37" s="2734">
        <v>246.88</v>
      </c>
      <c r="CV37" s="2734">
        <v>180.86363</v>
      </c>
      <c r="CW37" s="2717" t="s">
        <v>1780</v>
      </c>
      <c r="CX37" s="2734">
        <v>15.49</v>
      </c>
      <c r="CY37" s="2734"/>
      <c r="CZ37" s="2734"/>
      <c r="DA37" s="2734"/>
      <c r="DB37" s="2734"/>
      <c r="DC37" s="2734"/>
      <c r="DD37" s="2734"/>
      <c r="DE37" s="2734"/>
      <c r="DF37" s="2734"/>
      <c r="DG37" s="2734"/>
      <c r="DH37" s="2734">
        <v>3.3919999999999999</v>
      </c>
      <c r="DI37" s="2734">
        <v>39.54</v>
      </c>
    </row>
    <row r="38" spans="1:113" ht="20.25" customHeight="1">
      <c r="A38" s="2706" t="s">
        <v>1781</v>
      </c>
      <c r="B38" s="2707">
        <v>323.87</v>
      </c>
      <c r="C38" s="2708">
        <v>393.06</v>
      </c>
      <c r="D38" s="2708">
        <v>140.06</v>
      </c>
      <c r="E38" s="2708">
        <v>287.76</v>
      </c>
      <c r="F38" s="2708">
        <v>235.1</v>
      </c>
      <c r="G38" s="2708">
        <v>286.29000000000002</v>
      </c>
      <c r="H38" s="2708">
        <v>347.25</v>
      </c>
      <c r="I38" s="2708">
        <v>360.54</v>
      </c>
      <c r="J38" s="2708">
        <v>168.3</v>
      </c>
      <c r="K38" s="2708">
        <v>379.69</v>
      </c>
      <c r="L38" s="2708">
        <v>264.48</v>
      </c>
      <c r="M38" s="2708">
        <v>1183.8399999999999</v>
      </c>
      <c r="N38" s="2708">
        <v>510.26</v>
      </c>
      <c r="O38" s="2708">
        <v>279.44</v>
      </c>
      <c r="P38" s="2708">
        <v>56.38</v>
      </c>
      <c r="Q38" s="2708">
        <v>186.34</v>
      </c>
      <c r="R38" s="2708">
        <v>235.93</v>
      </c>
      <c r="S38" s="2708">
        <v>648.15</v>
      </c>
      <c r="T38" s="2708">
        <v>206.3</v>
      </c>
      <c r="U38" s="2708">
        <v>542.73</v>
      </c>
      <c r="V38" s="2708">
        <v>483.52</v>
      </c>
      <c r="W38" s="2708">
        <v>327.60000000000002</v>
      </c>
      <c r="X38" s="2708">
        <v>284.94</v>
      </c>
      <c r="Y38" s="2709">
        <v>837.87</v>
      </c>
      <c r="Z38" s="2706" t="s">
        <v>1781</v>
      </c>
      <c r="AA38" s="2710">
        <v>191.35999999999999</v>
      </c>
      <c r="AB38" s="2711">
        <v>694.4</v>
      </c>
      <c r="AC38" s="2711">
        <v>342.41</v>
      </c>
      <c r="AD38" s="2711">
        <v>205.56299999999999</v>
      </c>
      <c r="AE38" s="2711">
        <v>529.87</v>
      </c>
      <c r="AF38" s="2711">
        <v>332.41</v>
      </c>
      <c r="AG38" s="2711">
        <v>613.33000000000004</v>
      </c>
      <c r="AH38" s="2711">
        <v>468.2</v>
      </c>
      <c r="AI38" s="2711">
        <v>244.66000000000003</v>
      </c>
      <c r="AJ38" s="2711">
        <v>518.87044836999996</v>
      </c>
      <c r="AK38" s="2711">
        <v>183.76000000000002</v>
      </c>
      <c r="AL38" s="2711">
        <v>1573.93</v>
      </c>
      <c r="AM38" s="2711">
        <v>510.83</v>
      </c>
      <c r="AN38" s="2711">
        <v>520.88</v>
      </c>
      <c r="AO38" s="2711">
        <v>213.48</v>
      </c>
      <c r="AP38" s="2722">
        <v>522.83000000000004</v>
      </c>
      <c r="AQ38" s="2722">
        <v>135.19831145000001</v>
      </c>
      <c r="AR38" s="2722">
        <v>510.29</v>
      </c>
      <c r="AS38" s="2722">
        <v>421.77</v>
      </c>
      <c r="AT38" s="2722">
        <v>453.91999999999996</v>
      </c>
      <c r="AU38" s="2722">
        <v>684.5200000000001</v>
      </c>
      <c r="AV38" s="2722">
        <v>820.81999999999994</v>
      </c>
      <c r="AW38" s="2722">
        <v>731.18000000000006</v>
      </c>
      <c r="AX38" s="2723">
        <v>189.89999999999998</v>
      </c>
      <c r="AY38" s="2706" t="s">
        <v>1781</v>
      </c>
      <c r="AZ38" s="2724">
        <v>353.65026999999998</v>
      </c>
      <c r="BA38" s="2722">
        <v>735.71999999999991</v>
      </c>
      <c r="BB38" s="2722">
        <v>407.33</v>
      </c>
      <c r="BC38" s="2722">
        <v>266.84999999999997</v>
      </c>
      <c r="BD38" s="2722">
        <v>153.29</v>
      </c>
      <c r="BE38" s="2722">
        <v>256.54000000000002</v>
      </c>
      <c r="BF38" s="2725">
        <v>466.21999999999997</v>
      </c>
      <c r="BG38" s="2725">
        <v>547.34999999999991</v>
      </c>
      <c r="BH38" s="2725">
        <v>287.65999999999997</v>
      </c>
      <c r="BI38" s="2725">
        <v>475.83</v>
      </c>
      <c r="BJ38" s="2757">
        <v>2138.3295594399997</v>
      </c>
      <c r="BK38" s="2725">
        <v>686.55</v>
      </c>
      <c r="BL38" s="1020">
        <v>457.74235676000001</v>
      </c>
      <c r="BM38" s="1020">
        <v>658.38000000000011</v>
      </c>
      <c r="BN38" s="1020">
        <v>318.12424053000001</v>
      </c>
      <c r="BO38" s="1020">
        <v>415.73630382000005</v>
      </c>
      <c r="BP38" s="1020">
        <v>352.32192632999994</v>
      </c>
      <c r="BQ38" s="1020">
        <v>725.25599999999997</v>
      </c>
      <c r="BR38" s="1020">
        <v>418.53790967999998</v>
      </c>
      <c r="BS38" s="1020">
        <v>433.04029508000002</v>
      </c>
      <c r="BT38" s="1020">
        <v>463.45</v>
      </c>
      <c r="BU38" s="1020">
        <v>171.64</v>
      </c>
      <c r="BV38" s="1020">
        <v>430.07</v>
      </c>
      <c r="BW38" s="1021">
        <v>427.81000000000006</v>
      </c>
      <c r="BX38" s="2717" t="s">
        <v>1782</v>
      </c>
      <c r="BY38" s="2720">
        <v>493</v>
      </c>
      <c r="BZ38" s="2720">
        <v>2575</v>
      </c>
      <c r="CA38" s="2734">
        <v>277</v>
      </c>
      <c r="CB38" s="2720">
        <v>0</v>
      </c>
      <c r="CC38" s="2720">
        <v>0</v>
      </c>
      <c r="CD38" s="2734">
        <v>0</v>
      </c>
      <c r="CE38" s="2272">
        <v>0</v>
      </c>
      <c r="CF38" s="2272">
        <v>0</v>
      </c>
      <c r="CG38" s="1025">
        <v>492</v>
      </c>
      <c r="CH38" s="2272">
        <v>897</v>
      </c>
      <c r="CI38" s="2272">
        <v>1577.5</v>
      </c>
      <c r="CJ38" s="1025">
        <v>1418.0813813699999</v>
      </c>
      <c r="CK38" s="2720">
        <v>791.8</v>
      </c>
      <c r="CL38" s="2720">
        <v>2334.8976388999999</v>
      </c>
      <c r="CM38" s="2734">
        <v>1866.06162189</v>
      </c>
      <c r="CN38" s="2720">
        <v>1375.7220149100001</v>
      </c>
      <c r="CO38" s="2720">
        <v>1856.6431659299999</v>
      </c>
      <c r="CP38" s="2734">
        <v>1448.49642193</v>
      </c>
      <c r="CQ38" s="2720">
        <v>1801.9654293800002</v>
      </c>
      <c r="CR38" s="2720">
        <v>1656.5986591300002</v>
      </c>
      <c r="CS38" s="2734">
        <v>1393.4158959200001</v>
      </c>
      <c r="CT38" s="2734">
        <v>1220.6987700100001</v>
      </c>
      <c r="CU38" s="2734">
        <v>1545.3817718099999</v>
      </c>
      <c r="CV38" s="2734">
        <v>1018.8848189299999</v>
      </c>
      <c r="CW38" s="2717" t="s">
        <v>1782</v>
      </c>
      <c r="CX38" s="2734">
        <v>972.71719515999996</v>
      </c>
      <c r="CY38" s="2734">
        <v>676.01366940000003</v>
      </c>
      <c r="CZ38" s="2734">
        <v>1104.10538924</v>
      </c>
      <c r="DA38" s="2734">
        <v>780.36253641999997</v>
      </c>
      <c r="DB38" s="2734">
        <v>782.82847050999999</v>
      </c>
      <c r="DC38" s="2734">
        <v>1283.8094936300001</v>
      </c>
      <c r="DD38" s="2734">
        <v>510</v>
      </c>
      <c r="DE38" s="2734">
        <v>59</v>
      </c>
      <c r="DF38" s="2734">
        <v>31.5</v>
      </c>
      <c r="DG38" s="2734">
        <v>39.762541130000002</v>
      </c>
      <c r="DH38" s="2734">
        <v>36</v>
      </c>
      <c r="DI38" s="2734">
        <v>28.5</v>
      </c>
    </row>
    <row r="39" spans="1:113" ht="20.25" customHeight="1">
      <c r="A39" s="2726" t="s">
        <v>1783</v>
      </c>
      <c r="B39" s="2707">
        <v>3.75</v>
      </c>
      <c r="C39" s="2708">
        <v>74.790000000000006</v>
      </c>
      <c r="D39" s="2708">
        <v>42.31</v>
      </c>
      <c r="E39" s="2708">
        <v>49.74</v>
      </c>
      <c r="F39" s="2708">
        <v>20.32</v>
      </c>
      <c r="G39" s="2708">
        <v>14.91</v>
      </c>
      <c r="H39" s="2708">
        <v>12.56</v>
      </c>
      <c r="I39" s="2708">
        <v>174.38</v>
      </c>
      <c r="J39" s="2708">
        <v>5.87</v>
      </c>
      <c r="K39" s="2708">
        <v>22.02</v>
      </c>
      <c r="L39" s="2708">
        <v>21.06</v>
      </c>
      <c r="M39" s="2708">
        <v>30.11</v>
      </c>
      <c r="N39" s="2708">
        <v>27.2</v>
      </c>
      <c r="O39" s="2708">
        <v>125.01</v>
      </c>
      <c r="P39" s="2708">
        <v>31.64</v>
      </c>
      <c r="Q39" s="2708">
        <v>35.729999999999997</v>
      </c>
      <c r="R39" s="2708">
        <v>1.39</v>
      </c>
      <c r="S39" s="2708">
        <v>92.32</v>
      </c>
      <c r="T39" s="2708">
        <v>30.08</v>
      </c>
      <c r="U39" s="2708">
        <v>16.05</v>
      </c>
      <c r="V39" s="2708">
        <v>38.409999999999997</v>
      </c>
      <c r="W39" s="2708">
        <v>80.61</v>
      </c>
      <c r="X39" s="2708">
        <v>13.57</v>
      </c>
      <c r="Y39" s="2709">
        <v>3.48</v>
      </c>
      <c r="Z39" s="2726" t="s">
        <v>1783</v>
      </c>
      <c r="AA39" s="2710">
        <v>66.009999999999991</v>
      </c>
      <c r="AB39" s="2711">
        <v>77.2</v>
      </c>
      <c r="AC39" s="2711">
        <v>32.83</v>
      </c>
      <c r="AD39" s="2711">
        <v>15.58</v>
      </c>
      <c r="AE39" s="2711">
        <v>0.62</v>
      </c>
      <c r="AF39" s="2711">
        <v>88.210000000000008</v>
      </c>
      <c r="AG39" s="2711">
        <v>5.92</v>
      </c>
      <c r="AH39" s="2711">
        <v>109.97</v>
      </c>
      <c r="AI39" s="2711">
        <v>32.58</v>
      </c>
      <c r="AJ39" s="2711">
        <v>62.47</v>
      </c>
      <c r="AK39" s="2711">
        <v>6.9</v>
      </c>
      <c r="AL39" s="2711">
        <v>52.129999999999995</v>
      </c>
      <c r="AM39" s="2711">
        <v>60.43</v>
      </c>
      <c r="AN39" s="2711">
        <v>20.260000000000002</v>
      </c>
      <c r="AO39" s="2711">
        <v>90.38</v>
      </c>
      <c r="AP39" s="2722">
        <v>28.75</v>
      </c>
      <c r="AQ39" s="2722">
        <v>16.336177580000001</v>
      </c>
      <c r="AR39" s="2722">
        <v>28.16</v>
      </c>
      <c r="AS39" s="2722">
        <v>22.58</v>
      </c>
      <c r="AT39" s="2722">
        <v>55.7</v>
      </c>
      <c r="AU39" s="2722">
        <v>50.51</v>
      </c>
      <c r="AV39" s="2727">
        <v>519.52</v>
      </c>
      <c r="AW39" s="2711">
        <v>28.58</v>
      </c>
      <c r="AX39" s="2713">
        <v>69.209999999999994</v>
      </c>
      <c r="AY39" s="2726" t="s">
        <v>1783</v>
      </c>
      <c r="AZ39" s="2710">
        <v>6.68</v>
      </c>
      <c r="BA39" s="2711">
        <v>53.83</v>
      </c>
      <c r="BB39" s="2711">
        <v>48.66</v>
      </c>
      <c r="BC39" s="2711">
        <v>14.9</v>
      </c>
      <c r="BD39" s="2711">
        <v>0.32</v>
      </c>
      <c r="BE39" s="2711">
        <v>2.08</v>
      </c>
      <c r="BF39" s="2714">
        <v>29.32</v>
      </c>
      <c r="BG39" s="2725">
        <v>106.28</v>
      </c>
      <c r="BH39" s="2725">
        <v>38</v>
      </c>
      <c r="BI39" s="2725">
        <v>110.88</v>
      </c>
      <c r="BJ39" s="2757">
        <v>10.72</v>
      </c>
      <c r="BK39" s="2725">
        <v>37.729999999999997</v>
      </c>
      <c r="BL39" s="1020">
        <v>77.937472450000001</v>
      </c>
      <c r="BM39" s="1020">
        <v>45.980000000000004</v>
      </c>
      <c r="BN39" s="1020">
        <v>30.466863529999998</v>
      </c>
      <c r="BO39" s="1020">
        <v>116.11610220999999</v>
      </c>
      <c r="BP39" s="1020">
        <v>24.05</v>
      </c>
      <c r="BQ39" s="1020">
        <v>14.42</v>
      </c>
      <c r="BR39" s="1020">
        <v>13.87790968</v>
      </c>
      <c r="BS39" s="1020">
        <v>125.42919177</v>
      </c>
      <c r="BT39" s="1020">
        <v>99.46</v>
      </c>
      <c r="BU39" s="1020">
        <v>34.32</v>
      </c>
      <c r="BV39" s="1020">
        <v>51.15</v>
      </c>
      <c r="BW39" s="1021">
        <v>14.09</v>
      </c>
      <c r="BX39" s="2717" t="s">
        <v>1784</v>
      </c>
      <c r="BY39" s="2272">
        <v>0</v>
      </c>
      <c r="BZ39" s="2720">
        <v>0</v>
      </c>
      <c r="CA39" s="2734">
        <v>0</v>
      </c>
      <c r="CB39" s="2720">
        <v>0</v>
      </c>
      <c r="CC39" s="2720">
        <v>0</v>
      </c>
      <c r="CD39" s="2734">
        <v>0</v>
      </c>
      <c r="CE39" s="2272">
        <v>0</v>
      </c>
      <c r="CF39" s="2272">
        <v>0</v>
      </c>
      <c r="CG39" s="1025">
        <v>0</v>
      </c>
      <c r="CH39" s="2272">
        <v>0</v>
      </c>
      <c r="CI39" s="2272">
        <v>0</v>
      </c>
      <c r="CJ39" s="1025">
        <v>0</v>
      </c>
      <c r="CK39" s="2272">
        <v>0</v>
      </c>
      <c r="CL39" s="2720">
        <v>500</v>
      </c>
      <c r="CM39" s="2734">
        <v>500</v>
      </c>
      <c r="CN39" s="2272">
        <v>500</v>
      </c>
      <c r="CO39" s="2720">
        <v>250</v>
      </c>
      <c r="CP39" s="2734">
        <v>500</v>
      </c>
      <c r="CQ39" s="2272">
        <v>500</v>
      </c>
      <c r="CR39" s="2720">
        <v>300</v>
      </c>
      <c r="CS39" s="2734">
        <v>700</v>
      </c>
      <c r="CT39" s="2734">
        <v>250</v>
      </c>
      <c r="CU39" s="2734">
        <v>50</v>
      </c>
      <c r="CV39" s="2734">
        <v>900</v>
      </c>
      <c r="CW39" s="2717" t="s">
        <v>1784</v>
      </c>
      <c r="CX39" s="2734">
        <v>300</v>
      </c>
      <c r="CY39" s="2734">
        <v>190</v>
      </c>
      <c r="CZ39" s="2734">
        <v>250</v>
      </c>
      <c r="DA39" s="2734">
        <v>400</v>
      </c>
      <c r="DB39" s="2734">
        <v>499.99993999999998</v>
      </c>
      <c r="DC39" s="2734">
        <v>550</v>
      </c>
      <c r="DD39" s="2734">
        <v>375</v>
      </c>
      <c r="DE39" s="2734">
        <v>308.20620000000002</v>
      </c>
      <c r="DF39" s="2734">
        <v>458.05</v>
      </c>
      <c r="DG39" s="2734">
        <v>1157.6213752000001</v>
      </c>
      <c r="DH39" s="2734">
        <v>273.41805725</v>
      </c>
      <c r="DI39" s="2734">
        <v>525.35180407999997</v>
      </c>
    </row>
    <row r="40" spans="1:113" ht="20.25" customHeight="1">
      <c r="A40" s="2726" t="s">
        <v>1785</v>
      </c>
      <c r="B40" s="2707"/>
      <c r="C40" s="2708"/>
      <c r="D40" s="2708"/>
      <c r="E40" s="2708"/>
      <c r="F40" s="2708"/>
      <c r="G40" s="2708"/>
      <c r="H40" s="2708"/>
      <c r="I40" s="2708"/>
      <c r="J40" s="2708"/>
      <c r="K40" s="2708"/>
      <c r="L40" s="2708"/>
      <c r="M40" s="2708"/>
      <c r="N40" s="2708"/>
      <c r="O40" s="2708"/>
      <c r="P40" s="2708"/>
      <c r="Q40" s="2708"/>
      <c r="R40" s="2708"/>
      <c r="S40" s="2708"/>
      <c r="T40" s="2708"/>
      <c r="U40" s="2708"/>
      <c r="V40" s="2708"/>
      <c r="W40" s="2708"/>
      <c r="X40" s="2708"/>
      <c r="Y40" s="2709"/>
      <c r="Z40" s="2726" t="s">
        <v>1785</v>
      </c>
      <c r="AA40" s="2710"/>
      <c r="AB40" s="2711"/>
      <c r="AC40" s="2711"/>
      <c r="AD40" s="2711"/>
      <c r="AE40" s="2711"/>
      <c r="AF40" s="2711"/>
      <c r="AG40" s="2711"/>
      <c r="AH40" s="2711"/>
      <c r="AI40" s="2711"/>
      <c r="AJ40" s="2711"/>
      <c r="AK40" s="2711"/>
      <c r="AL40" s="2711"/>
      <c r="AM40" s="2711"/>
      <c r="AN40" s="2711"/>
      <c r="AO40" s="2711"/>
      <c r="AP40" s="2722"/>
      <c r="AQ40" s="2722"/>
      <c r="AR40" s="2722"/>
      <c r="AS40" s="2722"/>
      <c r="AT40" s="2722"/>
      <c r="AU40" s="2722"/>
      <c r="AV40" s="2727"/>
      <c r="AW40" s="2711"/>
      <c r="AX40" s="2713"/>
      <c r="AY40" s="2726" t="s">
        <v>1785</v>
      </c>
      <c r="AZ40" s="2710">
        <v>6.12</v>
      </c>
      <c r="BA40" s="2711">
        <v>6.14</v>
      </c>
      <c r="BB40" s="2711">
        <v>9.77</v>
      </c>
      <c r="BC40" s="2711">
        <v>10.73</v>
      </c>
      <c r="BD40" s="2711">
        <v>5.75</v>
      </c>
      <c r="BE40" s="2711">
        <v>4.34</v>
      </c>
      <c r="BF40" s="2714">
        <v>7.77</v>
      </c>
      <c r="BG40" s="2725">
        <v>11.68</v>
      </c>
      <c r="BH40" s="2725">
        <v>20.84</v>
      </c>
      <c r="BI40" s="2725">
        <v>8.76</v>
      </c>
      <c r="BJ40" s="2757">
        <v>14.11</v>
      </c>
      <c r="BK40" s="2725">
        <v>3.39</v>
      </c>
      <c r="BL40" s="1020">
        <v>7.9382189600000004</v>
      </c>
      <c r="BM40" s="1020">
        <v>16.39</v>
      </c>
      <c r="BN40" s="1020">
        <v>2.9169509200000001</v>
      </c>
      <c r="BO40" s="1020">
        <v>18.83946808</v>
      </c>
      <c r="BP40" s="1020">
        <v>5.4586160999999995</v>
      </c>
      <c r="BQ40" s="1020">
        <v>6.0759999999999996</v>
      </c>
      <c r="BR40" s="1020">
        <v>6.0750000000000002</v>
      </c>
      <c r="BS40" s="1020">
        <v>8.74</v>
      </c>
      <c r="BT40" s="1020">
        <v>65.05</v>
      </c>
      <c r="BU40" s="1020">
        <v>27.75</v>
      </c>
      <c r="BV40" s="1020">
        <v>7.63</v>
      </c>
      <c r="BW40" s="1021">
        <v>14.48</v>
      </c>
      <c r="BX40" s="2717" t="s">
        <v>1786</v>
      </c>
      <c r="BY40" s="2720">
        <v>0</v>
      </c>
      <c r="BZ40" s="2272">
        <v>0</v>
      </c>
      <c r="CA40" s="2734">
        <v>0</v>
      </c>
      <c r="CB40" s="2272">
        <v>0</v>
      </c>
      <c r="CC40" s="2272">
        <v>0</v>
      </c>
      <c r="CD40" s="2734">
        <v>0</v>
      </c>
      <c r="CE40" s="2272">
        <v>0</v>
      </c>
      <c r="CF40" s="2272">
        <v>0</v>
      </c>
      <c r="CG40" s="1025">
        <v>0</v>
      </c>
      <c r="CH40" s="2272">
        <v>0</v>
      </c>
      <c r="CI40" s="2272">
        <v>0</v>
      </c>
      <c r="CJ40" s="1025">
        <v>0</v>
      </c>
      <c r="CK40" s="2720">
        <v>0</v>
      </c>
      <c r="CL40" s="2272">
        <v>0</v>
      </c>
      <c r="CM40" s="2734">
        <v>0</v>
      </c>
      <c r="CN40" s="2720">
        <v>0</v>
      </c>
      <c r="CO40" s="2272">
        <v>0</v>
      </c>
      <c r="CP40" s="2734">
        <v>0</v>
      </c>
      <c r="CQ40" s="2720">
        <v>0</v>
      </c>
      <c r="CR40" s="2272">
        <v>0</v>
      </c>
      <c r="CS40" s="2734">
        <v>0</v>
      </c>
      <c r="CT40" s="2734">
        <v>0</v>
      </c>
      <c r="CU40" s="2734">
        <v>0</v>
      </c>
      <c r="CV40" s="2734">
        <v>0</v>
      </c>
      <c r="CW40" s="2717" t="s">
        <v>1786</v>
      </c>
      <c r="CX40" s="2734"/>
      <c r="CY40" s="2734"/>
      <c r="CZ40" s="2734"/>
      <c r="DA40" s="2734"/>
      <c r="DB40" s="2734"/>
      <c r="DC40" s="2734"/>
      <c r="DD40" s="2734"/>
      <c r="DE40" s="2734"/>
      <c r="DF40" s="2734"/>
      <c r="DG40" s="2734"/>
      <c r="DH40" s="2734"/>
      <c r="DI40" s="2734"/>
    </row>
    <row r="41" spans="1:113" ht="20.25" customHeight="1">
      <c r="A41" s="2726" t="s">
        <v>1787</v>
      </c>
      <c r="B41" s="2707">
        <v>50.84</v>
      </c>
      <c r="C41" s="2708">
        <v>46.6</v>
      </c>
      <c r="D41" s="2708">
        <v>35.869999999999997</v>
      </c>
      <c r="E41" s="2708">
        <v>72.819999999999993</v>
      </c>
      <c r="F41" s="2708">
        <v>10.31</v>
      </c>
      <c r="G41" s="2708">
        <v>55.63</v>
      </c>
      <c r="H41" s="2708">
        <v>80.48</v>
      </c>
      <c r="I41" s="2708">
        <v>28.6</v>
      </c>
      <c r="J41" s="2708">
        <v>42.5</v>
      </c>
      <c r="K41" s="2708">
        <v>82.78</v>
      </c>
      <c r="L41" s="2708">
        <v>51.01</v>
      </c>
      <c r="M41" s="2708">
        <v>196.56</v>
      </c>
      <c r="N41" s="2708">
        <v>119.47</v>
      </c>
      <c r="O41" s="2708">
        <v>14.12</v>
      </c>
      <c r="P41" s="2708">
        <v>13.93</v>
      </c>
      <c r="Q41" s="2708">
        <v>28.69</v>
      </c>
      <c r="R41" s="2708">
        <v>7.73</v>
      </c>
      <c r="S41" s="2708">
        <v>161.33000000000001</v>
      </c>
      <c r="T41" s="2708">
        <v>89.23</v>
      </c>
      <c r="U41" s="2708">
        <v>132.58000000000001</v>
      </c>
      <c r="V41" s="2708">
        <v>178.4</v>
      </c>
      <c r="W41" s="2708">
        <v>38.659999999999997</v>
      </c>
      <c r="X41" s="2708">
        <v>27.24</v>
      </c>
      <c r="Y41" s="2709">
        <v>165.18</v>
      </c>
      <c r="Z41" s="2726" t="s">
        <v>1787</v>
      </c>
      <c r="AA41" s="2710">
        <v>66.009999999999991</v>
      </c>
      <c r="AB41" s="2711">
        <v>35.71</v>
      </c>
      <c r="AC41" s="2711">
        <v>54.89</v>
      </c>
      <c r="AD41" s="2711">
        <v>6.9</v>
      </c>
      <c r="AE41" s="2711">
        <v>16.97</v>
      </c>
      <c r="AF41" s="2711">
        <v>15.32</v>
      </c>
      <c r="AG41" s="2711">
        <v>67.38</v>
      </c>
      <c r="AH41" s="2711">
        <v>181.21</v>
      </c>
      <c r="AI41" s="2711">
        <v>2.13</v>
      </c>
      <c r="AJ41" s="2711">
        <v>243.95189873999999</v>
      </c>
      <c r="AK41" s="2711">
        <v>112.18</v>
      </c>
      <c r="AL41" s="2711">
        <v>73.289999999999992</v>
      </c>
      <c r="AM41" s="2711">
        <v>149.89999999999998</v>
      </c>
      <c r="AN41" s="2711">
        <v>171.46</v>
      </c>
      <c r="AO41" s="2711">
        <v>53.33</v>
      </c>
      <c r="AP41" s="2722">
        <v>63.5</v>
      </c>
      <c r="AQ41" s="2722">
        <v>117.12324342000001</v>
      </c>
      <c r="AR41" s="2722">
        <v>37.11</v>
      </c>
      <c r="AS41" s="2722">
        <v>43.11</v>
      </c>
      <c r="AT41" s="2722">
        <v>157.56</v>
      </c>
      <c r="AU41" s="2722">
        <v>115.95</v>
      </c>
      <c r="AV41" s="2727">
        <v>98.789999999999992</v>
      </c>
      <c r="AW41" s="2711">
        <v>186.16</v>
      </c>
      <c r="AX41" s="2713">
        <v>101.08</v>
      </c>
      <c r="AY41" s="2726" t="s">
        <v>1787</v>
      </c>
      <c r="AZ41" s="2710">
        <v>37.22</v>
      </c>
      <c r="BA41" s="2711">
        <v>82.29</v>
      </c>
      <c r="BB41" s="2711">
        <v>43.26</v>
      </c>
      <c r="BC41" s="2711">
        <v>117.36</v>
      </c>
      <c r="BD41" s="2711">
        <v>19.04</v>
      </c>
      <c r="BE41" s="2711">
        <v>51.41</v>
      </c>
      <c r="BF41" s="2714">
        <v>133.44</v>
      </c>
      <c r="BG41" s="2725">
        <v>97.06</v>
      </c>
      <c r="BH41" s="2725">
        <v>66.02</v>
      </c>
      <c r="BI41" s="2725">
        <v>116.82</v>
      </c>
      <c r="BJ41" s="2757">
        <v>60.6</v>
      </c>
      <c r="BK41" s="2725">
        <v>99.64</v>
      </c>
      <c r="BL41" s="1020">
        <v>47.580203390000001</v>
      </c>
      <c r="BM41" s="1020">
        <v>325.66000000000003</v>
      </c>
      <c r="BN41" s="1020">
        <v>53.999046149999998</v>
      </c>
      <c r="BO41" s="1020">
        <v>30.015364780000002</v>
      </c>
      <c r="BP41" s="1020">
        <v>31.397737320000001</v>
      </c>
      <c r="BQ41" s="1020">
        <v>98.4</v>
      </c>
      <c r="BR41" s="1020">
        <v>70.650000000000006</v>
      </c>
      <c r="BS41" s="1020">
        <v>10.961846830000001</v>
      </c>
      <c r="BT41" s="1020">
        <v>124.21</v>
      </c>
      <c r="BU41" s="1020">
        <v>87.28</v>
      </c>
      <c r="BV41" s="1020">
        <v>25.1</v>
      </c>
      <c r="BW41" s="1021">
        <v>57.2</v>
      </c>
      <c r="BX41" s="2717" t="s">
        <v>1788</v>
      </c>
      <c r="BY41" s="2720">
        <v>28.36800526</v>
      </c>
      <c r="BZ41" s="2720">
        <v>27.74832035</v>
      </c>
      <c r="CA41" s="2734">
        <v>49.006867549999996</v>
      </c>
      <c r="CB41" s="2720">
        <v>35.679605479999999</v>
      </c>
      <c r="CC41" s="2720">
        <v>34.217216899999997</v>
      </c>
      <c r="CD41" s="2734">
        <v>19.683502190000002</v>
      </c>
      <c r="CE41" s="2272">
        <v>14.88163052</v>
      </c>
      <c r="CF41" s="2272">
        <v>30.66110922</v>
      </c>
      <c r="CG41" s="1025">
        <v>26.85979184</v>
      </c>
      <c r="CH41" s="2272">
        <v>21.077019920000001</v>
      </c>
      <c r="CI41" s="2272">
        <v>15.600805130000001</v>
      </c>
      <c r="CJ41" s="1025">
        <v>40.90967346</v>
      </c>
      <c r="CK41" s="2720">
        <v>28.36800526</v>
      </c>
      <c r="CL41" s="2720">
        <v>15.03766547</v>
      </c>
      <c r="CM41" s="2734">
        <v>21.513540330000001</v>
      </c>
      <c r="CN41" s="2720">
        <v>18.489798409999999</v>
      </c>
      <c r="CO41" s="2720">
        <v>22.495919749999999</v>
      </c>
      <c r="CP41" s="2734">
        <v>36.717110460000001</v>
      </c>
      <c r="CQ41" s="2720">
        <v>21.870915629999999</v>
      </c>
      <c r="CR41" s="2720">
        <v>15.694171769999999</v>
      </c>
      <c r="CS41" s="2734">
        <v>13.215389550000001</v>
      </c>
      <c r="CT41" s="2734">
        <v>28.436413479999999</v>
      </c>
      <c r="CU41" s="2734">
        <v>9.8588067699999993</v>
      </c>
      <c r="CV41" s="2734">
        <v>18.051739300000001</v>
      </c>
      <c r="CW41" s="2717" t="s">
        <v>1788</v>
      </c>
      <c r="CX41" s="2734">
        <v>9.3132767699999999</v>
      </c>
      <c r="CY41" s="2734">
        <v>20.329675829999999</v>
      </c>
      <c r="CZ41" s="2734">
        <v>14.62323617</v>
      </c>
      <c r="DA41" s="2734">
        <v>1.30964349</v>
      </c>
      <c r="DB41" s="2734">
        <v>2.9539459799999999</v>
      </c>
      <c r="DC41" s="2734">
        <v>8.5955506499999998</v>
      </c>
      <c r="DD41" s="2734">
        <v>9.1232693900000008</v>
      </c>
      <c r="DE41" s="2734">
        <v>6.3973937400000001</v>
      </c>
      <c r="DF41" s="2734">
        <v>7.3</v>
      </c>
      <c r="DG41" s="2734">
        <v>20.348046510000003</v>
      </c>
      <c r="DH41" s="2734">
        <v>24.541322609999998</v>
      </c>
      <c r="DI41" s="2734">
        <v>24.918226929999999</v>
      </c>
    </row>
    <row r="42" spans="1:113" ht="20.25" customHeight="1">
      <c r="A42" s="2726" t="s">
        <v>1789</v>
      </c>
      <c r="B42" s="2707">
        <v>265.48</v>
      </c>
      <c r="C42" s="2708">
        <v>261.87</v>
      </c>
      <c r="D42" s="2708">
        <v>60.52</v>
      </c>
      <c r="E42" s="2708">
        <v>162.86000000000001</v>
      </c>
      <c r="F42" s="2708">
        <v>202.01</v>
      </c>
      <c r="G42" s="2708">
        <v>212.66</v>
      </c>
      <c r="H42" s="2708">
        <v>248.36</v>
      </c>
      <c r="I42" s="2708">
        <v>149.82</v>
      </c>
      <c r="J42" s="2708">
        <v>118.13</v>
      </c>
      <c r="K42" s="2708">
        <v>272.64</v>
      </c>
      <c r="L42" s="2708">
        <v>187.93</v>
      </c>
      <c r="M42" s="2708">
        <v>954.35</v>
      </c>
      <c r="N42" s="2708">
        <v>361.3</v>
      </c>
      <c r="O42" s="2708">
        <v>136.56</v>
      </c>
      <c r="P42" s="2708">
        <v>6.7</v>
      </c>
      <c r="Q42" s="2708">
        <v>117.89</v>
      </c>
      <c r="R42" s="2708">
        <v>223.69</v>
      </c>
      <c r="S42" s="2708">
        <v>387.8</v>
      </c>
      <c r="T42" s="2708">
        <v>83.11</v>
      </c>
      <c r="U42" s="2708">
        <v>390.74</v>
      </c>
      <c r="V42" s="2708">
        <v>263.25</v>
      </c>
      <c r="W42" s="2708">
        <v>202.76</v>
      </c>
      <c r="X42" s="2708">
        <v>239.27</v>
      </c>
      <c r="Y42" s="2709">
        <v>653</v>
      </c>
      <c r="Z42" s="2726" t="s">
        <v>1789</v>
      </c>
      <c r="AA42" s="2710">
        <v>49.07</v>
      </c>
      <c r="AB42" s="2711">
        <v>577.59</v>
      </c>
      <c r="AC42" s="2711">
        <v>248.84</v>
      </c>
      <c r="AD42" s="2711">
        <v>179.90299999999999</v>
      </c>
      <c r="AE42" s="2711">
        <v>507.33</v>
      </c>
      <c r="AF42" s="2711">
        <v>226.41</v>
      </c>
      <c r="AG42" s="2711">
        <v>279.79000000000002</v>
      </c>
      <c r="AH42" s="2711">
        <v>164.34</v>
      </c>
      <c r="AI42" s="2711">
        <v>197.02</v>
      </c>
      <c r="AJ42" s="2711">
        <v>206.31899999999999</v>
      </c>
      <c r="AK42" s="2711">
        <v>61.62</v>
      </c>
      <c r="AL42" s="2711">
        <v>1180.52</v>
      </c>
      <c r="AM42" s="2711">
        <v>275.01</v>
      </c>
      <c r="AN42" s="2711">
        <v>269.39999999999998</v>
      </c>
      <c r="AO42" s="2711">
        <v>64</v>
      </c>
      <c r="AP42" s="2722">
        <v>429.14</v>
      </c>
      <c r="AQ42" s="2722">
        <v>0</v>
      </c>
      <c r="AR42" s="2722">
        <v>437.61</v>
      </c>
      <c r="AS42" s="2722">
        <v>353.74</v>
      </c>
      <c r="AT42" s="2722">
        <v>168.66</v>
      </c>
      <c r="AU42" s="2722">
        <v>438.48</v>
      </c>
      <c r="AV42" s="2727">
        <v>199.21</v>
      </c>
      <c r="AW42" s="2711">
        <v>502.42</v>
      </c>
      <c r="AX42" s="2713">
        <v>0</v>
      </c>
      <c r="AY42" s="2726" t="s">
        <v>1789</v>
      </c>
      <c r="AZ42" s="2710">
        <v>300.64026999999999</v>
      </c>
      <c r="BA42" s="2711">
        <v>589.04</v>
      </c>
      <c r="BB42" s="2711">
        <v>300.95</v>
      </c>
      <c r="BC42" s="2711">
        <v>119.33</v>
      </c>
      <c r="BD42" s="2711">
        <v>125.14</v>
      </c>
      <c r="BE42" s="2711">
        <v>193.59</v>
      </c>
      <c r="BF42" s="2714">
        <v>293.39</v>
      </c>
      <c r="BG42" s="2725">
        <v>270.01</v>
      </c>
      <c r="BH42" s="2725">
        <v>157.07</v>
      </c>
      <c r="BI42" s="2725">
        <v>230.83</v>
      </c>
      <c r="BJ42" s="2757">
        <v>2047.2275664200001</v>
      </c>
      <c r="BK42" s="2725">
        <v>541.80999999999995</v>
      </c>
      <c r="BL42" s="1020">
        <v>298.48047000000003</v>
      </c>
      <c r="BM42" s="1020">
        <v>267.38</v>
      </c>
      <c r="BN42" s="1020">
        <v>225.52798124</v>
      </c>
      <c r="BO42" s="1020">
        <v>248.88536875</v>
      </c>
      <c r="BP42" s="1020">
        <v>288.86354</v>
      </c>
      <c r="BQ42" s="1020">
        <v>602.92999999999995</v>
      </c>
      <c r="BR42" s="1020">
        <v>321.83999999999997</v>
      </c>
      <c r="BS42" s="1020">
        <v>281.55</v>
      </c>
      <c r="BT42" s="1020">
        <v>169.71</v>
      </c>
      <c r="BU42" s="1020">
        <v>18.11</v>
      </c>
      <c r="BV42" s="1020">
        <v>344.48</v>
      </c>
      <c r="BW42" s="1021">
        <v>338.6</v>
      </c>
      <c r="BX42" s="2717" t="s">
        <v>1790</v>
      </c>
      <c r="BY42" s="2720">
        <v>52.36</v>
      </c>
      <c r="BZ42" s="2272">
        <v>28.766497680000001</v>
      </c>
      <c r="CA42" s="2734">
        <v>38.349173449999995</v>
      </c>
      <c r="CB42" s="2272">
        <v>5.4706197499999991</v>
      </c>
      <c r="CC42" s="2272">
        <v>35.976334199999997</v>
      </c>
      <c r="CD42" s="2734">
        <v>17.255946040000001</v>
      </c>
      <c r="CE42" s="2272">
        <v>48.122442239999998</v>
      </c>
      <c r="CF42" s="2272">
        <v>17.39478828</v>
      </c>
      <c r="CG42" s="1025">
        <v>40.639230509999997</v>
      </c>
      <c r="CH42" s="2272">
        <v>36.538330970000004</v>
      </c>
      <c r="CI42" s="2272">
        <v>31.507353780000003</v>
      </c>
      <c r="CJ42" s="1025">
        <v>12.731425199999999</v>
      </c>
      <c r="CK42" s="2720">
        <v>95.702219060000004</v>
      </c>
      <c r="CL42" s="2272">
        <v>18.169267430000001</v>
      </c>
      <c r="CM42" s="2734">
        <v>43.295168390000001</v>
      </c>
      <c r="CN42" s="2720">
        <v>9.1964273500000004</v>
      </c>
      <c r="CO42" s="2272">
        <v>36.358164439999996</v>
      </c>
      <c r="CP42" s="2734">
        <v>4.4402539000000001</v>
      </c>
      <c r="CQ42" s="2720">
        <v>53.196383539999999</v>
      </c>
      <c r="CR42" s="2272">
        <v>25.018313819999999</v>
      </c>
      <c r="CS42" s="2734">
        <v>33.110217679999998</v>
      </c>
      <c r="CT42" s="2734">
        <v>19.733682089999999</v>
      </c>
      <c r="CU42" s="2734">
        <v>26.066046670000002</v>
      </c>
      <c r="CV42" s="2734">
        <v>5.2915204999999998</v>
      </c>
      <c r="CW42" s="2717" t="s">
        <v>1790</v>
      </c>
      <c r="CX42" s="2734">
        <v>53.168811390000002</v>
      </c>
      <c r="CY42" s="2734">
        <v>14.350399019999999</v>
      </c>
      <c r="CZ42" s="2734">
        <v>50.593479509999995</v>
      </c>
      <c r="DA42" s="2734">
        <v>14.346978250000001</v>
      </c>
      <c r="DB42" s="2734">
        <v>33.607824870000002</v>
      </c>
      <c r="DC42" s="2734">
        <v>4.3631040000000003E-2</v>
      </c>
      <c r="DD42" s="2734">
        <v>53.614806299999998</v>
      </c>
      <c r="DE42" s="2734">
        <v>23.552997340000001</v>
      </c>
      <c r="DF42" s="2734">
        <v>48.764313710000003</v>
      </c>
      <c r="DG42" s="2734">
        <v>2.1534792899999999</v>
      </c>
      <c r="DH42" s="2734">
        <v>49.290841799999995</v>
      </c>
      <c r="DI42" s="2734">
        <v>7.6580772399999999</v>
      </c>
    </row>
    <row r="43" spans="1:113" ht="20.25" customHeight="1">
      <c r="A43" s="2726" t="s">
        <v>1791</v>
      </c>
      <c r="B43" s="2707">
        <v>3.8</v>
      </c>
      <c r="C43" s="2708">
        <v>9.8000000000000007</v>
      </c>
      <c r="D43" s="2708">
        <v>1.36</v>
      </c>
      <c r="E43" s="2708">
        <v>2.34</v>
      </c>
      <c r="F43" s="2708">
        <v>2.46</v>
      </c>
      <c r="G43" s="2708">
        <v>3.09</v>
      </c>
      <c r="H43" s="2708">
        <v>5.85</v>
      </c>
      <c r="I43" s="2708">
        <v>7.74</v>
      </c>
      <c r="J43" s="2708">
        <v>1.8</v>
      </c>
      <c r="K43" s="2708">
        <v>2.25</v>
      </c>
      <c r="L43" s="2708">
        <v>4.4800000000000004</v>
      </c>
      <c r="M43" s="2708">
        <v>2.82</v>
      </c>
      <c r="N43" s="2708">
        <v>2.29</v>
      </c>
      <c r="O43" s="2708">
        <v>3.75</v>
      </c>
      <c r="P43" s="2708">
        <v>4.1100000000000003</v>
      </c>
      <c r="Q43" s="2708">
        <v>4.03</v>
      </c>
      <c r="R43" s="2708">
        <v>3.12</v>
      </c>
      <c r="S43" s="2708">
        <v>6.7</v>
      </c>
      <c r="T43" s="2708">
        <v>3.88</v>
      </c>
      <c r="U43" s="2708">
        <v>3.36</v>
      </c>
      <c r="V43" s="2708">
        <v>3.46</v>
      </c>
      <c r="W43" s="2708">
        <v>5.57</v>
      </c>
      <c r="X43" s="2708">
        <v>4.8600000000000003</v>
      </c>
      <c r="Y43" s="2709">
        <v>16.21</v>
      </c>
      <c r="Z43" s="2726" t="s">
        <v>1791</v>
      </c>
      <c r="AA43" s="2710">
        <v>10.27</v>
      </c>
      <c r="AB43" s="2711">
        <v>3.9</v>
      </c>
      <c r="AC43" s="2711">
        <v>5.85</v>
      </c>
      <c r="AD43" s="2711">
        <v>3.18</v>
      </c>
      <c r="AE43" s="2711">
        <v>4.95</v>
      </c>
      <c r="AF43" s="2711">
        <v>2.4700000000000002</v>
      </c>
      <c r="AG43" s="2711">
        <v>260.24</v>
      </c>
      <c r="AH43" s="2711">
        <v>12.68</v>
      </c>
      <c r="AI43" s="2711">
        <v>12.93</v>
      </c>
      <c r="AJ43" s="2711">
        <v>6.1295496300000343</v>
      </c>
      <c r="AK43" s="2711">
        <v>3.06</v>
      </c>
      <c r="AL43" s="2711">
        <v>267.99</v>
      </c>
      <c r="AM43" s="2711">
        <v>25.49</v>
      </c>
      <c r="AN43" s="2711">
        <v>59.76</v>
      </c>
      <c r="AO43" s="2711">
        <v>5.77</v>
      </c>
      <c r="AP43" s="2722">
        <v>1.44</v>
      </c>
      <c r="AQ43" s="2722">
        <v>1.738890449999988</v>
      </c>
      <c r="AR43" s="2722">
        <v>7.41</v>
      </c>
      <c r="AS43" s="2722">
        <v>2.34</v>
      </c>
      <c r="AT43" s="2722">
        <v>72</v>
      </c>
      <c r="AU43" s="2722">
        <v>79.58</v>
      </c>
      <c r="AV43" s="2727">
        <v>3.3</v>
      </c>
      <c r="AW43" s="2711">
        <v>14.02</v>
      </c>
      <c r="AX43" s="2713">
        <v>19.61</v>
      </c>
      <c r="AY43" s="2726" t="s">
        <v>1791</v>
      </c>
      <c r="AZ43" s="2710">
        <v>2.99</v>
      </c>
      <c r="BA43" s="2711">
        <v>4.42</v>
      </c>
      <c r="BB43" s="2711">
        <v>4.6900000000000004</v>
      </c>
      <c r="BC43" s="2711">
        <v>4.53</v>
      </c>
      <c r="BD43" s="2711">
        <v>3.04</v>
      </c>
      <c r="BE43" s="2711">
        <v>5.12</v>
      </c>
      <c r="BF43" s="2714">
        <v>2.2999999999999998</v>
      </c>
      <c r="BG43" s="2725">
        <v>62.28</v>
      </c>
      <c r="BH43" s="2725">
        <v>5.71</v>
      </c>
      <c r="BI43" s="2725">
        <v>8.5399999999999991</v>
      </c>
      <c r="BJ43" s="2757">
        <v>5.6719768400000001</v>
      </c>
      <c r="BK43" s="2725">
        <v>3.47</v>
      </c>
      <c r="BL43" s="1020">
        <v>25.80599196</v>
      </c>
      <c r="BM43" s="1020">
        <v>2.97</v>
      </c>
      <c r="BN43" s="1020">
        <v>5.21339869</v>
      </c>
      <c r="BO43" s="1020">
        <v>1.88</v>
      </c>
      <c r="BP43" s="1020">
        <v>2.5520329100000003</v>
      </c>
      <c r="BQ43" s="1020">
        <v>3.43</v>
      </c>
      <c r="BR43" s="1020">
        <v>6.0949999999999998</v>
      </c>
      <c r="BS43" s="1020">
        <v>6.3592564800000009</v>
      </c>
      <c r="BT43" s="1020">
        <v>5.0199999999999996</v>
      </c>
      <c r="BU43" s="1020">
        <v>4.18</v>
      </c>
      <c r="BV43" s="1020">
        <v>1.71</v>
      </c>
      <c r="BW43" s="1021">
        <v>3.44</v>
      </c>
      <c r="BX43" s="2717" t="s">
        <v>1792</v>
      </c>
      <c r="BY43" s="2720">
        <v>6.14</v>
      </c>
      <c r="BZ43" s="2720">
        <v>24.602977030000002</v>
      </c>
      <c r="CA43" s="2734">
        <v>34.154401399999998</v>
      </c>
      <c r="CB43" s="2720">
        <v>2.8180316299999997</v>
      </c>
      <c r="CC43" s="2720">
        <v>12.952758289999998</v>
      </c>
      <c r="CD43" s="2734">
        <v>15.21449623</v>
      </c>
      <c r="CE43" s="2272">
        <v>2.3624422399999996</v>
      </c>
      <c r="CF43" s="2272">
        <v>17.39478828</v>
      </c>
      <c r="CG43" s="1025">
        <v>0</v>
      </c>
      <c r="CH43" s="2272">
        <v>18.22686131</v>
      </c>
      <c r="CI43" s="2272"/>
      <c r="CJ43" s="1025"/>
      <c r="CK43" s="2720">
        <v>2.2211095299999997</v>
      </c>
      <c r="CL43" s="2720">
        <v>18.169267430000001</v>
      </c>
      <c r="CM43" s="2734">
        <v>43.295168390000001</v>
      </c>
      <c r="CN43" s="2720">
        <v>7.6992246299999998</v>
      </c>
      <c r="CO43" s="2720">
        <v>15.49853444</v>
      </c>
      <c r="CP43" s="2734">
        <v>4.1073189000000001</v>
      </c>
      <c r="CQ43" s="2720">
        <v>7.5410044599999999</v>
      </c>
      <c r="CR43" s="2720"/>
      <c r="CS43" s="2734"/>
      <c r="CT43" s="2734"/>
      <c r="CU43" s="2734"/>
      <c r="CV43" s="2734"/>
      <c r="CW43" s="2717" t="s">
        <v>1792</v>
      </c>
      <c r="CX43" s="2734"/>
      <c r="CY43" s="2734"/>
      <c r="CZ43" s="2734">
        <v>50.593479509999995</v>
      </c>
      <c r="DA43" s="2734">
        <v>13.229762470000001</v>
      </c>
      <c r="DB43" s="2734">
        <v>20.622602430000001</v>
      </c>
      <c r="DC43" s="2734"/>
      <c r="DD43" s="2734"/>
      <c r="DE43" s="2734"/>
      <c r="DF43" s="2734"/>
      <c r="DG43" s="2734"/>
      <c r="DH43" s="2734"/>
      <c r="DI43" s="2734"/>
    </row>
    <row r="44" spans="1:113" ht="20.25" customHeight="1">
      <c r="A44" s="2706" t="s">
        <v>1793</v>
      </c>
      <c r="B44" s="2707"/>
      <c r="C44" s="2708"/>
      <c r="D44" s="2708"/>
      <c r="E44" s="2708"/>
      <c r="F44" s="2708"/>
      <c r="G44" s="2708"/>
      <c r="H44" s="2708"/>
      <c r="I44" s="2708"/>
      <c r="J44" s="2708"/>
      <c r="K44" s="2708"/>
      <c r="L44" s="2708"/>
      <c r="M44" s="2708"/>
      <c r="N44" s="2708"/>
      <c r="O44" s="2708"/>
      <c r="P44" s="2708"/>
      <c r="Q44" s="2708"/>
      <c r="R44" s="2708"/>
      <c r="S44" s="2708"/>
      <c r="T44" s="2708"/>
      <c r="U44" s="2708"/>
      <c r="V44" s="2708"/>
      <c r="W44" s="2708"/>
      <c r="X44" s="2708"/>
      <c r="Y44" s="2709"/>
      <c r="Z44" s="2706" t="s">
        <v>1793</v>
      </c>
      <c r="AA44" s="2710"/>
      <c r="AB44" s="2711"/>
      <c r="AC44" s="2711"/>
      <c r="AD44" s="2711"/>
      <c r="AE44" s="2711"/>
      <c r="AF44" s="2711"/>
      <c r="AG44" s="2711"/>
      <c r="AH44" s="2711"/>
      <c r="AI44" s="2711"/>
      <c r="AJ44" s="2711"/>
      <c r="AK44" s="2711"/>
      <c r="AL44" s="2711"/>
      <c r="AM44" s="2711"/>
      <c r="AN44" s="2711"/>
      <c r="AO44" s="2711"/>
      <c r="AP44" s="2722"/>
      <c r="AQ44" s="2722"/>
      <c r="AR44" s="2722"/>
      <c r="AS44" s="2722"/>
      <c r="AT44" s="2722"/>
      <c r="AU44" s="2722"/>
      <c r="AV44" s="2727"/>
      <c r="AW44" s="2711"/>
      <c r="AX44" s="2713"/>
      <c r="AY44" s="2706" t="s">
        <v>1793</v>
      </c>
      <c r="AZ44" s="2710"/>
      <c r="BA44" s="2711"/>
      <c r="BB44" s="2711"/>
      <c r="BC44" s="2711"/>
      <c r="BD44" s="2711"/>
      <c r="BE44" s="2711"/>
      <c r="BF44" s="2714"/>
      <c r="BG44" s="2725"/>
      <c r="BH44" s="2725"/>
      <c r="BI44" s="2725"/>
      <c r="BJ44" s="2757"/>
      <c r="BK44" s="2725"/>
      <c r="BL44" s="1020"/>
      <c r="BM44" s="1020"/>
      <c r="BN44" s="1020">
        <v>4.3590000000000001E-5</v>
      </c>
      <c r="BO44" s="1020">
        <v>1.7521999999999999E-4</v>
      </c>
      <c r="BP44" s="1020">
        <v>0.54502516000000001</v>
      </c>
      <c r="BQ44" s="1020">
        <v>3.2499999999999999E-4</v>
      </c>
      <c r="BR44" s="1020"/>
      <c r="BS44" s="1020"/>
      <c r="BT44" s="1020"/>
      <c r="BU44" s="1020"/>
      <c r="BV44" s="1020"/>
      <c r="BW44" s="1021">
        <v>1.5159E-4</v>
      </c>
      <c r="BX44" s="2717" t="s">
        <v>1794</v>
      </c>
      <c r="BY44" s="2720">
        <v>0</v>
      </c>
      <c r="BZ44" s="2720">
        <v>4.1635206499999997</v>
      </c>
      <c r="CA44" s="2734">
        <v>1.0056221000000001</v>
      </c>
      <c r="CB44" s="2720">
        <v>3.6596120000000003E-2</v>
      </c>
      <c r="CC44" s="2720"/>
      <c r="CD44" s="2734">
        <v>0</v>
      </c>
      <c r="CE44" s="2272">
        <v>0</v>
      </c>
      <c r="CF44" s="2272">
        <v>0</v>
      </c>
      <c r="CG44" s="1025">
        <v>0</v>
      </c>
      <c r="CH44" s="2272">
        <v>0</v>
      </c>
      <c r="CI44" s="2272"/>
      <c r="CJ44" s="1025"/>
      <c r="CK44" s="2720"/>
      <c r="CL44" s="2720"/>
      <c r="CM44" s="2734"/>
      <c r="CN44" s="2720"/>
      <c r="CO44" s="2720"/>
      <c r="CP44" s="2734"/>
      <c r="CQ44" s="2720"/>
      <c r="CR44" s="2720"/>
      <c r="CS44" s="2734"/>
      <c r="CT44" s="2734"/>
      <c r="CU44" s="2734"/>
      <c r="CV44" s="2734"/>
      <c r="CW44" s="2717" t="s">
        <v>1794</v>
      </c>
      <c r="CX44" s="2734"/>
      <c r="CY44" s="2734"/>
      <c r="CZ44" s="2734"/>
      <c r="DA44" s="2734"/>
      <c r="DB44" s="2734"/>
      <c r="DC44" s="2734"/>
      <c r="DD44" s="2734"/>
      <c r="DE44" s="2734"/>
      <c r="DF44" s="2734"/>
      <c r="DG44" s="2734"/>
      <c r="DH44" s="2734"/>
      <c r="DI44" s="2734"/>
    </row>
    <row r="45" spans="1:113" ht="20.25" customHeight="1">
      <c r="A45" s="2706" t="s">
        <v>1795</v>
      </c>
      <c r="B45" s="2707"/>
      <c r="C45" s="2708"/>
      <c r="D45" s="2708"/>
      <c r="E45" s="2708"/>
      <c r="F45" s="2708"/>
      <c r="G45" s="2708"/>
      <c r="H45" s="2708"/>
      <c r="I45" s="2708"/>
      <c r="J45" s="2708"/>
      <c r="K45" s="2708"/>
      <c r="L45" s="2708"/>
      <c r="M45" s="2708"/>
      <c r="N45" s="2708"/>
      <c r="O45" s="2708"/>
      <c r="P45" s="2708"/>
      <c r="Q45" s="2708"/>
      <c r="R45" s="2708"/>
      <c r="S45" s="2708"/>
      <c r="T45" s="2708"/>
      <c r="U45" s="2708"/>
      <c r="V45" s="2708"/>
      <c r="W45" s="2708"/>
      <c r="X45" s="2708"/>
      <c r="Y45" s="2709"/>
      <c r="Z45" s="2706" t="s">
        <v>1795</v>
      </c>
      <c r="AA45" s="2710"/>
      <c r="AB45" s="2711"/>
      <c r="AC45" s="2711"/>
      <c r="AD45" s="2711"/>
      <c r="AE45" s="2711"/>
      <c r="AF45" s="2711"/>
      <c r="AG45" s="2711"/>
      <c r="AH45" s="2711"/>
      <c r="AI45" s="2711"/>
      <c r="AJ45" s="2711"/>
      <c r="AK45" s="2711"/>
      <c r="AL45" s="2711"/>
      <c r="AM45" s="2711"/>
      <c r="AN45" s="2711"/>
      <c r="AO45" s="2711"/>
      <c r="AP45" s="2722"/>
      <c r="AQ45" s="2722"/>
      <c r="AR45" s="2722"/>
      <c r="AS45" s="2722"/>
      <c r="AT45" s="2722"/>
      <c r="AU45" s="2722"/>
      <c r="AV45" s="2727"/>
      <c r="AW45" s="2711"/>
      <c r="AX45" s="2713"/>
      <c r="AY45" s="2706" t="s">
        <v>1795</v>
      </c>
      <c r="AZ45" s="2710"/>
      <c r="BA45" s="2711"/>
      <c r="BB45" s="2711"/>
      <c r="BC45" s="2711"/>
      <c r="BD45" s="2711"/>
      <c r="BE45" s="2711"/>
      <c r="BF45" s="2714"/>
      <c r="BG45" s="2725"/>
      <c r="BH45" s="2725"/>
      <c r="BI45" s="2725"/>
      <c r="BJ45" s="2757"/>
      <c r="BK45" s="2725"/>
      <c r="BL45" s="1020"/>
      <c r="BM45" s="1020"/>
      <c r="BN45" s="1020"/>
      <c r="BO45" s="1020">
        <v>50</v>
      </c>
      <c r="BP45" s="1020"/>
      <c r="BQ45" s="1020">
        <v>50</v>
      </c>
      <c r="BR45" s="1020">
        <v>450</v>
      </c>
      <c r="BS45" s="1020">
        <v>0</v>
      </c>
      <c r="BT45" s="1020">
        <v>0</v>
      </c>
      <c r="BU45" s="1020"/>
      <c r="BV45" s="1020"/>
      <c r="BW45" s="1021">
        <v>450</v>
      </c>
      <c r="BX45" s="2717" t="s">
        <v>1796</v>
      </c>
      <c r="BY45" s="2720">
        <v>46.22</v>
      </c>
      <c r="BZ45" s="2720">
        <v>0</v>
      </c>
      <c r="CA45" s="2734">
        <v>3.18914995</v>
      </c>
      <c r="CB45" s="2720">
        <v>2.6159919999999999</v>
      </c>
      <c r="CC45" s="2720">
        <v>23.023575910000002</v>
      </c>
      <c r="CD45" s="2734">
        <v>2.04144981</v>
      </c>
      <c r="CE45" s="2272">
        <v>45.76</v>
      </c>
      <c r="CF45" s="2272">
        <v>0</v>
      </c>
      <c r="CG45" s="1025">
        <v>40.639230509999997</v>
      </c>
      <c r="CH45" s="2272">
        <v>18.31146966</v>
      </c>
      <c r="CI45" s="2272">
        <v>31.507353780000003</v>
      </c>
      <c r="CJ45" s="1025">
        <v>12.731425199999999</v>
      </c>
      <c r="CK45" s="2720">
        <v>93.481109529999998</v>
      </c>
      <c r="CL45" s="2734">
        <v>0</v>
      </c>
      <c r="CM45" s="2734">
        <v>0</v>
      </c>
      <c r="CN45" s="2720">
        <v>1.49720272</v>
      </c>
      <c r="CO45" s="2720">
        <v>20.859629999999999</v>
      </c>
      <c r="CP45" s="2734">
        <v>0.33293499999999998</v>
      </c>
      <c r="CQ45" s="2720">
        <v>45.655379079999996</v>
      </c>
      <c r="CR45" s="2720">
        <v>25.018313819999999</v>
      </c>
      <c r="CS45" s="2734">
        <v>33.110217679999998</v>
      </c>
      <c r="CT45" s="2734">
        <v>19.733682089999999</v>
      </c>
      <c r="CU45" s="2734">
        <v>26.066046670000002</v>
      </c>
      <c r="CV45" s="2734">
        <v>5.2915204999999998</v>
      </c>
      <c r="CW45" s="2717" t="s">
        <v>1796</v>
      </c>
      <c r="CX45" s="2734">
        <v>53.168811390000002</v>
      </c>
      <c r="CY45" s="2734">
        <v>14.350399019999999</v>
      </c>
      <c r="CZ45" s="2734"/>
      <c r="DA45" s="2734">
        <v>1.11721578</v>
      </c>
      <c r="DB45" s="2734">
        <v>12.985222439999999</v>
      </c>
      <c r="DC45" s="2734">
        <v>4.3631040000000003E-2</v>
      </c>
      <c r="DD45" s="2734">
        <v>53.614806299999998</v>
      </c>
      <c r="DE45" s="2734">
        <v>23.552997340000001</v>
      </c>
      <c r="DF45" s="2734">
        <v>48.764313710000003</v>
      </c>
      <c r="DG45" s="2734">
        <v>2.1534792899999999</v>
      </c>
      <c r="DH45" s="2734">
        <v>49.290841799999995</v>
      </c>
      <c r="DI45" s="2734">
        <v>7.6580772399999999</v>
      </c>
    </row>
    <row r="46" spans="1:113" ht="20.25" customHeight="1">
      <c r="A46" s="2690" t="s">
        <v>1742</v>
      </c>
      <c r="B46" s="2691">
        <v>165.43</v>
      </c>
      <c r="C46" s="2692">
        <v>129.6</v>
      </c>
      <c r="D46" s="2692">
        <v>19.48</v>
      </c>
      <c r="E46" s="2692">
        <v>111.21</v>
      </c>
      <c r="F46" s="2692">
        <v>56.57</v>
      </c>
      <c r="G46" s="2692">
        <v>100.26</v>
      </c>
      <c r="H46" s="2692">
        <v>229.34</v>
      </c>
      <c r="I46" s="2692">
        <v>84.37</v>
      </c>
      <c r="J46" s="2692">
        <v>1.6</v>
      </c>
      <c r="K46" s="2692">
        <v>56.25</v>
      </c>
      <c r="L46" s="2692">
        <v>50.29</v>
      </c>
      <c r="M46" s="2692">
        <v>53.2</v>
      </c>
      <c r="N46" s="2692">
        <v>80.930000000000007</v>
      </c>
      <c r="O46" s="2692">
        <v>51.36</v>
      </c>
      <c r="P46" s="2692">
        <v>78.290000000000006</v>
      </c>
      <c r="Q46" s="2692">
        <v>90.86</v>
      </c>
      <c r="R46" s="2692">
        <v>63.44</v>
      </c>
      <c r="S46" s="2692">
        <v>53.96</v>
      </c>
      <c r="T46" s="2692">
        <v>86.77</v>
      </c>
      <c r="U46" s="2692">
        <v>0</v>
      </c>
      <c r="V46" s="2692">
        <v>75.83</v>
      </c>
      <c r="W46" s="2692">
        <v>76.02</v>
      </c>
      <c r="X46" s="2692">
        <v>47.2</v>
      </c>
      <c r="Y46" s="2693">
        <v>6.48</v>
      </c>
      <c r="Z46" s="2690" t="s">
        <v>1742</v>
      </c>
      <c r="AA46" s="2694">
        <v>67.910000000000011</v>
      </c>
      <c r="AB46" s="2695">
        <v>41.68</v>
      </c>
      <c r="AC46" s="2695">
        <v>83.67</v>
      </c>
      <c r="AD46" s="2695">
        <v>84.15</v>
      </c>
      <c r="AE46" s="2695">
        <v>111.59</v>
      </c>
      <c r="AF46" s="2695">
        <v>177.76</v>
      </c>
      <c r="AG46" s="2695">
        <v>132.76000000000002</v>
      </c>
      <c r="AH46" s="2695">
        <v>100.78</v>
      </c>
      <c r="AI46" s="2695">
        <v>170.53</v>
      </c>
      <c r="AJ46" s="2695">
        <v>76.64</v>
      </c>
      <c r="AK46" s="2695">
        <v>106.37</v>
      </c>
      <c r="AL46" s="2695">
        <v>84.75</v>
      </c>
      <c r="AM46" s="2695">
        <v>98.561000000000007</v>
      </c>
      <c r="AN46" s="2695">
        <v>137.09</v>
      </c>
      <c r="AO46" s="2695">
        <v>129.5</v>
      </c>
      <c r="AP46" s="2696">
        <v>126.05</v>
      </c>
      <c r="AQ46" s="2696">
        <v>158.44</v>
      </c>
      <c r="AR46" s="2696">
        <v>222.11999999999998</v>
      </c>
      <c r="AS46" s="2696">
        <v>120.52</v>
      </c>
      <c r="AT46" s="2696">
        <v>117.4</v>
      </c>
      <c r="AU46" s="2696">
        <v>99.19</v>
      </c>
      <c r="AV46" s="2696">
        <v>123.18</v>
      </c>
      <c r="AW46" s="2696">
        <v>165.23</v>
      </c>
      <c r="AX46" s="2697">
        <v>149.86000000000001</v>
      </c>
      <c r="AY46" s="2690" t="s">
        <v>1742</v>
      </c>
      <c r="AZ46" s="2698">
        <v>81.36</v>
      </c>
      <c r="BA46" s="2696">
        <v>96.11</v>
      </c>
      <c r="BB46" s="2696">
        <v>148.23999999999998</v>
      </c>
      <c r="BC46" s="2696">
        <v>140.33000000000001</v>
      </c>
      <c r="BD46" s="2696">
        <v>135.12</v>
      </c>
      <c r="BE46" s="2696">
        <v>247.98</v>
      </c>
      <c r="BF46" s="2699">
        <v>180.41</v>
      </c>
      <c r="BG46" s="2699">
        <v>142.20000000000002</v>
      </c>
      <c r="BH46" s="2699">
        <v>265.40999999999997</v>
      </c>
      <c r="BI46" s="2699">
        <v>157.87</v>
      </c>
      <c r="BJ46" s="2700">
        <v>130.95999999999998</v>
      </c>
      <c r="BK46" s="2699">
        <v>47.29</v>
      </c>
      <c r="BL46" s="1020">
        <v>23.125837310000001</v>
      </c>
      <c r="BM46" s="1020">
        <v>26.678608779999998</v>
      </c>
      <c r="BN46" s="1020">
        <v>41.277028340000001</v>
      </c>
      <c r="BO46" s="1020">
        <v>60.718671349999994</v>
      </c>
      <c r="BP46" s="1020">
        <v>18.463402049999999</v>
      </c>
      <c r="BQ46" s="1020">
        <v>31.62</v>
      </c>
      <c r="BR46" s="1020">
        <v>49.75</v>
      </c>
      <c r="BS46" s="1020">
        <v>552.77</v>
      </c>
      <c r="BT46" s="1020">
        <v>88.93</v>
      </c>
      <c r="BU46" s="1020">
        <v>58.88</v>
      </c>
      <c r="BV46" s="1020">
        <v>42.94</v>
      </c>
      <c r="BW46" s="1021">
        <v>329.35999999999996</v>
      </c>
      <c r="BX46" s="2717" t="s">
        <v>1797</v>
      </c>
      <c r="BY46" s="2720"/>
      <c r="BZ46" s="2720"/>
      <c r="CA46" s="2734"/>
      <c r="CB46" s="2720"/>
      <c r="CC46" s="2720"/>
      <c r="CD46" s="2734"/>
      <c r="CE46" s="2272"/>
      <c r="CF46" s="2272">
        <v>0</v>
      </c>
      <c r="CG46" s="1025">
        <v>0</v>
      </c>
      <c r="CH46" s="2272">
        <v>0</v>
      </c>
      <c r="CI46" s="2272"/>
      <c r="CJ46" s="1025"/>
      <c r="CK46" s="2720">
        <v>0</v>
      </c>
      <c r="CL46" s="2720">
        <v>0</v>
      </c>
      <c r="CM46" s="2734">
        <v>0</v>
      </c>
      <c r="CN46" s="2720">
        <v>0</v>
      </c>
      <c r="CO46" s="2720">
        <v>0</v>
      </c>
      <c r="CP46" s="2734">
        <v>0</v>
      </c>
      <c r="CQ46" s="2720">
        <v>0</v>
      </c>
      <c r="CR46" s="2720">
        <v>0</v>
      </c>
      <c r="CS46" s="2734">
        <v>0</v>
      </c>
      <c r="CT46" s="2734">
        <v>0</v>
      </c>
      <c r="CU46" s="2734"/>
      <c r="CV46" s="2734"/>
      <c r="CW46" s="2717" t="s">
        <v>1797</v>
      </c>
      <c r="CX46" s="2734"/>
      <c r="CY46" s="2734"/>
      <c r="CZ46" s="2734"/>
      <c r="DA46" s="2734"/>
      <c r="DB46" s="2734"/>
      <c r="DC46" s="2734"/>
      <c r="DD46" s="2734"/>
      <c r="DE46" s="2734"/>
      <c r="DF46" s="2273"/>
      <c r="DG46" s="2273"/>
      <c r="DH46" s="2273"/>
      <c r="DI46" s="2273"/>
    </row>
    <row r="47" spans="1:113" ht="20.25" customHeight="1">
      <c r="A47" s="2706" t="s">
        <v>1798</v>
      </c>
      <c r="B47" s="2707">
        <v>162.69</v>
      </c>
      <c r="C47" s="2708">
        <v>128.78</v>
      </c>
      <c r="D47" s="2708">
        <v>19.329999999999998</v>
      </c>
      <c r="E47" s="2708">
        <v>111.1</v>
      </c>
      <c r="F47" s="2708">
        <v>55.92</v>
      </c>
      <c r="G47" s="2708">
        <v>99.1</v>
      </c>
      <c r="H47" s="2708">
        <v>229.32</v>
      </c>
      <c r="I47" s="2708">
        <v>84.28</v>
      </c>
      <c r="J47" s="2708">
        <v>1.57</v>
      </c>
      <c r="K47" s="2708">
        <v>56.15</v>
      </c>
      <c r="L47" s="2708">
        <v>50.25</v>
      </c>
      <c r="M47" s="2708">
        <v>53.2</v>
      </c>
      <c r="N47" s="2708">
        <v>65.77</v>
      </c>
      <c r="O47" s="2708">
        <v>51.28</v>
      </c>
      <c r="P47" s="2708">
        <v>78.22</v>
      </c>
      <c r="Q47" s="2708">
        <v>90.72</v>
      </c>
      <c r="R47" s="2708">
        <v>63.4</v>
      </c>
      <c r="S47" s="2708">
        <v>53.96</v>
      </c>
      <c r="T47" s="2708">
        <v>86.77</v>
      </c>
      <c r="U47" s="2708">
        <v>0</v>
      </c>
      <c r="V47" s="2708">
        <v>75.83</v>
      </c>
      <c r="W47" s="2708">
        <v>75.42</v>
      </c>
      <c r="X47" s="2708">
        <v>47.03</v>
      </c>
      <c r="Y47" s="2709">
        <v>5.95</v>
      </c>
      <c r="Z47" s="2706" t="s">
        <v>1798</v>
      </c>
      <c r="AA47" s="2768" t="s">
        <v>1799</v>
      </c>
      <c r="AB47" s="2711">
        <v>41.68</v>
      </c>
      <c r="AC47" s="2711">
        <v>83.67</v>
      </c>
      <c r="AD47" s="2711">
        <v>83.75</v>
      </c>
      <c r="AE47" s="2711">
        <v>111.37</v>
      </c>
      <c r="AF47" s="2711">
        <v>177.53</v>
      </c>
      <c r="AG47" s="2711">
        <v>132.30000000000001</v>
      </c>
      <c r="AH47" s="2711">
        <v>100.13</v>
      </c>
      <c r="AI47" s="2711">
        <v>170.08</v>
      </c>
      <c r="AJ47" s="2711">
        <v>74.790000000000006</v>
      </c>
      <c r="AK47" s="2711">
        <v>103.78</v>
      </c>
      <c r="AL47" s="2711">
        <v>82.21</v>
      </c>
      <c r="AM47" s="2711">
        <v>96.265000000000001</v>
      </c>
      <c r="AN47" s="2711">
        <v>135.25</v>
      </c>
      <c r="AO47" s="2711">
        <v>126.63</v>
      </c>
      <c r="AP47" s="2722">
        <v>125.28</v>
      </c>
      <c r="AQ47" s="2722">
        <v>147.65</v>
      </c>
      <c r="AR47" s="2722">
        <v>216.45</v>
      </c>
      <c r="AS47" s="2722">
        <v>118.33</v>
      </c>
      <c r="AT47" s="2722">
        <v>117.4</v>
      </c>
      <c r="AU47" s="2722">
        <v>99.19</v>
      </c>
      <c r="AV47" s="2769">
        <v>118.2</v>
      </c>
      <c r="AW47" s="2770">
        <v>162.63999999999999</v>
      </c>
      <c r="AX47" s="2771">
        <v>146.99</v>
      </c>
      <c r="AY47" s="2706" t="s">
        <v>1798</v>
      </c>
      <c r="AZ47" s="2772">
        <v>79.33</v>
      </c>
      <c r="BA47" s="2770">
        <v>94.51</v>
      </c>
      <c r="BB47" s="2770">
        <v>147.72999999999999</v>
      </c>
      <c r="BC47" s="2770">
        <v>138.59</v>
      </c>
      <c r="BD47" s="2770">
        <v>132.75</v>
      </c>
      <c r="BE47" s="2770">
        <v>244.57</v>
      </c>
      <c r="BF47" s="2714">
        <v>174.87</v>
      </c>
      <c r="BG47" s="2714">
        <v>138.4</v>
      </c>
      <c r="BH47" s="2714">
        <v>154.34</v>
      </c>
      <c r="BI47" s="2714">
        <v>134.01</v>
      </c>
      <c r="BJ47" s="2715">
        <v>127.57</v>
      </c>
      <c r="BK47" s="2714">
        <v>44.55</v>
      </c>
      <c r="BL47" s="1020">
        <v>21.58210699</v>
      </c>
      <c r="BM47" s="1020">
        <v>25.063228969999997</v>
      </c>
      <c r="BN47" s="1020">
        <v>34.167028340000002</v>
      </c>
      <c r="BO47" s="1020">
        <v>57.478845999999997</v>
      </c>
      <c r="BP47" s="1020">
        <v>12.47650823</v>
      </c>
      <c r="BQ47" s="1020">
        <v>29.91</v>
      </c>
      <c r="BR47" s="1020">
        <v>46.59</v>
      </c>
      <c r="BS47" s="1020">
        <v>550.38</v>
      </c>
      <c r="BT47" s="1020">
        <v>23.84</v>
      </c>
      <c r="BU47" s="1020">
        <v>53.82</v>
      </c>
      <c r="BV47" s="1020">
        <v>36.39</v>
      </c>
      <c r="BW47" s="1021">
        <v>327.71</v>
      </c>
      <c r="BX47" s="2733" t="s">
        <v>1800</v>
      </c>
      <c r="BY47" s="2272">
        <v>135.55000000000001</v>
      </c>
      <c r="BZ47" s="2272">
        <v>0</v>
      </c>
      <c r="CA47" s="2273">
        <v>0</v>
      </c>
      <c r="CB47" s="2272">
        <v>0</v>
      </c>
      <c r="CC47" s="2272">
        <v>0</v>
      </c>
      <c r="CD47" s="2273">
        <v>0</v>
      </c>
      <c r="CE47" s="2272">
        <v>0</v>
      </c>
      <c r="CF47" s="2272">
        <v>0</v>
      </c>
      <c r="CG47" s="1025">
        <v>0</v>
      </c>
      <c r="CH47" s="2272">
        <v>0</v>
      </c>
      <c r="CI47" s="2272">
        <v>0</v>
      </c>
      <c r="CJ47" s="1025">
        <v>0</v>
      </c>
      <c r="CK47" s="2272"/>
      <c r="CL47" s="2272"/>
      <c r="CM47" s="2273"/>
      <c r="CN47" s="2272"/>
      <c r="CO47" s="2272"/>
      <c r="CP47" s="2273"/>
      <c r="CQ47" s="2272"/>
      <c r="CR47" s="2272"/>
      <c r="CS47" s="2273"/>
      <c r="CT47" s="2273"/>
      <c r="CU47" s="2273"/>
      <c r="CV47" s="2273"/>
      <c r="CW47" s="2733" t="s">
        <v>1800</v>
      </c>
      <c r="CX47" s="2273"/>
      <c r="CY47" s="2273"/>
      <c r="CZ47" s="2273"/>
      <c r="DA47" s="2273"/>
      <c r="DB47" s="2273"/>
      <c r="DC47" s="2273"/>
      <c r="DD47" s="2273"/>
      <c r="DE47" s="2273"/>
      <c r="DF47" s="2273"/>
      <c r="DG47" s="2273">
        <v>0</v>
      </c>
      <c r="DH47" s="2273"/>
      <c r="DI47" s="2273"/>
    </row>
    <row r="48" spans="1:113" ht="20.25" customHeight="1">
      <c r="A48" s="2706" t="s">
        <v>1801</v>
      </c>
      <c r="B48" s="2707">
        <v>2.74</v>
      </c>
      <c r="C48" s="2708">
        <v>0.82</v>
      </c>
      <c r="D48" s="2708">
        <v>0.15</v>
      </c>
      <c r="E48" s="2708">
        <v>0.11</v>
      </c>
      <c r="F48" s="2708">
        <v>0.65</v>
      </c>
      <c r="G48" s="2708">
        <v>1.1599999999999999</v>
      </c>
      <c r="H48" s="2708">
        <v>0.02</v>
      </c>
      <c r="I48" s="2708">
        <v>0.09</v>
      </c>
      <c r="J48" s="2708">
        <v>0.03</v>
      </c>
      <c r="K48" s="2708">
        <v>0.1</v>
      </c>
      <c r="L48" s="2708">
        <v>0.04</v>
      </c>
      <c r="M48" s="2708">
        <v>0</v>
      </c>
      <c r="N48" s="2708">
        <v>15.16</v>
      </c>
      <c r="O48" s="2708">
        <v>0.08</v>
      </c>
      <c r="P48" s="2708">
        <v>7.0000000000000007E-2</v>
      </c>
      <c r="Q48" s="2708">
        <v>0.14000000000000001</v>
      </c>
      <c r="R48" s="2708">
        <v>0.04</v>
      </c>
      <c r="S48" s="2708">
        <v>0</v>
      </c>
      <c r="T48" s="2708">
        <v>0</v>
      </c>
      <c r="U48" s="2708">
        <v>0</v>
      </c>
      <c r="V48" s="2708">
        <v>0</v>
      </c>
      <c r="W48" s="2708">
        <v>0.6</v>
      </c>
      <c r="X48" s="2708">
        <v>0.17</v>
      </c>
      <c r="Y48" s="2709">
        <v>0.53</v>
      </c>
      <c r="Z48" s="2706" t="s">
        <v>1801</v>
      </c>
      <c r="AA48" s="2710">
        <v>0.76</v>
      </c>
      <c r="AB48" s="2711">
        <v>0</v>
      </c>
      <c r="AC48" s="2711">
        <v>0</v>
      </c>
      <c r="AD48" s="2711">
        <v>0.4</v>
      </c>
      <c r="AE48" s="2711">
        <v>0.22</v>
      </c>
      <c r="AF48" s="2711">
        <v>0.23</v>
      </c>
      <c r="AG48" s="2711">
        <v>0.46</v>
      </c>
      <c r="AH48" s="2711">
        <v>0.65</v>
      </c>
      <c r="AI48" s="2711">
        <v>0.45</v>
      </c>
      <c r="AJ48" s="2711">
        <v>1.85</v>
      </c>
      <c r="AK48" s="2711">
        <v>2.59</v>
      </c>
      <c r="AL48" s="2711">
        <v>2.54</v>
      </c>
      <c r="AM48" s="2711">
        <v>2.2959999999999998</v>
      </c>
      <c r="AN48" s="2711">
        <v>1.84</v>
      </c>
      <c r="AO48" s="2711">
        <v>2.87</v>
      </c>
      <c r="AP48" s="2722">
        <v>0.77</v>
      </c>
      <c r="AQ48" s="2722">
        <v>10.79</v>
      </c>
      <c r="AR48" s="2722">
        <v>5.67</v>
      </c>
      <c r="AS48" s="2722">
        <v>2.19</v>
      </c>
      <c r="AT48" s="2722">
        <v>0</v>
      </c>
      <c r="AU48" s="2727">
        <v>0</v>
      </c>
      <c r="AV48" s="2769">
        <v>4.9800000000000004</v>
      </c>
      <c r="AW48" s="2770">
        <v>2.59</v>
      </c>
      <c r="AX48" s="2771">
        <v>2.87</v>
      </c>
      <c r="AY48" s="2706" t="s">
        <v>1801</v>
      </c>
      <c r="AZ48" s="2772">
        <v>2.0299999999999998</v>
      </c>
      <c r="BA48" s="2770">
        <v>1.6</v>
      </c>
      <c r="BB48" s="2770">
        <v>0.51</v>
      </c>
      <c r="BC48" s="2770">
        <v>1.74</v>
      </c>
      <c r="BD48" s="2770">
        <v>2.37</v>
      </c>
      <c r="BE48" s="2770">
        <v>3.41</v>
      </c>
      <c r="BF48" s="2714">
        <v>5.54</v>
      </c>
      <c r="BG48" s="2714">
        <v>3.8</v>
      </c>
      <c r="BH48" s="2714">
        <v>111.07</v>
      </c>
      <c r="BI48" s="2714">
        <v>23.86</v>
      </c>
      <c r="BJ48" s="2715">
        <v>3.39</v>
      </c>
      <c r="BK48" s="2714">
        <v>2.74</v>
      </c>
      <c r="BL48" s="1020">
        <v>1.5437303200000001</v>
      </c>
      <c r="BM48" s="1020">
        <v>1.6153798100000001</v>
      </c>
      <c r="BN48" s="2731">
        <v>7.11</v>
      </c>
      <c r="BO48" s="1020">
        <v>3.2398253500000003</v>
      </c>
      <c r="BP48" s="1020">
        <v>5.9868938200000006</v>
      </c>
      <c r="BQ48" s="2731">
        <v>1.71</v>
      </c>
      <c r="BR48" s="2731">
        <v>3.16</v>
      </c>
      <c r="BS48" s="2731">
        <v>2.39</v>
      </c>
      <c r="BT48" s="2731">
        <v>65.09</v>
      </c>
      <c r="BU48" s="2731">
        <v>5.0599999999999996</v>
      </c>
      <c r="BV48" s="2731">
        <v>6.55</v>
      </c>
      <c r="BW48" s="2732">
        <v>1.65</v>
      </c>
      <c r="BX48" s="2733" t="s">
        <v>1802</v>
      </c>
      <c r="BY48" s="2272">
        <v>3.6695221299999998</v>
      </c>
      <c r="BZ48" s="2272">
        <v>2.0221074699999999</v>
      </c>
      <c r="CA48" s="2273">
        <v>9.7570371900000001</v>
      </c>
      <c r="CB48" s="2272">
        <v>12.787723640000001</v>
      </c>
      <c r="CC48" s="2272">
        <v>4.2662392899999997</v>
      </c>
      <c r="CD48" s="2273">
        <v>10.01852744</v>
      </c>
      <c r="CE48" s="2720">
        <v>1.3169633799999998</v>
      </c>
      <c r="CF48" s="2720">
        <v>10.946429999999999</v>
      </c>
      <c r="CG48" s="2721">
        <v>0.94673069999999993</v>
      </c>
      <c r="CH48" s="2720"/>
      <c r="CI48" s="2720">
        <v>6.1438810799999999</v>
      </c>
      <c r="CJ48" s="2721">
        <v>6.4848443899999992</v>
      </c>
      <c r="CK48" s="2272">
        <v>12.66124724</v>
      </c>
      <c r="CL48" s="2272">
        <v>53.996816559999999</v>
      </c>
      <c r="CM48" s="2273">
        <v>6.8836413299999997</v>
      </c>
      <c r="CN48" s="2272">
        <v>3.0522397300000002</v>
      </c>
      <c r="CO48" s="2272">
        <v>1.7289010900000001</v>
      </c>
      <c r="CP48" s="2273">
        <v>12.676025839999999</v>
      </c>
      <c r="CQ48" s="2272">
        <v>3.9893403799999998</v>
      </c>
      <c r="CR48" s="2272">
        <v>9.3512640299999994</v>
      </c>
      <c r="CS48" s="2273">
        <v>0.74334621999999995</v>
      </c>
      <c r="CT48" s="2273">
        <v>10.44845143</v>
      </c>
      <c r="CU48" s="2273">
        <v>7.1530438299999997</v>
      </c>
      <c r="CV48" s="2273">
        <v>1.6061838400000001</v>
      </c>
      <c r="CW48" s="2733" t="s">
        <v>1802</v>
      </c>
      <c r="CX48" s="2273">
        <v>2.6549474500000003</v>
      </c>
      <c r="CY48" s="2273">
        <v>1.78483583</v>
      </c>
      <c r="CZ48" s="2273">
        <v>7.2323093200000006</v>
      </c>
      <c r="DA48" s="2273">
        <v>0.77845209999999998</v>
      </c>
      <c r="DB48" s="2273">
        <v>4.4939330700000006</v>
      </c>
      <c r="DC48" s="2273">
        <v>4.6395064000000001</v>
      </c>
      <c r="DD48" s="2273"/>
      <c r="DE48" s="2273">
        <v>0.19595322000000001</v>
      </c>
      <c r="DF48" s="2719">
        <v>0.97912597000000001</v>
      </c>
      <c r="DG48" s="2719">
        <v>0</v>
      </c>
      <c r="DH48" s="2719">
        <v>2.4</v>
      </c>
      <c r="DI48" s="2719"/>
    </row>
    <row r="49" spans="1:113" ht="20.25" customHeight="1">
      <c r="A49" s="2773"/>
      <c r="B49" s="2707"/>
      <c r="C49" s="2708"/>
      <c r="D49" s="2708"/>
      <c r="E49" s="2708"/>
      <c r="F49" s="2708"/>
      <c r="G49" s="2708"/>
      <c r="H49" s="2708"/>
      <c r="I49" s="2708"/>
      <c r="J49" s="2708"/>
      <c r="K49" s="2708"/>
      <c r="L49" s="2708"/>
      <c r="M49" s="2708"/>
      <c r="N49" s="2708"/>
      <c r="O49" s="2708"/>
      <c r="P49" s="2708"/>
      <c r="Q49" s="2708"/>
      <c r="R49" s="2708"/>
      <c r="S49" s="2708"/>
      <c r="T49" s="2708"/>
      <c r="U49" s="2708"/>
      <c r="V49" s="2708"/>
      <c r="W49" s="2708"/>
      <c r="X49" s="2708"/>
      <c r="Y49" s="2709"/>
      <c r="Z49" s="2773"/>
      <c r="AA49" s="2710"/>
      <c r="AB49" s="2711"/>
      <c r="AC49" s="2711"/>
      <c r="AD49" s="2711"/>
      <c r="AE49" s="2711"/>
      <c r="AF49" s="2711"/>
      <c r="AG49" s="2711"/>
      <c r="AH49" s="2711"/>
      <c r="AI49" s="2711"/>
      <c r="AJ49" s="2711"/>
      <c r="AK49" s="2711"/>
      <c r="AL49" s="2711"/>
      <c r="AM49" s="2711"/>
      <c r="AN49" s="2711"/>
      <c r="AO49" s="2711"/>
      <c r="AP49" s="2722"/>
      <c r="AQ49" s="2722"/>
      <c r="AR49" s="2722"/>
      <c r="AS49" s="2722"/>
      <c r="AT49" s="2722"/>
      <c r="AU49" s="2727"/>
      <c r="AV49" s="2769"/>
      <c r="AW49" s="2770"/>
      <c r="AX49" s="2771"/>
      <c r="AY49" s="2773"/>
      <c r="AZ49" s="2772"/>
      <c r="BA49" s="2770"/>
      <c r="BB49" s="2770"/>
      <c r="BC49" s="2770"/>
      <c r="BD49" s="2770"/>
      <c r="BE49" s="2770"/>
      <c r="BF49" s="2714"/>
      <c r="BG49" s="2714"/>
      <c r="BH49" s="2714"/>
      <c r="BI49" s="2714"/>
      <c r="BJ49" s="2715"/>
      <c r="BK49" s="2714"/>
      <c r="BL49" s="2731"/>
      <c r="BM49" s="2731"/>
      <c r="BN49" s="2731"/>
      <c r="BO49" s="2731"/>
      <c r="BP49" s="2731"/>
      <c r="BQ49" s="2731"/>
      <c r="BR49" s="2731"/>
      <c r="BS49" s="2731"/>
      <c r="BT49" s="2731"/>
      <c r="BU49" s="2731"/>
      <c r="BV49" s="2731"/>
      <c r="BW49" s="2732"/>
      <c r="BX49" s="2739" t="s">
        <v>1803</v>
      </c>
      <c r="BY49" s="2740">
        <v>393.51244720000005</v>
      </c>
      <c r="BZ49" s="2740">
        <v>299.87035484</v>
      </c>
      <c r="CA49" s="2738">
        <v>241.87147392999998</v>
      </c>
      <c r="CB49" s="2740">
        <v>463.97392391999995</v>
      </c>
      <c r="CC49" s="2740">
        <v>575.11756761000004</v>
      </c>
      <c r="CD49" s="2738">
        <v>453.55107326000001</v>
      </c>
      <c r="CE49" s="2720">
        <v>281.47473924999997</v>
      </c>
      <c r="CF49" s="2720">
        <v>545.23727789000009</v>
      </c>
      <c r="CG49" s="2721">
        <v>623.42466316999992</v>
      </c>
      <c r="CH49" s="2720">
        <v>323.86076250999997</v>
      </c>
      <c r="CI49" s="2720">
        <v>610.91629893000004</v>
      </c>
      <c r="CJ49" s="2721">
        <v>693.21982445000003</v>
      </c>
      <c r="CK49" s="2740">
        <v>374.33810750999999</v>
      </c>
      <c r="CL49" s="2740">
        <v>281.59677188000001</v>
      </c>
      <c r="CM49" s="2738">
        <v>550.05202337999992</v>
      </c>
      <c r="CN49" s="2740">
        <v>118.26129671000001</v>
      </c>
      <c r="CO49" s="2740">
        <v>128.06332184999999</v>
      </c>
      <c r="CP49" s="2738">
        <v>395.05143310999995</v>
      </c>
      <c r="CQ49" s="2740">
        <v>459.62442418999996</v>
      </c>
      <c r="CR49" s="2740">
        <v>290.21742656999999</v>
      </c>
      <c r="CS49" s="2738">
        <v>521.40140106000001</v>
      </c>
      <c r="CT49" s="2738">
        <v>94.886702270000001</v>
      </c>
      <c r="CU49" s="2738">
        <v>163.37955456</v>
      </c>
      <c r="CV49" s="2738">
        <v>246.59615069</v>
      </c>
      <c r="CW49" s="2739" t="s">
        <v>1803</v>
      </c>
      <c r="CX49" s="2719">
        <v>334.24276708000002</v>
      </c>
      <c r="CY49" s="2719">
        <v>123.24700441</v>
      </c>
      <c r="CZ49" s="2719">
        <v>336.09444524000003</v>
      </c>
      <c r="DA49" s="2719">
        <v>273.60473445000002</v>
      </c>
      <c r="DB49" s="2719">
        <v>90.716453999999999</v>
      </c>
      <c r="DC49" s="2719">
        <v>542.00172736000002</v>
      </c>
      <c r="DD49" s="2719">
        <v>889.63150482000003</v>
      </c>
      <c r="DE49" s="2719">
        <v>484.38444313000002</v>
      </c>
      <c r="DF49" s="2734">
        <v>351.08</v>
      </c>
      <c r="DG49" s="2734">
        <v>238.90782809000001</v>
      </c>
      <c r="DH49" s="2734">
        <v>373.60341061999998</v>
      </c>
      <c r="DI49" s="2734">
        <v>337.84131151999998</v>
      </c>
    </row>
    <row r="50" spans="1:113" ht="20.25" customHeight="1">
      <c r="A50" s="2690" t="s">
        <v>1804</v>
      </c>
      <c r="B50" s="2691">
        <v>3007.58</v>
      </c>
      <c r="C50" s="2692">
        <v>2304.88</v>
      </c>
      <c r="D50" s="2692">
        <v>2536.31</v>
      </c>
      <c r="E50" s="2692">
        <v>1664.84</v>
      </c>
      <c r="F50" s="2692">
        <v>-1860.2</v>
      </c>
      <c r="G50" s="2692">
        <v>102.13</v>
      </c>
      <c r="H50" s="2692">
        <v>300.32000000000062</v>
      </c>
      <c r="I50" s="2692">
        <v>1401.03</v>
      </c>
      <c r="J50" s="2692">
        <v>980.03</v>
      </c>
      <c r="K50" s="2692">
        <v>-2494.92</v>
      </c>
      <c r="L50" s="2692">
        <v>-1013.34</v>
      </c>
      <c r="M50" s="2692">
        <v>-4643.83</v>
      </c>
      <c r="N50" s="2692">
        <v>-2435.63</v>
      </c>
      <c r="O50" s="2692">
        <v>-2027.9</v>
      </c>
      <c r="P50" s="2692">
        <v>-1067.53</v>
      </c>
      <c r="Q50" s="2692">
        <v>-856.6</v>
      </c>
      <c r="R50" s="2692">
        <v>-1318.03</v>
      </c>
      <c r="S50" s="2692">
        <v>-1600.91</v>
      </c>
      <c r="T50" s="2692">
        <v>-420.9</v>
      </c>
      <c r="U50" s="2692">
        <v>-1917.54</v>
      </c>
      <c r="V50" s="2692">
        <v>1406.51</v>
      </c>
      <c r="W50" s="2692">
        <v>-459.55</v>
      </c>
      <c r="X50" s="2692">
        <v>-56.05</v>
      </c>
      <c r="Y50" s="2693">
        <v>2.73</v>
      </c>
      <c r="Z50" s="2690" t="s">
        <v>1804</v>
      </c>
      <c r="AA50" s="2694">
        <v>105.46000000000004</v>
      </c>
      <c r="AB50" s="2695">
        <v>-491.12999999999965</v>
      </c>
      <c r="AC50" s="2695">
        <v>-663.38099041999976</v>
      </c>
      <c r="AD50" s="2695">
        <v>-464.6024845899999</v>
      </c>
      <c r="AE50" s="2695">
        <v>-1208.7600000000002</v>
      </c>
      <c r="AF50" s="2695">
        <v>-1323.4099999999994</v>
      </c>
      <c r="AG50" s="2695">
        <v>-993.55981297000017</v>
      </c>
      <c r="AH50" s="2695">
        <v>-496.56242815999985</v>
      </c>
      <c r="AI50" s="2695">
        <v>-2377.2199999999989</v>
      </c>
      <c r="AJ50" s="2695">
        <v>-1124.1957267199996</v>
      </c>
      <c r="AK50" s="2695">
        <v>39.509999999999764</v>
      </c>
      <c r="AL50" s="2695">
        <v>-1074.2199999999998</v>
      </c>
      <c r="AM50" s="2695">
        <v>629.77000000000044</v>
      </c>
      <c r="AN50" s="2695">
        <v>396.00046898000028</v>
      </c>
      <c r="AO50" s="2695">
        <v>133.22302587000013</v>
      </c>
      <c r="AP50" s="2696">
        <v>-944.09882343999971</v>
      </c>
      <c r="AQ50" s="2696">
        <v>-761.03800827000032</v>
      </c>
      <c r="AR50" s="2696">
        <v>-410.04963593000139</v>
      </c>
      <c r="AS50" s="2696">
        <v>820.80000000000018</v>
      </c>
      <c r="AT50" s="2696">
        <v>122.51000000000022</v>
      </c>
      <c r="AU50" s="2696">
        <v>-764.34776122000039</v>
      </c>
      <c r="AV50" s="2696">
        <v>-430.65300000000025</v>
      </c>
      <c r="AW50" s="2696">
        <v>-826.24000000000069</v>
      </c>
      <c r="AX50" s="2697">
        <v>465.15999999999985</v>
      </c>
      <c r="AY50" s="2690" t="s">
        <v>1804</v>
      </c>
      <c r="AZ50" s="2698">
        <v>1361.2244147900005</v>
      </c>
      <c r="BA50" s="2696">
        <v>-356.11000000000013</v>
      </c>
      <c r="BB50" s="2696">
        <v>1354.1950000000002</v>
      </c>
      <c r="BC50" s="2696">
        <v>1488</v>
      </c>
      <c r="BD50" s="2696">
        <v>370.13000000000011</v>
      </c>
      <c r="BE50" s="2696">
        <v>-1402.19</v>
      </c>
      <c r="BF50" s="2699">
        <v>1125.3650000000002</v>
      </c>
      <c r="BG50" s="2699">
        <v>3156.8535858</v>
      </c>
      <c r="BH50" s="2699">
        <v>1081.13079165</v>
      </c>
      <c r="BI50" s="2699">
        <v>1615.9850000000004</v>
      </c>
      <c r="BJ50" s="2700">
        <v>477.93594758000017</v>
      </c>
      <c r="BK50" s="2699">
        <v>1257.29</v>
      </c>
      <c r="BL50" s="2699">
        <v>1782.6670473600002</v>
      </c>
      <c r="BM50" s="2699">
        <v>1577.6742450000006</v>
      </c>
      <c r="BN50" s="2699">
        <v>631.09600007000017</v>
      </c>
      <c r="BO50" s="2699">
        <v>-130.54641401000072</v>
      </c>
      <c r="BP50" s="2699">
        <v>-138.1799269600001</v>
      </c>
      <c r="BQ50" s="2699">
        <v>-2831.4481661299997</v>
      </c>
      <c r="BR50" s="2699">
        <v>887.02464503999909</v>
      </c>
      <c r="BS50" s="2699">
        <v>-334.97365408999985</v>
      </c>
      <c r="BT50" s="2699">
        <v>-1362.0495860000001</v>
      </c>
      <c r="BU50" s="2699">
        <v>-2.4309360000006563</v>
      </c>
      <c r="BV50" s="2699">
        <v>-712.38858589999927</v>
      </c>
      <c r="BW50" s="2701">
        <v>-609.25947546999987</v>
      </c>
      <c r="BX50" s="2717" t="s">
        <v>1805</v>
      </c>
      <c r="BY50" s="2272">
        <v>20.307528050000002</v>
      </c>
      <c r="BZ50" s="2272">
        <v>56.218189880000004</v>
      </c>
      <c r="CA50" s="2719">
        <v>20.639634879999999</v>
      </c>
      <c r="CB50" s="2272">
        <v>20.424676769999998</v>
      </c>
      <c r="CC50" s="2272">
        <v>17.59730626</v>
      </c>
      <c r="CD50" s="2719">
        <v>41.324482790000005</v>
      </c>
      <c r="CE50" s="2272">
        <v>0</v>
      </c>
      <c r="CF50" s="2272">
        <v>38.699260389999999</v>
      </c>
      <c r="CG50" s="1025">
        <v>0</v>
      </c>
      <c r="CH50" s="2272">
        <v>35.310845890000003</v>
      </c>
      <c r="CI50" s="2272">
        <v>0</v>
      </c>
      <c r="CJ50" s="1025">
        <v>0</v>
      </c>
      <c r="CK50" s="2272">
        <v>71.604020719999994</v>
      </c>
      <c r="CL50" s="2272">
        <v>17.049425199999998</v>
      </c>
      <c r="CM50" s="2719">
        <v>29.85771205</v>
      </c>
      <c r="CN50" s="2272">
        <v>31.993814310000001</v>
      </c>
      <c r="CO50" s="2272">
        <v>37.03226986</v>
      </c>
      <c r="CP50" s="2719">
        <v>102.90174003</v>
      </c>
      <c r="CQ50" s="2272">
        <v>17.61105555</v>
      </c>
      <c r="CR50" s="2272"/>
      <c r="CS50" s="2719"/>
      <c r="CT50" s="2719"/>
      <c r="CU50" s="2719"/>
      <c r="CV50" s="2719"/>
      <c r="CW50" s="2717" t="s">
        <v>1805</v>
      </c>
      <c r="CX50" s="2738">
        <v>13.877323560000001</v>
      </c>
      <c r="CY50" s="2738">
        <v>20.306555979999999</v>
      </c>
      <c r="CZ50" s="2738">
        <v>30.04042458</v>
      </c>
      <c r="DA50" s="2738">
        <v>24.844176999999998</v>
      </c>
      <c r="DB50" s="2738">
        <v>22.656513839999999</v>
      </c>
      <c r="DC50" s="2738">
        <v>6.4615849499999998</v>
      </c>
      <c r="DD50" s="2738">
        <v>17.344086480000001</v>
      </c>
      <c r="DE50" s="2738"/>
      <c r="DF50" s="2734">
        <v>15.7</v>
      </c>
      <c r="DG50" s="2734">
        <v>0</v>
      </c>
      <c r="DH50" s="2734"/>
      <c r="DI50" s="2734"/>
    </row>
    <row r="51" spans="1:113" ht="20.25" customHeight="1" thickBot="1">
      <c r="A51" s="2690" t="s">
        <v>1806</v>
      </c>
      <c r="B51" s="2691">
        <v>5814.41</v>
      </c>
      <c r="C51" s="2692">
        <v>5761.67</v>
      </c>
      <c r="D51" s="2692">
        <v>4239.75</v>
      </c>
      <c r="E51" s="2692">
        <v>4601.97</v>
      </c>
      <c r="F51" s="2692">
        <v>4935.6899999999996</v>
      </c>
      <c r="G51" s="2692">
        <v>4596.79</v>
      </c>
      <c r="H51" s="2692">
        <v>4018.71</v>
      </c>
      <c r="I51" s="2692">
        <v>4065.91</v>
      </c>
      <c r="J51" s="2692">
        <v>5491.39</v>
      </c>
      <c r="K51" s="2692">
        <v>5854.9</v>
      </c>
      <c r="L51" s="2692">
        <v>4002.9</v>
      </c>
      <c r="M51" s="2692">
        <v>3054.25</v>
      </c>
      <c r="N51" s="2692">
        <v>5035.17</v>
      </c>
      <c r="O51" s="2692">
        <v>4302.43</v>
      </c>
      <c r="P51" s="2692">
        <v>2649.43</v>
      </c>
      <c r="Q51" s="2692">
        <v>2248.17</v>
      </c>
      <c r="R51" s="2692">
        <v>2270.46</v>
      </c>
      <c r="S51" s="2692">
        <v>2804.25</v>
      </c>
      <c r="T51" s="2692">
        <v>3871.07</v>
      </c>
      <c r="U51" s="2692">
        <v>2127.5100000000002</v>
      </c>
      <c r="V51" s="2692">
        <v>2620.64</v>
      </c>
      <c r="W51" s="2692">
        <v>4474.07</v>
      </c>
      <c r="X51" s="2692">
        <v>2911.73</v>
      </c>
      <c r="Y51" s="2693">
        <v>6190.6</v>
      </c>
      <c r="Z51" s="2690" t="s">
        <v>1806</v>
      </c>
      <c r="AA51" s="2694">
        <v>5258.7380000000003</v>
      </c>
      <c r="AB51" s="2695">
        <v>3806.3249999999998</v>
      </c>
      <c r="AC51" s="2695">
        <v>6108.6879999999992</v>
      </c>
      <c r="AD51" s="2695">
        <v>3647.2999999999997</v>
      </c>
      <c r="AE51" s="2695">
        <v>3752.21</v>
      </c>
      <c r="AF51" s="2695">
        <v>3175.33</v>
      </c>
      <c r="AG51" s="2695">
        <v>4772.3899999999994</v>
      </c>
      <c r="AH51" s="2695">
        <v>4706.3400000000011</v>
      </c>
      <c r="AI51" s="2695">
        <v>5545.8</v>
      </c>
      <c r="AJ51" s="2695">
        <v>8020.2999999999993</v>
      </c>
      <c r="AK51" s="2695">
        <v>6286.7366666666667</v>
      </c>
      <c r="AL51" s="2695">
        <v>7162.75</v>
      </c>
      <c r="AM51" s="2695">
        <v>7704.1654786700001</v>
      </c>
      <c r="AN51" s="2695">
        <v>4964.9096041699995</v>
      </c>
      <c r="AO51" s="2695">
        <v>3556.0884727100001</v>
      </c>
      <c r="AP51" s="2695">
        <v>5304.2978541499997</v>
      </c>
      <c r="AQ51" s="2695">
        <v>4837.0492512400006</v>
      </c>
      <c r="AR51" s="2695">
        <v>3444.4688867600003</v>
      </c>
      <c r="AS51" s="2695">
        <v>4935.0920255699994</v>
      </c>
      <c r="AT51" s="2695">
        <v>5089.67056271</v>
      </c>
      <c r="AU51" s="2695">
        <v>4948.6135872500008</v>
      </c>
      <c r="AV51" s="2695">
        <v>3996.8056302800001</v>
      </c>
      <c r="AW51" s="2695">
        <v>3525.88261057</v>
      </c>
      <c r="AX51" s="2774">
        <v>3946.3059120299999</v>
      </c>
      <c r="AY51" s="2690" t="s">
        <v>1806</v>
      </c>
      <c r="AZ51" s="2694">
        <v>4129.8600000000006</v>
      </c>
      <c r="BA51" s="2695">
        <v>6217.29</v>
      </c>
      <c r="BB51" s="2695">
        <v>5397.8600000000006</v>
      </c>
      <c r="BC51" s="2695">
        <v>6589.9299999999994</v>
      </c>
      <c r="BD51" s="2695">
        <v>5787.8</v>
      </c>
      <c r="BE51" s="2695">
        <v>4405.4600000000009</v>
      </c>
      <c r="BF51" s="2775">
        <v>4552.880000000001</v>
      </c>
      <c r="BG51" s="2775">
        <v>6320.7853996899994</v>
      </c>
      <c r="BH51" s="2775">
        <v>6321.1596818200005</v>
      </c>
      <c r="BI51" s="2775">
        <v>7660.9599999999991</v>
      </c>
      <c r="BJ51" s="2776">
        <v>5966.84</v>
      </c>
      <c r="BK51" s="2775">
        <v>7107.7000000000016</v>
      </c>
      <c r="BL51" s="2775">
        <v>8810.4388487399992</v>
      </c>
      <c r="BM51" s="2775">
        <v>7264.9824279799996</v>
      </c>
      <c r="BN51" s="2775">
        <v>7797.8464827700009</v>
      </c>
      <c r="BO51" s="2775">
        <v>8850.3019370500006</v>
      </c>
      <c r="BP51" s="2775">
        <v>10150.88523831</v>
      </c>
      <c r="BQ51" s="2775">
        <v>9612.548016910001</v>
      </c>
      <c r="BR51" s="2775">
        <v>10152.51967878</v>
      </c>
      <c r="BS51" s="2775">
        <v>6321.5399999999991</v>
      </c>
      <c r="BT51" s="2775">
        <v>9472.18</v>
      </c>
      <c r="BU51" s="2775">
        <v>8073.3899999999994</v>
      </c>
      <c r="BV51" s="2775">
        <v>8381.1587589199989</v>
      </c>
      <c r="BW51" s="2777">
        <v>8991.73168592</v>
      </c>
      <c r="BX51" s="2778" t="s">
        <v>1807</v>
      </c>
      <c r="BY51" s="1222">
        <v>11.71</v>
      </c>
      <c r="BZ51" s="1222">
        <v>6.1300815000000002</v>
      </c>
      <c r="CA51" s="2738">
        <v>7.2582521199999999</v>
      </c>
      <c r="CB51" s="1222">
        <v>30.973884399999999</v>
      </c>
      <c r="CC51" s="1222">
        <v>17.478097980000001</v>
      </c>
      <c r="CD51" s="2738">
        <v>32.71220495</v>
      </c>
      <c r="CE51" s="2720">
        <v>26.894600180000001</v>
      </c>
      <c r="CF51" s="2720">
        <v>46.549272739999999</v>
      </c>
      <c r="CG51" s="2721">
        <v>143.68880675999998</v>
      </c>
      <c r="CH51" s="2720">
        <v>43.76209162</v>
      </c>
      <c r="CI51" s="2720">
        <v>66.387344420000005</v>
      </c>
      <c r="CJ51" s="2721">
        <v>65.684377019999999</v>
      </c>
      <c r="CK51" s="1222">
        <v>37.243932860000001</v>
      </c>
      <c r="CL51" s="1222">
        <v>46.74886884</v>
      </c>
      <c r="CM51" s="2738">
        <v>388.87006835</v>
      </c>
      <c r="CN51" s="1222">
        <v>17.36077092</v>
      </c>
      <c r="CO51" s="1222">
        <v>21.440410579999998</v>
      </c>
      <c r="CP51" s="2738">
        <v>11.293284099999999</v>
      </c>
      <c r="CQ51" s="1222">
        <v>25.90369132</v>
      </c>
      <c r="CR51" s="1222">
        <v>46.983396259999999</v>
      </c>
      <c r="CS51" s="2738">
        <v>5.41743621</v>
      </c>
      <c r="CT51" s="2738">
        <v>3.6443245000000002</v>
      </c>
      <c r="CU51" s="2738">
        <v>3.6797381800000002</v>
      </c>
      <c r="CV51" s="2738">
        <v>13.060640099999999</v>
      </c>
      <c r="CW51" s="2778" t="s">
        <v>1807</v>
      </c>
      <c r="CX51" s="2734">
        <v>4.4502588100000002</v>
      </c>
      <c r="CY51" s="2734">
        <v>9.3754849599999996</v>
      </c>
      <c r="CZ51" s="2734">
        <v>14.640892109999999</v>
      </c>
      <c r="DA51" s="2734">
        <v>0.16495126999999998</v>
      </c>
      <c r="DB51" s="2734">
        <v>5.3917160900000001</v>
      </c>
      <c r="DC51" s="2734">
        <v>4.5375504900000001</v>
      </c>
      <c r="DD51" s="2734">
        <v>3.4797342599999999</v>
      </c>
      <c r="DE51" s="2734">
        <v>68.064139999999995</v>
      </c>
      <c r="DF51" s="2273">
        <v>2.83</v>
      </c>
      <c r="DG51" s="2273">
        <v>5.0594675599999999</v>
      </c>
      <c r="DH51" s="2273">
        <v>4.2893103400000001</v>
      </c>
      <c r="DI51" s="2273">
        <v>4.00020621</v>
      </c>
    </row>
    <row r="52" spans="1:113" ht="20.25" customHeight="1" thickBot="1">
      <c r="A52" s="2779" t="s">
        <v>1808</v>
      </c>
      <c r="B52" s="2780">
        <v>8821.99</v>
      </c>
      <c r="C52" s="2781">
        <v>8066.55</v>
      </c>
      <c r="D52" s="2781">
        <v>6776.06</v>
      </c>
      <c r="E52" s="2781">
        <v>6266.81</v>
      </c>
      <c r="F52" s="2781">
        <v>3075.49</v>
      </c>
      <c r="G52" s="2781">
        <v>4698.92</v>
      </c>
      <c r="H52" s="2781">
        <v>5229.2000000000007</v>
      </c>
      <c r="I52" s="2781">
        <v>5466.94</v>
      </c>
      <c r="J52" s="2781">
        <v>6471.42</v>
      </c>
      <c r="K52" s="2781">
        <v>3359.9800000000005</v>
      </c>
      <c r="L52" s="2781">
        <v>2989.56</v>
      </c>
      <c r="M52" s="2781">
        <v>-1589.58</v>
      </c>
      <c r="N52" s="2781">
        <v>2599.54</v>
      </c>
      <c r="O52" s="2781">
        <v>2274.5300000000002</v>
      </c>
      <c r="P52" s="2781">
        <v>1581.9</v>
      </c>
      <c r="Q52" s="2781">
        <v>1391.57</v>
      </c>
      <c r="R52" s="2781">
        <v>952.43</v>
      </c>
      <c r="S52" s="2781">
        <v>1203.3399999999999</v>
      </c>
      <c r="T52" s="2781">
        <v>3450.17</v>
      </c>
      <c r="U52" s="2781">
        <v>209.97</v>
      </c>
      <c r="V52" s="2781">
        <v>4027.15</v>
      </c>
      <c r="W52" s="2781">
        <v>4014.52</v>
      </c>
      <c r="X52" s="2781">
        <v>2855.68</v>
      </c>
      <c r="Y52" s="2782">
        <v>6193.33</v>
      </c>
      <c r="Z52" s="2779" t="s">
        <v>1808</v>
      </c>
      <c r="AA52" s="2783">
        <v>5364.1980000000003</v>
      </c>
      <c r="AB52" s="2784">
        <v>3315.1950000000006</v>
      </c>
      <c r="AC52" s="2784">
        <v>5445.3070095799994</v>
      </c>
      <c r="AD52" s="2784">
        <v>3182.6975154099996</v>
      </c>
      <c r="AE52" s="2784">
        <v>2543.4500000000003</v>
      </c>
      <c r="AF52" s="2784">
        <v>1851.92</v>
      </c>
      <c r="AG52" s="2784">
        <v>3778.8301870299993</v>
      </c>
      <c r="AH52" s="2784">
        <v>4209.7775718400007</v>
      </c>
      <c r="AI52" s="2784">
        <v>3168.5800000000017</v>
      </c>
      <c r="AJ52" s="2784">
        <v>6896.1042732799997</v>
      </c>
      <c r="AK52" s="2784">
        <v>6326.2466666666669</v>
      </c>
      <c r="AL52" s="2784">
        <v>6088.53</v>
      </c>
      <c r="AM52" s="2784">
        <v>8333.9354786699987</v>
      </c>
      <c r="AN52" s="2784">
        <v>5360.9100731500002</v>
      </c>
      <c r="AO52" s="2784">
        <v>3689.3114985800003</v>
      </c>
      <c r="AP52" s="2785">
        <v>4360.1990307100004</v>
      </c>
      <c r="AQ52" s="2785">
        <v>4076.0112429699993</v>
      </c>
      <c r="AR52" s="2785">
        <v>3034.4192508299989</v>
      </c>
      <c r="AS52" s="2785">
        <v>5755.8920255699995</v>
      </c>
      <c r="AT52" s="2785">
        <v>5212.1805627100002</v>
      </c>
      <c r="AU52" s="2785">
        <v>4184.2658260300013</v>
      </c>
      <c r="AV52" s="2785">
        <v>3566.1526302799994</v>
      </c>
      <c r="AW52" s="2785">
        <v>2699.6426105699993</v>
      </c>
      <c r="AX52" s="2786">
        <v>4411.4659120300003</v>
      </c>
      <c r="AY52" s="2779" t="s">
        <v>1808</v>
      </c>
      <c r="AZ52" s="2787">
        <v>5491.0844147900007</v>
      </c>
      <c r="BA52" s="2785">
        <v>5861.1799999999985</v>
      </c>
      <c r="BB52" s="2785">
        <v>6752.0550000000003</v>
      </c>
      <c r="BC52" s="2785">
        <v>8077.93</v>
      </c>
      <c r="BD52" s="2785">
        <v>6157.93</v>
      </c>
      <c r="BE52" s="2785">
        <v>3003.2700000000013</v>
      </c>
      <c r="BF52" s="2788">
        <v>5678.2450000000008</v>
      </c>
      <c r="BG52" s="2788">
        <v>9477.638985489999</v>
      </c>
      <c r="BH52" s="2788">
        <v>7402.2904734700005</v>
      </c>
      <c r="BI52" s="2788">
        <v>9276.9449999999997</v>
      </c>
      <c r="BJ52" s="2789">
        <v>6444.7759475800003</v>
      </c>
      <c r="BK52" s="2788">
        <v>8364.9900000000016</v>
      </c>
      <c r="BL52" s="2788">
        <v>10593.1058961</v>
      </c>
      <c r="BM52" s="2788">
        <v>8842.6566729799997</v>
      </c>
      <c r="BN52" s="2788">
        <v>8428.9424828400006</v>
      </c>
      <c r="BO52" s="2788">
        <v>8719.7555230399994</v>
      </c>
      <c r="BP52" s="2788">
        <v>10012.705311350001</v>
      </c>
      <c r="BQ52" s="2788">
        <v>6781.0998507800014</v>
      </c>
      <c r="BR52" s="2788">
        <v>11039.544323819999</v>
      </c>
      <c r="BS52" s="2788">
        <v>5986.5663459099997</v>
      </c>
      <c r="BT52" s="2788">
        <v>8110.1304140000011</v>
      </c>
      <c r="BU52" s="2788">
        <v>8070.9590639999988</v>
      </c>
      <c r="BV52" s="2788">
        <v>7668.7701730200006</v>
      </c>
      <c r="BW52" s="2790">
        <v>8382.4722104499997</v>
      </c>
      <c r="BX52" s="2791" t="s">
        <v>1809</v>
      </c>
      <c r="BY52" s="2272">
        <v>131.80616988</v>
      </c>
      <c r="BZ52" s="2272">
        <v>9.2952008199999998</v>
      </c>
      <c r="CA52" s="2734">
        <v>6.2449924499999998</v>
      </c>
      <c r="CB52" s="2720">
        <v>119.09004141</v>
      </c>
      <c r="CC52" s="2720">
        <v>191.85796199999999</v>
      </c>
      <c r="CD52" s="2734"/>
      <c r="CE52" s="2720"/>
      <c r="CF52" s="2720">
        <v>101.23969955</v>
      </c>
      <c r="CG52" s="2721">
        <v>229.51861997</v>
      </c>
      <c r="CH52" s="2720">
        <v>12.45765675</v>
      </c>
      <c r="CI52" s="2720">
        <v>105.8402894</v>
      </c>
      <c r="CJ52" s="2721">
        <v>133.15354608000001</v>
      </c>
      <c r="CK52" s="2272">
        <v>10.74595454</v>
      </c>
      <c r="CL52" s="2272">
        <v>21.273500690000002</v>
      </c>
      <c r="CM52" s="2734">
        <v>29.261071350000002</v>
      </c>
      <c r="CN52" s="2272">
        <v>4.1147638300000002</v>
      </c>
      <c r="CO52" s="2272">
        <v>0.36919371999999995</v>
      </c>
      <c r="CP52" s="2734">
        <v>54.439672600000002</v>
      </c>
      <c r="CQ52" s="2272">
        <v>120.27725656</v>
      </c>
      <c r="CR52" s="2272">
        <v>194.05233458000001</v>
      </c>
      <c r="CS52" s="2734">
        <v>110.19345648999999</v>
      </c>
      <c r="CT52" s="2734">
        <v>73.916205759999997</v>
      </c>
      <c r="CU52" s="2734">
        <v>98.898864029999999</v>
      </c>
      <c r="CV52" s="2734">
        <v>141.59402890999999</v>
      </c>
      <c r="CW52" s="2791" t="s">
        <v>1809</v>
      </c>
      <c r="CX52" s="2734">
        <v>8.6637072899999996</v>
      </c>
      <c r="CY52" s="2734">
        <v>13.523538719999999</v>
      </c>
      <c r="CZ52" s="2734">
        <v>21.38161668</v>
      </c>
      <c r="DA52" s="2734">
        <v>24.38316403</v>
      </c>
      <c r="DB52" s="2734">
        <v>32.116482349999998</v>
      </c>
      <c r="DC52" s="2734">
        <v>178.70624991999998</v>
      </c>
      <c r="DD52" s="2734">
        <v>202.48330527000002</v>
      </c>
      <c r="DE52" s="2734">
        <v>201.92140312999999</v>
      </c>
      <c r="DF52" s="2273">
        <v>68.78</v>
      </c>
      <c r="DG52" s="2273">
        <v>57.753606479999995</v>
      </c>
      <c r="DH52" s="2273">
        <v>25.604032440000001</v>
      </c>
      <c r="DI52" s="2273">
        <v>79.353466269999998</v>
      </c>
    </row>
    <row r="53" spans="1:113" ht="15" thickTop="1">
      <c r="B53" s="2792"/>
      <c r="C53" s="2792"/>
      <c r="D53" s="2792"/>
      <c r="E53" s="2792"/>
      <c r="F53" s="2792"/>
      <c r="G53" s="2792"/>
      <c r="H53" s="2792"/>
      <c r="I53" s="2792"/>
      <c r="J53" s="2792"/>
      <c r="K53" s="2792"/>
      <c r="L53" s="2792"/>
      <c r="M53" s="2792"/>
      <c r="N53" s="2792"/>
      <c r="O53" s="2792"/>
      <c r="P53" s="2792"/>
      <c r="Q53" s="2792"/>
      <c r="R53" s="2792"/>
      <c r="S53" s="2792"/>
      <c r="T53" s="2792"/>
      <c r="U53" s="2792"/>
      <c r="V53" s="2792"/>
      <c r="W53" s="2792"/>
      <c r="X53" s="2792"/>
      <c r="Y53" s="2792"/>
      <c r="AA53" s="2792"/>
      <c r="AB53" s="2792"/>
      <c r="AC53" s="2792"/>
      <c r="AD53" s="2792"/>
      <c r="AE53" s="2792"/>
      <c r="AF53" s="2792"/>
      <c r="AG53" s="2792"/>
      <c r="AH53" s="2792"/>
      <c r="AI53" s="2792"/>
      <c r="AJ53" s="2792"/>
      <c r="AK53" s="2792"/>
      <c r="AL53" s="2792"/>
      <c r="AM53" s="2792"/>
      <c r="AN53" s="2792"/>
      <c r="AO53" s="2792"/>
      <c r="AP53" s="2792"/>
      <c r="AQ53" s="2792"/>
      <c r="AR53" s="2792"/>
      <c r="AS53" s="2792"/>
      <c r="AT53" s="2792"/>
      <c r="AU53" s="2792"/>
      <c r="AV53" s="2792"/>
      <c r="AW53" s="2792"/>
      <c r="AX53" s="2792"/>
      <c r="AZ53" s="2792"/>
      <c r="BA53" s="2792"/>
      <c r="BB53" s="2792"/>
      <c r="BC53" s="2792"/>
      <c r="BD53" s="2792"/>
      <c r="BE53" s="2792"/>
      <c r="BF53" s="2792"/>
      <c r="BG53" s="2792"/>
      <c r="BH53" s="2792"/>
      <c r="BX53" s="2791" t="s">
        <v>1810</v>
      </c>
      <c r="BY53" s="2272">
        <v>224.69</v>
      </c>
      <c r="BZ53" s="2272">
        <v>216.85012458</v>
      </c>
      <c r="CA53" s="2734">
        <v>183.96272203999999</v>
      </c>
      <c r="CB53" s="2720">
        <v>274.36388538</v>
      </c>
      <c r="CC53" s="2720">
        <v>330.70238101999996</v>
      </c>
      <c r="CD53" s="2734">
        <v>334.23952380000003</v>
      </c>
      <c r="CE53" s="2720">
        <v>86.432591909999999</v>
      </c>
      <c r="CF53" s="2720">
        <v>352.20285645999996</v>
      </c>
      <c r="CG53" s="2721">
        <v>250.21723643999999</v>
      </c>
      <c r="CH53" s="2720">
        <v>203.38813171999999</v>
      </c>
      <c r="CI53" s="2720">
        <v>438.68866510999999</v>
      </c>
      <c r="CJ53" s="2721">
        <v>494.38190135000002</v>
      </c>
      <c r="CK53" s="2272">
        <v>251.76129715000002</v>
      </c>
      <c r="CL53" s="2272">
        <v>191.78420436000002</v>
      </c>
      <c r="CM53" s="2734">
        <v>100.04236408</v>
      </c>
      <c r="CN53" s="2272">
        <v>60.20089402</v>
      </c>
      <c r="CO53" s="2272">
        <v>65.66655265</v>
      </c>
      <c r="CP53" s="2734">
        <v>223.06388537999999</v>
      </c>
      <c r="CQ53" s="2272">
        <v>291.4146543</v>
      </c>
      <c r="CR53" s="2272">
        <v>49.181695729999994</v>
      </c>
      <c r="CS53" s="2734">
        <v>405.79050835999999</v>
      </c>
      <c r="CT53" s="2734">
        <v>17.326172010000001</v>
      </c>
      <c r="CU53" s="2734">
        <v>60.800952350000003</v>
      </c>
      <c r="CV53" s="2734">
        <v>91.94148168000001</v>
      </c>
      <c r="CW53" s="2791" t="s">
        <v>1810</v>
      </c>
      <c r="CX53" s="2273">
        <v>304.90327612999999</v>
      </c>
      <c r="CY53" s="2273">
        <v>72.8884738</v>
      </c>
      <c r="CZ53" s="2273">
        <v>190.17564183000002</v>
      </c>
      <c r="DA53" s="2273">
        <v>222.42566111000002</v>
      </c>
      <c r="DB53" s="2273">
        <v>16.541440000000001</v>
      </c>
      <c r="DC53" s="2273">
        <v>348.15082725000002</v>
      </c>
      <c r="DD53" s="2273">
        <v>643.26237450999997</v>
      </c>
      <c r="DE53" s="2273">
        <v>214.3989</v>
      </c>
      <c r="DF53" s="2273">
        <v>215.46</v>
      </c>
      <c r="DG53" s="2273">
        <v>176.09475405000001</v>
      </c>
      <c r="DH53" s="2273">
        <v>343.71006783999997</v>
      </c>
      <c r="DI53" s="2273">
        <v>254.48763904</v>
      </c>
    </row>
    <row r="54" spans="1:113" ht="18.75" customHeight="1">
      <c r="A54" s="1048" t="s">
        <v>1811</v>
      </c>
      <c r="B54" s="2792"/>
      <c r="C54" s="2792"/>
      <c r="D54" s="2792"/>
      <c r="E54" s="2792"/>
      <c r="F54" s="2792"/>
      <c r="G54" s="2792"/>
      <c r="H54" s="2792"/>
      <c r="I54" s="2792"/>
      <c r="J54" s="2792"/>
      <c r="K54" s="2792"/>
      <c r="L54" s="2792"/>
      <c r="M54" s="2792"/>
      <c r="N54" s="2792"/>
      <c r="O54" s="2792"/>
      <c r="P54" s="2792"/>
      <c r="Q54" s="2792"/>
      <c r="R54" s="2792"/>
      <c r="S54" s="2792"/>
      <c r="T54" s="2792"/>
      <c r="U54" s="2792"/>
      <c r="V54" s="2792"/>
      <c r="W54" s="2792"/>
      <c r="X54" s="2792"/>
      <c r="Y54" s="2792"/>
      <c r="Z54" s="1048" t="s">
        <v>1811</v>
      </c>
      <c r="AA54" s="2792"/>
      <c r="AB54" s="2792"/>
      <c r="AC54" s="2792"/>
      <c r="AD54" s="2792"/>
      <c r="AE54" s="2792"/>
      <c r="AF54" s="2792"/>
      <c r="AG54" s="2792"/>
      <c r="AH54" s="2792"/>
      <c r="AI54" s="2792"/>
      <c r="AJ54" s="2792"/>
      <c r="AK54" s="2792"/>
      <c r="AL54" s="2792"/>
      <c r="AM54" s="2792"/>
      <c r="AN54" s="2792"/>
      <c r="AO54" s="2792"/>
      <c r="AP54" s="2792"/>
      <c r="AQ54" s="2792"/>
      <c r="AR54" s="2792"/>
      <c r="AS54" s="2792"/>
      <c r="AT54" s="2792"/>
      <c r="AU54" s="2792"/>
      <c r="AV54" s="2792"/>
      <c r="AW54" s="2792"/>
      <c r="AX54" s="2792"/>
      <c r="AY54" s="1048" t="s">
        <v>1811</v>
      </c>
      <c r="AZ54" s="2792"/>
      <c r="BA54" s="2792"/>
      <c r="BB54" s="2792"/>
      <c r="BC54" s="2792"/>
      <c r="BD54" s="2792"/>
      <c r="BE54" s="2792"/>
      <c r="BF54" s="2792"/>
      <c r="BG54" s="2792"/>
      <c r="BH54" s="2792"/>
      <c r="BI54" s="2792"/>
      <c r="BJ54" s="2792"/>
      <c r="BK54" s="2792"/>
      <c r="BX54" s="2791" t="s">
        <v>1812</v>
      </c>
      <c r="BY54" s="2272">
        <v>4.9987492699999994</v>
      </c>
      <c r="BZ54" s="2272">
        <v>11.37675806</v>
      </c>
      <c r="CA54" s="2273">
        <v>23.765872440000003</v>
      </c>
      <c r="CB54" s="2272">
        <v>19.121435959999999</v>
      </c>
      <c r="CC54" s="2272">
        <v>17.481820350000003</v>
      </c>
      <c r="CD54" s="2273">
        <v>45.274861719999997</v>
      </c>
      <c r="CE54" s="2720">
        <v>168.14754715999999</v>
      </c>
      <c r="CF54" s="2720">
        <v>6.5461887499999998</v>
      </c>
      <c r="CG54" s="1025">
        <v>0</v>
      </c>
      <c r="CH54" s="2720">
        <v>28.942036530000003</v>
      </c>
      <c r="CI54" s="2720">
        <v>0</v>
      </c>
      <c r="CJ54" s="1025">
        <v>0</v>
      </c>
      <c r="CK54" s="2272">
        <v>2.98290224</v>
      </c>
      <c r="CL54" s="2272">
        <v>4.7407727900000003</v>
      </c>
      <c r="CM54" s="2273">
        <v>2.0208075499999998</v>
      </c>
      <c r="CN54" s="2272">
        <v>4.5910536300000002</v>
      </c>
      <c r="CO54" s="2272">
        <v>3.5548950399999999</v>
      </c>
      <c r="CP54" s="2273">
        <v>3.3528509999999998</v>
      </c>
      <c r="CQ54" s="2272">
        <v>4.4177664600000002</v>
      </c>
      <c r="CR54" s="2272"/>
      <c r="CS54" s="2273"/>
      <c r="CT54" s="2273">
        <v>0</v>
      </c>
      <c r="CU54" s="2273">
        <v>0</v>
      </c>
      <c r="CV54" s="2273">
        <v>0</v>
      </c>
      <c r="CW54" s="2791" t="s">
        <v>1812</v>
      </c>
      <c r="CX54" s="2273">
        <v>2.34820129</v>
      </c>
      <c r="CY54" s="2273">
        <v>7.1529509500000001</v>
      </c>
      <c r="CZ54" s="2273">
        <v>79.855870040000013</v>
      </c>
      <c r="DA54" s="2273">
        <v>1.7867810399999999</v>
      </c>
      <c r="DB54" s="2273">
        <v>14.010301720000001</v>
      </c>
      <c r="DC54" s="2273">
        <v>4.1455147500000002</v>
      </c>
      <c r="DD54" s="2273">
        <v>23.062004300000002</v>
      </c>
      <c r="DE54" s="2273"/>
      <c r="DF54" s="2272">
        <v>48.31</v>
      </c>
      <c r="DG54" s="2272"/>
      <c r="DH54" s="2272"/>
      <c r="DI54" s="2272"/>
    </row>
    <row r="55" spans="1:113" ht="15">
      <c r="A55" s="1048" t="s">
        <v>1813</v>
      </c>
      <c r="B55" s="2792"/>
      <c r="C55" s="2792"/>
      <c r="D55" s="2792"/>
      <c r="E55" s="2792"/>
      <c r="F55" s="2792"/>
      <c r="G55" s="2792"/>
      <c r="H55" s="2792"/>
      <c r="I55" s="2792"/>
      <c r="J55" s="2792"/>
      <c r="K55" s="2792"/>
      <c r="L55" s="2792"/>
      <c r="M55" s="2792"/>
      <c r="N55" s="2792"/>
      <c r="O55" s="2792"/>
      <c r="P55" s="2792"/>
      <c r="Q55" s="2792"/>
      <c r="R55" s="2792"/>
      <c r="S55" s="2792"/>
      <c r="T55" s="2792"/>
      <c r="U55" s="2792"/>
      <c r="V55" s="2792"/>
      <c r="W55" s="2792"/>
      <c r="X55" s="2792"/>
      <c r="Y55" s="2792"/>
      <c r="Z55" s="1048" t="s">
        <v>1813</v>
      </c>
      <c r="AA55" s="2792"/>
      <c r="AB55" s="2792"/>
      <c r="AC55" s="2792"/>
      <c r="AD55" s="2792"/>
      <c r="AE55" s="2792"/>
      <c r="AF55" s="2792"/>
      <c r="AG55" s="2792"/>
      <c r="AH55" s="2792"/>
      <c r="AI55" s="2792"/>
      <c r="AJ55" s="2792"/>
      <c r="AK55" s="2792"/>
      <c r="AL55" s="2792"/>
      <c r="AM55" s="2792"/>
      <c r="AN55" s="2792"/>
      <c r="AO55" s="2792"/>
      <c r="AP55" s="2792"/>
      <c r="AQ55" s="2792"/>
      <c r="AR55" s="2792"/>
      <c r="AS55" s="2792"/>
      <c r="AT55" s="2792"/>
      <c r="AU55" s="2792"/>
      <c r="AV55" s="2792"/>
      <c r="AW55" s="2792"/>
      <c r="AX55" s="2792"/>
      <c r="AY55" s="1048" t="s">
        <v>1813</v>
      </c>
      <c r="AZ55" s="2792"/>
      <c r="BA55" s="2792"/>
      <c r="BB55" s="2792"/>
      <c r="BC55" s="2792"/>
      <c r="BD55" s="2792"/>
      <c r="BE55" s="2792"/>
      <c r="BF55" s="2792"/>
      <c r="BG55" s="2792"/>
      <c r="BH55" s="2792"/>
      <c r="BX55" s="2791" t="s">
        <v>1814</v>
      </c>
      <c r="BY55" s="2272">
        <v>0</v>
      </c>
      <c r="BZ55" s="2272">
        <v>0</v>
      </c>
      <c r="CA55" s="2273">
        <v>0</v>
      </c>
      <c r="CB55" s="2272">
        <v>1.746822E-2</v>
      </c>
      <c r="CC55" s="2272">
        <v>1.139921E-2</v>
      </c>
      <c r="CD55" s="2273">
        <v>2.0678720000000001E-2</v>
      </c>
      <c r="CE55" s="2272">
        <v>5.2366999999999995E-4</v>
      </c>
      <c r="CF55" s="2272">
        <v>4.6422399999999997E-3</v>
      </c>
      <c r="CG55" s="1025">
        <v>3.3543900000000001E-3</v>
      </c>
      <c r="CH55" s="2272">
        <v>7.2897980000000001E-2</v>
      </c>
      <c r="CI55" s="2272">
        <v>1.9088E-3</v>
      </c>
      <c r="CJ55" s="1025">
        <v>4.042569E-2</v>
      </c>
      <c r="CK55" s="2272">
        <v>9.9152000000000007E-4</v>
      </c>
      <c r="CL55" s="2272">
        <v>9.1665999999999991E-4</v>
      </c>
      <c r="CM55" s="2273">
        <v>4.1327999999999997E-4</v>
      </c>
      <c r="CN55" s="2272">
        <v>4.0752820000000002E-2</v>
      </c>
      <c r="CO55" s="2272">
        <v>7.6295000000000009E-4</v>
      </c>
      <c r="CP55" s="2273">
        <v>8.4373E-4</v>
      </c>
      <c r="CQ55" s="2272">
        <v>9.0638999999999997E-4</v>
      </c>
      <c r="CR55" s="2272">
        <v>3.0018899999999997E-3</v>
      </c>
      <c r="CS55" s="2273">
        <v>7.6094500000000002E-3</v>
      </c>
      <c r="CT55" s="2273">
        <v>4.94262E-3</v>
      </c>
      <c r="CU55" s="2273">
        <v>0.59487842000000002</v>
      </c>
      <c r="CV55" s="2273">
        <v>5.1623400000000005E-3</v>
      </c>
      <c r="CW55" s="2791" t="s">
        <v>1814</v>
      </c>
      <c r="CX55" s="2273">
        <v>7.9804999999999991E-4</v>
      </c>
      <c r="CY55" s="2273">
        <v>1.8338299999999998E-3</v>
      </c>
      <c r="CZ55" s="2273">
        <v>2.14606E-3</v>
      </c>
      <c r="DA55" s="2273">
        <v>8.5700119999999991E-2</v>
      </c>
      <c r="DB55" s="2273">
        <v>2.1309000000000001E-4</v>
      </c>
      <c r="DC55" s="2273">
        <v>1.4349899999999999E-3</v>
      </c>
      <c r="DD55" s="2273">
        <v>1.3598099999999999E-3</v>
      </c>
      <c r="DE55" s="2273">
        <v>1.1433699999999999E-3</v>
      </c>
      <c r="DF55" s="2272">
        <v>1.4799E-4</v>
      </c>
      <c r="DG55" s="2272">
        <v>4.4258700000000002E-3</v>
      </c>
      <c r="DH55" s="2272">
        <v>6.9487799999999999E-3</v>
      </c>
      <c r="DI55" s="2272">
        <v>0.41284815999999996</v>
      </c>
    </row>
    <row r="56" spans="1:113" ht="15">
      <c r="A56" s="1048" t="s">
        <v>1815</v>
      </c>
      <c r="B56" s="2792"/>
      <c r="C56" s="2792"/>
      <c r="D56" s="2792"/>
      <c r="E56" s="2792"/>
      <c r="F56" s="2792"/>
      <c r="G56" s="2792"/>
      <c r="H56" s="2792"/>
      <c r="I56" s="2792"/>
      <c r="J56" s="2792"/>
      <c r="K56" s="2792"/>
      <c r="L56" s="2792"/>
      <c r="M56" s="2792"/>
      <c r="N56" s="2792"/>
      <c r="O56" s="2792"/>
      <c r="P56" s="2792"/>
      <c r="Q56" s="2792"/>
      <c r="R56" s="2792"/>
      <c r="S56" s="2792"/>
      <c r="T56" s="2792"/>
      <c r="U56" s="2792"/>
      <c r="V56" s="2792"/>
      <c r="W56" s="2792"/>
      <c r="X56" s="2792"/>
      <c r="Y56" s="2792"/>
      <c r="Z56" s="1048" t="s">
        <v>1815</v>
      </c>
      <c r="AA56" s="2792"/>
      <c r="AB56" s="2792"/>
      <c r="AC56" s="2792"/>
      <c r="AD56" s="2792"/>
      <c r="AE56" s="2792"/>
      <c r="AF56" s="2792"/>
      <c r="AG56" s="2792"/>
      <c r="AH56" s="2792"/>
      <c r="AI56" s="2792"/>
      <c r="AJ56" s="2792"/>
      <c r="AK56" s="2792"/>
      <c r="AL56" s="2792"/>
      <c r="AM56" s="2792"/>
      <c r="AN56" s="2792"/>
      <c r="AO56" s="2792"/>
      <c r="AP56" s="2792"/>
      <c r="AQ56" s="2792"/>
      <c r="AR56" s="2792"/>
      <c r="AS56" s="2792"/>
      <c r="AT56" s="2792"/>
      <c r="AU56" s="2792"/>
      <c r="AV56" s="2792"/>
      <c r="AW56" s="2792"/>
      <c r="AX56" s="2792"/>
      <c r="AY56" s="1048" t="s">
        <v>1815</v>
      </c>
      <c r="AZ56" s="2792"/>
      <c r="BA56" s="2792"/>
      <c r="BB56" s="2792"/>
      <c r="BC56" s="2792"/>
      <c r="BD56" s="2792"/>
      <c r="BE56" s="2792"/>
      <c r="BF56" s="2792"/>
      <c r="BG56" s="2792"/>
      <c r="BH56" s="2792"/>
      <c r="BX56" s="2791" t="s">
        <v>1816</v>
      </c>
      <c r="BY56" s="2272" t="s">
        <v>67</v>
      </c>
      <c r="BZ56" s="2272">
        <v>0</v>
      </c>
      <c r="CA56" s="2273">
        <v>0</v>
      </c>
      <c r="CB56" s="2272">
        <v>0</v>
      </c>
      <c r="CC56" s="2272"/>
      <c r="CD56" s="2273"/>
      <c r="CE56" s="2272"/>
      <c r="CF56" s="2272">
        <v>0</v>
      </c>
      <c r="CG56" s="1025">
        <v>0</v>
      </c>
      <c r="CH56" s="2272">
        <v>0</v>
      </c>
      <c r="CI56" s="2272">
        <v>0</v>
      </c>
      <c r="CJ56" s="1025">
        <v>0</v>
      </c>
      <c r="CK56" s="2272"/>
      <c r="CL56" s="2272"/>
      <c r="CM56" s="2273"/>
      <c r="CN56" s="2272"/>
      <c r="CO56" s="2272"/>
      <c r="CP56" s="2273"/>
      <c r="CQ56" s="2272"/>
      <c r="CR56" s="2272"/>
      <c r="CS56" s="2273"/>
      <c r="CT56" s="2273"/>
      <c r="CU56" s="2273"/>
      <c r="CV56" s="2273"/>
      <c r="CW56" s="2791" t="s">
        <v>1816</v>
      </c>
      <c r="CX56" s="2272"/>
      <c r="CY56" s="2272"/>
      <c r="CZ56" s="2272"/>
      <c r="DA56" s="2272"/>
      <c r="DB56" s="2272"/>
      <c r="DC56" s="2272"/>
      <c r="DD56" s="2272"/>
      <c r="DE56" s="2272"/>
      <c r="DF56" s="2272"/>
      <c r="DG56" s="2272"/>
      <c r="DH56" s="2272"/>
      <c r="DI56" s="2272"/>
    </row>
    <row r="57" spans="1:113" ht="15">
      <c r="A57" s="1048" t="s">
        <v>1817</v>
      </c>
      <c r="B57" s="2792"/>
      <c r="C57" s="2792"/>
      <c r="D57" s="2792"/>
      <c r="E57" s="2792"/>
      <c r="F57" s="2792"/>
      <c r="G57" s="2792"/>
      <c r="H57" s="2792"/>
      <c r="I57" s="2792"/>
      <c r="J57" s="2792"/>
      <c r="K57" s="2792"/>
      <c r="L57" s="2792"/>
      <c r="M57" s="2792"/>
      <c r="N57" s="2792"/>
      <c r="O57" s="2792"/>
      <c r="P57" s="2792"/>
      <c r="Q57" s="2792"/>
      <c r="R57" s="2792"/>
      <c r="S57" s="2792"/>
      <c r="T57" s="2792"/>
      <c r="U57" s="2792"/>
      <c r="V57" s="2792"/>
      <c r="W57" s="2792"/>
      <c r="X57" s="2792"/>
      <c r="Y57" s="2792"/>
      <c r="Z57" s="1048" t="s">
        <v>1817</v>
      </c>
      <c r="AA57" s="2792"/>
      <c r="AB57" s="2792"/>
      <c r="AC57" s="2792"/>
      <c r="AD57" s="2792"/>
      <c r="AE57" s="2792"/>
      <c r="AF57" s="2792"/>
      <c r="AG57" s="2792"/>
      <c r="AH57" s="2792"/>
      <c r="AI57" s="2792"/>
      <c r="AJ57" s="2792"/>
      <c r="AK57" s="2792"/>
      <c r="AL57" s="2792"/>
      <c r="AM57" s="2792"/>
      <c r="AN57" s="2792"/>
      <c r="AO57" s="2792"/>
      <c r="AP57" s="2792"/>
      <c r="AQ57" s="2792"/>
      <c r="AR57" s="2792"/>
      <c r="AS57" s="2792"/>
      <c r="AT57" s="2792"/>
      <c r="AU57" s="2792"/>
      <c r="AV57" s="2792"/>
      <c r="AW57" s="2792"/>
      <c r="AX57" s="2792"/>
      <c r="AY57" s="1048" t="s">
        <v>1817</v>
      </c>
      <c r="AZ57" s="2792"/>
      <c r="BA57" s="2792"/>
      <c r="BB57" s="2792"/>
      <c r="BC57" s="2792"/>
      <c r="BD57" s="2792"/>
      <c r="BE57" s="2792"/>
      <c r="BF57" s="2792"/>
      <c r="BG57" s="2792"/>
      <c r="BH57" s="2792"/>
      <c r="BX57" s="2791" t="s">
        <v>1818</v>
      </c>
      <c r="BY57" s="2272"/>
      <c r="BZ57" s="2272">
        <v>0.16389498000000002</v>
      </c>
      <c r="CA57" s="2272">
        <v>0</v>
      </c>
      <c r="CB57" s="2272">
        <v>0</v>
      </c>
      <c r="CC57" s="2272">
        <v>0</v>
      </c>
      <c r="CD57" s="2286">
        <v>6.462351999999999E-2</v>
      </c>
      <c r="CE57" s="2272">
        <v>0</v>
      </c>
      <c r="CF57" s="2272">
        <v>1.1654670000000001E-2</v>
      </c>
      <c r="CG57" s="1025">
        <v>0</v>
      </c>
      <c r="CH57" s="2272">
        <v>0</v>
      </c>
      <c r="CI57" s="2272">
        <v>0.75152682999999998</v>
      </c>
      <c r="CJ57" s="1025"/>
      <c r="CK57" s="2272">
        <v>0.12592254</v>
      </c>
      <c r="CL57" s="2272">
        <v>7.2260580000000005E-2</v>
      </c>
      <c r="CM57" s="2272"/>
      <c r="CN57" s="2272">
        <v>45.760582249999999</v>
      </c>
      <c r="CO57" s="2272"/>
      <c r="CP57" s="2272"/>
      <c r="CQ57" s="2272">
        <v>17.495155739999998</v>
      </c>
      <c r="CR57" s="2272">
        <v>0.44603999999999999</v>
      </c>
      <c r="CS57" s="2272">
        <v>12.56633869</v>
      </c>
      <c r="CT57" s="2272">
        <v>0.41842205999999998</v>
      </c>
      <c r="CU57" s="2272">
        <v>1.3081E-4</v>
      </c>
      <c r="CV57" s="2272">
        <v>1.2139509199999998</v>
      </c>
      <c r="CW57" s="2791" t="s">
        <v>1818</v>
      </c>
      <c r="CX57" s="2272"/>
      <c r="CY57" s="2272"/>
      <c r="CZ57" s="2272">
        <v>2.2375303799999999</v>
      </c>
      <c r="DA57" s="2272"/>
      <c r="DB57" s="2272"/>
      <c r="DC57" s="2272">
        <v>7.8067448800000001</v>
      </c>
      <c r="DD57" s="2272">
        <v>4.8692783400000001</v>
      </c>
      <c r="DE57" s="2272">
        <v>18.59101235</v>
      </c>
      <c r="DF57" s="2762">
        <v>0</v>
      </c>
      <c r="DG57" s="2762">
        <v>9.1907863400000007</v>
      </c>
      <c r="DH57" s="2762">
        <v>21.59604809</v>
      </c>
      <c r="DI57" s="2762">
        <v>25.684720350000003</v>
      </c>
    </row>
    <row r="58" spans="1:113">
      <c r="A58" s="1048" t="s">
        <v>369</v>
      </c>
      <c r="B58" s="1007"/>
      <c r="C58" s="1007"/>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48" t="s">
        <v>369</v>
      </c>
      <c r="AY58" s="1048" t="s">
        <v>369</v>
      </c>
      <c r="BX58" s="2791" t="s">
        <v>1819</v>
      </c>
      <c r="BY58" s="2272"/>
      <c r="BZ58" s="2272"/>
      <c r="CA58" s="2272"/>
      <c r="CB58" s="2272"/>
      <c r="CC58" s="2272">
        <v>350</v>
      </c>
      <c r="CD58" s="2286">
        <v>0</v>
      </c>
      <c r="CE58" s="2272">
        <v>0</v>
      </c>
      <c r="CF58" s="2272">
        <v>0</v>
      </c>
      <c r="CG58" s="1025">
        <v>0</v>
      </c>
      <c r="CH58" s="2272">
        <v>2.4794397799999999</v>
      </c>
      <c r="CI58" s="2272">
        <v>0</v>
      </c>
      <c r="CJ58" s="1025">
        <v>0</v>
      </c>
      <c r="CK58" s="2272">
        <v>9.7157660000000003</v>
      </c>
      <c r="CL58" s="2272">
        <v>444.66821289000001</v>
      </c>
      <c r="CM58" s="2272">
        <v>0.26027709999999998</v>
      </c>
      <c r="CN58" s="2272">
        <v>8.1477000000000004</v>
      </c>
      <c r="CO58" s="2272"/>
      <c r="CP58" s="2272"/>
      <c r="CQ58" s="2272">
        <v>1.29588623</v>
      </c>
      <c r="CR58" s="2272"/>
      <c r="CS58" s="2272"/>
      <c r="CT58" s="2272">
        <v>2.1764800000000002E-3</v>
      </c>
      <c r="CU58" s="2272">
        <v>95.441180430000003</v>
      </c>
      <c r="CV58" s="2272">
        <v>14.136610300000001</v>
      </c>
      <c r="CW58" s="2791" t="s">
        <v>1819</v>
      </c>
      <c r="CX58" s="2272"/>
      <c r="CY58" s="2272"/>
      <c r="CZ58" s="2272"/>
      <c r="DA58" s="2272">
        <v>582.83808157999999</v>
      </c>
      <c r="DB58" s="2272">
        <v>275.68848344999998</v>
      </c>
      <c r="DC58" s="2272">
        <v>124.12803101999999</v>
      </c>
      <c r="DD58" s="2272">
        <v>129.94451337999999</v>
      </c>
      <c r="DE58" s="2272">
        <v>422.33115373999999</v>
      </c>
      <c r="DF58" s="1222">
        <v>132.33815856999999</v>
      </c>
      <c r="DG58" s="1222">
        <v>264.58319513999999</v>
      </c>
      <c r="DH58" s="1222">
        <v>38.465386639999998</v>
      </c>
      <c r="DI58" s="1222">
        <v>130.86706498999999</v>
      </c>
    </row>
    <row r="59" spans="1:113">
      <c r="A59" s="1048"/>
      <c r="B59" s="1007"/>
      <c r="C59" s="1007"/>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48"/>
      <c r="AY59" s="1048"/>
      <c r="BX59" s="2793"/>
      <c r="BY59" s="2272"/>
      <c r="BZ59" s="2272"/>
      <c r="CA59" s="2272"/>
      <c r="CB59" s="2272"/>
      <c r="CC59" s="2272"/>
      <c r="CD59" s="2286"/>
      <c r="CE59" s="2272"/>
      <c r="CF59" s="2272"/>
      <c r="CG59" s="1025"/>
      <c r="CH59" s="2272"/>
      <c r="CI59" s="2272"/>
      <c r="CJ59" s="1025"/>
      <c r="CK59" s="2272"/>
      <c r="CL59" s="2272"/>
      <c r="CM59" s="2272"/>
      <c r="CN59" s="2272"/>
      <c r="CO59" s="2272"/>
      <c r="CP59" s="2272"/>
      <c r="CQ59" s="2272"/>
      <c r="CR59" s="2272"/>
      <c r="CS59" s="2272"/>
      <c r="CT59" s="2272"/>
      <c r="CU59" s="2272"/>
      <c r="CV59" s="2272"/>
      <c r="CW59" s="2793"/>
      <c r="CX59" s="2762"/>
      <c r="CY59" s="2762"/>
      <c r="CZ59" s="2762"/>
      <c r="DA59" s="2762"/>
      <c r="DB59" s="2762"/>
      <c r="DC59" s="2762"/>
      <c r="DD59" s="2762"/>
      <c r="DE59" s="2762"/>
      <c r="DF59" s="2720"/>
      <c r="DG59" s="2720"/>
      <c r="DH59" s="2720"/>
      <c r="DI59" s="2720"/>
    </row>
    <row r="60" spans="1:113" ht="15.75">
      <c r="BX60" s="2794" t="s">
        <v>1742</v>
      </c>
      <c r="BY60" s="2762">
        <v>103.85</v>
      </c>
      <c r="BZ60" s="2762">
        <v>132.37784593000001</v>
      </c>
      <c r="CA60" s="2762">
        <v>96.007811580000009</v>
      </c>
      <c r="CB60" s="2762">
        <v>90.03905537</v>
      </c>
      <c r="CC60" s="2762">
        <v>76.219190959999992</v>
      </c>
      <c r="CD60" s="2376">
        <v>92.447573969999993</v>
      </c>
      <c r="CE60" s="2765">
        <v>77.538992680000007</v>
      </c>
      <c r="CF60" s="2765">
        <v>88.06724715</v>
      </c>
      <c r="CG60" s="2795">
        <v>355.90201237000002</v>
      </c>
      <c r="CH60" s="2765">
        <v>102.61052791</v>
      </c>
      <c r="CI60" s="2765">
        <v>92.537287129999996</v>
      </c>
      <c r="CJ60" s="2795">
        <v>116.54667405000001</v>
      </c>
      <c r="CK60" s="2762">
        <v>82.200416269999991</v>
      </c>
      <c r="CL60" s="2762">
        <v>77.189827609999995</v>
      </c>
      <c r="CM60" s="2762">
        <v>191.13101019999999</v>
      </c>
      <c r="CN60" s="2762">
        <v>215.72787836999998</v>
      </c>
      <c r="CO60" s="2762">
        <v>86.055197520000007</v>
      </c>
      <c r="CP60" s="2762">
        <v>114.61079257</v>
      </c>
      <c r="CQ60" s="2762">
        <v>930.17946024000003</v>
      </c>
      <c r="CR60" s="2762">
        <v>112.25252096999999</v>
      </c>
      <c r="CS60" s="2762">
        <v>373.90007265000003</v>
      </c>
      <c r="CT60" s="2762">
        <v>262.33220218000002</v>
      </c>
      <c r="CU60" s="2762">
        <v>267.90880068000001</v>
      </c>
      <c r="CV60" s="2762">
        <v>331.69745442999999</v>
      </c>
      <c r="CW60" s="2794" t="s">
        <v>1742</v>
      </c>
      <c r="CX60" s="1222">
        <v>235.72268097</v>
      </c>
      <c r="CY60" s="1222">
        <v>189.61376649999997</v>
      </c>
      <c r="CZ60" s="1222">
        <v>187.70946378000002</v>
      </c>
      <c r="DA60" s="1222">
        <v>135.74121339999999</v>
      </c>
      <c r="DB60" s="1222">
        <v>178.35486272</v>
      </c>
      <c r="DC60" s="1222">
        <v>210.59575335</v>
      </c>
      <c r="DD60" s="1222">
        <v>177.25352244999999</v>
      </c>
      <c r="DE60" s="1222">
        <v>118.25925986999999</v>
      </c>
      <c r="DF60" s="2272">
        <v>299.53402477999998</v>
      </c>
      <c r="DG60" s="2272">
        <v>130.19198589000001</v>
      </c>
      <c r="DH60" s="2272">
        <v>194.95563113000003</v>
      </c>
      <c r="DI60" s="2272">
        <v>331.47771661000002</v>
      </c>
    </row>
    <row r="61" spans="1:113" ht="15.75">
      <c r="BE61" s="980"/>
      <c r="BF61" s="980"/>
      <c r="BG61" s="980"/>
      <c r="BH61" s="980"/>
      <c r="BX61" s="2796" t="s">
        <v>1820</v>
      </c>
      <c r="BY61" s="1222">
        <v>101.44</v>
      </c>
      <c r="BZ61" s="1222">
        <v>131.42754937000001</v>
      </c>
      <c r="CA61" s="1222">
        <v>95.884074280000007</v>
      </c>
      <c r="CB61" s="1222">
        <v>88.278004330000002</v>
      </c>
      <c r="CC61" s="1222">
        <v>69.03943584999999</v>
      </c>
      <c r="CD61" s="2316">
        <v>91.159214829999996</v>
      </c>
      <c r="CE61" s="2720">
        <v>75.114561950000009</v>
      </c>
      <c r="CF61" s="2720">
        <v>58.851753430000002</v>
      </c>
      <c r="CG61" s="2797">
        <v>349.82257042000003</v>
      </c>
      <c r="CH61" s="2720">
        <v>98.71886001</v>
      </c>
      <c r="CI61" s="2720">
        <v>84.907623629999989</v>
      </c>
      <c r="CJ61" s="2797">
        <v>115.47713304000001</v>
      </c>
      <c r="CK61" s="1222">
        <v>72.665365159999993</v>
      </c>
      <c r="CL61" s="1222">
        <v>67.387704659999997</v>
      </c>
      <c r="CM61" s="1222">
        <v>110.29401274</v>
      </c>
      <c r="CN61" s="1222">
        <v>78.470490339999998</v>
      </c>
      <c r="CO61" s="1222">
        <v>31.348803710000002</v>
      </c>
      <c r="CP61" s="1222">
        <v>24.878638070000001</v>
      </c>
      <c r="CQ61" s="1222">
        <v>23.951383249999999</v>
      </c>
      <c r="CR61" s="1222">
        <v>24.53637123</v>
      </c>
      <c r="CS61" s="1222">
        <v>73.611771180000005</v>
      </c>
      <c r="CT61" s="1222">
        <v>34.64749535</v>
      </c>
      <c r="CU61" s="1222">
        <v>50.878127829999997</v>
      </c>
      <c r="CV61" s="1222">
        <v>96.894221489999993</v>
      </c>
      <c r="CW61" s="2796" t="s">
        <v>1820</v>
      </c>
      <c r="CX61" s="2720">
        <v>38.506635810000006</v>
      </c>
      <c r="CY61" s="2720">
        <v>33.651080299999997</v>
      </c>
      <c r="CZ61" s="2720">
        <v>54.792138420000001</v>
      </c>
      <c r="DA61" s="2720">
        <v>40.84977542</v>
      </c>
      <c r="DB61" s="2720">
        <v>47.035655329999997</v>
      </c>
      <c r="DC61" s="2720">
        <v>111.3441586</v>
      </c>
      <c r="DD61" s="2720">
        <v>54.00772328</v>
      </c>
      <c r="DE61" s="2720">
        <v>44.205137130000004</v>
      </c>
      <c r="DF61" s="2703">
        <v>96.7745204</v>
      </c>
      <c r="DG61" s="2703">
        <v>58.580675540000001</v>
      </c>
      <c r="DH61" s="2703">
        <v>86.314782340000008</v>
      </c>
      <c r="DI61" s="2703">
        <v>54.305161560000002</v>
      </c>
    </row>
    <row r="62" spans="1:113">
      <c r="BE62" s="980"/>
      <c r="BF62" s="980"/>
      <c r="BG62" s="980"/>
      <c r="BH62" s="980"/>
      <c r="BX62" s="2793" t="s">
        <v>1821</v>
      </c>
      <c r="BY62" s="2720">
        <v>2.41</v>
      </c>
      <c r="BZ62" s="2720">
        <v>0.95029656000000007</v>
      </c>
      <c r="CA62" s="2720">
        <v>0.12373730000000001</v>
      </c>
      <c r="CB62" s="2720">
        <v>1.7610510400000001</v>
      </c>
      <c r="CC62" s="2720">
        <v>7.1797551100000003</v>
      </c>
      <c r="CD62" s="2721">
        <v>1.2883591399999998</v>
      </c>
      <c r="CE62" s="2720">
        <v>2.4244307300000001</v>
      </c>
      <c r="CF62" s="2720">
        <v>29.215493719999998</v>
      </c>
      <c r="CG62" s="2721">
        <v>6.0794419500000005</v>
      </c>
      <c r="CH62" s="2720">
        <v>3.8916678999999998</v>
      </c>
      <c r="CI62" s="2720">
        <v>7.6296635000000004</v>
      </c>
      <c r="CJ62" s="2721">
        <v>1.06954101</v>
      </c>
      <c r="CK62" s="2720">
        <v>9.5350511099999995</v>
      </c>
      <c r="CL62" s="2720">
        <v>9.8021229499999993</v>
      </c>
      <c r="CM62" s="2720">
        <v>80.836997460000006</v>
      </c>
      <c r="CN62" s="2720">
        <v>137.25738802999999</v>
      </c>
      <c r="CO62" s="2720">
        <v>54.706393810000002</v>
      </c>
      <c r="CP62" s="2720">
        <v>89.732154499999993</v>
      </c>
      <c r="CQ62" s="2720">
        <v>906.22807698999998</v>
      </c>
      <c r="CR62" s="2720">
        <v>87.716149739999992</v>
      </c>
      <c r="CS62" s="2720">
        <v>300.28830147000002</v>
      </c>
      <c r="CT62" s="2720">
        <v>227.68470683000001</v>
      </c>
      <c r="CU62" s="2720">
        <v>217.03067285</v>
      </c>
      <c r="CV62" s="2720">
        <v>234.80323293999999</v>
      </c>
      <c r="CW62" s="2793" t="s">
        <v>1821</v>
      </c>
      <c r="CX62" s="2272">
        <v>197.21604515999999</v>
      </c>
      <c r="CY62" s="2272">
        <v>155.96268619999998</v>
      </c>
      <c r="CZ62" s="2272">
        <v>132.91732536000001</v>
      </c>
      <c r="DA62" s="2272">
        <v>94.891437980000006</v>
      </c>
      <c r="DB62" s="2272">
        <v>131.31920739</v>
      </c>
      <c r="DC62" s="2272">
        <v>99.251594749999995</v>
      </c>
      <c r="DD62" s="2272">
        <v>123.24579917</v>
      </c>
      <c r="DE62" s="2272">
        <v>74.054122739999997</v>
      </c>
      <c r="DF62" s="2798">
        <v>202.75950437999998</v>
      </c>
      <c r="DG62" s="2798">
        <v>71.611310349999997</v>
      </c>
      <c r="DH62" s="2798">
        <v>108.64084879000001</v>
      </c>
      <c r="DI62" s="2798">
        <v>277.17255505000003</v>
      </c>
    </row>
    <row r="63" spans="1:113">
      <c r="BE63" s="980"/>
      <c r="BF63" s="980"/>
      <c r="BG63" s="980"/>
      <c r="BH63" s="980"/>
      <c r="BX63" s="2793"/>
      <c r="BY63" s="2272"/>
      <c r="BZ63" s="2272"/>
      <c r="CA63" s="2272"/>
      <c r="CB63" s="2272"/>
      <c r="CC63" s="2272"/>
      <c r="CD63" s="1025"/>
      <c r="CE63" s="2272"/>
      <c r="CF63" s="2272"/>
      <c r="CG63" s="1025"/>
      <c r="CH63" s="2272"/>
      <c r="CI63" s="2272"/>
      <c r="CJ63" s="1025"/>
      <c r="CK63" s="2272"/>
      <c r="CL63" s="2272"/>
      <c r="CM63" s="2272"/>
      <c r="CN63" s="2272"/>
      <c r="CO63" s="2272"/>
      <c r="CP63" s="2272"/>
      <c r="CQ63" s="2272"/>
      <c r="CR63" s="2272"/>
      <c r="CS63" s="2272"/>
      <c r="CT63" s="2272"/>
      <c r="CU63" s="2272"/>
      <c r="CV63" s="2272"/>
      <c r="CW63" s="2793"/>
      <c r="CX63" s="2703"/>
      <c r="CY63" s="2703"/>
      <c r="CZ63" s="2703"/>
      <c r="DA63" s="2703"/>
      <c r="DB63" s="2703"/>
      <c r="DC63" s="2703"/>
      <c r="DD63" s="2703"/>
      <c r="DE63" s="2703"/>
      <c r="DF63" s="2798"/>
      <c r="DG63" s="2798"/>
      <c r="DH63" s="2798"/>
      <c r="DI63" s="2798"/>
    </row>
    <row r="64" spans="1:113" ht="15.75">
      <c r="BX64" s="2794" t="s">
        <v>1822</v>
      </c>
      <c r="BY64" s="2703">
        <v>-2108.6465504199996</v>
      </c>
      <c r="BZ64" s="2703">
        <v>-3815.4143107599994</v>
      </c>
      <c r="CA64" s="2703">
        <v>449.83469615999911</v>
      </c>
      <c r="CB64" s="2704">
        <v>-376.30515807000074</v>
      </c>
      <c r="CC64" s="2703">
        <v>-1647.94070904</v>
      </c>
      <c r="CD64" s="2703">
        <v>1885.2416731699996</v>
      </c>
      <c r="CE64" s="2703">
        <v>1803.91827904</v>
      </c>
      <c r="CF64" s="2703">
        <v>-494.39611148999984</v>
      </c>
      <c r="CG64" s="2799">
        <v>-21.316590100000212</v>
      </c>
      <c r="CH64" s="2703">
        <v>-2043.3803476499997</v>
      </c>
      <c r="CI64" s="2703">
        <v>-939.33772991000023</v>
      </c>
      <c r="CJ64" s="2799">
        <v>-879.6153644900005</v>
      </c>
      <c r="CK64" s="2703">
        <v>-1666.06535274</v>
      </c>
      <c r="CL64" s="2703">
        <v>-2783.5338463000016</v>
      </c>
      <c r="CM64" s="2703">
        <v>-119.15818574999957</v>
      </c>
      <c r="CN64" s="2703">
        <v>290.34968771000104</v>
      </c>
      <c r="CO64" s="2703">
        <v>-1171.8272193000003</v>
      </c>
      <c r="CP64" s="2703">
        <v>-337.07281307999938</v>
      </c>
      <c r="CQ64" s="2703">
        <v>2929.0802724799992</v>
      </c>
      <c r="CR64" s="2703">
        <v>-555.93462105000026</v>
      </c>
      <c r="CS64" s="2703">
        <v>-786.25867056000061</v>
      </c>
      <c r="CT64" s="2703">
        <v>480.1337075700003</v>
      </c>
      <c r="CU64" s="2703">
        <v>-18.540811349999785</v>
      </c>
      <c r="CV64" s="2703">
        <v>-1083.67435342</v>
      </c>
      <c r="CW64" s="2794" t="s">
        <v>1822</v>
      </c>
      <c r="CX64" s="2798">
        <v>-358.18974825000009</v>
      </c>
      <c r="CY64" s="2798">
        <v>195.8012150200002</v>
      </c>
      <c r="CZ64" s="2798">
        <v>-153.50547284000004</v>
      </c>
      <c r="DA64" s="2798">
        <v>-1152.8162893100002</v>
      </c>
      <c r="DB64" s="2798">
        <v>89.129917600000226</v>
      </c>
      <c r="DC64" s="2798">
        <v>-650.14271143051246</v>
      </c>
      <c r="DD64" s="2798">
        <v>-544.71607139670277</v>
      </c>
      <c r="DE64" s="2798">
        <v>-317.81893564000029</v>
      </c>
      <c r="DF64" s="2798">
        <v>-1289.9010461300002</v>
      </c>
      <c r="DG64" s="2798">
        <v>-1022.3540278200001</v>
      </c>
      <c r="DH64" s="2798">
        <v>1189.9613061200002</v>
      </c>
      <c r="DI64" s="2798">
        <v>1916.57864935</v>
      </c>
    </row>
    <row r="65" spans="76:113" ht="16.5" thickBot="1">
      <c r="BX65" s="2794" t="s">
        <v>1806</v>
      </c>
      <c r="BY65" s="2798">
        <v>9478.78110758</v>
      </c>
      <c r="BZ65" s="2798">
        <v>8127.5525898199994</v>
      </c>
      <c r="CA65" s="2798">
        <v>8350.7482299199983</v>
      </c>
      <c r="CB65" s="2800">
        <v>9741.2304832299997</v>
      </c>
      <c r="CC65" s="2801">
        <v>8464.2288849700017</v>
      </c>
      <c r="CD65" s="2801">
        <v>8171.4606035300021</v>
      </c>
      <c r="CE65" s="2801">
        <v>8655.9270295399983</v>
      </c>
      <c r="CF65" s="2801">
        <v>11688.417506279999</v>
      </c>
      <c r="CG65" s="2802">
        <v>10300.882833479998</v>
      </c>
      <c r="CH65" s="2801">
        <v>10755.90398198</v>
      </c>
      <c r="CI65" s="2801">
        <v>8546.2287705700001</v>
      </c>
      <c r="CJ65" s="2802">
        <v>6739.1833312199997</v>
      </c>
      <c r="CK65" s="2798">
        <v>6337.4640988610008</v>
      </c>
      <c r="CL65" s="2798">
        <v>6459.8023607200012</v>
      </c>
      <c r="CM65" s="2798">
        <v>6968.7376946100003</v>
      </c>
      <c r="CN65" s="2798">
        <v>5224.6603718999995</v>
      </c>
      <c r="CO65" s="2798">
        <v>4616.8787283900001</v>
      </c>
      <c r="CP65" s="2798">
        <v>6467.073374470001</v>
      </c>
      <c r="CQ65" s="2798">
        <v>5839.269017319999</v>
      </c>
      <c r="CR65" s="2798">
        <v>3836.9665866200003</v>
      </c>
      <c r="CS65" s="2798">
        <v>5132.5192927099988</v>
      </c>
      <c r="CT65" s="2798">
        <v>3950.40178049</v>
      </c>
      <c r="CU65" s="2798">
        <v>3876.6320436999995</v>
      </c>
      <c r="CV65" s="2798">
        <v>4470.0904952600004</v>
      </c>
      <c r="CW65" s="2794" t="s">
        <v>1806</v>
      </c>
      <c r="CX65" s="2798">
        <v>3843.1382556400004</v>
      </c>
      <c r="CY65" s="2798">
        <v>2906.5789154999998</v>
      </c>
      <c r="CZ65" s="2798">
        <v>3481.7960719400003</v>
      </c>
      <c r="DA65" s="2798">
        <v>3073.6531785500001</v>
      </c>
      <c r="DB65" s="2798">
        <v>2373.6444239900002</v>
      </c>
      <c r="DC65" s="2798">
        <v>3624.8735916100004</v>
      </c>
      <c r="DD65" s="2798">
        <v>2736.3025777800008</v>
      </c>
      <c r="DE65" s="2798">
        <v>4302.4300665300016</v>
      </c>
      <c r="DF65" s="1025">
        <v>3815.8079413700002</v>
      </c>
      <c r="DG65" s="1025">
        <v>2147.7334561600001</v>
      </c>
      <c r="DH65" s="1025">
        <v>3111.7389574199992</v>
      </c>
      <c r="DI65" s="1025">
        <v>3875.2569378599992</v>
      </c>
    </row>
    <row r="66" spans="76:113" ht="16.5" thickBot="1">
      <c r="BX66" s="2803" t="s">
        <v>1808</v>
      </c>
      <c r="BY66" s="2804">
        <v>7370.1345571600004</v>
      </c>
      <c r="BZ66" s="2804">
        <v>4312.1382790600001</v>
      </c>
      <c r="CA66" s="2804">
        <v>8800.5829260799983</v>
      </c>
      <c r="CB66" s="2804">
        <v>9364.9253251599985</v>
      </c>
      <c r="CC66" s="2804">
        <v>6816.2881759300008</v>
      </c>
      <c r="CD66" s="2805">
        <v>10056.702276700002</v>
      </c>
      <c r="CE66" s="2804">
        <v>10459.845308579999</v>
      </c>
      <c r="CF66" s="2804">
        <v>11194.021394789999</v>
      </c>
      <c r="CG66" s="2805">
        <v>10279.566243379999</v>
      </c>
      <c r="CH66" s="2804">
        <v>8712.5236343299985</v>
      </c>
      <c r="CI66" s="2804">
        <v>7606.8910406600016</v>
      </c>
      <c r="CJ66" s="2805">
        <v>5859.5679667299983</v>
      </c>
      <c r="CK66" s="2804">
        <v>4671.3987461210008</v>
      </c>
      <c r="CL66" s="2804">
        <v>3676.2685144200004</v>
      </c>
      <c r="CM66" s="2804">
        <v>6849.5795088599998</v>
      </c>
      <c r="CN66" s="2804">
        <v>5515.0100596100001</v>
      </c>
      <c r="CO66" s="2804">
        <v>3445.0515090899999</v>
      </c>
      <c r="CP66" s="2804">
        <v>6130.0005613900012</v>
      </c>
      <c r="CQ66" s="2804">
        <v>8768.3492897999986</v>
      </c>
      <c r="CR66" s="2804">
        <v>3281.03196557</v>
      </c>
      <c r="CS66" s="2804">
        <v>4346.2606221499982</v>
      </c>
      <c r="CT66" s="2804">
        <v>4430.5354880600007</v>
      </c>
      <c r="CU66" s="2804">
        <v>3858.0912323499997</v>
      </c>
      <c r="CV66" s="2804">
        <v>3386.4161418400004</v>
      </c>
      <c r="CW66" s="2803" t="s">
        <v>1808</v>
      </c>
      <c r="CX66" s="2804">
        <v>3484.94850739</v>
      </c>
      <c r="CY66" s="2804">
        <v>3102.38013052</v>
      </c>
      <c r="CZ66" s="2804">
        <v>3328.2905991000002</v>
      </c>
      <c r="DA66" s="2804">
        <v>1920.8368892399999</v>
      </c>
      <c r="DB66" s="2804">
        <v>2462.7743415900004</v>
      </c>
      <c r="DC66" s="2804">
        <v>2974.7308801794879</v>
      </c>
      <c r="DD66" s="2804">
        <v>2191.586506383298</v>
      </c>
      <c r="DE66" s="2804">
        <v>3984.6111308900008</v>
      </c>
      <c r="DF66" s="2804">
        <v>2525.9068952399998</v>
      </c>
      <c r="DG66" s="2804">
        <v>1125.3794283400002</v>
      </c>
      <c r="DH66" s="2804">
        <v>4301.7002635399995</v>
      </c>
      <c r="DI66" s="2804">
        <v>5791.8355872099992</v>
      </c>
    </row>
    <row r="67" spans="76:113" ht="15" thickTop="1"/>
  </sheetData>
  <hyperlinks>
    <hyperlink ref="A1" location="Menu!A1" display="Return to Menu"/>
    <hyperlink ref="Z1" location="Menu!A1" display="Return to Menu"/>
    <hyperlink ref="AY1" location="Menu!A1" display="Return to Menu"/>
    <hyperlink ref="CW1" location="Menu!A1" display="Return to Menu"/>
    <hyperlink ref="BX1" location="Menu!A1" display="Return to Menu"/>
  </hyperlinks>
  <printOptions horizontalCentered="1"/>
  <pageMargins left="0.20866141699999999" right="0.196850393700787" top="0.511811023622047" bottom="0.261811024" header="0.31496062992126" footer="0.31496062992126"/>
  <pageSetup paperSize="9" scale="40" fitToHeight="2" orientation="landscape" r:id="rId1"/>
  <colBreaks count="4" manualBreakCount="4">
    <brk id="25" max="65" man="1"/>
    <brk id="50" max="65" man="1"/>
    <brk id="75" max="65" man="1"/>
    <brk id="100" max="65" man="1"/>
  </col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CJ102"/>
  <sheetViews>
    <sheetView view="pageBreakPreview" zoomScaleSheetLayoutView="100" workbookViewId="0">
      <pane xSplit="1" ySplit="3" topLeftCell="CH4"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87" width="16" style="871" customWidth="1"/>
    <col min="88" max="88" width="15.5703125" style="871" bestFit="1" customWidth="1"/>
    <col min="89" max="247" width="9.140625" style="871"/>
    <col min="248" max="248" width="43.7109375" style="871" customWidth="1"/>
    <col min="249" max="259" width="14.28515625" style="871" bestFit="1" customWidth="1"/>
    <col min="260" max="260" width="15.5703125" style="871" bestFit="1" customWidth="1"/>
    <col min="261" max="261" width="14.28515625" style="871" bestFit="1" customWidth="1"/>
    <col min="262" max="264" width="15.5703125" style="871" bestFit="1" customWidth="1"/>
    <col min="265" max="289" width="14.28515625" style="871" bestFit="1" customWidth="1"/>
    <col min="290" max="332" width="15.5703125" style="871" bestFit="1" customWidth="1"/>
    <col min="333" max="503" width="9.140625" style="871"/>
    <col min="504" max="504" width="43.7109375" style="871" customWidth="1"/>
    <col min="505" max="515" width="14.28515625" style="871" bestFit="1" customWidth="1"/>
    <col min="516" max="516" width="15.5703125" style="871" bestFit="1" customWidth="1"/>
    <col min="517" max="517" width="14.28515625" style="871" bestFit="1" customWidth="1"/>
    <col min="518" max="520" width="15.5703125" style="871" bestFit="1" customWidth="1"/>
    <col min="521" max="545" width="14.28515625" style="871" bestFit="1" customWidth="1"/>
    <col min="546" max="588" width="15.5703125" style="871" bestFit="1" customWidth="1"/>
    <col min="589" max="759" width="9.140625" style="871"/>
    <col min="760" max="760" width="43.7109375" style="871" customWidth="1"/>
    <col min="761" max="771" width="14.28515625" style="871" bestFit="1" customWidth="1"/>
    <col min="772" max="772" width="15.5703125" style="871" bestFit="1" customWidth="1"/>
    <col min="773" max="773" width="14.28515625" style="871" bestFit="1" customWidth="1"/>
    <col min="774" max="776" width="15.5703125" style="871" bestFit="1" customWidth="1"/>
    <col min="777" max="801" width="14.28515625" style="871" bestFit="1" customWidth="1"/>
    <col min="802" max="844" width="15.5703125" style="871" bestFit="1" customWidth="1"/>
    <col min="845" max="1015" width="9.140625" style="871"/>
    <col min="1016" max="1016" width="43.7109375" style="871" customWidth="1"/>
    <col min="1017" max="1027" width="14.28515625" style="871" bestFit="1" customWidth="1"/>
    <col min="1028" max="1028" width="15.5703125" style="871" bestFit="1" customWidth="1"/>
    <col min="1029" max="1029" width="14.28515625" style="871" bestFit="1" customWidth="1"/>
    <col min="1030" max="1032" width="15.5703125" style="871" bestFit="1" customWidth="1"/>
    <col min="1033" max="1057" width="14.28515625" style="871" bestFit="1" customWidth="1"/>
    <col min="1058" max="1100" width="15.5703125" style="871" bestFit="1" customWidth="1"/>
    <col min="1101" max="1271" width="9.140625" style="871"/>
    <col min="1272" max="1272" width="43.7109375" style="871" customWidth="1"/>
    <col min="1273" max="1283" width="14.28515625" style="871" bestFit="1" customWidth="1"/>
    <col min="1284" max="1284" width="15.5703125" style="871" bestFit="1" customWidth="1"/>
    <col min="1285" max="1285" width="14.28515625" style="871" bestFit="1" customWidth="1"/>
    <col min="1286" max="1288" width="15.5703125" style="871" bestFit="1" customWidth="1"/>
    <col min="1289" max="1313" width="14.28515625" style="871" bestFit="1" customWidth="1"/>
    <col min="1314" max="1356" width="15.5703125" style="871" bestFit="1" customWidth="1"/>
    <col min="1357" max="1527" width="9.140625" style="871"/>
    <col min="1528" max="1528" width="43.7109375" style="871" customWidth="1"/>
    <col min="1529" max="1539" width="14.28515625" style="871" bestFit="1" customWidth="1"/>
    <col min="1540" max="1540" width="15.5703125" style="871" bestFit="1" customWidth="1"/>
    <col min="1541" max="1541" width="14.28515625" style="871" bestFit="1" customWidth="1"/>
    <col min="1542" max="1544" width="15.5703125" style="871" bestFit="1" customWidth="1"/>
    <col min="1545" max="1569" width="14.28515625" style="871" bestFit="1" customWidth="1"/>
    <col min="1570" max="1612" width="15.5703125" style="871" bestFit="1" customWidth="1"/>
    <col min="1613" max="1783" width="9.140625" style="871"/>
    <col min="1784" max="1784" width="43.7109375" style="871" customWidth="1"/>
    <col min="1785" max="1795" width="14.28515625" style="871" bestFit="1" customWidth="1"/>
    <col min="1796" max="1796" width="15.5703125" style="871" bestFit="1" customWidth="1"/>
    <col min="1797" max="1797" width="14.28515625" style="871" bestFit="1" customWidth="1"/>
    <col min="1798" max="1800" width="15.5703125" style="871" bestFit="1" customWidth="1"/>
    <col min="1801" max="1825" width="14.28515625" style="871" bestFit="1" customWidth="1"/>
    <col min="1826" max="1868" width="15.5703125" style="871" bestFit="1" customWidth="1"/>
    <col min="1869" max="2039" width="9.140625" style="871"/>
    <col min="2040" max="2040" width="43.7109375" style="871" customWidth="1"/>
    <col min="2041" max="2051" width="14.28515625" style="871" bestFit="1" customWidth="1"/>
    <col min="2052" max="2052" width="15.5703125" style="871" bestFit="1" customWidth="1"/>
    <col min="2053" max="2053" width="14.28515625" style="871" bestFit="1" customWidth="1"/>
    <col min="2054" max="2056" width="15.5703125" style="871" bestFit="1" customWidth="1"/>
    <col min="2057" max="2081" width="14.28515625" style="871" bestFit="1" customWidth="1"/>
    <col min="2082" max="2124" width="15.5703125" style="871" bestFit="1" customWidth="1"/>
    <col min="2125" max="2295" width="9.140625" style="871"/>
    <col min="2296" max="2296" width="43.7109375" style="871" customWidth="1"/>
    <col min="2297" max="2307" width="14.28515625" style="871" bestFit="1" customWidth="1"/>
    <col min="2308" max="2308" width="15.5703125" style="871" bestFit="1" customWidth="1"/>
    <col min="2309" max="2309" width="14.28515625" style="871" bestFit="1" customWidth="1"/>
    <col min="2310" max="2312" width="15.5703125" style="871" bestFit="1" customWidth="1"/>
    <col min="2313" max="2337" width="14.28515625" style="871" bestFit="1" customWidth="1"/>
    <col min="2338" max="2380" width="15.5703125" style="871" bestFit="1" customWidth="1"/>
    <col min="2381" max="2551" width="9.140625" style="871"/>
    <col min="2552" max="2552" width="43.7109375" style="871" customWidth="1"/>
    <col min="2553" max="2563" width="14.28515625" style="871" bestFit="1" customWidth="1"/>
    <col min="2564" max="2564" width="15.5703125" style="871" bestFit="1" customWidth="1"/>
    <col min="2565" max="2565" width="14.28515625" style="871" bestFit="1" customWidth="1"/>
    <col min="2566" max="2568" width="15.5703125" style="871" bestFit="1" customWidth="1"/>
    <col min="2569" max="2593" width="14.28515625" style="871" bestFit="1" customWidth="1"/>
    <col min="2594" max="2636" width="15.5703125" style="871" bestFit="1" customWidth="1"/>
    <col min="2637" max="2807" width="9.140625" style="871"/>
    <col min="2808" max="2808" width="43.7109375" style="871" customWidth="1"/>
    <col min="2809" max="2819" width="14.28515625" style="871" bestFit="1" customWidth="1"/>
    <col min="2820" max="2820" width="15.5703125" style="871" bestFit="1" customWidth="1"/>
    <col min="2821" max="2821" width="14.28515625" style="871" bestFit="1" customWidth="1"/>
    <col min="2822" max="2824" width="15.5703125" style="871" bestFit="1" customWidth="1"/>
    <col min="2825" max="2849" width="14.28515625" style="871" bestFit="1" customWidth="1"/>
    <col min="2850" max="2892" width="15.5703125" style="871" bestFit="1" customWidth="1"/>
    <col min="2893" max="3063" width="9.140625" style="871"/>
    <col min="3064" max="3064" width="43.7109375" style="871" customWidth="1"/>
    <col min="3065" max="3075" width="14.28515625" style="871" bestFit="1" customWidth="1"/>
    <col min="3076" max="3076" width="15.5703125" style="871" bestFit="1" customWidth="1"/>
    <col min="3077" max="3077" width="14.28515625" style="871" bestFit="1" customWidth="1"/>
    <col min="3078" max="3080" width="15.5703125" style="871" bestFit="1" customWidth="1"/>
    <col min="3081" max="3105" width="14.28515625" style="871" bestFit="1" customWidth="1"/>
    <col min="3106" max="3148" width="15.5703125" style="871" bestFit="1" customWidth="1"/>
    <col min="3149" max="3319" width="9.140625" style="871"/>
    <col min="3320" max="3320" width="43.7109375" style="871" customWidth="1"/>
    <col min="3321" max="3331" width="14.28515625" style="871" bestFit="1" customWidth="1"/>
    <col min="3332" max="3332" width="15.5703125" style="871" bestFit="1" customWidth="1"/>
    <col min="3333" max="3333" width="14.28515625" style="871" bestFit="1" customWidth="1"/>
    <col min="3334" max="3336" width="15.5703125" style="871" bestFit="1" customWidth="1"/>
    <col min="3337" max="3361" width="14.28515625" style="871" bestFit="1" customWidth="1"/>
    <col min="3362" max="3404" width="15.5703125" style="871" bestFit="1" customWidth="1"/>
    <col min="3405" max="3575" width="9.140625" style="871"/>
    <col min="3576" max="3576" width="43.7109375" style="871" customWidth="1"/>
    <col min="3577" max="3587" width="14.28515625" style="871" bestFit="1" customWidth="1"/>
    <col min="3588" max="3588" width="15.5703125" style="871" bestFit="1" customWidth="1"/>
    <col min="3589" max="3589" width="14.28515625" style="871" bestFit="1" customWidth="1"/>
    <col min="3590" max="3592" width="15.5703125" style="871" bestFit="1" customWidth="1"/>
    <col min="3593" max="3617" width="14.28515625" style="871" bestFit="1" customWidth="1"/>
    <col min="3618" max="3660" width="15.5703125" style="871" bestFit="1" customWidth="1"/>
    <col min="3661" max="3831" width="9.140625" style="871"/>
    <col min="3832" max="3832" width="43.7109375" style="871" customWidth="1"/>
    <col min="3833" max="3843" width="14.28515625" style="871" bestFit="1" customWidth="1"/>
    <col min="3844" max="3844" width="15.5703125" style="871" bestFit="1" customWidth="1"/>
    <col min="3845" max="3845" width="14.28515625" style="871" bestFit="1" customWidth="1"/>
    <col min="3846" max="3848" width="15.5703125" style="871" bestFit="1" customWidth="1"/>
    <col min="3849" max="3873" width="14.28515625" style="871" bestFit="1" customWidth="1"/>
    <col min="3874" max="3916" width="15.5703125" style="871" bestFit="1" customWidth="1"/>
    <col min="3917" max="4087" width="9.140625" style="871"/>
    <col min="4088" max="4088" width="43.7109375" style="871" customWidth="1"/>
    <col min="4089" max="4099" width="14.28515625" style="871" bestFit="1" customWidth="1"/>
    <col min="4100" max="4100" width="15.5703125" style="871" bestFit="1" customWidth="1"/>
    <col min="4101" max="4101" width="14.28515625" style="871" bestFit="1" customWidth="1"/>
    <col min="4102" max="4104" width="15.5703125" style="871" bestFit="1" customWidth="1"/>
    <col min="4105" max="4129" width="14.28515625" style="871" bestFit="1" customWidth="1"/>
    <col min="4130" max="4172" width="15.5703125" style="871" bestFit="1" customWidth="1"/>
    <col min="4173" max="4343" width="9.140625" style="871"/>
    <col min="4344" max="4344" width="43.7109375" style="871" customWidth="1"/>
    <col min="4345" max="4355" width="14.28515625" style="871" bestFit="1" customWidth="1"/>
    <col min="4356" max="4356" width="15.5703125" style="871" bestFit="1" customWidth="1"/>
    <col min="4357" max="4357" width="14.28515625" style="871" bestFit="1" customWidth="1"/>
    <col min="4358" max="4360" width="15.5703125" style="871" bestFit="1" customWidth="1"/>
    <col min="4361" max="4385" width="14.28515625" style="871" bestFit="1" customWidth="1"/>
    <col min="4386" max="4428" width="15.5703125" style="871" bestFit="1" customWidth="1"/>
    <col min="4429" max="4599" width="9.140625" style="871"/>
    <col min="4600" max="4600" width="43.7109375" style="871" customWidth="1"/>
    <col min="4601" max="4611" width="14.28515625" style="871" bestFit="1" customWidth="1"/>
    <col min="4612" max="4612" width="15.5703125" style="871" bestFit="1" customWidth="1"/>
    <col min="4613" max="4613" width="14.28515625" style="871" bestFit="1" customWidth="1"/>
    <col min="4614" max="4616" width="15.5703125" style="871" bestFit="1" customWidth="1"/>
    <col min="4617" max="4641" width="14.28515625" style="871" bestFit="1" customWidth="1"/>
    <col min="4642" max="4684" width="15.5703125" style="871" bestFit="1" customWidth="1"/>
    <col min="4685" max="4855" width="9.140625" style="871"/>
    <col min="4856" max="4856" width="43.7109375" style="871" customWidth="1"/>
    <col min="4857" max="4867" width="14.28515625" style="871" bestFit="1" customWidth="1"/>
    <col min="4868" max="4868" width="15.5703125" style="871" bestFit="1" customWidth="1"/>
    <col min="4869" max="4869" width="14.28515625" style="871" bestFit="1" customWidth="1"/>
    <col min="4870" max="4872" width="15.5703125" style="871" bestFit="1" customWidth="1"/>
    <col min="4873" max="4897" width="14.28515625" style="871" bestFit="1" customWidth="1"/>
    <col min="4898" max="4940" width="15.5703125" style="871" bestFit="1" customWidth="1"/>
    <col min="4941" max="5111" width="9.140625" style="871"/>
    <col min="5112" max="5112" width="43.7109375" style="871" customWidth="1"/>
    <col min="5113" max="5123" width="14.28515625" style="871" bestFit="1" customWidth="1"/>
    <col min="5124" max="5124" width="15.5703125" style="871" bestFit="1" customWidth="1"/>
    <col min="5125" max="5125" width="14.28515625" style="871" bestFit="1" customWidth="1"/>
    <col min="5126" max="5128" width="15.5703125" style="871" bestFit="1" customWidth="1"/>
    <col min="5129" max="5153" width="14.28515625" style="871" bestFit="1" customWidth="1"/>
    <col min="5154" max="5196" width="15.5703125" style="871" bestFit="1" customWidth="1"/>
    <col min="5197" max="5367" width="9.140625" style="871"/>
    <col min="5368" max="5368" width="43.7109375" style="871" customWidth="1"/>
    <col min="5369" max="5379" width="14.28515625" style="871" bestFit="1" customWidth="1"/>
    <col min="5380" max="5380" width="15.5703125" style="871" bestFit="1" customWidth="1"/>
    <col min="5381" max="5381" width="14.28515625" style="871" bestFit="1" customWidth="1"/>
    <col min="5382" max="5384" width="15.5703125" style="871" bestFit="1" customWidth="1"/>
    <col min="5385" max="5409" width="14.28515625" style="871" bestFit="1" customWidth="1"/>
    <col min="5410" max="5452" width="15.5703125" style="871" bestFit="1" customWidth="1"/>
    <col min="5453" max="5623" width="9.140625" style="871"/>
    <col min="5624" max="5624" width="43.7109375" style="871" customWidth="1"/>
    <col min="5625" max="5635" width="14.28515625" style="871" bestFit="1" customWidth="1"/>
    <col min="5636" max="5636" width="15.5703125" style="871" bestFit="1" customWidth="1"/>
    <col min="5637" max="5637" width="14.28515625" style="871" bestFit="1" customWidth="1"/>
    <col min="5638" max="5640" width="15.5703125" style="871" bestFit="1" customWidth="1"/>
    <col min="5641" max="5665" width="14.28515625" style="871" bestFit="1" customWidth="1"/>
    <col min="5666" max="5708" width="15.5703125" style="871" bestFit="1" customWidth="1"/>
    <col min="5709" max="5879" width="9.140625" style="871"/>
    <col min="5880" max="5880" width="43.7109375" style="871" customWidth="1"/>
    <col min="5881" max="5891" width="14.28515625" style="871" bestFit="1" customWidth="1"/>
    <col min="5892" max="5892" width="15.5703125" style="871" bestFit="1" customWidth="1"/>
    <col min="5893" max="5893" width="14.28515625" style="871" bestFit="1" customWidth="1"/>
    <col min="5894" max="5896" width="15.5703125" style="871" bestFit="1" customWidth="1"/>
    <col min="5897" max="5921" width="14.28515625" style="871" bestFit="1" customWidth="1"/>
    <col min="5922" max="5964" width="15.5703125" style="871" bestFit="1" customWidth="1"/>
    <col min="5965" max="6135" width="9.140625" style="871"/>
    <col min="6136" max="6136" width="43.7109375" style="871" customWidth="1"/>
    <col min="6137" max="6147" width="14.28515625" style="871" bestFit="1" customWidth="1"/>
    <col min="6148" max="6148" width="15.5703125" style="871" bestFit="1" customWidth="1"/>
    <col min="6149" max="6149" width="14.28515625" style="871" bestFit="1" customWidth="1"/>
    <col min="6150" max="6152" width="15.5703125" style="871" bestFit="1" customWidth="1"/>
    <col min="6153" max="6177" width="14.28515625" style="871" bestFit="1" customWidth="1"/>
    <col min="6178" max="6220" width="15.5703125" style="871" bestFit="1" customWidth="1"/>
    <col min="6221" max="6391" width="9.140625" style="871"/>
    <col min="6392" max="6392" width="43.7109375" style="871" customWidth="1"/>
    <col min="6393" max="6403" width="14.28515625" style="871" bestFit="1" customWidth="1"/>
    <col min="6404" max="6404" width="15.5703125" style="871" bestFit="1" customWidth="1"/>
    <col min="6405" max="6405" width="14.28515625" style="871" bestFit="1" customWidth="1"/>
    <col min="6406" max="6408" width="15.5703125" style="871" bestFit="1" customWidth="1"/>
    <col min="6409" max="6433" width="14.28515625" style="871" bestFit="1" customWidth="1"/>
    <col min="6434" max="6476" width="15.5703125" style="871" bestFit="1" customWidth="1"/>
    <col min="6477" max="6647" width="9.140625" style="871"/>
    <col min="6648" max="6648" width="43.7109375" style="871" customWidth="1"/>
    <col min="6649" max="6659" width="14.28515625" style="871" bestFit="1" customWidth="1"/>
    <col min="6660" max="6660" width="15.5703125" style="871" bestFit="1" customWidth="1"/>
    <col min="6661" max="6661" width="14.28515625" style="871" bestFit="1" customWidth="1"/>
    <col min="6662" max="6664" width="15.5703125" style="871" bestFit="1" customWidth="1"/>
    <col min="6665" max="6689" width="14.28515625" style="871" bestFit="1" customWidth="1"/>
    <col min="6690" max="6732" width="15.5703125" style="871" bestFit="1" customWidth="1"/>
    <col min="6733" max="6903" width="9.140625" style="871"/>
    <col min="6904" max="6904" width="43.7109375" style="871" customWidth="1"/>
    <col min="6905" max="6915" width="14.28515625" style="871" bestFit="1" customWidth="1"/>
    <col min="6916" max="6916" width="15.5703125" style="871" bestFit="1" customWidth="1"/>
    <col min="6917" max="6917" width="14.28515625" style="871" bestFit="1" customWidth="1"/>
    <col min="6918" max="6920" width="15.5703125" style="871" bestFit="1" customWidth="1"/>
    <col min="6921" max="6945" width="14.28515625" style="871" bestFit="1" customWidth="1"/>
    <col min="6946" max="6988" width="15.5703125" style="871" bestFit="1" customWidth="1"/>
    <col min="6989" max="7159" width="9.140625" style="871"/>
    <col min="7160" max="7160" width="43.7109375" style="871" customWidth="1"/>
    <col min="7161" max="7171" width="14.28515625" style="871" bestFit="1" customWidth="1"/>
    <col min="7172" max="7172" width="15.5703125" style="871" bestFit="1" customWidth="1"/>
    <col min="7173" max="7173" width="14.28515625" style="871" bestFit="1" customWidth="1"/>
    <col min="7174" max="7176" width="15.5703125" style="871" bestFit="1" customWidth="1"/>
    <col min="7177" max="7201" width="14.28515625" style="871" bestFit="1" customWidth="1"/>
    <col min="7202" max="7244" width="15.5703125" style="871" bestFit="1" customWidth="1"/>
    <col min="7245" max="7415" width="9.140625" style="871"/>
    <col min="7416" max="7416" width="43.7109375" style="871" customWidth="1"/>
    <col min="7417" max="7427" width="14.28515625" style="871" bestFit="1" customWidth="1"/>
    <col min="7428" max="7428" width="15.5703125" style="871" bestFit="1" customWidth="1"/>
    <col min="7429" max="7429" width="14.28515625" style="871" bestFit="1" customWidth="1"/>
    <col min="7430" max="7432" width="15.5703125" style="871" bestFit="1" customWidth="1"/>
    <col min="7433" max="7457" width="14.28515625" style="871" bestFit="1" customWidth="1"/>
    <col min="7458" max="7500" width="15.5703125" style="871" bestFit="1" customWidth="1"/>
    <col min="7501" max="7671" width="9.140625" style="871"/>
    <col min="7672" max="7672" width="43.7109375" style="871" customWidth="1"/>
    <col min="7673" max="7683" width="14.28515625" style="871" bestFit="1" customWidth="1"/>
    <col min="7684" max="7684" width="15.5703125" style="871" bestFit="1" customWidth="1"/>
    <col min="7685" max="7685" width="14.28515625" style="871" bestFit="1" customWidth="1"/>
    <col min="7686" max="7688" width="15.5703125" style="871" bestFit="1" customWidth="1"/>
    <col min="7689" max="7713" width="14.28515625" style="871" bestFit="1" customWidth="1"/>
    <col min="7714" max="7756" width="15.5703125" style="871" bestFit="1" customWidth="1"/>
    <col min="7757" max="7927" width="9.140625" style="871"/>
    <col min="7928" max="7928" width="43.7109375" style="871" customWidth="1"/>
    <col min="7929" max="7939" width="14.28515625" style="871" bestFit="1" customWidth="1"/>
    <col min="7940" max="7940" width="15.5703125" style="871" bestFit="1" customWidth="1"/>
    <col min="7941" max="7941" width="14.28515625" style="871" bestFit="1" customWidth="1"/>
    <col min="7942" max="7944" width="15.5703125" style="871" bestFit="1" customWidth="1"/>
    <col min="7945" max="7969" width="14.28515625" style="871" bestFit="1" customWidth="1"/>
    <col min="7970" max="8012" width="15.5703125" style="871" bestFit="1" customWidth="1"/>
    <col min="8013" max="8183" width="9.140625" style="871"/>
    <col min="8184" max="8184" width="43.7109375" style="871" customWidth="1"/>
    <col min="8185" max="8195" width="14.28515625" style="871" bestFit="1" customWidth="1"/>
    <col min="8196" max="8196" width="15.5703125" style="871" bestFit="1" customWidth="1"/>
    <col min="8197" max="8197" width="14.28515625" style="871" bestFit="1" customWidth="1"/>
    <col min="8198" max="8200" width="15.5703125" style="871" bestFit="1" customWidth="1"/>
    <col min="8201" max="8225" width="14.28515625" style="871" bestFit="1" customWidth="1"/>
    <col min="8226" max="8268" width="15.5703125" style="871" bestFit="1" customWidth="1"/>
    <col min="8269" max="8439" width="9.140625" style="871"/>
    <col min="8440" max="8440" width="43.7109375" style="871" customWidth="1"/>
    <col min="8441" max="8451" width="14.28515625" style="871" bestFit="1" customWidth="1"/>
    <col min="8452" max="8452" width="15.5703125" style="871" bestFit="1" customWidth="1"/>
    <col min="8453" max="8453" width="14.28515625" style="871" bestFit="1" customWidth="1"/>
    <col min="8454" max="8456" width="15.5703125" style="871" bestFit="1" customWidth="1"/>
    <col min="8457" max="8481" width="14.28515625" style="871" bestFit="1" customWidth="1"/>
    <col min="8482" max="8524" width="15.5703125" style="871" bestFit="1" customWidth="1"/>
    <col min="8525" max="8695" width="9.140625" style="871"/>
    <col min="8696" max="8696" width="43.7109375" style="871" customWidth="1"/>
    <col min="8697" max="8707" width="14.28515625" style="871" bestFit="1" customWidth="1"/>
    <col min="8708" max="8708" width="15.5703125" style="871" bestFit="1" customWidth="1"/>
    <col min="8709" max="8709" width="14.28515625" style="871" bestFit="1" customWidth="1"/>
    <col min="8710" max="8712" width="15.5703125" style="871" bestFit="1" customWidth="1"/>
    <col min="8713" max="8737" width="14.28515625" style="871" bestFit="1" customWidth="1"/>
    <col min="8738" max="8780" width="15.5703125" style="871" bestFit="1" customWidth="1"/>
    <col min="8781" max="8951" width="9.140625" style="871"/>
    <col min="8952" max="8952" width="43.7109375" style="871" customWidth="1"/>
    <col min="8953" max="8963" width="14.28515625" style="871" bestFit="1" customWidth="1"/>
    <col min="8964" max="8964" width="15.5703125" style="871" bestFit="1" customWidth="1"/>
    <col min="8965" max="8965" width="14.28515625" style="871" bestFit="1" customWidth="1"/>
    <col min="8966" max="8968" width="15.5703125" style="871" bestFit="1" customWidth="1"/>
    <col min="8969" max="8993" width="14.28515625" style="871" bestFit="1" customWidth="1"/>
    <col min="8994" max="9036" width="15.5703125" style="871" bestFit="1" customWidth="1"/>
    <col min="9037" max="9207" width="9.140625" style="871"/>
    <col min="9208" max="9208" width="43.7109375" style="871" customWidth="1"/>
    <col min="9209" max="9219" width="14.28515625" style="871" bestFit="1" customWidth="1"/>
    <col min="9220" max="9220" width="15.5703125" style="871" bestFit="1" customWidth="1"/>
    <col min="9221" max="9221" width="14.28515625" style="871" bestFit="1" customWidth="1"/>
    <col min="9222" max="9224" width="15.5703125" style="871" bestFit="1" customWidth="1"/>
    <col min="9225" max="9249" width="14.28515625" style="871" bestFit="1" customWidth="1"/>
    <col min="9250" max="9292" width="15.5703125" style="871" bestFit="1" customWidth="1"/>
    <col min="9293" max="9463" width="9.140625" style="871"/>
    <col min="9464" max="9464" width="43.7109375" style="871" customWidth="1"/>
    <col min="9465" max="9475" width="14.28515625" style="871" bestFit="1" customWidth="1"/>
    <col min="9476" max="9476" width="15.5703125" style="871" bestFit="1" customWidth="1"/>
    <col min="9477" max="9477" width="14.28515625" style="871" bestFit="1" customWidth="1"/>
    <col min="9478" max="9480" width="15.5703125" style="871" bestFit="1" customWidth="1"/>
    <col min="9481" max="9505" width="14.28515625" style="871" bestFit="1" customWidth="1"/>
    <col min="9506" max="9548" width="15.5703125" style="871" bestFit="1" customWidth="1"/>
    <col min="9549" max="9719" width="9.140625" style="871"/>
    <col min="9720" max="9720" width="43.7109375" style="871" customWidth="1"/>
    <col min="9721" max="9731" width="14.28515625" style="871" bestFit="1" customWidth="1"/>
    <col min="9732" max="9732" width="15.5703125" style="871" bestFit="1" customWidth="1"/>
    <col min="9733" max="9733" width="14.28515625" style="871" bestFit="1" customWidth="1"/>
    <col min="9734" max="9736" width="15.5703125" style="871" bestFit="1" customWidth="1"/>
    <col min="9737" max="9761" width="14.28515625" style="871" bestFit="1" customWidth="1"/>
    <col min="9762" max="9804" width="15.5703125" style="871" bestFit="1" customWidth="1"/>
    <col min="9805" max="9975" width="9.140625" style="871"/>
    <col min="9976" max="9976" width="43.7109375" style="871" customWidth="1"/>
    <col min="9977" max="9987" width="14.28515625" style="871" bestFit="1" customWidth="1"/>
    <col min="9988" max="9988" width="15.5703125" style="871" bestFit="1" customWidth="1"/>
    <col min="9989" max="9989" width="14.28515625" style="871" bestFit="1" customWidth="1"/>
    <col min="9990" max="9992" width="15.5703125" style="871" bestFit="1" customWidth="1"/>
    <col min="9993" max="10017" width="14.28515625" style="871" bestFit="1" customWidth="1"/>
    <col min="10018" max="10060" width="15.5703125" style="871" bestFit="1" customWidth="1"/>
    <col min="10061" max="10231" width="9.140625" style="871"/>
    <col min="10232" max="10232" width="43.7109375" style="871" customWidth="1"/>
    <col min="10233" max="10243" width="14.28515625" style="871" bestFit="1" customWidth="1"/>
    <col min="10244" max="10244" width="15.5703125" style="871" bestFit="1" customWidth="1"/>
    <col min="10245" max="10245" width="14.28515625" style="871" bestFit="1" customWidth="1"/>
    <col min="10246" max="10248" width="15.5703125" style="871" bestFit="1" customWidth="1"/>
    <col min="10249" max="10273" width="14.28515625" style="871" bestFit="1" customWidth="1"/>
    <col min="10274" max="10316" width="15.5703125" style="871" bestFit="1" customWidth="1"/>
    <col min="10317" max="10487" width="9.140625" style="871"/>
    <col min="10488" max="10488" width="43.7109375" style="871" customWidth="1"/>
    <col min="10489" max="10499" width="14.28515625" style="871" bestFit="1" customWidth="1"/>
    <col min="10500" max="10500" width="15.5703125" style="871" bestFit="1" customWidth="1"/>
    <col min="10501" max="10501" width="14.28515625" style="871" bestFit="1" customWidth="1"/>
    <col min="10502" max="10504" width="15.5703125" style="871" bestFit="1" customWidth="1"/>
    <col min="10505" max="10529" width="14.28515625" style="871" bestFit="1" customWidth="1"/>
    <col min="10530" max="10572" width="15.5703125" style="871" bestFit="1" customWidth="1"/>
    <col min="10573" max="10743" width="9.140625" style="871"/>
    <col min="10744" max="10744" width="43.7109375" style="871" customWidth="1"/>
    <col min="10745" max="10755" width="14.28515625" style="871" bestFit="1" customWidth="1"/>
    <col min="10756" max="10756" width="15.5703125" style="871" bestFit="1" customWidth="1"/>
    <col min="10757" max="10757" width="14.28515625" style="871" bestFit="1" customWidth="1"/>
    <col min="10758" max="10760" width="15.5703125" style="871" bestFit="1" customWidth="1"/>
    <col min="10761" max="10785" width="14.28515625" style="871" bestFit="1" customWidth="1"/>
    <col min="10786" max="10828" width="15.5703125" style="871" bestFit="1" customWidth="1"/>
    <col min="10829" max="10999" width="9.140625" style="871"/>
    <col min="11000" max="11000" width="43.7109375" style="871" customWidth="1"/>
    <col min="11001" max="11011" width="14.28515625" style="871" bestFit="1" customWidth="1"/>
    <col min="11012" max="11012" width="15.5703125" style="871" bestFit="1" customWidth="1"/>
    <col min="11013" max="11013" width="14.28515625" style="871" bestFit="1" customWidth="1"/>
    <col min="11014" max="11016" width="15.5703125" style="871" bestFit="1" customWidth="1"/>
    <col min="11017" max="11041" width="14.28515625" style="871" bestFit="1" customWidth="1"/>
    <col min="11042" max="11084" width="15.5703125" style="871" bestFit="1" customWidth="1"/>
    <col min="11085" max="11255" width="9.140625" style="871"/>
    <col min="11256" max="11256" width="43.7109375" style="871" customWidth="1"/>
    <col min="11257" max="11267" width="14.28515625" style="871" bestFit="1" customWidth="1"/>
    <col min="11268" max="11268" width="15.5703125" style="871" bestFit="1" customWidth="1"/>
    <col min="11269" max="11269" width="14.28515625" style="871" bestFit="1" customWidth="1"/>
    <col min="11270" max="11272" width="15.5703125" style="871" bestFit="1" customWidth="1"/>
    <col min="11273" max="11297" width="14.28515625" style="871" bestFit="1" customWidth="1"/>
    <col min="11298" max="11340" width="15.5703125" style="871" bestFit="1" customWidth="1"/>
    <col min="11341" max="11511" width="9.140625" style="871"/>
    <col min="11512" max="11512" width="43.7109375" style="871" customWidth="1"/>
    <col min="11513" max="11523" width="14.28515625" style="871" bestFit="1" customWidth="1"/>
    <col min="11524" max="11524" width="15.5703125" style="871" bestFit="1" customWidth="1"/>
    <col min="11525" max="11525" width="14.28515625" style="871" bestFit="1" customWidth="1"/>
    <col min="11526" max="11528" width="15.5703125" style="871" bestFit="1" customWidth="1"/>
    <col min="11529" max="11553" width="14.28515625" style="871" bestFit="1" customWidth="1"/>
    <col min="11554" max="11596" width="15.5703125" style="871" bestFit="1" customWidth="1"/>
    <col min="11597" max="11767" width="9.140625" style="871"/>
    <col min="11768" max="11768" width="43.7109375" style="871" customWidth="1"/>
    <col min="11769" max="11779" width="14.28515625" style="871" bestFit="1" customWidth="1"/>
    <col min="11780" max="11780" width="15.5703125" style="871" bestFit="1" customWidth="1"/>
    <col min="11781" max="11781" width="14.28515625" style="871" bestFit="1" customWidth="1"/>
    <col min="11782" max="11784" width="15.5703125" style="871" bestFit="1" customWidth="1"/>
    <col min="11785" max="11809" width="14.28515625" style="871" bestFit="1" customWidth="1"/>
    <col min="11810" max="11852" width="15.5703125" style="871" bestFit="1" customWidth="1"/>
    <col min="11853" max="12023" width="9.140625" style="871"/>
    <col min="12024" max="12024" width="43.7109375" style="871" customWidth="1"/>
    <col min="12025" max="12035" width="14.28515625" style="871" bestFit="1" customWidth="1"/>
    <col min="12036" max="12036" width="15.5703125" style="871" bestFit="1" customWidth="1"/>
    <col min="12037" max="12037" width="14.28515625" style="871" bestFit="1" customWidth="1"/>
    <col min="12038" max="12040" width="15.5703125" style="871" bestFit="1" customWidth="1"/>
    <col min="12041" max="12065" width="14.28515625" style="871" bestFit="1" customWidth="1"/>
    <col min="12066" max="12108" width="15.5703125" style="871" bestFit="1" customWidth="1"/>
    <col min="12109" max="12279" width="9.140625" style="871"/>
    <col min="12280" max="12280" width="43.7109375" style="871" customWidth="1"/>
    <col min="12281" max="12291" width="14.28515625" style="871" bestFit="1" customWidth="1"/>
    <col min="12292" max="12292" width="15.5703125" style="871" bestFit="1" customWidth="1"/>
    <col min="12293" max="12293" width="14.28515625" style="871" bestFit="1" customWidth="1"/>
    <col min="12294" max="12296" width="15.5703125" style="871" bestFit="1" customWidth="1"/>
    <col min="12297" max="12321" width="14.28515625" style="871" bestFit="1" customWidth="1"/>
    <col min="12322" max="12364" width="15.5703125" style="871" bestFit="1" customWidth="1"/>
    <col min="12365" max="12535" width="9.140625" style="871"/>
    <col min="12536" max="12536" width="43.7109375" style="871" customWidth="1"/>
    <col min="12537" max="12547" width="14.28515625" style="871" bestFit="1" customWidth="1"/>
    <col min="12548" max="12548" width="15.5703125" style="871" bestFit="1" customWidth="1"/>
    <col min="12549" max="12549" width="14.28515625" style="871" bestFit="1" customWidth="1"/>
    <col min="12550" max="12552" width="15.5703125" style="871" bestFit="1" customWidth="1"/>
    <col min="12553" max="12577" width="14.28515625" style="871" bestFit="1" customWidth="1"/>
    <col min="12578" max="12620" width="15.5703125" style="871" bestFit="1" customWidth="1"/>
    <col min="12621" max="12791" width="9.140625" style="871"/>
    <col min="12792" max="12792" width="43.7109375" style="871" customWidth="1"/>
    <col min="12793" max="12803" width="14.28515625" style="871" bestFit="1" customWidth="1"/>
    <col min="12804" max="12804" width="15.5703125" style="871" bestFit="1" customWidth="1"/>
    <col min="12805" max="12805" width="14.28515625" style="871" bestFit="1" customWidth="1"/>
    <col min="12806" max="12808" width="15.5703125" style="871" bestFit="1" customWidth="1"/>
    <col min="12809" max="12833" width="14.28515625" style="871" bestFit="1" customWidth="1"/>
    <col min="12834" max="12876" width="15.5703125" style="871" bestFit="1" customWidth="1"/>
    <col min="12877" max="13047" width="9.140625" style="871"/>
    <col min="13048" max="13048" width="43.7109375" style="871" customWidth="1"/>
    <col min="13049" max="13059" width="14.28515625" style="871" bestFit="1" customWidth="1"/>
    <col min="13060" max="13060" width="15.5703125" style="871" bestFit="1" customWidth="1"/>
    <col min="13061" max="13061" width="14.28515625" style="871" bestFit="1" customWidth="1"/>
    <col min="13062" max="13064" width="15.5703125" style="871" bestFit="1" customWidth="1"/>
    <col min="13065" max="13089" width="14.28515625" style="871" bestFit="1" customWidth="1"/>
    <col min="13090" max="13132" width="15.5703125" style="871" bestFit="1" customWidth="1"/>
    <col min="13133" max="13303" width="9.140625" style="871"/>
    <col min="13304" max="13304" width="43.7109375" style="871" customWidth="1"/>
    <col min="13305" max="13315" width="14.28515625" style="871" bestFit="1" customWidth="1"/>
    <col min="13316" max="13316" width="15.5703125" style="871" bestFit="1" customWidth="1"/>
    <col min="13317" max="13317" width="14.28515625" style="871" bestFit="1" customWidth="1"/>
    <col min="13318" max="13320" width="15.5703125" style="871" bestFit="1" customWidth="1"/>
    <col min="13321" max="13345" width="14.28515625" style="871" bestFit="1" customWidth="1"/>
    <col min="13346" max="13388" width="15.5703125" style="871" bestFit="1" customWidth="1"/>
    <col min="13389" max="13559" width="9.140625" style="871"/>
    <col min="13560" max="13560" width="43.7109375" style="871" customWidth="1"/>
    <col min="13561" max="13571" width="14.28515625" style="871" bestFit="1" customWidth="1"/>
    <col min="13572" max="13572" width="15.5703125" style="871" bestFit="1" customWidth="1"/>
    <col min="13573" max="13573" width="14.28515625" style="871" bestFit="1" customWidth="1"/>
    <col min="13574" max="13576" width="15.5703125" style="871" bestFit="1" customWidth="1"/>
    <col min="13577" max="13601" width="14.28515625" style="871" bestFit="1" customWidth="1"/>
    <col min="13602" max="13644" width="15.5703125" style="871" bestFit="1" customWidth="1"/>
    <col min="13645" max="13815" width="9.140625" style="871"/>
    <col min="13816" max="13816" width="43.7109375" style="871" customWidth="1"/>
    <col min="13817" max="13827" width="14.28515625" style="871" bestFit="1" customWidth="1"/>
    <col min="13828" max="13828" width="15.5703125" style="871" bestFit="1" customWidth="1"/>
    <col min="13829" max="13829" width="14.28515625" style="871" bestFit="1" customWidth="1"/>
    <col min="13830" max="13832" width="15.5703125" style="871" bestFit="1" customWidth="1"/>
    <col min="13833" max="13857" width="14.28515625" style="871" bestFit="1" customWidth="1"/>
    <col min="13858" max="13900" width="15.5703125" style="871" bestFit="1" customWidth="1"/>
    <col min="13901" max="14071" width="9.140625" style="871"/>
    <col min="14072" max="14072" width="43.7109375" style="871" customWidth="1"/>
    <col min="14073" max="14083" width="14.28515625" style="871" bestFit="1" customWidth="1"/>
    <col min="14084" max="14084" width="15.5703125" style="871" bestFit="1" customWidth="1"/>
    <col min="14085" max="14085" width="14.28515625" style="871" bestFit="1" customWidth="1"/>
    <col min="14086" max="14088" width="15.5703125" style="871" bestFit="1" customWidth="1"/>
    <col min="14089" max="14113" width="14.28515625" style="871" bestFit="1" customWidth="1"/>
    <col min="14114" max="14156" width="15.5703125" style="871" bestFit="1" customWidth="1"/>
    <col min="14157" max="14327" width="9.140625" style="871"/>
    <col min="14328" max="14328" width="43.7109375" style="871" customWidth="1"/>
    <col min="14329" max="14339" width="14.28515625" style="871" bestFit="1" customWidth="1"/>
    <col min="14340" max="14340" width="15.5703125" style="871" bestFit="1" customWidth="1"/>
    <col min="14341" max="14341" width="14.28515625" style="871" bestFit="1" customWidth="1"/>
    <col min="14342" max="14344" width="15.5703125" style="871" bestFit="1" customWidth="1"/>
    <col min="14345" max="14369" width="14.28515625" style="871" bestFit="1" customWidth="1"/>
    <col min="14370" max="14412" width="15.5703125" style="871" bestFit="1" customWidth="1"/>
    <col min="14413" max="14583" width="9.140625" style="871"/>
    <col min="14584" max="14584" width="43.7109375" style="871" customWidth="1"/>
    <col min="14585" max="14595" width="14.28515625" style="871" bestFit="1" customWidth="1"/>
    <col min="14596" max="14596" width="15.5703125" style="871" bestFit="1" customWidth="1"/>
    <col min="14597" max="14597" width="14.28515625" style="871" bestFit="1" customWidth="1"/>
    <col min="14598" max="14600" width="15.5703125" style="871" bestFit="1" customWidth="1"/>
    <col min="14601" max="14625" width="14.28515625" style="871" bestFit="1" customWidth="1"/>
    <col min="14626" max="14668" width="15.5703125" style="871" bestFit="1" customWidth="1"/>
    <col min="14669" max="14839" width="9.140625" style="871"/>
    <col min="14840" max="14840" width="43.7109375" style="871" customWidth="1"/>
    <col min="14841" max="14851" width="14.28515625" style="871" bestFit="1" customWidth="1"/>
    <col min="14852" max="14852" width="15.5703125" style="871" bestFit="1" customWidth="1"/>
    <col min="14853" max="14853" width="14.28515625" style="871" bestFit="1" customWidth="1"/>
    <col min="14854" max="14856" width="15.5703125" style="871" bestFit="1" customWidth="1"/>
    <col min="14857" max="14881" width="14.28515625" style="871" bestFit="1" customWidth="1"/>
    <col min="14882" max="14924" width="15.5703125" style="871" bestFit="1" customWidth="1"/>
    <col min="14925" max="15095" width="9.140625" style="871"/>
    <col min="15096" max="15096" width="43.7109375" style="871" customWidth="1"/>
    <col min="15097" max="15107" width="14.28515625" style="871" bestFit="1" customWidth="1"/>
    <col min="15108" max="15108" width="15.5703125" style="871" bestFit="1" customWidth="1"/>
    <col min="15109" max="15109" width="14.28515625" style="871" bestFit="1" customWidth="1"/>
    <col min="15110" max="15112" width="15.5703125" style="871" bestFit="1" customWidth="1"/>
    <col min="15113" max="15137" width="14.28515625" style="871" bestFit="1" customWidth="1"/>
    <col min="15138" max="15180" width="15.5703125" style="871" bestFit="1" customWidth="1"/>
    <col min="15181" max="15351" width="9.140625" style="871"/>
    <col min="15352" max="15352" width="43.7109375" style="871" customWidth="1"/>
    <col min="15353" max="15363" width="14.28515625" style="871" bestFit="1" customWidth="1"/>
    <col min="15364" max="15364" width="15.5703125" style="871" bestFit="1" customWidth="1"/>
    <col min="15365" max="15365" width="14.28515625" style="871" bestFit="1" customWidth="1"/>
    <col min="15366" max="15368" width="15.5703125" style="871" bestFit="1" customWidth="1"/>
    <col min="15369" max="15393" width="14.28515625" style="871" bestFit="1" customWidth="1"/>
    <col min="15394" max="15436" width="15.5703125" style="871" bestFit="1" customWidth="1"/>
    <col min="15437" max="15607" width="9.140625" style="871"/>
    <col min="15608" max="15608" width="43.7109375" style="871" customWidth="1"/>
    <col min="15609" max="15619" width="14.28515625" style="871" bestFit="1" customWidth="1"/>
    <col min="15620" max="15620" width="15.5703125" style="871" bestFit="1" customWidth="1"/>
    <col min="15621" max="15621" width="14.28515625" style="871" bestFit="1" customWidth="1"/>
    <col min="15622" max="15624" width="15.5703125" style="871" bestFit="1" customWidth="1"/>
    <col min="15625" max="15649" width="14.28515625" style="871" bestFit="1" customWidth="1"/>
    <col min="15650" max="15692" width="15.5703125" style="871" bestFit="1" customWidth="1"/>
    <col min="15693" max="15863" width="9.140625" style="871"/>
    <col min="15864" max="15864" width="43.7109375" style="871" customWidth="1"/>
    <col min="15865" max="15875" width="14.28515625" style="871" bestFit="1" customWidth="1"/>
    <col min="15876" max="15876" width="15.5703125" style="871" bestFit="1" customWidth="1"/>
    <col min="15877" max="15877" width="14.28515625" style="871" bestFit="1" customWidth="1"/>
    <col min="15878" max="15880" width="15.5703125" style="871" bestFit="1" customWidth="1"/>
    <col min="15881" max="15905" width="14.28515625" style="871" bestFit="1" customWidth="1"/>
    <col min="15906" max="15948" width="15.5703125" style="871" bestFit="1" customWidth="1"/>
    <col min="15949" max="16119" width="9.140625" style="871"/>
    <col min="16120" max="16120" width="43.7109375" style="871" customWidth="1"/>
    <col min="16121" max="16131" width="14.28515625" style="871" bestFit="1" customWidth="1"/>
    <col min="16132" max="16132" width="15.5703125" style="871" bestFit="1" customWidth="1"/>
    <col min="16133" max="16133" width="14.28515625" style="871" bestFit="1" customWidth="1"/>
    <col min="16134" max="16136" width="15.5703125" style="871" bestFit="1" customWidth="1"/>
    <col min="16137" max="16161" width="14.28515625" style="871" bestFit="1" customWidth="1"/>
    <col min="16162" max="16204" width="15.5703125" style="871" bestFit="1" customWidth="1"/>
    <col min="16205" max="16384" width="9.140625" style="871"/>
  </cols>
  <sheetData>
    <row r="1" spans="1:88" ht="25.5">
      <c r="A1" s="1172" t="s">
        <v>322</v>
      </c>
    </row>
    <row r="2" spans="1:88" ht="36.75" thickBot="1">
      <c r="A2" s="925" t="s">
        <v>779</v>
      </c>
      <c r="B2" s="926"/>
      <c r="C2" s="926"/>
      <c r="D2" s="926"/>
      <c r="E2" s="926"/>
      <c r="F2" s="926"/>
      <c r="G2" s="926"/>
      <c r="H2" s="926"/>
      <c r="I2" s="926"/>
      <c r="J2" s="926"/>
      <c r="K2" s="926"/>
      <c r="L2" s="926"/>
      <c r="M2" s="926"/>
      <c r="N2" s="926"/>
      <c r="O2" s="926"/>
      <c r="P2" s="926"/>
      <c r="Q2" s="926"/>
      <c r="R2" s="926"/>
      <c r="S2" s="926"/>
      <c r="T2" s="926"/>
      <c r="U2" s="926"/>
      <c r="V2" s="926"/>
      <c r="W2" s="926"/>
      <c r="X2" s="926"/>
      <c r="Y2" s="926"/>
      <c r="Z2" s="926"/>
      <c r="AA2" s="926"/>
      <c r="AB2" s="926"/>
      <c r="AC2" s="926"/>
      <c r="AD2" s="926"/>
      <c r="AE2" s="926"/>
      <c r="AF2" s="926"/>
      <c r="AG2" s="926"/>
      <c r="AH2" s="926"/>
      <c r="AI2" s="926"/>
      <c r="AJ2" s="926"/>
      <c r="AK2" s="926"/>
      <c r="AL2" s="926"/>
      <c r="AM2" s="926"/>
      <c r="AN2" s="926"/>
      <c r="AO2" s="926"/>
      <c r="AP2" s="926"/>
      <c r="AQ2" s="926"/>
      <c r="AR2" s="926"/>
      <c r="AS2" s="926"/>
      <c r="AT2" s="926"/>
      <c r="AU2" s="926"/>
      <c r="AV2" s="926"/>
      <c r="AW2" s="926"/>
      <c r="AX2" s="926"/>
      <c r="AY2" s="926"/>
      <c r="AZ2" s="926"/>
      <c r="BA2" s="926"/>
      <c r="BB2" s="926"/>
      <c r="BC2" s="926"/>
      <c r="BD2" s="926"/>
      <c r="BE2" s="926"/>
      <c r="BF2" s="926"/>
      <c r="BG2" s="926"/>
      <c r="BH2" s="926"/>
      <c r="BI2" s="926"/>
      <c r="BJ2" s="926"/>
      <c r="BK2" s="926"/>
      <c r="BL2" s="926"/>
      <c r="BM2" s="926"/>
      <c r="BN2" s="926"/>
      <c r="BO2" s="926"/>
      <c r="BP2" s="926"/>
      <c r="BQ2" s="926"/>
      <c r="BR2" s="926"/>
      <c r="BS2" s="926"/>
      <c r="BT2" s="926"/>
      <c r="BU2" s="926"/>
      <c r="BV2" s="926"/>
      <c r="BW2" s="926"/>
      <c r="BX2" s="1274"/>
      <c r="BY2" s="1274"/>
      <c r="BZ2" s="1274"/>
      <c r="CA2" s="1274"/>
      <c r="CB2" s="1274"/>
      <c r="CC2" s="1274"/>
      <c r="CD2" s="1274"/>
      <c r="CE2" s="1274"/>
      <c r="CF2" s="1274"/>
      <c r="CG2" s="1274"/>
      <c r="CH2" s="1274"/>
      <c r="CI2" s="1274"/>
    </row>
    <row r="3" spans="1:88" ht="16.5" thickBot="1">
      <c r="A3" s="927"/>
      <c r="B3" s="928">
        <v>39464</v>
      </c>
      <c r="C3" s="929">
        <v>39496</v>
      </c>
      <c r="D3" s="929">
        <v>39525</v>
      </c>
      <c r="E3" s="929">
        <v>39556</v>
      </c>
      <c r="F3" s="929">
        <v>39586</v>
      </c>
      <c r="G3" s="929">
        <v>39617</v>
      </c>
      <c r="H3" s="929">
        <v>39647</v>
      </c>
      <c r="I3" s="929">
        <v>39678</v>
      </c>
      <c r="J3" s="929">
        <v>39709</v>
      </c>
      <c r="K3" s="929">
        <v>39739</v>
      </c>
      <c r="L3" s="929">
        <v>39770</v>
      </c>
      <c r="M3" s="929">
        <v>39800</v>
      </c>
      <c r="N3" s="929">
        <v>39831</v>
      </c>
      <c r="O3" s="929">
        <v>39862</v>
      </c>
      <c r="P3" s="929">
        <v>39890</v>
      </c>
      <c r="Q3" s="929">
        <v>39921</v>
      </c>
      <c r="R3" s="929">
        <v>39951</v>
      </c>
      <c r="S3" s="929">
        <v>39982</v>
      </c>
      <c r="T3" s="929">
        <v>40012</v>
      </c>
      <c r="U3" s="929">
        <v>40043</v>
      </c>
      <c r="V3" s="929">
        <v>40074</v>
      </c>
      <c r="W3" s="929">
        <v>40104</v>
      </c>
      <c r="X3" s="929">
        <v>40135</v>
      </c>
      <c r="Y3" s="929">
        <v>40165</v>
      </c>
      <c r="Z3" s="929">
        <v>40196</v>
      </c>
      <c r="AA3" s="929">
        <v>40227</v>
      </c>
      <c r="AB3" s="929">
        <v>40255</v>
      </c>
      <c r="AC3" s="929">
        <v>40286</v>
      </c>
      <c r="AD3" s="929">
        <v>40316</v>
      </c>
      <c r="AE3" s="929">
        <v>40347</v>
      </c>
      <c r="AF3" s="929">
        <v>40377</v>
      </c>
      <c r="AG3" s="929">
        <v>40408</v>
      </c>
      <c r="AH3" s="929">
        <v>40439</v>
      </c>
      <c r="AI3" s="929">
        <v>40469</v>
      </c>
      <c r="AJ3" s="929">
        <v>40500</v>
      </c>
      <c r="AK3" s="929">
        <v>40530</v>
      </c>
      <c r="AL3" s="929">
        <v>40562</v>
      </c>
      <c r="AM3" s="929">
        <v>40594</v>
      </c>
      <c r="AN3" s="929">
        <v>40622</v>
      </c>
      <c r="AO3" s="929">
        <v>40653</v>
      </c>
      <c r="AP3" s="929">
        <v>40683</v>
      </c>
      <c r="AQ3" s="929">
        <v>40714</v>
      </c>
      <c r="AR3" s="929">
        <v>40744</v>
      </c>
      <c r="AS3" s="929">
        <v>40775</v>
      </c>
      <c r="AT3" s="929">
        <v>40806</v>
      </c>
      <c r="AU3" s="929">
        <v>40836</v>
      </c>
      <c r="AV3" s="929">
        <v>40867</v>
      </c>
      <c r="AW3" s="929">
        <v>40897</v>
      </c>
      <c r="AX3" s="929">
        <v>40928</v>
      </c>
      <c r="AY3" s="929">
        <v>40959</v>
      </c>
      <c r="AZ3" s="929">
        <v>40988</v>
      </c>
      <c r="BA3" s="929">
        <v>41019</v>
      </c>
      <c r="BB3" s="929">
        <v>41049</v>
      </c>
      <c r="BC3" s="929">
        <v>41080</v>
      </c>
      <c r="BD3" s="929">
        <v>41110</v>
      </c>
      <c r="BE3" s="929">
        <v>41141</v>
      </c>
      <c r="BF3" s="929">
        <v>41172</v>
      </c>
      <c r="BG3" s="929">
        <v>41202</v>
      </c>
      <c r="BH3" s="929">
        <v>41233</v>
      </c>
      <c r="BI3" s="929">
        <v>41263</v>
      </c>
      <c r="BJ3" s="929">
        <v>41294</v>
      </c>
      <c r="BK3" s="929">
        <v>41325</v>
      </c>
      <c r="BL3" s="929">
        <v>41353</v>
      </c>
      <c r="BM3" s="929">
        <v>41384</v>
      </c>
      <c r="BN3" s="929">
        <v>41414</v>
      </c>
      <c r="BO3" s="929">
        <v>41445</v>
      </c>
      <c r="BP3" s="929">
        <v>41475</v>
      </c>
      <c r="BQ3" s="929">
        <v>41506</v>
      </c>
      <c r="BR3" s="929">
        <v>41537</v>
      </c>
      <c r="BS3" s="929">
        <v>41567</v>
      </c>
      <c r="BT3" s="929">
        <v>41598</v>
      </c>
      <c r="BU3" s="929">
        <v>41628</v>
      </c>
      <c r="BV3" s="929">
        <v>41653</v>
      </c>
      <c r="BW3" s="929">
        <v>41684</v>
      </c>
      <c r="BX3" s="876">
        <v>41712</v>
      </c>
      <c r="BY3" s="876">
        <v>41743</v>
      </c>
      <c r="BZ3" s="876">
        <v>41773</v>
      </c>
      <c r="CA3" s="876">
        <v>41804</v>
      </c>
      <c r="CB3" s="876">
        <v>41834</v>
      </c>
      <c r="CC3" s="876">
        <v>41865</v>
      </c>
      <c r="CD3" s="876">
        <v>41896</v>
      </c>
      <c r="CE3" s="876">
        <v>41926</v>
      </c>
      <c r="CF3" s="876">
        <v>41957</v>
      </c>
      <c r="CG3" s="876">
        <v>41987</v>
      </c>
      <c r="CH3" s="876">
        <v>42018</v>
      </c>
      <c r="CI3" s="1249" t="s">
        <v>769</v>
      </c>
    </row>
    <row r="4" spans="1:88">
      <c r="A4" s="930" t="s">
        <v>382</v>
      </c>
      <c r="B4" s="878">
        <v>6731580.4898577016</v>
      </c>
      <c r="C4" s="879">
        <v>6904312.9401607802</v>
      </c>
      <c r="D4" s="879">
        <v>7248971.2428211207</v>
      </c>
      <c r="E4" s="879">
        <v>7494155.3023856897</v>
      </c>
      <c r="F4" s="879">
        <v>7245530.9364163494</v>
      </c>
      <c r="G4" s="879">
        <v>7450989.34479931</v>
      </c>
      <c r="H4" s="879">
        <v>7347674.2127208197</v>
      </c>
      <c r="I4" s="879">
        <v>7664666.6541561801</v>
      </c>
      <c r="J4" s="879">
        <v>7612976.8984467499</v>
      </c>
      <c r="K4" s="879">
        <v>7082131.6898283903</v>
      </c>
      <c r="L4" s="879">
        <v>6898314.97760686</v>
      </c>
      <c r="M4" s="879">
        <v>7341452.2416609116</v>
      </c>
      <c r="N4" s="879">
        <v>6683422.0789572708</v>
      </c>
      <c r="O4" s="879">
        <v>7199189.6216319511</v>
      </c>
      <c r="P4" s="879">
        <v>7031922.1768658794</v>
      </c>
      <c r="Q4" s="879">
        <v>6977274.61206285</v>
      </c>
      <c r="R4" s="879">
        <v>6658601.6933241598</v>
      </c>
      <c r="S4" s="879">
        <v>6712257.9085941203</v>
      </c>
      <c r="T4" s="879">
        <v>6662443.9877984794</v>
      </c>
      <c r="U4" s="879">
        <v>6534601.9536622195</v>
      </c>
      <c r="V4" s="879">
        <v>5882678.7726273499</v>
      </c>
      <c r="W4" s="879">
        <v>6218153.3270821907</v>
      </c>
      <c r="X4" s="879">
        <v>6423716.6857710406</v>
      </c>
      <c r="Y4" s="879">
        <v>6547771.54059882</v>
      </c>
      <c r="Z4" s="879">
        <v>6534395.2203526208</v>
      </c>
      <c r="AA4" s="879">
        <v>6266219.0322652096</v>
      </c>
      <c r="AB4" s="879">
        <v>6237236.0566086099</v>
      </c>
      <c r="AC4" s="879">
        <v>5990934.9398965603</v>
      </c>
      <c r="AD4" s="879">
        <v>5768481.4625838194</v>
      </c>
      <c r="AE4" s="879">
        <v>5764789.326497891</v>
      </c>
      <c r="AF4" s="879">
        <v>5696145.7785031814</v>
      </c>
      <c r="AG4" s="879">
        <v>5450455.2537527597</v>
      </c>
      <c r="AH4" s="879">
        <v>5454853.6729721492</v>
      </c>
      <c r="AI4" s="879">
        <v>5294583.673208449</v>
      </c>
      <c r="AJ4" s="879">
        <v>5379995.3071409008</v>
      </c>
      <c r="AK4" s="879">
        <v>5411324.5876021991</v>
      </c>
      <c r="AL4" s="879">
        <v>5251908.8774232194</v>
      </c>
      <c r="AM4" s="879">
        <v>5567258.0046135206</v>
      </c>
      <c r="AN4" s="879">
        <v>5905118.3601368004</v>
      </c>
      <c r="AO4" s="879">
        <v>5123162.9446038306</v>
      </c>
      <c r="AP4" s="879">
        <v>4952038.68722595</v>
      </c>
      <c r="AQ4" s="879">
        <v>5004384.3671783805</v>
      </c>
      <c r="AR4" s="879">
        <v>5979010.1775578596</v>
      </c>
      <c r="AS4" s="879">
        <v>5611529.5510354508</v>
      </c>
      <c r="AT4" s="879">
        <v>5270565.6121253502</v>
      </c>
      <c r="AU4" s="879">
        <v>5307980.7520200107</v>
      </c>
      <c r="AV4" s="879">
        <v>5218838.7384893205</v>
      </c>
      <c r="AW4" s="879">
        <v>5829819.7189705502</v>
      </c>
      <c r="AX4" s="879">
        <v>5935515.6625748603</v>
      </c>
      <c r="AY4" s="879">
        <v>5608668.6938512689</v>
      </c>
      <c r="AZ4" s="879">
        <v>5876102.997064569</v>
      </c>
      <c r="BA4" s="879">
        <v>6103831.34179754</v>
      </c>
      <c r="BB4" s="879">
        <v>6318121.6665185606</v>
      </c>
      <c r="BC4" s="879">
        <v>6025436.8661028193</v>
      </c>
      <c r="BD4" s="879">
        <v>6340328.4461486591</v>
      </c>
      <c r="BE4" s="879">
        <v>6476027.6509698303</v>
      </c>
      <c r="BF4" s="879">
        <v>7658510.1288444605</v>
      </c>
      <c r="BG4" s="879">
        <v>7956978.0397664905</v>
      </c>
      <c r="BH4" s="879">
        <v>6980746.8163157394</v>
      </c>
      <c r="BI4" s="879">
        <v>7395331.4588498399</v>
      </c>
      <c r="BJ4" s="879">
        <v>7619849.1333200801</v>
      </c>
      <c r="BK4" s="879">
        <v>8073805.3560310304</v>
      </c>
      <c r="BL4" s="879">
        <v>8464489.3707632702</v>
      </c>
      <c r="BM4" s="879">
        <v>7753049.6993237706</v>
      </c>
      <c r="BN4" s="879">
        <v>8003536.0849813391</v>
      </c>
      <c r="BO4" s="879">
        <v>7614112.4874485601</v>
      </c>
      <c r="BP4" s="879">
        <v>7308991.4613155406</v>
      </c>
      <c r="BQ4" s="879">
        <v>7276774.4939625496</v>
      </c>
      <c r="BR4" s="879">
        <v>7179227.2788581001</v>
      </c>
      <c r="BS4" s="879">
        <v>7180781.0928401109</v>
      </c>
      <c r="BT4" s="879">
        <v>7095309.9949752297</v>
      </c>
      <c r="BU4" s="879">
        <v>7048706.2537222393</v>
      </c>
      <c r="BV4" s="879">
        <v>6634999.4495222801</v>
      </c>
      <c r="BW4" s="879">
        <v>6582342.2224743003</v>
      </c>
      <c r="BX4" s="879">
        <v>6129373.0763711696</v>
      </c>
      <c r="BY4" s="879">
        <v>6345319.8891347386</v>
      </c>
      <c r="BZ4" s="879">
        <v>6468655.7778685698</v>
      </c>
      <c r="CA4" s="879">
        <v>6724347.4512807</v>
      </c>
      <c r="CB4" s="879">
        <v>6774105.672312879</v>
      </c>
      <c r="CC4" s="879">
        <v>6438990.8633857686</v>
      </c>
      <c r="CD4" s="879">
        <v>6436431.3001448903</v>
      </c>
      <c r="CE4" s="879">
        <v>5979765.328436519</v>
      </c>
      <c r="CF4" s="879">
        <v>6139087.1851991601</v>
      </c>
      <c r="CG4" s="879">
        <v>6244718.9226109004</v>
      </c>
      <c r="CH4" s="879">
        <v>5684786.5813312707</v>
      </c>
      <c r="CI4" s="879">
        <v>6251736.2373192301</v>
      </c>
      <c r="CJ4" s="1261"/>
    </row>
    <row r="5" spans="1:88">
      <c r="A5" s="931" t="s">
        <v>383</v>
      </c>
      <c r="B5" s="881">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19.000430390000002</v>
      </c>
      <c r="AI5" s="882">
        <v>19.000430390000002</v>
      </c>
      <c r="AJ5" s="882">
        <v>19.000430390000002</v>
      </c>
      <c r="AK5" s="882">
        <v>19.009430390000002</v>
      </c>
      <c r="AL5" s="882">
        <v>19.009430390000002</v>
      </c>
      <c r="AM5" s="882">
        <v>19.009430390000002</v>
      </c>
      <c r="AN5" s="882">
        <v>19.009430390000002</v>
      </c>
      <c r="AO5" s="882">
        <v>19.009430390000002</v>
      </c>
      <c r="AP5" s="882">
        <v>19.009430390000002</v>
      </c>
      <c r="AQ5" s="882">
        <v>19.009430390000002</v>
      </c>
      <c r="AR5" s="882">
        <v>19.009430390000002</v>
      </c>
      <c r="AS5" s="882">
        <v>19.009430390000002</v>
      </c>
      <c r="AT5" s="882">
        <v>19.009430390000002</v>
      </c>
      <c r="AU5" s="882">
        <v>19.009430390000002</v>
      </c>
      <c r="AV5" s="882">
        <v>19.009430390000002</v>
      </c>
      <c r="AW5" s="882">
        <v>19.009430390000002</v>
      </c>
      <c r="AX5" s="882">
        <v>19.009430390000002</v>
      </c>
      <c r="AY5" s="882">
        <v>19.009430390000002</v>
      </c>
      <c r="AZ5" s="882">
        <v>19.009430390000002</v>
      </c>
      <c r="BA5" s="882">
        <v>19.009430390000002</v>
      </c>
      <c r="BB5" s="882">
        <v>19.009430390000002</v>
      </c>
      <c r="BC5" s="882">
        <v>19.009430390000002</v>
      </c>
      <c r="BD5" s="882">
        <v>19.009430390000002</v>
      </c>
      <c r="BE5" s="882">
        <v>19.009430390000002</v>
      </c>
      <c r="BF5" s="882">
        <v>19.009430390000002</v>
      </c>
      <c r="BG5" s="882">
        <v>19.009430390000002</v>
      </c>
      <c r="BH5" s="882">
        <v>19.009430390000002</v>
      </c>
      <c r="BI5" s="882">
        <v>19.009430390000002</v>
      </c>
      <c r="BJ5" s="882">
        <v>19.009430390000002</v>
      </c>
      <c r="BK5" s="882">
        <v>19.009430390000002</v>
      </c>
      <c r="BL5" s="882">
        <v>19.009430390000002</v>
      </c>
      <c r="BM5" s="882">
        <v>19.009430390000002</v>
      </c>
      <c r="BN5" s="882">
        <v>19.009430390000002</v>
      </c>
      <c r="BO5" s="882">
        <v>19.009430390000002</v>
      </c>
      <c r="BP5" s="882">
        <v>19.009430390000002</v>
      </c>
      <c r="BQ5" s="882">
        <v>19.009430390000002</v>
      </c>
      <c r="BR5" s="882">
        <v>19.009430390000002</v>
      </c>
      <c r="BS5" s="882">
        <v>19.009430390000002</v>
      </c>
      <c r="BT5" s="882">
        <v>19.009430390000002</v>
      </c>
      <c r="BU5" s="882">
        <v>19.009430390000002</v>
      </c>
      <c r="BV5" s="882">
        <v>19.009430390000002</v>
      </c>
      <c r="BW5" s="882">
        <v>19.009430390000002</v>
      </c>
      <c r="BX5" s="882">
        <v>19.009430390000002</v>
      </c>
      <c r="BY5" s="882">
        <v>19.009430390000002</v>
      </c>
      <c r="BZ5" s="882">
        <v>19.009430390000002</v>
      </c>
      <c r="CA5" s="882">
        <v>19.009430390000002</v>
      </c>
      <c r="CB5" s="882">
        <v>19.009430390000002</v>
      </c>
      <c r="CC5" s="882">
        <v>19.009430390000002</v>
      </c>
      <c r="CD5" s="882">
        <v>19.009430390000002</v>
      </c>
      <c r="CE5" s="882">
        <v>19.009430390000002</v>
      </c>
      <c r="CF5" s="882">
        <v>19.009430390000002</v>
      </c>
      <c r="CG5" s="882">
        <v>19.009430390000002</v>
      </c>
      <c r="CH5" s="882">
        <v>19.009430390000002</v>
      </c>
      <c r="CI5" s="882">
        <v>19.009430390000002</v>
      </c>
      <c r="CJ5" s="1261"/>
    </row>
    <row r="6" spans="1:88">
      <c r="A6" s="931" t="s">
        <v>384</v>
      </c>
      <c r="B6" s="881">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c r="AJ6" s="882">
        <v>22.622604149999997</v>
      </c>
      <c r="AK6" s="882">
        <v>22.622604149999997</v>
      </c>
      <c r="AL6" s="882">
        <v>22.622604149999997</v>
      </c>
      <c r="AM6" s="882">
        <v>22.622604149999997</v>
      </c>
      <c r="AN6" s="882">
        <v>22.622604149999997</v>
      </c>
      <c r="AO6" s="882">
        <v>22.622604149999997</v>
      </c>
      <c r="AP6" s="882">
        <v>22.622604149999997</v>
      </c>
      <c r="AQ6" s="882">
        <v>22.622604149999997</v>
      </c>
      <c r="AR6" s="882">
        <v>22.622604149999997</v>
      </c>
      <c r="AS6" s="882">
        <v>22.622604149999997</v>
      </c>
      <c r="AT6" s="882">
        <v>22.622604149999997</v>
      </c>
      <c r="AU6" s="882">
        <v>22.622604149999997</v>
      </c>
      <c r="AV6" s="882">
        <v>22.622604149999997</v>
      </c>
      <c r="AW6" s="882">
        <v>22.622604149999997</v>
      </c>
      <c r="AX6" s="882">
        <v>22.622604149999997</v>
      </c>
      <c r="AY6" s="882">
        <v>22.622604149999997</v>
      </c>
      <c r="AZ6" s="882">
        <v>22.622604149999997</v>
      </c>
      <c r="BA6" s="882">
        <v>22.622604149999997</v>
      </c>
      <c r="BB6" s="882">
        <v>22.622604149999997</v>
      </c>
      <c r="BC6" s="882">
        <v>22.622604149999997</v>
      </c>
      <c r="BD6" s="882">
        <v>22.622604149999997</v>
      </c>
      <c r="BE6" s="882">
        <v>22.622604149999997</v>
      </c>
      <c r="BF6" s="882">
        <v>22.622604149999997</v>
      </c>
      <c r="BG6" s="882">
        <v>22.622604149999997</v>
      </c>
      <c r="BH6" s="882">
        <v>22.622604149999997</v>
      </c>
      <c r="BI6" s="882">
        <v>22.622604149999997</v>
      </c>
      <c r="BJ6" s="882">
        <v>22.622604149999997</v>
      </c>
      <c r="BK6" s="882">
        <v>22.622604149999997</v>
      </c>
      <c r="BL6" s="882">
        <v>22.622604149999997</v>
      </c>
      <c r="BM6" s="882">
        <v>22.622604149999997</v>
      </c>
      <c r="BN6" s="882">
        <v>22.622604149999997</v>
      </c>
      <c r="BO6" s="882">
        <v>22.622604149999997</v>
      </c>
      <c r="BP6" s="882">
        <v>22.622604149999997</v>
      </c>
      <c r="BQ6" s="882">
        <v>22.622604149999997</v>
      </c>
      <c r="BR6" s="882">
        <v>22.622604149999997</v>
      </c>
      <c r="BS6" s="882">
        <v>22.622604149999997</v>
      </c>
      <c r="BT6" s="882">
        <v>22.622604149999997</v>
      </c>
      <c r="BU6" s="882">
        <v>22.622604149999997</v>
      </c>
      <c r="BV6" s="882">
        <v>22.622604149999997</v>
      </c>
      <c r="BW6" s="882">
        <v>22.622604149999997</v>
      </c>
      <c r="BX6" s="882">
        <v>22.622604149999997</v>
      </c>
      <c r="BY6" s="882">
        <v>22.622604149999997</v>
      </c>
      <c r="BZ6" s="882">
        <v>22.622604149999997</v>
      </c>
      <c r="CA6" s="882">
        <v>22.622604149999997</v>
      </c>
      <c r="CB6" s="882">
        <v>22.622604149999997</v>
      </c>
      <c r="CC6" s="882">
        <v>22.622604149999997</v>
      </c>
      <c r="CD6" s="882">
        <v>22.622604149999997</v>
      </c>
      <c r="CE6" s="882">
        <v>22.622604149999997</v>
      </c>
      <c r="CF6" s="882">
        <v>22.622604149999997</v>
      </c>
      <c r="CG6" s="882">
        <v>22.622604149999997</v>
      </c>
      <c r="CH6" s="882">
        <v>22.622604149999997</v>
      </c>
      <c r="CI6" s="882">
        <v>22.622604149999997</v>
      </c>
      <c r="CJ6" s="1261"/>
    </row>
    <row r="7" spans="1:88">
      <c r="A7" s="931" t="s">
        <v>385</v>
      </c>
      <c r="B7" s="881">
        <v>676693.43650805007</v>
      </c>
      <c r="C7" s="882">
        <v>692993.42685832991</v>
      </c>
      <c r="D7" s="882">
        <v>668053.49744985998</v>
      </c>
      <c r="E7" s="882">
        <v>1143007.1473128798</v>
      </c>
      <c r="F7" s="882">
        <v>1139818.2243126498</v>
      </c>
      <c r="G7" s="882">
        <v>1353326.55201143</v>
      </c>
      <c r="H7" s="882">
        <v>1359957.1084785801</v>
      </c>
      <c r="I7" s="882">
        <v>1641248.8435909299</v>
      </c>
      <c r="J7" s="882">
        <v>1505709.8700522401</v>
      </c>
      <c r="K7" s="882">
        <v>1664739.2713847</v>
      </c>
      <c r="L7" s="882">
        <v>1645838.5943670901</v>
      </c>
      <c r="M7" s="882">
        <v>2045948.24504681</v>
      </c>
      <c r="N7" s="882">
        <v>1810924.7553368302</v>
      </c>
      <c r="O7" s="882">
        <v>2060204.5909245701</v>
      </c>
      <c r="P7" s="882">
        <v>1907781.9563568898</v>
      </c>
      <c r="Q7" s="882">
        <v>1927793.9028022401</v>
      </c>
      <c r="R7" s="882">
        <v>1903773.53012677</v>
      </c>
      <c r="S7" s="882">
        <v>1934441.16253531</v>
      </c>
      <c r="T7" s="882">
        <v>1927809.99788266</v>
      </c>
      <c r="U7" s="882">
        <v>70905.60677472</v>
      </c>
      <c r="V7" s="882">
        <v>27396.80648653</v>
      </c>
      <c r="W7" s="882">
        <v>80736.251529779998</v>
      </c>
      <c r="X7" s="882">
        <v>86074.384803580004</v>
      </c>
      <c r="Y7" s="882">
        <v>74474.115018580007</v>
      </c>
      <c r="Z7" s="882">
        <v>85471.729051250004</v>
      </c>
      <c r="AA7" s="882">
        <v>92504.901105820012</v>
      </c>
      <c r="AB7" s="882">
        <v>61781.229642680002</v>
      </c>
      <c r="AC7" s="882">
        <v>78096.351445809996</v>
      </c>
      <c r="AD7" s="882">
        <v>105062.24225173</v>
      </c>
      <c r="AE7" s="882">
        <v>108468.75760707</v>
      </c>
      <c r="AF7" s="882">
        <v>140835.98320386</v>
      </c>
      <c r="AG7" s="882">
        <v>40579.403546370006</v>
      </c>
      <c r="AH7" s="882">
        <v>66759.774820430001</v>
      </c>
      <c r="AI7" s="882">
        <v>52696.534478330002</v>
      </c>
      <c r="AJ7" s="882">
        <v>116676.78287863001</v>
      </c>
      <c r="AK7" s="882">
        <v>121566.91970814999</v>
      </c>
      <c r="AL7" s="882">
        <v>89151.28197797999</v>
      </c>
      <c r="AM7" s="882">
        <v>51469.757061379998</v>
      </c>
      <c r="AN7" s="882">
        <v>35102.321244669998</v>
      </c>
      <c r="AO7" s="882">
        <v>29692.163586909999</v>
      </c>
      <c r="AP7" s="882">
        <v>60849.230457350001</v>
      </c>
      <c r="AQ7" s="882">
        <v>37535.541040889999</v>
      </c>
      <c r="AR7" s="882">
        <v>61431.942805959996</v>
      </c>
      <c r="AS7" s="882">
        <v>76257.472205679995</v>
      </c>
      <c r="AT7" s="882">
        <v>20876.267233669998</v>
      </c>
      <c r="AU7" s="882">
        <v>73164.833868089991</v>
      </c>
      <c r="AV7" s="882">
        <v>91799.982027559992</v>
      </c>
      <c r="AW7" s="882">
        <v>59127.440967269999</v>
      </c>
      <c r="AX7" s="882">
        <v>77384.052899440008</v>
      </c>
      <c r="AY7" s="882">
        <v>31034.76025888</v>
      </c>
      <c r="AZ7" s="882">
        <v>93309.363965770011</v>
      </c>
      <c r="BA7" s="882">
        <v>92361.381759609998</v>
      </c>
      <c r="BB7" s="882">
        <v>86828.133470929999</v>
      </c>
      <c r="BC7" s="882">
        <v>159494.64179803</v>
      </c>
      <c r="BD7" s="882">
        <v>94523.135256640002</v>
      </c>
      <c r="BE7" s="882">
        <v>40117.814154660002</v>
      </c>
      <c r="BF7" s="882">
        <v>1098740.1128481401</v>
      </c>
      <c r="BG7" s="882">
        <v>1075306.78630653</v>
      </c>
      <c r="BH7" s="882">
        <v>60283.096951209998</v>
      </c>
      <c r="BI7" s="882">
        <v>97718.267015509991</v>
      </c>
      <c r="BJ7" s="882">
        <v>49274.193654300005</v>
      </c>
      <c r="BK7" s="882">
        <v>78069.507399070004</v>
      </c>
      <c r="BL7" s="882">
        <v>59650.554113359998</v>
      </c>
      <c r="BM7" s="882">
        <v>58706.079343780002</v>
      </c>
      <c r="BN7" s="882">
        <v>51849.785814769995</v>
      </c>
      <c r="BO7" s="882">
        <v>34538.054175589998</v>
      </c>
      <c r="BP7" s="882">
        <v>43197.932737559997</v>
      </c>
      <c r="BQ7" s="882">
        <v>54608.077510279996</v>
      </c>
      <c r="BR7" s="882">
        <v>36794.062265690001</v>
      </c>
      <c r="BS7" s="882">
        <v>61343.484755230005</v>
      </c>
      <c r="BT7" s="882">
        <v>36628.73716253</v>
      </c>
      <c r="BU7" s="882">
        <v>34493.90648872</v>
      </c>
      <c r="BV7" s="882">
        <v>9827.1046661299988</v>
      </c>
      <c r="BW7" s="882">
        <v>43517.44236393</v>
      </c>
      <c r="BX7" s="882">
        <v>38486.844821910003</v>
      </c>
      <c r="BY7" s="882">
        <v>29232.669927049999</v>
      </c>
      <c r="BZ7" s="882">
        <v>63037.853656199994</v>
      </c>
      <c r="CA7" s="882">
        <v>57913.736228319998</v>
      </c>
      <c r="CB7" s="882">
        <v>38311.864752679998</v>
      </c>
      <c r="CC7" s="882">
        <v>50947.626708529999</v>
      </c>
      <c r="CD7" s="882">
        <v>48058.06017728</v>
      </c>
      <c r="CE7" s="882">
        <v>50206.664104230003</v>
      </c>
      <c r="CF7" s="882">
        <v>56414.37513018</v>
      </c>
      <c r="CG7" s="882">
        <v>35920.625794349995</v>
      </c>
      <c r="CH7" s="882">
        <v>39559.940879260001</v>
      </c>
      <c r="CI7" s="882">
        <v>37465.78477672</v>
      </c>
      <c r="CJ7" s="1261"/>
    </row>
    <row r="8" spans="1:88">
      <c r="A8" s="931" t="s">
        <v>386</v>
      </c>
      <c r="B8" s="881">
        <v>5982658.0996940508</v>
      </c>
      <c r="C8" s="882">
        <v>6135337.6725798706</v>
      </c>
      <c r="D8" s="882">
        <v>6530757.1548514804</v>
      </c>
      <c r="E8" s="882">
        <v>6305724.4402781101</v>
      </c>
      <c r="F8" s="882">
        <v>6037059.1028327206</v>
      </c>
      <c r="G8" s="882">
        <v>5999791.2234594403</v>
      </c>
      <c r="H8" s="882">
        <v>5828869.0492605306</v>
      </c>
      <c r="I8" s="882">
        <v>5999521.5311074099</v>
      </c>
      <c r="J8" s="882">
        <v>6083975.9930957202</v>
      </c>
      <c r="K8" s="882">
        <v>5405374.8441647897</v>
      </c>
      <c r="L8" s="882">
        <v>5240467.2989299102</v>
      </c>
      <c r="M8" s="882">
        <v>5282187.1249806909</v>
      </c>
      <c r="N8" s="882">
        <v>4844576.45198703</v>
      </c>
      <c r="O8" s="882">
        <v>5109951.9646125305</v>
      </c>
      <c r="P8" s="882">
        <v>5119629.8868029397</v>
      </c>
      <c r="Q8" s="882">
        <v>5044964.1224835897</v>
      </c>
      <c r="R8" s="882">
        <v>4740146.5824879697</v>
      </c>
      <c r="S8" s="882">
        <v>4763060.1537281396</v>
      </c>
      <c r="T8" s="882">
        <v>4719576.5677124597</v>
      </c>
      <c r="U8" s="882">
        <v>6455924.9464364499</v>
      </c>
      <c r="V8" s="882">
        <v>5847693.8344220193</v>
      </c>
      <c r="W8" s="882">
        <v>5774002.34215446</v>
      </c>
      <c r="X8" s="882">
        <v>5929946.4418398207</v>
      </c>
      <c r="Y8" s="882">
        <v>6031929.5586055191</v>
      </c>
      <c r="Z8" s="882">
        <v>5956340.0129636601</v>
      </c>
      <c r="AA8" s="882">
        <v>5763444.73080358</v>
      </c>
      <c r="AB8" s="882">
        <v>5752050.0763698798</v>
      </c>
      <c r="AC8" s="882">
        <v>5490150.65884565</v>
      </c>
      <c r="AD8" s="882">
        <v>5263437.4821872497</v>
      </c>
      <c r="AE8" s="882">
        <v>5262495.3139771204</v>
      </c>
      <c r="AF8" s="882">
        <v>5127237.3868767004</v>
      </c>
      <c r="AG8" s="882">
        <v>4987173.6598447403</v>
      </c>
      <c r="AH8" s="882">
        <v>4907002.6552495593</v>
      </c>
      <c r="AI8" s="882">
        <v>4746398.8168832995</v>
      </c>
      <c r="AJ8" s="882">
        <v>4871613.6305930801</v>
      </c>
      <c r="AK8" s="882">
        <v>4904881.8370290594</v>
      </c>
      <c r="AL8" s="882">
        <v>4770629.9389623301</v>
      </c>
      <c r="AM8" s="882">
        <v>5120320.7216005502</v>
      </c>
      <c r="AN8" s="882">
        <v>5468856.4747224003</v>
      </c>
      <c r="AO8" s="882">
        <v>4679860.2398509104</v>
      </c>
      <c r="AP8" s="882">
        <v>4480613.5747869899</v>
      </c>
      <c r="AQ8" s="882">
        <v>4561201.35985824</v>
      </c>
      <c r="AR8" s="882">
        <v>5515848.2049498893</v>
      </c>
      <c r="AS8" s="882">
        <v>5125775.4246479506</v>
      </c>
      <c r="AT8" s="882">
        <v>4846524.3835019106</v>
      </c>
      <c r="AU8" s="882">
        <v>4836934.6962888399</v>
      </c>
      <c r="AV8" s="882">
        <v>4722010.6395422406</v>
      </c>
      <c r="AW8" s="882">
        <v>5368915.57210893</v>
      </c>
      <c r="AX8" s="882">
        <v>5452281.5173308402</v>
      </c>
      <c r="AY8" s="882">
        <v>5172526.1223327694</v>
      </c>
      <c r="AZ8" s="882">
        <v>5379196.6728966394</v>
      </c>
      <c r="BA8" s="882">
        <v>5608280.2415876398</v>
      </c>
      <c r="BB8" s="882">
        <v>5838459.5818718802</v>
      </c>
      <c r="BC8" s="882">
        <v>5470726.8103209296</v>
      </c>
      <c r="BD8" s="882">
        <v>5853271.2127030399</v>
      </c>
      <c r="BE8" s="882">
        <v>6040224.91534332</v>
      </c>
      <c r="BF8" s="882">
        <v>6158569.4517204808</v>
      </c>
      <c r="BG8" s="882">
        <v>6481562.2289031204</v>
      </c>
      <c r="BH8" s="882">
        <v>6521317.4137042696</v>
      </c>
      <c r="BI8" s="882">
        <v>6897816.9304798795</v>
      </c>
      <c r="BJ8" s="882">
        <v>7169893.8548140302</v>
      </c>
      <c r="BK8" s="882">
        <v>7601868.6767806103</v>
      </c>
      <c r="BL8" s="882">
        <v>8015678.86667905</v>
      </c>
      <c r="BM8" s="882">
        <v>7301854.78450015</v>
      </c>
      <c r="BN8" s="882">
        <v>7561877.5898715993</v>
      </c>
      <c r="BO8" s="882">
        <v>7188388.2411358794</v>
      </c>
      <c r="BP8" s="882">
        <v>6872163.2802282898</v>
      </c>
      <c r="BQ8" s="882">
        <v>6828016.0314109996</v>
      </c>
      <c r="BR8" s="882">
        <v>6743808.98600775</v>
      </c>
      <c r="BS8" s="882">
        <v>6717849.3599914806</v>
      </c>
      <c r="BT8" s="882">
        <v>6659458.1663951799</v>
      </c>
      <c r="BU8" s="882">
        <v>6613790.3659884902</v>
      </c>
      <c r="BV8" s="882">
        <v>6225543.2718628002</v>
      </c>
      <c r="BW8" s="882">
        <v>6137869.3167307405</v>
      </c>
      <c r="BX8" s="882">
        <v>5688907.1919626296</v>
      </c>
      <c r="BY8" s="882">
        <v>5913045.3454414997</v>
      </c>
      <c r="BZ8" s="882">
        <v>6004952.5801169695</v>
      </c>
      <c r="CA8" s="882">
        <v>6264354.82384523</v>
      </c>
      <c r="CB8" s="882">
        <v>6337474.9484250192</v>
      </c>
      <c r="CC8" s="882">
        <v>5993109.1887040194</v>
      </c>
      <c r="CD8" s="882">
        <v>6002552.7363293897</v>
      </c>
      <c r="CE8" s="882">
        <v>5544240.2757422691</v>
      </c>
      <c r="CF8" s="882">
        <v>5678984.6101496201</v>
      </c>
      <c r="CG8" s="882">
        <v>5474164.2439675797</v>
      </c>
      <c r="CH8" s="882">
        <v>4921655.5232263701</v>
      </c>
      <c r="CI8" s="882">
        <v>5359358.7322899001</v>
      </c>
      <c r="CJ8" s="1261"/>
    </row>
    <row r="9" spans="1:88">
      <c r="A9" s="932" t="s">
        <v>387</v>
      </c>
      <c r="B9" s="881">
        <v>565984.80405809998</v>
      </c>
      <c r="C9" s="882">
        <v>478292.87246936001</v>
      </c>
      <c r="D9" s="882">
        <v>436157.81696003996</v>
      </c>
      <c r="E9" s="882">
        <v>423074.09281901002</v>
      </c>
      <c r="F9" s="882">
        <v>441610.70939872996</v>
      </c>
      <c r="G9" s="882">
        <v>576358.80717714003</v>
      </c>
      <c r="H9" s="882">
        <v>610493.17096910998</v>
      </c>
      <c r="I9" s="882">
        <v>481726.29781653004</v>
      </c>
      <c r="J9" s="882">
        <v>560133.44868744991</v>
      </c>
      <c r="K9" s="882">
        <v>488581.80760850001</v>
      </c>
      <c r="L9" s="882">
        <v>380916.27100225003</v>
      </c>
      <c r="M9" s="882">
        <v>393467.81503041997</v>
      </c>
      <c r="N9" s="882">
        <v>258230.05095852999</v>
      </c>
      <c r="O9" s="882">
        <v>980644.42396385001</v>
      </c>
      <c r="P9" s="882">
        <v>898424.80219245993</v>
      </c>
      <c r="Q9" s="882">
        <v>913178.35405947</v>
      </c>
      <c r="R9" s="882">
        <v>877173.08766516007</v>
      </c>
      <c r="S9" s="882">
        <v>934980.99579548999</v>
      </c>
      <c r="T9" s="882">
        <v>716824.53421477007</v>
      </c>
      <c r="U9" s="882">
        <v>953561.00135070994</v>
      </c>
      <c r="V9" s="882">
        <v>452223.23180359002</v>
      </c>
      <c r="W9" s="882">
        <v>420944.34347284003</v>
      </c>
      <c r="X9" s="882">
        <v>466202.13654847996</v>
      </c>
      <c r="Y9" s="882">
        <v>568150.20562020992</v>
      </c>
      <c r="Z9" s="882">
        <v>477602.49270397</v>
      </c>
      <c r="AA9" s="882">
        <v>462271.62452547997</v>
      </c>
      <c r="AB9" s="882">
        <v>461887.74165165995</v>
      </c>
      <c r="AC9" s="882">
        <v>433409.88235293998</v>
      </c>
      <c r="AD9" s="882">
        <v>337255.45463136997</v>
      </c>
      <c r="AE9" s="882">
        <v>405568.22795119003</v>
      </c>
      <c r="AF9" s="882">
        <v>422423.53671488003</v>
      </c>
      <c r="AG9" s="882">
        <v>464023.17318009003</v>
      </c>
      <c r="AH9" s="882">
        <v>299221.77059246995</v>
      </c>
      <c r="AI9" s="882">
        <v>380749.38023228996</v>
      </c>
      <c r="AJ9" s="882">
        <v>484466.63435587002</v>
      </c>
      <c r="AK9" s="882">
        <v>469836.97660681</v>
      </c>
      <c r="AL9" s="882">
        <v>379012.59244043002</v>
      </c>
      <c r="AM9" s="882">
        <v>433098.35894591996</v>
      </c>
      <c r="AN9" s="882">
        <v>344343.58717686997</v>
      </c>
      <c r="AO9" s="882">
        <v>309893.53804355999</v>
      </c>
      <c r="AP9" s="882">
        <v>303248.45573683002</v>
      </c>
      <c r="AQ9" s="882">
        <v>362708.50332119002</v>
      </c>
      <c r="AR9" s="882">
        <v>298207.32811121998</v>
      </c>
      <c r="AS9" s="882">
        <v>513467.11680921004</v>
      </c>
      <c r="AT9" s="882">
        <v>497630.87843659002</v>
      </c>
      <c r="AU9" s="882">
        <v>389635.97542153997</v>
      </c>
      <c r="AV9" s="882">
        <v>439635.52957459004</v>
      </c>
      <c r="AW9" s="882">
        <v>308036.87744617998</v>
      </c>
      <c r="AX9" s="882">
        <v>412748.66810565005</v>
      </c>
      <c r="AY9" s="882">
        <v>443102.70802409004</v>
      </c>
      <c r="AZ9" s="882">
        <v>359179.53892829997</v>
      </c>
      <c r="BA9" s="882">
        <v>416447.20845396997</v>
      </c>
      <c r="BB9" s="882">
        <v>385449.88972881</v>
      </c>
      <c r="BC9" s="882">
        <v>487525.81513055001</v>
      </c>
      <c r="BD9" s="882">
        <v>639216.58931314002</v>
      </c>
      <c r="BE9" s="882">
        <v>345201.88568594999</v>
      </c>
      <c r="BF9" s="882">
        <v>379339.74859059998</v>
      </c>
      <c r="BG9" s="882">
        <v>371135.38749047997</v>
      </c>
      <c r="BH9" s="882">
        <v>285946.39946667</v>
      </c>
      <c r="BI9" s="882">
        <v>560299.37180271</v>
      </c>
      <c r="BJ9" s="882">
        <v>558680.17182297993</v>
      </c>
      <c r="BK9" s="882">
        <v>388520.42213086999</v>
      </c>
      <c r="BL9" s="882">
        <v>428557.61760478996</v>
      </c>
      <c r="BM9" s="882">
        <v>146621.72271718</v>
      </c>
      <c r="BN9" s="882">
        <v>400179.90601342998</v>
      </c>
      <c r="BO9" s="882">
        <v>683696.66035346</v>
      </c>
      <c r="BP9" s="882">
        <v>408558.69616426004</v>
      </c>
      <c r="BQ9" s="882">
        <v>438344.00172603998</v>
      </c>
      <c r="BR9" s="882">
        <v>406490.47731386998</v>
      </c>
      <c r="BS9" s="882">
        <v>468574.72940816998</v>
      </c>
      <c r="BT9" s="882">
        <v>422050.99515896</v>
      </c>
      <c r="BU9" s="882">
        <v>460829.88368336001</v>
      </c>
      <c r="BV9" s="882">
        <v>403019.41910792998</v>
      </c>
      <c r="BW9" s="882">
        <v>527571.46724953002</v>
      </c>
      <c r="BX9" s="882">
        <v>552180.90836531005</v>
      </c>
      <c r="BY9" s="882">
        <v>650266.15965716005</v>
      </c>
      <c r="BZ9" s="882">
        <v>921910.38562702003</v>
      </c>
      <c r="CA9" s="882">
        <v>716973.31907831004</v>
      </c>
      <c r="CB9" s="882">
        <v>574890.51495834999</v>
      </c>
      <c r="CC9" s="882">
        <v>404564.02584354999</v>
      </c>
      <c r="CD9" s="882">
        <v>453740.84802284004</v>
      </c>
      <c r="CE9" s="882">
        <v>357333.40112135996</v>
      </c>
      <c r="CF9" s="882">
        <v>410684.85272611998</v>
      </c>
      <c r="CG9" s="882">
        <v>516256.72807365999</v>
      </c>
      <c r="CH9" s="882">
        <v>303573.32970673998</v>
      </c>
      <c r="CI9" s="882">
        <v>576995.13979179005</v>
      </c>
      <c r="CJ9" s="1261"/>
    </row>
    <row r="10" spans="1:88">
      <c r="A10" s="931" t="s">
        <v>388</v>
      </c>
      <c r="B10" s="881">
        <v>71897.344635600006</v>
      </c>
      <c r="C10" s="882">
        <v>75907.789432799997</v>
      </c>
      <c r="D10" s="882">
        <v>50086.539230000002</v>
      </c>
      <c r="E10" s="882">
        <v>45140.348892000002</v>
      </c>
      <c r="F10" s="882">
        <v>68372.348891999995</v>
      </c>
      <c r="G10" s="882">
        <v>97596.772418799999</v>
      </c>
      <c r="H10" s="882">
        <v>158773.05014839998</v>
      </c>
      <c r="I10" s="882">
        <v>23773.510148400001</v>
      </c>
      <c r="J10" s="882">
        <v>23172.915945599998</v>
      </c>
      <c r="K10" s="882">
        <v>11657.788013200001</v>
      </c>
      <c r="L10" s="882">
        <v>11651.1263512</v>
      </c>
      <c r="M10" s="882">
        <v>13118.9173176</v>
      </c>
      <c r="N10" s="882">
        <v>27722.917317599997</v>
      </c>
      <c r="O10" s="882">
        <v>28909.160955200001</v>
      </c>
      <c r="P10" s="882">
        <v>4386.554932</v>
      </c>
      <c r="Q10" s="882">
        <v>4392.5762839999998</v>
      </c>
      <c r="R10" s="882">
        <v>14557.570216399999</v>
      </c>
      <c r="S10" s="882">
        <v>14675.992029999999</v>
      </c>
      <c r="T10" s="882">
        <v>14976.01231</v>
      </c>
      <c r="U10" s="882">
        <v>7682.3391516000002</v>
      </c>
      <c r="V10" s="882">
        <v>7499.5838831999999</v>
      </c>
      <c r="W10" s="882">
        <v>7499.5838831999999</v>
      </c>
      <c r="X10" s="882">
        <v>44494.002575599996</v>
      </c>
      <c r="Y10" s="882">
        <v>88861.001155999998</v>
      </c>
      <c r="Z10" s="882">
        <v>141389.50609079999</v>
      </c>
      <c r="AA10" s="882">
        <v>65196.211603600001</v>
      </c>
      <c r="AB10" s="882">
        <v>81566.002508000005</v>
      </c>
      <c r="AC10" s="882">
        <v>81736.504603600013</v>
      </c>
      <c r="AD10" s="882">
        <v>66952.005752800003</v>
      </c>
      <c r="AE10" s="882">
        <v>60410.80386</v>
      </c>
      <c r="AF10" s="882">
        <v>60410.80386</v>
      </c>
      <c r="AG10" s="882">
        <v>45295.595200399999</v>
      </c>
      <c r="AH10" s="882">
        <v>90420.502986000007</v>
      </c>
      <c r="AI10" s="882">
        <v>104455.90386000001</v>
      </c>
      <c r="AJ10" s="882">
        <v>10056.50555</v>
      </c>
      <c r="AK10" s="882">
        <v>1.0083891999999999</v>
      </c>
      <c r="AL10" s="882">
        <v>1.0129859999999999</v>
      </c>
      <c r="AM10" s="882">
        <v>1.0144055999999999</v>
      </c>
      <c r="AN10" s="882">
        <v>1.0208952</v>
      </c>
      <c r="AO10" s="882">
        <v>1.0303591999999999</v>
      </c>
      <c r="AP10" s="882">
        <v>1.0348884</v>
      </c>
      <c r="AQ10" s="882">
        <v>1.0227204000000001</v>
      </c>
      <c r="AR10" s="882">
        <v>1.0137296</v>
      </c>
      <c r="AS10" s="882">
        <v>1.0268440000000001</v>
      </c>
      <c r="AT10" s="882">
        <v>1.0417160000000001</v>
      </c>
      <c r="AU10" s="882">
        <v>1.01231</v>
      </c>
      <c r="AV10" s="882">
        <v>1.0532756000000001</v>
      </c>
      <c r="AW10" s="882">
        <v>1.055912</v>
      </c>
      <c r="AX10" s="882">
        <v>1.055912</v>
      </c>
      <c r="AY10" s="882">
        <v>1.0505040000000001</v>
      </c>
      <c r="AZ10" s="882">
        <v>1.0512476000000002</v>
      </c>
      <c r="BA10" s="882">
        <v>1.0491520000000001</v>
      </c>
      <c r="BB10" s="882">
        <v>1.04949</v>
      </c>
      <c r="BC10" s="882">
        <v>1.0507743999999999</v>
      </c>
      <c r="BD10" s="882">
        <v>1.0500984</v>
      </c>
      <c r="BE10" s="882">
        <v>1.049828</v>
      </c>
      <c r="BF10" s="882">
        <v>1.0496928000000001</v>
      </c>
      <c r="BG10" s="882">
        <v>1.0494223999999999</v>
      </c>
      <c r="BH10" s="882">
        <v>1.0495576000000002</v>
      </c>
      <c r="BI10" s="882">
        <v>1.0496251999999999</v>
      </c>
      <c r="BJ10" s="882">
        <v>1.0494223999999999</v>
      </c>
      <c r="BK10" s="882">
        <v>1.04949</v>
      </c>
      <c r="BL10" s="882">
        <v>1.04949</v>
      </c>
      <c r="BM10" s="882">
        <v>1.04949</v>
      </c>
      <c r="BN10" s="882">
        <v>1.0494223999999999</v>
      </c>
      <c r="BO10" s="882">
        <v>1.04949</v>
      </c>
      <c r="BP10" s="882">
        <v>1.0495576000000002</v>
      </c>
      <c r="BQ10" s="882">
        <v>1.0495576000000002</v>
      </c>
      <c r="BR10" s="882">
        <v>1.04949</v>
      </c>
      <c r="BS10" s="882">
        <v>1.049828</v>
      </c>
      <c r="BT10" s="882">
        <v>1.0492872</v>
      </c>
      <c r="BU10" s="882">
        <v>29.347272399999998</v>
      </c>
      <c r="BV10" s="882">
        <v>43.697832479999995</v>
      </c>
      <c r="BW10" s="882">
        <v>43.697832479999995</v>
      </c>
      <c r="BX10" s="882">
        <v>1.0494223999999999</v>
      </c>
      <c r="BY10" s="882">
        <v>23.610298280000002</v>
      </c>
      <c r="BZ10" s="882">
        <v>42.069687939999994</v>
      </c>
      <c r="CA10" s="882">
        <v>51.357604889999998</v>
      </c>
      <c r="CB10" s="882">
        <v>87.887155870000001</v>
      </c>
      <c r="CC10" s="882">
        <v>109.4872598</v>
      </c>
      <c r="CD10" s="882">
        <v>115.38451998000001</v>
      </c>
      <c r="CE10" s="882">
        <v>144.68754235</v>
      </c>
      <c r="CF10" s="882">
        <v>168.46395321</v>
      </c>
      <c r="CG10" s="882">
        <v>328189.34291390004</v>
      </c>
      <c r="CH10" s="882">
        <v>328209.51408465003</v>
      </c>
      <c r="CI10" s="882">
        <v>386993.30765204999</v>
      </c>
      <c r="CJ10" s="1261"/>
    </row>
    <row r="11" spans="1:88">
      <c r="A11" s="931" t="s">
        <v>389</v>
      </c>
      <c r="B11" s="881">
        <v>289.97698545999998</v>
      </c>
      <c r="C11" s="882">
        <v>32.419255239999998</v>
      </c>
      <c r="D11" s="882">
        <v>32.419255239999998</v>
      </c>
      <c r="E11" s="882">
        <v>241.73386815999999</v>
      </c>
      <c r="F11" s="882">
        <v>239.62834444000001</v>
      </c>
      <c r="G11" s="882">
        <v>233.16487509999999</v>
      </c>
      <c r="H11" s="882">
        <v>33.372798770000003</v>
      </c>
      <c r="I11" s="882">
        <v>81.137274900000008</v>
      </c>
      <c r="J11" s="882">
        <v>76.487318650000006</v>
      </c>
      <c r="K11" s="882">
        <v>318.15423116000005</v>
      </c>
      <c r="L11" s="882">
        <v>316.32592412000002</v>
      </c>
      <c r="M11" s="882">
        <v>156.32228127000002</v>
      </c>
      <c r="N11" s="882">
        <v>156.32228127000002</v>
      </c>
      <c r="O11" s="882">
        <v>82.273105110000003</v>
      </c>
      <c r="P11" s="882">
        <v>82.146739510000003</v>
      </c>
      <c r="Q11" s="882">
        <v>82.378458480000006</v>
      </c>
      <c r="R11" s="882">
        <v>82.378458480000006</v>
      </c>
      <c r="S11" s="882">
        <v>38.968266130000003</v>
      </c>
      <c r="T11" s="882">
        <v>39.777858819999999</v>
      </c>
      <c r="U11" s="882">
        <v>47.429264909999993</v>
      </c>
      <c r="V11" s="882">
        <v>46.91580106</v>
      </c>
      <c r="W11" s="882">
        <v>355873.51748020999</v>
      </c>
      <c r="X11" s="882">
        <v>363160.22451750003</v>
      </c>
      <c r="Y11" s="882">
        <v>352465.23378418002</v>
      </c>
      <c r="Z11" s="882">
        <v>351152.34021236998</v>
      </c>
      <c r="AA11" s="882">
        <v>345031.55671767</v>
      </c>
      <c r="AB11" s="882">
        <v>341797.11605350999</v>
      </c>
      <c r="AC11" s="882">
        <v>340909.79296696</v>
      </c>
      <c r="AD11" s="882">
        <v>332988.10035750002</v>
      </c>
      <c r="AE11" s="882">
        <v>333372.81901916</v>
      </c>
      <c r="AF11" s="882">
        <v>367619.97252807999</v>
      </c>
      <c r="AG11" s="882">
        <v>377364.96312671003</v>
      </c>
      <c r="AH11" s="882">
        <v>390629.11688162002</v>
      </c>
      <c r="AI11" s="882">
        <v>390990.79495228</v>
      </c>
      <c r="AJ11" s="882">
        <v>381606.76508465002</v>
      </c>
      <c r="AK11" s="882">
        <v>384833.19044124999</v>
      </c>
      <c r="AL11" s="882">
        <v>392085.01146236999</v>
      </c>
      <c r="AM11" s="882">
        <v>395424.87951145001</v>
      </c>
      <c r="AN11" s="882">
        <v>401116.91123998998</v>
      </c>
      <c r="AO11" s="882">
        <v>413567.87877226999</v>
      </c>
      <c r="AP11" s="882">
        <v>410533.21505866997</v>
      </c>
      <c r="AQ11" s="882">
        <v>405604.81152430997</v>
      </c>
      <c r="AR11" s="882">
        <v>401687.38403786998</v>
      </c>
      <c r="AS11" s="882">
        <v>409453.99530328001</v>
      </c>
      <c r="AT11" s="882">
        <v>403122.28763922997</v>
      </c>
      <c r="AU11" s="882">
        <v>397838.57751853997</v>
      </c>
      <c r="AV11" s="882">
        <v>404985.43160938</v>
      </c>
      <c r="AW11" s="882">
        <v>401734.01794781</v>
      </c>
      <c r="AX11" s="882">
        <v>405807.40439803997</v>
      </c>
      <c r="AY11" s="882">
        <v>405065.12872108002</v>
      </c>
      <c r="AZ11" s="882">
        <v>403554.27692002</v>
      </c>
      <c r="BA11" s="882">
        <v>403147.03726374998</v>
      </c>
      <c r="BB11" s="882">
        <v>392791.26965120999</v>
      </c>
      <c r="BC11" s="882">
        <v>395172.73117491999</v>
      </c>
      <c r="BD11" s="882">
        <v>392491.41605603998</v>
      </c>
      <c r="BE11" s="882">
        <v>395642.23960931</v>
      </c>
      <c r="BF11" s="882">
        <v>401157.88254850003</v>
      </c>
      <c r="BG11" s="882">
        <v>400066.3430999</v>
      </c>
      <c r="BH11" s="882">
        <v>399103.62406811997</v>
      </c>
      <c r="BI11" s="882">
        <v>399753.57969471003</v>
      </c>
      <c r="BJ11" s="882">
        <v>400638.40339480998</v>
      </c>
      <c r="BK11" s="882">
        <v>393824.49032680999</v>
      </c>
      <c r="BL11" s="882">
        <v>389117.26844632003</v>
      </c>
      <c r="BM11" s="882">
        <v>392446.15395529999</v>
      </c>
      <c r="BN11" s="882">
        <v>389766.02783803002</v>
      </c>
      <c r="BO11" s="882">
        <v>391143.51061254996</v>
      </c>
      <c r="BP11" s="882">
        <v>393587.56675755</v>
      </c>
      <c r="BQ11" s="882">
        <v>394107.70344913</v>
      </c>
      <c r="BR11" s="882">
        <v>398581.54906012001</v>
      </c>
      <c r="BS11" s="882">
        <v>401545.56623085996</v>
      </c>
      <c r="BT11" s="882">
        <v>399180.41009578004</v>
      </c>
      <c r="BU11" s="882">
        <v>400351.00193809002</v>
      </c>
      <c r="BV11" s="882">
        <v>399543.74312633002</v>
      </c>
      <c r="BW11" s="882">
        <v>400870.13351260999</v>
      </c>
      <c r="BX11" s="882">
        <v>401936.35812968999</v>
      </c>
      <c r="BY11" s="882">
        <v>402976.63143337</v>
      </c>
      <c r="BZ11" s="882">
        <v>400581.64237292</v>
      </c>
      <c r="CA11" s="882">
        <v>401985.90156771999</v>
      </c>
      <c r="CB11" s="882">
        <v>398189.33994477004</v>
      </c>
      <c r="CC11" s="882">
        <v>394782.92867887998</v>
      </c>
      <c r="CD11" s="882">
        <v>385663.48708370002</v>
      </c>
      <c r="CE11" s="882">
        <v>385132.06901312998</v>
      </c>
      <c r="CF11" s="882">
        <v>403478.10393161001</v>
      </c>
      <c r="CG11" s="882">
        <v>406403.07790053001</v>
      </c>
      <c r="CH11" s="882">
        <v>395319.97110645002</v>
      </c>
      <c r="CI11" s="882">
        <v>467876.78056602</v>
      </c>
      <c r="CJ11" s="1261"/>
    </row>
    <row r="12" spans="1:88">
      <c r="A12" s="931" t="s">
        <v>390</v>
      </c>
      <c r="B12" s="881"/>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c r="AJ12" s="882"/>
      <c r="AK12" s="882"/>
      <c r="AL12" s="882"/>
      <c r="AM12" s="882"/>
      <c r="AN12" s="882"/>
      <c r="AO12" s="882"/>
      <c r="AP12" s="882"/>
      <c r="AQ12" s="882"/>
      <c r="AR12" s="882"/>
      <c r="AS12" s="882"/>
      <c r="AT12" s="882"/>
      <c r="AU12" s="882"/>
      <c r="AV12" s="882"/>
      <c r="AW12" s="882"/>
      <c r="AX12" s="882"/>
      <c r="AY12" s="882"/>
      <c r="AZ12" s="882"/>
      <c r="BA12" s="882"/>
      <c r="BB12" s="882"/>
      <c r="BC12" s="882"/>
      <c r="BD12" s="882"/>
      <c r="BE12" s="882"/>
      <c r="BF12" s="882"/>
      <c r="BG12" s="882"/>
      <c r="BH12" s="882"/>
      <c r="BI12" s="882"/>
      <c r="BJ12" s="882"/>
      <c r="BK12" s="882"/>
      <c r="BL12" s="882"/>
      <c r="BM12" s="882"/>
      <c r="BN12" s="882"/>
      <c r="BO12" s="882"/>
      <c r="BP12" s="882"/>
      <c r="BQ12" s="882"/>
      <c r="BR12" s="882"/>
      <c r="BS12" s="882"/>
      <c r="BT12" s="882"/>
      <c r="BU12" s="882"/>
      <c r="BV12" s="882"/>
      <c r="BW12" s="882"/>
      <c r="BX12" s="882"/>
      <c r="BY12" s="882"/>
      <c r="BZ12" s="882"/>
      <c r="CA12" s="882"/>
      <c r="CB12" s="882"/>
      <c r="CC12" s="882"/>
      <c r="CD12" s="882"/>
      <c r="CE12" s="882"/>
      <c r="CF12" s="882"/>
      <c r="CG12" s="882"/>
      <c r="CH12" s="882"/>
      <c r="CI12" s="882"/>
      <c r="CJ12" s="1261"/>
    </row>
    <row r="13" spans="1:88">
      <c r="A13" s="931" t="s">
        <v>391</v>
      </c>
      <c r="B13" s="881"/>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c r="AJ13" s="882"/>
      <c r="AK13" s="882"/>
      <c r="AL13" s="882"/>
      <c r="AM13" s="882"/>
      <c r="AN13" s="882"/>
      <c r="AO13" s="882"/>
      <c r="AP13" s="882"/>
      <c r="AQ13" s="882"/>
      <c r="AR13" s="882"/>
      <c r="AS13" s="882"/>
      <c r="AT13" s="882"/>
      <c r="AU13" s="882"/>
      <c r="AV13" s="882"/>
      <c r="AW13" s="882"/>
      <c r="AX13" s="882"/>
      <c r="AY13" s="882"/>
      <c r="AZ13" s="882"/>
      <c r="BA13" s="882"/>
      <c r="BB13" s="882"/>
      <c r="BC13" s="882"/>
      <c r="BD13" s="882"/>
      <c r="BE13" s="882"/>
      <c r="BF13" s="882"/>
      <c r="BG13" s="882"/>
      <c r="BH13" s="882"/>
      <c r="BI13" s="882"/>
      <c r="BJ13" s="882"/>
      <c r="BK13" s="882"/>
      <c r="BL13" s="882"/>
      <c r="BM13" s="882"/>
      <c r="BN13" s="882"/>
      <c r="BO13" s="882"/>
      <c r="BP13" s="882"/>
      <c r="BQ13" s="882"/>
      <c r="BR13" s="882"/>
      <c r="BS13" s="882"/>
      <c r="BT13" s="882"/>
      <c r="BU13" s="882"/>
      <c r="BV13" s="882"/>
      <c r="BW13" s="882"/>
      <c r="BX13" s="882"/>
      <c r="BY13" s="882"/>
      <c r="BZ13" s="882"/>
      <c r="CA13" s="882"/>
      <c r="CB13" s="882"/>
      <c r="CC13" s="882"/>
      <c r="CD13" s="882"/>
      <c r="CE13" s="882"/>
      <c r="CF13" s="882"/>
      <c r="CG13" s="882"/>
      <c r="CH13" s="882"/>
      <c r="CI13" s="882"/>
      <c r="CJ13" s="1261"/>
    </row>
    <row r="14" spans="1:88">
      <c r="A14" s="931" t="s">
        <v>392</v>
      </c>
      <c r="B14" s="881"/>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1261"/>
    </row>
    <row r="15" spans="1:88">
      <c r="A15" s="931" t="s">
        <v>393</v>
      </c>
      <c r="B15" s="881"/>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1261"/>
    </row>
    <row r="16" spans="1:88">
      <c r="A16" s="931"/>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61"/>
    </row>
    <row r="17" spans="1:88">
      <c r="A17" s="930" t="s">
        <v>394</v>
      </c>
      <c r="B17" s="933">
        <v>114257.53809391998</v>
      </c>
      <c r="C17" s="934">
        <v>105349.01998457</v>
      </c>
      <c r="D17" s="934">
        <v>74125.841397740005</v>
      </c>
      <c r="E17" s="934">
        <v>52107.166286769992</v>
      </c>
      <c r="F17" s="934">
        <v>81777.204049739987</v>
      </c>
      <c r="G17" s="934">
        <v>50026.628861629993</v>
      </c>
      <c r="H17" s="934">
        <v>65725.797049080007</v>
      </c>
      <c r="I17" s="934">
        <v>84824.023316980005</v>
      </c>
      <c r="J17" s="934">
        <v>103043.98411050999</v>
      </c>
      <c r="K17" s="934">
        <v>112877.29305835</v>
      </c>
      <c r="L17" s="934">
        <v>117986.3851745</v>
      </c>
      <c r="M17" s="934">
        <v>636973.69663638994</v>
      </c>
      <c r="N17" s="934">
        <v>370966.98180059</v>
      </c>
      <c r="O17" s="934">
        <v>218616.93591127999</v>
      </c>
      <c r="P17" s="934">
        <v>401266.00663008</v>
      </c>
      <c r="Q17" s="934">
        <v>544185.05913346005</v>
      </c>
      <c r="R17" s="934">
        <v>490444.74851839989</v>
      </c>
      <c r="S17" s="934">
        <v>463885.94188124995</v>
      </c>
      <c r="T17" s="934">
        <v>463365.26823823998</v>
      </c>
      <c r="U17" s="934">
        <v>378043.09652531007</v>
      </c>
      <c r="V17" s="934">
        <v>296988.10964114999</v>
      </c>
      <c r="W17" s="934">
        <v>219911.93626325001</v>
      </c>
      <c r="X17" s="934">
        <v>161452.19957299004</v>
      </c>
      <c r="Y17" s="934">
        <v>401504.54933136003</v>
      </c>
      <c r="Z17" s="934">
        <v>199677.09728761</v>
      </c>
      <c r="AA17" s="934">
        <v>254302.00192928</v>
      </c>
      <c r="AB17" s="934">
        <v>264912.98703944997</v>
      </c>
      <c r="AC17" s="934">
        <v>234631.26190538</v>
      </c>
      <c r="AD17" s="934">
        <v>193399.46918106999</v>
      </c>
      <c r="AE17" s="934">
        <v>316656.90201958001</v>
      </c>
      <c r="AF17" s="934">
        <v>306162.16690946004</v>
      </c>
      <c r="AG17" s="934">
        <v>551171.19989616005</v>
      </c>
      <c r="AH17" s="934">
        <v>407842.56030892994</v>
      </c>
      <c r="AI17" s="934">
        <v>529979.0093225101</v>
      </c>
      <c r="AJ17" s="934">
        <v>771993.40722454991</v>
      </c>
      <c r="AK17" s="934">
        <v>664763.64603439998</v>
      </c>
      <c r="AL17" s="934">
        <v>657211.84015427995</v>
      </c>
      <c r="AM17" s="934">
        <v>669415.52602808003</v>
      </c>
      <c r="AN17" s="934">
        <v>646994.07772494992</v>
      </c>
      <c r="AO17" s="934">
        <v>585851.23262244998</v>
      </c>
      <c r="AP17" s="934">
        <v>625880.94677854003</v>
      </c>
      <c r="AQ17" s="934">
        <v>798851.02208582999</v>
      </c>
      <c r="AR17" s="934">
        <v>691352.00171951996</v>
      </c>
      <c r="AS17" s="934">
        <v>771419.92386033991</v>
      </c>
      <c r="AT17" s="934">
        <v>836531.40749977995</v>
      </c>
      <c r="AU17" s="934">
        <v>905238.00305942993</v>
      </c>
      <c r="AV17" s="934">
        <v>801912.81875425996</v>
      </c>
      <c r="AW17" s="934">
        <v>680601.65080744005</v>
      </c>
      <c r="AX17" s="934">
        <v>648918.37279952993</v>
      </c>
      <c r="AY17" s="934">
        <v>853264.85346541996</v>
      </c>
      <c r="AZ17" s="934">
        <v>696192.63860663003</v>
      </c>
      <c r="BA17" s="934">
        <v>677447.11499102996</v>
      </c>
      <c r="BB17" s="934">
        <v>500231.71904219006</v>
      </c>
      <c r="BC17" s="934">
        <v>738017.81074941007</v>
      </c>
      <c r="BD17" s="934">
        <v>765496.59966342</v>
      </c>
      <c r="BE17" s="934">
        <v>859060.26177911006</v>
      </c>
      <c r="BF17" s="934">
        <v>903799.77851808001</v>
      </c>
      <c r="BG17" s="934">
        <v>614171.60115213995</v>
      </c>
      <c r="BH17" s="934">
        <v>661059.66071742994</v>
      </c>
      <c r="BI17" s="934">
        <v>733354.47771100001</v>
      </c>
      <c r="BJ17" s="934">
        <v>542023.10597486002</v>
      </c>
      <c r="BK17" s="934">
        <v>688319.83770422987</v>
      </c>
      <c r="BL17" s="934">
        <v>414439.97640137002</v>
      </c>
      <c r="BM17" s="934">
        <v>532730.71355473006</v>
      </c>
      <c r="BN17" s="934">
        <v>513635.46613762004</v>
      </c>
      <c r="BO17" s="934">
        <v>451404.92626816005</v>
      </c>
      <c r="BP17" s="934">
        <v>435686.17228485999</v>
      </c>
      <c r="BQ17" s="934">
        <v>411920.21575964999</v>
      </c>
      <c r="BR17" s="934">
        <v>526097.27622793999</v>
      </c>
      <c r="BS17" s="934">
        <v>620304.10339359997</v>
      </c>
      <c r="BT17" s="934">
        <v>575552.85227053997</v>
      </c>
      <c r="BU17" s="934">
        <v>678134.40674559993</v>
      </c>
      <c r="BV17" s="934">
        <v>1716511.1315258699</v>
      </c>
      <c r="BW17" s="934">
        <v>1528548.9445367199</v>
      </c>
      <c r="BX17" s="934">
        <v>1588531.47332985</v>
      </c>
      <c r="BY17" s="934">
        <v>1725444.55467141</v>
      </c>
      <c r="BZ17" s="934">
        <v>1594247.9986185702</v>
      </c>
      <c r="CA17" s="934">
        <v>541780.73714504996</v>
      </c>
      <c r="CB17" s="934">
        <v>537292.83985747001</v>
      </c>
      <c r="CC17" s="934">
        <v>587460.81658979005</v>
      </c>
      <c r="CD17" s="934">
        <v>594051.65947591001</v>
      </c>
      <c r="CE17" s="934">
        <v>674277.69912735</v>
      </c>
      <c r="CF17" s="934">
        <v>755893.52993376995</v>
      </c>
      <c r="CG17" s="934">
        <v>922379.28646902007</v>
      </c>
      <c r="CH17" s="934">
        <v>886810.48779425002</v>
      </c>
      <c r="CI17" s="934">
        <v>886765.43660555</v>
      </c>
      <c r="CJ17" s="1261"/>
    </row>
    <row r="18" spans="1:88">
      <c r="A18" s="930" t="s">
        <v>395</v>
      </c>
      <c r="B18" s="878">
        <v>6119.1974213899994</v>
      </c>
      <c r="C18" s="879">
        <v>2878.9701028499999</v>
      </c>
      <c r="D18" s="879">
        <v>3288.8103444600001</v>
      </c>
      <c r="E18" s="879">
        <v>3680.1966791900004</v>
      </c>
      <c r="F18" s="879">
        <v>4753.8610998000004</v>
      </c>
      <c r="G18" s="879">
        <v>6447.4596090499999</v>
      </c>
      <c r="H18" s="879">
        <v>7014.7451443199998</v>
      </c>
      <c r="I18" s="879">
        <v>7976.7599107800006</v>
      </c>
      <c r="J18" s="879">
        <v>10006.136977120001</v>
      </c>
      <c r="K18" s="879">
        <v>7712.0491501699998</v>
      </c>
      <c r="L18" s="879">
        <v>4516.5937217399996</v>
      </c>
      <c r="M18" s="879">
        <v>364498.48650647001</v>
      </c>
      <c r="N18" s="879">
        <v>245620.96223509</v>
      </c>
      <c r="O18" s="879">
        <v>185408.35566855999</v>
      </c>
      <c r="P18" s="879">
        <v>369013.31660455</v>
      </c>
      <c r="Q18" s="879">
        <v>438457.10442167998</v>
      </c>
      <c r="R18" s="879">
        <v>375481.10050953995</v>
      </c>
      <c r="S18" s="879">
        <v>328323.69830076001</v>
      </c>
      <c r="T18" s="879">
        <v>282930.30147487001</v>
      </c>
      <c r="U18" s="879">
        <v>231747.15615930001</v>
      </c>
      <c r="V18" s="879">
        <v>147939.52357853</v>
      </c>
      <c r="W18" s="879">
        <v>54293.891848760002</v>
      </c>
      <c r="X18" s="879">
        <v>17684.580802839999</v>
      </c>
      <c r="Y18" s="879">
        <v>1933.32390861</v>
      </c>
      <c r="Z18" s="879">
        <v>2141.4173080599999</v>
      </c>
      <c r="AA18" s="879">
        <v>13077.290999979999</v>
      </c>
      <c r="AB18" s="879">
        <v>9962.8629999799996</v>
      </c>
      <c r="AC18" s="879">
        <v>1355.7851341800001</v>
      </c>
      <c r="AD18" s="879">
        <v>2762.8974257399996</v>
      </c>
      <c r="AE18" s="879">
        <v>4033.8280006500004</v>
      </c>
      <c r="AF18" s="879">
        <v>25289.521677979999</v>
      </c>
      <c r="AG18" s="879">
        <v>285703.47559618001</v>
      </c>
      <c r="AH18" s="879">
        <v>172790.87270322</v>
      </c>
      <c r="AI18" s="879">
        <v>258265.7873387</v>
      </c>
      <c r="AJ18" s="879">
        <v>376352.04813064</v>
      </c>
      <c r="AK18" s="879">
        <v>307746.84000167</v>
      </c>
      <c r="AL18" s="879">
        <v>246752.58911594001</v>
      </c>
      <c r="AM18" s="879">
        <v>273034.50192014</v>
      </c>
      <c r="AN18" s="879">
        <v>286473.73527561</v>
      </c>
      <c r="AO18" s="879">
        <v>265722.62921555998</v>
      </c>
      <c r="AP18" s="879">
        <v>152151.72179993</v>
      </c>
      <c r="AQ18" s="879">
        <v>336046.19650342001</v>
      </c>
      <c r="AR18" s="879">
        <v>324063.86443163996</v>
      </c>
      <c r="AS18" s="879">
        <v>486491.37018047995</v>
      </c>
      <c r="AT18" s="879">
        <v>375023.42699998</v>
      </c>
      <c r="AU18" s="879">
        <v>270380.39505507</v>
      </c>
      <c r="AV18" s="879">
        <v>194564.38202334</v>
      </c>
      <c r="AW18" s="879">
        <v>138761.18928078999</v>
      </c>
      <c r="AX18" s="879">
        <v>298707.42187989003</v>
      </c>
      <c r="AY18" s="879">
        <v>312622.42337103002</v>
      </c>
      <c r="AZ18" s="879">
        <v>297742.70954533998</v>
      </c>
      <c r="BA18" s="879">
        <v>210961.55940651998</v>
      </c>
      <c r="BB18" s="879">
        <v>181328.92775536998</v>
      </c>
      <c r="BC18" s="879">
        <v>301316.23172705999</v>
      </c>
      <c r="BD18" s="879">
        <v>396593.75101557001</v>
      </c>
      <c r="BE18" s="879">
        <v>193813.55517887999</v>
      </c>
      <c r="BF18" s="879">
        <v>134176.38801892</v>
      </c>
      <c r="BG18" s="879">
        <v>120318.513834</v>
      </c>
      <c r="BH18" s="879">
        <v>149297.41067335999</v>
      </c>
      <c r="BI18" s="879">
        <v>224815.85360612001</v>
      </c>
      <c r="BJ18" s="879">
        <v>155685.80905091</v>
      </c>
      <c r="BK18" s="879">
        <v>172768.55005090998</v>
      </c>
      <c r="BL18" s="879">
        <v>149927.03944610999</v>
      </c>
      <c r="BM18" s="879">
        <v>132129.81954282001</v>
      </c>
      <c r="BN18" s="879">
        <v>134299.70969145</v>
      </c>
      <c r="BO18" s="879">
        <v>132304.32338295001</v>
      </c>
      <c r="BP18" s="879">
        <v>133063.38269145001</v>
      </c>
      <c r="BQ18" s="879">
        <v>145775.04069147998</v>
      </c>
      <c r="BR18" s="879">
        <v>159479.40257430999</v>
      </c>
      <c r="BS18" s="879">
        <v>157474.03069148</v>
      </c>
      <c r="BT18" s="879">
        <v>149434.22169147999</v>
      </c>
      <c r="BU18" s="879">
        <v>56020.000952559996</v>
      </c>
      <c r="BV18" s="879">
        <v>105409.77790411</v>
      </c>
      <c r="BW18" s="879">
        <v>101749.78200000001</v>
      </c>
      <c r="BX18" s="879">
        <v>55692.942999999999</v>
      </c>
      <c r="BY18" s="879">
        <v>60997.762000000002</v>
      </c>
      <c r="BZ18" s="879">
        <v>78177.884999999995</v>
      </c>
      <c r="CA18" s="879">
        <v>39176.877990720001</v>
      </c>
      <c r="CB18" s="879">
        <v>42026.925999999999</v>
      </c>
      <c r="CC18" s="879">
        <v>40760.106</v>
      </c>
      <c r="CD18" s="879">
        <v>37281.072</v>
      </c>
      <c r="CE18" s="879">
        <v>36347.484000000004</v>
      </c>
      <c r="CF18" s="879">
        <v>35238.731</v>
      </c>
      <c r="CG18" s="879">
        <v>48836.430999999997</v>
      </c>
      <c r="CH18" s="879">
        <v>55908.895000000004</v>
      </c>
      <c r="CI18" s="879">
        <v>88137.494000000006</v>
      </c>
      <c r="CJ18" s="1261"/>
    </row>
    <row r="19" spans="1:88">
      <c r="A19" s="931" t="s">
        <v>396</v>
      </c>
      <c r="B19" s="881">
        <v>4018.5564213899997</v>
      </c>
      <c r="C19" s="882">
        <v>2383.2781028499999</v>
      </c>
      <c r="D19" s="882">
        <v>2326.17134446</v>
      </c>
      <c r="E19" s="882">
        <v>2795.0866791900003</v>
      </c>
      <c r="F19" s="882">
        <v>1371.2200997999998</v>
      </c>
      <c r="G19" s="882">
        <v>2938.4126090500004</v>
      </c>
      <c r="H19" s="882">
        <v>2665.6221443200002</v>
      </c>
      <c r="I19" s="882">
        <v>2567.2679107800004</v>
      </c>
      <c r="J19" s="882">
        <v>4961.6089771199995</v>
      </c>
      <c r="K19" s="882">
        <v>2403.6871501700002</v>
      </c>
      <c r="L19" s="882">
        <v>439.86372174000002</v>
      </c>
      <c r="M19" s="882">
        <v>364276.77650646999</v>
      </c>
      <c r="N19" s="882">
        <v>245101.38623509</v>
      </c>
      <c r="O19" s="882">
        <v>185107.85766856</v>
      </c>
      <c r="P19" s="882">
        <v>367082.17960455001</v>
      </c>
      <c r="Q19" s="882">
        <v>437473.54242168</v>
      </c>
      <c r="R19" s="882">
        <v>374567.09450953995</v>
      </c>
      <c r="S19" s="882">
        <v>327489.40230076003</v>
      </c>
      <c r="T19" s="882">
        <v>280346.96047486999</v>
      </c>
      <c r="U19" s="882">
        <v>229690.62215929999</v>
      </c>
      <c r="V19" s="882">
        <v>146443.98557853</v>
      </c>
      <c r="W19" s="882">
        <v>52945.200848760003</v>
      </c>
      <c r="X19" s="882">
        <v>16167.512802839999</v>
      </c>
      <c r="Y19" s="882">
        <v>589.15090860999999</v>
      </c>
      <c r="Z19" s="882">
        <v>1401.15130806</v>
      </c>
      <c r="AA19" s="882">
        <v>7659.0619999799992</v>
      </c>
      <c r="AB19" s="882">
        <v>7124.1299999799994</v>
      </c>
      <c r="AC19" s="882">
        <v>855.78513418</v>
      </c>
      <c r="AD19" s="882">
        <v>2512.8974257399996</v>
      </c>
      <c r="AE19" s="882">
        <v>3496.1960006500003</v>
      </c>
      <c r="AF19" s="882">
        <v>25099.962677979998</v>
      </c>
      <c r="AG19" s="882">
        <v>285498.79159618</v>
      </c>
      <c r="AH19" s="882">
        <v>172790.87270322</v>
      </c>
      <c r="AI19" s="882">
        <v>255265.7873387</v>
      </c>
      <c r="AJ19" s="882">
        <v>372235.56013063999</v>
      </c>
      <c r="AK19" s="882">
        <v>304091.47200166999</v>
      </c>
      <c r="AL19" s="882">
        <v>241971.17758051</v>
      </c>
      <c r="AM19" s="882">
        <v>249283.76692014001</v>
      </c>
      <c r="AN19" s="882">
        <v>271640.23227560997</v>
      </c>
      <c r="AO19" s="882">
        <v>251938.48221555998</v>
      </c>
      <c r="AP19" s="882">
        <v>135346.21679993</v>
      </c>
      <c r="AQ19" s="882">
        <v>326375.29050341999</v>
      </c>
      <c r="AR19" s="882">
        <v>316844.81599997997</v>
      </c>
      <c r="AS19" s="882">
        <v>483120.26118047995</v>
      </c>
      <c r="AT19" s="882">
        <v>371648.06999997998</v>
      </c>
      <c r="AU19" s="882">
        <v>192900.98205507</v>
      </c>
      <c r="AV19" s="882">
        <v>103389.86884180001</v>
      </c>
      <c r="AW19" s="882">
        <v>69768.174280789986</v>
      </c>
      <c r="AX19" s="882">
        <v>241400.77787989003</v>
      </c>
      <c r="AY19" s="882">
        <v>262757.91337103001</v>
      </c>
      <c r="AZ19" s="882">
        <v>268069.93754533998</v>
      </c>
      <c r="BA19" s="882">
        <v>187652.99540652</v>
      </c>
      <c r="BB19" s="882">
        <v>159932.98075536999</v>
      </c>
      <c r="BC19" s="882">
        <v>279249.65972706</v>
      </c>
      <c r="BD19" s="882">
        <v>378279.10601557</v>
      </c>
      <c r="BE19" s="882">
        <v>107758.94517888001</v>
      </c>
      <c r="BF19" s="882">
        <v>109258.60801892</v>
      </c>
      <c r="BG19" s="882">
        <v>110004.26283399999</v>
      </c>
      <c r="BH19" s="882">
        <v>141171.34767336</v>
      </c>
      <c r="BI19" s="882">
        <v>215174.95460612001</v>
      </c>
      <c r="BJ19" s="882">
        <v>154473.33305091001</v>
      </c>
      <c r="BK19" s="882">
        <v>154493.43205090999</v>
      </c>
      <c r="BL19" s="882">
        <v>131378.45744611</v>
      </c>
      <c r="BM19" s="882">
        <v>131360.50454282001</v>
      </c>
      <c r="BN19" s="882">
        <v>131236.13669145</v>
      </c>
      <c r="BO19" s="882">
        <v>131268.75938295</v>
      </c>
      <c r="BP19" s="882">
        <v>131861.49169145001</v>
      </c>
      <c r="BQ19" s="882">
        <v>131745.03169147999</v>
      </c>
      <c r="BR19" s="882">
        <v>131148.52457430999</v>
      </c>
      <c r="BS19" s="882">
        <v>131148.52469148001</v>
      </c>
      <c r="BT19" s="882">
        <v>131168.80069147999</v>
      </c>
      <c r="BU19" s="882">
        <v>38434.985952559997</v>
      </c>
      <c r="BV19" s="882">
        <v>69885.683904110003</v>
      </c>
      <c r="BW19" s="882">
        <v>66326.997000000003</v>
      </c>
      <c r="BX19" s="882">
        <v>26468.171999999999</v>
      </c>
      <c r="BY19" s="882">
        <v>34306.997000000003</v>
      </c>
      <c r="BZ19" s="882">
        <v>36306.396999999997</v>
      </c>
      <c r="CA19" s="882">
        <v>36416.209990720003</v>
      </c>
      <c r="CB19" s="882">
        <v>37042.81</v>
      </c>
      <c r="CC19" s="882">
        <v>35076.788</v>
      </c>
      <c r="CD19" s="882">
        <v>35032.921999999999</v>
      </c>
      <c r="CE19" s="882">
        <v>34919.012000000002</v>
      </c>
      <c r="CF19" s="882">
        <v>34919.012000000002</v>
      </c>
      <c r="CG19" s="882">
        <v>21372.458999999999</v>
      </c>
      <c r="CH19" s="882">
        <v>21370.559000000001</v>
      </c>
      <c r="CI19" s="882">
        <v>21381.668000000001</v>
      </c>
      <c r="CJ19" s="1261"/>
    </row>
    <row r="20" spans="1:88">
      <c r="A20" s="931" t="s">
        <v>397</v>
      </c>
      <c r="B20" s="881">
        <v>2100.6410000000001</v>
      </c>
      <c r="C20" s="882">
        <v>495.69200000000001</v>
      </c>
      <c r="D20" s="882">
        <v>962.63900000000001</v>
      </c>
      <c r="E20" s="882">
        <v>885.11</v>
      </c>
      <c r="F20" s="882">
        <v>3382.6410000000001</v>
      </c>
      <c r="G20" s="882">
        <v>3509.047</v>
      </c>
      <c r="H20" s="882">
        <v>4349.1229999999996</v>
      </c>
      <c r="I20" s="882">
        <v>5409.4920000000002</v>
      </c>
      <c r="J20" s="882">
        <v>5044.5280000000002</v>
      </c>
      <c r="K20" s="882">
        <v>5308.3620000000001</v>
      </c>
      <c r="L20" s="882">
        <v>4076.73</v>
      </c>
      <c r="M20" s="882">
        <v>221.71</v>
      </c>
      <c r="N20" s="882">
        <v>519.57600000000002</v>
      </c>
      <c r="O20" s="882">
        <v>300.49799999999999</v>
      </c>
      <c r="P20" s="882">
        <v>1931.1369999999999</v>
      </c>
      <c r="Q20" s="882">
        <v>983.56200000000001</v>
      </c>
      <c r="R20" s="882">
        <v>914.00599999999997</v>
      </c>
      <c r="S20" s="882">
        <v>834.29600000000005</v>
      </c>
      <c r="T20" s="882">
        <v>2583.3409999999999</v>
      </c>
      <c r="U20" s="882">
        <v>2056.5340000000001</v>
      </c>
      <c r="V20" s="882">
        <v>1495.538</v>
      </c>
      <c r="W20" s="882">
        <v>1348.691</v>
      </c>
      <c r="X20" s="882">
        <v>1517.068</v>
      </c>
      <c r="Y20" s="882">
        <v>1344.173</v>
      </c>
      <c r="Z20" s="882">
        <v>740.26599999999996</v>
      </c>
      <c r="AA20" s="882">
        <v>5418.2290000000003</v>
      </c>
      <c r="AB20" s="882">
        <v>2838.7330000000002</v>
      </c>
      <c r="AC20" s="882">
        <v>500</v>
      </c>
      <c r="AD20" s="882">
        <v>250</v>
      </c>
      <c r="AE20" s="882">
        <v>537.63199999999995</v>
      </c>
      <c r="AF20" s="882">
        <v>189.559</v>
      </c>
      <c r="AG20" s="882">
        <v>204.684</v>
      </c>
      <c r="AH20" s="882">
        <v>0</v>
      </c>
      <c r="AI20" s="882">
        <v>3000</v>
      </c>
      <c r="AJ20" s="882">
        <v>4116.4880000000003</v>
      </c>
      <c r="AK20" s="882">
        <v>3655.3679999999999</v>
      </c>
      <c r="AL20" s="882">
        <v>4781.4115354300002</v>
      </c>
      <c r="AM20" s="882">
        <v>23750.735000000001</v>
      </c>
      <c r="AN20" s="882">
        <v>14833.503000000001</v>
      </c>
      <c r="AO20" s="882">
        <v>13784.147000000001</v>
      </c>
      <c r="AP20" s="882">
        <v>16805.505000000001</v>
      </c>
      <c r="AQ20" s="882">
        <v>9670.9060000000009</v>
      </c>
      <c r="AR20" s="882">
        <v>7219.0484316599996</v>
      </c>
      <c r="AS20" s="882">
        <v>3371.1089999999999</v>
      </c>
      <c r="AT20" s="882">
        <v>3375.357</v>
      </c>
      <c r="AU20" s="882">
        <v>77479.413</v>
      </c>
      <c r="AV20" s="882">
        <v>91174.513181539995</v>
      </c>
      <c r="AW20" s="882">
        <v>68993.014999999999</v>
      </c>
      <c r="AX20" s="882">
        <v>57306.644</v>
      </c>
      <c r="AY20" s="882">
        <v>49864.51</v>
      </c>
      <c r="AZ20" s="882">
        <v>29672.772000000001</v>
      </c>
      <c r="BA20" s="882">
        <v>23308.563999999998</v>
      </c>
      <c r="BB20" s="882">
        <v>21395.947</v>
      </c>
      <c r="BC20" s="882">
        <v>22066.572</v>
      </c>
      <c r="BD20" s="882">
        <v>18314.645</v>
      </c>
      <c r="BE20" s="882">
        <v>86054.61</v>
      </c>
      <c r="BF20" s="882">
        <v>24917.78</v>
      </c>
      <c r="BG20" s="882">
        <v>10314.251</v>
      </c>
      <c r="BH20" s="882">
        <v>8126.0630000000001</v>
      </c>
      <c r="BI20" s="882">
        <v>9640.8989999999994</v>
      </c>
      <c r="BJ20" s="882">
        <v>1212.4760000000001</v>
      </c>
      <c r="BK20" s="882">
        <v>18275.117999999999</v>
      </c>
      <c r="BL20" s="882">
        <v>18548.581999999999</v>
      </c>
      <c r="BM20" s="882">
        <v>769.31500000000005</v>
      </c>
      <c r="BN20" s="882">
        <v>3063.5729999999999</v>
      </c>
      <c r="BO20" s="882">
        <v>1035.5640000000001</v>
      </c>
      <c r="BP20" s="882">
        <v>1201.8910000000001</v>
      </c>
      <c r="BQ20" s="882">
        <v>14030.009</v>
      </c>
      <c r="BR20" s="882">
        <v>28330.878000000001</v>
      </c>
      <c r="BS20" s="882">
        <v>26325.506000000001</v>
      </c>
      <c r="BT20" s="882">
        <v>18265.420999999998</v>
      </c>
      <c r="BU20" s="882">
        <v>17585.014999999999</v>
      </c>
      <c r="BV20" s="882">
        <v>35524.093999999997</v>
      </c>
      <c r="BW20" s="882">
        <v>35422.785000000003</v>
      </c>
      <c r="BX20" s="882">
        <v>29224.771000000001</v>
      </c>
      <c r="BY20" s="882">
        <v>26690.764999999999</v>
      </c>
      <c r="BZ20" s="882">
        <v>41871.487999999998</v>
      </c>
      <c r="CA20" s="882">
        <v>2760.6680000000001</v>
      </c>
      <c r="CB20" s="882">
        <v>4984.116</v>
      </c>
      <c r="CC20" s="882">
        <v>5683.3180000000002</v>
      </c>
      <c r="CD20" s="882">
        <v>2248.15</v>
      </c>
      <c r="CE20" s="882">
        <v>1428.472</v>
      </c>
      <c r="CF20" s="882">
        <v>319.71899999999999</v>
      </c>
      <c r="CG20" s="882">
        <v>27463.972000000002</v>
      </c>
      <c r="CH20" s="882">
        <v>34538.336000000003</v>
      </c>
      <c r="CI20" s="882">
        <v>66755.826000000001</v>
      </c>
      <c r="CJ20" s="1261"/>
    </row>
    <row r="21" spans="1:88">
      <c r="A21" s="930" t="s">
        <v>398</v>
      </c>
      <c r="B21" s="933">
        <v>107985.65337627998</v>
      </c>
      <c r="C21" s="934">
        <v>102317.36235347</v>
      </c>
      <c r="D21" s="934">
        <v>70674.31236940001</v>
      </c>
      <c r="E21" s="934">
        <v>48306.784596819998</v>
      </c>
      <c r="F21" s="934">
        <v>76898.253022309989</v>
      </c>
      <c r="G21" s="934">
        <v>43467.547585199995</v>
      </c>
      <c r="H21" s="934">
        <v>58586.948202380001</v>
      </c>
      <c r="I21" s="934">
        <v>76725.200575430004</v>
      </c>
      <c r="J21" s="934">
        <v>92915.784208869998</v>
      </c>
      <c r="K21" s="934">
        <v>105049.25402472999</v>
      </c>
      <c r="L21" s="934">
        <v>113341.17154155999</v>
      </c>
      <c r="M21" s="934">
        <v>272357.45064678002</v>
      </c>
      <c r="N21" s="934">
        <v>125226.04747012</v>
      </c>
      <c r="O21" s="934">
        <v>33080.463570899999</v>
      </c>
      <c r="P21" s="934">
        <v>32140.083849950002</v>
      </c>
      <c r="Q21" s="934">
        <v>105629.03177528</v>
      </c>
      <c r="R21" s="934">
        <v>114890.70520546999</v>
      </c>
      <c r="S21" s="934">
        <v>135489.26180871998</v>
      </c>
      <c r="T21" s="934">
        <v>180361.39415535002</v>
      </c>
      <c r="U21" s="934">
        <v>146219.08588299001</v>
      </c>
      <c r="V21" s="934">
        <v>148971.71273585001</v>
      </c>
      <c r="W21" s="934">
        <v>165559.25781032001</v>
      </c>
      <c r="X21" s="934">
        <v>143707.86329098002</v>
      </c>
      <c r="Y21" s="934">
        <v>253708.80854594</v>
      </c>
      <c r="Z21" s="934">
        <v>130410.71554135</v>
      </c>
      <c r="AA21" s="934">
        <v>135862.45448295999</v>
      </c>
      <c r="AB21" s="934">
        <v>119864.29286256</v>
      </c>
      <c r="AC21" s="934">
        <v>122485.76083743</v>
      </c>
      <c r="AD21" s="934">
        <v>123690.38245727999</v>
      </c>
      <c r="AE21" s="934">
        <v>112651.70856909</v>
      </c>
      <c r="AF21" s="934">
        <v>154657.19831445004</v>
      </c>
      <c r="AG21" s="934">
        <v>193426.38763921004</v>
      </c>
      <c r="AH21" s="934">
        <v>234218.18174907999</v>
      </c>
      <c r="AI21" s="934">
        <v>224209.00929113</v>
      </c>
      <c r="AJ21" s="934">
        <v>229607.77326059001</v>
      </c>
      <c r="AK21" s="934">
        <v>296956.42694430001</v>
      </c>
      <c r="AL21" s="934">
        <v>269289.91356110998</v>
      </c>
      <c r="AM21" s="934">
        <v>268801.10637994</v>
      </c>
      <c r="AN21" s="934">
        <v>232438.36038637001</v>
      </c>
      <c r="AO21" s="934">
        <v>232809.60132833003</v>
      </c>
      <c r="AP21" s="934">
        <v>225998.74171460001</v>
      </c>
      <c r="AQ21" s="934">
        <v>224004.59224723003</v>
      </c>
      <c r="AR21" s="934">
        <v>224418.32404554001</v>
      </c>
      <c r="AS21" s="934">
        <v>215495.40251720001</v>
      </c>
      <c r="AT21" s="934">
        <v>270942.52942228998</v>
      </c>
      <c r="AU21" s="934">
        <v>421119.60386323003</v>
      </c>
      <c r="AV21" s="934">
        <v>268395.85391059</v>
      </c>
      <c r="AW21" s="934">
        <v>276207.90448874002</v>
      </c>
      <c r="AX21" s="934">
        <v>273822.58448381</v>
      </c>
      <c r="AY21" s="934">
        <v>271732.73022942001</v>
      </c>
      <c r="AZ21" s="934">
        <v>338772.68351822003</v>
      </c>
      <c r="BA21" s="934">
        <v>340337.95401751006</v>
      </c>
      <c r="BB21" s="934">
        <v>277537.16649866005</v>
      </c>
      <c r="BC21" s="934">
        <v>329440.94820868003</v>
      </c>
      <c r="BD21" s="934">
        <v>324245.96510461997</v>
      </c>
      <c r="BE21" s="934">
        <v>323233.90967905003</v>
      </c>
      <c r="BF21" s="934">
        <v>337434.24357844004</v>
      </c>
      <c r="BG21" s="934">
        <v>338315.53880804998</v>
      </c>
      <c r="BH21" s="934">
        <v>337501.61601234996</v>
      </c>
      <c r="BI21" s="934">
        <v>338335.87520969001</v>
      </c>
      <c r="BJ21" s="934">
        <v>318079.93251668999</v>
      </c>
      <c r="BK21" s="934">
        <v>191421.64503783997</v>
      </c>
      <c r="BL21" s="934">
        <v>226663.74125339999</v>
      </c>
      <c r="BM21" s="934">
        <v>238862.62789105996</v>
      </c>
      <c r="BN21" s="934">
        <v>236252.02651251</v>
      </c>
      <c r="BO21" s="934">
        <v>235827.56251251002</v>
      </c>
      <c r="BP21" s="934">
        <v>223926.02651251</v>
      </c>
      <c r="BQ21" s="934">
        <v>230433.36644851</v>
      </c>
      <c r="BR21" s="934">
        <v>230424.09069011</v>
      </c>
      <c r="BS21" s="934">
        <v>310973.86446189001</v>
      </c>
      <c r="BT21" s="934">
        <v>289943.76779534004</v>
      </c>
      <c r="BU21" s="934">
        <v>347729.03260295</v>
      </c>
      <c r="BV21" s="934">
        <v>313121.35583180998</v>
      </c>
      <c r="BW21" s="934">
        <v>289225.35996973998</v>
      </c>
      <c r="BX21" s="934">
        <v>209089.67431641</v>
      </c>
      <c r="BY21" s="934">
        <v>286333.95857169997</v>
      </c>
      <c r="BZ21" s="934">
        <v>284935.91081259004</v>
      </c>
      <c r="CA21" s="934">
        <v>268151.32246026001</v>
      </c>
      <c r="CB21" s="934">
        <v>260865.80792319</v>
      </c>
      <c r="CC21" s="934">
        <v>266712.93492318998</v>
      </c>
      <c r="CD21" s="934">
        <v>250498.63359895998</v>
      </c>
      <c r="CE21" s="934">
        <v>253484.98992013998</v>
      </c>
      <c r="CF21" s="934">
        <v>243460.78829306999</v>
      </c>
      <c r="CG21" s="934">
        <v>246669.85395059999</v>
      </c>
      <c r="CH21" s="934">
        <v>241762.66429006998</v>
      </c>
      <c r="CI21" s="934">
        <v>241387.29771978999</v>
      </c>
      <c r="CJ21" s="1261"/>
    </row>
    <row r="22" spans="1:88">
      <c r="A22" s="931" t="s">
        <v>399</v>
      </c>
      <c r="B22" s="881">
        <v>105964.04011790999</v>
      </c>
      <c r="C22" s="882">
        <v>99291.841451860004</v>
      </c>
      <c r="D22" s="882">
        <v>66820.413794620006</v>
      </c>
      <c r="E22" s="882">
        <v>48306.784596819998</v>
      </c>
      <c r="F22" s="882">
        <v>70700.235446139995</v>
      </c>
      <c r="G22" s="882">
        <v>35074.433894039998</v>
      </c>
      <c r="H22" s="882">
        <v>49723.28577337</v>
      </c>
      <c r="I22" s="882">
        <v>66950.589518749999</v>
      </c>
      <c r="J22" s="882">
        <v>82552.524831999996</v>
      </c>
      <c r="K22" s="882">
        <v>95417.853848039987</v>
      </c>
      <c r="L22" s="882">
        <v>102545.94658603999</v>
      </c>
      <c r="M22" s="882">
        <v>271913.89935442002</v>
      </c>
      <c r="N22" s="882">
        <v>122381.00294892</v>
      </c>
      <c r="O22" s="882">
        <v>29246.201380689999</v>
      </c>
      <c r="P22" s="882">
        <v>28269.984259000001</v>
      </c>
      <c r="Q22" s="882">
        <v>101688.09825900001</v>
      </c>
      <c r="R22" s="882">
        <v>111112.63325899999</v>
      </c>
      <c r="S22" s="882">
        <v>131996.94750626999</v>
      </c>
      <c r="T22" s="882">
        <v>172444.09689077002</v>
      </c>
      <c r="U22" s="882">
        <v>142200.48846806001</v>
      </c>
      <c r="V22" s="882">
        <v>144847.72514898001</v>
      </c>
      <c r="W22" s="882">
        <v>161708.63618646</v>
      </c>
      <c r="X22" s="882">
        <v>136782.99097166001</v>
      </c>
      <c r="Y22" s="882">
        <v>253269.62001009</v>
      </c>
      <c r="Z22" s="882">
        <v>125617.69992439001</v>
      </c>
      <c r="AA22" s="882">
        <v>131095.80005786</v>
      </c>
      <c r="AB22" s="882">
        <v>114966.494626</v>
      </c>
      <c r="AC22" s="882">
        <v>120199.60480322001</v>
      </c>
      <c r="AD22" s="882">
        <v>121410.92880322</v>
      </c>
      <c r="AE22" s="882">
        <v>107485.16598267001</v>
      </c>
      <c r="AF22" s="882">
        <v>151648.16045867003</v>
      </c>
      <c r="AG22" s="882">
        <v>190341.04645867003</v>
      </c>
      <c r="AH22" s="882">
        <v>230803.41071664999</v>
      </c>
      <c r="AI22" s="882">
        <v>224209.00929113</v>
      </c>
      <c r="AJ22" s="882">
        <v>225924.27809838002</v>
      </c>
      <c r="AK22" s="882">
        <v>296816.60337336001</v>
      </c>
      <c r="AL22" s="882">
        <v>267658.79634429998</v>
      </c>
      <c r="AM22" s="882">
        <v>267170.14428812999</v>
      </c>
      <c r="AN22" s="882">
        <v>230211.77418371002</v>
      </c>
      <c r="AO22" s="882">
        <v>232809.60132833003</v>
      </c>
      <c r="AP22" s="882">
        <v>225998.74171460001</v>
      </c>
      <c r="AQ22" s="882">
        <v>221529.62243212003</v>
      </c>
      <c r="AR22" s="882">
        <v>221877.33944961001</v>
      </c>
      <c r="AS22" s="882">
        <v>212954.40942271001</v>
      </c>
      <c r="AT22" s="882">
        <v>268370.15042270999</v>
      </c>
      <c r="AU22" s="882">
        <v>418547.22007210006</v>
      </c>
      <c r="AV22" s="882">
        <v>265881.22683366999</v>
      </c>
      <c r="AW22" s="882">
        <v>274714.36039667</v>
      </c>
      <c r="AX22" s="882">
        <v>272329.01339666999</v>
      </c>
      <c r="AY22" s="882">
        <v>270239.15914228</v>
      </c>
      <c r="AZ22" s="882">
        <v>335855.46114228002</v>
      </c>
      <c r="BA22" s="882">
        <v>334609.83350003004</v>
      </c>
      <c r="BB22" s="882">
        <v>275507.80114228005</v>
      </c>
      <c r="BC22" s="882">
        <v>327946.24453701003</v>
      </c>
      <c r="BD22" s="882">
        <v>322752.90214104997</v>
      </c>
      <c r="BE22" s="882">
        <v>321740.83314105001</v>
      </c>
      <c r="BF22" s="882">
        <v>335941.16704044002</v>
      </c>
      <c r="BG22" s="882">
        <v>336823.18714504997</v>
      </c>
      <c r="BH22" s="882">
        <v>336008.82414504996</v>
      </c>
      <c r="BI22" s="882">
        <v>336694.69514505001</v>
      </c>
      <c r="BJ22" s="882">
        <v>316587.50414505001</v>
      </c>
      <c r="BK22" s="882">
        <v>188667.48514504998</v>
      </c>
      <c r="BL22" s="882">
        <v>223686.38614505</v>
      </c>
      <c r="BM22" s="882">
        <v>237370.78814604998</v>
      </c>
      <c r="BN22" s="882">
        <v>234760.174145</v>
      </c>
      <c r="BO22" s="882">
        <v>235827.56251251002</v>
      </c>
      <c r="BP22" s="882">
        <v>223926.02651251</v>
      </c>
      <c r="BQ22" s="882">
        <v>230433.36644851</v>
      </c>
      <c r="BR22" s="882">
        <v>230424.09069011</v>
      </c>
      <c r="BS22" s="882">
        <v>309513.50518616999</v>
      </c>
      <c r="BT22" s="882">
        <v>288464.90776620002</v>
      </c>
      <c r="BU22" s="882">
        <v>346268.48426540999</v>
      </c>
      <c r="BV22" s="882">
        <v>311660.81101592997</v>
      </c>
      <c r="BW22" s="882">
        <v>287764.81515385996</v>
      </c>
      <c r="BX22" s="882">
        <v>207613.27772745001</v>
      </c>
      <c r="BY22" s="882">
        <v>284873.87859194999</v>
      </c>
      <c r="BZ22" s="882">
        <v>283475.49472745002</v>
      </c>
      <c r="CA22" s="882">
        <v>266567.82272744999</v>
      </c>
      <c r="CB22" s="882">
        <v>259282.20672745002</v>
      </c>
      <c r="CC22" s="882">
        <v>265129.33372744999</v>
      </c>
      <c r="CD22" s="882">
        <v>248915.02671973998</v>
      </c>
      <c r="CE22" s="882">
        <v>252024.41771973998</v>
      </c>
      <c r="CF22" s="882">
        <v>241999.20771973999</v>
      </c>
      <c r="CG22" s="882">
        <v>246669.13834886</v>
      </c>
      <c r="CH22" s="882">
        <v>241067.90334885998</v>
      </c>
      <c r="CI22" s="882">
        <v>241386.45534885998</v>
      </c>
      <c r="CJ22" s="1261"/>
    </row>
    <row r="23" spans="1:88">
      <c r="A23" s="931" t="s">
        <v>400</v>
      </c>
      <c r="B23" s="881">
        <v>2021.6132583699998</v>
      </c>
      <c r="C23" s="882">
        <v>3025.5209016100002</v>
      </c>
      <c r="D23" s="882">
        <v>3853.8985747800002</v>
      </c>
      <c r="E23" s="882">
        <v>0</v>
      </c>
      <c r="F23" s="882">
        <v>6198.0175761700002</v>
      </c>
      <c r="G23" s="882">
        <v>8393.1136911600006</v>
      </c>
      <c r="H23" s="882">
        <v>8863.6624290100008</v>
      </c>
      <c r="I23" s="882">
        <v>9774.6110566799998</v>
      </c>
      <c r="J23" s="882">
        <v>10363.259376870001</v>
      </c>
      <c r="K23" s="882">
        <v>9631.4001766900001</v>
      </c>
      <c r="L23" s="882">
        <v>10795.22495552</v>
      </c>
      <c r="M23" s="882">
        <v>443.55129235999999</v>
      </c>
      <c r="N23" s="882">
        <v>2845.0445212</v>
      </c>
      <c r="O23" s="882">
        <v>3834.26219021</v>
      </c>
      <c r="P23" s="882">
        <v>3870.0995909499998</v>
      </c>
      <c r="Q23" s="882">
        <v>3940.9335162800003</v>
      </c>
      <c r="R23" s="882">
        <v>3778.0719464699996</v>
      </c>
      <c r="S23" s="882">
        <v>3492.31430245</v>
      </c>
      <c r="T23" s="882">
        <v>7917.29726458</v>
      </c>
      <c r="U23" s="882">
        <v>4018.59741493</v>
      </c>
      <c r="V23" s="882">
        <v>4123.9875868700001</v>
      </c>
      <c r="W23" s="882">
        <v>3850.62162386</v>
      </c>
      <c r="X23" s="882">
        <v>6924.8723193199994</v>
      </c>
      <c r="Y23" s="882">
        <v>439.18853585000005</v>
      </c>
      <c r="Z23" s="882">
        <v>4793.0156169600004</v>
      </c>
      <c r="AA23" s="882">
        <v>4766.6544251000005</v>
      </c>
      <c r="AB23" s="882">
        <v>4897.7982365600001</v>
      </c>
      <c r="AC23" s="882">
        <v>2286.1560342100001</v>
      </c>
      <c r="AD23" s="882">
        <v>2279.4536540599997</v>
      </c>
      <c r="AE23" s="882">
        <v>5166.5425864199997</v>
      </c>
      <c r="AF23" s="882">
        <v>3009.0378557800004</v>
      </c>
      <c r="AG23" s="882">
        <v>3085.3411805400001</v>
      </c>
      <c r="AH23" s="882">
        <v>3414.7710324299997</v>
      </c>
      <c r="AI23" s="882">
        <v>0</v>
      </c>
      <c r="AJ23" s="882">
        <v>3683.4951622100002</v>
      </c>
      <c r="AK23" s="882">
        <v>139.82357094</v>
      </c>
      <c r="AL23" s="882">
        <v>1631.1172168099999</v>
      </c>
      <c r="AM23" s="882">
        <v>1630.9620918099999</v>
      </c>
      <c r="AN23" s="882">
        <v>2226.5862026599998</v>
      </c>
      <c r="AO23" s="882">
        <v>0</v>
      </c>
      <c r="AP23" s="882">
        <v>0</v>
      </c>
      <c r="AQ23" s="882">
        <v>2474.9698151100001</v>
      </c>
      <c r="AR23" s="882">
        <v>2540.9845959299996</v>
      </c>
      <c r="AS23" s="882">
        <v>2540.9930944899997</v>
      </c>
      <c r="AT23" s="882">
        <v>2572.3789995799998</v>
      </c>
      <c r="AU23" s="882">
        <v>2572.3837911300002</v>
      </c>
      <c r="AV23" s="882">
        <v>2514.62707692</v>
      </c>
      <c r="AW23" s="882">
        <v>1493.54409207</v>
      </c>
      <c r="AX23" s="882">
        <v>1493.5710871400001</v>
      </c>
      <c r="AY23" s="882">
        <v>1493.5710871400001</v>
      </c>
      <c r="AZ23" s="882">
        <v>2917.2223759399999</v>
      </c>
      <c r="BA23" s="882">
        <v>5728.1205174799998</v>
      </c>
      <c r="BB23" s="882">
        <v>2029.3653563800001</v>
      </c>
      <c r="BC23" s="882">
        <v>1494.7036716700002</v>
      </c>
      <c r="BD23" s="882">
        <v>1493.06296357</v>
      </c>
      <c r="BE23" s="882">
        <v>1493.076538</v>
      </c>
      <c r="BF23" s="882">
        <v>1493.076538</v>
      </c>
      <c r="BG23" s="882">
        <v>1492.3516629999999</v>
      </c>
      <c r="BH23" s="882">
        <v>1492.7918672999999</v>
      </c>
      <c r="BI23" s="882">
        <v>1641.1800646400002</v>
      </c>
      <c r="BJ23" s="882">
        <v>1492.42837164</v>
      </c>
      <c r="BK23" s="882">
        <v>2754.15989279</v>
      </c>
      <c r="BL23" s="882">
        <v>2977.3551083499997</v>
      </c>
      <c r="BM23" s="882">
        <v>1491.8397450099999</v>
      </c>
      <c r="BN23" s="882">
        <v>1491.85236751</v>
      </c>
      <c r="BO23" s="882">
        <v>0</v>
      </c>
      <c r="BP23" s="882">
        <v>0</v>
      </c>
      <c r="BQ23" s="882">
        <v>0</v>
      </c>
      <c r="BR23" s="882">
        <v>0</v>
      </c>
      <c r="BS23" s="882">
        <v>1460.3592757200001</v>
      </c>
      <c r="BT23" s="882">
        <v>1478.8600291400001</v>
      </c>
      <c r="BU23" s="882">
        <v>1460.5483375399999</v>
      </c>
      <c r="BV23" s="882">
        <v>1460.5448158800002</v>
      </c>
      <c r="BW23" s="882">
        <v>1460.5448158800002</v>
      </c>
      <c r="BX23" s="882">
        <v>1476.3965889600001</v>
      </c>
      <c r="BY23" s="882">
        <v>1460.0799797499999</v>
      </c>
      <c r="BZ23" s="882">
        <v>1460.4160851400002</v>
      </c>
      <c r="CA23" s="882">
        <v>1583.4997328099998</v>
      </c>
      <c r="CB23" s="882">
        <v>1583.6011957400001</v>
      </c>
      <c r="CC23" s="882">
        <v>1583.6011957400001</v>
      </c>
      <c r="CD23" s="882">
        <v>1583.6068792200001</v>
      </c>
      <c r="CE23" s="882">
        <v>1460.5722004000002</v>
      </c>
      <c r="CF23" s="882">
        <v>1461.5805733299999</v>
      </c>
      <c r="CG23" s="882">
        <v>0.71560173999999999</v>
      </c>
      <c r="CH23" s="882">
        <v>694.76094121000006</v>
      </c>
      <c r="CI23" s="882">
        <v>0.84237093000000007</v>
      </c>
      <c r="CJ23" s="1261"/>
    </row>
    <row r="24" spans="1:88">
      <c r="A24" s="931" t="s">
        <v>401</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c r="AJ24" s="882"/>
      <c r="AK24" s="882"/>
      <c r="AL24" s="882"/>
      <c r="AM24" s="882"/>
      <c r="AN24" s="882"/>
      <c r="AO24" s="882"/>
      <c r="AP24" s="882"/>
      <c r="AQ24" s="882"/>
      <c r="AR24" s="882"/>
      <c r="AS24" s="882"/>
      <c r="AT24" s="882"/>
      <c r="AU24" s="882"/>
      <c r="AV24" s="882"/>
      <c r="AW24" s="882"/>
      <c r="AX24" s="882"/>
      <c r="AY24" s="882"/>
      <c r="AZ24" s="882"/>
      <c r="BA24" s="882"/>
      <c r="BB24" s="882"/>
      <c r="BC24" s="882"/>
      <c r="BD24" s="882"/>
      <c r="BE24" s="882"/>
      <c r="BF24" s="882"/>
      <c r="BG24" s="882"/>
      <c r="BH24" s="882"/>
      <c r="BI24" s="882"/>
      <c r="BJ24" s="882"/>
      <c r="BK24" s="882"/>
      <c r="BL24" s="882"/>
      <c r="BM24" s="882"/>
      <c r="BN24" s="882"/>
      <c r="BO24" s="882"/>
      <c r="BP24" s="882"/>
      <c r="BQ24" s="882"/>
      <c r="BR24" s="882"/>
      <c r="BS24" s="882"/>
      <c r="BT24" s="882"/>
      <c r="BU24" s="882"/>
      <c r="BV24" s="882"/>
      <c r="BW24" s="882"/>
      <c r="BX24" s="882"/>
      <c r="BY24" s="882"/>
      <c r="BZ24" s="882"/>
      <c r="CA24" s="882"/>
      <c r="CB24" s="882"/>
      <c r="CC24" s="882"/>
      <c r="CD24" s="882"/>
      <c r="CE24" s="882"/>
      <c r="CF24" s="882"/>
      <c r="CG24" s="882"/>
      <c r="CH24" s="882"/>
      <c r="CI24" s="882"/>
      <c r="CJ24" s="1261"/>
    </row>
    <row r="25" spans="1:88">
      <c r="A25" s="930" t="s">
        <v>402</v>
      </c>
      <c r="B25" s="878">
        <v>0</v>
      </c>
      <c r="C25" s="879">
        <v>0</v>
      </c>
      <c r="D25" s="879">
        <v>0</v>
      </c>
      <c r="E25" s="879">
        <v>0</v>
      </c>
      <c r="F25" s="879">
        <v>0</v>
      </c>
      <c r="G25" s="879">
        <v>0</v>
      </c>
      <c r="H25" s="879">
        <v>0</v>
      </c>
      <c r="I25" s="879">
        <v>0</v>
      </c>
      <c r="J25" s="879">
        <v>0</v>
      </c>
      <c r="K25" s="879">
        <v>0</v>
      </c>
      <c r="L25" s="879">
        <v>0</v>
      </c>
      <c r="M25" s="879">
        <v>0</v>
      </c>
      <c r="N25" s="879">
        <v>0</v>
      </c>
      <c r="O25" s="879">
        <v>0</v>
      </c>
      <c r="P25" s="879">
        <v>0</v>
      </c>
      <c r="Q25" s="879">
        <v>0</v>
      </c>
      <c r="R25" s="879">
        <v>0</v>
      </c>
      <c r="S25" s="879">
        <v>0</v>
      </c>
      <c r="T25" s="879">
        <v>0</v>
      </c>
      <c r="U25" s="879">
        <v>0</v>
      </c>
      <c r="V25" s="879">
        <v>0</v>
      </c>
      <c r="W25" s="879">
        <v>0</v>
      </c>
      <c r="X25" s="879">
        <v>0</v>
      </c>
      <c r="Y25" s="879">
        <v>0</v>
      </c>
      <c r="Z25" s="879">
        <v>0</v>
      </c>
      <c r="AA25" s="879">
        <v>0</v>
      </c>
      <c r="AB25" s="879">
        <v>0</v>
      </c>
      <c r="AC25" s="879">
        <v>0</v>
      </c>
      <c r="AD25" s="879">
        <v>0</v>
      </c>
      <c r="AE25" s="879">
        <v>0</v>
      </c>
      <c r="AF25" s="879">
        <v>0</v>
      </c>
      <c r="AG25" s="879">
        <v>0</v>
      </c>
      <c r="AH25" s="879">
        <v>0</v>
      </c>
      <c r="AI25" s="879">
        <v>0</v>
      </c>
      <c r="AJ25" s="879">
        <v>0</v>
      </c>
      <c r="AK25" s="879">
        <v>0</v>
      </c>
      <c r="AL25" s="879">
        <v>0</v>
      </c>
      <c r="AM25" s="879">
        <v>0</v>
      </c>
      <c r="AN25" s="879">
        <v>0</v>
      </c>
      <c r="AO25" s="879">
        <v>0</v>
      </c>
      <c r="AP25" s="879">
        <v>0</v>
      </c>
      <c r="AQ25" s="879">
        <v>0</v>
      </c>
      <c r="AR25" s="879">
        <v>0</v>
      </c>
      <c r="AS25" s="879">
        <v>0</v>
      </c>
      <c r="AT25" s="879">
        <v>0</v>
      </c>
      <c r="AU25" s="879">
        <v>0</v>
      </c>
      <c r="AV25" s="879">
        <v>0</v>
      </c>
      <c r="AW25" s="879">
        <v>0</v>
      </c>
      <c r="AX25" s="879">
        <v>0</v>
      </c>
      <c r="AY25" s="879">
        <v>0</v>
      </c>
      <c r="AZ25" s="879">
        <v>0</v>
      </c>
      <c r="BA25" s="879">
        <v>0</v>
      </c>
      <c r="BB25" s="879">
        <v>0</v>
      </c>
      <c r="BC25" s="879">
        <v>0</v>
      </c>
      <c r="BD25" s="879">
        <v>0</v>
      </c>
      <c r="BE25" s="879">
        <v>0</v>
      </c>
      <c r="BF25" s="879">
        <v>0</v>
      </c>
      <c r="BG25" s="879">
        <v>0</v>
      </c>
      <c r="BH25" s="879">
        <v>0</v>
      </c>
      <c r="BI25" s="879">
        <v>134814.21981464</v>
      </c>
      <c r="BJ25" s="879">
        <v>32781.068634249998</v>
      </c>
      <c r="BK25" s="879">
        <v>268550.15436330001</v>
      </c>
      <c r="BL25" s="879">
        <v>0</v>
      </c>
      <c r="BM25" s="879">
        <v>128210.23106495</v>
      </c>
      <c r="BN25" s="879">
        <v>0</v>
      </c>
      <c r="BO25" s="879">
        <v>0</v>
      </c>
      <c r="BP25" s="879">
        <v>0</v>
      </c>
      <c r="BQ25" s="879">
        <v>0</v>
      </c>
      <c r="BR25" s="879">
        <v>100000</v>
      </c>
      <c r="BS25" s="879">
        <v>100000</v>
      </c>
      <c r="BT25" s="879">
        <v>100000</v>
      </c>
      <c r="BU25" s="879">
        <v>239146.03948780999</v>
      </c>
      <c r="BV25" s="879">
        <v>265706.49197531003</v>
      </c>
      <c r="BW25" s="879">
        <v>104640.63477333001</v>
      </c>
      <c r="BX25" s="879">
        <v>276195.10566033004</v>
      </c>
      <c r="BY25" s="879">
        <v>344301.47868538002</v>
      </c>
      <c r="BZ25" s="879">
        <v>200000</v>
      </c>
      <c r="CA25" s="879">
        <v>200000</v>
      </c>
      <c r="CB25" s="879">
        <v>200000</v>
      </c>
      <c r="CC25" s="879">
        <v>244616.96612789002</v>
      </c>
      <c r="CD25" s="879">
        <v>271381.3155344</v>
      </c>
      <c r="CE25" s="879">
        <v>349721.15945494</v>
      </c>
      <c r="CF25" s="879">
        <v>440259.57429066999</v>
      </c>
      <c r="CG25" s="879">
        <v>592001.05504677002</v>
      </c>
      <c r="CH25" s="879">
        <v>523173.73203487002</v>
      </c>
      <c r="CI25" s="879">
        <v>469685.61432902003</v>
      </c>
      <c r="CJ25" s="1261"/>
    </row>
    <row r="26" spans="1:88">
      <c r="A26" s="931" t="s">
        <v>403</v>
      </c>
      <c r="B26" s="881">
        <v>0</v>
      </c>
      <c r="C26" s="882">
        <v>0</v>
      </c>
      <c r="D26" s="882">
        <v>0</v>
      </c>
      <c r="E26" s="882">
        <v>0</v>
      </c>
      <c r="F26" s="882">
        <v>0</v>
      </c>
      <c r="G26" s="882">
        <v>0</v>
      </c>
      <c r="H26" s="882">
        <v>0</v>
      </c>
      <c r="I26" s="882">
        <v>0</v>
      </c>
      <c r="J26" s="882">
        <v>0</v>
      </c>
      <c r="K26" s="882">
        <v>0</v>
      </c>
      <c r="L26" s="882">
        <v>0</v>
      </c>
      <c r="M26" s="882">
        <v>0</v>
      </c>
      <c r="N26" s="882">
        <v>0</v>
      </c>
      <c r="O26" s="882">
        <v>0</v>
      </c>
      <c r="P26" s="882">
        <v>0</v>
      </c>
      <c r="Q26" s="882">
        <v>0</v>
      </c>
      <c r="R26" s="882">
        <v>0</v>
      </c>
      <c r="S26" s="882">
        <v>0</v>
      </c>
      <c r="T26" s="882">
        <v>0</v>
      </c>
      <c r="U26" s="882">
        <v>0</v>
      </c>
      <c r="V26" s="882">
        <v>0</v>
      </c>
      <c r="W26" s="882">
        <v>0</v>
      </c>
      <c r="X26" s="882">
        <v>0</v>
      </c>
      <c r="Y26" s="882">
        <v>0</v>
      </c>
      <c r="Z26" s="882">
        <v>0</v>
      </c>
      <c r="AA26" s="882">
        <v>0</v>
      </c>
      <c r="AB26" s="882">
        <v>0</v>
      </c>
      <c r="AC26" s="882">
        <v>0</v>
      </c>
      <c r="AD26" s="882">
        <v>0</v>
      </c>
      <c r="AE26" s="882">
        <v>0</v>
      </c>
      <c r="AF26" s="882">
        <v>0</v>
      </c>
      <c r="AG26" s="882">
        <v>0</v>
      </c>
      <c r="AH26" s="882">
        <v>0</v>
      </c>
      <c r="AI26" s="882">
        <v>0</v>
      </c>
      <c r="AJ26" s="882">
        <v>0</v>
      </c>
      <c r="AK26" s="882">
        <v>0</v>
      </c>
      <c r="AL26" s="882">
        <v>0</v>
      </c>
      <c r="AM26" s="882">
        <v>0</v>
      </c>
      <c r="AN26" s="882">
        <v>0</v>
      </c>
      <c r="AO26" s="882">
        <v>0</v>
      </c>
      <c r="AP26" s="882">
        <v>0</v>
      </c>
      <c r="AQ26" s="882">
        <v>0</v>
      </c>
      <c r="AR26" s="882">
        <v>0</v>
      </c>
      <c r="AS26" s="882">
        <v>0</v>
      </c>
      <c r="AT26" s="882">
        <v>0</v>
      </c>
      <c r="AU26" s="882">
        <v>0</v>
      </c>
      <c r="AV26" s="882">
        <v>0</v>
      </c>
      <c r="AW26" s="882">
        <v>0</v>
      </c>
      <c r="AX26" s="882">
        <v>0</v>
      </c>
      <c r="AY26" s="882">
        <v>0</v>
      </c>
      <c r="AZ26" s="882">
        <v>0</v>
      </c>
      <c r="BA26" s="882">
        <v>0</v>
      </c>
      <c r="BB26" s="882">
        <v>0</v>
      </c>
      <c r="BC26" s="882">
        <v>0</v>
      </c>
      <c r="BD26" s="882">
        <v>0</v>
      </c>
      <c r="BE26" s="882">
        <v>0</v>
      </c>
      <c r="BF26" s="882">
        <v>0</v>
      </c>
      <c r="BG26" s="882">
        <v>0</v>
      </c>
      <c r="BH26" s="882">
        <v>0</v>
      </c>
      <c r="BI26" s="882"/>
      <c r="BJ26" s="882"/>
      <c r="BK26" s="882"/>
      <c r="BL26" s="882"/>
      <c r="BM26" s="882"/>
      <c r="BN26" s="882"/>
      <c r="BO26" s="882"/>
      <c r="BP26" s="882"/>
      <c r="BQ26" s="882"/>
      <c r="BR26" s="882"/>
      <c r="BS26" s="882"/>
      <c r="BT26" s="882"/>
      <c r="BU26" s="882"/>
      <c r="BV26" s="882"/>
      <c r="BW26" s="882"/>
      <c r="BX26" s="882"/>
      <c r="BY26" s="882"/>
      <c r="BZ26" s="882"/>
      <c r="CA26" s="882"/>
      <c r="CB26" s="882"/>
      <c r="CC26" s="882"/>
      <c r="CD26" s="882"/>
      <c r="CE26" s="882"/>
      <c r="CF26" s="882"/>
      <c r="CG26" s="882"/>
      <c r="CH26" s="882"/>
      <c r="CI26" s="882"/>
      <c r="CJ26" s="1261"/>
    </row>
    <row r="27" spans="1:88">
      <c r="A27" s="931" t="s">
        <v>404</v>
      </c>
      <c r="B27" s="881"/>
      <c r="C27" s="882"/>
      <c r="D27" s="882"/>
      <c r="E27" s="882"/>
      <c r="F27" s="882"/>
      <c r="G27" s="882"/>
      <c r="H27" s="882"/>
      <c r="I27" s="882"/>
      <c r="J27" s="882"/>
      <c r="K27" s="882"/>
      <c r="L27" s="882"/>
      <c r="M27" s="882"/>
      <c r="N27" s="882"/>
      <c r="O27" s="882"/>
      <c r="P27" s="882"/>
      <c r="Q27" s="882"/>
      <c r="R27" s="882"/>
      <c r="S27" s="882"/>
      <c r="T27" s="882"/>
      <c r="U27" s="882"/>
      <c r="V27" s="882"/>
      <c r="W27" s="882"/>
      <c r="X27" s="882"/>
      <c r="Y27" s="882"/>
      <c r="Z27" s="882"/>
      <c r="AA27" s="882"/>
      <c r="AB27" s="882"/>
      <c r="AC27" s="882"/>
      <c r="AD27" s="882"/>
      <c r="AE27" s="882"/>
      <c r="AF27" s="882"/>
      <c r="AG27" s="882"/>
      <c r="AH27" s="882"/>
      <c r="AI27" s="882"/>
      <c r="AJ27" s="882"/>
      <c r="AK27" s="882"/>
      <c r="AL27" s="882"/>
      <c r="AM27" s="882"/>
      <c r="AN27" s="882"/>
      <c r="AO27" s="882"/>
      <c r="AP27" s="882"/>
      <c r="AQ27" s="882"/>
      <c r="AR27" s="882"/>
      <c r="AS27" s="882"/>
      <c r="AT27" s="882"/>
      <c r="AU27" s="882"/>
      <c r="AV27" s="882"/>
      <c r="AW27" s="882"/>
      <c r="AX27" s="882"/>
      <c r="AY27" s="882"/>
      <c r="AZ27" s="882"/>
      <c r="BA27" s="882"/>
      <c r="BB27" s="882"/>
      <c r="BC27" s="882"/>
      <c r="BD27" s="882"/>
      <c r="BE27" s="882"/>
      <c r="BF27" s="882"/>
      <c r="BG27" s="882"/>
      <c r="BH27" s="882"/>
      <c r="BI27" s="882">
        <v>134814.21981464</v>
      </c>
      <c r="BJ27" s="882">
        <v>32781.068634249998</v>
      </c>
      <c r="BK27" s="882">
        <v>268550.15436330001</v>
      </c>
      <c r="BL27" s="882">
        <v>0</v>
      </c>
      <c r="BM27" s="882">
        <v>128210.23106495</v>
      </c>
      <c r="BN27" s="882">
        <v>0</v>
      </c>
      <c r="BO27" s="882">
        <v>0</v>
      </c>
      <c r="BP27" s="882">
        <v>0</v>
      </c>
      <c r="BQ27" s="882">
        <v>0</v>
      </c>
      <c r="BR27" s="882">
        <v>100000</v>
      </c>
      <c r="BS27" s="882">
        <v>100000</v>
      </c>
      <c r="BT27" s="882">
        <v>100000</v>
      </c>
      <c r="BU27" s="882">
        <v>239146.03948780999</v>
      </c>
      <c r="BV27" s="882">
        <v>265706.49197531003</v>
      </c>
      <c r="BW27" s="882">
        <v>104640.63477333001</v>
      </c>
      <c r="BX27" s="882">
        <v>276195.10566033004</v>
      </c>
      <c r="BY27" s="882">
        <v>344301.47868538002</v>
      </c>
      <c r="BZ27" s="882">
        <v>200000</v>
      </c>
      <c r="CA27" s="882">
        <v>200000</v>
      </c>
      <c r="CB27" s="882">
        <v>200000</v>
      </c>
      <c r="CC27" s="882">
        <v>244616.96612789002</v>
      </c>
      <c r="CD27" s="882">
        <v>271381.3155344</v>
      </c>
      <c r="CE27" s="882">
        <v>349721.15945494</v>
      </c>
      <c r="CF27" s="882">
        <v>440259.57429066999</v>
      </c>
      <c r="CG27" s="882">
        <v>592001.05504677002</v>
      </c>
      <c r="CH27" s="882">
        <v>523173.73203487002</v>
      </c>
      <c r="CI27" s="882">
        <v>469685.61432902003</v>
      </c>
      <c r="CJ27" s="1261"/>
    </row>
    <row r="28" spans="1:88">
      <c r="A28" s="930" t="s">
        <v>405</v>
      </c>
      <c r="B28" s="878">
        <v>152.68729625</v>
      </c>
      <c r="C28" s="879">
        <v>152.68752825000001</v>
      </c>
      <c r="D28" s="879">
        <v>162.71868387999999</v>
      </c>
      <c r="E28" s="879">
        <v>120.18501076000001</v>
      </c>
      <c r="F28" s="879">
        <v>125.08992762999999</v>
      </c>
      <c r="G28" s="879">
        <v>111.62166737999999</v>
      </c>
      <c r="H28" s="879">
        <v>124.10370238</v>
      </c>
      <c r="I28" s="879">
        <v>122.06283076999999</v>
      </c>
      <c r="J28" s="879">
        <v>122.06292452</v>
      </c>
      <c r="K28" s="879">
        <v>115.98988345000001</v>
      </c>
      <c r="L28" s="879">
        <v>128.61991119999999</v>
      </c>
      <c r="M28" s="879">
        <v>117.75948314</v>
      </c>
      <c r="N28" s="879">
        <v>119.97209538</v>
      </c>
      <c r="O28" s="879">
        <v>128.11667181999999</v>
      </c>
      <c r="P28" s="879">
        <v>112.60617558</v>
      </c>
      <c r="Q28" s="879">
        <v>98.922936500000006</v>
      </c>
      <c r="R28" s="879">
        <v>72.942803389999995</v>
      </c>
      <c r="S28" s="879">
        <v>72.981771769999995</v>
      </c>
      <c r="T28" s="879">
        <v>73.57260801999999</v>
      </c>
      <c r="U28" s="879">
        <v>76.854483019999989</v>
      </c>
      <c r="V28" s="879">
        <v>76.873326769999991</v>
      </c>
      <c r="W28" s="879">
        <v>58.786604170000004</v>
      </c>
      <c r="X28" s="879">
        <v>59.755479170000001</v>
      </c>
      <c r="Y28" s="879">
        <v>39.562251750000001</v>
      </c>
      <c r="Z28" s="879">
        <v>21.140792999999999</v>
      </c>
      <c r="AA28" s="879">
        <v>21.203292999999999</v>
      </c>
      <c r="AB28" s="879">
        <v>11.57743</v>
      </c>
      <c r="AC28" s="879">
        <v>14.254390000000001</v>
      </c>
      <c r="AD28" s="879">
        <v>13.203751260000001</v>
      </c>
      <c r="AE28" s="879">
        <v>14.795402019999999</v>
      </c>
      <c r="AF28" s="879">
        <v>15.188589519999999</v>
      </c>
      <c r="AG28" s="879">
        <v>15.18883327</v>
      </c>
      <c r="AH28" s="879">
        <v>15.18883327</v>
      </c>
      <c r="AI28" s="879">
        <v>8.904039019999999</v>
      </c>
      <c r="AJ28" s="879">
        <v>8.906244019999999</v>
      </c>
      <c r="AK28" s="879">
        <v>8.906244019999999</v>
      </c>
      <c r="AL28" s="879">
        <v>2.69171402</v>
      </c>
      <c r="AM28" s="879">
        <v>2.6791649999999998</v>
      </c>
      <c r="AN28" s="879">
        <v>7.1720757699999993</v>
      </c>
      <c r="AO28" s="879">
        <v>4.6953007699999993</v>
      </c>
      <c r="AP28" s="879">
        <v>4.6953007699999993</v>
      </c>
      <c r="AQ28" s="879">
        <v>4.6953007699999993</v>
      </c>
      <c r="AR28" s="879">
        <v>4.6953007699999993</v>
      </c>
      <c r="AS28" s="879">
        <v>4.6971757699999994</v>
      </c>
      <c r="AT28" s="879">
        <v>4.6971757699999994</v>
      </c>
      <c r="AU28" s="879">
        <v>4.6971757699999994</v>
      </c>
      <c r="AV28" s="879">
        <v>4.6971757699999994</v>
      </c>
      <c r="AW28" s="879">
        <v>4.0313820199999997</v>
      </c>
      <c r="AX28" s="879">
        <v>4.0315382700000004</v>
      </c>
      <c r="AY28" s="879">
        <v>4.0315382700000004</v>
      </c>
      <c r="AZ28" s="879">
        <v>4.0316007699999998</v>
      </c>
      <c r="BA28" s="879">
        <v>4.0316007699999998</v>
      </c>
      <c r="BB28" s="879">
        <v>4.0404757699999996</v>
      </c>
      <c r="BC28" s="879">
        <v>4.0404757699999996</v>
      </c>
      <c r="BD28" s="879">
        <v>4.7966582699999991</v>
      </c>
      <c r="BE28" s="879">
        <v>0</v>
      </c>
      <c r="BF28" s="879">
        <v>0</v>
      </c>
      <c r="BG28" s="879">
        <v>0</v>
      </c>
      <c r="BH28" s="879">
        <v>0</v>
      </c>
      <c r="BI28" s="879">
        <v>12.009582999999999</v>
      </c>
      <c r="BJ28" s="879">
        <v>0</v>
      </c>
      <c r="BK28" s="879">
        <v>0</v>
      </c>
      <c r="BL28" s="879">
        <v>0</v>
      </c>
      <c r="BM28" s="879">
        <v>0</v>
      </c>
      <c r="BN28" s="879">
        <v>0</v>
      </c>
      <c r="BO28" s="879">
        <v>0</v>
      </c>
      <c r="BP28" s="879">
        <v>0</v>
      </c>
      <c r="BQ28" s="879">
        <v>0</v>
      </c>
      <c r="BR28" s="879">
        <v>0</v>
      </c>
      <c r="BS28" s="879">
        <v>8.7355000000000002E-2</v>
      </c>
      <c r="BT28" s="879">
        <v>8.7355000000000002E-2</v>
      </c>
      <c r="BU28" s="879">
        <v>8.7355000000000002E-2</v>
      </c>
      <c r="BV28" s="879">
        <v>0</v>
      </c>
      <c r="BW28" s="879">
        <v>0</v>
      </c>
      <c r="BX28" s="879">
        <v>0</v>
      </c>
      <c r="BY28" s="879">
        <v>0</v>
      </c>
      <c r="BZ28" s="879">
        <v>0</v>
      </c>
      <c r="CA28" s="879">
        <v>0</v>
      </c>
      <c r="CB28" s="879">
        <v>0</v>
      </c>
      <c r="CC28" s="879">
        <v>0</v>
      </c>
      <c r="CD28" s="879">
        <v>0</v>
      </c>
      <c r="CE28" s="879">
        <v>0</v>
      </c>
      <c r="CF28" s="879">
        <v>0</v>
      </c>
      <c r="CG28" s="879">
        <v>0</v>
      </c>
      <c r="CH28" s="879">
        <v>0</v>
      </c>
      <c r="CI28" s="879">
        <v>0</v>
      </c>
      <c r="CJ28" s="1261"/>
    </row>
    <row r="29" spans="1:88">
      <c r="A29" s="931" t="s">
        <v>406</v>
      </c>
      <c r="B29" s="881">
        <v>152.68729625</v>
      </c>
      <c r="C29" s="882">
        <v>152.68752825000001</v>
      </c>
      <c r="D29" s="882">
        <v>162.71868387999999</v>
      </c>
      <c r="E29" s="882">
        <v>120.18501076000001</v>
      </c>
      <c r="F29" s="882">
        <v>125.08992762999999</v>
      </c>
      <c r="G29" s="882">
        <v>111.62166737999999</v>
      </c>
      <c r="H29" s="882">
        <v>124.10370238</v>
      </c>
      <c r="I29" s="882">
        <v>122.06283076999999</v>
      </c>
      <c r="J29" s="882">
        <v>122.06292452</v>
      </c>
      <c r="K29" s="882">
        <v>115.98988345000001</v>
      </c>
      <c r="L29" s="882">
        <v>128.61991119999999</v>
      </c>
      <c r="M29" s="882">
        <v>117.75948314</v>
      </c>
      <c r="N29" s="882">
        <v>119.97209538</v>
      </c>
      <c r="O29" s="882">
        <v>128.11667181999999</v>
      </c>
      <c r="P29" s="882">
        <v>112.60617558</v>
      </c>
      <c r="Q29" s="882">
        <v>98.922936500000006</v>
      </c>
      <c r="R29" s="882">
        <v>72.942803389999995</v>
      </c>
      <c r="S29" s="882">
        <v>72.981771769999995</v>
      </c>
      <c r="T29" s="882">
        <v>73.57260801999999</v>
      </c>
      <c r="U29" s="882">
        <v>76.854483019999989</v>
      </c>
      <c r="V29" s="882">
        <v>76.873326769999991</v>
      </c>
      <c r="W29" s="882">
        <v>58.786604170000004</v>
      </c>
      <c r="X29" s="882">
        <v>59.755479170000001</v>
      </c>
      <c r="Y29" s="882">
        <v>39.562251750000001</v>
      </c>
      <c r="Z29" s="882">
        <v>21.140792999999999</v>
      </c>
      <c r="AA29" s="882">
        <v>21.203292999999999</v>
      </c>
      <c r="AB29" s="882">
        <v>11.57743</v>
      </c>
      <c r="AC29" s="882">
        <v>14.254390000000001</v>
      </c>
      <c r="AD29" s="882">
        <v>13.203751260000001</v>
      </c>
      <c r="AE29" s="882">
        <v>14.795402019999999</v>
      </c>
      <c r="AF29" s="882">
        <v>15.188589519999999</v>
      </c>
      <c r="AG29" s="882">
        <v>15.18883327</v>
      </c>
      <c r="AH29" s="882">
        <v>15.18883327</v>
      </c>
      <c r="AI29" s="882">
        <v>8.904039019999999</v>
      </c>
      <c r="AJ29" s="882">
        <v>8.906244019999999</v>
      </c>
      <c r="AK29" s="882">
        <v>8.906244019999999</v>
      </c>
      <c r="AL29" s="882">
        <v>2.69171402</v>
      </c>
      <c r="AM29" s="882">
        <v>2.6791649999999998</v>
      </c>
      <c r="AN29" s="882">
        <v>7.1720757699999993</v>
      </c>
      <c r="AO29" s="882">
        <v>4.6953007699999993</v>
      </c>
      <c r="AP29" s="882">
        <v>4.6953007699999993</v>
      </c>
      <c r="AQ29" s="882">
        <v>4.6953007699999993</v>
      </c>
      <c r="AR29" s="882">
        <v>4.6953007699999993</v>
      </c>
      <c r="AS29" s="882">
        <v>4.6971757699999994</v>
      </c>
      <c r="AT29" s="882">
        <v>4.6971757699999994</v>
      </c>
      <c r="AU29" s="882">
        <v>4.6971757699999994</v>
      </c>
      <c r="AV29" s="882">
        <v>4.6971757699999994</v>
      </c>
      <c r="AW29" s="882">
        <v>4.0313820199999997</v>
      </c>
      <c r="AX29" s="882">
        <v>4.0315382700000004</v>
      </c>
      <c r="AY29" s="882">
        <v>4.0315382700000004</v>
      </c>
      <c r="AZ29" s="882">
        <v>4.0316007699999998</v>
      </c>
      <c r="BA29" s="882">
        <v>4.0316007699999998</v>
      </c>
      <c r="BB29" s="882">
        <v>4.0404757699999996</v>
      </c>
      <c r="BC29" s="882">
        <v>4.0404757699999996</v>
      </c>
      <c r="BD29" s="882">
        <v>4.7966582699999991</v>
      </c>
      <c r="BE29" s="882">
        <v>0</v>
      </c>
      <c r="BF29" s="882">
        <v>0</v>
      </c>
      <c r="BG29" s="882">
        <v>0</v>
      </c>
      <c r="BH29" s="882">
        <v>0</v>
      </c>
      <c r="BI29" s="882">
        <v>12.009582999999999</v>
      </c>
      <c r="BJ29" s="882">
        <v>0</v>
      </c>
      <c r="BK29" s="882">
        <v>0</v>
      </c>
      <c r="BL29" s="882">
        <v>0</v>
      </c>
      <c r="BM29" s="882">
        <v>0</v>
      </c>
      <c r="BN29" s="882">
        <v>0</v>
      </c>
      <c r="BO29" s="882">
        <v>0</v>
      </c>
      <c r="BP29" s="882">
        <v>0</v>
      </c>
      <c r="BQ29" s="882">
        <v>0</v>
      </c>
      <c r="BR29" s="882">
        <v>0</v>
      </c>
      <c r="BS29" s="882">
        <v>8.7355000000000002E-2</v>
      </c>
      <c r="BT29" s="882">
        <v>8.7355000000000002E-2</v>
      </c>
      <c r="BU29" s="882">
        <v>8.7355000000000002E-2</v>
      </c>
      <c r="BV29" s="882">
        <v>0</v>
      </c>
      <c r="BW29" s="882">
        <v>0</v>
      </c>
      <c r="BX29" s="882">
        <v>0</v>
      </c>
      <c r="BY29" s="882">
        <v>0</v>
      </c>
      <c r="BZ29" s="882">
        <v>0</v>
      </c>
      <c r="CA29" s="882">
        <v>0</v>
      </c>
      <c r="CB29" s="882">
        <v>0</v>
      </c>
      <c r="CC29" s="882">
        <v>0</v>
      </c>
      <c r="CD29" s="882">
        <v>0</v>
      </c>
      <c r="CE29" s="882">
        <v>0</v>
      </c>
      <c r="CF29" s="882">
        <v>0</v>
      </c>
      <c r="CG29" s="882">
        <v>0</v>
      </c>
      <c r="CH29" s="882">
        <v>0</v>
      </c>
      <c r="CI29" s="882">
        <v>0</v>
      </c>
      <c r="CJ29" s="1261"/>
    </row>
    <row r="30" spans="1:88">
      <c r="A30" s="931" t="s">
        <v>407</v>
      </c>
      <c r="B30" s="881">
        <v>152.68729625</v>
      </c>
      <c r="C30" s="882">
        <v>152.68752825000001</v>
      </c>
      <c r="D30" s="882">
        <v>162.71868387999999</v>
      </c>
      <c r="E30" s="882">
        <v>120.18501076000001</v>
      </c>
      <c r="F30" s="882">
        <v>125.08992762999999</v>
      </c>
      <c r="G30" s="882">
        <v>111.62166737999999</v>
      </c>
      <c r="H30" s="882">
        <v>124.10370238</v>
      </c>
      <c r="I30" s="882">
        <v>122.06283076999999</v>
      </c>
      <c r="J30" s="882">
        <v>122.06292452</v>
      </c>
      <c r="K30" s="882">
        <v>115.52826102</v>
      </c>
      <c r="L30" s="882">
        <v>115.52826101999999</v>
      </c>
      <c r="M30" s="882">
        <v>115.76348913</v>
      </c>
      <c r="N30" s="882">
        <v>115.83292014</v>
      </c>
      <c r="O30" s="882">
        <v>115.83292014</v>
      </c>
      <c r="P30" s="882">
        <v>100.3224239</v>
      </c>
      <c r="Q30" s="882">
        <v>86.639184820000011</v>
      </c>
      <c r="R30" s="882">
        <v>60.659051709999993</v>
      </c>
      <c r="S30" s="882">
        <v>60.698020089999993</v>
      </c>
      <c r="T30" s="882">
        <v>61.288856339999988</v>
      </c>
      <c r="U30" s="882">
        <v>64.570731339999995</v>
      </c>
      <c r="V30" s="882">
        <v>64.589575089999997</v>
      </c>
      <c r="W30" s="882">
        <v>56.790610180000002</v>
      </c>
      <c r="X30" s="882">
        <v>57.759485179999999</v>
      </c>
      <c r="Y30" s="882">
        <v>39.562251750000001</v>
      </c>
      <c r="Z30" s="882">
        <v>21.140792999999999</v>
      </c>
      <c r="AA30" s="882">
        <v>21.203292999999999</v>
      </c>
      <c r="AB30" s="882">
        <v>11.57743</v>
      </c>
      <c r="AC30" s="882">
        <v>14.254390000000001</v>
      </c>
      <c r="AD30" s="882">
        <v>13.203751260000001</v>
      </c>
      <c r="AE30" s="882">
        <v>14.795402019999999</v>
      </c>
      <c r="AF30" s="882">
        <v>15.188589519999999</v>
      </c>
      <c r="AG30" s="882">
        <v>15.18883327</v>
      </c>
      <c r="AH30" s="882">
        <v>15.18883327</v>
      </c>
      <c r="AI30" s="882">
        <v>8.904039019999999</v>
      </c>
      <c r="AJ30" s="882">
        <v>8.906244019999999</v>
      </c>
      <c r="AK30" s="882">
        <v>8.906244019999999</v>
      </c>
      <c r="AL30" s="882">
        <v>2.69171402</v>
      </c>
      <c r="AM30" s="882">
        <v>2.6791649999999998</v>
      </c>
      <c r="AN30" s="882">
        <v>7.1720757699999993</v>
      </c>
      <c r="AO30" s="882">
        <v>4.6953007699999993</v>
      </c>
      <c r="AP30" s="882">
        <v>4.6953007699999993</v>
      </c>
      <c r="AQ30" s="882">
        <v>4.6953007699999993</v>
      </c>
      <c r="AR30" s="882">
        <v>4.6953007699999993</v>
      </c>
      <c r="AS30" s="882">
        <v>4.6971757699999994</v>
      </c>
      <c r="AT30" s="882">
        <v>4.6971757699999994</v>
      </c>
      <c r="AU30" s="882">
        <v>4.6971757699999994</v>
      </c>
      <c r="AV30" s="882">
        <v>4.6971757699999994</v>
      </c>
      <c r="AW30" s="882">
        <v>4.0313820199999997</v>
      </c>
      <c r="AX30" s="882">
        <v>4.0315382700000004</v>
      </c>
      <c r="AY30" s="882">
        <v>4.0315382700000004</v>
      </c>
      <c r="AZ30" s="882">
        <v>4.0316007699999998</v>
      </c>
      <c r="BA30" s="882">
        <v>4.0316007699999998</v>
      </c>
      <c r="BB30" s="882">
        <v>4.0404757699999996</v>
      </c>
      <c r="BC30" s="882">
        <v>4.0404757699999996</v>
      </c>
      <c r="BD30" s="882">
        <v>4.7966582699999991</v>
      </c>
      <c r="BE30" s="882">
        <v>0</v>
      </c>
      <c r="BF30" s="882">
        <v>0</v>
      </c>
      <c r="BG30" s="882">
        <v>0</v>
      </c>
      <c r="BH30" s="882">
        <v>0</v>
      </c>
      <c r="BI30" s="882">
        <v>0</v>
      </c>
      <c r="BJ30" s="882">
        <v>0</v>
      </c>
      <c r="BK30" s="882">
        <v>0</v>
      </c>
      <c r="BL30" s="882">
        <v>0</v>
      </c>
      <c r="BM30" s="882">
        <v>0</v>
      </c>
      <c r="BN30" s="882">
        <v>0</v>
      </c>
      <c r="BO30" s="882">
        <v>0</v>
      </c>
      <c r="BP30" s="882">
        <v>0</v>
      </c>
      <c r="BQ30" s="882">
        <v>0</v>
      </c>
      <c r="BR30" s="882">
        <v>0</v>
      </c>
      <c r="BS30" s="882">
        <v>8.7355000000000002E-2</v>
      </c>
      <c r="BT30" s="882">
        <v>0</v>
      </c>
      <c r="BU30" s="882">
        <v>8.7355000000000002E-2</v>
      </c>
      <c r="BV30" s="882">
        <v>0</v>
      </c>
      <c r="BW30" s="882">
        <v>0</v>
      </c>
      <c r="BX30" s="882">
        <v>0</v>
      </c>
      <c r="BY30" s="882">
        <v>0</v>
      </c>
      <c r="BZ30" s="882">
        <v>0</v>
      </c>
      <c r="CA30" s="882">
        <v>0</v>
      </c>
      <c r="CB30" s="882">
        <v>0</v>
      </c>
      <c r="CC30" s="882">
        <v>0</v>
      </c>
      <c r="CD30" s="882">
        <v>0</v>
      </c>
      <c r="CE30" s="882">
        <v>0</v>
      </c>
      <c r="CF30" s="882">
        <v>0</v>
      </c>
      <c r="CG30" s="882">
        <v>0</v>
      </c>
      <c r="CH30" s="882">
        <v>0</v>
      </c>
      <c r="CI30" s="882">
        <v>0</v>
      </c>
      <c r="CJ30" s="1261"/>
    </row>
    <row r="31" spans="1:88">
      <c r="A31" s="931" t="s">
        <v>408</v>
      </c>
      <c r="B31" s="881">
        <v>0</v>
      </c>
      <c r="C31" s="882">
        <v>0</v>
      </c>
      <c r="D31" s="882">
        <v>0</v>
      </c>
      <c r="E31" s="882">
        <v>0</v>
      </c>
      <c r="F31" s="882">
        <v>0</v>
      </c>
      <c r="G31" s="882">
        <v>0</v>
      </c>
      <c r="H31" s="882">
        <v>0</v>
      </c>
      <c r="I31" s="882">
        <v>0</v>
      </c>
      <c r="J31" s="882">
        <v>0</v>
      </c>
      <c r="K31" s="882">
        <v>0.46162242999999997</v>
      </c>
      <c r="L31" s="882">
        <v>13.09165018</v>
      </c>
      <c r="M31" s="882">
        <v>1.99599401</v>
      </c>
      <c r="N31" s="882">
        <v>4.1391752400000001</v>
      </c>
      <c r="O31" s="882">
        <v>12.28375168</v>
      </c>
      <c r="P31" s="882">
        <v>12.28375168</v>
      </c>
      <c r="Q31" s="882">
        <v>12.28375168</v>
      </c>
      <c r="R31" s="882">
        <v>12.28375168</v>
      </c>
      <c r="S31" s="882">
        <v>12.28375168</v>
      </c>
      <c r="T31" s="882">
        <v>12.28375168</v>
      </c>
      <c r="U31" s="882">
        <v>12.28375168</v>
      </c>
      <c r="V31" s="882">
        <v>12.28375168</v>
      </c>
      <c r="W31" s="882">
        <v>1.9959939899999999</v>
      </c>
      <c r="X31" s="882">
        <v>1.9959939899999999</v>
      </c>
      <c r="Y31" s="882">
        <v>0</v>
      </c>
      <c r="Z31" s="882">
        <v>0</v>
      </c>
      <c r="AA31" s="882">
        <v>0</v>
      </c>
      <c r="AB31" s="882">
        <v>0</v>
      </c>
      <c r="AC31" s="882">
        <v>0</v>
      </c>
      <c r="AD31" s="882">
        <v>0</v>
      </c>
      <c r="AE31" s="882">
        <v>0</v>
      </c>
      <c r="AF31" s="882">
        <v>0</v>
      </c>
      <c r="AG31" s="882">
        <v>0</v>
      </c>
      <c r="AH31" s="882">
        <v>0</v>
      </c>
      <c r="AI31" s="882">
        <v>0</v>
      </c>
      <c r="AJ31" s="882">
        <v>0</v>
      </c>
      <c r="AK31" s="882">
        <v>0</v>
      </c>
      <c r="AL31" s="882">
        <v>0</v>
      </c>
      <c r="AM31" s="882">
        <v>0</v>
      </c>
      <c r="AN31" s="882">
        <v>0</v>
      </c>
      <c r="AO31" s="882">
        <v>0</v>
      </c>
      <c r="AP31" s="882">
        <v>0</v>
      </c>
      <c r="AQ31" s="882">
        <v>0</v>
      </c>
      <c r="AR31" s="882">
        <v>0</v>
      </c>
      <c r="AS31" s="882">
        <v>0</v>
      </c>
      <c r="AT31" s="882">
        <v>0</v>
      </c>
      <c r="AU31" s="882">
        <v>0</v>
      </c>
      <c r="AV31" s="882">
        <v>0</v>
      </c>
      <c r="AW31" s="882">
        <v>0</v>
      </c>
      <c r="AX31" s="882">
        <v>0</v>
      </c>
      <c r="AY31" s="882">
        <v>0</v>
      </c>
      <c r="AZ31" s="882">
        <v>0</v>
      </c>
      <c r="BA31" s="882">
        <v>0</v>
      </c>
      <c r="BB31" s="882">
        <v>0</v>
      </c>
      <c r="BC31" s="882">
        <v>0</v>
      </c>
      <c r="BD31" s="882">
        <v>0</v>
      </c>
      <c r="BE31" s="882">
        <v>0</v>
      </c>
      <c r="BF31" s="882">
        <v>0</v>
      </c>
      <c r="BG31" s="882">
        <v>0</v>
      </c>
      <c r="BH31" s="882">
        <v>0</v>
      </c>
      <c r="BI31" s="882">
        <v>12.009582999999999</v>
      </c>
      <c r="BJ31" s="882">
        <v>0</v>
      </c>
      <c r="BK31" s="882">
        <v>0</v>
      </c>
      <c r="BL31" s="882">
        <v>0</v>
      </c>
      <c r="BM31" s="882">
        <v>0</v>
      </c>
      <c r="BN31" s="882">
        <v>0</v>
      </c>
      <c r="BO31" s="882">
        <v>0</v>
      </c>
      <c r="BP31" s="882">
        <v>0</v>
      </c>
      <c r="BQ31" s="882">
        <v>0</v>
      </c>
      <c r="BR31" s="882">
        <v>0</v>
      </c>
      <c r="BS31" s="882">
        <v>0</v>
      </c>
      <c r="BT31" s="882">
        <v>8.7355000000000002E-2</v>
      </c>
      <c r="BU31" s="882">
        <v>0</v>
      </c>
      <c r="BV31" s="882">
        <v>0</v>
      </c>
      <c r="BW31" s="882">
        <v>0</v>
      </c>
      <c r="BX31" s="882">
        <v>0</v>
      </c>
      <c r="BY31" s="882">
        <v>0</v>
      </c>
      <c r="BZ31" s="882">
        <v>0</v>
      </c>
      <c r="CA31" s="882">
        <v>0</v>
      </c>
      <c r="CB31" s="882">
        <v>0</v>
      </c>
      <c r="CC31" s="882">
        <v>0</v>
      </c>
      <c r="CD31" s="882">
        <v>0</v>
      </c>
      <c r="CE31" s="882">
        <v>0</v>
      </c>
      <c r="CF31" s="882">
        <v>0</v>
      </c>
      <c r="CG31" s="882">
        <v>0</v>
      </c>
      <c r="CH31" s="882">
        <v>0</v>
      </c>
      <c r="CI31" s="882">
        <v>0</v>
      </c>
      <c r="CJ31" s="1261"/>
    </row>
    <row r="32" spans="1:88">
      <c r="A32" s="930" t="s">
        <v>409</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c r="BJ32" s="882"/>
      <c r="BK32" s="882"/>
      <c r="BL32" s="882"/>
      <c r="BM32" s="882"/>
      <c r="BN32" s="882"/>
      <c r="BO32" s="882"/>
      <c r="BP32" s="882"/>
      <c r="BQ32" s="882"/>
      <c r="BR32" s="882"/>
      <c r="BS32" s="882"/>
      <c r="BT32" s="882"/>
      <c r="BU32" s="882"/>
      <c r="BV32" s="882"/>
      <c r="BW32" s="882"/>
      <c r="BX32" s="882"/>
      <c r="BY32" s="882"/>
      <c r="BZ32" s="882"/>
      <c r="CA32" s="882"/>
      <c r="CB32" s="882"/>
      <c r="CC32" s="882"/>
      <c r="CD32" s="882"/>
      <c r="CE32" s="882"/>
      <c r="CF32" s="882"/>
      <c r="CG32" s="882"/>
      <c r="CH32" s="882"/>
      <c r="CI32" s="882"/>
      <c r="CJ32" s="1261"/>
    </row>
    <row r="33" spans="1:88">
      <c r="A33" s="930" t="s">
        <v>410</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v>145822.85462505999</v>
      </c>
      <c r="Z33" s="882">
        <v>67103.823645199998</v>
      </c>
      <c r="AA33" s="882">
        <v>105341.05315333999</v>
      </c>
      <c r="AB33" s="882">
        <v>135074.25374690999</v>
      </c>
      <c r="AC33" s="882">
        <v>110775.46154377</v>
      </c>
      <c r="AD33" s="882">
        <v>66932.985546790005</v>
      </c>
      <c r="AE33" s="882">
        <v>199956.57004782002</v>
      </c>
      <c r="AF33" s="882">
        <v>126200.25832750999</v>
      </c>
      <c r="AG33" s="882">
        <v>72026.147827499997</v>
      </c>
      <c r="AH33" s="882">
        <v>818.31702336000001</v>
      </c>
      <c r="AI33" s="882">
        <v>47495.308653660002</v>
      </c>
      <c r="AJ33" s="882">
        <v>166024.67958929998</v>
      </c>
      <c r="AK33" s="882">
        <v>60051.472844410004</v>
      </c>
      <c r="AL33" s="882">
        <v>141166.64576320999</v>
      </c>
      <c r="AM33" s="882">
        <v>127577.23856300001</v>
      </c>
      <c r="AN33" s="882">
        <v>128074.8099872</v>
      </c>
      <c r="AO33" s="882">
        <v>87314.30677779</v>
      </c>
      <c r="AP33" s="882">
        <v>247725.78796324</v>
      </c>
      <c r="AQ33" s="882">
        <v>238795.53803441001</v>
      </c>
      <c r="AR33" s="882">
        <v>142865.11794157</v>
      </c>
      <c r="AS33" s="882">
        <v>69428.453986890003</v>
      </c>
      <c r="AT33" s="882">
        <v>190560.75390173998</v>
      </c>
      <c r="AU33" s="882">
        <v>213733.30696535998</v>
      </c>
      <c r="AV33" s="882">
        <v>338947.88564455998</v>
      </c>
      <c r="AW33" s="882">
        <v>265628.52565589</v>
      </c>
      <c r="AX33" s="882">
        <v>76384.334897559995</v>
      </c>
      <c r="AY33" s="882">
        <v>268905.66832669999</v>
      </c>
      <c r="AZ33" s="882">
        <v>59673.213942300004</v>
      </c>
      <c r="BA33" s="882">
        <v>126143.56996622999</v>
      </c>
      <c r="BB33" s="882">
        <v>41361.584312389998</v>
      </c>
      <c r="BC33" s="882">
        <v>38163.039773320001</v>
      </c>
      <c r="BD33" s="882">
        <v>34108.89649277</v>
      </c>
      <c r="BE33" s="882">
        <v>44964.971623199999</v>
      </c>
      <c r="BF33" s="882">
        <v>39064.18471103</v>
      </c>
      <c r="BG33" s="882">
        <v>152090.84942985</v>
      </c>
      <c r="BH33" s="882">
        <v>174244.09601633999</v>
      </c>
      <c r="BI33" s="882">
        <v>33081.50932859</v>
      </c>
      <c r="BJ33" s="882">
        <v>33112.674965520004</v>
      </c>
      <c r="BK33" s="882">
        <v>43261.793926940001</v>
      </c>
      <c r="BL33" s="882">
        <v>33613.36335267</v>
      </c>
      <c r="BM33" s="882">
        <v>33481.152775670002</v>
      </c>
      <c r="BN33" s="882">
        <v>33563.041021209996</v>
      </c>
      <c r="BO33" s="882">
        <v>33376.934288819997</v>
      </c>
      <c r="BP33" s="882">
        <v>33531.509498079999</v>
      </c>
      <c r="BQ33" s="882">
        <v>33591.80486204</v>
      </c>
      <c r="BR33" s="882">
        <v>33981.095240889998</v>
      </c>
      <c r="BS33" s="882">
        <v>34038.544461919999</v>
      </c>
      <c r="BT33" s="882">
        <v>34055.340900429997</v>
      </c>
      <c r="BU33" s="882">
        <v>35201.689923779995</v>
      </c>
      <c r="BV33" s="882">
        <v>34422.424966530001</v>
      </c>
      <c r="BW33" s="882">
        <v>34419.927789180001</v>
      </c>
      <c r="BX33" s="882">
        <v>34454.361312379995</v>
      </c>
      <c r="BY33" s="882">
        <v>34571.715714149999</v>
      </c>
      <c r="BZ33" s="882">
        <v>34410.886934610004</v>
      </c>
      <c r="CA33" s="882">
        <v>34405.646261260001</v>
      </c>
      <c r="CB33" s="882">
        <v>34400.10593428</v>
      </c>
      <c r="CC33" s="882">
        <v>34427.70412694</v>
      </c>
      <c r="CD33" s="882">
        <v>34815.489907540003</v>
      </c>
      <c r="CE33" s="882">
        <v>34700.674184349999</v>
      </c>
      <c r="CF33" s="882">
        <v>34801.819634710002</v>
      </c>
      <c r="CG33" s="882">
        <v>34858.012341790003</v>
      </c>
      <c r="CH33" s="882">
        <v>35227.167000559995</v>
      </c>
      <c r="CI33" s="882">
        <v>35822.522239359998</v>
      </c>
      <c r="CJ33" s="1261"/>
    </row>
    <row r="34" spans="1:88">
      <c r="A34" s="930" t="s">
        <v>411</v>
      </c>
      <c r="B34" s="881"/>
      <c r="C34" s="882"/>
      <c r="D34" s="882"/>
      <c r="E34" s="882"/>
      <c r="F34" s="882"/>
      <c r="G34" s="882"/>
      <c r="H34" s="882"/>
      <c r="I34" s="882"/>
      <c r="J34" s="882"/>
      <c r="K34" s="882"/>
      <c r="L34" s="882"/>
      <c r="M34" s="882"/>
      <c r="N34" s="882"/>
      <c r="O34" s="882"/>
      <c r="P34" s="882"/>
      <c r="Q34" s="882"/>
      <c r="R34" s="882"/>
      <c r="S34" s="882"/>
      <c r="T34" s="882"/>
      <c r="U34" s="882"/>
      <c r="V34" s="882"/>
      <c r="W34" s="882"/>
      <c r="X34" s="882"/>
      <c r="Y34" s="882"/>
      <c r="Z34" s="882"/>
      <c r="AA34" s="882"/>
      <c r="AB34" s="882"/>
      <c r="AC34" s="882"/>
      <c r="AD34" s="882"/>
      <c r="AE34" s="882"/>
      <c r="AF34" s="882"/>
      <c r="AG34" s="882"/>
      <c r="AH34" s="882"/>
      <c r="AI34" s="882"/>
      <c r="AJ34" s="882"/>
      <c r="AK34" s="882"/>
      <c r="AL34" s="882"/>
      <c r="AM34" s="882"/>
      <c r="AN34" s="882"/>
      <c r="AO34" s="882"/>
      <c r="AP34" s="882"/>
      <c r="AQ34" s="882"/>
      <c r="AR34" s="882"/>
      <c r="AS34" s="882"/>
      <c r="AT34" s="882"/>
      <c r="AU34" s="882"/>
      <c r="AV34" s="882"/>
      <c r="AW34" s="882"/>
      <c r="AX34" s="882"/>
      <c r="AY34" s="882"/>
      <c r="AZ34" s="882"/>
      <c r="BA34" s="882"/>
      <c r="BB34" s="882"/>
      <c r="BC34" s="882">
        <v>69093.55056458</v>
      </c>
      <c r="BD34" s="882">
        <v>10543.190392190001</v>
      </c>
      <c r="BE34" s="882">
        <v>297047.82529797999</v>
      </c>
      <c r="BF34" s="882">
        <v>393124.96220969001</v>
      </c>
      <c r="BG34" s="882">
        <v>3446.6990802399996</v>
      </c>
      <c r="BH34" s="882">
        <v>16.538015380000001</v>
      </c>
      <c r="BI34" s="882">
        <v>2295.0101689600001</v>
      </c>
      <c r="BJ34" s="882">
        <v>2363.6208074899996</v>
      </c>
      <c r="BK34" s="882">
        <v>12317.69432524</v>
      </c>
      <c r="BL34" s="882">
        <v>4235.8323491900001</v>
      </c>
      <c r="BM34" s="882">
        <v>46.882280229999999</v>
      </c>
      <c r="BN34" s="882">
        <v>109520.68891245</v>
      </c>
      <c r="BO34" s="882">
        <v>49896.106083879997</v>
      </c>
      <c r="BP34" s="882">
        <v>45165.253582819998</v>
      </c>
      <c r="BQ34" s="882">
        <v>2120.0037576199998</v>
      </c>
      <c r="BR34" s="882">
        <v>2212.6877226300003</v>
      </c>
      <c r="BS34" s="882">
        <v>17817.576423310002</v>
      </c>
      <c r="BT34" s="882">
        <v>2119.4345282899999</v>
      </c>
      <c r="BU34" s="882">
        <v>37.556423500000001</v>
      </c>
      <c r="BV34" s="882">
        <v>997851.08084811002</v>
      </c>
      <c r="BW34" s="882">
        <v>998513.24000446999</v>
      </c>
      <c r="BX34" s="882">
        <v>1013099.38904073</v>
      </c>
      <c r="BY34" s="882">
        <v>999239.63970018004</v>
      </c>
      <c r="BZ34" s="882">
        <v>996723.31587137002</v>
      </c>
      <c r="CA34" s="882">
        <v>46.89043281</v>
      </c>
      <c r="CB34" s="882">
        <v>0</v>
      </c>
      <c r="CC34" s="882">
        <v>943.10541176999993</v>
      </c>
      <c r="CD34" s="882">
        <v>75.14843501</v>
      </c>
      <c r="CE34" s="882">
        <v>23.391567920000004</v>
      </c>
      <c r="CF34" s="882">
        <v>2132.6167153199999</v>
      </c>
      <c r="CG34" s="882">
        <v>13.934129859999999</v>
      </c>
      <c r="CH34" s="882">
        <v>30738.029468749999</v>
      </c>
      <c r="CI34" s="882">
        <v>51732.508317379994</v>
      </c>
      <c r="CJ34" s="1261"/>
    </row>
    <row r="35" spans="1:88">
      <c r="A35" s="930"/>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2"/>
      <c r="AO35" s="882"/>
      <c r="AP35" s="882"/>
      <c r="AQ35" s="882"/>
      <c r="AR35" s="882"/>
      <c r="AS35" s="882"/>
      <c r="AT35" s="882"/>
      <c r="AU35" s="882"/>
      <c r="AV35" s="882"/>
      <c r="AW35" s="882"/>
      <c r="AX35" s="882"/>
      <c r="AY35" s="882"/>
      <c r="AZ35" s="882"/>
      <c r="BA35" s="882"/>
      <c r="BB35" s="882"/>
      <c r="BC35" s="882"/>
      <c r="BD35" s="882"/>
      <c r="BE35" s="882"/>
      <c r="BF35" s="882"/>
      <c r="BG35" s="882"/>
      <c r="BH35" s="882"/>
      <c r="BI35" s="882"/>
      <c r="BJ35" s="882"/>
      <c r="BK35" s="882"/>
      <c r="BL35" s="882"/>
      <c r="BM35" s="882"/>
      <c r="BN35" s="882"/>
      <c r="BO35" s="882"/>
      <c r="BP35" s="882"/>
      <c r="BQ35" s="882"/>
      <c r="BR35" s="882"/>
      <c r="BS35" s="882"/>
      <c r="BT35" s="882"/>
      <c r="BU35" s="882"/>
      <c r="BV35" s="882"/>
      <c r="BW35" s="882"/>
      <c r="BX35" s="882"/>
      <c r="BY35" s="882"/>
      <c r="BZ35" s="882"/>
      <c r="CA35" s="882"/>
      <c r="CB35" s="882"/>
      <c r="CC35" s="882"/>
      <c r="CD35" s="882"/>
      <c r="CE35" s="882"/>
      <c r="CF35" s="882"/>
      <c r="CG35" s="882"/>
      <c r="CH35" s="882"/>
      <c r="CI35" s="882"/>
      <c r="CJ35" s="1261"/>
    </row>
    <row r="36" spans="1:88">
      <c r="A36" s="935"/>
      <c r="B36" s="881"/>
      <c r="C36" s="882"/>
      <c r="D36" s="882"/>
      <c r="E36" s="882"/>
      <c r="F36" s="882"/>
      <c r="G36" s="882"/>
      <c r="H36" s="882"/>
      <c r="I36" s="882"/>
      <c r="J36" s="882"/>
      <c r="K36" s="882"/>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c r="AJ36" s="882"/>
      <c r="AK36" s="882"/>
      <c r="AL36" s="882"/>
      <c r="AM36" s="882"/>
      <c r="AN36" s="882"/>
      <c r="AO36" s="882"/>
      <c r="AP36" s="882"/>
      <c r="AQ36" s="882"/>
      <c r="AR36" s="882"/>
      <c r="AS36" s="882"/>
      <c r="AT36" s="882"/>
      <c r="AU36" s="882"/>
      <c r="AV36" s="882"/>
      <c r="AW36" s="882"/>
      <c r="AX36" s="882"/>
      <c r="AY36" s="882"/>
      <c r="AZ36" s="882"/>
      <c r="BA36" s="882"/>
      <c r="BB36" s="882"/>
      <c r="BC36" s="882"/>
      <c r="BD36" s="882"/>
      <c r="BE36" s="882"/>
      <c r="BF36" s="882"/>
      <c r="BG36" s="882"/>
      <c r="BH36" s="882"/>
      <c r="BI36" s="882"/>
      <c r="BJ36" s="882"/>
      <c r="BK36" s="882"/>
      <c r="BL36" s="882"/>
      <c r="BM36" s="882"/>
      <c r="BN36" s="882"/>
      <c r="BO36" s="882"/>
      <c r="BP36" s="882"/>
      <c r="BQ36" s="882"/>
      <c r="BR36" s="882"/>
      <c r="BS36" s="882"/>
      <c r="BT36" s="882"/>
      <c r="BU36" s="882"/>
      <c r="BV36" s="882"/>
      <c r="BW36" s="882"/>
      <c r="BX36" s="882"/>
      <c r="BY36" s="882"/>
      <c r="BZ36" s="882"/>
      <c r="CA36" s="882"/>
      <c r="CB36" s="882"/>
      <c r="CC36" s="882"/>
      <c r="CD36" s="882"/>
      <c r="CE36" s="882"/>
      <c r="CF36" s="882"/>
      <c r="CG36" s="882"/>
      <c r="CH36" s="882"/>
      <c r="CI36" s="882"/>
      <c r="CJ36" s="1261"/>
    </row>
    <row r="37" spans="1:88">
      <c r="A37" s="930" t="s">
        <v>412</v>
      </c>
      <c r="B37" s="878">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0</v>
      </c>
      <c r="AB37" s="879">
        <v>0</v>
      </c>
      <c r="AC37" s="879">
        <v>0</v>
      </c>
      <c r="AD37" s="879">
        <v>0</v>
      </c>
      <c r="AE37" s="879">
        <v>0</v>
      </c>
      <c r="AF37" s="879">
        <v>0</v>
      </c>
      <c r="AG37" s="879">
        <v>0</v>
      </c>
      <c r="AH37" s="879">
        <v>0</v>
      </c>
      <c r="AI37" s="879">
        <v>0</v>
      </c>
      <c r="AJ37" s="879">
        <v>0</v>
      </c>
      <c r="AK37" s="879">
        <v>0</v>
      </c>
      <c r="AL37" s="879">
        <v>0</v>
      </c>
      <c r="AM37" s="879">
        <v>0</v>
      </c>
      <c r="AN37" s="879">
        <v>0</v>
      </c>
      <c r="AO37" s="879">
        <v>0</v>
      </c>
      <c r="AP37" s="879">
        <v>0</v>
      </c>
      <c r="AQ37" s="879">
        <v>0</v>
      </c>
      <c r="AR37" s="879">
        <v>0</v>
      </c>
      <c r="AS37" s="879">
        <v>0</v>
      </c>
      <c r="AT37" s="879">
        <v>0</v>
      </c>
      <c r="AU37" s="879">
        <v>0</v>
      </c>
      <c r="AV37" s="879">
        <v>0</v>
      </c>
      <c r="AW37" s="879">
        <v>0</v>
      </c>
      <c r="AX37" s="879">
        <v>0</v>
      </c>
      <c r="AY37" s="879">
        <v>0</v>
      </c>
      <c r="AZ37" s="879">
        <v>0</v>
      </c>
      <c r="BA37" s="879">
        <v>0</v>
      </c>
      <c r="BB37" s="879">
        <v>0</v>
      </c>
      <c r="BC37" s="879">
        <v>0</v>
      </c>
      <c r="BD37" s="879">
        <v>0</v>
      </c>
      <c r="BE37" s="879">
        <v>0</v>
      </c>
      <c r="BF37" s="879">
        <v>0</v>
      </c>
      <c r="BG37" s="879">
        <v>0</v>
      </c>
      <c r="BH37" s="879">
        <v>0</v>
      </c>
      <c r="BI37" s="879">
        <v>0</v>
      </c>
      <c r="BJ37" s="879">
        <v>0</v>
      </c>
      <c r="BK37" s="879">
        <v>0</v>
      </c>
      <c r="BL37" s="879">
        <v>0</v>
      </c>
      <c r="BM37" s="879">
        <v>0</v>
      </c>
      <c r="BN37" s="879">
        <v>0</v>
      </c>
      <c r="BO37" s="879">
        <v>0</v>
      </c>
      <c r="BP37" s="879">
        <v>0</v>
      </c>
      <c r="BQ37" s="879">
        <v>0</v>
      </c>
      <c r="BR37" s="879">
        <v>0</v>
      </c>
      <c r="BS37" s="879">
        <v>0</v>
      </c>
      <c r="BT37" s="879">
        <v>0</v>
      </c>
      <c r="BU37" s="879">
        <v>0</v>
      </c>
      <c r="BV37" s="879">
        <v>0</v>
      </c>
      <c r="BW37" s="879">
        <v>0</v>
      </c>
      <c r="BX37" s="879">
        <v>0</v>
      </c>
      <c r="BY37" s="879">
        <v>0</v>
      </c>
      <c r="BZ37" s="879">
        <v>0</v>
      </c>
      <c r="CA37" s="879">
        <v>0</v>
      </c>
      <c r="CB37" s="879">
        <v>0</v>
      </c>
      <c r="CC37" s="879">
        <v>0</v>
      </c>
      <c r="CD37" s="879">
        <v>0</v>
      </c>
      <c r="CE37" s="879">
        <v>0</v>
      </c>
      <c r="CF37" s="879">
        <v>0</v>
      </c>
      <c r="CG37" s="879">
        <v>0</v>
      </c>
      <c r="CH37" s="879">
        <v>0</v>
      </c>
      <c r="CI37" s="879">
        <v>0</v>
      </c>
      <c r="CJ37" s="1261"/>
    </row>
    <row r="38" spans="1:88">
      <c r="A38" s="931" t="s">
        <v>413</v>
      </c>
      <c r="B38" s="878">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c r="AJ38" s="879">
        <v>0</v>
      </c>
      <c r="AK38" s="879">
        <v>0</v>
      </c>
      <c r="AL38" s="879">
        <v>0</v>
      </c>
      <c r="AM38" s="879">
        <v>0</v>
      </c>
      <c r="AN38" s="879">
        <v>0</v>
      </c>
      <c r="AO38" s="879">
        <v>0</v>
      </c>
      <c r="AP38" s="879">
        <v>0</v>
      </c>
      <c r="AQ38" s="879">
        <v>0</v>
      </c>
      <c r="AR38" s="879">
        <v>0</v>
      </c>
      <c r="AS38" s="879">
        <v>0</v>
      </c>
      <c r="AT38" s="879">
        <v>0</v>
      </c>
      <c r="AU38" s="879">
        <v>0</v>
      </c>
      <c r="AV38" s="879">
        <v>0</v>
      </c>
      <c r="AW38" s="879">
        <v>0</v>
      </c>
      <c r="AX38" s="879">
        <v>0</v>
      </c>
      <c r="AY38" s="879">
        <v>0</v>
      </c>
      <c r="AZ38" s="879">
        <v>0</v>
      </c>
      <c r="BA38" s="879">
        <v>0</v>
      </c>
      <c r="BB38" s="879">
        <v>0</v>
      </c>
      <c r="BC38" s="879">
        <v>0</v>
      </c>
      <c r="BD38" s="879">
        <v>0</v>
      </c>
      <c r="BE38" s="879">
        <v>0</v>
      </c>
      <c r="BF38" s="879">
        <v>0</v>
      </c>
      <c r="BG38" s="879">
        <v>0</v>
      </c>
      <c r="BH38" s="879">
        <v>0</v>
      </c>
      <c r="BI38" s="879">
        <v>0</v>
      </c>
      <c r="BJ38" s="879">
        <v>0</v>
      </c>
      <c r="BK38" s="879">
        <v>0</v>
      </c>
      <c r="BL38" s="879">
        <v>0</v>
      </c>
      <c r="BM38" s="879">
        <v>0</v>
      </c>
      <c r="BN38" s="879">
        <v>0</v>
      </c>
      <c r="BO38" s="879">
        <v>0</v>
      </c>
      <c r="BP38" s="879">
        <v>0</v>
      </c>
      <c r="BQ38" s="879">
        <v>0</v>
      </c>
      <c r="BR38" s="879">
        <v>0</v>
      </c>
      <c r="BS38" s="879">
        <v>0</v>
      </c>
      <c r="BT38" s="879">
        <v>0</v>
      </c>
      <c r="BU38" s="879">
        <v>0</v>
      </c>
      <c r="BV38" s="879">
        <v>0</v>
      </c>
      <c r="BW38" s="879">
        <v>0</v>
      </c>
      <c r="BX38" s="879">
        <v>0</v>
      </c>
      <c r="BY38" s="879">
        <v>0</v>
      </c>
      <c r="BZ38" s="879">
        <v>0</v>
      </c>
      <c r="CA38" s="879">
        <v>0</v>
      </c>
      <c r="CB38" s="879">
        <v>0</v>
      </c>
      <c r="CC38" s="879">
        <v>0</v>
      </c>
      <c r="CD38" s="879">
        <v>0</v>
      </c>
      <c r="CE38" s="879">
        <v>0</v>
      </c>
      <c r="CF38" s="879">
        <v>0</v>
      </c>
      <c r="CG38" s="879">
        <v>0</v>
      </c>
      <c r="CH38" s="879">
        <v>0</v>
      </c>
      <c r="CI38" s="879">
        <v>0</v>
      </c>
      <c r="CJ38" s="1261"/>
    </row>
    <row r="39" spans="1:88">
      <c r="A39" s="931" t="s">
        <v>414</v>
      </c>
      <c r="B39" s="881">
        <v>0</v>
      </c>
      <c r="C39" s="882">
        <v>0</v>
      </c>
      <c r="D39" s="882">
        <v>0</v>
      </c>
      <c r="E39" s="882">
        <v>0</v>
      </c>
      <c r="F39" s="882">
        <v>0</v>
      </c>
      <c r="G39" s="882">
        <v>0</v>
      </c>
      <c r="H39" s="882">
        <v>0</v>
      </c>
      <c r="I39" s="882">
        <v>0</v>
      </c>
      <c r="J39" s="882">
        <v>0</v>
      </c>
      <c r="K39" s="882">
        <v>0</v>
      </c>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v>0</v>
      </c>
      <c r="AB39" s="882">
        <v>0</v>
      </c>
      <c r="AC39" s="882">
        <v>0</v>
      </c>
      <c r="AD39" s="882">
        <v>0</v>
      </c>
      <c r="AE39" s="882">
        <v>0</v>
      </c>
      <c r="AF39" s="882">
        <v>0</v>
      </c>
      <c r="AG39" s="882">
        <v>0</v>
      </c>
      <c r="AH39" s="882">
        <v>0</v>
      </c>
      <c r="AI39" s="882">
        <v>0</v>
      </c>
      <c r="AJ39" s="882">
        <v>0</v>
      </c>
      <c r="AK39" s="882">
        <v>0</v>
      </c>
      <c r="AL39" s="882">
        <v>0</v>
      </c>
      <c r="AM39" s="882">
        <v>0</v>
      </c>
      <c r="AN39" s="882">
        <v>0</v>
      </c>
      <c r="AO39" s="882">
        <v>0</v>
      </c>
      <c r="AP39" s="882">
        <v>0</v>
      </c>
      <c r="AQ39" s="882">
        <v>0</v>
      </c>
      <c r="AR39" s="882">
        <v>0</v>
      </c>
      <c r="AS39" s="882">
        <v>0</v>
      </c>
      <c r="AT39" s="882">
        <v>0</v>
      </c>
      <c r="AU39" s="882">
        <v>0</v>
      </c>
      <c r="AV39" s="882">
        <v>0</v>
      </c>
      <c r="AW39" s="882">
        <v>0</v>
      </c>
      <c r="AX39" s="882">
        <v>0</v>
      </c>
      <c r="AY39" s="882">
        <v>0</v>
      </c>
      <c r="AZ39" s="882">
        <v>0</v>
      </c>
      <c r="BA39" s="882">
        <v>0</v>
      </c>
      <c r="BB39" s="882">
        <v>0</v>
      </c>
      <c r="BC39" s="882">
        <v>0</v>
      </c>
      <c r="BD39" s="882">
        <v>0</v>
      </c>
      <c r="BE39" s="882">
        <v>0</v>
      </c>
      <c r="BF39" s="882">
        <v>0</v>
      </c>
      <c r="BG39" s="882">
        <v>0</v>
      </c>
      <c r="BH39" s="882">
        <v>0</v>
      </c>
      <c r="BI39" s="882">
        <v>0</v>
      </c>
      <c r="BJ39" s="882">
        <v>0</v>
      </c>
      <c r="BK39" s="882">
        <v>0</v>
      </c>
      <c r="BL39" s="882">
        <v>0</v>
      </c>
      <c r="BM39" s="882">
        <v>0</v>
      </c>
      <c r="BN39" s="882">
        <v>0</v>
      </c>
      <c r="BO39" s="882">
        <v>0</v>
      </c>
      <c r="BP39" s="882">
        <v>0</v>
      </c>
      <c r="BQ39" s="882">
        <v>0</v>
      </c>
      <c r="BR39" s="882">
        <v>0</v>
      </c>
      <c r="BS39" s="882">
        <v>0</v>
      </c>
      <c r="BT39" s="882">
        <v>0</v>
      </c>
      <c r="BU39" s="882">
        <v>0</v>
      </c>
      <c r="BV39" s="882">
        <v>0</v>
      </c>
      <c r="BW39" s="882">
        <v>0</v>
      </c>
      <c r="BX39" s="882">
        <v>0</v>
      </c>
      <c r="BY39" s="882">
        <v>0</v>
      </c>
      <c r="BZ39" s="882">
        <v>0</v>
      </c>
      <c r="CA39" s="882">
        <v>0</v>
      </c>
      <c r="CB39" s="882">
        <v>0</v>
      </c>
      <c r="CC39" s="882">
        <v>0</v>
      </c>
      <c r="CD39" s="882">
        <v>0</v>
      </c>
      <c r="CE39" s="882">
        <v>0</v>
      </c>
      <c r="CF39" s="882">
        <v>0</v>
      </c>
      <c r="CG39" s="882">
        <v>0</v>
      </c>
      <c r="CH39" s="882">
        <v>0</v>
      </c>
      <c r="CI39" s="882">
        <v>0</v>
      </c>
      <c r="CJ39" s="1261"/>
    </row>
    <row r="40" spans="1:88">
      <c r="A40" s="931" t="s">
        <v>415</v>
      </c>
      <c r="B40" s="881"/>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c r="AJ40" s="882"/>
      <c r="AK40" s="882"/>
      <c r="AL40" s="882"/>
      <c r="AM40" s="882"/>
      <c r="AN40" s="882"/>
      <c r="AO40" s="882"/>
      <c r="AP40" s="882"/>
      <c r="AQ40" s="882"/>
      <c r="AR40" s="882"/>
      <c r="AS40" s="882"/>
      <c r="AT40" s="882"/>
      <c r="AU40" s="882"/>
      <c r="AV40" s="882"/>
      <c r="AW40" s="882"/>
      <c r="AX40" s="882"/>
      <c r="AY40" s="882"/>
      <c r="AZ40" s="882"/>
      <c r="BA40" s="882"/>
      <c r="BB40" s="882"/>
      <c r="BC40" s="882"/>
      <c r="BD40" s="882"/>
      <c r="BE40" s="882"/>
      <c r="BF40" s="882"/>
      <c r="BG40" s="882"/>
      <c r="BH40" s="882"/>
      <c r="BI40" s="882"/>
      <c r="BJ40" s="882"/>
      <c r="BK40" s="882"/>
      <c r="BL40" s="882"/>
      <c r="BM40" s="882"/>
      <c r="BN40" s="882"/>
      <c r="BO40" s="882"/>
      <c r="BP40" s="882"/>
      <c r="BQ40" s="882"/>
      <c r="BR40" s="882"/>
      <c r="BS40" s="882"/>
      <c r="BT40" s="882"/>
      <c r="BU40" s="882"/>
      <c r="BV40" s="882"/>
      <c r="BW40" s="882"/>
      <c r="BX40" s="882"/>
      <c r="BY40" s="882"/>
      <c r="BZ40" s="882"/>
      <c r="CA40" s="882"/>
      <c r="CB40" s="882"/>
      <c r="CC40" s="882"/>
      <c r="CD40" s="882"/>
      <c r="CE40" s="882"/>
      <c r="CF40" s="882"/>
      <c r="CG40" s="882"/>
      <c r="CH40" s="882"/>
      <c r="CI40" s="882"/>
      <c r="CJ40" s="1261"/>
    </row>
    <row r="41" spans="1:88">
      <c r="A41" s="930" t="s">
        <v>416</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61"/>
    </row>
    <row r="42" spans="1:88">
      <c r="A42" s="935"/>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61"/>
    </row>
    <row r="43" spans="1:88">
      <c r="A43" s="930" t="s">
        <v>417</v>
      </c>
      <c r="B43" s="878">
        <v>0</v>
      </c>
      <c r="C43" s="879">
        <v>0</v>
      </c>
      <c r="D43" s="879">
        <v>0</v>
      </c>
      <c r="E43" s="879">
        <v>0</v>
      </c>
      <c r="F43" s="879">
        <v>0</v>
      </c>
      <c r="G43" s="879">
        <v>0</v>
      </c>
      <c r="H43" s="879">
        <v>0</v>
      </c>
      <c r="I43" s="879">
        <v>0</v>
      </c>
      <c r="J43" s="879">
        <v>0</v>
      </c>
      <c r="K43" s="879">
        <v>0</v>
      </c>
      <c r="L43" s="879">
        <v>0</v>
      </c>
      <c r="M43" s="879">
        <v>0</v>
      </c>
      <c r="N43" s="879">
        <v>0</v>
      </c>
      <c r="O43" s="879">
        <v>0</v>
      </c>
      <c r="P43" s="879">
        <v>0</v>
      </c>
      <c r="Q43" s="879">
        <v>0</v>
      </c>
      <c r="R43" s="879">
        <v>0</v>
      </c>
      <c r="S43" s="879">
        <v>0</v>
      </c>
      <c r="T43" s="879">
        <v>0</v>
      </c>
      <c r="U43" s="879">
        <v>0</v>
      </c>
      <c r="V43" s="879">
        <v>0</v>
      </c>
      <c r="W43" s="879">
        <v>0</v>
      </c>
      <c r="X43" s="879">
        <v>0</v>
      </c>
      <c r="Y43" s="879">
        <v>13249.363449780001</v>
      </c>
      <c r="Z43" s="879">
        <v>13249.363449780001</v>
      </c>
      <c r="AA43" s="879">
        <v>13249.363449780001</v>
      </c>
      <c r="AB43" s="879">
        <v>13249.363449780001</v>
      </c>
      <c r="AC43" s="879">
        <v>13249.363449780001</v>
      </c>
      <c r="AD43" s="879">
        <v>13249.363449780001</v>
      </c>
      <c r="AE43" s="879">
        <v>0</v>
      </c>
      <c r="AF43" s="879">
        <v>0</v>
      </c>
      <c r="AG43" s="879">
        <v>0</v>
      </c>
      <c r="AH43" s="879">
        <v>0</v>
      </c>
      <c r="AI43" s="879">
        <v>0</v>
      </c>
      <c r="AJ43" s="879">
        <v>0</v>
      </c>
      <c r="AK43" s="879">
        <v>0</v>
      </c>
      <c r="AL43" s="879">
        <v>0</v>
      </c>
      <c r="AM43" s="879">
        <v>0</v>
      </c>
      <c r="AN43" s="879">
        <v>0</v>
      </c>
      <c r="AO43" s="879">
        <v>0</v>
      </c>
      <c r="AP43" s="879">
        <v>0</v>
      </c>
      <c r="AQ43" s="879">
        <v>0</v>
      </c>
      <c r="AR43" s="879">
        <v>0</v>
      </c>
      <c r="AS43" s="879">
        <v>0</v>
      </c>
      <c r="AT43" s="879">
        <v>0</v>
      </c>
      <c r="AU43" s="879">
        <v>0</v>
      </c>
      <c r="AV43" s="879">
        <v>0</v>
      </c>
      <c r="AW43" s="879">
        <v>0</v>
      </c>
      <c r="AX43" s="879">
        <v>0</v>
      </c>
      <c r="AY43" s="879">
        <v>0</v>
      </c>
      <c r="AZ43" s="879">
        <v>0</v>
      </c>
      <c r="BA43" s="879">
        <v>0</v>
      </c>
      <c r="BB43" s="879">
        <v>0</v>
      </c>
      <c r="BC43" s="879">
        <v>0</v>
      </c>
      <c r="BD43" s="879">
        <v>0</v>
      </c>
      <c r="BE43" s="879">
        <v>0</v>
      </c>
      <c r="BF43" s="879">
        <v>0</v>
      </c>
      <c r="BG43" s="879">
        <v>27.260754840000001</v>
      </c>
      <c r="BH43" s="879">
        <v>54.499325599999999</v>
      </c>
      <c r="BI43" s="879">
        <v>0</v>
      </c>
      <c r="BJ43" s="879">
        <v>0</v>
      </c>
      <c r="BK43" s="879">
        <v>0</v>
      </c>
      <c r="BL43" s="879">
        <v>0</v>
      </c>
      <c r="BM43" s="879">
        <v>0</v>
      </c>
      <c r="BN43" s="879">
        <v>0</v>
      </c>
      <c r="BO43" s="879">
        <v>0</v>
      </c>
      <c r="BP43" s="879">
        <v>0</v>
      </c>
      <c r="BQ43" s="879">
        <v>0</v>
      </c>
      <c r="BR43" s="879">
        <v>0</v>
      </c>
      <c r="BS43" s="879">
        <v>0</v>
      </c>
      <c r="BT43" s="879">
        <v>0</v>
      </c>
      <c r="BU43" s="879">
        <v>23578.282826840001</v>
      </c>
      <c r="BV43" s="879">
        <v>33009.86461697</v>
      </c>
      <c r="BW43" s="879">
        <v>26006.187493369998</v>
      </c>
      <c r="BX43" s="879">
        <v>23587.728207849999</v>
      </c>
      <c r="BY43" s="879">
        <v>23587.728207849999</v>
      </c>
      <c r="BZ43" s="879">
        <v>23587.728207849999</v>
      </c>
      <c r="CA43" s="879">
        <v>23587.728207849999</v>
      </c>
      <c r="CB43" s="879">
        <v>23587.728207849999</v>
      </c>
      <c r="CC43" s="879">
        <v>23587.728207849999</v>
      </c>
      <c r="CD43" s="879">
        <v>23587.728207849999</v>
      </c>
      <c r="CE43" s="879">
        <v>23587.728207849999</v>
      </c>
      <c r="CF43" s="879">
        <v>23587.728207849999</v>
      </c>
      <c r="CG43" s="879">
        <v>25590.346310739998</v>
      </c>
      <c r="CH43" s="879">
        <v>25588.014388</v>
      </c>
      <c r="CI43" s="879">
        <v>25588.014388</v>
      </c>
      <c r="CJ43" s="1261"/>
    </row>
    <row r="44" spans="1:88">
      <c r="A44" s="930" t="s">
        <v>418</v>
      </c>
      <c r="B44" s="878">
        <v>0</v>
      </c>
      <c r="C44" s="879">
        <v>0</v>
      </c>
      <c r="D44" s="879">
        <v>0</v>
      </c>
      <c r="E44" s="879">
        <v>0</v>
      </c>
      <c r="F44" s="879">
        <v>0</v>
      </c>
      <c r="G44" s="879">
        <v>0</v>
      </c>
      <c r="H44" s="879">
        <v>0</v>
      </c>
      <c r="I44" s="879">
        <v>0</v>
      </c>
      <c r="J44" s="879">
        <v>0</v>
      </c>
      <c r="K44" s="879">
        <v>0</v>
      </c>
      <c r="L44" s="879">
        <v>0</v>
      </c>
      <c r="M44" s="879">
        <v>0</v>
      </c>
      <c r="N44" s="879">
        <v>0</v>
      </c>
      <c r="O44" s="879">
        <v>0</v>
      </c>
      <c r="P44" s="879">
        <v>0</v>
      </c>
      <c r="Q44" s="879">
        <v>0</v>
      </c>
      <c r="R44" s="879">
        <v>0</v>
      </c>
      <c r="S44" s="879">
        <v>0</v>
      </c>
      <c r="T44" s="879">
        <v>0</v>
      </c>
      <c r="U44" s="879">
        <v>0</v>
      </c>
      <c r="V44" s="879">
        <v>0</v>
      </c>
      <c r="W44" s="879">
        <v>0</v>
      </c>
      <c r="X44" s="879">
        <v>0</v>
      </c>
      <c r="Y44" s="879">
        <v>0</v>
      </c>
      <c r="Z44" s="879">
        <v>0</v>
      </c>
      <c r="AA44" s="879">
        <v>0</v>
      </c>
      <c r="AB44" s="879">
        <v>0</v>
      </c>
      <c r="AC44" s="879">
        <v>0</v>
      </c>
      <c r="AD44" s="879">
        <v>0</v>
      </c>
      <c r="AE44" s="879">
        <v>0</v>
      </c>
      <c r="AF44" s="879">
        <v>0</v>
      </c>
      <c r="AG44" s="879">
        <v>0</v>
      </c>
      <c r="AH44" s="879">
        <v>0</v>
      </c>
      <c r="AI44" s="879">
        <v>0</v>
      </c>
      <c r="AJ44" s="879">
        <v>0</v>
      </c>
      <c r="AK44" s="879">
        <v>0</v>
      </c>
      <c r="AL44" s="879">
        <v>0</v>
      </c>
      <c r="AM44" s="879">
        <v>0</v>
      </c>
      <c r="AN44" s="879">
        <v>0</v>
      </c>
      <c r="AO44" s="879">
        <v>0</v>
      </c>
      <c r="AP44" s="879">
        <v>0</v>
      </c>
      <c r="AQ44" s="879">
        <v>0</v>
      </c>
      <c r="AR44" s="879">
        <v>0</v>
      </c>
      <c r="AS44" s="879">
        <v>0</v>
      </c>
      <c r="AT44" s="879">
        <v>0</v>
      </c>
      <c r="AU44" s="879">
        <v>0</v>
      </c>
      <c r="AV44" s="879">
        <v>0</v>
      </c>
      <c r="AW44" s="879">
        <v>0</v>
      </c>
      <c r="AX44" s="879">
        <v>0</v>
      </c>
      <c r="AY44" s="879">
        <v>0</v>
      </c>
      <c r="AZ44" s="879">
        <v>0</v>
      </c>
      <c r="BA44" s="879">
        <v>0</v>
      </c>
      <c r="BB44" s="879">
        <v>0</v>
      </c>
      <c r="BC44" s="879">
        <v>0</v>
      </c>
      <c r="BD44" s="879">
        <v>0</v>
      </c>
      <c r="BE44" s="879">
        <v>0</v>
      </c>
      <c r="BF44" s="879">
        <v>0</v>
      </c>
      <c r="BG44" s="879">
        <v>0</v>
      </c>
      <c r="BH44" s="879">
        <v>0</v>
      </c>
      <c r="BI44" s="879">
        <v>0</v>
      </c>
      <c r="BJ44" s="879">
        <v>0</v>
      </c>
      <c r="BK44" s="879">
        <v>0</v>
      </c>
      <c r="BL44" s="879">
        <v>0</v>
      </c>
      <c r="BM44" s="879">
        <v>0</v>
      </c>
      <c r="BN44" s="879">
        <v>0</v>
      </c>
      <c r="BO44" s="879">
        <v>0</v>
      </c>
      <c r="BP44" s="879">
        <v>0</v>
      </c>
      <c r="BQ44" s="879">
        <v>0</v>
      </c>
      <c r="BR44" s="879">
        <v>0</v>
      </c>
      <c r="BS44" s="879">
        <v>0</v>
      </c>
      <c r="BT44" s="879">
        <v>0</v>
      </c>
      <c r="BU44" s="879">
        <v>23574.952628999999</v>
      </c>
      <c r="BV44" s="879">
        <v>30602.809567169999</v>
      </c>
      <c r="BW44" s="879">
        <v>23587.728207849999</v>
      </c>
      <c r="BX44" s="879">
        <v>23587.728207849999</v>
      </c>
      <c r="BY44" s="879">
        <v>23587.728207849999</v>
      </c>
      <c r="BZ44" s="879">
        <v>23587.728207849999</v>
      </c>
      <c r="CA44" s="879">
        <v>23587.728207849999</v>
      </c>
      <c r="CB44" s="879">
        <v>23587.728207849999</v>
      </c>
      <c r="CC44" s="879">
        <v>23587.728207849999</v>
      </c>
      <c r="CD44" s="879">
        <v>23587.728207849999</v>
      </c>
      <c r="CE44" s="879">
        <v>23587.728207849999</v>
      </c>
      <c r="CF44" s="879">
        <v>23587.728207849999</v>
      </c>
      <c r="CG44" s="879">
        <v>25588.014388</v>
      </c>
      <c r="CH44" s="879">
        <v>25588.014388</v>
      </c>
      <c r="CI44" s="879">
        <v>25588.014388</v>
      </c>
      <c r="CJ44" s="1261"/>
    </row>
    <row r="45" spans="1:88">
      <c r="A45" s="931" t="s">
        <v>419</v>
      </c>
      <c r="B45" s="881">
        <v>0</v>
      </c>
      <c r="C45" s="882">
        <v>0</v>
      </c>
      <c r="D45" s="882">
        <v>0</v>
      </c>
      <c r="E45" s="882">
        <v>0</v>
      </c>
      <c r="F45" s="882">
        <v>0</v>
      </c>
      <c r="G45" s="882">
        <v>0</v>
      </c>
      <c r="H45" s="882">
        <v>0</v>
      </c>
      <c r="I45" s="882">
        <v>0</v>
      </c>
      <c r="J45" s="882">
        <v>0</v>
      </c>
      <c r="K45" s="882">
        <v>0</v>
      </c>
      <c r="L45" s="882">
        <v>0</v>
      </c>
      <c r="M45" s="882">
        <v>0</v>
      </c>
      <c r="N45" s="882">
        <v>0</v>
      </c>
      <c r="O45" s="882">
        <v>0</v>
      </c>
      <c r="P45" s="882">
        <v>0</v>
      </c>
      <c r="Q45" s="882">
        <v>0</v>
      </c>
      <c r="R45" s="882">
        <v>0</v>
      </c>
      <c r="S45" s="882">
        <v>0</v>
      </c>
      <c r="T45" s="882">
        <v>0</v>
      </c>
      <c r="U45" s="882">
        <v>0</v>
      </c>
      <c r="V45" s="882">
        <v>0</v>
      </c>
      <c r="W45" s="882">
        <v>0</v>
      </c>
      <c r="X45" s="882">
        <v>0</v>
      </c>
      <c r="Y45" s="882">
        <v>0</v>
      </c>
      <c r="Z45" s="882">
        <v>0</v>
      </c>
      <c r="AA45" s="882">
        <v>0</v>
      </c>
      <c r="AB45" s="882">
        <v>0</v>
      </c>
      <c r="AC45" s="882">
        <v>0</v>
      </c>
      <c r="AD45" s="882">
        <v>0</v>
      </c>
      <c r="AE45" s="882">
        <v>0</v>
      </c>
      <c r="AF45" s="882">
        <v>0</v>
      </c>
      <c r="AG45" s="882">
        <v>0</v>
      </c>
      <c r="AH45" s="882">
        <v>0</v>
      </c>
      <c r="AI45" s="882">
        <v>0</v>
      </c>
      <c r="AJ45" s="882">
        <v>0</v>
      </c>
      <c r="AK45" s="882">
        <v>0</v>
      </c>
      <c r="AL45" s="882">
        <v>0</v>
      </c>
      <c r="AM45" s="882">
        <v>0</v>
      </c>
      <c r="AN45" s="882">
        <v>0</v>
      </c>
      <c r="AO45" s="882">
        <v>0</v>
      </c>
      <c r="AP45" s="882">
        <v>0</v>
      </c>
      <c r="AQ45" s="882">
        <v>0</v>
      </c>
      <c r="AR45" s="882">
        <v>0</v>
      </c>
      <c r="AS45" s="882">
        <v>0</v>
      </c>
      <c r="AT45" s="882">
        <v>0</v>
      </c>
      <c r="AU45" s="882">
        <v>0</v>
      </c>
      <c r="AV45" s="882">
        <v>0</v>
      </c>
      <c r="AW45" s="882">
        <v>0</v>
      </c>
      <c r="AX45" s="882">
        <v>0</v>
      </c>
      <c r="AY45" s="882">
        <v>0</v>
      </c>
      <c r="AZ45" s="882">
        <v>0</v>
      </c>
      <c r="BA45" s="882">
        <v>0</v>
      </c>
      <c r="BB45" s="882">
        <v>0</v>
      </c>
      <c r="BC45" s="882">
        <v>0</v>
      </c>
      <c r="BD45" s="882">
        <v>0</v>
      </c>
      <c r="BE45" s="882">
        <v>0</v>
      </c>
      <c r="BF45" s="882">
        <v>0</v>
      </c>
      <c r="BG45" s="882">
        <v>0</v>
      </c>
      <c r="BH45" s="882">
        <v>0</v>
      </c>
      <c r="BI45" s="882">
        <v>0</v>
      </c>
      <c r="BJ45" s="882">
        <v>0</v>
      </c>
      <c r="BK45" s="882">
        <v>0</v>
      </c>
      <c r="BL45" s="882">
        <v>0</v>
      </c>
      <c r="BM45" s="882">
        <v>0</v>
      </c>
      <c r="BN45" s="882">
        <v>0</v>
      </c>
      <c r="BO45" s="882">
        <v>0</v>
      </c>
      <c r="BP45" s="882">
        <v>0</v>
      </c>
      <c r="BQ45" s="882">
        <v>0</v>
      </c>
      <c r="BR45" s="882">
        <v>0</v>
      </c>
      <c r="BS45" s="882">
        <v>0</v>
      </c>
      <c r="BT45" s="882">
        <v>0</v>
      </c>
      <c r="BU45" s="882">
        <v>23574.952628999999</v>
      </c>
      <c r="BV45" s="882">
        <v>30602.809567169999</v>
      </c>
      <c r="BW45" s="882">
        <v>23587.728207849999</v>
      </c>
      <c r="BX45" s="882">
        <v>23587.728207849999</v>
      </c>
      <c r="BY45" s="882">
        <v>23587.728207849999</v>
      </c>
      <c r="BZ45" s="882">
        <v>23587.728207849999</v>
      </c>
      <c r="CA45" s="882">
        <v>23587.728207849999</v>
      </c>
      <c r="CB45" s="882">
        <v>23587.728207849999</v>
      </c>
      <c r="CC45" s="882">
        <v>23587.728207849999</v>
      </c>
      <c r="CD45" s="882">
        <v>23587.728207849999</v>
      </c>
      <c r="CE45" s="882">
        <v>23587.728207849999</v>
      </c>
      <c r="CF45" s="882">
        <v>23587.728207849999</v>
      </c>
      <c r="CG45" s="882">
        <v>25588.014388</v>
      </c>
      <c r="CH45" s="882">
        <v>25588.014388</v>
      </c>
      <c r="CI45" s="882">
        <v>25588.014388</v>
      </c>
      <c r="CJ45" s="1261"/>
    </row>
    <row r="46" spans="1:88">
      <c r="A46" s="931" t="s">
        <v>420</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61"/>
    </row>
    <row r="47" spans="1:88">
      <c r="A47" s="930" t="s">
        <v>421</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v>13249.363449780001</v>
      </c>
      <c r="Z47" s="882">
        <v>13249.363449780001</v>
      </c>
      <c r="AA47" s="882">
        <v>13249.363449780001</v>
      </c>
      <c r="AB47" s="882">
        <v>13249.363449780001</v>
      </c>
      <c r="AC47" s="882">
        <v>13249.363449780001</v>
      </c>
      <c r="AD47" s="882">
        <v>13249.363449780001</v>
      </c>
      <c r="AE47" s="882">
        <v>0</v>
      </c>
      <c r="AF47" s="882">
        <v>0</v>
      </c>
      <c r="AG47" s="882">
        <v>0</v>
      </c>
      <c r="AH47" s="882">
        <v>0</v>
      </c>
      <c r="AI47" s="882">
        <v>0</v>
      </c>
      <c r="AJ47" s="882">
        <v>0</v>
      </c>
      <c r="AK47" s="882">
        <v>0</v>
      </c>
      <c r="AL47" s="882">
        <v>0</v>
      </c>
      <c r="AM47" s="882">
        <v>0</v>
      </c>
      <c r="AN47" s="882">
        <v>0</v>
      </c>
      <c r="AO47" s="882">
        <v>0</v>
      </c>
      <c r="AP47" s="882">
        <v>0</v>
      </c>
      <c r="AQ47" s="882">
        <v>0</v>
      </c>
      <c r="AR47" s="882">
        <v>0</v>
      </c>
      <c r="AS47" s="882">
        <v>0</v>
      </c>
      <c r="AT47" s="882">
        <v>0</v>
      </c>
      <c r="AU47" s="882">
        <v>0</v>
      </c>
      <c r="AV47" s="882">
        <v>0</v>
      </c>
      <c r="AW47" s="882">
        <v>0</v>
      </c>
      <c r="AX47" s="882">
        <v>0</v>
      </c>
      <c r="AY47" s="882">
        <v>0</v>
      </c>
      <c r="AZ47" s="882">
        <v>0</v>
      </c>
      <c r="BA47" s="882">
        <v>0</v>
      </c>
      <c r="BB47" s="882">
        <v>0</v>
      </c>
      <c r="BC47" s="882">
        <v>0</v>
      </c>
      <c r="BD47" s="882">
        <v>0</v>
      </c>
      <c r="BE47" s="882">
        <v>0</v>
      </c>
      <c r="BF47" s="882">
        <v>0</v>
      </c>
      <c r="BG47" s="882">
        <v>27.260754840000001</v>
      </c>
      <c r="BH47" s="882">
        <v>54.499325599999999</v>
      </c>
      <c r="BI47" s="882">
        <v>0</v>
      </c>
      <c r="BJ47" s="882">
        <v>0</v>
      </c>
      <c r="BK47" s="882">
        <v>0</v>
      </c>
      <c r="BL47" s="882">
        <v>0</v>
      </c>
      <c r="BM47" s="882">
        <v>0</v>
      </c>
      <c r="BN47" s="882">
        <v>0</v>
      </c>
      <c r="BO47" s="882">
        <v>0</v>
      </c>
      <c r="BP47" s="882">
        <v>0</v>
      </c>
      <c r="BQ47" s="882">
        <v>0</v>
      </c>
      <c r="BR47" s="882">
        <v>0</v>
      </c>
      <c r="BS47" s="882">
        <v>0</v>
      </c>
      <c r="BT47" s="882">
        <v>0</v>
      </c>
      <c r="BU47" s="882">
        <v>3.3301978399999999</v>
      </c>
      <c r="BV47" s="882">
        <v>2407.0550498000002</v>
      </c>
      <c r="BW47" s="882">
        <v>2418.4592855199999</v>
      </c>
      <c r="BX47" s="882">
        <v>0</v>
      </c>
      <c r="BY47" s="882">
        <v>0</v>
      </c>
      <c r="BZ47" s="882">
        <v>0</v>
      </c>
      <c r="CA47" s="882">
        <v>0</v>
      </c>
      <c r="CB47" s="882">
        <v>0</v>
      </c>
      <c r="CC47" s="882">
        <v>0</v>
      </c>
      <c r="CD47" s="882">
        <v>0</v>
      </c>
      <c r="CE47" s="882">
        <v>0</v>
      </c>
      <c r="CF47" s="882">
        <v>0</v>
      </c>
      <c r="CG47" s="882">
        <v>2.3319227400000004</v>
      </c>
      <c r="CH47" s="882">
        <v>0</v>
      </c>
      <c r="CI47" s="882">
        <v>0</v>
      </c>
      <c r="CJ47" s="1261"/>
    </row>
    <row r="48" spans="1:88">
      <c r="A48" s="935"/>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61"/>
    </row>
    <row r="49" spans="1:88">
      <c r="A49" s="930" t="s">
        <v>422</v>
      </c>
      <c r="B49" s="881">
        <v>7477.70643045</v>
      </c>
      <c r="C49" s="882">
        <v>9546.3117740199996</v>
      </c>
      <c r="D49" s="882">
        <v>9492.4305377700002</v>
      </c>
      <c r="E49" s="882">
        <v>9500.1454309799992</v>
      </c>
      <c r="F49" s="882">
        <v>9519.097395159999</v>
      </c>
      <c r="G49" s="882">
        <v>9489.8642715499991</v>
      </c>
      <c r="H49" s="882">
        <v>9489.8642715499991</v>
      </c>
      <c r="I49" s="882">
        <v>9496.5952617000003</v>
      </c>
      <c r="J49" s="882">
        <v>9502.0642767000008</v>
      </c>
      <c r="K49" s="882">
        <v>9495.2562913799993</v>
      </c>
      <c r="L49" s="882">
        <v>9738.4525885499988</v>
      </c>
      <c r="M49" s="882">
        <v>7418.7112658300002</v>
      </c>
      <c r="N49" s="882">
        <v>7950.4352625000001</v>
      </c>
      <c r="O49" s="882">
        <v>7411.1270844499995</v>
      </c>
      <c r="P49" s="882">
        <v>7414.3812594499996</v>
      </c>
      <c r="Q49" s="882">
        <v>7416.1923038599998</v>
      </c>
      <c r="R49" s="882">
        <v>7440.0060298199996</v>
      </c>
      <c r="S49" s="882">
        <v>7420.9843431400004</v>
      </c>
      <c r="T49" s="882">
        <v>7420.9843431400004</v>
      </c>
      <c r="U49" s="882">
        <v>7420.9843431400004</v>
      </c>
      <c r="V49" s="882">
        <v>7444.1513487600005</v>
      </c>
      <c r="W49" s="882">
        <v>7446.0741072299998</v>
      </c>
      <c r="X49" s="882">
        <v>7422.0237371899993</v>
      </c>
      <c r="Y49" s="882">
        <v>1685.8912722299999</v>
      </c>
      <c r="Z49" s="882">
        <v>1719.6371319</v>
      </c>
      <c r="AA49" s="882">
        <v>2321.1984222600004</v>
      </c>
      <c r="AB49" s="882">
        <v>2399.3274783500001</v>
      </c>
      <c r="AC49" s="882">
        <v>2536.8497721399999</v>
      </c>
      <c r="AD49" s="882">
        <v>2528.70842937</v>
      </c>
      <c r="AE49" s="882">
        <v>35650.045125239994</v>
      </c>
      <c r="AF49" s="882">
        <v>35951.186343629997</v>
      </c>
      <c r="AG49" s="882">
        <v>35858.866479420001</v>
      </c>
      <c r="AH49" s="882">
        <v>35466.941235860002</v>
      </c>
      <c r="AI49" s="882">
        <v>35462.176700210002</v>
      </c>
      <c r="AJ49" s="882">
        <v>35616.146564219998</v>
      </c>
      <c r="AK49" s="882">
        <v>40453.342698580003</v>
      </c>
      <c r="AL49" s="882">
        <v>39958.847788139996</v>
      </c>
      <c r="AM49" s="882">
        <v>39969.203420949998</v>
      </c>
      <c r="AN49" s="882">
        <v>40335.510218589996</v>
      </c>
      <c r="AO49" s="882">
        <v>40464.575009559994</v>
      </c>
      <c r="AP49" s="882">
        <v>40524.651490879995</v>
      </c>
      <c r="AQ49" s="882">
        <v>19788.236179389998</v>
      </c>
      <c r="AR49" s="882">
        <v>19310.693433640001</v>
      </c>
      <c r="AS49" s="882">
        <v>19800.299725659999</v>
      </c>
      <c r="AT49" s="882">
        <v>19896.943008580001</v>
      </c>
      <c r="AU49" s="882">
        <v>19888.961436470003</v>
      </c>
      <c r="AV49" s="882">
        <v>19939.003564099999</v>
      </c>
      <c r="AW49" s="882">
        <v>29668.590053619999</v>
      </c>
      <c r="AX49" s="882">
        <v>30617.31806225</v>
      </c>
      <c r="AY49" s="882">
        <v>29567.307443669997</v>
      </c>
      <c r="AZ49" s="882">
        <v>29600.670235789999</v>
      </c>
      <c r="BA49" s="882">
        <v>29688.853473610001</v>
      </c>
      <c r="BB49" s="882">
        <v>29656.57599944</v>
      </c>
      <c r="BC49" s="882">
        <v>29558.877117430002</v>
      </c>
      <c r="BD49" s="882">
        <v>29594.173884520002</v>
      </c>
      <c r="BE49" s="882">
        <v>29443.321060860002</v>
      </c>
      <c r="BF49" s="882">
        <v>29412.153097409999</v>
      </c>
      <c r="BG49" s="882">
        <v>29407.83508144</v>
      </c>
      <c r="BH49" s="882">
        <v>29344.81523702</v>
      </c>
      <c r="BI49" s="882">
        <v>29265.45692362</v>
      </c>
      <c r="BJ49" s="882">
        <v>29240.16527455</v>
      </c>
      <c r="BK49" s="882">
        <v>29260.734834880001</v>
      </c>
      <c r="BL49" s="882">
        <v>29376.808436089999</v>
      </c>
      <c r="BM49" s="882">
        <v>29534.017796299999</v>
      </c>
      <c r="BN49" s="882">
        <v>29531.210078979999</v>
      </c>
      <c r="BO49" s="882">
        <v>29478.013717229998</v>
      </c>
      <c r="BP49" s="882">
        <v>29359.522679819998</v>
      </c>
      <c r="BQ49" s="882">
        <v>29343.3592699</v>
      </c>
      <c r="BR49" s="882">
        <v>29314.704428360001</v>
      </c>
      <c r="BS49" s="882">
        <v>29262.723795220001</v>
      </c>
      <c r="BT49" s="882">
        <v>29229.316045400003</v>
      </c>
      <c r="BU49" s="882">
        <v>5541.8179451999995</v>
      </c>
      <c r="BV49" s="882">
        <v>5478.16172628</v>
      </c>
      <c r="BW49" s="882">
        <v>5403.9763704799998</v>
      </c>
      <c r="BX49" s="882">
        <v>5203.1245555400001</v>
      </c>
      <c r="BY49" s="882">
        <v>5340.3802355500002</v>
      </c>
      <c r="BZ49" s="882">
        <v>5517.8032254199998</v>
      </c>
      <c r="CA49" s="882">
        <v>5555.4271923300003</v>
      </c>
      <c r="CB49" s="882">
        <v>5635.9716678100003</v>
      </c>
      <c r="CC49" s="882">
        <v>5714.0753943599993</v>
      </c>
      <c r="CD49" s="882">
        <v>5951.4390022099997</v>
      </c>
      <c r="CE49" s="882">
        <v>6083.37735892</v>
      </c>
      <c r="CF49" s="882">
        <v>5994.1535956300004</v>
      </c>
      <c r="CG49" s="882">
        <v>5914.5649834799997</v>
      </c>
      <c r="CH49" s="882">
        <v>5812.6456687099999</v>
      </c>
      <c r="CI49" s="882">
        <v>6549.9875237899996</v>
      </c>
      <c r="CJ49" s="1261"/>
    </row>
    <row r="50" spans="1:88">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61"/>
    </row>
    <row r="51" spans="1:88">
      <c r="A51" s="930" t="s">
        <v>423</v>
      </c>
      <c r="B51" s="878">
        <v>85783.117405609999</v>
      </c>
      <c r="C51" s="879">
        <v>74172.371175640001</v>
      </c>
      <c r="D51" s="879">
        <v>45166.01044133</v>
      </c>
      <c r="E51" s="879">
        <v>31298.082661369997</v>
      </c>
      <c r="F51" s="879">
        <v>40599.566882710002</v>
      </c>
      <c r="G51" s="879">
        <v>73808.215608689992</v>
      </c>
      <c r="H51" s="879">
        <v>42834.585143279997</v>
      </c>
      <c r="I51" s="879">
        <v>111316.8848385</v>
      </c>
      <c r="J51" s="879">
        <v>55382.486511900002</v>
      </c>
      <c r="K51" s="879">
        <v>64778.164837089993</v>
      </c>
      <c r="L51" s="879">
        <v>104943.31512432001</v>
      </c>
      <c r="M51" s="879">
        <v>67171.897830510003</v>
      </c>
      <c r="N51" s="879">
        <v>108550.77238832001</v>
      </c>
      <c r="O51" s="879">
        <v>148792.74931422001</v>
      </c>
      <c r="P51" s="879">
        <v>154362.19374595</v>
      </c>
      <c r="Q51" s="879">
        <v>93491.009683380005</v>
      </c>
      <c r="R51" s="879">
        <v>109726.00104824001</v>
      </c>
      <c r="S51" s="879">
        <v>113072.38068273</v>
      </c>
      <c r="T51" s="879">
        <v>108038.50539008</v>
      </c>
      <c r="U51" s="879">
        <v>521366.02940867998</v>
      </c>
      <c r="V51" s="879">
        <v>505680.64743478998</v>
      </c>
      <c r="W51" s="879">
        <v>1139035.4850425199</v>
      </c>
      <c r="X51" s="879">
        <v>718565.48464937997</v>
      </c>
      <c r="Y51" s="879">
        <v>684807.67394975002</v>
      </c>
      <c r="Z51" s="879">
        <v>725521.74770476995</v>
      </c>
      <c r="AA51" s="879">
        <v>754582.61387573997</v>
      </c>
      <c r="AB51" s="879">
        <v>680639.54444278998</v>
      </c>
      <c r="AC51" s="879">
        <v>707850.23381423997</v>
      </c>
      <c r="AD51" s="879">
        <v>747432.99493320996</v>
      </c>
      <c r="AE51" s="879">
        <v>752246.25692693994</v>
      </c>
      <c r="AF51" s="879">
        <v>725485.67657513998</v>
      </c>
      <c r="AG51" s="879">
        <v>745304.7584083901</v>
      </c>
      <c r="AH51" s="879">
        <v>748061.39823240996</v>
      </c>
      <c r="AI51" s="879">
        <v>727294.31356750999</v>
      </c>
      <c r="AJ51" s="879">
        <v>734019.89483667002</v>
      </c>
      <c r="AK51" s="879">
        <v>765453.22340387001</v>
      </c>
      <c r="AL51" s="879">
        <v>806572.8833958999</v>
      </c>
      <c r="AM51" s="879">
        <v>804612.39717946004</v>
      </c>
      <c r="AN51" s="879">
        <v>876774.25059359998</v>
      </c>
      <c r="AO51" s="879">
        <v>874489.30735741998</v>
      </c>
      <c r="AP51" s="879">
        <v>934129.17626206006</v>
      </c>
      <c r="AQ51" s="879">
        <v>748162.85758571001</v>
      </c>
      <c r="AR51" s="879">
        <v>874382.28048967</v>
      </c>
      <c r="AS51" s="879">
        <v>1054172.2475478901</v>
      </c>
      <c r="AT51" s="879">
        <v>1403508.5209550802</v>
      </c>
      <c r="AU51" s="879">
        <v>1148284.89462383</v>
      </c>
      <c r="AV51" s="879">
        <v>1252155.3202418699</v>
      </c>
      <c r="AW51" s="879">
        <v>793048.99948760995</v>
      </c>
      <c r="AX51" s="879">
        <v>852237.80959578999</v>
      </c>
      <c r="AY51" s="879">
        <v>1056375.8505198499</v>
      </c>
      <c r="AZ51" s="879">
        <v>978225.78670819988</v>
      </c>
      <c r="BA51" s="879">
        <v>929302.90068027994</v>
      </c>
      <c r="BB51" s="879">
        <v>923041.21229087014</v>
      </c>
      <c r="BC51" s="879">
        <v>1110570.2082905199</v>
      </c>
      <c r="BD51" s="879">
        <v>1143127.17386277</v>
      </c>
      <c r="BE51" s="879">
        <v>1129851.69072332</v>
      </c>
      <c r="BF51" s="879">
        <v>1138829.2177978698</v>
      </c>
      <c r="BG51" s="879">
        <v>1100543.8064071899</v>
      </c>
      <c r="BH51" s="879">
        <v>1045669.9890135799</v>
      </c>
      <c r="BI51" s="879">
        <v>1052555.9801955901</v>
      </c>
      <c r="BJ51" s="879">
        <v>1061300.04901459</v>
      </c>
      <c r="BK51" s="879">
        <v>1210844.5482234498</v>
      </c>
      <c r="BL51" s="879">
        <v>1208393.1710331901</v>
      </c>
      <c r="BM51" s="879">
        <v>1156633.89996012</v>
      </c>
      <c r="BN51" s="879">
        <v>1152706.0677566901</v>
      </c>
      <c r="BO51" s="879">
        <v>915469.72505154996</v>
      </c>
      <c r="BP51" s="879">
        <v>1178623.87701639</v>
      </c>
      <c r="BQ51" s="879">
        <v>952935.87128752994</v>
      </c>
      <c r="BR51" s="879">
        <v>977181.50107538991</v>
      </c>
      <c r="BS51" s="879">
        <v>1001001.2097289299</v>
      </c>
      <c r="BT51" s="879">
        <v>1028029.15773209</v>
      </c>
      <c r="BU51" s="879">
        <v>806531.55308351002</v>
      </c>
      <c r="BV51" s="879">
        <v>1030152.40253404</v>
      </c>
      <c r="BW51" s="879">
        <v>1669407.95173686</v>
      </c>
      <c r="BX51" s="879">
        <v>2447996.8021555501</v>
      </c>
      <c r="BY51" s="879">
        <v>1239975.93290923</v>
      </c>
      <c r="BZ51" s="879">
        <v>963197.02435796009</v>
      </c>
      <c r="CA51" s="879">
        <v>993896.52207897999</v>
      </c>
      <c r="CB51" s="879">
        <v>988906.58545042004</v>
      </c>
      <c r="CC51" s="879">
        <v>992877.41394100001</v>
      </c>
      <c r="CD51" s="879">
        <v>986668.77859470993</v>
      </c>
      <c r="CE51" s="879">
        <v>998519.6001399199</v>
      </c>
      <c r="CF51" s="879">
        <v>1046659.72607545</v>
      </c>
      <c r="CG51" s="879">
        <v>774249.00238026003</v>
      </c>
      <c r="CH51" s="879">
        <v>781738.88333263004</v>
      </c>
      <c r="CI51" s="879">
        <v>783311.43364249996</v>
      </c>
      <c r="CJ51" s="1261"/>
    </row>
    <row r="52" spans="1:88">
      <c r="A52" s="931" t="s">
        <v>424</v>
      </c>
      <c r="B52" s="881">
        <v>10000</v>
      </c>
      <c r="C52" s="882">
        <v>10000</v>
      </c>
      <c r="D52" s="882">
        <v>10000</v>
      </c>
      <c r="E52" s="882">
        <v>10000</v>
      </c>
      <c r="F52" s="882">
        <v>10000</v>
      </c>
      <c r="G52" s="882">
        <v>10000</v>
      </c>
      <c r="H52" s="882">
        <v>10000</v>
      </c>
      <c r="I52" s="882">
        <v>10000</v>
      </c>
      <c r="J52" s="882">
        <v>10000</v>
      </c>
      <c r="K52" s="882">
        <v>10000</v>
      </c>
      <c r="L52" s="882">
        <v>10000</v>
      </c>
      <c r="M52" s="882">
        <v>10000</v>
      </c>
      <c r="N52" s="882">
        <v>10000</v>
      </c>
      <c r="O52" s="882">
        <v>10000</v>
      </c>
      <c r="P52" s="882">
        <v>10000</v>
      </c>
      <c r="Q52" s="882">
        <v>10000</v>
      </c>
      <c r="R52" s="882">
        <v>10000</v>
      </c>
      <c r="S52" s="882">
        <v>10000</v>
      </c>
      <c r="T52" s="882">
        <v>10000</v>
      </c>
      <c r="U52" s="882">
        <v>430000</v>
      </c>
      <c r="V52" s="882">
        <v>430000</v>
      </c>
      <c r="W52" s="882">
        <v>1121150.2476397199</v>
      </c>
      <c r="X52" s="882">
        <v>667000</v>
      </c>
      <c r="Y52" s="882">
        <v>674999.99999998999</v>
      </c>
      <c r="Z52" s="882">
        <v>637000</v>
      </c>
      <c r="AA52" s="882">
        <v>637000</v>
      </c>
      <c r="AB52" s="882">
        <v>637000</v>
      </c>
      <c r="AC52" s="882">
        <v>680332.81745600002</v>
      </c>
      <c r="AD52" s="882">
        <v>683897.65561283997</v>
      </c>
      <c r="AE52" s="882">
        <v>683853.64526521997</v>
      </c>
      <c r="AF52" s="882">
        <v>683853.64526521997</v>
      </c>
      <c r="AG52" s="882">
        <v>683853.64526542008</v>
      </c>
      <c r="AH52" s="882">
        <v>731353.33809666999</v>
      </c>
      <c r="AI52" s="882">
        <v>685609.63472971995</v>
      </c>
      <c r="AJ52" s="882">
        <v>708765.62456976005</v>
      </c>
      <c r="AK52" s="882">
        <v>735862.96317949996</v>
      </c>
      <c r="AL52" s="882">
        <v>735862.96317949996</v>
      </c>
      <c r="AM52" s="882">
        <v>758851.34537106007</v>
      </c>
      <c r="AN52" s="882">
        <v>873139.38575481996</v>
      </c>
      <c r="AO52" s="882">
        <v>858221.19745630003</v>
      </c>
      <c r="AP52" s="882">
        <v>925968.19745652005</v>
      </c>
      <c r="AQ52" s="882">
        <v>732421.89379672997</v>
      </c>
      <c r="AR52" s="882">
        <v>842377.88344948995</v>
      </c>
      <c r="AS52" s="882">
        <v>1018767.64274411</v>
      </c>
      <c r="AT52" s="882">
        <v>1379975.4637441102</v>
      </c>
      <c r="AU52" s="882">
        <v>1091602.38877691</v>
      </c>
      <c r="AV52" s="882">
        <v>1177272.5616669098</v>
      </c>
      <c r="AW52" s="882">
        <v>708099.80633821001</v>
      </c>
      <c r="AX52" s="882">
        <v>715462.28895669</v>
      </c>
      <c r="AY52" s="882">
        <v>762383.88123544992</v>
      </c>
      <c r="AZ52" s="882">
        <v>866779.82959420991</v>
      </c>
      <c r="BA52" s="882">
        <v>775767.82724696991</v>
      </c>
      <c r="BB52" s="882">
        <v>752210.55341293011</v>
      </c>
      <c r="BC52" s="882">
        <v>899308.45267408993</v>
      </c>
      <c r="BD52" s="882">
        <v>912682.46032768989</v>
      </c>
      <c r="BE52" s="882">
        <v>939045.20239829004</v>
      </c>
      <c r="BF52" s="882">
        <v>772846.43963320996</v>
      </c>
      <c r="BG52" s="882">
        <v>775192.21828596992</v>
      </c>
      <c r="BH52" s="882">
        <v>769635.25793872995</v>
      </c>
      <c r="BI52" s="882">
        <v>773459.21904445998</v>
      </c>
      <c r="BJ52" s="882">
        <v>772786.92650347995</v>
      </c>
      <c r="BK52" s="882">
        <v>793798.92650347995</v>
      </c>
      <c r="BL52" s="882">
        <v>757240.13750347996</v>
      </c>
      <c r="BM52" s="882">
        <v>790426.13750347996</v>
      </c>
      <c r="BN52" s="882">
        <v>786652.13750347996</v>
      </c>
      <c r="BO52" s="882">
        <v>795001.39910069993</v>
      </c>
      <c r="BP52" s="882">
        <v>874018.39910069993</v>
      </c>
      <c r="BQ52" s="882">
        <v>793601.39910069993</v>
      </c>
      <c r="BR52" s="882">
        <v>782166.39910069993</v>
      </c>
      <c r="BS52" s="882">
        <v>781286.39910069993</v>
      </c>
      <c r="BT52" s="882">
        <v>780386.39910069993</v>
      </c>
      <c r="BU52" s="882">
        <v>791972.53174218</v>
      </c>
      <c r="BV52" s="882">
        <v>922390.08350356005</v>
      </c>
      <c r="BW52" s="882">
        <v>1483979.1601370301</v>
      </c>
      <c r="BX52" s="882">
        <v>2291060.6937929601</v>
      </c>
      <c r="BY52" s="882">
        <v>917040.15866050997</v>
      </c>
      <c r="BZ52" s="882">
        <v>771849.05718890007</v>
      </c>
      <c r="CA52" s="882">
        <v>770502.42995125998</v>
      </c>
      <c r="CB52" s="882">
        <v>770251.83159893006</v>
      </c>
      <c r="CC52" s="882">
        <v>770001.23324660002</v>
      </c>
      <c r="CD52" s="882">
        <v>769750.63489426998</v>
      </c>
      <c r="CE52" s="882">
        <v>758922.40644925996</v>
      </c>
      <c r="CF52" s="882">
        <v>812818.7385269599</v>
      </c>
      <c r="CG52" s="882">
        <v>774249.00238026003</v>
      </c>
      <c r="CH52" s="882">
        <v>781738.88333263004</v>
      </c>
      <c r="CI52" s="882">
        <v>781560.90064311994</v>
      </c>
      <c r="CJ52" s="1261"/>
    </row>
    <row r="53" spans="1:88">
      <c r="A53" s="931" t="s">
        <v>425</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61"/>
    </row>
    <row r="54" spans="1:88">
      <c r="A54" s="931" t="s">
        <v>426</v>
      </c>
      <c r="B54" s="881">
        <v>75783.117405609999</v>
      </c>
      <c r="C54" s="882">
        <v>64172.371175640001</v>
      </c>
      <c r="D54" s="882">
        <v>35166.01044133</v>
      </c>
      <c r="E54" s="882">
        <v>21298.082661369997</v>
      </c>
      <c r="F54" s="882">
        <v>30599.566882709998</v>
      </c>
      <c r="G54" s="882">
        <v>63808.215608689999</v>
      </c>
      <c r="H54" s="882">
        <v>32834.585143279997</v>
      </c>
      <c r="I54" s="882">
        <v>101316.8848385</v>
      </c>
      <c r="J54" s="882">
        <v>45382.486511900002</v>
      </c>
      <c r="K54" s="882">
        <v>54778.164837089993</v>
      </c>
      <c r="L54" s="882">
        <v>94943.315124320012</v>
      </c>
      <c r="M54" s="882">
        <v>57171.897830510003</v>
      </c>
      <c r="N54" s="882">
        <v>98550.772388320009</v>
      </c>
      <c r="O54" s="882">
        <v>138792.74931422001</v>
      </c>
      <c r="P54" s="882">
        <v>144362.19374595</v>
      </c>
      <c r="Q54" s="882">
        <v>83491.009683380005</v>
      </c>
      <c r="R54" s="882">
        <v>99726.00104824001</v>
      </c>
      <c r="S54" s="882">
        <v>103072.38068273</v>
      </c>
      <c r="T54" s="882">
        <v>98038.505390079998</v>
      </c>
      <c r="U54" s="882">
        <v>91366.029408679999</v>
      </c>
      <c r="V54" s="882">
        <v>75680.647434789993</v>
      </c>
      <c r="W54" s="882">
        <v>17885.237402799998</v>
      </c>
      <c r="X54" s="882">
        <v>51565.48464938</v>
      </c>
      <c r="Y54" s="882">
        <v>9807.6739497600011</v>
      </c>
      <c r="Z54" s="882">
        <v>88521.747704770009</v>
      </c>
      <c r="AA54" s="882">
        <v>117582.61387574</v>
      </c>
      <c r="AB54" s="882">
        <v>43639.54444279</v>
      </c>
      <c r="AC54" s="882">
        <v>27517.416358240003</v>
      </c>
      <c r="AD54" s="882">
        <v>63535.339320370003</v>
      </c>
      <c r="AE54" s="882">
        <v>68392.611661720002</v>
      </c>
      <c r="AF54" s="882">
        <v>41632.031309919999</v>
      </c>
      <c r="AG54" s="882">
        <v>61451.113142970004</v>
      </c>
      <c r="AH54" s="882">
        <v>16708.060135740001</v>
      </c>
      <c r="AI54" s="882">
        <v>41684.678837790001</v>
      </c>
      <c r="AJ54" s="882">
        <v>25254.27026691</v>
      </c>
      <c r="AK54" s="882">
        <v>29590.260224369998</v>
      </c>
      <c r="AL54" s="882">
        <v>70709.920216399987</v>
      </c>
      <c r="AM54" s="882">
        <v>45761.0518084</v>
      </c>
      <c r="AN54" s="882">
        <v>3634.8648387800004</v>
      </c>
      <c r="AO54" s="882">
        <v>16268.10990112</v>
      </c>
      <c r="AP54" s="882">
        <v>8160.9788055400004</v>
      </c>
      <c r="AQ54" s="882">
        <v>15740.96378898</v>
      </c>
      <c r="AR54" s="882">
        <v>32004.39704018</v>
      </c>
      <c r="AS54" s="882">
        <v>35404.604803779999</v>
      </c>
      <c r="AT54" s="882">
        <v>23533.057210970001</v>
      </c>
      <c r="AU54" s="882">
        <v>56682.505846920001</v>
      </c>
      <c r="AV54" s="882">
        <v>74882.758574960011</v>
      </c>
      <c r="AW54" s="882">
        <v>84949.193149399987</v>
      </c>
      <c r="AX54" s="882">
        <v>136775.5206391</v>
      </c>
      <c r="AY54" s="882">
        <v>293991.96928440005</v>
      </c>
      <c r="AZ54" s="882">
        <v>111445.95711399001</v>
      </c>
      <c r="BA54" s="882">
        <v>153535.07343331</v>
      </c>
      <c r="BB54" s="882">
        <v>170830.65887794</v>
      </c>
      <c r="BC54" s="882">
        <v>211261.75561642999</v>
      </c>
      <c r="BD54" s="882">
        <v>230444.71353507999</v>
      </c>
      <c r="BE54" s="882">
        <v>190806.48832502999</v>
      </c>
      <c r="BF54" s="882">
        <v>365982.77816465998</v>
      </c>
      <c r="BG54" s="882">
        <v>325351.58812121995</v>
      </c>
      <c r="BH54" s="882">
        <v>276034.73107484996</v>
      </c>
      <c r="BI54" s="882">
        <v>279096.76115113002</v>
      </c>
      <c r="BJ54" s="882">
        <v>288513.12251110998</v>
      </c>
      <c r="BK54" s="882">
        <v>417045.62171996996</v>
      </c>
      <c r="BL54" s="882">
        <v>451153.03352971002</v>
      </c>
      <c r="BM54" s="882">
        <v>366207.76245664002</v>
      </c>
      <c r="BN54" s="882">
        <v>366053.93025321001</v>
      </c>
      <c r="BO54" s="882">
        <v>120468.32595085001</v>
      </c>
      <c r="BP54" s="882">
        <v>304605.47791568999</v>
      </c>
      <c r="BQ54" s="882">
        <v>159334.47218682998</v>
      </c>
      <c r="BR54" s="882">
        <v>195015.10197469001</v>
      </c>
      <c r="BS54" s="882">
        <v>219714.81062823001</v>
      </c>
      <c r="BT54" s="882">
        <v>247642.75863139002</v>
      </c>
      <c r="BU54" s="882">
        <v>10857.92134133</v>
      </c>
      <c r="BV54" s="882">
        <v>89892.395030479995</v>
      </c>
      <c r="BW54" s="882">
        <v>150529.18859983</v>
      </c>
      <c r="BX54" s="882">
        <v>156936.10836258999</v>
      </c>
      <c r="BY54" s="882">
        <v>269549.42275462998</v>
      </c>
      <c r="BZ54" s="882">
        <v>191347.96716905999</v>
      </c>
      <c r="CA54" s="882">
        <v>223394.09212772001</v>
      </c>
      <c r="CB54" s="882">
        <v>218654.75385148998</v>
      </c>
      <c r="CC54" s="882">
        <v>222876.18069439998</v>
      </c>
      <c r="CD54" s="882">
        <v>216918.14370044001</v>
      </c>
      <c r="CE54" s="882">
        <v>239597.19369066</v>
      </c>
      <c r="CF54" s="882">
        <v>233840.98754849</v>
      </c>
      <c r="CG54" s="882">
        <v>0</v>
      </c>
      <c r="CH54" s="882">
        <v>0</v>
      </c>
      <c r="CI54" s="882">
        <v>0</v>
      </c>
      <c r="CJ54" s="1261"/>
    </row>
    <row r="55" spans="1:88">
      <c r="A55" s="930"/>
      <c r="B55" s="881"/>
      <c r="C55" s="882"/>
      <c r="D55" s="882"/>
      <c r="E55" s="882"/>
      <c r="F55" s="882"/>
      <c r="G55" s="882"/>
      <c r="H55" s="882"/>
      <c r="I55" s="882"/>
      <c r="J55" s="882"/>
      <c r="K55" s="882"/>
      <c r="L55" s="882"/>
      <c r="M55" s="882"/>
      <c r="N55" s="882"/>
      <c r="O55" s="882"/>
      <c r="P55" s="882"/>
      <c r="Q55" s="882"/>
      <c r="R55" s="882"/>
      <c r="S55" s="882"/>
      <c r="T55" s="882"/>
      <c r="U55" s="882"/>
      <c r="V55" s="882"/>
      <c r="W55" s="882"/>
      <c r="X55" s="882"/>
      <c r="Y55" s="882"/>
      <c r="Z55" s="882"/>
      <c r="AA55" s="882"/>
      <c r="AB55" s="882"/>
      <c r="AC55" s="882">
        <v>0</v>
      </c>
      <c r="AD55" s="882">
        <v>0</v>
      </c>
      <c r="AE55" s="882">
        <v>0</v>
      </c>
      <c r="AF55" s="882">
        <v>0</v>
      </c>
      <c r="AG55" s="882">
        <v>0</v>
      </c>
      <c r="AH55" s="882">
        <v>0</v>
      </c>
      <c r="AI55" s="882">
        <v>0</v>
      </c>
      <c r="AJ55" s="882">
        <v>0</v>
      </c>
      <c r="AK55" s="882">
        <v>0</v>
      </c>
      <c r="AL55" s="882">
        <v>0</v>
      </c>
      <c r="AM55" s="882">
        <v>0</v>
      </c>
      <c r="AN55" s="882">
        <v>0</v>
      </c>
      <c r="AO55" s="882">
        <v>0</v>
      </c>
      <c r="AP55" s="882">
        <v>0</v>
      </c>
      <c r="AQ55" s="882">
        <v>0</v>
      </c>
      <c r="AR55" s="882">
        <v>0</v>
      </c>
      <c r="AS55" s="882">
        <v>0</v>
      </c>
      <c r="AT55" s="882">
        <v>0</v>
      </c>
      <c r="AU55" s="882">
        <v>0</v>
      </c>
      <c r="AV55" s="882">
        <v>0</v>
      </c>
      <c r="AW55" s="882">
        <v>0</v>
      </c>
      <c r="AX55" s="882">
        <v>0</v>
      </c>
      <c r="AY55" s="882">
        <v>0</v>
      </c>
      <c r="AZ55" s="882">
        <v>0</v>
      </c>
      <c r="BA55" s="882">
        <v>0</v>
      </c>
      <c r="BB55" s="882">
        <v>0</v>
      </c>
      <c r="BC55" s="882">
        <v>0</v>
      </c>
      <c r="BD55" s="882">
        <v>0</v>
      </c>
      <c r="BE55" s="882">
        <v>0</v>
      </c>
      <c r="BF55" s="882">
        <v>0</v>
      </c>
      <c r="BG55" s="882">
        <v>0</v>
      </c>
      <c r="BH55" s="882">
        <v>0</v>
      </c>
      <c r="BI55" s="882">
        <v>0</v>
      </c>
      <c r="BJ55" s="882">
        <v>0</v>
      </c>
      <c r="BK55" s="882">
        <v>0</v>
      </c>
      <c r="BL55" s="882">
        <v>0</v>
      </c>
      <c r="BM55" s="882">
        <v>0</v>
      </c>
      <c r="BN55" s="882">
        <v>0</v>
      </c>
      <c r="BO55" s="882">
        <v>0</v>
      </c>
      <c r="BP55" s="882">
        <v>0</v>
      </c>
      <c r="BQ55" s="882">
        <v>0</v>
      </c>
      <c r="BR55" s="882">
        <v>0</v>
      </c>
      <c r="BS55" s="882">
        <v>0</v>
      </c>
      <c r="BT55" s="882">
        <v>0</v>
      </c>
      <c r="BU55" s="882">
        <v>3701.1</v>
      </c>
      <c r="BV55" s="882">
        <v>17869.923999999999</v>
      </c>
      <c r="BW55" s="882">
        <v>34899.603000000003</v>
      </c>
      <c r="BX55" s="882">
        <v>0</v>
      </c>
      <c r="BY55" s="882">
        <v>53386.351494089999</v>
      </c>
      <c r="BZ55" s="882">
        <v>0</v>
      </c>
      <c r="CA55" s="882">
        <v>0</v>
      </c>
      <c r="CB55" s="882">
        <v>0</v>
      </c>
      <c r="CC55" s="882">
        <v>0</v>
      </c>
      <c r="CD55" s="882">
        <v>0</v>
      </c>
      <c r="CE55" s="882">
        <v>0</v>
      </c>
      <c r="CF55" s="882">
        <v>0</v>
      </c>
      <c r="CG55" s="882">
        <v>0</v>
      </c>
      <c r="CH55" s="882">
        <v>0</v>
      </c>
      <c r="CI55" s="882">
        <v>1750.5329993800001</v>
      </c>
      <c r="CJ55" s="1261"/>
    </row>
    <row r="56" spans="1:88">
      <c r="A56" s="935" t="s">
        <v>427</v>
      </c>
      <c r="B56" s="881"/>
      <c r="C56" s="882"/>
      <c r="D56" s="882"/>
      <c r="E56" s="882"/>
      <c r="F56" s="882"/>
      <c r="G56" s="882"/>
      <c r="H56" s="882"/>
      <c r="I56" s="882"/>
      <c r="J56" s="882"/>
      <c r="K56" s="882"/>
      <c r="L56" s="882"/>
      <c r="M56" s="882"/>
      <c r="N56" s="882"/>
      <c r="O56" s="882"/>
      <c r="P56" s="882"/>
      <c r="Q56" s="882"/>
      <c r="R56" s="882"/>
      <c r="S56" s="882"/>
      <c r="T56" s="882"/>
      <c r="U56" s="882"/>
      <c r="V56" s="882"/>
      <c r="W56" s="882"/>
      <c r="X56" s="882"/>
      <c r="Y56" s="882"/>
      <c r="Z56" s="882"/>
      <c r="AA56" s="882"/>
      <c r="AB56" s="882"/>
      <c r="AC56" s="882"/>
      <c r="AD56" s="882"/>
      <c r="AE56" s="882"/>
      <c r="AF56" s="882"/>
      <c r="AG56" s="882"/>
      <c r="AH56" s="882"/>
      <c r="AI56" s="882"/>
      <c r="AJ56" s="882"/>
      <c r="AK56" s="882"/>
      <c r="AL56" s="882"/>
      <c r="AM56" s="882"/>
      <c r="AN56" s="882"/>
      <c r="AO56" s="882"/>
      <c r="AP56" s="882"/>
      <c r="AQ56" s="882"/>
      <c r="AR56" s="882"/>
      <c r="AS56" s="882"/>
      <c r="AT56" s="882"/>
      <c r="AU56" s="882"/>
      <c r="AV56" s="882"/>
      <c r="AW56" s="882"/>
      <c r="AX56" s="882"/>
      <c r="AY56" s="882"/>
      <c r="AZ56" s="882"/>
      <c r="BA56" s="882"/>
      <c r="BB56" s="882"/>
      <c r="BC56" s="882"/>
      <c r="BD56" s="882"/>
      <c r="BE56" s="882"/>
      <c r="BF56" s="882"/>
      <c r="BG56" s="882"/>
      <c r="BH56" s="882"/>
      <c r="BI56" s="882"/>
      <c r="BJ56" s="882"/>
      <c r="BK56" s="882"/>
      <c r="BL56" s="882"/>
      <c r="BM56" s="882"/>
      <c r="BN56" s="882"/>
      <c r="BO56" s="882"/>
      <c r="BP56" s="882"/>
      <c r="BQ56" s="882"/>
      <c r="BR56" s="882"/>
      <c r="BS56" s="882"/>
      <c r="BT56" s="882"/>
      <c r="BU56" s="882"/>
      <c r="BV56" s="882"/>
      <c r="BW56" s="882"/>
      <c r="BX56" s="882"/>
      <c r="BY56" s="882"/>
      <c r="BZ56" s="882"/>
      <c r="CA56" s="882"/>
      <c r="CB56" s="882"/>
      <c r="CC56" s="882"/>
      <c r="CD56" s="882"/>
      <c r="CE56" s="882"/>
      <c r="CF56" s="882"/>
      <c r="CG56" s="882"/>
      <c r="CH56" s="882"/>
      <c r="CI56" s="882"/>
      <c r="CJ56" s="1261"/>
    </row>
    <row r="57" spans="1:88">
      <c r="A57" s="930" t="s">
        <v>428</v>
      </c>
      <c r="B57" s="878">
        <v>144177.23791110999</v>
      </c>
      <c r="C57" s="879">
        <v>155235.88963985001</v>
      </c>
      <c r="D57" s="879">
        <v>135925.48994060999</v>
      </c>
      <c r="E57" s="879">
        <v>157883.61003473002</v>
      </c>
      <c r="F57" s="879">
        <v>139933.34423630999</v>
      </c>
      <c r="G57" s="879">
        <v>104547.26475236</v>
      </c>
      <c r="H57" s="879">
        <v>80373.548992190001</v>
      </c>
      <c r="I57" s="879">
        <v>230384.35308127999</v>
      </c>
      <c r="J57" s="879">
        <v>162344.30250607</v>
      </c>
      <c r="K57" s="879">
        <v>218968.09609425001</v>
      </c>
      <c r="L57" s="879">
        <v>237714.05843201</v>
      </c>
      <c r="M57" s="879">
        <v>252730.09256043</v>
      </c>
      <c r="N57" s="879">
        <v>287267.07515088003</v>
      </c>
      <c r="O57" s="879">
        <v>333513.04109562002</v>
      </c>
      <c r="P57" s="879">
        <v>306197.24134278996</v>
      </c>
      <c r="Q57" s="879">
        <v>317339.73796323</v>
      </c>
      <c r="R57" s="879">
        <v>314057.92293757002</v>
      </c>
      <c r="S57" s="879">
        <v>328703.97020626999</v>
      </c>
      <c r="T57" s="879">
        <v>416388.87588928995</v>
      </c>
      <c r="U57" s="879">
        <v>460957.78438303003</v>
      </c>
      <c r="V57" s="879">
        <v>438242.69573824998</v>
      </c>
      <c r="W57" s="879">
        <v>354930.23607827001</v>
      </c>
      <c r="X57" s="879">
        <v>391478.83989551</v>
      </c>
      <c r="Y57" s="879">
        <v>536524.17943091993</v>
      </c>
      <c r="Z57" s="879">
        <v>487479.67312893999</v>
      </c>
      <c r="AA57" s="879">
        <v>403265.43551231001</v>
      </c>
      <c r="AB57" s="879">
        <v>423033.22609397996</v>
      </c>
      <c r="AC57" s="879">
        <v>373291.00774959999</v>
      </c>
      <c r="AD57" s="879">
        <v>359706.23982195003</v>
      </c>
      <c r="AE57" s="879">
        <v>360895.22868634004</v>
      </c>
      <c r="AF57" s="879">
        <v>452230.23224609997</v>
      </c>
      <c r="AG57" s="879">
        <v>457705.20411640004</v>
      </c>
      <c r="AH57" s="879">
        <v>529313.98334132996</v>
      </c>
      <c r="AI57" s="879">
        <v>628601.61166955007</v>
      </c>
      <c r="AJ57" s="879">
        <v>647965.61940671992</v>
      </c>
      <c r="AK57" s="879">
        <v>591717.67966318002</v>
      </c>
      <c r="AL57" s="879">
        <v>492599.51283398998</v>
      </c>
      <c r="AM57" s="879">
        <v>384401.37753056001</v>
      </c>
      <c r="AN57" s="879">
        <v>397171.95011521998</v>
      </c>
      <c r="AO57" s="879">
        <v>406987.18844187999</v>
      </c>
      <c r="AP57" s="879">
        <v>593293.44767695991</v>
      </c>
      <c r="AQ57" s="879">
        <v>706604.26214670995</v>
      </c>
      <c r="AR57" s="879">
        <v>773304.17312255001</v>
      </c>
      <c r="AS57" s="879">
        <v>803552.97358956991</v>
      </c>
      <c r="AT57" s="879">
        <v>850436.58510208991</v>
      </c>
      <c r="AU57" s="879">
        <v>2125624.71779563</v>
      </c>
      <c r="AV57" s="879">
        <v>2669563.1979722702</v>
      </c>
      <c r="AW57" s="879">
        <v>4539477.42778295</v>
      </c>
      <c r="AX57" s="879">
        <v>4554322.6613139501</v>
      </c>
      <c r="AY57" s="879">
        <v>4549581.7912549404</v>
      </c>
      <c r="AZ57" s="879">
        <v>4569733.4352553897</v>
      </c>
      <c r="BA57" s="879">
        <v>4612694.5287069501</v>
      </c>
      <c r="BB57" s="879">
        <v>4700957.5011459198</v>
      </c>
      <c r="BC57" s="879">
        <v>4623091.5021154899</v>
      </c>
      <c r="BD57" s="879">
        <v>4580590.5097806202</v>
      </c>
      <c r="BE57" s="879">
        <v>4419369.2491309401</v>
      </c>
      <c r="BF57" s="879">
        <v>4448786.5245180195</v>
      </c>
      <c r="BG57" s="879">
        <v>4590478.4442370804</v>
      </c>
      <c r="BH57" s="879">
        <v>4621687.3666925002</v>
      </c>
      <c r="BI57" s="879">
        <v>4679046.3649311904</v>
      </c>
      <c r="BJ57" s="879">
        <v>4669188.3710680595</v>
      </c>
      <c r="BK57" s="879">
        <v>4712314.4429302309</v>
      </c>
      <c r="BL57" s="879">
        <v>4725374.9472171506</v>
      </c>
      <c r="BM57" s="879">
        <v>4765483.2244454501</v>
      </c>
      <c r="BN57" s="879">
        <v>4657865.3418462696</v>
      </c>
      <c r="BO57" s="879">
        <v>4673835.1746659502</v>
      </c>
      <c r="BP57" s="879">
        <v>4622056.0440042801</v>
      </c>
      <c r="BQ57" s="879">
        <v>4608707.8256697198</v>
      </c>
      <c r="BR57" s="879">
        <v>4790869.0128662698</v>
      </c>
      <c r="BS57" s="879">
        <v>4806119.04939151</v>
      </c>
      <c r="BT57" s="879">
        <v>4800696.8908582199</v>
      </c>
      <c r="BU57" s="879">
        <v>4570268.2181288199</v>
      </c>
      <c r="BV57" s="879">
        <v>4573195.8647991205</v>
      </c>
      <c r="BW57" s="879">
        <v>4613403.0850785701</v>
      </c>
      <c r="BX57" s="879">
        <v>4607192.5400717193</v>
      </c>
      <c r="BY57" s="879">
        <v>4682330.0650527598</v>
      </c>
      <c r="BZ57" s="879">
        <v>4672440.5800751792</v>
      </c>
      <c r="CA57" s="879">
        <v>4673192.8284524195</v>
      </c>
      <c r="CB57" s="879">
        <v>4665983.4621925596</v>
      </c>
      <c r="CC57" s="879">
        <v>4667796.1800120305</v>
      </c>
      <c r="CD57" s="879">
        <v>4668282.5329284901</v>
      </c>
      <c r="CE57" s="879">
        <v>4920739.1268209098</v>
      </c>
      <c r="CF57" s="879">
        <v>4854421.6835270701</v>
      </c>
      <c r="CG57" s="879">
        <v>4828382.8289045496</v>
      </c>
      <c r="CH57" s="879">
        <v>4828309.7005518097</v>
      </c>
      <c r="CI57" s="879">
        <v>4851390.38103336</v>
      </c>
      <c r="CJ57" s="1261"/>
    </row>
    <row r="58" spans="1:88">
      <c r="A58" s="930" t="s">
        <v>429</v>
      </c>
      <c r="B58" s="881"/>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c r="AJ58" s="882"/>
      <c r="AK58" s="882"/>
      <c r="AL58" s="882"/>
      <c r="AM58" s="882"/>
      <c r="AN58" s="882"/>
      <c r="AO58" s="882"/>
      <c r="AP58" s="882"/>
      <c r="AQ58" s="882"/>
      <c r="AR58" s="882"/>
      <c r="AS58" s="882"/>
      <c r="AT58" s="882"/>
      <c r="AU58" s="882"/>
      <c r="AV58" s="882"/>
      <c r="AW58" s="882"/>
      <c r="AX58" s="882"/>
      <c r="AY58" s="882"/>
      <c r="AZ58" s="882"/>
      <c r="BA58" s="882"/>
      <c r="BB58" s="882"/>
      <c r="BC58" s="882"/>
      <c r="BD58" s="882"/>
      <c r="BE58" s="882"/>
      <c r="BF58" s="882"/>
      <c r="BG58" s="882"/>
      <c r="BH58" s="882"/>
      <c r="BI58" s="882"/>
      <c r="BJ58" s="882"/>
      <c r="BK58" s="882"/>
      <c r="BL58" s="882"/>
      <c r="BM58" s="882"/>
      <c r="BN58" s="882"/>
      <c r="BO58" s="882"/>
      <c r="BP58" s="882"/>
      <c r="BQ58" s="882"/>
      <c r="BR58" s="882"/>
      <c r="BS58" s="882"/>
      <c r="BT58" s="882"/>
      <c r="BU58" s="882"/>
      <c r="BV58" s="882"/>
      <c r="BW58" s="882"/>
      <c r="BX58" s="882"/>
      <c r="BY58" s="882"/>
      <c r="BZ58" s="882"/>
      <c r="CA58" s="882"/>
      <c r="CB58" s="882"/>
      <c r="CC58" s="882"/>
      <c r="CD58" s="882"/>
      <c r="CE58" s="882"/>
      <c r="CF58" s="882"/>
      <c r="CG58" s="882"/>
      <c r="CH58" s="882"/>
      <c r="CI58" s="882"/>
      <c r="CJ58" s="1261"/>
    </row>
    <row r="59" spans="1:88">
      <c r="A59" s="930" t="s">
        <v>430</v>
      </c>
      <c r="B59" s="881">
        <v>144177.23791110999</v>
      </c>
      <c r="C59" s="882">
        <v>155235.88963985001</v>
      </c>
      <c r="D59" s="882">
        <v>135925.48994060999</v>
      </c>
      <c r="E59" s="882">
        <v>157883.61003473002</v>
      </c>
      <c r="F59" s="882">
        <v>139933.34423630999</v>
      </c>
      <c r="G59" s="882">
        <v>104547.26475236</v>
      </c>
      <c r="H59" s="882">
        <v>80373.548992190001</v>
      </c>
      <c r="I59" s="882">
        <v>230384.35308127999</v>
      </c>
      <c r="J59" s="882">
        <v>162344.30250607</v>
      </c>
      <c r="K59" s="882">
        <v>218968.09609425001</v>
      </c>
      <c r="L59" s="882">
        <v>237714.05843201</v>
      </c>
      <c r="M59" s="882">
        <v>252730.09256043</v>
      </c>
      <c r="N59" s="882">
        <v>287267.07515088003</v>
      </c>
      <c r="O59" s="882">
        <v>333513.04109562002</v>
      </c>
      <c r="P59" s="882">
        <v>306197.24134278996</v>
      </c>
      <c r="Q59" s="882">
        <v>317339.73796323</v>
      </c>
      <c r="R59" s="882">
        <v>314057.92293757002</v>
      </c>
      <c r="S59" s="882">
        <v>328703.97020626999</v>
      </c>
      <c r="T59" s="882">
        <v>416388.87588928995</v>
      </c>
      <c r="U59" s="882">
        <v>460957.78438303003</v>
      </c>
      <c r="V59" s="882">
        <v>438242.69573824998</v>
      </c>
      <c r="W59" s="882">
        <v>354930.23607827001</v>
      </c>
      <c r="X59" s="882">
        <v>391478.83989551</v>
      </c>
      <c r="Y59" s="882">
        <v>536524.17943091993</v>
      </c>
      <c r="Z59" s="882">
        <v>487479.67312893999</v>
      </c>
      <c r="AA59" s="882">
        <v>403265.43551231001</v>
      </c>
      <c r="AB59" s="882">
        <v>423033.22609397996</v>
      </c>
      <c r="AC59" s="882">
        <v>373291.00774959999</v>
      </c>
      <c r="AD59" s="882">
        <v>359706.23982195003</v>
      </c>
      <c r="AE59" s="882">
        <v>360895.22868634004</v>
      </c>
      <c r="AF59" s="882">
        <v>452230.23224609997</v>
      </c>
      <c r="AG59" s="882">
        <v>457705.20411640004</v>
      </c>
      <c r="AH59" s="882">
        <v>529313.98334132996</v>
      </c>
      <c r="AI59" s="882">
        <v>628601.61166955007</v>
      </c>
      <c r="AJ59" s="882">
        <v>647965.61940671992</v>
      </c>
      <c r="AK59" s="882">
        <v>591717.67966318002</v>
      </c>
      <c r="AL59" s="882">
        <v>492599.51283398998</v>
      </c>
      <c r="AM59" s="882">
        <v>384401.37753056001</v>
      </c>
      <c r="AN59" s="882">
        <v>397171.95011521998</v>
      </c>
      <c r="AO59" s="882">
        <v>406987.18844187999</v>
      </c>
      <c r="AP59" s="882">
        <v>593293.44767695991</v>
      </c>
      <c r="AQ59" s="882">
        <v>706604.26214670995</v>
      </c>
      <c r="AR59" s="882">
        <v>773304.17312255001</v>
      </c>
      <c r="AS59" s="882">
        <v>803552.97358956991</v>
      </c>
      <c r="AT59" s="882">
        <v>850436.58510208991</v>
      </c>
      <c r="AU59" s="882">
        <v>2125624.71779563</v>
      </c>
      <c r="AV59" s="882">
        <v>2669563.1979722702</v>
      </c>
      <c r="AW59" s="882">
        <v>4539477.42778295</v>
      </c>
      <c r="AX59" s="882">
        <v>4554322.6613139501</v>
      </c>
      <c r="AY59" s="882">
        <v>4549581.7912549404</v>
      </c>
      <c r="AZ59" s="882">
        <v>4569733.4352553897</v>
      </c>
      <c r="BA59" s="882">
        <v>4612694.5287069501</v>
      </c>
      <c r="BB59" s="882">
        <v>4700957.5011459198</v>
      </c>
      <c r="BC59" s="882">
        <v>4623091.5021154899</v>
      </c>
      <c r="BD59" s="882">
        <v>4580590.5097806202</v>
      </c>
      <c r="BE59" s="882">
        <v>4419369.2491309401</v>
      </c>
      <c r="BF59" s="882">
        <v>4448786.5245180195</v>
      </c>
      <c r="BG59" s="882">
        <v>4590478.4442370804</v>
      </c>
      <c r="BH59" s="882">
        <v>4621687.3666925002</v>
      </c>
      <c r="BI59" s="882">
        <v>4679046.3649311904</v>
      </c>
      <c r="BJ59" s="882">
        <v>4669188.3710680595</v>
      </c>
      <c r="BK59" s="882">
        <v>4712314.4429302309</v>
      </c>
      <c r="BL59" s="882">
        <v>4725374.9472171506</v>
      </c>
      <c r="BM59" s="882">
        <v>4765483.2244454501</v>
      </c>
      <c r="BN59" s="882">
        <v>4657865.3418462696</v>
      </c>
      <c r="BO59" s="882">
        <v>4673835.1746659502</v>
      </c>
      <c r="BP59" s="882">
        <v>4622056.0440042801</v>
      </c>
      <c r="BQ59" s="882">
        <v>4608707.8256697198</v>
      </c>
      <c r="BR59" s="882">
        <v>4790869.0128662698</v>
      </c>
      <c r="BS59" s="882">
        <v>4806119.04939151</v>
      </c>
      <c r="BT59" s="882">
        <v>4800696.8908582199</v>
      </c>
      <c r="BU59" s="882">
        <v>4570268.2181288199</v>
      </c>
      <c r="BV59" s="882">
        <v>4573195.8647991205</v>
      </c>
      <c r="BW59" s="882">
        <v>4613403.0850785701</v>
      </c>
      <c r="BX59" s="882">
        <v>4607192.5400717193</v>
      </c>
      <c r="BY59" s="882">
        <v>4682330.0650527598</v>
      </c>
      <c r="BZ59" s="882">
        <v>4672440.5800751792</v>
      </c>
      <c r="CA59" s="882">
        <v>4673192.8284524195</v>
      </c>
      <c r="CB59" s="882">
        <v>4665983.4621925596</v>
      </c>
      <c r="CC59" s="882">
        <v>4667796.1800120305</v>
      </c>
      <c r="CD59" s="882">
        <v>4668282.5329284901</v>
      </c>
      <c r="CE59" s="882">
        <v>4920739.1268209098</v>
      </c>
      <c r="CF59" s="882">
        <v>4854421.6835270701</v>
      </c>
      <c r="CG59" s="882">
        <v>4828382.8289045496</v>
      </c>
      <c r="CH59" s="882">
        <v>4828309.7005518097</v>
      </c>
      <c r="CI59" s="882">
        <v>4851390.38103336</v>
      </c>
      <c r="CJ59" s="1261"/>
    </row>
    <row r="60" spans="1:88">
      <c r="A60" s="936" t="s">
        <v>431</v>
      </c>
      <c r="B60" s="881"/>
      <c r="C60" s="882"/>
      <c r="D60" s="882"/>
      <c r="E60" s="882"/>
      <c r="F60" s="882"/>
      <c r="G60" s="882"/>
      <c r="H60" s="882"/>
      <c r="I60" s="882"/>
      <c r="J60" s="882"/>
      <c r="K60" s="882"/>
      <c r="L60" s="882"/>
      <c r="M60" s="882"/>
      <c r="N60" s="882"/>
      <c r="O60" s="882"/>
      <c r="P60" s="882"/>
      <c r="Q60" s="882"/>
      <c r="R60" s="882"/>
      <c r="S60" s="882"/>
      <c r="T60" s="882"/>
      <c r="U60" s="882"/>
      <c r="V60" s="882"/>
      <c r="W60" s="882"/>
      <c r="X60" s="882"/>
      <c r="Y60" s="882">
        <v>0</v>
      </c>
      <c r="Z60" s="882">
        <v>0</v>
      </c>
      <c r="AA60" s="882">
        <v>0</v>
      </c>
      <c r="AB60" s="882">
        <v>0</v>
      </c>
      <c r="AC60" s="882">
        <v>0</v>
      </c>
      <c r="AD60" s="882">
        <v>0</v>
      </c>
      <c r="AE60" s="882">
        <v>0</v>
      </c>
      <c r="AF60" s="882">
        <v>0</v>
      </c>
      <c r="AG60" s="882">
        <v>0</v>
      </c>
      <c r="AH60" s="882">
        <v>0</v>
      </c>
      <c r="AI60" s="882">
        <v>0</v>
      </c>
      <c r="AJ60" s="882">
        <v>0</v>
      </c>
      <c r="AK60" s="882">
        <v>0</v>
      </c>
      <c r="AL60" s="882">
        <v>0</v>
      </c>
      <c r="AM60" s="882">
        <v>0</v>
      </c>
      <c r="AN60" s="882">
        <v>0</v>
      </c>
      <c r="AO60" s="882">
        <v>0</v>
      </c>
      <c r="AP60" s="882">
        <v>0</v>
      </c>
      <c r="AQ60" s="882">
        <v>0</v>
      </c>
      <c r="AR60" s="882">
        <v>0</v>
      </c>
      <c r="AS60" s="882">
        <v>0</v>
      </c>
      <c r="AT60" s="882">
        <v>0</v>
      </c>
      <c r="AU60" s="882">
        <v>1314565.2089784199</v>
      </c>
      <c r="AV60" s="882">
        <v>1837591.7638876899</v>
      </c>
      <c r="AW60" s="882">
        <v>3476783.977645</v>
      </c>
      <c r="AX60" s="882">
        <v>3476783.977645</v>
      </c>
      <c r="AY60" s="882">
        <v>3476783.977645</v>
      </c>
      <c r="AZ60" s="882">
        <v>3494642.7324736901</v>
      </c>
      <c r="BA60" s="882">
        <v>3494642.7324736901</v>
      </c>
      <c r="BB60" s="882">
        <v>3494642.7324736901</v>
      </c>
      <c r="BC60" s="882">
        <v>3494864.6502819201</v>
      </c>
      <c r="BD60" s="882">
        <v>3494864.6502819201</v>
      </c>
      <c r="BE60" s="882">
        <v>3494864.6502819201</v>
      </c>
      <c r="BF60" s="882">
        <v>3494864.6502819201</v>
      </c>
      <c r="BG60" s="882">
        <v>3582915.09229337</v>
      </c>
      <c r="BH60" s="882">
        <v>3582915.09229337</v>
      </c>
      <c r="BI60" s="882">
        <v>3596356.0422736099</v>
      </c>
      <c r="BJ60" s="882">
        <v>3596356.0422736099</v>
      </c>
      <c r="BK60" s="882">
        <v>3596356.0422736099</v>
      </c>
      <c r="BL60" s="882">
        <v>3596356.0422736099</v>
      </c>
      <c r="BM60" s="882">
        <v>3596356.0422736099</v>
      </c>
      <c r="BN60" s="882">
        <v>3596356.0422736099</v>
      </c>
      <c r="BO60" s="882">
        <v>3596356.0422736099</v>
      </c>
      <c r="BP60" s="882">
        <v>3596356.0422746097</v>
      </c>
      <c r="BQ60" s="882">
        <v>3624738.2339588902</v>
      </c>
      <c r="BR60" s="882">
        <v>3790245.6362736099</v>
      </c>
      <c r="BS60" s="882">
        <v>3790245.6362736099</v>
      </c>
      <c r="BT60" s="882">
        <v>3790245.6362736099</v>
      </c>
      <c r="BU60" s="882">
        <v>3818844.875</v>
      </c>
      <c r="BV60" s="882">
        <v>3818844.875</v>
      </c>
      <c r="BW60" s="882">
        <v>3818844.875</v>
      </c>
      <c r="BX60" s="882">
        <v>3818844.875</v>
      </c>
      <c r="BY60" s="882">
        <v>3818844.875</v>
      </c>
      <c r="BZ60" s="882">
        <v>4024839.4435187299</v>
      </c>
      <c r="CA60" s="882">
        <v>4024839.4435187299</v>
      </c>
      <c r="CB60" s="882">
        <v>4024839.4435187299</v>
      </c>
      <c r="CC60" s="882">
        <v>4024839.4435187299</v>
      </c>
      <c r="CD60" s="882">
        <v>4025680.77884056</v>
      </c>
      <c r="CE60" s="882">
        <v>4044525.65384056</v>
      </c>
      <c r="CF60" s="882">
        <v>4044525.65384056</v>
      </c>
      <c r="CG60" s="882">
        <v>4028000</v>
      </c>
      <c r="CH60" s="882">
        <v>4028000</v>
      </c>
      <c r="CI60" s="882">
        <v>4028000</v>
      </c>
      <c r="CJ60" s="1261"/>
    </row>
    <row r="61" spans="1:88">
      <c r="A61" s="931" t="s">
        <v>432</v>
      </c>
      <c r="B61" s="881"/>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c r="AJ61" s="882"/>
      <c r="AK61" s="882"/>
      <c r="AL61" s="882"/>
      <c r="AM61" s="882"/>
      <c r="AN61" s="882"/>
      <c r="AO61" s="882"/>
      <c r="AP61" s="882"/>
      <c r="AQ61" s="882"/>
      <c r="AR61" s="882"/>
      <c r="AS61" s="882"/>
      <c r="AT61" s="882"/>
      <c r="AU61" s="882"/>
      <c r="AV61" s="882"/>
      <c r="AW61" s="882"/>
      <c r="AX61" s="882"/>
      <c r="AY61" s="882"/>
      <c r="AZ61" s="882"/>
      <c r="BA61" s="882"/>
      <c r="BB61" s="882"/>
      <c r="BC61" s="882"/>
      <c r="BD61" s="882"/>
      <c r="BE61" s="882"/>
      <c r="BF61" s="882"/>
      <c r="BG61" s="882"/>
      <c r="BH61" s="882"/>
      <c r="BI61" s="882"/>
      <c r="BJ61" s="882"/>
      <c r="BK61" s="882"/>
      <c r="BL61" s="882"/>
      <c r="BM61" s="882"/>
      <c r="BN61" s="882"/>
      <c r="BO61" s="882"/>
      <c r="BP61" s="882"/>
      <c r="BQ61" s="882"/>
      <c r="BR61" s="882"/>
      <c r="BS61" s="882"/>
      <c r="BT61" s="882"/>
      <c r="BU61" s="882"/>
      <c r="BV61" s="882"/>
      <c r="BW61" s="882"/>
      <c r="BX61" s="882"/>
      <c r="BY61" s="882"/>
      <c r="BZ61" s="882"/>
      <c r="CA61" s="882"/>
      <c r="CB61" s="882"/>
      <c r="CC61" s="882"/>
      <c r="CD61" s="882"/>
      <c r="CE61" s="882"/>
      <c r="CF61" s="882"/>
      <c r="CG61" s="882"/>
      <c r="CH61" s="882"/>
      <c r="CI61" s="882"/>
      <c r="CJ61" s="1261"/>
    </row>
    <row r="62" spans="1:88">
      <c r="A62" s="931" t="s">
        <v>433</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61"/>
    </row>
    <row r="63" spans="1:88">
      <c r="A63" s="931" t="s">
        <v>434</v>
      </c>
      <c r="B63" s="881"/>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c r="AJ63" s="882"/>
      <c r="AK63" s="882"/>
      <c r="AL63" s="882"/>
      <c r="AM63" s="882"/>
      <c r="AN63" s="882"/>
      <c r="AO63" s="882"/>
      <c r="AP63" s="882"/>
      <c r="AQ63" s="882"/>
      <c r="AR63" s="882"/>
      <c r="AS63" s="882"/>
      <c r="AT63" s="882"/>
      <c r="AU63" s="882"/>
      <c r="AV63" s="882"/>
      <c r="AW63" s="882"/>
      <c r="AX63" s="882"/>
      <c r="AY63" s="882"/>
      <c r="AZ63" s="882"/>
      <c r="BA63" s="882"/>
      <c r="BB63" s="882"/>
      <c r="BC63" s="882"/>
      <c r="BD63" s="882"/>
      <c r="BE63" s="882"/>
      <c r="BF63" s="882"/>
      <c r="BG63" s="882"/>
      <c r="BH63" s="882"/>
      <c r="BI63" s="882"/>
      <c r="BJ63" s="882"/>
      <c r="BK63" s="882"/>
      <c r="BL63" s="882"/>
      <c r="BM63" s="882"/>
      <c r="BN63" s="882"/>
      <c r="BO63" s="882"/>
      <c r="BP63" s="882"/>
      <c r="BQ63" s="882"/>
      <c r="BR63" s="882"/>
      <c r="BS63" s="882"/>
      <c r="BT63" s="882"/>
      <c r="BU63" s="882"/>
      <c r="BV63" s="882"/>
      <c r="BW63" s="882"/>
      <c r="BX63" s="882"/>
      <c r="BY63" s="882"/>
      <c r="BZ63" s="882"/>
      <c r="CA63" s="882"/>
      <c r="CB63" s="882"/>
      <c r="CC63" s="882"/>
      <c r="CD63" s="882"/>
      <c r="CE63" s="882"/>
      <c r="CF63" s="882"/>
      <c r="CG63" s="882"/>
      <c r="CH63" s="882"/>
      <c r="CI63" s="882"/>
      <c r="CJ63" s="1261"/>
    </row>
    <row r="64" spans="1:88">
      <c r="A64" s="935"/>
      <c r="B64" s="881"/>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c r="AJ64" s="882"/>
      <c r="AK64" s="882"/>
      <c r="AL64" s="882"/>
      <c r="AM64" s="882"/>
      <c r="AN64" s="882"/>
      <c r="AO64" s="882"/>
      <c r="AP64" s="882"/>
      <c r="AQ64" s="882"/>
      <c r="AR64" s="882"/>
      <c r="AS64" s="882"/>
      <c r="AT64" s="882"/>
      <c r="AU64" s="882"/>
      <c r="AV64" s="882"/>
      <c r="AW64" s="882"/>
      <c r="AX64" s="882"/>
      <c r="AY64" s="882"/>
      <c r="AZ64" s="882"/>
      <c r="BA64" s="882"/>
      <c r="BB64" s="882"/>
      <c r="BC64" s="882"/>
      <c r="BD64" s="882"/>
      <c r="BE64" s="882"/>
      <c r="BF64" s="882"/>
      <c r="BG64" s="882"/>
      <c r="BH64" s="882"/>
      <c r="BI64" s="882"/>
      <c r="BJ64" s="882"/>
      <c r="BK64" s="882"/>
      <c r="BL64" s="882"/>
      <c r="BM64" s="882"/>
      <c r="BN64" s="882"/>
      <c r="BO64" s="882"/>
      <c r="BP64" s="882"/>
      <c r="BQ64" s="882"/>
      <c r="BR64" s="882"/>
      <c r="BS64" s="882"/>
      <c r="BT64" s="882"/>
      <c r="BU64" s="882"/>
      <c r="BV64" s="882"/>
      <c r="BW64" s="882"/>
      <c r="BX64" s="882"/>
      <c r="BY64" s="882"/>
      <c r="BZ64" s="882"/>
      <c r="CA64" s="882"/>
      <c r="CB64" s="882"/>
      <c r="CC64" s="882"/>
      <c r="CD64" s="882"/>
      <c r="CE64" s="882"/>
      <c r="CF64" s="882"/>
      <c r="CG64" s="882"/>
      <c r="CH64" s="882"/>
      <c r="CI64" s="882"/>
      <c r="CJ64" s="1261"/>
    </row>
    <row r="65" spans="1:88">
      <c r="A65" s="930" t="s">
        <v>435</v>
      </c>
      <c r="B65" s="878">
        <v>1481543.2510607596</v>
      </c>
      <c r="C65" s="879">
        <v>1556083.3012058397</v>
      </c>
      <c r="D65" s="879">
        <v>1609734.4851402498</v>
      </c>
      <c r="E65" s="879">
        <v>1741058.03232574</v>
      </c>
      <c r="F65" s="879">
        <v>2103678.8860419299</v>
      </c>
      <c r="G65" s="879">
        <v>1720313.74597456</v>
      </c>
      <c r="H65" s="879">
        <v>2410449.3479216201</v>
      </c>
      <c r="I65" s="879">
        <v>1877557.6290322302</v>
      </c>
      <c r="J65" s="879">
        <v>2026841.1845581201</v>
      </c>
      <c r="K65" s="879">
        <v>2281314.4765354004</v>
      </c>
      <c r="L65" s="879">
        <v>2401678.3498055199</v>
      </c>
      <c r="M65" s="879">
        <v>1898214.03828222</v>
      </c>
      <c r="N65" s="879">
        <v>2290752.8772818102</v>
      </c>
      <c r="O65" s="879">
        <v>2461295.1853838498</v>
      </c>
      <c r="P65" s="879">
        <v>2341849.1367766201</v>
      </c>
      <c r="Q65" s="879">
        <v>2130018.1884864098</v>
      </c>
      <c r="R65" s="879">
        <v>2292998.9727587006</v>
      </c>
      <c r="S65" s="879">
        <v>2291423.3211780302</v>
      </c>
      <c r="T65" s="879">
        <v>2226460.8039353299</v>
      </c>
      <c r="U65" s="879">
        <v>973711.15873944992</v>
      </c>
      <c r="V65" s="879">
        <v>1674646.6337288199</v>
      </c>
      <c r="W65" s="879">
        <v>955442.48656699993</v>
      </c>
      <c r="X65" s="879">
        <v>988575.00336959003</v>
      </c>
      <c r="Y65" s="879">
        <v>872266.30748004001</v>
      </c>
      <c r="Z65" s="879">
        <v>856578.46062802</v>
      </c>
      <c r="AA65" s="879">
        <v>890119.98034597992</v>
      </c>
      <c r="AB65" s="879">
        <v>1012981.8082580899</v>
      </c>
      <c r="AC65" s="879">
        <v>1014265.99706779</v>
      </c>
      <c r="AD65" s="879">
        <v>1014944.76704373</v>
      </c>
      <c r="AE65" s="879">
        <v>1115677.6773363401</v>
      </c>
      <c r="AF65" s="879">
        <v>1079294.55360338</v>
      </c>
      <c r="AG65" s="879">
        <v>1079330.3096861099</v>
      </c>
      <c r="AH65" s="879">
        <v>1152945.5241945898</v>
      </c>
      <c r="AI65" s="879">
        <v>1221745.6290866402</v>
      </c>
      <c r="AJ65" s="879">
        <v>1256114.3581003498</v>
      </c>
      <c r="AK65" s="879">
        <v>1293980.1644242201</v>
      </c>
      <c r="AL65" s="879">
        <v>1404671.4861675699</v>
      </c>
      <c r="AM65" s="879">
        <v>1562948.2845715601</v>
      </c>
      <c r="AN65" s="879">
        <v>1932296.6584795397</v>
      </c>
      <c r="AO65" s="879">
        <v>2258853.8888157196</v>
      </c>
      <c r="AP65" s="879">
        <v>2765876.9595789602</v>
      </c>
      <c r="AQ65" s="879">
        <v>3469322.3109510499</v>
      </c>
      <c r="AR65" s="879">
        <v>3507864.83907753</v>
      </c>
      <c r="AS65" s="879">
        <v>4027533.24504227</v>
      </c>
      <c r="AT65" s="879">
        <v>4752232.7720546294</v>
      </c>
      <c r="AU65" s="879">
        <v>5554158.6292345105</v>
      </c>
      <c r="AV65" s="879">
        <v>5023000.5787716601</v>
      </c>
      <c r="AW65" s="879">
        <v>4878098.3538840096</v>
      </c>
      <c r="AX65" s="879">
        <v>5125530.8524394603</v>
      </c>
      <c r="AY65" s="879">
        <v>5548738.8148389598</v>
      </c>
      <c r="AZ65" s="879">
        <v>5877688.9806333501</v>
      </c>
      <c r="BA65" s="879">
        <v>5977108.4098598296</v>
      </c>
      <c r="BB65" s="879">
        <v>6155281.3825049093</v>
      </c>
      <c r="BC65" s="879">
        <v>6031460.4408190297</v>
      </c>
      <c r="BD65" s="879">
        <v>5966668.8969798107</v>
      </c>
      <c r="BE65" s="879">
        <v>6116374.85904596</v>
      </c>
      <c r="BF65" s="879">
        <v>6210809.0781905912</v>
      </c>
      <c r="BG65" s="879">
        <v>6332796.8543882798</v>
      </c>
      <c r="BH65" s="879">
        <v>6405193.7107487889</v>
      </c>
      <c r="BI65" s="879">
        <v>6790896.4174052598</v>
      </c>
      <c r="BJ65" s="879">
        <v>6307297.9745846009</v>
      </c>
      <c r="BK65" s="879">
        <v>6480107.7044541007</v>
      </c>
      <c r="BL65" s="879">
        <v>6717659.8818020299</v>
      </c>
      <c r="BM65" s="879">
        <v>6839676.9351348495</v>
      </c>
      <c r="BN65" s="879">
        <v>7013615.5643493496</v>
      </c>
      <c r="BO65" s="879">
        <v>7182339.5839796793</v>
      </c>
      <c r="BP65" s="879">
        <v>7358114.2348181391</v>
      </c>
      <c r="BQ65" s="879">
        <v>7659144.7460473599</v>
      </c>
      <c r="BR65" s="879">
        <v>7721525.2222403008</v>
      </c>
      <c r="BS65" s="879">
        <v>7882816.1260788199</v>
      </c>
      <c r="BT65" s="879">
        <v>8004069.5766260689</v>
      </c>
      <c r="BU65" s="879">
        <v>1929855.9962430203</v>
      </c>
      <c r="BV65" s="879">
        <v>1167961.4562385599</v>
      </c>
      <c r="BW65" s="879">
        <v>1129187.65968457</v>
      </c>
      <c r="BX65" s="879">
        <v>1244473.5837139799</v>
      </c>
      <c r="BY65" s="879">
        <v>1237840.31695603</v>
      </c>
      <c r="BZ65" s="879">
        <v>1456134.69794629</v>
      </c>
      <c r="CA65" s="879">
        <v>1543454.5805241</v>
      </c>
      <c r="CB65" s="879">
        <v>1599665.7881305802</v>
      </c>
      <c r="CC65" s="879">
        <v>1653014.5243430599</v>
      </c>
      <c r="CD65" s="879">
        <v>1776825.5474530899</v>
      </c>
      <c r="CE65" s="879">
        <v>1838043.5411234598</v>
      </c>
      <c r="CF65" s="879">
        <v>1945083.45078912</v>
      </c>
      <c r="CG65" s="879">
        <v>1782121.36364485</v>
      </c>
      <c r="CH65" s="879">
        <v>1282700.1997827</v>
      </c>
      <c r="CI65" s="879">
        <v>1452231.24001908</v>
      </c>
      <c r="CJ65" s="1261"/>
    </row>
    <row r="66" spans="1:88">
      <c r="A66" s="930" t="s">
        <v>436</v>
      </c>
      <c r="B66" s="878">
        <v>337569.35071272997</v>
      </c>
      <c r="C66" s="879">
        <v>337569.35071272997</v>
      </c>
      <c r="D66" s="879">
        <v>337569.35071272997</v>
      </c>
      <c r="E66" s="879">
        <v>337569.35071272997</v>
      </c>
      <c r="F66" s="879">
        <v>331405.19070186</v>
      </c>
      <c r="G66" s="879">
        <v>331405.19070186</v>
      </c>
      <c r="H66" s="879">
        <v>331405.19070186</v>
      </c>
      <c r="I66" s="879">
        <v>331405.19070186</v>
      </c>
      <c r="J66" s="879">
        <v>331405.19070186</v>
      </c>
      <c r="K66" s="879">
        <v>331405.19070186</v>
      </c>
      <c r="L66" s="879">
        <v>331405.19070186</v>
      </c>
      <c r="M66" s="879">
        <v>331404.98994298</v>
      </c>
      <c r="N66" s="879">
        <v>331404.98994298</v>
      </c>
      <c r="O66" s="879">
        <v>331404.98994298</v>
      </c>
      <c r="P66" s="879">
        <v>331404.98994298</v>
      </c>
      <c r="Q66" s="879">
        <v>331404.98994298</v>
      </c>
      <c r="R66" s="879">
        <v>382421.72169097996</v>
      </c>
      <c r="S66" s="879">
        <v>382421.72169097996</v>
      </c>
      <c r="T66" s="879">
        <v>382421.72169097996</v>
      </c>
      <c r="U66" s="879">
        <v>382421.72169097996</v>
      </c>
      <c r="V66" s="879">
        <v>382421.72169097996</v>
      </c>
      <c r="W66" s="879">
        <v>382421.72169097996</v>
      </c>
      <c r="X66" s="879">
        <v>382421.72169097996</v>
      </c>
      <c r="Y66" s="879">
        <v>382421.72169097996</v>
      </c>
      <c r="Z66" s="879">
        <v>382421.72169097996</v>
      </c>
      <c r="AA66" s="879">
        <v>382421.72169097996</v>
      </c>
      <c r="AB66" s="879">
        <v>382421.72169097996</v>
      </c>
      <c r="AC66" s="879">
        <v>382421.72169097996</v>
      </c>
      <c r="AD66" s="879">
        <v>400311.88552449999</v>
      </c>
      <c r="AE66" s="879">
        <v>400311.88552449999</v>
      </c>
      <c r="AF66" s="879">
        <v>400311.88552449999</v>
      </c>
      <c r="AG66" s="879">
        <v>400311.88552449999</v>
      </c>
      <c r="AH66" s="879">
        <v>400311.88552449999</v>
      </c>
      <c r="AI66" s="879">
        <v>400311.88552449999</v>
      </c>
      <c r="AJ66" s="879">
        <v>400311.88552449999</v>
      </c>
      <c r="AK66" s="879">
        <v>402748.25975949998</v>
      </c>
      <c r="AL66" s="879">
        <v>402748.25975949998</v>
      </c>
      <c r="AM66" s="879">
        <v>402748.25975949998</v>
      </c>
      <c r="AN66" s="879">
        <v>402748.25975949998</v>
      </c>
      <c r="AO66" s="879">
        <v>402748.25975949998</v>
      </c>
      <c r="AP66" s="879">
        <v>433754.68340664002</v>
      </c>
      <c r="AQ66" s="879">
        <v>433754.68340664002</v>
      </c>
      <c r="AR66" s="879">
        <v>433754.68340664002</v>
      </c>
      <c r="AS66" s="879">
        <v>433754.68340664002</v>
      </c>
      <c r="AT66" s="879">
        <v>433754.68340664002</v>
      </c>
      <c r="AU66" s="879">
        <v>433754.68340664002</v>
      </c>
      <c r="AV66" s="879">
        <v>433754.68340664002</v>
      </c>
      <c r="AW66" s="879">
        <v>433743.90852288</v>
      </c>
      <c r="AX66" s="879">
        <v>433743.90852288</v>
      </c>
      <c r="AY66" s="879">
        <v>433743.90852288</v>
      </c>
      <c r="AZ66" s="879">
        <v>433743.90852288</v>
      </c>
      <c r="BA66" s="879">
        <v>433743.90852288</v>
      </c>
      <c r="BB66" s="879">
        <v>422486.17323229997</v>
      </c>
      <c r="BC66" s="879">
        <v>422486.17323229997</v>
      </c>
      <c r="BD66" s="879">
        <v>422486.17323229997</v>
      </c>
      <c r="BE66" s="879">
        <v>421864.36329340003</v>
      </c>
      <c r="BF66" s="879">
        <v>421864.36329340003</v>
      </c>
      <c r="BG66" s="879">
        <v>421864.36329340003</v>
      </c>
      <c r="BH66" s="879">
        <v>421864.36329340003</v>
      </c>
      <c r="BI66" s="879">
        <v>421864.36329340003</v>
      </c>
      <c r="BJ66" s="879">
        <v>421864.36329340003</v>
      </c>
      <c r="BK66" s="879">
        <v>421864.36329340003</v>
      </c>
      <c r="BL66" s="879">
        <v>421864.36329340003</v>
      </c>
      <c r="BM66" s="879">
        <v>421864.36329340003</v>
      </c>
      <c r="BN66" s="879">
        <v>412014.87283077004</v>
      </c>
      <c r="BO66" s="879">
        <v>412014.87283077004</v>
      </c>
      <c r="BP66" s="879">
        <v>412014.87283077004</v>
      </c>
      <c r="BQ66" s="879">
        <v>412014.87283077004</v>
      </c>
      <c r="BR66" s="879">
        <v>412014.87283077004</v>
      </c>
      <c r="BS66" s="879">
        <v>412014.87283077004</v>
      </c>
      <c r="BT66" s="879">
        <v>412014.87283077004</v>
      </c>
      <c r="BU66" s="879">
        <v>412014.87283077004</v>
      </c>
      <c r="BV66" s="879">
        <v>412014.87283077004</v>
      </c>
      <c r="BW66" s="879">
        <v>412014.87283077004</v>
      </c>
      <c r="BX66" s="879">
        <v>412014.87283077004</v>
      </c>
      <c r="BY66" s="879">
        <v>412014.87283077004</v>
      </c>
      <c r="BZ66" s="879">
        <v>421713.15331736999</v>
      </c>
      <c r="CA66" s="879">
        <v>421713.15331736999</v>
      </c>
      <c r="CB66" s="879">
        <v>421713.15331736999</v>
      </c>
      <c r="CC66" s="879">
        <v>421713.15331736999</v>
      </c>
      <c r="CD66" s="879">
        <v>421713.15331736999</v>
      </c>
      <c r="CE66" s="879">
        <v>421713.15331736999</v>
      </c>
      <c r="CF66" s="879">
        <v>421713.15331736999</v>
      </c>
      <c r="CG66" s="879">
        <v>421713.15331736999</v>
      </c>
      <c r="CH66" s="879">
        <v>421713.15331736999</v>
      </c>
      <c r="CI66" s="879">
        <v>421713.15331736999</v>
      </c>
      <c r="CJ66" s="1261"/>
    </row>
    <row r="67" spans="1:88">
      <c r="A67" s="931" t="s">
        <v>437</v>
      </c>
      <c r="B67" s="881">
        <v>337569.35071272997</v>
      </c>
      <c r="C67" s="882">
        <v>337569.35071272997</v>
      </c>
      <c r="D67" s="882">
        <v>337569.35071272997</v>
      </c>
      <c r="E67" s="882">
        <v>337569.35071272997</v>
      </c>
      <c r="F67" s="882">
        <v>331405.19070186</v>
      </c>
      <c r="G67" s="882">
        <v>331405.19070186</v>
      </c>
      <c r="H67" s="882">
        <v>331405.19070186</v>
      </c>
      <c r="I67" s="882">
        <v>331405.19070186</v>
      </c>
      <c r="J67" s="882">
        <v>331405.19070186</v>
      </c>
      <c r="K67" s="882">
        <v>331405.19070186</v>
      </c>
      <c r="L67" s="882">
        <v>331405.19070186</v>
      </c>
      <c r="M67" s="882">
        <v>331404.98994298</v>
      </c>
      <c r="N67" s="882">
        <v>331404.98994298</v>
      </c>
      <c r="O67" s="882">
        <v>331404.98994298</v>
      </c>
      <c r="P67" s="882">
        <v>331404.98994298</v>
      </c>
      <c r="Q67" s="882">
        <v>331404.98994298</v>
      </c>
      <c r="R67" s="882">
        <v>382421.72169097996</v>
      </c>
      <c r="S67" s="882">
        <v>382421.72169097996</v>
      </c>
      <c r="T67" s="882">
        <v>382421.72169097996</v>
      </c>
      <c r="U67" s="882">
        <v>382421.72169097996</v>
      </c>
      <c r="V67" s="882">
        <v>382421.72169097996</v>
      </c>
      <c r="W67" s="882">
        <v>382421.72169097996</v>
      </c>
      <c r="X67" s="882">
        <v>382421.72169097996</v>
      </c>
      <c r="Y67" s="882">
        <v>382421.72169097996</v>
      </c>
      <c r="Z67" s="882">
        <v>382421.72169097996</v>
      </c>
      <c r="AA67" s="882">
        <v>382421.72169097996</v>
      </c>
      <c r="AB67" s="882">
        <v>382421.72169097996</v>
      </c>
      <c r="AC67" s="882">
        <v>382421.72169097996</v>
      </c>
      <c r="AD67" s="882">
        <v>400311.88552449999</v>
      </c>
      <c r="AE67" s="882">
        <v>400311.88552449999</v>
      </c>
      <c r="AF67" s="882">
        <v>400311.88552449999</v>
      </c>
      <c r="AG67" s="882">
        <v>400311.88552449999</v>
      </c>
      <c r="AH67" s="882">
        <v>400311.88552449999</v>
      </c>
      <c r="AI67" s="882">
        <v>400311.88552449999</v>
      </c>
      <c r="AJ67" s="882">
        <v>400311.88552449999</v>
      </c>
      <c r="AK67" s="882">
        <v>402748.25975949998</v>
      </c>
      <c r="AL67" s="882">
        <v>402748.25975949998</v>
      </c>
      <c r="AM67" s="882">
        <v>402748.25975949998</v>
      </c>
      <c r="AN67" s="882">
        <v>402748.25975949998</v>
      </c>
      <c r="AO67" s="882">
        <v>402748.25975949998</v>
      </c>
      <c r="AP67" s="882">
        <v>433754.68340664002</v>
      </c>
      <c r="AQ67" s="882">
        <v>433754.68340664002</v>
      </c>
      <c r="AR67" s="882">
        <v>433754.68340664002</v>
      </c>
      <c r="AS67" s="882">
        <v>433754.68340664002</v>
      </c>
      <c r="AT67" s="882">
        <v>433754.68340664002</v>
      </c>
      <c r="AU67" s="882">
        <v>433754.68340664002</v>
      </c>
      <c r="AV67" s="882">
        <v>433754.68340664002</v>
      </c>
      <c r="AW67" s="882">
        <v>433743.90852288</v>
      </c>
      <c r="AX67" s="882">
        <v>433743.90852288</v>
      </c>
      <c r="AY67" s="882">
        <v>433743.90852288</v>
      </c>
      <c r="AZ67" s="882">
        <v>433743.90852288</v>
      </c>
      <c r="BA67" s="882">
        <v>433743.90852288</v>
      </c>
      <c r="BB67" s="882">
        <v>422486.17323229997</v>
      </c>
      <c r="BC67" s="882">
        <v>422486.17323229997</v>
      </c>
      <c r="BD67" s="882">
        <v>422486.17323229997</v>
      </c>
      <c r="BE67" s="882">
        <v>421864.36329340003</v>
      </c>
      <c r="BF67" s="882">
        <v>421864.36329340003</v>
      </c>
      <c r="BG67" s="882">
        <v>421864.36329340003</v>
      </c>
      <c r="BH67" s="882">
        <v>421864.36329340003</v>
      </c>
      <c r="BI67" s="882">
        <v>421864.36329340003</v>
      </c>
      <c r="BJ67" s="882">
        <v>421864.36329340003</v>
      </c>
      <c r="BK67" s="882">
        <v>421864.36329340003</v>
      </c>
      <c r="BL67" s="882">
        <v>421864.36329340003</v>
      </c>
      <c r="BM67" s="882">
        <v>421864.36329340003</v>
      </c>
      <c r="BN67" s="882">
        <v>412014.87283077004</v>
      </c>
      <c r="BO67" s="882">
        <v>412014.87283077004</v>
      </c>
      <c r="BP67" s="882">
        <v>412014.87283077004</v>
      </c>
      <c r="BQ67" s="882">
        <v>412014.87283077004</v>
      </c>
      <c r="BR67" s="882">
        <v>412014.87283077004</v>
      </c>
      <c r="BS67" s="882">
        <v>412014.87283077004</v>
      </c>
      <c r="BT67" s="882">
        <v>412014.87283077004</v>
      </c>
      <c r="BU67" s="882">
        <v>412014.87283077004</v>
      </c>
      <c r="BV67" s="882">
        <v>412014.87283077004</v>
      </c>
      <c r="BW67" s="882">
        <v>412014.87283077004</v>
      </c>
      <c r="BX67" s="882">
        <v>412014.87283077004</v>
      </c>
      <c r="BY67" s="882">
        <v>412014.87283077004</v>
      </c>
      <c r="BZ67" s="882">
        <v>421713.15331736999</v>
      </c>
      <c r="CA67" s="882">
        <v>421713.15331736999</v>
      </c>
      <c r="CB67" s="882">
        <v>421713.15331736999</v>
      </c>
      <c r="CC67" s="882">
        <v>421713.15331736999</v>
      </c>
      <c r="CD67" s="882">
        <v>421713.15331736999</v>
      </c>
      <c r="CE67" s="882">
        <v>421713.15331736999</v>
      </c>
      <c r="CF67" s="882">
        <v>421713.15331736999</v>
      </c>
      <c r="CG67" s="882">
        <v>421713.15331736999</v>
      </c>
      <c r="CH67" s="882">
        <v>421713.15331736999</v>
      </c>
      <c r="CI67" s="882">
        <v>421713.15331736999</v>
      </c>
      <c r="CJ67" s="1261"/>
    </row>
    <row r="68" spans="1:88">
      <c r="A68" s="931" t="s">
        <v>438</v>
      </c>
      <c r="B68" s="881"/>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c r="AJ68" s="882"/>
      <c r="AK68" s="882"/>
      <c r="AL68" s="882"/>
      <c r="AM68" s="882"/>
      <c r="AN68" s="882"/>
      <c r="AO68" s="882"/>
      <c r="AP68" s="882"/>
      <c r="AQ68" s="882"/>
      <c r="AR68" s="882"/>
      <c r="AS68" s="882"/>
      <c r="AT68" s="882"/>
      <c r="AU68" s="882"/>
      <c r="AV68" s="882"/>
      <c r="AW68" s="882"/>
      <c r="AX68" s="882"/>
      <c r="AY68" s="882"/>
      <c r="AZ68" s="882"/>
      <c r="BA68" s="882"/>
      <c r="BB68" s="882"/>
      <c r="BC68" s="882"/>
      <c r="BD68" s="882"/>
      <c r="BE68" s="882"/>
      <c r="BF68" s="882"/>
      <c r="BG68" s="882"/>
      <c r="BH68" s="882"/>
      <c r="BI68" s="882"/>
      <c r="BJ68" s="882"/>
      <c r="BK68" s="882"/>
      <c r="BL68" s="882"/>
      <c r="BM68" s="882"/>
      <c r="BN68" s="882"/>
      <c r="BO68" s="882"/>
      <c r="BP68" s="882"/>
      <c r="BQ68" s="882"/>
      <c r="BR68" s="882"/>
      <c r="BS68" s="882"/>
      <c r="BT68" s="882"/>
      <c r="BU68" s="882"/>
      <c r="BV68" s="882"/>
      <c r="BW68" s="882"/>
      <c r="BX68" s="882"/>
      <c r="BY68" s="882"/>
      <c r="BZ68" s="882"/>
      <c r="CA68" s="882"/>
      <c r="CB68" s="882"/>
      <c r="CC68" s="882"/>
      <c r="CD68" s="882"/>
      <c r="CE68" s="882"/>
      <c r="CF68" s="882"/>
      <c r="CG68" s="882"/>
      <c r="CH68" s="882"/>
      <c r="CI68" s="882"/>
      <c r="CJ68" s="1261"/>
    </row>
    <row r="69" spans="1:88">
      <c r="A69" s="931" t="s">
        <v>439</v>
      </c>
      <c r="B69" s="881"/>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c r="AJ69" s="882"/>
      <c r="AK69" s="882"/>
      <c r="AL69" s="882"/>
      <c r="AM69" s="882"/>
      <c r="AN69" s="882"/>
      <c r="AO69" s="882"/>
      <c r="AP69" s="882"/>
      <c r="AQ69" s="882"/>
      <c r="AR69" s="882"/>
      <c r="AS69" s="882"/>
      <c r="AT69" s="882"/>
      <c r="AU69" s="882"/>
      <c r="AV69" s="882"/>
      <c r="AW69" s="882"/>
      <c r="AX69" s="882"/>
      <c r="AY69" s="882"/>
      <c r="AZ69" s="882"/>
      <c r="BA69" s="882"/>
      <c r="BB69" s="882"/>
      <c r="BC69" s="882"/>
      <c r="BD69" s="882"/>
      <c r="BE69" s="882"/>
      <c r="BF69" s="882"/>
      <c r="BG69" s="882"/>
      <c r="BH69" s="882"/>
      <c r="BI69" s="882"/>
      <c r="BJ69" s="882"/>
      <c r="BK69" s="882"/>
      <c r="BL69" s="882"/>
      <c r="BM69" s="882"/>
      <c r="BN69" s="882"/>
      <c r="BO69" s="882"/>
      <c r="BP69" s="882"/>
      <c r="BQ69" s="882"/>
      <c r="BR69" s="882"/>
      <c r="BS69" s="882"/>
      <c r="BT69" s="882"/>
      <c r="BU69" s="882"/>
      <c r="BV69" s="882"/>
      <c r="BW69" s="882"/>
      <c r="BX69" s="882"/>
      <c r="BY69" s="882"/>
      <c r="BZ69" s="882"/>
      <c r="CA69" s="882"/>
      <c r="CB69" s="882"/>
      <c r="CC69" s="882"/>
      <c r="CD69" s="882"/>
      <c r="CE69" s="882"/>
      <c r="CF69" s="882"/>
      <c r="CG69" s="882"/>
      <c r="CH69" s="882"/>
      <c r="CI69" s="882"/>
      <c r="CJ69" s="1261"/>
    </row>
    <row r="70" spans="1:88">
      <c r="A70" s="931" t="s">
        <v>440</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61"/>
    </row>
    <row r="71" spans="1:88">
      <c r="A71" s="931" t="s">
        <v>441</v>
      </c>
      <c r="B71" s="881"/>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c r="AJ71" s="882"/>
      <c r="AK71" s="882"/>
      <c r="AL71" s="882"/>
      <c r="AM71" s="882"/>
      <c r="AN71" s="882"/>
      <c r="AO71" s="882"/>
      <c r="AP71" s="882"/>
      <c r="AQ71" s="882"/>
      <c r="AR71" s="882"/>
      <c r="AS71" s="882"/>
      <c r="AT71" s="882"/>
      <c r="AU71" s="882"/>
      <c r="AV71" s="882"/>
      <c r="AW71" s="882"/>
      <c r="AX71" s="882"/>
      <c r="AY71" s="882"/>
      <c r="AZ71" s="882"/>
      <c r="BA71" s="882"/>
      <c r="BB71" s="882"/>
      <c r="BC71" s="882"/>
      <c r="BD71" s="882"/>
      <c r="BE71" s="882"/>
      <c r="BF71" s="882"/>
      <c r="BG71" s="882"/>
      <c r="BH71" s="882"/>
      <c r="BI71" s="882"/>
      <c r="BJ71" s="882"/>
      <c r="BK71" s="882"/>
      <c r="BL71" s="882"/>
      <c r="BM71" s="882"/>
      <c r="BN71" s="882"/>
      <c r="BO71" s="882"/>
      <c r="BP71" s="882"/>
      <c r="BQ71" s="882"/>
      <c r="BR71" s="882"/>
      <c r="BS71" s="882"/>
      <c r="BT71" s="882"/>
      <c r="BU71" s="882"/>
      <c r="BV71" s="882"/>
      <c r="BW71" s="882"/>
      <c r="BX71" s="882"/>
      <c r="BY71" s="882"/>
      <c r="BZ71" s="882"/>
      <c r="CA71" s="882"/>
      <c r="CB71" s="882"/>
      <c r="CC71" s="882"/>
      <c r="CD71" s="882"/>
      <c r="CE71" s="882"/>
      <c r="CF71" s="882"/>
      <c r="CG71" s="882"/>
      <c r="CH71" s="882"/>
      <c r="CI71" s="882"/>
      <c r="CJ71" s="1261"/>
    </row>
    <row r="72" spans="1:88">
      <c r="A72" s="931" t="s">
        <v>442</v>
      </c>
      <c r="B72" s="881"/>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c r="AJ72" s="882"/>
      <c r="AK72" s="882"/>
      <c r="AL72" s="882"/>
      <c r="AM72" s="882"/>
      <c r="AN72" s="882"/>
      <c r="AO72" s="882"/>
      <c r="AP72" s="882"/>
      <c r="AQ72" s="882"/>
      <c r="AR72" s="882"/>
      <c r="AS72" s="882"/>
      <c r="AT72" s="882"/>
      <c r="AU72" s="882"/>
      <c r="AV72" s="882"/>
      <c r="AW72" s="882"/>
      <c r="AX72" s="882"/>
      <c r="AY72" s="882"/>
      <c r="AZ72" s="882"/>
      <c r="BA72" s="882"/>
      <c r="BB72" s="882"/>
      <c r="BC72" s="882"/>
      <c r="BD72" s="882"/>
      <c r="BE72" s="882"/>
      <c r="BF72" s="882"/>
      <c r="BG72" s="882"/>
      <c r="BH72" s="882"/>
      <c r="BI72" s="882"/>
      <c r="BJ72" s="882"/>
      <c r="BK72" s="882"/>
      <c r="BL72" s="882"/>
      <c r="BM72" s="882"/>
      <c r="BN72" s="882"/>
      <c r="BO72" s="882"/>
      <c r="BP72" s="882"/>
      <c r="BQ72" s="882"/>
      <c r="BR72" s="882"/>
      <c r="BS72" s="882"/>
      <c r="BT72" s="882"/>
      <c r="BU72" s="882"/>
      <c r="BV72" s="882"/>
      <c r="BW72" s="882"/>
      <c r="BX72" s="882"/>
      <c r="BY72" s="882"/>
      <c r="BZ72" s="882"/>
      <c r="CA72" s="882"/>
      <c r="CB72" s="882"/>
      <c r="CC72" s="882"/>
      <c r="CD72" s="882"/>
      <c r="CE72" s="882"/>
      <c r="CF72" s="882"/>
      <c r="CG72" s="882"/>
      <c r="CH72" s="882"/>
      <c r="CI72" s="882"/>
      <c r="CJ72" s="1261"/>
    </row>
    <row r="73" spans="1:88">
      <c r="A73" s="931" t="s">
        <v>443</v>
      </c>
      <c r="B73" s="881"/>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c r="AJ73" s="882"/>
      <c r="AK73" s="882"/>
      <c r="AL73" s="882"/>
      <c r="AM73" s="882"/>
      <c r="AN73" s="882"/>
      <c r="AO73" s="882"/>
      <c r="AP73" s="882"/>
      <c r="AQ73" s="882"/>
      <c r="AR73" s="882"/>
      <c r="AS73" s="882"/>
      <c r="AT73" s="882"/>
      <c r="AU73" s="882"/>
      <c r="AV73" s="882"/>
      <c r="AW73" s="882"/>
      <c r="AX73" s="882"/>
      <c r="AY73" s="882"/>
      <c r="AZ73" s="882"/>
      <c r="BA73" s="882"/>
      <c r="BB73" s="882"/>
      <c r="BC73" s="882"/>
      <c r="BD73" s="882"/>
      <c r="BE73" s="882"/>
      <c r="BF73" s="882"/>
      <c r="BG73" s="882"/>
      <c r="BH73" s="882"/>
      <c r="BI73" s="882"/>
      <c r="BJ73" s="882"/>
      <c r="BK73" s="882"/>
      <c r="BL73" s="882"/>
      <c r="BM73" s="882"/>
      <c r="BN73" s="882"/>
      <c r="BO73" s="882"/>
      <c r="BP73" s="882"/>
      <c r="BQ73" s="882"/>
      <c r="BR73" s="882"/>
      <c r="BS73" s="882"/>
      <c r="BT73" s="882"/>
      <c r="BU73" s="882"/>
      <c r="BV73" s="882"/>
      <c r="BW73" s="882"/>
      <c r="BX73" s="882"/>
      <c r="BY73" s="882"/>
      <c r="BZ73" s="882"/>
      <c r="CA73" s="882"/>
      <c r="CB73" s="882"/>
      <c r="CC73" s="882"/>
      <c r="CD73" s="882"/>
      <c r="CE73" s="882"/>
      <c r="CF73" s="882"/>
      <c r="CG73" s="882"/>
      <c r="CH73" s="882"/>
      <c r="CI73" s="882"/>
      <c r="CJ73" s="1261"/>
    </row>
    <row r="74" spans="1:88">
      <c r="A74" s="931" t="s">
        <v>444</v>
      </c>
      <c r="B74" s="881"/>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c r="AJ74" s="882"/>
      <c r="AK74" s="882"/>
      <c r="AL74" s="882"/>
      <c r="AM74" s="882"/>
      <c r="AN74" s="882"/>
      <c r="AO74" s="882"/>
      <c r="AP74" s="882"/>
      <c r="AQ74" s="882"/>
      <c r="AR74" s="882"/>
      <c r="AS74" s="882"/>
      <c r="AT74" s="882"/>
      <c r="AU74" s="882"/>
      <c r="AV74" s="882"/>
      <c r="AW74" s="882"/>
      <c r="AX74" s="882"/>
      <c r="AY74" s="882"/>
      <c r="AZ74" s="882"/>
      <c r="BA74" s="882"/>
      <c r="BB74" s="882"/>
      <c r="BC74" s="882"/>
      <c r="BD74" s="882"/>
      <c r="BE74" s="882"/>
      <c r="BF74" s="882"/>
      <c r="BG74" s="882"/>
      <c r="BH74" s="882"/>
      <c r="BI74" s="882"/>
      <c r="BJ74" s="882"/>
      <c r="BK74" s="882"/>
      <c r="BL74" s="882"/>
      <c r="BM74" s="882"/>
      <c r="BN74" s="882"/>
      <c r="BO74" s="882"/>
      <c r="BP74" s="882"/>
      <c r="BQ74" s="882"/>
      <c r="BR74" s="882"/>
      <c r="BS74" s="882"/>
      <c r="BT74" s="882"/>
      <c r="BU74" s="882"/>
      <c r="BV74" s="882"/>
      <c r="BW74" s="882"/>
      <c r="BX74" s="882"/>
      <c r="BY74" s="882"/>
      <c r="BZ74" s="882"/>
      <c r="CA74" s="882"/>
      <c r="CB74" s="882"/>
      <c r="CC74" s="882"/>
      <c r="CD74" s="882"/>
      <c r="CE74" s="882"/>
      <c r="CF74" s="882"/>
      <c r="CG74" s="882"/>
      <c r="CH74" s="882"/>
      <c r="CI74" s="882"/>
      <c r="CJ74" s="1261"/>
    </row>
    <row r="75" spans="1:88">
      <c r="A75" s="931" t="s">
        <v>445</v>
      </c>
      <c r="B75" s="881">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c r="AJ75" s="882">
        <v>0</v>
      </c>
      <c r="AK75" s="882">
        <v>0</v>
      </c>
      <c r="AL75" s="882">
        <v>0</v>
      </c>
      <c r="AM75" s="882">
        <v>0</v>
      </c>
      <c r="AN75" s="882">
        <v>0</v>
      </c>
      <c r="AO75" s="882">
        <v>0</v>
      </c>
      <c r="AP75" s="882">
        <v>0</v>
      </c>
      <c r="AQ75" s="882">
        <v>0</v>
      </c>
      <c r="AR75" s="882">
        <v>0</v>
      </c>
      <c r="AS75" s="882">
        <v>0</v>
      </c>
      <c r="AT75" s="882">
        <v>0</v>
      </c>
      <c r="AU75" s="882">
        <v>0</v>
      </c>
      <c r="AV75" s="882">
        <v>0</v>
      </c>
      <c r="AW75" s="882">
        <v>0</v>
      </c>
      <c r="AX75" s="882">
        <v>0</v>
      </c>
      <c r="AY75" s="882">
        <v>0</v>
      </c>
      <c r="AZ75" s="882">
        <v>0</v>
      </c>
      <c r="BA75" s="882">
        <v>0</v>
      </c>
      <c r="BB75" s="882">
        <v>0</v>
      </c>
      <c r="BC75" s="882">
        <v>0</v>
      </c>
      <c r="BD75" s="882">
        <v>0</v>
      </c>
      <c r="BE75" s="882">
        <v>0</v>
      </c>
      <c r="BF75" s="882">
        <v>0</v>
      </c>
      <c r="BG75" s="882">
        <v>0</v>
      </c>
      <c r="BH75" s="882">
        <v>0</v>
      </c>
      <c r="BI75" s="882">
        <v>0</v>
      </c>
      <c r="BJ75" s="882">
        <v>0</v>
      </c>
      <c r="BK75" s="882">
        <v>0</v>
      </c>
      <c r="BL75" s="882">
        <v>0</v>
      </c>
      <c r="BM75" s="882">
        <v>0</v>
      </c>
      <c r="BN75" s="882">
        <v>0</v>
      </c>
      <c r="BO75" s="882">
        <v>0</v>
      </c>
      <c r="BP75" s="882">
        <v>0</v>
      </c>
      <c r="BQ75" s="882">
        <v>0</v>
      </c>
      <c r="BR75" s="882">
        <v>0</v>
      </c>
      <c r="BS75" s="882">
        <v>0</v>
      </c>
      <c r="BT75" s="882">
        <v>0</v>
      </c>
      <c r="BU75" s="882">
        <v>0</v>
      </c>
      <c r="BV75" s="882">
        <v>0</v>
      </c>
      <c r="BW75" s="882">
        <v>0</v>
      </c>
      <c r="BX75" s="882">
        <v>0</v>
      </c>
      <c r="BY75" s="882">
        <v>0</v>
      </c>
      <c r="BZ75" s="882">
        <v>0</v>
      </c>
      <c r="CA75" s="882">
        <v>0</v>
      </c>
      <c r="CB75" s="882">
        <v>0</v>
      </c>
      <c r="CC75" s="882">
        <v>0</v>
      </c>
      <c r="CD75" s="882">
        <v>0</v>
      </c>
      <c r="CE75" s="882">
        <v>0</v>
      </c>
      <c r="CF75" s="882">
        <v>0</v>
      </c>
      <c r="CG75" s="882">
        <v>0</v>
      </c>
      <c r="CH75" s="882">
        <v>0</v>
      </c>
      <c r="CI75" s="882">
        <v>0</v>
      </c>
      <c r="CJ75" s="1261"/>
    </row>
    <row r="76" spans="1:88">
      <c r="A76" s="930" t="s">
        <v>446</v>
      </c>
      <c r="B76" s="878">
        <v>59477.456763899994</v>
      </c>
      <c r="C76" s="879">
        <v>58343.893691379999</v>
      </c>
      <c r="D76" s="879">
        <v>30184.23502977</v>
      </c>
      <c r="E76" s="879">
        <v>39160.575884999998</v>
      </c>
      <c r="F76" s="879">
        <v>38105.972576900007</v>
      </c>
      <c r="G76" s="879">
        <v>23500.841517700002</v>
      </c>
      <c r="H76" s="879">
        <v>29145.479672180001</v>
      </c>
      <c r="I76" s="879">
        <v>27857.334293790002</v>
      </c>
      <c r="J76" s="879">
        <v>75681.439841499989</v>
      </c>
      <c r="K76" s="879">
        <v>163205.56873011999</v>
      </c>
      <c r="L76" s="879">
        <v>214902.57096965</v>
      </c>
      <c r="M76" s="879">
        <v>15446.76445721</v>
      </c>
      <c r="N76" s="879">
        <v>14618.241383979999</v>
      </c>
      <c r="O76" s="879">
        <v>12520.965748659999</v>
      </c>
      <c r="P76" s="879">
        <v>11217.62974199</v>
      </c>
      <c r="Q76" s="879">
        <v>10969.683639319999</v>
      </c>
      <c r="R76" s="879">
        <v>12784.689105719999</v>
      </c>
      <c r="S76" s="879">
        <v>14313.376622700001</v>
      </c>
      <c r="T76" s="879">
        <v>9853.9796568799993</v>
      </c>
      <c r="U76" s="879">
        <v>8703.3479873400011</v>
      </c>
      <c r="V76" s="879">
        <v>6553.85385305</v>
      </c>
      <c r="W76" s="879">
        <v>7794.2228264399992</v>
      </c>
      <c r="X76" s="879">
        <v>6217.1138873500004</v>
      </c>
      <c r="Y76" s="879">
        <v>16559.835856000002</v>
      </c>
      <c r="Z76" s="879">
        <v>14783.968890790002</v>
      </c>
      <c r="AA76" s="879">
        <v>12663.63222512</v>
      </c>
      <c r="AB76" s="879">
        <v>10984.08240542</v>
      </c>
      <c r="AC76" s="879">
        <v>9802.3741709699989</v>
      </c>
      <c r="AD76" s="879">
        <v>7937.70629328</v>
      </c>
      <c r="AE76" s="879">
        <v>6536.9763713599996</v>
      </c>
      <c r="AF76" s="879">
        <v>6509.3776232800001</v>
      </c>
      <c r="AG76" s="879">
        <v>4029.6231054099999</v>
      </c>
      <c r="AH76" s="879">
        <v>3095.4619753699999</v>
      </c>
      <c r="AI76" s="879">
        <v>2487.2309842499999</v>
      </c>
      <c r="AJ76" s="879">
        <v>2398.5708170600001</v>
      </c>
      <c r="AK76" s="879">
        <v>12487.57496806</v>
      </c>
      <c r="AL76" s="879">
        <v>12942.92839621</v>
      </c>
      <c r="AM76" s="879">
        <v>12711.561577549999</v>
      </c>
      <c r="AN76" s="879">
        <v>7923.9841202799998</v>
      </c>
      <c r="AO76" s="879">
        <v>8457.4342926200006</v>
      </c>
      <c r="AP76" s="879">
        <v>155352.80246619994</v>
      </c>
      <c r="AQ76" s="879">
        <v>403411.27681782999</v>
      </c>
      <c r="AR76" s="879">
        <v>124180.3052052</v>
      </c>
      <c r="AS76" s="879">
        <v>147925.90412751</v>
      </c>
      <c r="AT76" s="879">
        <v>176170.60311704001</v>
      </c>
      <c r="AU76" s="879">
        <v>239279.56723789001</v>
      </c>
      <c r="AV76" s="879">
        <v>353799.21011491999</v>
      </c>
      <c r="AW76" s="879">
        <v>11679.636314469999</v>
      </c>
      <c r="AX76" s="879">
        <v>55696.303987710002</v>
      </c>
      <c r="AY76" s="879">
        <v>97469.098172979997</v>
      </c>
      <c r="AZ76" s="879">
        <v>188194.31386234</v>
      </c>
      <c r="BA76" s="879">
        <v>240101.72341579001</v>
      </c>
      <c r="BB76" s="879">
        <v>257060.57931671999</v>
      </c>
      <c r="BC76" s="879">
        <v>246789.47789913</v>
      </c>
      <c r="BD76" s="879">
        <v>257305.22713198001</v>
      </c>
      <c r="BE76" s="879">
        <v>273957.48429853999</v>
      </c>
      <c r="BF76" s="879">
        <v>295846.77784409997</v>
      </c>
      <c r="BG76" s="879">
        <v>342079.09929649998</v>
      </c>
      <c r="BH76" s="879">
        <v>472461.12989823997</v>
      </c>
      <c r="BI76" s="879">
        <v>658313.69203912001</v>
      </c>
      <c r="BJ76" s="879">
        <v>140440.05389107001</v>
      </c>
      <c r="BK76" s="879">
        <v>287203.60120156</v>
      </c>
      <c r="BL76" s="879">
        <v>90764.318569430005</v>
      </c>
      <c r="BM76" s="879">
        <v>266017.50458506</v>
      </c>
      <c r="BN76" s="879">
        <v>343524.60128086002</v>
      </c>
      <c r="BO76" s="879">
        <v>405908.14779240999</v>
      </c>
      <c r="BP76" s="879">
        <v>465408.15001006</v>
      </c>
      <c r="BQ76" s="879">
        <v>647756.52678612003</v>
      </c>
      <c r="BR76" s="879">
        <v>701253.51026182994</v>
      </c>
      <c r="BS76" s="879">
        <v>633995.98347521992</v>
      </c>
      <c r="BT76" s="879">
        <v>654130.38552963</v>
      </c>
      <c r="BU76" s="879">
        <v>924170.14529754</v>
      </c>
      <c r="BV76" s="879">
        <v>76700.441664090002</v>
      </c>
      <c r="BW76" s="879">
        <v>129445.24309222</v>
      </c>
      <c r="BX76" s="879">
        <v>162030.41303637999</v>
      </c>
      <c r="BY76" s="879">
        <v>207298.29814872</v>
      </c>
      <c r="BZ76" s="879">
        <v>471038.46640650003</v>
      </c>
      <c r="CA76" s="879">
        <v>514723.61172104999</v>
      </c>
      <c r="CB76" s="879">
        <v>561322.42615041009</v>
      </c>
      <c r="CC76" s="879">
        <v>604729.25565001008</v>
      </c>
      <c r="CD76" s="879">
        <v>675559.71755466005</v>
      </c>
      <c r="CE76" s="879">
        <v>731976.13062667986</v>
      </c>
      <c r="CF76" s="879">
        <v>804112.11502281006</v>
      </c>
      <c r="CG76" s="879">
        <v>743745.62649049005</v>
      </c>
      <c r="CH76" s="879">
        <v>148658.21975106999</v>
      </c>
      <c r="CI76" s="879">
        <v>157512.57767405</v>
      </c>
      <c r="CJ76" s="1261"/>
    </row>
    <row r="77" spans="1:88">
      <c r="A77" s="931" t="s">
        <v>447</v>
      </c>
      <c r="B77" s="881"/>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c r="AJ77" s="882"/>
      <c r="AK77" s="882"/>
      <c r="AL77" s="882"/>
      <c r="AM77" s="882"/>
      <c r="AN77" s="882"/>
      <c r="AO77" s="882"/>
      <c r="AP77" s="882"/>
      <c r="AQ77" s="882"/>
      <c r="AR77" s="882"/>
      <c r="AS77" s="882"/>
      <c r="AT77" s="882"/>
      <c r="AU77" s="882"/>
      <c r="AV77" s="882"/>
      <c r="AW77" s="882"/>
      <c r="AX77" s="882"/>
      <c r="AY77" s="882"/>
      <c r="AZ77" s="882"/>
      <c r="BA77" s="882"/>
      <c r="BB77" s="882"/>
      <c r="BC77" s="882"/>
      <c r="BD77" s="882"/>
      <c r="BE77" s="882"/>
      <c r="BF77" s="882"/>
      <c r="BG77" s="882"/>
      <c r="BH77" s="882"/>
      <c r="BI77" s="882"/>
      <c r="BJ77" s="882"/>
      <c r="BK77" s="882"/>
      <c r="BL77" s="882"/>
      <c r="BM77" s="882"/>
      <c r="BN77" s="882"/>
      <c r="BO77" s="882"/>
      <c r="BP77" s="882"/>
      <c r="BQ77" s="882"/>
      <c r="BR77" s="882"/>
      <c r="BS77" s="882"/>
      <c r="BT77" s="882"/>
      <c r="BU77" s="882"/>
      <c r="BV77" s="882"/>
      <c r="BW77" s="882"/>
      <c r="BX77" s="882"/>
      <c r="BY77" s="882"/>
      <c r="BZ77" s="882"/>
      <c r="CA77" s="882"/>
      <c r="CB77" s="882"/>
      <c r="CC77" s="882"/>
      <c r="CD77" s="882"/>
      <c r="CE77" s="882"/>
      <c r="CF77" s="882"/>
      <c r="CG77" s="882"/>
      <c r="CH77" s="882"/>
      <c r="CI77" s="882"/>
      <c r="CJ77" s="1261"/>
    </row>
    <row r="78" spans="1:88">
      <c r="A78" s="931" t="s">
        <v>448</v>
      </c>
      <c r="B78" s="881">
        <v>25060.20422231</v>
      </c>
      <c r="C78" s="882">
        <v>34408.512987529997</v>
      </c>
      <c r="D78" s="882">
        <v>24057.568594320001</v>
      </c>
      <c r="E78" s="882">
        <v>22073.96962295</v>
      </c>
      <c r="F78" s="882">
        <v>21017.029205580002</v>
      </c>
      <c r="G78" s="882">
        <v>19085.242901310001</v>
      </c>
      <c r="H78" s="882">
        <v>18176.725784319999</v>
      </c>
      <c r="I78" s="882">
        <v>16946.13480734</v>
      </c>
      <c r="J78" s="882">
        <v>19890.344428069999</v>
      </c>
      <c r="K78" s="882">
        <v>24248.378202380001</v>
      </c>
      <c r="L78" s="882">
        <v>27686.813593130002</v>
      </c>
      <c r="M78" s="882">
        <v>15446.76445721</v>
      </c>
      <c r="N78" s="882">
        <v>14618.241383979999</v>
      </c>
      <c r="O78" s="882">
        <v>12520.965748659999</v>
      </c>
      <c r="P78" s="882">
        <v>11217.62974199</v>
      </c>
      <c r="Q78" s="882">
        <v>10969.683639319999</v>
      </c>
      <c r="R78" s="882">
        <v>12784.689105719999</v>
      </c>
      <c r="S78" s="882">
        <v>14313.376622700001</v>
      </c>
      <c r="T78" s="882">
        <v>9853.9796568799993</v>
      </c>
      <c r="U78" s="882">
        <v>8703.3479873400011</v>
      </c>
      <c r="V78" s="882">
        <v>6553.85385305</v>
      </c>
      <c r="W78" s="882">
        <v>7794.2228264399992</v>
      </c>
      <c r="X78" s="882">
        <v>6217.1138873500004</v>
      </c>
      <c r="Y78" s="882">
        <v>16559.835856000002</v>
      </c>
      <c r="Z78" s="882">
        <v>14783.968890790002</v>
      </c>
      <c r="AA78" s="882">
        <v>12663.63222512</v>
      </c>
      <c r="AB78" s="882">
        <v>10984.08240542</v>
      </c>
      <c r="AC78" s="882">
        <v>9802.3741709699989</v>
      </c>
      <c r="AD78" s="882">
        <v>7937.70629328</v>
      </c>
      <c r="AE78" s="882">
        <v>6536.9763713599996</v>
      </c>
      <c r="AF78" s="882">
        <v>6509.3776232800001</v>
      </c>
      <c r="AG78" s="882">
        <v>4029.6231054099999</v>
      </c>
      <c r="AH78" s="882">
        <v>3095.4619753699999</v>
      </c>
      <c r="AI78" s="882">
        <v>2487.2309842499999</v>
      </c>
      <c r="AJ78" s="882">
        <v>2398.5708170600001</v>
      </c>
      <c r="AK78" s="882">
        <v>12487.57496806</v>
      </c>
      <c r="AL78" s="882">
        <v>12942.92839621</v>
      </c>
      <c r="AM78" s="882">
        <v>12711.561577549999</v>
      </c>
      <c r="AN78" s="882">
        <v>7923.9841202799998</v>
      </c>
      <c r="AO78" s="882">
        <v>8457.4342926200006</v>
      </c>
      <c r="AP78" s="882">
        <v>155352.80246619994</v>
      </c>
      <c r="AQ78" s="882">
        <v>403411.27681782999</v>
      </c>
      <c r="AR78" s="882">
        <v>124180.3052052</v>
      </c>
      <c r="AS78" s="882">
        <v>147925.90412751</v>
      </c>
      <c r="AT78" s="882">
        <v>176170.60311704001</v>
      </c>
      <c r="AU78" s="882">
        <v>239279.56723789001</v>
      </c>
      <c r="AV78" s="882">
        <v>353799.21011491999</v>
      </c>
      <c r="AW78" s="882">
        <v>11679.636314469999</v>
      </c>
      <c r="AX78" s="882">
        <v>55696.303987710002</v>
      </c>
      <c r="AY78" s="882">
        <v>97469.098172979997</v>
      </c>
      <c r="AZ78" s="882">
        <v>188194.31386234</v>
      </c>
      <c r="BA78" s="882">
        <v>240101.72341579001</v>
      </c>
      <c r="BB78" s="882">
        <v>257060.57931671999</v>
      </c>
      <c r="BC78" s="882">
        <v>246789.47789913</v>
      </c>
      <c r="BD78" s="882">
        <v>257305.22713198001</v>
      </c>
      <c r="BE78" s="882">
        <v>273957.48429853999</v>
      </c>
      <c r="BF78" s="882">
        <v>295846.77784409997</v>
      </c>
      <c r="BG78" s="882">
        <v>342079.09929649998</v>
      </c>
      <c r="BH78" s="882">
        <v>472461.12989823997</v>
      </c>
      <c r="BI78" s="882">
        <v>658313.69203912001</v>
      </c>
      <c r="BJ78" s="882">
        <v>140440.05389107001</v>
      </c>
      <c r="BK78" s="882">
        <v>287203.60120156</v>
      </c>
      <c r="BL78" s="882">
        <v>84452.892819879999</v>
      </c>
      <c r="BM78" s="882">
        <v>266017.50458506</v>
      </c>
      <c r="BN78" s="882">
        <v>341267.64204715</v>
      </c>
      <c r="BO78" s="882">
        <v>405908.14779240999</v>
      </c>
      <c r="BP78" s="882">
        <v>465408.15001006</v>
      </c>
      <c r="BQ78" s="882">
        <v>647756.52678612003</v>
      </c>
      <c r="BR78" s="882">
        <v>701253.51026182994</v>
      </c>
      <c r="BS78" s="882">
        <v>633995.98347521992</v>
      </c>
      <c r="BT78" s="882">
        <v>654130.38552963</v>
      </c>
      <c r="BU78" s="882">
        <v>924170.14529754</v>
      </c>
      <c r="BV78" s="882">
        <v>76700.441664090002</v>
      </c>
      <c r="BW78" s="882">
        <v>129445.24309222</v>
      </c>
      <c r="BX78" s="882">
        <v>162030.41303637999</v>
      </c>
      <c r="BY78" s="882">
        <v>207298.29814872</v>
      </c>
      <c r="BZ78" s="882">
        <v>471038.46640650003</v>
      </c>
      <c r="CA78" s="882">
        <v>514723.61172104999</v>
      </c>
      <c r="CB78" s="882">
        <v>561322.42615041009</v>
      </c>
      <c r="CC78" s="882">
        <v>603550.17744163005</v>
      </c>
      <c r="CD78" s="882">
        <v>648785.28918037005</v>
      </c>
      <c r="CE78" s="882">
        <v>705182.77684433991</v>
      </c>
      <c r="CF78" s="882">
        <v>804112.11502281006</v>
      </c>
      <c r="CG78" s="882">
        <v>743745.62649049005</v>
      </c>
      <c r="CH78" s="882">
        <v>104657.1599894</v>
      </c>
      <c r="CI78" s="882">
        <v>157512.57767405</v>
      </c>
      <c r="CJ78" s="1261"/>
    </row>
    <row r="79" spans="1:88">
      <c r="A79" s="931" t="s">
        <v>449</v>
      </c>
      <c r="B79" s="881"/>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c r="AJ79" s="882"/>
      <c r="AK79" s="882"/>
      <c r="AL79" s="882"/>
      <c r="AM79" s="882"/>
      <c r="AN79" s="882"/>
      <c r="AO79" s="882"/>
      <c r="AP79" s="882"/>
      <c r="AQ79" s="882"/>
      <c r="AR79" s="882"/>
      <c r="AS79" s="882"/>
      <c r="AT79" s="882"/>
      <c r="AU79" s="882"/>
      <c r="AV79" s="882"/>
      <c r="AW79" s="882"/>
      <c r="AX79" s="882"/>
      <c r="AY79" s="882"/>
      <c r="AZ79" s="882"/>
      <c r="BA79" s="882"/>
      <c r="BB79" s="882"/>
      <c r="BC79" s="882"/>
      <c r="BD79" s="882"/>
      <c r="BE79" s="882"/>
      <c r="BF79" s="882"/>
      <c r="BG79" s="882"/>
      <c r="BH79" s="882"/>
      <c r="BI79" s="882"/>
      <c r="BJ79" s="882"/>
      <c r="BK79" s="882"/>
      <c r="BL79" s="882"/>
      <c r="BM79" s="882"/>
      <c r="BN79" s="882"/>
      <c r="BO79" s="882"/>
      <c r="BP79" s="882"/>
      <c r="BQ79" s="882"/>
      <c r="BR79" s="882"/>
      <c r="BS79" s="882"/>
      <c r="BT79" s="882"/>
      <c r="BU79" s="882"/>
      <c r="BV79" s="882"/>
      <c r="BW79" s="882"/>
      <c r="BX79" s="882"/>
      <c r="BY79" s="882"/>
      <c r="BZ79" s="882"/>
      <c r="CA79" s="882"/>
      <c r="CB79" s="882"/>
      <c r="CC79" s="882"/>
      <c r="CD79" s="882"/>
      <c r="CE79" s="882"/>
      <c r="CF79" s="882"/>
      <c r="CG79" s="882"/>
      <c r="CH79" s="882"/>
      <c r="CI79" s="882"/>
      <c r="CJ79" s="1261"/>
    </row>
    <row r="80" spans="1:88">
      <c r="A80" s="931" t="s">
        <v>450</v>
      </c>
      <c r="B80" s="878">
        <v>115229.35255451</v>
      </c>
      <c r="C80" s="879">
        <v>60675.646181410004</v>
      </c>
      <c r="D80" s="879">
        <v>137987.82215185999</v>
      </c>
      <c r="E80" s="879">
        <v>208334.49016185</v>
      </c>
      <c r="F80" s="879">
        <v>370327.87160449999</v>
      </c>
      <c r="G80" s="879">
        <v>263967.09731117002</v>
      </c>
      <c r="H80" s="879">
        <v>525835.00028025999</v>
      </c>
      <c r="I80" s="879">
        <v>47519.728836720002</v>
      </c>
      <c r="J80" s="879">
        <v>42328.34762642</v>
      </c>
      <c r="K80" s="879">
        <v>42233.230008089995</v>
      </c>
      <c r="L80" s="879">
        <v>38677.65956005</v>
      </c>
      <c r="M80" s="879">
        <v>38149.032482129995</v>
      </c>
      <c r="N80" s="879">
        <v>49916.93948424</v>
      </c>
      <c r="O80" s="879">
        <v>53914.317992300006</v>
      </c>
      <c r="P80" s="879">
        <v>53476.963000519994</v>
      </c>
      <c r="Q80" s="879">
        <v>45042.634158839996</v>
      </c>
      <c r="R80" s="879">
        <v>55645.873689940003</v>
      </c>
      <c r="S80" s="879">
        <v>43025.155527579998</v>
      </c>
      <c r="T80" s="879">
        <v>57493.124016150003</v>
      </c>
      <c r="U80" s="879">
        <v>47747.585989610001</v>
      </c>
      <c r="V80" s="879">
        <v>47100.047729930004</v>
      </c>
      <c r="W80" s="879">
        <v>59978.173385820002</v>
      </c>
      <c r="X80" s="879">
        <v>78932.211811130008</v>
      </c>
      <c r="Y80" s="879">
        <v>22660.832808470001</v>
      </c>
      <c r="Z80" s="879">
        <v>44425.848040209996</v>
      </c>
      <c r="AA80" s="879">
        <v>44133.843306800001</v>
      </c>
      <c r="AB80" s="879">
        <v>70655.311785469996</v>
      </c>
      <c r="AC80" s="879">
        <v>72409.42650413001</v>
      </c>
      <c r="AD80" s="879">
        <v>67640.832174879994</v>
      </c>
      <c r="AE80" s="879">
        <v>132312.29320175</v>
      </c>
      <c r="AF80" s="879">
        <v>40669.602122190001</v>
      </c>
      <c r="AG80" s="879">
        <v>26941.24273088</v>
      </c>
      <c r="AH80" s="879">
        <v>36385.544817949994</v>
      </c>
      <c r="AI80" s="879">
        <v>39081.956002680003</v>
      </c>
      <c r="AJ80" s="879">
        <v>16872.297349010001</v>
      </c>
      <c r="AK80" s="879">
        <v>6991.2904766499996</v>
      </c>
      <c r="AL80" s="879">
        <v>30976.165193609999</v>
      </c>
      <c r="AM80" s="879">
        <v>8229.00064905</v>
      </c>
      <c r="AN80" s="879">
        <v>52452.040646870002</v>
      </c>
      <c r="AO80" s="879">
        <v>16866.130343929999</v>
      </c>
      <c r="AP80" s="879">
        <v>118373.0951381</v>
      </c>
      <c r="AQ80" s="879">
        <v>104327.18490469</v>
      </c>
      <c r="AR80" s="879">
        <v>18981.549088790001</v>
      </c>
      <c r="AS80" s="879">
        <v>102566.31932748</v>
      </c>
      <c r="AT80" s="879">
        <v>222916.94342562</v>
      </c>
      <c r="AU80" s="879">
        <v>743015.76791827998</v>
      </c>
      <c r="AV80" s="879">
        <v>30599.904591459999</v>
      </c>
      <c r="AW80" s="879">
        <v>46250.08970235</v>
      </c>
      <c r="AX80" s="879">
        <v>33680.100236700004</v>
      </c>
      <c r="AY80" s="879">
        <v>85063.055389529996</v>
      </c>
      <c r="AZ80" s="879">
        <v>7040.0627398799998</v>
      </c>
      <c r="BA80" s="879">
        <v>2986.9029601500001</v>
      </c>
      <c r="BB80" s="879">
        <v>80065.85848748</v>
      </c>
      <c r="BC80" s="879">
        <v>4991.1797684499998</v>
      </c>
      <c r="BD80" s="879">
        <v>5028.3464786499999</v>
      </c>
      <c r="BE80" s="879">
        <v>139347.43181725001</v>
      </c>
      <c r="BF80" s="879">
        <v>90894.336551020009</v>
      </c>
      <c r="BG80" s="879">
        <v>45234.603741010003</v>
      </c>
      <c r="BH80" s="879">
        <v>6395.81349675</v>
      </c>
      <c r="BI80" s="879">
        <v>52700.766014820001</v>
      </c>
      <c r="BJ80" s="879">
        <v>41362.082458360004</v>
      </c>
      <c r="BK80" s="879">
        <v>2449.6749885599997</v>
      </c>
      <c r="BL80" s="879">
        <v>41022.404508010004</v>
      </c>
      <c r="BM80" s="879">
        <v>1671.5047249300001</v>
      </c>
      <c r="BN80" s="879">
        <v>1528.9347529000001</v>
      </c>
      <c r="BO80" s="879">
        <v>40469.687709949998</v>
      </c>
      <c r="BP80" s="879">
        <v>2886.1910453</v>
      </c>
      <c r="BQ80" s="879">
        <v>58864.443565099995</v>
      </c>
      <c r="BR80" s="879">
        <v>2562.6429635599998</v>
      </c>
      <c r="BS80" s="879">
        <v>3282.39042423</v>
      </c>
      <c r="BT80" s="879">
        <v>42637.144064839995</v>
      </c>
      <c r="BU80" s="879">
        <v>30971.271935839999</v>
      </c>
      <c r="BV80" s="879">
        <v>109165.51150419</v>
      </c>
      <c r="BW80" s="879">
        <v>31132.380467290001</v>
      </c>
      <c r="BX80" s="879">
        <v>108845.79799736</v>
      </c>
      <c r="BY80" s="879">
        <v>71290.102193169994</v>
      </c>
      <c r="BZ80" s="879">
        <v>875.50710686000002</v>
      </c>
      <c r="CA80" s="879">
        <v>24838.933999320001</v>
      </c>
      <c r="CB80" s="879">
        <v>32341.816304740001</v>
      </c>
      <c r="CC80" s="879">
        <v>46547.541919540003</v>
      </c>
      <c r="CD80" s="879">
        <v>82652.853013020009</v>
      </c>
      <c r="CE80" s="879">
        <v>82106.231716640003</v>
      </c>
      <c r="CF80" s="879">
        <v>82260.14541936999</v>
      </c>
      <c r="CG80" s="879">
        <v>32600.69087653</v>
      </c>
      <c r="CH80" s="879">
        <v>75133.369637890006</v>
      </c>
      <c r="CI80" s="879">
        <v>144265.85076310998</v>
      </c>
      <c r="CJ80" s="1261"/>
    </row>
    <row r="81" spans="1:88">
      <c r="A81" s="931" t="s">
        <v>451</v>
      </c>
      <c r="B81" s="881"/>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c r="AJ81" s="882"/>
      <c r="AK81" s="882"/>
      <c r="AL81" s="882"/>
      <c r="AM81" s="882"/>
      <c r="AN81" s="882"/>
      <c r="AO81" s="882"/>
      <c r="AP81" s="882"/>
      <c r="AQ81" s="882"/>
      <c r="AR81" s="882"/>
      <c r="AS81" s="882"/>
      <c r="AT81" s="882"/>
      <c r="AU81" s="882"/>
      <c r="AV81" s="882"/>
      <c r="AW81" s="882"/>
      <c r="AX81" s="882"/>
      <c r="AY81" s="882"/>
      <c r="AZ81" s="882"/>
      <c r="BA81" s="882"/>
      <c r="BB81" s="882"/>
      <c r="BC81" s="882"/>
      <c r="BD81" s="882"/>
      <c r="BE81" s="882"/>
      <c r="BF81" s="882"/>
      <c r="BG81" s="882"/>
      <c r="BH81" s="882"/>
      <c r="BI81" s="882"/>
      <c r="BJ81" s="882"/>
      <c r="BK81" s="882"/>
      <c r="BL81" s="882"/>
      <c r="BM81" s="882"/>
      <c r="BN81" s="882"/>
      <c r="BO81" s="882"/>
      <c r="BP81" s="882"/>
      <c r="BQ81" s="882"/>
      <c r="BR81" s="882"/>
      <c r="BS81" s="882"/>
      <c r="BT81" s="882"/>
      <c r="BU81" s="882"/>
      <c r="BV81" s="882"/>
      <c r="BW81" s="882"/>
      <c r="BX81" s="882"/>
      <c r="BY81" s="882"/>
      <c r="BZ81" s="882"/>
      <c r="CA81" s="882"/>
      <c r="CB81" s="882"/>
      <c r="CC81" s="882"/>
      <c r="CD81" s="882"/>
      <c r="CE81" s="882"/>
      <c r="CF81" s="882"/>
      <c r="CG81" s="882"/>
      <c r="CH81" s="882"/>
      <c r="CI81" s="882"/>
      <c r="CJ81" s="1261"/>
    </row>
    <row r="82" spans="1:88">
      <c r="A82" s="931" t="s">
        <v>452</v>
      </c>
      <c r="B82" s="881"/>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c r="AJ82" s="882"/>
      <c r="AK82" s="882"/>
      <c r="AL82" s="882"/>
      <c r="AM82" s="882"/>
      <c r="AN82" s="882"/>
      <c r="AO82" s="882"/>
      <c r="AP82" s="882"/>
      <c r="AQ82" s="882"/>
      <c r="AR82" s="882"/>
      <c r="AS82" s="882"/>
      <c r="AT82" s="882"/>
      <c r="AU82" s="882"/>
      <c r="AV82" s="882"/>
      <c r="AW82" s="882"/>
      <c r="AX82" s="882"/>
      <c r="AY82" s="882"/>
      <c r="AZ82" s="882"/>
      <c r="BA82" s="882"/>
      <c r="BB82" s="882"/>
      <c r="BC82" s="882"/>
      <c r="BD82" s="882"/>
      <c r="BE82" s="882"/>
      <c r="BF82" s="882"/>
      <c r="BG82" s="882"/>
      <c r="BH82" s="882"/>
      <c r="BI82" s="882"/>
      <c r="BJ82" s="882"/>
      <c r="BK82" s="882"/>
      <c r="BL82" s="882"/>
      <c r="BM82" s="882"/>
      <c r="BN82" s="882"/>
      <c r="BO82" s="882"/>
      <c r="BP82" s="882"/>
      <c r="BQ82" s="882"/>
      <c r="BR82" s="882"/>
      <c r="BS82" s="882"/>
      <c r="BT82" s="882"/>
      <c r="BU82" s="882"/>
      <c r="BV82" s="882"/>
      <c r="BW82" s="882"/>
      <c r="BX82" s="882"/>
      <c r="BY82" s="882"/>
      <c r="BZ82" s="882"/>
      <c r="CA82" s="882"/>
      <c r="CB82" s="882"/>
      <c r="CC82" s="882"/>
      <c r="CD82" s="882"/>
      <c r="CE82" s="882"/>
      <c r="CF82" s="882"/>
      <c r="CG82" s="882"/>
      <c r="CH82" s="882"/>
      <c r="CI82" s="882"/>
      <c r="CJ82" s="1261"/>
    </row>
    <row r="83" spans="1:88">
      <c r="A83" s="931" t="s">
        <v>453</v>
      </c>
      <c r="B83" s="881"/>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c r="AJ83" s="882"/>
      <c r="AK83" s="882"/>
      <c r="AL83" s="882"/>
      <c r="AM83" s="882"/>
      <c r="AN83" s="882"/>
      <c r="AO83" s="882"/>
      <c r="AP83" s="882"/>
      <c r="AQ83" s="882"/>
      <c r="AR83" s="882"/>
      <c r="AS83" s="882"/>
      <c r="AT83" s="882"/>
      <c r="AU83" s="882"/>
      <c r="AV83" s="882"/>
      <c r="AW83" s="882"/>
      <c r="AX83" s="882"/>
      <c r="AY83" s="882"/>
      <c r="AZ83" s="882"/>
      <c r="BA83" s="882"/>
      <c r="BB83" s="882"/>
      <c r="BC83" s="882"/>
      <c r="BD83" s="882"/>
      <c r="BE83" s="882"/>
      <c r="BF83" s="882"/>
      <c r="BG83" s="882"/>
      <c r="BH83" s="882"/>
      <c r="BI83" s="882"/>
      <c r="BJ83" s="882"/>
      <c r="BK83" s="882"/>
      <c r="BL83" s="882"/>
      <c r="BM83" s="882"/>
      <c r="BN83" s="882"/>
      <c r="BO83" s="882"/>
      <c r="BP83" s="882"/>
      <c r="BQ83" s="882"/>
      <c r="BR83" s="882"/>
      <c r="BS83" s="882"/>
      <c r="BT83" s="882"/>
      <c r="BU83" s="882"/>
      <c r="BV83" s="882"/>
      <c r="BW83" s="882"/>
      <c r="BX83" s="882"/>
      <c r="BY83" s="882"/>
      <c r="BZ83" s="882"/>
      <c r="CA83" s="882"/>
      <c r="CB83" s="882"/>
      <c r="CC83" s="882"/>
      <c r="CD83" s="882"/>
      <c r="CE83" s="882"/>
      <c r="CF83" s="882"/>
      <c r="CG83" s="882"/>
      <c r="CH83" s="882"/>
      <c r="CI83" s="882"/>
      <c r="CJ83" s="1261"/>
    </row>
    <row r="84" spans="1:88">
      <c r="A84" s="931" t="s">
        <v>454</v>
      </c>
      <c r="B84" s="881">
        <v>34417.252541589995</v>
      </c>
      <c r="C84" s="882">
        <v>23935.380703849998</v>
      </c>
      <c r="D84" s="882">
        <v>6126.6664354499999</v>
      </c>
      <c r="E84" s="882">
        <v>17086.606262049998</v>
      </c>
      <c r="F84" s="882">
        <v>17088.943371320001</v>
      </c>
      <c r="G84" s="882">
        <v>4415.5986163900006</v>
      </c>
      <c r="H84" s="882">
        <v>10968.753887860001</v>
      </c>
      <c r="I84" s="882">
        <v>10911.199486450001</v>
      </c>
      <c r="J84" s="882">
        <v>55791.095413429997</v>
      </c>
      <c r="K84" s="882">
        <v>138957.19052773999</v>
      </c>
      <c r="L84" s="882">
        <v>187215.75737651999</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c r="AJ84" s="882">
        <v>0</v>
      </c>
      <c r="AK84" s="882">
        <v>0</v>
      </c>
      <c r="AL84" s="882">
        <v>0</v>
      </c>
      <c r="AM84" s="882">
        <v>0</v>
      </c>
      <c r="AN84" s="882">
        <v>0</v>
      </c>
      <c r="AO84" s="882">
        <v>0</v>
      </c>
      <c r="AP84" s="882">
        <v>0</v>
      </c>
      <c r="AQ84" s="882">
        <v>0</v>
      </c>
      <c r="AR84" s="882">
        <v>0</v>
      </c>
      <c r="AS84" s="882">
        <v>0</v>
      </c>
      <c r="AT84" s="882">
        <v>0</v>
      </c>
      <c r="AU84" s="882">
        <v>0</v>
      </c>
      <c r="AV84" s="882">
        <v>0</v>
      </c>
      <c r="AW84" s="882">
        <v>0</v>
      </c>
      <c r="AX84" s="882">
        <v>0</v>
      </c>
      <c r="AY84" s="882">
        <v>0</v>
      </c>
      <c r="AZ84" s="882">
        <v>0</v>
      </c>
      <c r="BA84" s="882">
        <v>0</v>
      </c>
      <c r="BB84" s="882">
        <v>0</v>
      </c>
      <c r="BC84" s="882">
        <v>0</v>
      </c>
      <c r="BD84" s="882">
        <v>0</v>
      </c>
      <c r="BE84" s="882">
        <v>0</v>
      </c>
      <c r="BF84" s="882">
        <v>0</v>
      </c>
      <c r="BG84" s="882">
        <v>0</v>
      </c>
      <c r="BH84" s="882">
        <v>0</v>
      </c>
      <c r="BI84" s="882">
        <v>0</v>
      </c>
      <c r="BJ84" s="882">
        <v>0</v>
      </c>
      <c r="BK84" s="882">
        <v>0</v>
      </c>
      <c r="BL84" s="882">
        <v>6311.4257495500005</v>
      </c>
      <c r="BM84" s="882">
        <v>0</v>
      </c>
      <c r="BN84" s="882">
        <v>2256.9592337100003</v>
      </c>
      <c r="BO84" s="882">
        <v>0</v>
      </c>
      <c r="BP84" s="882">
        <v>0</v>
      </c>
      <c r="BQ84" s="882">
        <v>0</v>
      </c>
      <c r="BR84" s="882">
        <v>0</v>
      </c>
      <c r="BS84" s="882">
        <v>0</v>
      </c>
      <c r="BT84" s="882">
        <v>0</v>
      </c>
      <c r="BU84" s="882">
        <v>0</v>
      </c>
      <c r="BV84" s="882">
        <v>0</v>
      </c>
      <c r="BW84" s="882">
        <v>0</v>
      </c>
      <c r="BX84" s="882">
        <v>0</v>
      </c>
      <c r="BY84" s="882">
        <v>0</v>
      </c>
      <c r="BZ84" s="882">
        <v>0</v>
      </c>
      <c r="CA84" s="882">
        <v>0</v>
      </c>
      <c r="CB84" s="882">
        <v>0</v>
      </c>
      <c r="CC84" s="882">
        <v>1179.0782083800002</v>
      </c>
      <c r="CD84" s="882">
        <v>26774.428374290001</v>
      </c>
      <c r="CE84" s="882">
        <v>26793.35378234</v>
      </c>
      <c r="CF84" s="882">
        <v>0</v>
      </c>
      <c r="CG84" s="882">
        <v>0</v>
      </c>
      <c r="CH84" s="882">
        <v>44001.059761669996</v>
      </c>
      <c r="CI84" s="882">
        <v>0</v>
      </c>
      <c r="CJ84" s="1261"/>
    </row>
    <row r="85" spans="1:88">
      <c r="A85" s="931" t="s">
        <v>455</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61"/>
    </row>
    <row r="86" spans="1:88">
      <c r="A86" s="930" t="s">
        <v>456</v>
      </c>
      <c r="B86" s="878">
        <v>672660.08729452</v>
      </c>
      <c r="C86" s="879">
        <v>703116.86800815002</v>
      </c>
      <c r="D86" s="879">
        <v>745542.24993088003</v>
      </c>
      <c r="E86" s="879">
        <v>781902.61305132997</v>
      </c>
      <c r="F86" s="879">
        <v>906015.94298499997</v>
      </c>
      <c r="G86" s="879">
        <v>680185.48973893991</v>
      </c>
      <c r="H86" s="879">
        <v>1073880.3179679301</v>
      </c>
      <c r="I86" s="879">
        <v>949412.63488317002</v>
      </c>
      <c r="J86" s="879">
        <v>1044056.73055838</v>
      </c>
      <c r="K86" s="879">
        <v>1196279.9287283001</v>
      </c>
      <c r="L86" s="879">
        <v>1306939.05178167</v>
      </c>
      <c r="M86" s="879">
        <v>1252261.6477077401</v>
      </c>
      <c r="N86" s="879">
        <v>1469325.96066982</v>
      </c>
      <c r="O86" s="879">
        <v>1776485.3709327599</v>
      </c>
      <c r="P86" s="879">
        <v>1659290.66237769</v>
      </c>
      <c r="Q86" s="879">
        <v>1420452.66994817</v>
      </c>
      <c r="R86" s="879">
        <v>1475845.11581468</v>
      </c>
      <c r="S86" s="879">
        <v>1491563.2093070601</v>
      </c>
      <c r="T86" s="879">
        <v>1383316.86673805</v>
      </c>
      <c r="U86" s="879">
        <v>133022.60307356005</v>
      </c>
      <c r="V86" s="879">
        <v>634343.39769863</v>
      </c>
      <c r="W86" s="879">
        <v>66110.496604300002</v>
      </c>
      <c r="X86" s="879">
        <v>52696.856686779996</v>
      </c>
      <c r="Y86" s="879">
        <v>63772.460022530002</v>
      </c>
      <c r="Z86" s="879">
        <v>12239.689947639999</v>
      </c>
      <c r="AA86" s="879">
        <v>43243.857422289999</v>
      </c>
      <c r="AB86" s="879">
        <v>83931.45482228999</v>
      </c>
      <c r="AC86" s="879">
        <v>148909.48950229</v>
      </c>
      <c r="AD86" s="879">
        <v>160136.26637120999</v>
      </c>
      <c r="AE86" s="879">
        <v>206278.56092486999</v>
      </c>
      <c r="AF86" s="879">
        <v>212522.44162939998</v>
      </c>
      <c r="AG86" s="879">
        <v>206365.91509893999</v>
      </c>
      <c r="AH86" s="879">
        <v>287728.46195709996</v>
      </c>
      <c r="AI86" s="879">
        <v>296221.47357159003</v>
      </c>
      <c r="AJ86" s="879">
        <v>342192.86444780999</v>
      </c>
      <c r="AK86" s="879">
        <v>529618.31287723</v>
      </c>
      <c r="AL86" s="879">
        <v>618896.17274647998</v>
      </c>
      <c r="AM86" s="879">
        <v>784939.95336359995</v>
      </c>
      <c r="AN86" s="879">
        <v>1061819.4373681999</v>
      </c>
      <c r="AO86" s="879">
        <v>1410862.65020013</v>
      </c>
      <c r="AP86" s="879">
        <v>1741034.5248609199</v>
      </c>
      <c r="AQ86" s="879">
        <v>2137264.1446676599</v>
      </c>
      <c r="AR86" s="879">
        <v>2528153.9889930398</v>
      </c>
      <c r="AS86" s="879">
        <v>2938251.6487296098</v>
      </c>
      <c r="AT86" s="879">
        <v>3510076.0562360696</v>
      </c>
      <c r="AU86" s="879">
        <v>3725253.1601929902</v>
      </c>
      <c r="AV86" s="879">
        <v>3786037.1489039399</v>
      </c>
      <c r="AW86" s="879">
        <v>3920453.8807146698</v>
      </c>
      <c r="AX86" s="879">
        <v>4132479.3361666701</v>
      </c>
      <c r="AY86" s="879">
        <v>4455108.3299620301</v>
      </c>
      <c r="AZ86" s="879">
        <v>4765231.6021011397</v>
      </c>
      <c r="BA86" s="879">
        <v>4808912.8981774002</v>
      </c>
      <c r="BB86" s="879">
        <v>4864587.2160317693</v>
      </c>
      <c r="BC86" s="879">
        <v>4850807.4787710998</v>
      </c>
      <c r="BD86" s="879">
        <v>4771114.0627620704</v>
      </c>
      <c r="BE86" s="879">
        <v>4776419.0690105995</v>
      </c>
      <c r="BF86" s="879">
        <v>4898525.0020180307</v>
      </c>
      <c r="BG86" s="879">
        <v>5015430.14550645</v>
      </c>
      <c r="BH86" s="879">
        <v>5077562.9457134996</v>
      </c>
      <c r="BI86" s="879">
        <v>5176368.7739989599</v>
      </c>
      <c r="BJ86" s="879">
        <v>5258060.9599814899</v>
      </c>
      <c r="BK86" s="879">
        <v>5323180.7239307305</v>
      </c>
      <c r="BL86" s="879">
        <v>5370689.2194950897</v>
      </c>
      <c r="BM86" s="879">
        <v>5504266.9651445094</v>
      </c>
      <c r="BN86" s="879">
        <v>5587087.8967790399</v>
      </c>
      <c r="BO86" s="879">
        <v>5685414.4022354996</v>
      </c>
      <c r="BP86" s="879">
        <v>5838457.6871806998</v>
      </c>
      <c r="BQ86" s="879">
        <v>5924951.0531641301</v>
      </c>
      <c r="BR86" s="879">
        <v>5982987.3757618498</v>
      </c>
      <c r="BS86" s="879">
        <v>6234029.1265872996</v>
      </c>
      <c r="BT86" s="879">
        <v>6279650.1837956598</v>
      </c>
      <c r="BU86" s="879">
        <v>2.6265004599999999</v>
      </c>
      <c r="BV86" s="879">
        <v>467.03314972999999</v>
      </c>
      <c r="BW86" s="879">
        <v>1369.19127647</v>
      </c>
      <c r="BX86" s="879">
        <v>2823.4467525599998</v>
      </c>
      <c r="BY86" s="879">
        <v>2482.4391573499997</v>
      </c>
      <c r="BZ86" s="879">
        <v>2316.9590022399998</v>
      </c>
      <c r="CA86" s="879">
        <v>2162.7875758099999</v>
      </c>
      <c r="CB86" s="879">
        <v>2531.9814260100002</v>
      </c>
      <c r="CC86" s="879">
        <v>2354.9090599000001</v>
      </c>
      <c r="CD86" s="879">
        <v>3784.3304917099999</v>
      </c>
      <c r="CE86" s="879">
        <v>2801.9506659200001</v>
      </c>
      <c r="CF86" s="879">
        <v>2524.78660636</v>
      </c>
      <c r="CG86" s="879">
        <v>2507.9634287399999</v>
      </c>
      <c r="CH86" s="879">
        <v>2879.0714903600001</v>
      </c>
      <c r="CI86" s="879">
        <v>98485.309505630008</v>
      </c>
      <c r="CJ86" s="1261"/>
    </row>
    <row r="87" spans="1:88">
      <c r="A87" s="930" t="s">
        <v>457</v>
      </c>
      <c r="B87" s="878">
        <v>171640.03833862999</v>
      </c>
      <c r="C87" s="879">
        <v>173679.44942530998</v>
      </c>
      <c r="D87" s="879">
        <v>176878.91937792001</v>
      </c>
      <c r="E87" s="879">
        <v>179708.06595539002</v>
      </c>
      <c r="F87" s="879">
        <v>181136.7602742</v>
      </c>
      <c r="G87" s="879">
        <v>179593.34805032</v>
      </c>
      <c r="H87" s="879">
        <v>181548.68317358999</v>
      </c>
      <c r="I87" s="879">
        <v>183543.16290215999</v>
      </c>
      <c r="J87" s="879">
        <v>184927.99104137</v>
      </c>
      <c r="K87" s="879">
        <v>186153.42975827999</v>
      </c>
      <c r="L87" s="879">
        <v>192335.50593787999</v>
      </c>
      <c r="M87" s="879">
        <v>166099.17749246</v>
      </c>
      <c r="N87" s="879">
        <v>166099.17749246</v>
      </c>
      <c r="O87" s="879">
        <v>168886.90247253</v>
      </c>
      <c r="P87" s="879">
        <v>170171.94409162999</v>
      </c>
      <c r="Q87" s="879">
        <v>170919.54027932</v>
      </c>
      <c r="R87" s="879">
        <v>174888.65752109</v>
      </c>
      <c r="S87" s="879">
        <v>179591.26135031</v>
      </c>
      <c r="T87" s="879">
        <v>182861.27642056</v>
      </c>
      <c r="U87" s="879">
        <v>184676.08437926002</v>
      </c>
      <c r="V87" s="879">
        <v>188544.66130429998</v>
      </c>
      <c r="W87" s="879">
        <v>189326.81783560998</v>
      </c>
      <c r="X87" s="879">
        <v>189963.68008279998</v>
      </c>
      <c r="Y87" s="879">
        <v>195844.44573097001</v>
      </c>
      <c r="Z87" s="879">
        <v>197373.79166201001</v>
      </c>
      <c r="AA87" s="879">
        <v>198114.09315144</v>
      </c>
      <c r="AB87" s="879">
        <v>201502.72599397</v>
      </c>
      <c r="AC87" s="879">
        <v>203879.19169308999</v>
      </c>
      <c r="AD87" s="879">
        <v>206469.45511994002</v>
      </c>
      <c r="AE87" s="879">
        <v>209941.70556269001</v>
      </c>
      <c r="AF87" s="879">
        <v>214782.94597249999</v>
      </c>
      <c r="AG87" s="879">
        <v>224084.49148222001</v>
      </c>
      <c r="AH87" s="879">
        <v>226219.57800146</v>
      </c>
      <c r="AI87" s="879">
        <v>227753.07345110999</v>
      </c>
      <c r="AJ87" s="879">
        <v>258506.82122801998</v>
      </c>
      <c r="AK87" s="879">
        <v>238323.60829889</v>
      </c>
      <c r="AL87" s="879">
        <v>239446.12366613001</v>
      </c>
      <c r="AM87" s="879">
        <v>243295.15229004002</v>
      </c>
      <c r="AN87" s="879">
        <v>245479.83046666</v>
      </c>
      <c r="AO87" s="879">
        <v>248981.13548132</v>
      </c>
      <c r="AP87" s="879">
        <v>252728.48521521999</v>
      </c>
      <c r="AQ87" s="879">
        <v>262724.93281405</v>
      </c>
      <c r="AR87" s="879">
        <v>273135.01153218001</v>
      </c>
      <c r="AS87" s="879">
        <v>274052.99393617001</v>
      </c>
      <c r="AT87" s="879">
        <v>278064.72473753005</v>
      </c>
      <c r="AU87" s="879">
        <v>281796.97594873997</v>
      </c>
      <c r="AV87" s="879">
        <v>285139.91892413003</v>
      </c>
      <c r="AW87" s="879">
        <v>297423.42983023997</v>
      </c>
      <c r="AX87" s="879">
        <v>298017.12401262001</v>
      </c>
      <c r="AY87" s="879">
        <v>303395.60838486999</v>
      </c>
      <c r="AZ87" s="879">
        <v>310726.23607790004</v>
      </c>
      <c r="BA87" s="879">
        <v>320098.93852657999</v>
      </c>
      <c r="BB87" s="879">
        <v>328646.19347106002</v>
      </c>
      <c r="BC87" s="879">
        <v>335927.51996003999</v>
      </c>
      <c r="BD87" s="879">
        <v>340226.03562888002</v>
      </c>
      <c r="BE87" s="879">
        <v>346588.83916549</v>
      </c>
      <c r="BF87" s="879">
        <v>349112.51843552</v>
      </c>
      <c r="BG87" s="879">
        <v>354432.57392121002</v>
      </c>
      <c r="BH87" s="879">
        <v>359421.41922922997</v>
      </c>
      <c r="BI87" s="879">
        <v>348729.80936803005</v>
      </c>
      <c r="BJ87" s="879">
        <v>351744.12004468002</v>
      </c>
      <c r="BK87" s="879">
        <v>370534.91556217999</v>
      </c>
      <c r="BL87" s="879">
        <v>378829.33802120003</v>
      </c>
      <c r="BM87" s="879">
        <v>383689.79702227004</v>
      </c>
      <c r="BN87" s="879">
        <v>389944.90279535996</v>
      </c>
      <c r="BO87" s="879">
        <v>396747.18090146995</v>
      </c>
      <c r="BP87" s="879">
        <v>404381.82806629996</v>
      </c>
      <c r="BQ87" s="879">
        <v>418005.31611881999</v>
      </c>
      <c r="BR87" s="879">
        <v>425159.59771606</v>
      </c>
      <c r="BS87" s="879">
        <v>431528.21724606998</v>
      </c>
      <c r="BT87" s="879">
        <v>439066.40039492998</v>
      </c>
      <c r="BU87" s="879">
        <v>402156.62679533003</v>
      </c>
      <c r="BV87" s="879">
        <v>404091.08931920002</v>
      </c>
      <c r="BW87" s="879">
        <v>410029.81320059998</v>
      </c>
      <c r="BX87" s="879">
        <v>412018.03622503002</v>
      </c>
      <c r="BY87" s="879">
        <v>415294.07405190996</v>
      </c>
      <c r="BZ87" s="879">
        <v>426407.29359877005</v>
      </c>
      <c r="CA87" s="879">
        <v>430915.21742798999</v>
      </c>
      <c r="CB87" s="879">
        <v>433458.18079250999</v>
      </c>
      <c r="CC87" s="879">
        <v>436294.36244187999</v>
      </c>
      <c r="CD87" s="879">
        <v>440798.74894081999</v>
      </c>
      <c r="CE87" s="879">
        <v>446475.91022630001</v>
      </c>
      <c r="CF87" s="879">
        <v>472225.69702257001</v>
      </c>
      <c r="CG87" s="879">
        <v>449941.53984946001</v>
      </c>
      <c r="CH87" s="879">
        <v>451970.39965515002</v>
      </c>
      <c r="CI87" s="879">
        <v>461676.48018710996</v>
      </c>
      <c r="CJ87" s="1261"/>
    </row>
    <row r="88" spans="1:88">
      <c r="A88" s="930" t="s">
        <v>458</v>
      </c>
      <c r="B88" s="878">
        <v>111306.33185612</v>
      </c>
      <c r="C88" s="879">
        <v>179205.89143834001</v>
      </c>
      <c r="D88" s="879">
        <v>120209.25699142998</v>
      </c>
      <c r="E88" s="879">
        <v>119891.23730021997</v>
      </c>
      <c r="F88" s="879">
        <v>180596.93207767999</v>
      </c>
      <c r="G88" s="879">
        <v>119926.46497863001</v>
      </c>
      <c r="H88" s="879">
        <v>119538.42723878</v>
      </c>
      <c r="I88" s="879">
        <v>180329.12171054003</v>
      </c>
      <c r="J88" s="879">
        <v>190121.78004330996</v>
      </c>
      <c r="K88" s="879">
        <v>199382.68031925001</v>
      </c>
      <c r="L88" s="879">
        <v>152847.62431278999</v>
      </c>
      <c r="M88" s="879">
        <v>91667.394267469979</v>
      </c>
      <c r="N88" s="879">
        <v>98125.16898300001</v>
      </c>
      <c r="O88" s="879">
        <v>94534.051252839985</v>
      </c>
      <c r="P88" s="879">
        <v>93891.189655590002</v>
      </c>
      <c r="Q88" s="879">
        <v>90528.256435439995</v>
      </c>
      <c r="R88" s="879">
        <v>126783.69784550002</v>
      </c>
      <c r="S88" s="879">
        <v>90067.691123410012</v>
      </c>
      <c r="T88" s="879">
        <v>84088.857051250001</v>
      </c>
      <c r="U88" s="879">
        <v>84095.217674920015</v>
      </c>
      <c r="V88" s="879">
        <v>124020.58530865997</v>
      </c>
      <c r="W88" s="879">
        <v>83321.029812530003</v>
      </c>
      <c r="X88" s="879">
        <v>83319.037816270007</v>
      </c>
      <c r="Y88" s="879">
        <v>190750.54635853998</v>
      </c>
      <c r="Z88" s="879">
        <v>191036.0926035</v>
      </c>
      <c r="AA88" s="879">
        <v>191306.66309953001</v>
      </c>
      <c r="AB88" s="879">
        <v>228210.04048439002</v>
      </c>
      <c r="AC88" s="879">
        <v>122909.51199077998</v>
      </c>
      <c r="AD88" s="879">
        <v>82512.931172499986</v>
      </c>
      <c r="AE88" s="879">
        <v>63666.91707816998</v>
      </c>
      <c r="AF88" s="879">
        <v>99880.147333939996</v>
      </c>
      <c r="AG88" s="879">
        <v>99885.650673440017</v>
      </c>
      <c r="AH88" s="879">
        <v>63689.208802349996</v>
      </c>
      <c r="AI88" s="879">
        <v>105794.04186221</v>
      </c>
      <c r="AJ88" s="879">
        <v>62740.29629445001</v>
      </c>
      <c r="AK88" s="879">
        <v>56179.844198519997</v>
      </c>
      <c r="AL88" s="879">
        <v>66441.566156160014</v>
      </c>
      <c r="AM88" s="879">
        <v>65303.732694819992</v>
      </c>
      <c r="AN88" s="879">
        <v>102043.58324049001</v>
      </c>
      <c r="AO88" s="879">
        <v>102585.21592557998</v>
      </c>
      <c r="AP88" s="879">
        <v>64633.368491880006</v>
      </c>
      <c r="AQ88" s="879">
        <v>127840.08834017998</v>
      </c>
      <c r="AR88" s="879">
        <v>129659.30085167997</v>
      </c>
      <c r="AS88" s="879">
        <v>130981.69551486</v>
      </c>
      <c r="AT88" s="879">
        <v>131249.76113173002</v>
      </c>
      <c r="AU88" s="879">
        <v>131058.47452997</v>
      </c>
      <c r="AV88" s="879">
        <v>133669.71283057003</v>
      </c>
      <c r="AW88" s="879">
        <v>168547.4087994</v>
      </c>
      <c r="AX88" s="879">
        <v>171914.07951288001</v>
      </c>
      <c r="AY88" s="879">
        <v>173958.81440666999</v>
      </c>
      <c r="AZ88" s="879">
        <v>172752.85732921</v>
      </c>
      <c r="BA88" s="879">
        <v>171264.03825703001</v>
      </c>
      <c r="BB88" s="879">
        <v>202435.36196558</v>
      </c>
      <c r="BC88" s="879">
        <v>170458.61118800999</v>
      </c>
      <c r="BD88" s="879">
        <v>170509.05174592999</v>
      </c>
      <c r="BE88" s="879">
        <v>158197.67146068002</v>
      </c>
      <c r="BF88" s="879">
        <v>154566.08004851994</v>
      </c>
      <c r="BG88" s="879">
        <v>153756.06862971</v>
      </c>
      <c r="BH88" s="879">
        <v>67488.039117669978</v>
      </c>
      <c r="BI88" s="879">
        <v>132919.01269092999</v>
      </c>
      <c r="BJ88" s="879">
        <v>93826.394915599987</v>
      </c>
      <c r="BK88" s="879">
        <v>74874.425477669996</v>
      </c>
      <c r="BL88" s="879">
        <v>414490.2379149</v>
      </c>
      <c r="BM88" s="879">
        <v>262166.80036468001</v>
      </c>
      <c r="BN88" s="879">
        <v>279514.35591041995</v>
      </c>
      <c r="BO88" s="879">
        <v>241785.29250957997</v>
      </c>
      <c r="BP88" s="879">
        <v>234965.50568500996</v>
      </c>
      <c r="BQ88" s="879">
        <v>197552.53358242003</v>
      </c>
      <c r="BR88" s="879">
        <v>197547.22270622998</v>
      </c>
      <c r="BS88" s="879">
        <v>167965.53551523</v>
      </c>
      <c r="BT88" s="879">
        <v>176570.59001024</v>
      </c>
      <c r="BU88" s="879">
        <v>160540.45288308</v>
      </c>
      <c r="BV88" s="879">
        <v>165522.50777057983</v>
      </c>
      <c r="BW88" s="879">
        <v>145196.15881721993</v>
      </c>
      <c r="BX88" s="879">
        <v>146741.01687188007</v>
      </c>
      <c r="BY88" s="879">
        <v>129460.53057410987</v>
      </c>
      <c r="BZ88" s="879">
        <v>133783.31851455002</v>
      </c>
      <c r="CA88" s="879">
        <v>149100.87648256001</v>
      </c>
      <c r="CB88" s="879">
        <v>148298.23013953998</v>
      </c>
      <c r="CC88" s="879">
        <v>141375.30195435998</v>
      </c>
      <c r="CD88" s="879">
        <v>152316.74413551</v>
      </c>
      <c r="CE88" s="879">
        <v>152970.16457055</v>
      </c>
      <c r="CF88" s="879">
        <v>162247.55340063997</v>
      </c>
      <c r="CG88" s="879">
        <v>131612.38968225999</v>
      </c>
      <c r="CH88" s="879">
        <v>182345.98593085998</v>
      </c>
      <c r="CI88" s="879">
        <v>168577.86857181002</v>
      </c>
      <c r="CJ88" s="1261"/>
    </row>
    <row r="89" spans="1:88">
      <c r="A89" s="931" t="s">
        <v>459</v>
      </c>
      <c r="B89" s="878">
        <v>111306.33185612</v>
      </c>
      <c r="C89" s="879">
        <v>179205.89143834001</v>
      </c>
      <c r="D89" s="879">
        <v>120209.25699142998</v>
      </c>
      <c r="E89" s="879">
        <v>119891.23730021997</v>
      </c>
      <c r="F89" s="879">
        <v>180596.93207767999</v>
      </c>
      <c r="G89" s="879">
        <v>119926.46497863001</v>
      </c>
      <c r="H89" s="879">
        <v>119538.42723878</v>
      </c>
      <c r="I89" s="879">
        <v>180329.12171054003</v>
      </c>
      <c r="J89" s="879">
        <v>190121.78004330996</v>
      </c>
      <c r="K89" s="879">
        <v>199382.68031925001</v>
      </c>
      <c r="L89" s="879">
        <v>152847.62431278999</v>
      </c>
      <c r="M89" s="879">
        <v>91667.394267469979</v>
      </c>
      <c r="N89" s="879">
        <v>98125.16898300001</v>
      </c>
      <c r="O89" s="879">
        <v>94534.051252839985</v>
      </c>
      <c r="P89" s="879">
        <v>93891.189655590002</v>
      </c>
      <c r="Q89" s="879">
        <v>90528.256435439995</v>
      </c>
      <c r="R89" s="879">
        <v>126783.69784550002</v>
      </c>
      <c r="S89" s="879">
        <v>90067.691123410012</v>
      </c>
      <c r="T89" s="879">
        <v>84088.857051250001</v>
      </c>
      <c r="U89" s="879">
        <v>84095.217674920015</v>
      </c>
      <c r="V89" s="879">
        <v>124020.58530865997</v>
      </c>
      <c r="W89" s="879">
        <v>83321.029812530003</v>
      </c>
      <c r="X89" s="879">
        <v>83319.037816270007</v>
      </c>
      <c r="Y89" s="879">
        <v>190750.54635853998</v>
      </c>
      <c r="Z89" s="879">
        <v>191036.0926035</v>
      </c>
      <c r="AA89" s="879">
        <v>191306.66309953001</v>
      </c>
      <c r="AB89" s="879">
        <v>228210.04048439002</v>
      </c>
      <c r="AC89" s="879">
        <v>122909.51199077998</v>
      </c>
      <c r="AD89" s="879">
        <v>82512.931172499986</v>
      </c>
      <c r="AE89" s="879">
        <v>63666.91707816998</v>
      </c>
      <c r="AF89" s="879">
        <v>99880.147333939996</v>
      </c>
      <c r="AG89" s="879">
        <v>99885.650673440017</v>
      </c>
      <c r="AH89" s="879">
        <v>63689.208802349996</v>
      </c>
      <c r="AI89" s="879">
        <v>105794.04186221</v>
      </c>
      <c r="AJ89" s="879">
        <v>62740.29629445001</v>
      </c>
      <c r="AK89" s="879">
        <v>56179.844198519997</v>
      </c>
      <c r="AL89" s="879">
        <v>66441.566156160014</v>
      </c>
      <c r="AM89" s="879">
        <v>65303.732694819992</v>
      </c>
      <c r="AN89" s="879">
        <v>102043.58324049001</v>
      </c>
      <c r="AO89" s="879">
        <v>102585.21592557998</v>
      </c>
      <c r="AP89" s="879">
        <v>64633.368491880006</v>
      </c>
      <c r="AQ89" s="879">
        <v>127840.08834017998</v>
      </c>
      <c r="AR89" s="879">
        <v>129659.30085167997</v>
      </c>
      <c r="AS89" s="879">
        <v>130981.69551486</v>
      </c>
      <c r="AT89" s="879">
        <v>131249.76113173002</v>
      </c>
      <c r="AU89" s="879">
        <v>131058.47452997</v>
      </c>
      <c r="AV89" s="879">
        <v>133669.71283057003</v>
      </c>
      <c r="AW89" s="879">
        <v>168547.4087994</v>
      </c>
      <c r="AX89" s="879">
        <v>171914.07951288001</v>
      </c>
      <c r="AY89" s="879">
        <v>173958.81440666999</v>
      </c>
      <c r="AZ89" s="879">
        <v>172752.85732921</v>
      </c>
      <c r="BA89" s="879">
        <v>171264.03825703001</v>
      </c>
      <c r="BB89" s="879">
        <v>202435.36196558</v>
      </c>
      <c r="BC89" s="879">
        <v>170458.61118800999</v>
      </c>
      <c r="BD89" s="879">
        <v>170509.05174592999</v>
      </c>
      <c r="BE89" s="879">
        <v>158197.67146068002</v>
      </c>
      <c r="BF89" s="879">
        <v>154566.08004851994</v>
      </c>
      <c r="BG89" s="879">
        <v>153756.06862971</v>
      </c>
      <c r="BH89" s="879">
        <v>67488.039117669978</v>
      </c>
      <c r="BI89" s="879">
        <v>132919.01269092999</v>
      </c>
      <c r="BJ89" s="879">
        <v>93826.394915599987</v>
      </c>
      <c r="BK89" s="879">
        <v>74874.425477669996</v>
      </c>
      <c r="BL89" s="879">
        <v>414490.2379149</v>
      </c>
      <c r="BM89" s="879">
        <v>262166.80036468001</v>
      </c>
      <c r="BN89" s="879">
        <v>279514.35591041995</v>
      </c>
      <c r="BO89" s="879">
        <v>241785.29250957997</v>
      </c>
      <c r="BP89" s="879">
        <v>234965.50568500996</v>
      </c>
      <c r="BQ89" s="879">
        <v>197552.53358242003</v>
      </c>
      <c r="BR89" s="879">
        <v>197547.22270622998</v>
      </c>
      <c r="BS89" s="879">
        <v>167965.53551523</v>
      </c>
      <c r="BT89" s="879">
        <v>176570.59001024</v>
      </c>
      <c r="BU89" s="879">
        <v>160540.45288308</v>
      </c>
      <c r="BV89" s="879">
        <v>165522.50777057983</v>
      </c>
      <c r="BW89" s="879">
        <v>145196.15881721993</v>
      </c>
      <c r="BX89" s="879">
        <v>146741.01687188007</v>
      </c>
      <c r="BY89" s="879">
        <v>129460.53057410987</v>
      </c>
      <c r="BZ89" s="879">
        <v>133783.31851455002</v>
      </c>
      <c r="CA89" s="879">
        <v>149100.87648256001</v>
      </c>
      <c r="CB89" s="879">
        <v>148298.23013953998</v>
      </c>
      <c r="CC89" s="879">
        <v>141375.30195435998</v>
      </c>
      <c r="CD89" s="879">
        <v>152316.74413551</v>
      </c>
      <c r="CE89" s="879">
        <v>152970.16457055</v>
      </c>
      <c r="CF89" s="879">
        <v>162247.55340063997</v>
      </c>
      <c r="CG89" s="879">
        <v>131612.38968225999</v>
      </c>
      <c r="CH89" s="879">
        <v>182345.98593085998</v>
      </c>
      <c r="CI89" s="879">
        <v>168577.86857181002</v>
      </c>
      <c r="CJ89" s="1261"/>
    </row>
    <row r="90" spans="1:88">
      <c r="A90" s="937" t="s">
        <v>460</v>
      </c>
      <c r="B90" s="878"/>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c r="AJ90" s="879"/>
      <c r="AK90" s="879"/>
      <c r="AL90" s="879"/>
      <c r="AM90" s="879"/>
      <c r="AN90" s="879"/>
      <c r="AO90" s="879"/>
      <c r="AP90" s="879"/>
      <c r="AQ90" s="879"/>
      <c r="AR90" s="879"/>
      <c r="AS90" s="879"/>
      <c r="AT90" s="879"/>
      <c r="AU90" s="879"/>
      <c r="AV90" s="879"/>
      <c r="AW90" s="879"/>
      <c r="AX90" s="879"/>
      <c r="AY90" s="879"/>
      <c r="AZ90" s="879"/>
      <c r="BA90" s="879"/>
      <c r="BB90" s="879"/>
      <c r="BC90" s="879"/>
      <c r="BD90" s="879"/>
      <c r="BE90" s="879"/>
      <c r="BF90" s="879"/>
      <c r="BG90" s="879"/>
      <c r="BH90" s="879"/>
      <c r="BI90" s="879"/>
      <c r="BJ90" s="879"/>
      <c r="BK90" s="879"/>
      <c r="BL90" s="879"/>
      <c r="BM90" s="879"/>
      <c r="BN90" s="879"/>
      <c r="BO90" s="879"/>
      <c r="BP90" s="879"/>
      <c r="BQ90" s="879"/>
      <c r="BR90" s="879"/>
      <c r="BS90" s="879"/>
      <c r="BT90" s="879"/>
      <c r="BU90" s="879"/>
      <c r="BV90" s="879"/>
      <c r="BW90" s="879"/>
      <c r="BX90" s="879"/>
      <c r="BY90" s="879"/>
      <c r="BZ90" s="879"/>
      <c r="CA90" s="879"/>
      <c r="CB90" s="879"/>
      <c r="CC90" s="879"/>
      <c r="CD90" s="879"/>
      <c r="CE90" s="879"/>
      <c r="CF90" s="879"/>
      <c r="CG90" s="879"/>
      <c r="CH90" s="879"/>
      <c r="CI90" s="879"/>
      <c r="CJ90" s="1261"/>
    </row>
    <row r="91" spans="1:88">
      <c r="A91" s="931" t="s">
        <v>461</v>
      </c>
      <c r="B91" s="878">
        <v>31175.238935869998</v>
      </c>
      <c r="C91" s="879">
        <v>32146.150536139998</v>
      </c>
      <c r="D91" s="879">
        <v>31760.96110443</v>
      </c>
      <c r="E91" s="879">
        <v>31767.160808749999</v>
      </c>
      <c r="F91" s="879">
        <v>34040.732109069999</v>
      </c>
      <c r="G91" s="879">
        <v>31765.48792811</v>
      </c>
      <c r="H91" s="879">
        <v>31775.548300750001</v>
      </c>
      <c r="I91" s="879">
        <v>31690.757671009997</v>
      </c>
      <c r="J91" s="879">
        <v>32287.483928109999</v>
      </c>
      <c r="K91" s="879">
        <v>32232.416349130002</v>
      </c>
      <c r="L91" s="879">
        <v>31661.900646729999</v>
      </c>
      <c r="M91" s="879">
        <v>32272.887160089998</v>
      </c>
      <c r="N91" s="879">
        <v>32974.283346559998</v>
      </c>
      <c r="O91" s="879">
        <v>32716.123216460001</v>
      </c>
      <c r="P91" s="879">
        <v>32612.317933009999</v>
      </c>
      <c r="Q91" s="879">
        <v>32414.404060369998</v>
      </c>
      <c r="R91" s="879">
        <v>31799.26057364</v>
      </c>
      <c r="S91" s="879">
        <v>31764.39358254</v>
      </c>
      <c r="T91" s="879">
        <v>31288.653384759997</v>
      </c>
      <c r="U91" s="879">
        <v>31286.23355877</v>
      </c>
      <c r="V91" s="879">
        <v>31282.534076080003</v>
      </c>
      <c r="W91" s="879">
        <v>30745.913760810003</v>
      </c>
      <c r="X91" s="879">
        <v>30827.36468414</v>
      </c>
      <c r="Y91" s="879">
        <v>15786.16014156</v>
      </c>
      <c r="Z91" s="879">
        <v>16109.90257486</v>
      </c>
      <c r="AA91" s="879">
        <v>16412.179879269999</v>
      </c>
      <c r="AB91" s="879">
        <v>15807.62527045</v>
      </c>
      <c r="AC91" s="879">
        <v>16210.26481524</v>
      </c>
      <c r="AD91" s="879">
        <v>12672.14033652</v>
      </c>
      <c r="AE91" s="879">
        <v>12725.233696430001</v>
      </c>
      <c r="AF91" s="879">
        <v>11815.83612622</v>
      </c>
      <c r="AG91" s="879">
        <v>11798.6078342</v>
      </c>
      <c r="AH91" s="879">
        <v>11798.6078342</v>
      </c>
      <c r="AI91" s="879">
        <v>11800.674775459998</v>
      </c>
      <c r="AJ91" s="879">
        <v>11711.441721589999</v>
      </c>
      <c r="AK91" s="879">
        <v>11912.850303990001</v>
      </c>
      <c r="AL91" s="879">
        <v>11912.8722681</v>
      </c>
      <c r="AM91" s="879">
        <v>11912.850303990001</v>
      </c>
      <c r="AN91" s="879">
        <v>11912.850303990001</v>
      </c>
      <c r="AO91" s="879">
        <v>12155.499245129999</v>
      </c>
      <c r="AP91" s="879">
        <v>12206.997380280001</v>
      </c>
      <c r="AQ91" s="879">
        <v>20479.712778230001</v>
      </c>
      <c r="AR91" s="879">
        <v>20530.993876050001</v>
      </c>
      <c r="AS91" s="879">
        <v>20565.176904249998</v>
      </c>
      <c r="AT91" s="879">
        <v>20852.776899590001</v>
      </c>
      <c r="AU91" s="879">
        <v>20667.570130349999</v>
      </c>
      <c r="AV91" s="879">
        <v>20718.645042709999</v>
      </c>
      <c r="AW91" s="879">
        <v>20909.970521209998</v>
      </c>
      <c r="AX91" s="879">
        <v>20960.821161659998</v>
      </c>
      <c r="AY91" s="879">
        <v>21011.342628830003</v>
      </c>
      <c r="AZ91" s="879">
        <v>21061.755577340002</v>
      </c>
      <c r="BA91" s="879">
        <v>21112.26980993</v>
      </c>
      <c r="BB91" s="879">
        <v>21162.465721110002</v>
      </c>
      <c r="BC91" s="879">
        <v>21212.6171818</v>
      </c>
      <c r="BD91" s="879">
        <v>21262.596055650003</v>
      </c>
      <c r="BE91" s="879">
        <v>19993.257880009998</v>
      </c>
      <c r="BF91" s="879">
        <v>19993.257880009998</v>
      </c>
      <c r="BG91" s="879">
        <v>19993.257880009998</v>
      </c>
      <c r="BH91" s="879">
        <v>19993.257880009998</v>
      </c>
      <c r="BI91" s="879">
        <v>28475.10433255</v>
      </c>
      <c r="BJ91" s="879">
        <v>28246.820821159999</v>
      </c>
      <c r="BK91" s="879">
        <v>28246.820821159999</v>
      </c>
      <c r="BL91" s="879">
        <v>28248.544429580001</v>
      </c>
      <c r="BM91" s="879">
        <v>28248.54443039</v>
      </c>
      <c r="BN91" s="879">
        <v>28248.54443039</v>
      </c>
      <c r="BO91" s="879">
        <v>28248.54443039</v>
      </c>
      <c r="BP91" s="879">
        <v>28248.54443039</v>
      </c>
      <c r="BQ91" s="879">
        <v>28238.456802569999</v>
      </c>
      <c r="BR91" s="879">
        <v>28238.456802569999</v>
      </c>
      <c r="BS91" s="879">
        <v>28238.456802569999</v>
      </c>
      <c r="BT91" s="879">
        <v>28238.456802569999</v>
      </c>
      <c r="BU91" s="879">
        <v>28300.61385623</v>
      </c>
      <c r="BV91" s="879">
        <v>28301.491882180002</v>
      </c>
      <c r="BW91" s="879">
        <v>28300.61385623</v>
      </c>
      <c r="BX91" s="879">
        <v>28300.61385623</v>
      </c>
      <c r="BY91" s="879">
        <v>28300.61385623</v>
      </c>
      <c r="BZ91" s="879">
        <v>28300.61385623</v>
      </c>
      <c r="CA91" s="879">
        <v>28300.61385623</v>
      </c>
      <c r="CB91" s="879">
        <v>28300.61385623</v>
      </c>
      <c r="CC91" s="879">
        <v>28324.15460623</v>
      </c>
      <c r="CD91" s="879">
        <v>28324.15460623</v>
      </c>
      <c r="CE91" s="879">
        <v>28324.15460623</v>
      </c>
      <c r="CF91" s="879">
        <v>28324.15460623</v>
      </c>
      <c r="CG91" s="879">
        <v>28324.15460623</v>
      </c>
      <c r="CH91" s="879">
        <v>28324.15460623</v>
      </c>
      <c r="CI91" s="879">
        <v>28324.15460623</v>
      </c>
      <c r="CJ91" s="1261"/>
    </row>
    <row r="92" spans="1:88">
      <c r="A92" s="931" t="s">
        <v>462</v>
      </c>
      <c r="B92" s="878">
        <v>1807.6864165599995</v>
      </c>
      <c r="C92" s="879">
        <v>9992.6955506100003</v>
      </c>
      <c r="D92" s="879">
        <v>9840.1043977000008</v>
      </c>
      <c r="E92" s="879">
        <v>9913.53379227</v>
      </c>
      <c r="F92" s="879">
        <v>9536.118962479999</v>
      </c>
      <c r="G92" s="879">
        <v>9618.687856919998</v>
      </c>
      <c r="H92" s="879">
        <v>9542.8120027700006</v>
      </c>
      <c r="I92" s="879">
        <v>10372.97161552</v>
      </c>
      <c r="J92" s="879">
        <v>9417.3243406599995</v>
      </c>
      <c r="K92" s="879">
        <v>9272.6299004500015</v>
      </c>
      <c r="L92" s="879">
        <v>9147.1854602400017</v>
      </c>
      <c r="M92" s="879">
        <v>8545.7543935699996</v>
      </c>
      <c r="N92" s="879">
        <v>8129.352046009998</v>
      </c>
      <c r="O92" s="879">
        <v>7506.8455389799992</v>
      </c>
      <c r="P92" s="879">
        <v>7621.3464951800006</v>
      </c>
      <c r="Q92" s="879">
        <v>7305.5939545999981</v>
      </c>
      <c r="R92" s="879">
        <v>7385.7985480899997</v>
      </c>
      <c r="S92" s="879">
        <v>7433.3299070600015</v>
      </c>
      <c r="T92" s="879">
        <v>1604.9158544200002</v>
      </c>
      <c r="U92" s="879">
        <v>1562.4508809500001</v>
      </c>
      <c r="V92" s="879">
        <v>3775.7495686500001</v>
      </c>
      <c r="W92" s="879">
        <v>1421.1959935099999</v>
      </c>
      <c r="X92" s="879">
        <v>1421.1959935099999</v>
      </c>
      <c r="Y92" s="879">
        <v>1421.1959935099999</v>
      </c>
      <c r="Z92" s="879">
        <v>1419.40686205</v>
      </c>
      <c r="AA92" s="879">
        <v>1449.5747303000001</v>
      </c>
      <c r="AB92" s="879">
        <v>1449.74472672</v>
      </c>
      <c r="AC92" s="879">
        <v>1489.6447382399999</v>
      </c>
      <c r="AD92" s="879">
        <v>1458.19365565</v>
      </c>
      <c r="AE92" s="879">
        <v>48595.581464260002</v>
      </c>
      <c r="AF92" s="879">
        <v>48588.64298389</v>
      </c>
      <c r="AG92" s="879">
        <v>48604.597527910002</v>
      </c>
      <c r="AH92" s="879">
        <v>48604.69062886</v>
      </c>
      <c r="AI92" s="879">
        <v>48660.212494480002</v>
      </c>
      <c r="AJ92" s="879">
        <v>48677.294545570003</v>
      </c>
      <c r="AK92" s="879">
        <v>37090.009174569997</v>
      </c>
      <c r="AL92" s="879">
        <v>37207.632898099997</v>
      </c>
      <c r="AM92" s="879">
        <v>37170.300250970002</v>
      </c>
      <c r="AN92" s="879">
        <v>37001.647108190002</v>
      </c>
      <c r="AO92" s="879">
        <v>37001.647108190002</v>
      </c>
      <c r="AP92" s="879">
        <v>37001.647108190002</v>
      </c>
      <c r="AQ92" s="879">
        <v>42182.645108190001</v>
      </c>
      <c r="AR92" s="879">
        <v>42194.927610269995</v>
      </c>
      <c r="AS92" s="879">
        <v>42194.942610269994</v>
      </c>
      <c r="AT92" s="879">
        <v>42195.658229029999</v>
      </c>
      <c r="AU92" s="879">
        <v>42187.15865474</v>
      </c>
      <c r="AV92" s="879">
        <v>42180.312698829999</v>
      </c>
      <c r="AW92" s="879">
        <v>42504.590407620002</v>
      </c>
      <c r="AX92" s="879">
        <v>42504.590407620002</v>
      </c>
      <c r="AY92" s="879">
        <v>42504.590407620002</v>
      </c>
      <c r="AZ92" s="879">
        <v>42506.150874389998</v>
      </c>
      <c r="BA92" s="879">
        <v>42506.045483230002</v>
      </c>
      <c r="BB92" s="879">
        <v>42506.213910730003</v>
      </c>
      <c r="BC92" s="879">
        <v>42512.670168330005</v>
      </c>
      <c r="BD92" s="879">
        <v>42512.779418329999</v>
      </c>
      <c r="BE92" s="879">
        <v>42512.779418329999</v>
      </c>
      <c r="BF92" s="879">
        <v>42512.789651120002</v>
      </c>
      <c r="BG92" s="879">
        <v>42512.789651120002</v>
      </c>
      <c r="BH92" s="879">
        <v>42513.104292000004</v>
      </c>
      <c r="BI92" s="879">
        <v>42913.813221019998</v>
      </c>
      <c r="BJ92" s="879">
        <v>42914.015401019999</v>
      </c>
      <c r="BK92" s="879">
        <v>42914.015401019999</v>
      </c>
      <c r="BL92" s="879">
        <v>43720.528016739998</v>
      </c>
      <c r="BM92" s="879">
        <v>43722.655473430001</v>
      </c>
      <c r="BN92" s="879">
        <v>43722.608883430003</v>
      </c>
      <c r="BO92" s="879">
        <v>43722.606857989995</v>
      </c>
      <c r="BP92" s="879">
        <v>43721.746069829998</v>
      </c>
      <c r="BQ92" s="879">
        <v>43721.746069469998</v>
      </c>
      <c r="BR92" s="879">
        <v>43715.498067410001</v>
      </c>
      <c r="BS92" s="879">
        <v>43715.573123410002</v>
      </c>
      <c r="BT92" s="879">
        <v>43720.557936830002</v>
      </c>
      <c r="BU92" s="879">
        <v>47682.080625349998</v>
      </c>
      <c r="BV92" s="879">
        <v>47872.842799949998</v>
      </c>
      <c r="BW92" s="879">
        <v>47872.842799949998</v>
      </c>
      <c r="BX92" s="879">
        <v>47872.842799949998</v>
      </c>
      <c r="BY92" s="879">
        <v>47874.842638129994</v>
      </c>
      <c r="BZ92" s="879">
        <v>47869.596343930003</v>
      </c>
      <c r="CA92" s="879">
        <v>47873.550851430002</v>
      </c>
      <c r="CB92" s="879">
        <v>47873.965201970001</v>
      </c>
      <c r="CC92" s="879">
        <v>47873.965201970001</v>
      </c>
      <c r="CD92" s="879">
        <v>47899.208169010002</v>
      </c>
      <c r="CE92" s="879">
        <v>47900.096037910007</v>
      </c>
      <c r="CF92" s="879">
        <v>47875.619649209999</v>
      </c>
      <c r="CG92" s="879">
        <v>47679.585187379998</v>
      </c>
      <c r="CH92" s="879">
        <v>47683.5091397</v>
      </c>
      <c r="CI92" s="879">
        <v>47683.370639699999</v>
      </c>
      <c r="CJ92" s="1261"/>
    </row>
    <row r="93" spans="1:88">
      <c r="A93" s="930" t="s">
        <v>463</v>
      </c>
      <c r="B93" s="878">
        <v>13660.63354035</v>
      </c>
      <c r="C93" s="879">
        <v>43492.201748519998</v>
      </c>
      <c r="D93" s="879">
        <v>61362.650945660003</v>
      </c>
      <c r="E93" s="879">
        <v>74491.699259219997</v>
      </c>
      <c r="F93" s="879">
        <v>96090.21582179</v>
      </c>
      <c r="G93" s="879">
        <v>121735.31367594001</v>
      </c>
      <c r="H93" s="879">
        <v>149096.24888701999</v>
      </c>
      <c r="I93" s="879">
        <v>157490.45570398998</v>
      </c>
      <c r="J93" s="879">
        <v>158319.70474528</v>
      </c>
      <c r="K93" s="879">
        <v>162654.4482895</v>
      </c>
      <c r="L93" s="879">
        <v>164570.74654162</v>
      </c>
      <c r="M93" s="879">
        <v>3185.0319322300002</v>
      </c>
      <c r="N93" s="879">
        <v>161262.39932532999</v>
      </c>
      <c r="O93" s="879">
        <v>23548.58704178</v>
      </c>
      <c r="P93" s="879">
        <v>22395.757966220001</v>
      </c>
      <c r="Q93" s="879">
        <v>60700.414082339994</v>
      </c>
      <c r="R93" s="879">
        <v>64629.21709079</v>
      </c>
      <c r="S93" s="879">
        <v>90440.905555990001</v>
      </c>
      <c r="T93" s="879">
        <v>126424.97836146</v>
      </c>
      <c r="U93" s="879">
        <v>133044.59794378001</v>
      </c>
      <c r="V93" s="879">
        <v>291662.36614327005</v>
      </c>
      <c r="W93" s="879">
        <v>166490.02441132002</v>
      </c>
      <c r="X93" s="879">
        <v>195024.38139428</v>
      </c>
      <c r="Y93" s="879">
        <v>256.46501255000004</v>
      </c>
      <c r="Z93" s="879">
        <v>14297.347792889999</v>
      </c>
      <c r="AA93" s="879">
        <v>18236.169449820001</v>
      </c>
      <c r="AB93" s="879">
        <v>35276.47107557</v>
      </c>
      <c r="AC93" s="879">
        <v>73934.281515549999</v>
      </c>
      <c r="AD93" s="879">
        <v>89935.690387419992</v>
      </c>
      <c r="AE93" s="879">
        <v>96629.338673000006</v>
      </c>
      <c r="AF93" s="879">
        <v>104618.15339757</v>
      </c>
      <c r="AG93" s="879">
        <v>117711.50107072</v>
      </c>
      <c r="AH93" s="879">
        <v>135515.38311585999</v>
      </c>
      <c r="AI93" s="879">
        <v>150095.96769029999</v>
      </c>
      <c r="AJ93" s="879">
        <v>173091.6224395</v>
      </c>
      <c r="AK93" s="879">
        <v>47631.27384537</v>
      </c>
      <c r="AL93" s="879">
        <v>33220.270249479996</v>
      </c>
      <c r="AM93" s="879">
        <v>45720.624237000004</v>
      </c>
      <c r="AN93" s="879">
        <v>59829.522877540003</v>
      </c>
      <c r="AO93" s="879">
        <v>68353.062812639997</v>
      </c>
      <c r="AP93" s="879">
        <v>0</v>
      </c>
      <c r="AQ93" s="879">
        <v>0</v>
      </c>
      <c r="AR93" s="879">
        <v>0</v>
      </c>
      <c r="AS93" s="879">
        <v>0</v>
      </c>
      <c r="AT93" s="879">
        <v>0</v>
      </c>
      <c r="AU93" s="879">
        <v>0</v>
      </c>
      <c r="AV93" s="879">
        <v>0</v>
      </c>
      <c r="AW93" s="879">
        <v>0</v>
      </c>
      <c r="AX93" s="879">
        <v>0</v>
      </c>
      <c r="AY93" s="879">
        <v>0</v>
      </c>
      <c r="AZ93" s="879">
        <v>0</v>
      </c>
      <c r="BA93" s="879">
        <v>0</v>
      </c>
      <c r="BB93" s="879">
        <v>0</v>
      </c>
      <c r="BC93" s="879">
        <v>0</v>
      </c>
      <c r="BD93" s="879">
        <v>0</v>
      </c>
      <c r="BE93" s="879">
        <v>0</v>
      </c>
      <c r="BF93" s="879">
        <v>0</v>
      </c>
      <c r="BG93" s="879">
        <v>0</v>
      </c>
      <c r="BH93" s="879">
        <v>0</v>
      </c>
      <c r="BI93" s="879">
        <v>0</v>
      </c>
      <c r="BJ93" s="879">
        <v>0</v>
      </c>
      <c r="BK93" s="879">
        <v>0</v>
      </c>
      <c r="BL93" s="879">
        <v>0</v>
      </c>
      <c r="BM93" s="879">
        <v>0</v>
      </c>
      <c r="BN93" s="879">
        <v>0</v>
      </c>
      <c r="BO93" s="879">
        <v>0</v>
      </c>
      <c r="BP93" s="879">
        <v>0</v>
      </c>
      <c r="BQ93" s="879">
        <v>0</v>
      </c>
      <c r="BR93" s="879">
        <v>0</v>
      </c>
      <c r="BS93" s="879">
        <v>0</v>
      </c>
      <c r="BT93" s="879">
        <v>0</v>
      </c>
      <c r="BU93" s="879">
        <v>0</v>
      </c>
      <c r="BV93" s="879">
        <v>0</v>
      </c>
      <c r="BW93" s="879">
        <v>0</v>
      </c>
      <c r="BX93" s="879">
        <v>0</v>
      </c>
      <c r="BY93" s="879">
        <v>0</v>
      </c>
      <c r="BZ93" s="879">
        <v>0</v>
      </c>
      <c r="CA93" s="879">
        <v>0</v>
      </c>
      <c r="CB93" s="879">
        <v>0</v>
      </c>
      <c r="CC93" s="879">
        <v>0</v>
      </c>
      <c r="CD93" s="879">
        <v>0</v>
      </c>
      <c r="CE93" s="879">
        <v>0</v>
      </c>
      <c r="CF93" s="879">
        <v>0</v>
      </c>
      <c r="CG93" s="879">
        <v>0</v>
      </c>
      <c r="CH93" s="879">
        <v>0</v>
      </c>
      <c r="CI93" s="879">
        <v>0</v>
      </c>
      <c r="CJ93" s="1261"/>
    </row>
    <row r="94" spans="1:88">
      <c r="A94" s="931" t="s">
        <v>464</v>
      </c>
      <c r="B94" s="881">
        <v>13660.63354035</v>
      </c>
      <c r="C94" s="882">
        <v>43492.201748519998</v>
      </c>
      <c r="D94" s="882">
        <v>61362.650945660003</v>
      </c>
      <c r="E94" s="882">
        <v>74491.699259219997</v>
      </c>
      <c r="F94" s="882">
        <v>96090.21582179</v>
      </c>
      <c r="G94" s="882">
        <v>121735.31367594001</v>
      </c>
      <c r="H94" s="882">
        <v>149096.24888701999</v>
      </c>
      <c r="I94" s="882">
        <v>157490.45570398998</v>
      </c>
      <c r="J94" s="882">
        <v>158319.70474528</v>
      </c>
      <c r="K94" s="882">
        <v>162654.4482895</v>
      </c>
      <c r="L94" s="882">
        <v>164570.74654162</v>
      </c>
      <c r="M94" s="882">
        <v>3185.0319322300002</v>
      </c>
      <c r="N94" s="882">
        <v>161262.39932532999</v>
      </c>
      <c r="O94" s="882">
        <v>23548.58704178</v>
      </c>
      <c r="P94" s="882">
        <v>22395.757966220001</v>
      </c>
      <c r="Q94" s="882">
        <v>60700.414082339994</v>
      </c>
      <c r="R94" s="882">
        <v>64629.21709079</v>
      </c>
      <c r="S94" s="882">
        <v>90440.905555990001</v>
      </c>
      <c r="T94" s="882">
        <v>126424.97836146</v>
      </c>
      <c r="U94" s="882">
        <v>133044.59794378001</v>
      </c>
      <c r="V94" s="882">
        <v>291662.36614327005</v>
      </c>
      <c r="W94" s="882">
        <v>166490.02441132002</v>
      </c>
      <c r="X94" s="882">
        <v>195024.38139428</v>
      </c>
      <c r="Y94" s="882">
        <v>256.46501255000004</v>
      </c>
      <c r="Z94" s="882">
        <v>14297.347792889999</v>
      </c>
      <c r="AA94" s="882">
        <v>18236.169449820001</v>
      </c>
      <c r="AB94" s="882">
        <v>35276.47107557</v>
      </c>
      <c r="AC94" s="882">
        <v>73934.281515549999</v>
      </c>
      <c r="AD94" s="882">
        <v>89935.690387419992</v>
      </c>
      <c r="AE94" s="882">
        <v>96629.338673000006</v>
      </c>
      <c r="AF94" s="882">
        <v>104618.15339757</v>
      </c>
      <c r="AG94" s="882">
        <v>117711.50107072</v>
      </c>
      <c r="AH94" s="882">
        <v>135515.38311585999</v>
      </c>
      <c r="AI94" s="882">
        <v>150095.96769029999</v>
      </c>
      <c r="AJ94" s="882">
        <v>173091.6224395</v>
      </c>
      <c r="AK94" s="882">
        <v>47631.27384537</v>
      </c>
      <c r="AL94" s="882">
        <v>33220.270249479996</v>
      </c>
      <c r="AM94" s="882">
        <v>45720.624237000004</v>
      </c>
      <c r="AN94" s="882">
        <v>59829.522877540003</v>
      </c>
      <c r="AO94" s="882">
        <v>68353.062812639997</v>
      </c>
      <c r="AP94" s="882">
        <v>0</v>
      </c>
      <c r="AQ94" s="882">
        <v>0</v>
      </c>
      <c r="AR94" s="882">
        <v>0</v>
      </c>
      <c r="AS94" s="882">
        <v>0</v>
      </c>
      <c r="AT94" s="882">
        <v>0</v>
      </c>
      <c r="AU94" s="882">
        <v>0</v>
      </c>
      <c r="AV94" s="882">
        <v>0</v>
      </c>
      <c r="AW94" s="882">
        <v>0</v>
      </c>
      <c r="AX94" s="882">
        <v>0</v>
      </c>
      <c r="AY94" s="882">
        <v>0</v>
      </c>
      <c r="AZ94" s="882">
        <v>0</v>
      </c>
      <c r="BA94" s="882">
        <v>0</v>
      </c>
      <c r="BB94" s="882">
        <v>0</v>
      </c>
      <c r="BC94" s="882">
        <v>0</v>
      </c>
      <c r="BD94" s="882">
        <v>0</v>
      </c>
      <c r="BE94" s="882">
        <v>0</v>
      </c>
      <c r="BF94" s="882">
        <v>0</v>
      </c>
      <c r="BG94" s="882">
        <v>0</v>
      </c>
      <c r="BH94" s="882">
        <v>0</v>
      </c>
      <c r="BI94" s="882">
        <v>0</v>
      </c>
      <c r="BJ94" s="882">
        <v>0</v>
      </c>
      <c r="BK94" s="882">
        <v>0</v>
      </c>
      <c r="BL94" s="882">
        <v>0</v>
      </c>
      <c r="BM94" s="882">
        <v>0</v>
      </c>
      <c r="BN94" s="882">
        <v>0</v>
      </c>
      <c r="BO94" s="882">
        <v>0</v>
      </c>
      <c r="BP94" s="882">
        <v>0</v>
      </c>
      <c r="BQ94" s="882">
        <v>0</v>
      </c>
      <c r="BR94" s="882">
        <v>0</v>
      </c>
      <c r="BS94" s="882">
        <v>0</v>
      </c>
      <c r="BT94" s="882">
        <v>0</v>
      </c>
      <c r="BU94" s="882">
        <v>0</v>
      </c>
      <c r="BV94" s="882">
        <v>0</v>
      </c>
      <c r="BW94" s="882">
        <v>0</v>
      </c>
      <c r="BX94" s="882">
        <v>0</v>
      </c>
      <c r="BY94" s="882">
        <v>0</v>
      </c>
      <c r="BZ94" s="882">
        <v>0</v>
      </c>
      <c r="CA94" s="882">
        <v>0</v>
      </c>
      <c r="CB94" s="882">
        <v>0</v>
      </c>
      <c r="CC94" s="882">
        <v>0</v>
      </c>
      <c r="CD94" s="882">
        <v>0</v>
      </c>
      <c r="CE94" s="882">
        <v>0</v>
      </c>
      <c r="CF94" s="882">
        <v>0</v>
      </c>
      <c r="CG94" s="882">
        <v>0</v>
      </c>
      <c r="CH94" s="882">
        <v>0</v>
      </c>
      <c r="CI94" s="882">
        <v>0</v>
      </c>
      <c r="CJ94" s="1261"/>
    </row>
    <row r="95" spans="1:88">
      <c r="A95" s="931" t="s">
        <v>465</v>
      </c>
      <c r="B95" s="881"/>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c r="AJ95" s="882"/>
      <c r="AK95" s="882"/>
      <c r="AL95" s="882"/>
      <c r="AM95" s="882"/>
      <c r="AN95" s="882"/>
      <c r="AO95" s="882"/>
      <c r="AP95" s="882"/>
      <c r="AQ95" s="882"/>
      <c r="AR95" s="882"/>
      <c r="AS95" s="882"/>
      <c r="AT95" s="882"/>
      <c r="AU95" s="882"/>
      <c r="AV95" s="882"/>
      <c r="AW95" s="882"/>
      <c r="AX95" s="882"/>
      <c r="AY95" s="882"/>
      <c r="AZ95" s="882"/>
      <c r="BA95" s="882"/>
      <c r="BB95" s="882"/>
      <c r="BC95" s="882"/>
      <c r="BD95" s="882"/>
      <c r="BE95" s="882"/>
      <c r="BF95" s="882"/>
      <c r="BG95" s="882"/>
      <c r="BH95" s="882"/>
      <c r="BI95" s="882"/>
      <c r="BJ95" s="882"/>
      <c r="BK95" s="882"/>
      <c r="BL95" s="882"/>
      <c r="BM95" s="882"/>
      <c r="BN95" s="882"/>
      <c r="BO95" s="882"/>
      <c r="BP95" s="882"/>
      <c r="BQ95" s="882"/>
      <c r="BR95" s="882"/>
      <c r="BS95" s="882"/>
      <c r="BT95" s="882"/>
      <c r="BU95" s="882"/>
      <c r="BV95" s="882"/>
      <c r="BW95" s="882"/>
      <c r="BX95" s="882"/>
      <c r="BY95" s="882"/>
      <c r="BZ95" s="882"/>
      <c r="CA95" s="882"/>
      <c r="CB95" s="882"/>
      <c r="CC95" s="882"/>
      <c r="CD95" s="882"/>
      <c r="CE95" s="882"/>
      <c r="CF95" s="882"/>
      <c r="CG95" s="882"/>
      <c r="CH95" s="882"/>
      <c r="CI95" s="882"/>
      <c r="CJ95" s="1261"/>
    </row>
    <row r="96" spans="1:88">
      <c r="A96" s="931" t="s">
        <v>466</v>
      </c>
      <c r="B96" s="881"/>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c r="AJ96" s="882"/>
      <c r="AK96" s="882"/>
      <c r="AL96" s="882"/>
      <c r="AM96" s="882"/>
      <c r="AN96" s="882"/>
      <c r="AO96" s="882"/>
      <c r="AP96" s="882"/>
      <c r="AQ96" s="882"/>
      <c r="AR96" s="882"/>
      <c r="AS96" s="882"/>
      <c r="AT96" s="882"/>
      <c r="AU96" s="882"/>
      <c r="AV96" s="882"/>
      <c r="AW96" s="882"/>
      <c r="AX96" s="882"/>
      <c r="AY96" s="882"/>
      <c r="AZ96" s="882"/>
      <c r="BA96" s="882"/>
      <c r="BB96" s="882"/>
      <c r="BC96" s="882"/>
      <c r="BD96" s="882"/>
      <c r="BE96" s="882"/>
      <c r="BF96" s="882"/>
      <c r="BG96" s="882"/>
      <c r="BH96" s="882"/>
      <c r="BI96" s="882"/>
      <c r="BJ96" s="882"/>
      <c r="BK96" s="882"/>
      <c r="BL96" s="882"/>
      <c r="BM96" s="882"/>
      <c r="BN96" s="882"/>
      <c r="BO96" s="882"/>
      <c r="BP96" s="882"/>
      <c r="BQ96" s="882"/>
      <c r="BR96" s="882"/>
      <c r="BS96" s="882"/>
      <c r="BT96" s="882"/>
      <c r="BU96" s="882"/>
      <c r="BV96" s="882"/>
      <c r="BW96" s="882"/>
      <c r="BX96" s="882"/>
      <c r="BY96" s="882"/>
      <c r="BZ96" s="882"/>
      <c r="CA96" s="882"/>
      <c r="CB96" s="882"/>
      <c r="CC96" s="882"/>
      <c r="CD96" s="882"/>
      <c r="CE96" s="882"/>
      <c r="CF96" s="882"/>
      <c r="CG96" s="882"/>
      <c r="CH96" s="882"/>
      <c r="CI96" s="882"/>
      <c r="CJ96" s="1261"/>
    </row>
    <row r="97" spans="1:88" ht="16.5" customHeight="1">
      <c r="A97" s="931"/>
      <c r="B97" s="881"/>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c r="AJ97" s="882"/>
      <c r="AK97" s="882"/>
      <c r="AL97" s="882"/>
      <c r="AM97" s="882"/>
      <c r="AN97" s="882"/>
      <c r="AO97" s="882"/>
      <c r="AP97" s="882"/>
      <c r="AQ97" s="882"/>
      <c r="AR97" s="882"/>
      <c r="AS97" s="882"/>
      <c r="AT97" s="882"/>
      <c r="AU97" s="882"/>
      <c r="AV97" s="882"/>
      <c r="AW97" s="882"/>
      <c r="AX97" s="882"/>
      <c r="AY97" s="882"/>
      <c r="AZ97" s="882"/>
      <c r="BA97" s="882"/>
      <c r="BB97" s="882"/>
      <c r="BC97" s="882"/>
      <c r="BD97" s="882"/>
      <c r="BE97" s="882"/>
      <c r="BF97" s="882"/>
      <c r="BG97" s="882"/>
      <c r="BH97" s="882"/>
      <c r="BI97" s="882"/>
      <c r="BJ97" s="882"/>
      <c r="BK97" s="882"/>
      <c r="BL97" s="882"/>
      <c r="BM97" s="882"/>
      <c r="BN97" s="882"/>
      <c r="BO97" s="882"/>
      <c r="BP97" s="882"/>
      <c r="BQ97" s="882"/>
      <c r="BR97" s="882"/>
      <c r="BS97" s="882"/>
      <c r="BT97" s="882"/>
      <c r="BU97" s="882"/>
      <c r="BV97" s="882"/>
      <c r="BW97" s="882"/>
      <c r="BX97" s="882"/>
      <c r="BY97" s="882"/>
      <c r="BZ97" s="882"/>
      <c r="CA97" s="882"/>
      <c r="CB97" s="882"/>
      <c r="CC97" s="882"/>
      <c r="CD97" s="882"/>
      <c r="CE97" s="882"/>
      <c r="CF97" s="882"/>
      <c r="CG97" s="882"/>
      <c r="CH97" s="882"/>
      <c r="CI97" s="882"/>
      <c r="CJ97" s="1261"/>
    </row>
    <row r="98" spans="1:88" ht="16.5" thickBot="1">
      <c r="A98" s="938" t="s">
        <v>467</v>
      </c>
      <c r="B98" s="894">
        <v>8564819.3407595512</v>
      </c>
      <c r="C98" s="895">
        <v>8804699.8339406997</v>
      </c>
      <c r="D98" s="895">
        <v>9123415.5002788194</v>
      </c>
      <c r="E98" s="895">
        <v>9486002.3391252793</v>
      </c>
      <c r="F98" s="895">
        <v>9621039.0350221992</v>
      </c>
      <c r="G98" s="895">
        <v>9409175.064268101</v>
      </c>
      <c r="H98" s="895">
        <v>9956547.3560985401</v>
      </c>
      <c r="I98" s="895">
        <v>9978246.1396868713</v>
      </c>
      <c r="J98" s="895">
        <v>9970090.9204100501</v>
      </c>
      <c r="K98" s="895">
        <v>9769564.9766448606</v>
      </c>
      <c r="L98" s="895">
        <v>9770375.5387317594</v>
      </c>
      <c r="M98" s="895">
        <v>10203960.678236291</v>
      </c>
      <c r="N98" s="895">
        <v>9748910.2208413705</v>
      </c>
      <c r="O98" s="895">
        <v>10368818.660421371</v>
      </c>
      <c r="P98" s="895">
        <v>10243011.136620769</v>
      </c>
      <c r="Q98" s="895">
        <v>10069724.79963319</v>
      </c>
      <c r="R98" s="895">
        <v>9873269.34461689</v>
      </c>
      <c r="S98" s="895">
        <v>9916764.5068855397</v>
      </c>
      <c r="T98" s="895">
        <v>9884118.4255945589</v>
      </c>
      <c r="U98" s="895">
        <v>8876101.0070618298</v>
      </c>
      <c r="V98" s="895">
        <v>8805681.0105191208</v>
      </c>
      <c r="W98" s="895">
        <v>8894919.5451404601</v>
      </c>
      <c r="X98" s="895">
        <v>8691210.2369957007</v>
      </c>
      <c r="Y98" s="895">
        <v>9057809.5055129007</v>
      </c>
      <c r="Z98" s="895">
        <v>8818621.1996836402</v>
      </c>
      <c r="AA98" s="895">
        <v>8584059.6258005593</v>
      </c>
      <c r="AB98" s="895">
        <v>8634452.3133710492</v>
      </c>
      <c r="AC98" s="895">
        <v>8336759.6536554918</v>
      </c>
      <c r="AD98" s="895">
        <v>8099743.0054429304</v>
      </c>
      <c r="AE98" s="895">
        <v>8345915.4365923312</v>
      </c>
      <c r="AF98" s="895">
        <v>8295269.5941808913</v>
      </c>
      <c r="AG98" s="895">
        <v>8319825.59233924</v>
      </c>
      <c r="AH98" s="895">
        <v>8328484.0802852679</v>
      </c>
      <c r="AI98" s="895">
        <v>8437666.4135548696</v>
      </c>
      <c r="AJ98" s="895">
        <v>8825704.7332734093</v>
      </c>
      <c r="AK98" s="895">
        <v>8767692.6438264493</v>
      </c>
      <c r="AL98" s="895">
        <v>8652923.4477631003</v>
      </c>
      <c r="AM98" s="895">
        <v>9028604.7933441307</v>
      </c>
      <c r="AN98" s="895">
        <v>9798690.8072686978</v>
      </c>
      <c r="AO98" s="895">
        <v>9289809.13685086</v>
      </c>
      <c r="AP98" s="895">
        <v>9911743.8690133505</v>
      </c>
      <c r="AQ98" s="895">
        <v>10747113.05612707</v>
      </c>
      <c r="AR98" s="895">
        <v>11845224.16540077</v>
      </c>
      <c r="AS98" s="895">
        <v>12288008.240801182</v>
      </c>
      <c r="AT98" s="895">
        <v>13133171.840745509</v>
      </c>
      <c r="AU98" s="895">
        <v>15061175.958169881</v>
      </c>
      <c r="AV98" s="895">
        <v>14985409.657793479</v>
      </c>
      <c r="AW98" s="895">
        <v>16750714.74098618</v>
      </c>
      <c r="AX98" s="895">
        <v>17147142.676785838</v>
      </c>
      <c r="AY98" s="895">
        <v>17646197.311374109</v>
      </c>
      <c r="AZ98" s="895">
        <v>18027544.508503929</v>
      </c>
      <c r="BA98" s="895">
        <v>18330073.14950924</v>
      </c>
      <c r="BB98" s="895">
        <v>18627290.05750189</v>
      </c>
      <c r="BC98" s="895">
        <v>18558135.705194697</v>
      </c>
      <c r="BD98" s="895">
        <v>18825805.800319798</v>
      </c>
      <c r="BE98" s="895">
        <v>19030127.032710019</v>
      </c>
      <c r="BF98" s="895">
        <v>20390146.880966432</v>
      </c>
      <c r="BG98" s="895">
        <v>20624403.841787457</v>
      </c>
      <c r="BH98" s="895">
        <v>19743756.858050659</v>
      </c>
      <c r="BI98" s="895">
        <v>20680450.156016499</v>
      </c>
      <c r="BJ98" s="895">
        <v>20228898.799236741</v>
      </c>
      <c r="BK98" s="895">
        <v>21194652.624177922</v>
      </c>
      <c r="BL98" s="895">
        <v>21559734.1556531</v>
      </c>
      <c r="BM98" s="895">
        <v>21077108.49021522</v>
      </c>
      <c r="BN98" s="895">
        <v>21370889.735150248</v>
      </c>
      <c r="BO98" s="895">
        <v>20866639.911131129</v>
      </c>
      <c r="BP98" s="895">
        <v>20932831.312119029</v>
      </c>
      <c r="BQ98" s="895">
        <v>20938826.511996709</v>
      </c>
      <c r="BR98" s="895">
        <v>21224214.995696358</v>
      </c>
      <c r="BS98" s="895">
        <v>21520284.305228189</v>
      </c>
      <c r="BT98" s="895">
        <v>21532887.788507547</v>
      </c>
      <c r="BU98" s="895">
        <v>15062616.528695228</v>
      </c>
      <c r="BV98" s="895">
        <v>15161308.33096312</v>
      </c>
      <c r="BW98" s="895">
        <v>15554300.027374873</v>
      </c>
      <c r="BX98" s="895">
        <v>16046358.328405662</v>
      </c>
      <c r="BY98" s="895">
        <v>15259838.867167568</v>
      </c>
      <c r="BZ98" s="895">
        <v>15183781.610299839</v>
      </c>
      <c r="CA98" s="895">
        <v>14505815.274881428</v>
      </c>
      <c r="CB98" s="895">
        <v>14595178.047819568</v>
      </c>
      <c r="CC98" s="895">
        <v>14369441.60187386</v>
      </c>
      <c r="CD98" s="895">
        <v>14491798.985807151</v>
      </c>
      <c r="CE98" s="895">
        <v>14441016.401214927</v>
      </c>
      <c r="CF98" s="895">
        <v>14770727.457328051</v>
      </c>
      <c r="CG98" s="895">
        <v>14583356.315303799</v>
      </c>
      <c r="CH98" s="895">
        <v>13495746.512849368</v>
      </c>
      <c r="CI98" s="895">
        <v>14257572.73053151</v>
      </c>
      <c r="CJ98" s="1261"/>
    </row>
    <row r="99" spans="1:88" ht="16.5" thickTop="1">
      <c r="A99" s="1275"/>
      <c r="B99" s="1276"/>
      <c r="C99" s="1276"/>
      <c r="D99" s="1276"/>
      <c r="E99" s="1276"/>
      <c r="F99" s="1276"/>
      <c r="G99" s="1276"/>
      <c r="H99" s="1276"/>
      <c r="I99" s="1276"/>
      <c r="J99" s="1276"/>
      <c r="K99" s="1276"/>
      <c r="L99" s="1276"/>
      <c r="M99" s="1276"/>
      <c r="N99" s="1276"/>
      <c r="O99" s="1276"/>
      <c r="P99" s="1276"/>
      <c r="Q99" s="1276"/>
      <c r="R99" s="1276"/>
      <c r="S99" s="1276"/>
      <c r="T99" s="1276"/>
      <c r="U99" s="1276"/>
      <c r="V99" s="1276"/>
      <c r="W99" s="1276"/>
      <c r="X99" s="1276"/>
      <c r="Y99" s="1276"/>
      <c r="Z99" s="1276"/>
      <c r="AA99" s="1276"/>
      <c r="AB99" s="1276"/>
      <c r="AC99" s="1276"/>
      <c r="AD99" s="1276"/>
      <c r="AE99" s="1276"/>
      <c r="AF99" s="1276"/>
      <c r="AG99" s="1276"/>
      <c r="AH99" s="1276"/>
      <c r="AI99" s="1276"/>
      <c r="AJ99" s="1276"/>
      <c r="AK99" s="1276"/>
      <c r="AL99" s="1276"/>
      <c r="AM99" s="1276"/>
      <c r="AN99" s="1276"/>
      <c r="AO99" s="1276"/>
      <c r="AP99" s="1276"/>
      <c r="AQ99" s="1276"/>
      <c r="AR99" s="1276"/>
      <c r="AS99" s="1276"/>
      <c r="AT99" s="1276"/>
      <c r="AU99" s="1276"/>
      <c r="AV99" s="1276"/>
      <c r="AW99" s="1276"/>
      <c r="AX99" s="1276"/>
      <c r="AY99" s="1276"/>
      <c r="AZ99" s="1276"/>
      <c r="BA99" s="1276"/>
      <c r="BB99" s="1276"/>
      <c r="BC99" s="1276"/>
      <c r="BD99" s="1276"/>
      <c r="BE99" s="1276"/>
      <c r="BF99" s="1276"/>
      <c r="BG99" s="1276"/>
      <c r="BH99" s="1276"/>
      <c r="BI99" s="1276"/>
      <c r="BJ99" s="1276"/>
      <c r="BK99" s="1276"/>
      <c r="BL99" s="1276"/>
      <c r="BM99" s="1276"/>
      <c r="BN99" s="1276"/>
      <c r="BO99" s="1276"/>
      <c r="BP99" s="1276"/>
      <c r="BQ99" s="1276"/>
      <c r="BR99" s="1276"/>
      <c r="BS99" s="1276"/>
      <c r="BT99" s="1276"/>
      <c r="BU99" s="1276"/>
      <c r="BV99" s="1276"/>
      <c r="BW99" s="1276"/>
      <c r="BX99" s="1276"/>
      <c r="BY99" s="1276"/>
      <c r="BZ99" s="1276"/>
      <c r="CA99" s="1276"/>
      <c r="CB99" s="1276"/>
      <c r="CC99" s="1276"/>
      <c r="CD99" s="1276"/>
      <c r="CE99" s="1276"/>
      <c r="CF99" s="1276"/>
      <c r="CG99" s="1276"/>
      <c r="CH99" s="1276"/>
      <c r="CI99" s="1276"/>
      <c r="CJ99" s="1261"/>
    </row>
    <row r="100" spans="1:88" ht="14.25">
      <c r="A100" s="897" t="s">
        <v>772</v>
      </c>
    </row>
    <row r="101" spans="1:88" ht="14.25">
      <c r="A101" s="897" t="s">
        <v>782</v>
      </c>
      <c r="B101" s="939"/>
      <c r="C101" s="939"/>
      <c r="D101" s="939"/>
      <c r="E101" s="939"/>
      <c r="F101" s="939"/>
      <c r="G101" s="939"/>
      <c r="H101" s="939"/>
      <c r="I101" s="939"/>
      <c r="J101" s="939"/>
      <c r="K101" s="939"/>
      <c r="L101" s="939"/>
      <c r="M101" s="939"/>
      <c r="N101" s="939"/>
      <c r="O101" s="939"/>
      <c r="P101" s="939"/>
      <c r="Q101" s="939"/>
      <c r="R101" s="939"/>
      <c r="S101" s="939"/>
      <c r="T101" s="939"/>
      <c r="U101" s="939"/>
      <c r="V101" s="939"/>
      <c r="W101" s="939"/>
      <c r="X101" s="939"/>
      <c r="Y101" s="939"/>
      <c r="Z101" s="939"/>
      <c r="AA101" s="939"/>
      <c r="AB101" s="939"/>
      <c r="AC101" s="939"/>
      <c r="AD101" s="939"/>
      <c r="AE101" s="939"/>
      <c r="AF101" s="939"/>
      <c r="AG101" s="939"/>
      <c r="AH101" s="939"/>
      <c r="AI101" s="939"/>
      <c r="AJ101" s="939"/>
      <c r="AK101" s="939"/>
      <c r="AL101" s="939"/>
      <c r="AM101" s="939"/>
      <c r="AN101" s="939"/>
      <c r="AO101" s="939"/>
      <c r="AP101" s="939"/>
      <c r="AQ101" s="939"/>
      <c r="AR101" s="939"/>
      <c r="AS101" s="939"/>
      <c r="AT101" s="939"/>
      <c r="AU101" s="939"/>
      <c r="AV101" s="939"/>
      <c r="AW101" s="939"/>
      <c r="AX101" s="939"/>
      <c r="AY101" s="939"/>
      <c r="AZ101" s="939"/>
      <c r="BA101" s="939"/>
      <c r="BB101" s="939"/>
      <c r="BC101" s="939"/>
      <c r="BD101" s="939"/>
      <c r="BE101" s="939"/>
      <c r="BF101" s="939"/>
      <c r="BG101" s="939"/>
      <c r="BH101" s="939"/>
      <c r="BI101" s="939"/>
      <c r="BJ101" s="939"/>
      <c r="BK101" s="939"/>
      <c r="BL101" s="939"/>
      <c r="BM101" s="939"/>
      <c r="BN101" s="939"/>
      <c r="BO101" s="939"/>
      <c r="BP101" s="939"/>
      <c r="BQ101" s="939"/>
      <c r="BR101" s="939"/>
      <c r="BS101" s="939"/>
      <c r="BT101" s="939"/>
      <c r="BU101" s="939"/>
      <c r="BV101" s="939"/>
      <c r="BW101" s="939"/>
      <c r="BX101" s="939"/>
      <c r="BY101" s="939"/>
      <c r="BZ101" s="939"/>
      <c r="CA101" s="939"/>
      <c r="CB101" s="939"/>
      <c r="CC101" s="939"/>
      <c r="CD101" s="939"/>
      <c r="CE101" s="939"/>
      <c r="CF101" s="939"/>
      <c r="CG101" s="939"/>
      <c r="CH101" s="939"/>
      <c r="CI101" s="939"/>
    </row>
    <row r="102" spans="1:88" ht="14.25">
      <c r="A102" s="897" t="s">
        <v>369</v>
      </c>
    </row>
  </sheetData>
  <hyperlinks>
    <hyperlink ref="A1" location="Menu!A1" display="Return to Menu"/>
  </hyperlinks>
  <pageMargins left="0.23622047244094491" right="0.23622047244094491" top="0.74803149606299213" bottom="0.74803149606299213" header="0.31496062992125984" footer="0.31496062992125984"/>
  <pageSetup paperSize="9" scale="40" firstPageNumber="178" fitToWidth="4" fitToHeight="4" orientation="portrait" useFirstPageNumber="1" r:id="rId1"/>
  <headerFooter alignWithMargins="0"/>
  <colBreaks count="7" manualBreakCount="7">
    <brk id="12" max="102" man="1"/>
    <brk id="23" max="102" man="1"/>
    <brk id="34" max="102" man="1"/>
    <brk id="45" max="102" man="1"/>
    <brk id="55" max="102" man="1"/>
    <brk id="64" max="102" man="1"/>
    <brk id="76" max="101" man="1"/>
  </colBreaks>
  <legacy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E84"/>
  <sheetViews>
    <sheetView view="pageBreakPreview" zoomScaleSheetLayoutView="100" workbookViewId="0">
      <pane xSplit="1" ySplit="3" topLeftCell="DB24" activePane="bottomRight" state="frozen"/>
      <selection activeCell="D116" sqref="D116"/>
      <selection pane="topRight" activeCell="D116" sqref="D116"/>
      <selection pane="bottomLeft" activeCell="D116" sqref="D116"/>
      <selection pane="bottomRight"/>
    </sheetView>
  </sheetViews>
  <sheetFormatPr defaultColWidth="10.7109375" defaultRowHeight="15.75"/>
  <cols>
    <col min="1" max="1" width="56.42578125" style="1036" bestFit="1" customWidth="1"/>
    <col min="2" max="55" width="10" style="1007" bestFit="1" customWidth="1"/>
    <col min="56" max="89" width="11.7109375" style="1007" bestFit="1" customWidth="1"/>
    <col min="90" max="91" width="15.28515625" style="1007" bestFit="1" customWidth="1"/>
    <col min="92" max="92" width="11.7109375" style="1007" bestFit="1" customWidth="1"/>
    <col min="93" max="93" width="15.28515625" style="1007" bestFit="1" customWidth="1"/>
    <col min="94" max="109" width="11.7109375" style="1007" bestFit="1" customWidth="1"/>
    <col min="110" max="198" width="9.140625" style="1007" customWidth="1"/>
    <col min="199" max="199" width="56.42578125" style="1007" bestFit="1" customWidth="1"/>
    <col min="200" max="247" width="10.7109375" style="1007"/>
    <col min="248" max="248" width="56.42578125" style="1007" bestFit="1" customWidth="1"/>
    <col min="249" max="307" width="14" style="1007" customWidth="1"/>
    <col min="308" max="308" width="12.140625" style="1007" customWidth="1"/>
    <col min="309" max="309" width="12.42578125" style="1007" customWidth="1"/>
    <col min="310" max="310" width="11.28515625" style="1007" customWidth="1"/>
    <col min="311" max="311" width="12.7109375" style="1007" customWidth="1"/>
    <col min="312" max="312" width="11.42578125" style="1007" customWidth="1"/>
    <col min="313" max="313" width="12.5703125" style="1007" customWidth="1"/>
    <col min="314" max="318" width="11.5703125" style="1007" bestFit="1" customWidth="1"/>
    <col min="319" max="319" width="11.42578125" style="1007" customWidth="1"/>
    <col min="320" max="320" width="12.28515625" style="1007" customWidth="1"/>
    <col min="321" max="321" width="11.85546875" style="1007" customWidth="1"/>
    <col min="322" max="322" width="11.5703125" style="1007" bestFit="1" customWidth="1"/>
    <col min="323" max="323" width="12.140625" style="1007" customWidth="1"/>
    <col min="324" max="324" width="13" style="1007" customWidth="1"/>
    <col min="325" max="325" width="12.42578125" style="1007" customWidth="1"/>
    <col min="326" max="326" width="13.140625" style="1007" customWidth="1"/>
    <col min="327" max="329" width="11.5703125" style="1007" bestFit="1" customWidth="1"/>
    <col min="330" max="330" width="13.7109375" style="1007" bestFit="1" customWidth="1"/>
    <col min="331" max="331" width="11.5703125" style="1007" bestFit="1" customWidth="1"/>
    <col min="332" max="333" width="11.85546875" style="1007" customWidth="1"/>
    <col min="334" max="334" width="11.5703125" style="1007" bestFit="1" customWidth="1"/>
    <col min="335" max="335" width="12.140625" style="1007" customWidth="1"/>
    <col min="336" max="454" width="9.140625" style="1007" customWidth="1"/>
    <col min="455" max="455" width="56.42578125" style="1007" bestFit="1" customWidth="1"/>
    <col min="456" max="503" width="10.7109375" style="1007"/>
    <col min="504" max="504" width="56.42578125" style="1007" bestFit="1" customWidth="1"/>
    <col min="505" max="563" width="14" style="1007" customWidth="1"/>
    <col min="564" max="564" width="12.140625" style="1007" customWidth="1"/>
    <col min="565" max="565" width="12.42578125" style="1007" customWidth="1"/>
    <col min="566" max="566" width="11.28515625" style="1007" customWidth="1"/>
    <col min="567" max="567" width="12.7109375" style="1007" customWidth="1"/>
    <col min="568" max="568" width="11.42578125" style="1007" customWidth="1"/>
    <col min="569" max="569" width="12.5703125" style="1007" customWidth="1"/>
    <col min="570" max="574" width="11.5703125" style="1007" bestFit="1" customWidth="1"/>
    <col min="575" max="575" width="11.42578125" style="1007" customWidth="1"/>
    <col min="576" max="576" width="12.28515625" style="1007" customWidth="1"/>
    <col min="577" max="577" width="11.85546875" style="1007" customWidth="1"/>
    <col min="578" max="578" width="11.5703125" style="1007" bestFit="1" customWidth="1"/>
    <col min="579" max="579" width="12.140625" style="1007" customWidth="1"/>
    <col min="580" max="580" width="13" style="1007" customWidth="1"/>
    <col min="581" max="581" width="12.42578125" style="1007" customWidth="1"/>
    <col min="582" max="582" width="13.140625" style="1007" customWidth="1"/>
    <col min="583" max="585" width="11.5703125" style="1007" bestFit="1" customWidth="1"/>
    <col min="586" max="586" width="13.7109375" style="1007" bestFit="1" customWidth="1"/>
    <col min="587" max="587" width="11.5703125" style="1007" bestFit="1" customWidth="1"/>
    <col min="588" max="589" width="11.85546875" style="1007" customWidth="1"/>
    <col min="590" max="590" width="11.5703125" style="1007" bestFit="1" customWidth="1"/>
    <col min="591" max="591" width="12.140625" style="1007" customWidth="1"/>
    <col min="592" max="710" width="9.140625" style="1007" customWidth="1"/>
    <col min="711" max="711" width="56.42578125" style="1007" bestFit="1" customWidth="1"/>
    <col min="712" max="759" width="10.7109375" style="1007"/>
    <col min="760" max="760" width="56.42578125" style="1007" bestFit="1" customWidth="1"/>
    <col min="761" max="819" width="14" style="1007" customWidth="1"/>
    <col min="820" max="820" width="12.140625" style="1007" customWidth="1"/>
    <col min="821" max="821" width="12.42578125" style="1007" customWidth="1"/>
    <col min="822" max="822" width="11.28515625" style="1007" customWidth="1"/>
    <col min="823" max="823" width="12.7109375" style="1007" customWidth="1"/>
    <col min="824" max="824" width="11.42578125" style="1007" customWidth="1"/>
    <col min="825" max="825" width="12.5703125" style="1007" customWidth="1"/>
    <col min="826" max="830" width="11.5703125" style="1007" bestFit="1" customWidth="1"/>
    <col min="831" max="831" width="11.42578125" style="1007" customWidth="1"/>
    <col min="832" max="832" width="12.28515625" style="1007" customWidth="1"/>
    <col min="833" max="833" width="11.85546875" style="1007" customWidth="1"/>
    <col min="834" max="834" width="11.5703125" style="1007" bestFit="1" customWidth="1"/>
    <col min="835" max="835" width="12.140625" style="1007" customWidth="1"/>
    <col min="836" max="836" width="13" style="1007" customWidth="1"/>
    <col min="837" max="837" width="12.42578125" style="1007" customWidth="1"/>
    <col min="838" max="838" width="13.140625" style="1007" customWidth="1"/>
    <col min="839" max="841" width="11.5703125" style="1007" bestFit="1" customWidth="1"/>
    <col min="842" max="842" width="13.7109375" style="1007" bestFit="1" customWidth="1"/>
    <col min="843" max="843" width="11.5703125" style="1007" bestFit="1" customWidth="1"/>
    <col min="844" max="845" width="11.85546875" style="1007" customWidth="1"/>
    <col min="846" max="846" width="11.5703125" style="1007" bestFit="1" customWidth="1"/>
    <col min="847" max="847" width="12.140625" style="1007" customWidth="1"/>
    <col min="848" max="966" width="9.140625" style="1007" customWidth="1"/>
    <col min="967" max="967" width="56.42578125" style="1007" bestFit="1" customWidth="1"/>
    <col min="968" max="1015" width="10.7109375" style="1007"/>
    <col min="1016" max="1016" width="56.42578125" style="1007" bestFit="1" customWidth="1"/>
    <col min="1017" max="1075" width="14" style="1007" customWidth="1"/>
    <col min="1076" max="1076" width="12.140625" style="1007" customWidth="1"/>
    <col min="1077" max="1077" width="12.42578125" style="1007" customWidth="1"/>
    <col min="1078" max="1078" width="11.28515625" style="1007" customWidth="1"/>
    <col min="1079" max="1079" width="12.7109375" style="1007" customWidth="1"/>
    <col min="1080" max="1080" width="11.42578125" style="1007" customWidth="1"/>
    <col min="1081" max="1081" width="12.5703125" style="1007" customWidth="1"/>
    <col min="1082" max="1086" width="11.5703125" style="1007" bestFit="1" customWidth="1"/>
    <col min="1087" max="1087" width="11.42578125" style="1007" customWidth="1"/>
    <col min="1088" max="1088" width="12.28515625" style="1007" customWidth="1"/>
    <col min="1089" max="1089" width="11.85546875" style="1007" customWidth="1"/>
    <col min="1090" max="1090" width="11.5703125" style="1007" bestFit="1" customWidth="1"/>
    <col min="1091" max="1091" width="12.140625" style="1007" customWidth="1"/>
    <col min="1092" max="1092" width="13" style="1007" customWidth="1"/>
    <col min="1093" max="1093" width="12.42578125" style="1007" customWidth="1"/>
    <col min="1094" max="1094" width="13.140625" style="1007" customWidth="1"/>
    <col min="1095" max="1097" width="11.5703125" style="1007" bestFit="1" customWidth="1"/>
    <col min="1098" max="1098" width="13.7109375" style="1007" bestFit="1" customWidth="1"/>
    <col min="1099" max="1099" width="11.5703125" style="1007" bestFit="1" customWidth="1"/>
    <col min="1100" max="1101" width="11.85546875" style="1007" customWidth="1"/>
    <col min="1102" max="1102" width="11.5703125" style="1007" bestFit="1" customWidth="1"/>
    <col min="1103" max="1103" width="12.140625" style="1007" customWidth="1"/>
    <col min="1104" max="1222" width="9.140625" style="1007" customWidth="1"/>
    <col min="1223" max="1223" width="56.42578125" style="1007" bestFit="1" customWidth="1"/>
    <col min="1224" max="1271" width="10.7109375" style="1007"/>
    <col min="1272" max="1272" width="56.42578125" style="1007" bestFit="1" customWidth="1"/>
    <col min="1273" max="1331" width="14" style="1007" customWidth="1"/>
    <col min="1332" max="1332" width="12.140625" style="1007" customWidth="1"/>
    <col min="1333" max="1333" width="12.42578125" style="1007" customWidth="1"/>
    <col min="1334" max="1334" width="11.28515625" style="1007" customWidth="1"/>
    <col min="1335" max="1335" width="12.7109375" style="1007" customWidth="1"/>
    <col min="1336" max="1336" width="11.42578125" style="1007" customWidth="1"/>
    <col min="1337" max="1337" width="12.5703125" style="1007" customWidth="1"/>
    <col min="1338" max="1342" width="11.5703125" style="1007" bestFit="1" customWidth="1"/>
    <col min="1343" max="1343" width="11.42578125" style="1007" customWidth="1"/>
    <col min="1344" max="1344" width="12.28515625" style="1007" customWidth="1"/>
    <col min="1345" max="1345" width="11.85546875" style="1007" customWidth="1"/>
    <col min="1346" max="1346" width="11.5703125" style="1007" bestFit="1" customWidth="1"/>
    <col min="1347" max="1347" width="12.140625" style="1007" customWidth="1"/>
    <col min="1348" max="1348" width="13" style="1007" customWidth="1"/>
    <col min="1349" max="1349" width="12.42578125" style="1007" customWidth="1"/>
    <col min="1350" max="1350" width="13.140625" style="1007" customWidth="1"/>
    <col min="1351" max="1353" width="11.5703125" style="1007" bestFit="1" customWidth="1"/>
    <col min="1354" max="1354" width="13.7109375" style="1007" bestFit="1" customWidth="1"/>
    <col min="1355" max="1355" width="11.5703125" style="1007" bestFit="1" customWidth="1"/>
    <col min="1356" max="1357" width="11.85546875" style="1007" customWidth="1"/>
    <col min="1358" max="1358" width="11.5703125" style="1007" bestFit="1" customWidth="1"/>
    <col min="1359" max="1359" width="12.140625" style="1007" customWidth="1"/>
    <col min="1360" max="1478" width="9.140625" style="1007" customWidth="1"/>
    <col min="1479" max="1479" width="56.42578125" style="1007" bestFit="1" customWidth="1"/>
    <col min="1480" max="1527" width="10.7109375" style="1007"/>
    <col min="1528" max="1528" width="56.42578125" style="1007" bestFit="1" customWidth="1"/>
    <col min="1529" max="1587" width="14" style="1007" customWidth="1"/>
    <col min="1588" max="1588" width="12.140625" style="1007" customWidth="1"/>
    <col min="1589" max="1589" width="12.42578125" style="1007" customWidth="1"/>
    <col min="1590" max="1590" width="11.28515625" style="1007" customWidth="1"/>
    <col min="1591" max="1591" width="12.7109375" style="1007" customWidth="1"/>
    <col min="1592" max="1592" width="11.42578125" style="1007" customWidth="1"/>
    <col min="1593" max="1593" width="12.5703125" style="1007" customWidth="1"/>
    <col min="1594" max="1598" width="11.5703125" style="1007" bestFit="1" customWidth="1"/>
    <col min="1599" max="1599" width="11.42578125" style="1007" customWidth="1"/>
    <col min="1600" max="1600" width="12.28515625" style="1007" customWidth="1"/>
    <col min="1601" max="1601" width="11.85546875" style="1007" customWidth="1"/>
    <col min="1602" max="1602" width="11.5703125" style="1007" bestFit="1" customWidth="1"/>
    <col min="1603" max="1603" width="12.140625" style="1007" customWidth="1"/>
    <col min="1604" max="1604" width="13" style="1007" customWidth="1"/>
    <col min="1605" max="1605" width="12.42578125" style="1007" customWidth="1"/>
    <col min="1606" max="1606" width="13.140625" style="1007" customWidth="1"/>
    <col min="1607" max="1609" width="11.5703125" style="1007" bestFit="1" customWidth="1"/>
    <col min="1610" max="1610" width="13.7109375" style="1007" bestFit="1" customWidth="1"/>
    <col min="1611" max="1611" width="11.5703125" style="1007" bestFit="1" customWidth="1"/>
    <col min="1612" max="1613" width="11.85546875" style="1007" customWidth="1"/>
    <col min="1614" max="1614" width="11.5703125" style="1007" bestFit="1" customWidth="1"/>
    <col min="1615" max="1615" width="12.140625" style="1007" customWidth="1"/>
    <col min="1616" max="1734" width="9.140625" style="1007" customWidth="1"/>
    <col min="1735" max="1735" width="56.42578125" style="1007" bestFit="1" customWidth="1"/>
    <col min="1736" max="1783" width="10.7109375" style="1007"/>
    <col min="1784" max="1784" width="56.42578125" style="1007" bestFit="1" customWidth="1"/>
    <col min="1785" max="1843" width="14" style="1007" customWidth="1"/>
    <col min="1844" max="1844" width="12.140625" style="1007" customWidth="1"/>
    <col min="1845" max="1845" width="12.42578125" style="1007" customWidth="1"/>
    <col min="1846" max="1846" width="11.28515625" style="1007" customWidth="1"/>
    <col min="1847" max="1847" width="12.7109375" style="1007" customWidth="1"/>
    <col min="1848" max="1848" width="11.42578125" style="1007" customWidth="1"/>
    <col min="1849" max="1849" width="12.5703125" style="1007" customWidth="1"/>
    <col min="1850" max="1854" width="11.5703125" style="1007" bestFit="1" customWidth="1"/>
    <col min="1855" max="1855" width="11.42578125" style="1007" customWidth="1"/>
    <col min="1856" max="1856" width="12.28515625" style="1007" customWidth="1"/>
    <col min="1857" max="1857" width="11.85546875" style="1007" customWidth="1"/>
    <col min="1858" max="1858" width="11.5703125" style="1007" bestFit="1" customWidth="1"/>
    <col min="1859" max="1859" width="12.140625" style="1007" customWidth="1"/>
    <col min="1860" max="1860" width="13" style="1007" customWidth="1"/>
    <col min="1861" max="1861" width="12.42578125" style="1007" customWidth="1"/>
    <col min="1862" max="1862" width="13.140625" style="1007" customWidth="1"/>
    <col min="1863" max="1865" width="11.5703125" style="1007" bestFit="1" customWidth="1"/>
    <col min="1866" max="1866" width="13.7109375" style="1007" bestFit="1" customWidth="1"/>
    <col min="1867" max="1867" width="11.5703125" style="1007" bestFit="1" customWidth="1"/>
    <col min="1868" max="1869" width="11.85546875" style="1007" customWidth="1"/>
    <col min="1870" max="1870" width="11.5703125" style="1007" bestFit="1" customWidth="1"/>
    <col min="1871" max="1871" width="12.140625" style="1007" customWidth="1"/>
    <col min="1872" max="1990" width="9.140625" style="1007" customWidth="1"/>
    <col min="1991" max="1991" width="56.42578125" style="1007" bestFit="1" customWidth="1"/>
    <col min="1992" max="2039" width="10.7109375" style="1007"/>
    <col min="2040" max="2040" width="56.42578125" style="1007" bestFit="1" customWidth="1"/>
    <col min="2041" max="2099" width="14" style="1007" customWidth="1"/>
    <col min="2100" max="2100" width="12.140625" style="1007" customWidth="1"/>
    <col min="2101" max="2101" width="12.42578125" style="1007" customWidth="1"/>
    <col min="2102" max="2102" width="11.28515625" style="1007" customWidth="1"/>
    <col min="2103" max="2103" width="12.7109375" style="1007" customWidth="1"/>
    <col min="2104" max="2104" width="11.42578125" style="1007" customWidth="1"/>
    <col min="2105" max="2105" width="12.5703125" style="1007" customWidth="1"/>
    <col min="2106" max="2110" width="11.5703125" style="1007" bestFit="1" customWidth="1"/>
    <col min="2111" max="2111" width="11.42578125" style="1007" customWidth="1"/>
    <col min="2112" max="2112" width="12.28515625" style="1007" customWidth="1"/>
    <col min="2113" max="2113" width="11.85546875" style="1007" customWidth="1"/>
    <col min="2114" max="2114" width="11.5703125" style="1007" bestFit="1" customWidth="1"/>
    <col min="2115" max="2115" width="12.140625" style="1007" customWidth="1"/>
    <col min="2116" max="2116" width="13" style="1007" customWidth="1"/>
    <col min="2117" max="2117" width="12.42578125" style="1007" customWidth="1"/>
    <col min="2118" max="2118" width="13.140625" style="1007" customWidth="1"/>
    <col min="2119" max="2121" width="11.5703125" style="1007" bestFit="1" customWidth="1"/>
    <col min="2122" max="2122" width="13.7109375" style="1007" bestFit="1" customWidth="1"/>
    <col min="2123" max="2123" width="11.5703125" style="1007" bestFit="1" customWidth="1"/>
    <col min="2124" max="2125" width="11.85546875" style="1007" customWidth="1"/>
    <col min="2126" max="2126" width="11.5703125" style="1007" bestFit="1" customWidth="1"/>
    <col min="2127" max="2127" width="12.140625" style="1007" customWidth="1"/>
    <col min="2128" max="2246" width="9.140625" style="1007" customWidth="1"/>
    <col min="2247" max="2247" width="56.42578125" style="1007" bestFit="1" customWidth="1"/>
    <col min="2248" max="2295" width="10.7109375" style="1007"/>
    <col min="2296" max="2296" width="56.42578125" style="1007" bestFit="1" customWidth="1"/>
    <col min="2297" max="2355" width="14" style="1007" customWidth="1"/>
    <col min="2356" max="2356" width="12.140625" style="1007" customWidth="1"/>
    <col min="2357" max="2357" width="12.42578125" style="1007" customWidth="1"/>
    <col min="2358" max="2358" width="11.28515625" style="1007" customWidth="1"/>
    <col min="2359" max="2359" width="12.7109375" style="1007" customWidth="1"/>
    <col min="2360" max="2360" width="11.42578125" style="1007" customWidth="1"/>
    <col min="2361" max="2361" width="12.5703125" style="1007" customWidth="1"/>
    <col min="2362" max="2366" width="11.5703125" style="1007" bestFit="1" customWidth="1"/>
    <col min="2367" max="2367" width="11.42578125" style="1007" customWidth="1"/>
    <col min="2368" max="2368" width="12.28515625" style="1007" customWidth="1"/>
    <col min="2369" max="2369" width="11.85546875" style="1007" customWidth="1"/>
    <col min="2370" max="2370" width="11.5703125" style="1007" bestFit="1" customWidth="1"/>
    <col min="2371" max="2371" width="12.140625" style="1007" customWidth="1"/>
    <col min="2372" max="2372" width="13" style="1007" customWidth="1"/>
    <col min="2373" max="2373" width="12.42578125" style="1007" customWidth="1"/>
    <col min="2374" max="2374" width="13.140625" style="1007" customWidth="1"/>
    <col min="2375" max="2377" width="11.5703125" style="1007" bestFit="1" customWidth="1"/>
    <col min="2378" max="2378" width="13.7109375" style="1007" bestFit="1" customWidth="1"/>
    <col min="2379" max="2379" width="11.5703125" style="1007" bestFit="1" customWidth="1"/>
    <col min="2380" max="2381" width="11.85546875" style="1007" customWidth="1"/>
    <col min="2382" max="2382" width="11.5703125" style="1007" bestFit="1" customWidth="1"/>
    <col min="2383" max="2383" width="12.140625" style="1007" customWidth="1"/>
    <col min="2384" max="2502" width="9.140625" style="1007" customWidth="1"/>
    <col min="2503" max="2503" width="56.42578125" style="1007" bestFit="1" customWidth="1"/>
    <col min="2504" max="2551" width="10.7109375" style="1007"/>
    <col min="2552" max="2552" width="56.42578125" style="1007" bestFit="1" customWidth="1"/>
    <col min="2553" max="2611" width="14" style="1007" customWidth="1"/>
    <col min="2612" max="2612" width="12.140625" style="1007" customWidth="1"/>
    <col min="2613" max="2613" width="12.42578125" style="1007" customWidth="1"/>
    <col min="2614" max="2614" width="11.28515625" style="1007" customWidth="1"/>
    <col min="2615" max="2615" width="12.7109375" style="1007" customWidth="1"/>
    <col min="2616" max="2616" width="11.42578125" style="1007" customWidth="1"/>
    <col min="2617" max="2617" width="12.5703125" style="1007" customWidth="1"/>
    <col min="2618" max="2622" width="11.5703125" style="1007" bestFit="1" customWidth="1"/>
    <col min="2623" max="2623" width="11.42578125" style="1007" customWidth="1"/>
    <col min="2624" max="2624" width="12.28515625" style="1007" customWidth="1"/>
    <col min="2625" max="2625" width="11.85546875" style="1007" customWidth="1"/>
    <col min="2626" max="2626" width="11.5703125" style="1007" bestFit="1" customWidth="1"/>
    <col min="2627" max="2627" width="12.140625" style="1007" customWidth="1"/>
    <col min="2628" max="2628" width="13" style="1007" customWidth="1"/>
    <col min="2629" max="2629" width="12.42578125" style="1007" customWidth="1"/>
    <col min="2630" max="2630" width="13.140625" style="1007" customWidth="1"/>
    <col min="2631" max="2633" width="11.5703125" style="1007" bestFit="1" customWidth="1"/>
    <col min="2634" max="2634" width="13.7109375" style="1007" bestFit="1" customWidth="1"/>
    <col min="2635" max="2635" width="11.5703125" style="1007" bestFit="1" customWidth="1"/>
    <col min="2636" max="2637" width="11.85546875" style="1007" customWidth="1"/>
    <col min="2638" max="2638" width="11.5703125" style="1007" bestFit="1" customWidth="1"/>
    <col min="2639" max="2639" width="12.140625" style="1007" customWidth="1"/>
    <col min="2640" max="2758" width="9.140625" style="1007" customWidth="1"/>
    <col min="2759" max="2759" width="56.42578125" style="1007" bestFit="1" customWidth="1"/>
    <col min="2760" max="2807" width="10.7109375" style="1007"/>
    <col min="2808" max="2808" width="56.42578125" style="1007" bestFit="1" customWidth="1"/>
    <col min="2809" max="2867" width="14" style="1007" customWidth="1"/>
    <col min="2868" max="2868" width="12.140625" style="1007" customWidth="1"/>
    <col min="2869" max="2869" width="12.42578125" style="1007" customWidth="1"/>
    <col min="2870" max="2870" width="11.28515625" style="1007" customWidth="1"/>
    <col min="2871" max="2871" width="12.7109375" style="1007" customWidth="1"/>
    <col min="2872" max="2872" width="11.42578125" style="1007" customWidth="1"/>
    <col min="2873" max="2873" width="12.5703125" style="1007" customWidth="1"/>
    <col min="2874" max="2878" width="11.5703125" style="1007" bestFit="1" customWidth="1"/>
    <col min="2879" max="2879" width="11.42578125" style="1007" customWidth="1"/>
    <col min="2880" max="2880" width="12.28515625" style="1007" customWidth="1"/>
    <col min="2881" max="2881" width="11.85546875" style="1007" customWidth="1"/>
    <col min="2882" max="2882" width="11.5703125" style="1007" bestFit="1" customWidth="1"/>
    <col min="2883" max="2883" width="12.140625" style="1007" customWidth="1"/>
    <col min="2884" max="2884" width="13" style="1007" customWidth="1"/>
    <col min="2885" max="2885" width="12.42578125" style="1007" customWidth="1"/>
    <col min="2886" max="2886" width="13.140625" style="1007" customWidth="1"/>
    <col min="2887" max="2889" width="11.5703125" style="1007" bestFit="1" customWidth="1"/>
    <col min="2890" max="2890" width="13.7109375" style="1007" bestFit="1" customWidth="1"/>
    <col min="2891" max="2891" width="11.5703125" style="1007" bestFit="1" customWidth="1"/>
    <col min="2892" max="2893" width="11.85546875" style="1007" customWidth="1"/>
    <col min="2894" max="2894" width="11.5703125" style="1007" bestFit="1" customWidth="1"/>
    <col min="2895" max="2895" width="12.140625" style="1007" customWidth="1"/>
    <col min="2896" max="3014" width="9.140625" style="1007" customWidth="1"/>
    <col min="3015" max="3015" width="56.42578125" style="1007" bestFit="1" customWidth="1"/>
    <col min="3016" max="3063" width="10.7109375" style="1007"/>
    <col min="3064" max="3064" width="56.42578125" style="1007" bestFit="1" customWidth="1"/>
    <col min="3065" max="3123" width="14" style="1007" customWidth="1"/>
    <col min="3124" max="3124" width="12.140625" style="1007" customWidth="1"/>
    <col min="3125" max="3125" width="12.42578125" style="1007" customWidth="1"/>
    <col min="3126" max="3126" width="11.28515625" style="1007" customWidth="1"/>
    <col min="3127" max="3127" width="12.7109375" style="1007" customWidth="1"/>
    <col min="3128" max="3128" width="11.42578125" style="1007" customWidth="1"/>
    <col min="3129" max="3129" width="12.5703125" style="1007" customWidth="1"/>
    <col min="3130" max="3134" width="11.5703125" style="1007" bestFit="1" customWidth="1"/>
    <col min="3135" max="3135" width="11.42578125" style="1007" customWidth="1"/>
    <col min="3136" max="3136" width="12.28515625" style="1007" customWidth="1"/>
    <col min="3137" max="3137" width="11.85546875" style="1007" customWidth="1"/>
    <col min="3138" max="3138" width="11.5703125" style="1007" bestFit="1" customWidth="1"/>
    <col min="3139" max="3139" width="12.140625" style="1007" customWidth="1"/>
    <col min="3140" max="3140" width="13" style="1007" customWidth="1"/>
    <col min="3141" max="3141" width="12.42578125" style="1007" customWidth="1"/>
    <col min="3142" max="3142" width="13.140625" style="1007" customWidth="1"/>
    <col min="3143" max="3145" width="11.5703125" style="1007" bestFit="1" customWidth="1"/>
    <col min="3146" max="3146" width="13.7109375" style="1007" bestFit="1" customWidth="1"/>
    <col min="3147" max="3147" width="11.5703125" style="1007" bestFit="1" customWidth="1"/>
    <col min="3148" max="3149" width="11.85546875" style="1007" customWidth="1"/>
    <col min="3150" max="3150" width="11.5703125" style="1007" bestFit="1" customWidth="1"/>
    <col min="3151" max="3151" width="12.140625" style="1007" customWidth="1"/>
    <col min="3152" max="3270" width="9.140625" style="1007" customWidth="1"/>
    <col min="3271" max="3271" width="56.42578125" style="1007" bestFit="1" customWidth="1"/>
    <col min="3272" max="3319" width="10.7109375" style="1007"/>
    <col min="3320" max="3320" width="56.42578125" style="1007" bestFit="1" customWidth="1"/>
    <col min="3321" max="3379" width="14" style="1007" customWidth="1"/>
    <col min="3380" max="3380" width="12.140625" style="1007" customWidth="1"/>
    <col min="3381" max="3381" width="12.42578125" style="1007" customWidth="1"/>
    <col min="3382" max="3382" width="11.28515625" style="1007" customWidth="1"/>
    <col min="3383" max="3383" width="12.7109375" style="1007" customWidth="1"/>
    <col min="3384" max="3384" width="11.42578125" style="1007" customWidth="1"/>
    <col min="3385" max="3385" width="12.5703125" style="1007" customWidth="1"/>
    <col min="3386" max="3390" width="11.5703125" style="1007" bestFit="1" customWidth="1"/>
    <col min="3391" max="3391" width="11.42578125" style="1007" customWidth="1"/>
    <col min="3392" max="3392" width="12.28515625" style="1007" customWidth="1"/>
    <col min="3393" max="3393" width="11.85546875" style="1007" customWidth="1"/>
    <col min="3394" max="3394" width="11.5703125" style="1007" bestFit="1" customWidth="1"/>
    <col min="3395" max="3395" width="12.140625" style="1007" customWidth="1"/>
    <col min="3396" max="3396" width="13" style="1007" customWidth="1"/>
    <col min="3397" max="3397" width="12.42578125" style="1007" customWidth="1"/>
    <col min="3398" max="3398" width="13.140625" style="1007" customWidth="1"/>
    <col min="3399" max="3401" width="11.5703125" style="1007" bestFit="1" customWidth="1"/>
    <col min="3402" max="3402" width="13.7109375" style="1007" bestFit="1" customWidth="1"/>
    <col min="3403" max="3403" width="11.5703125" style="1007" bestFit="1" customWidth="1"/>
    <col min="3404" max="3405" width="11.85546875" style="1007" customWidth="1"/>
    <col min="3406" max="3406" width="11.5703125" style="1007" bestFit="1" customWidth="1"/>
    <col min="3407" max="3407" width="12.140625" style="1007" customWidth="1"/>
    <col min="3408" max="3526" width="9.140625" style="1007" customWidth="1"/>
    <col min="3527" max="3527" width="56.42578125" style="1007" bestFit="1" customWidth="1"/>
    <col min="3528" max="3575" width="10.7109375" style="1007"/>
    <col min="3576" max="3576" width="56.42578125" style="1007" bestFit="1" customWidth="1"/>
    <col min="3577" max="3635" width="14" style="1007" customWidth="1"/>
    <col min="3636" max="3636" width="12.140625" style="1007" customWidth="1"/>
    <col min="3637" max="3637" width="12.42578125" style="1007" customWidth="1"/>
    <col min="3638" max="3638" width="11.28515625" style="1007" customWidth="1"/>
    <col min="3639" max="3639" width="12.7109375" style="1007" customWidth="1"/>
    <col min="3640" max="3640" width="11.42578125" style="1007" customWidth="1"/>
    <col min="3641" max="3641" width="12.5703125" style="1007" customWidth="1"/>
    <col min="3642" max="3646" width="11.5703125" style="1007" bestFit="1" customWidth="1"/>
    <col min="3647" max="3647" width="11.42578125" style="1007" customWidth="1"/>
    <col min="3648" max="3648" width="12.28515625" style="1007" customWidth="1"/>
    <col min="3649" max="3649" width="11.85546875" style="1007" customWidth="1"/>
    <col min="3650" max="3650" width="11.5703125" style="1007" bestFit="1" customWidth="1"/>
    <col min="3651" max="3651" width="12.140625" style="1007" customWidth="1"/>
    <col min="3652" max="3652" width="13" style="1007" customWidth="1"/>
    <col min="3653" max="3653" width="12.42578125" style="1007" customWidth="1"/>
    <col min="3654" max="3654" width="13.140625" style="1007" customWidth="1"/>
    <col min="3655" max="3657" width="11.5703125" style="1007" bestFit="1" customWidth="1"/>
    <col min="3658" max="3658" width="13.7109375" style="1007" bestFit="1" customWidth="1"/>
    <col min="3659" max="3659" width="11.5703125" style="1007" bestFit="1" customWidth="1"/>
    <col min="3660" max="3661" width="11.85546875" style="1007" customWidth="1"/>
    <col min="3662" max="3662" width="11.5703125" style="1007" bestFit="1" customWidth="1"/>
    <col min="3663" max="3663" width="12.140625" style="1007" customWidth="1"/>
    <col min="3664" max="3782" width="9.140625" style="1007" customWidth="1"/>
    <col min="3783" max="3783" width="56.42578125" style="1007" bestFit="1" customWidth="1"/>
    <col min="3784" max="3831" width="10.7109375" style="1007"/>
    <col min="3832" max="3832" width="56.42578125" style="1007" bestFit="1" customWidth="1"/>
    <col min="3833" max="3891" width="14" style="1007" customWidth="1"/>
    <col min="3892" max="3892" width="12.140625" style="1007" customWidth="1"/>
    <col min="3893" max="3893" width="12.42578125" style="1007" customWidth="1"/>
    <col min="3894" max="3894" width="11.28515625" style="1007" customWidth="1"/>
    <col min="3895" max="3895" width="12.7109375" style="1007" customWidth="1"/>
    <col min="3896" max="3896" width="11.42578125" style="1007" customWidth="1"/>
    <col min="3897" max="3897" width="12.5703125" style="1007" customWidth="1"/>
    <col min="3898" max="3902" width="11.5703125" style="1007" bestFit="1" customWidth="1"/>
    <col min="3903" max="3903" width="11.42578125" style="1007" customWidth="1"/>
    <col min="3904" max="3904" width="12.28515625" style="1007" customWidth="1"/>
    <col min="3905" max="3905" width="11.85546875" style="1007" customWidth="1"/>
    <col min="3906" max="3906" width="11.5703125" style="1007" bestFit="1" customWidth="1"/>
    <col min="3907" max="3907" width="12.140625" style="1007" customWidth="1"/>
    <col min="3908" max="3908" width="13" style="1007" customWidth="1"/>
    <col min="3909" max="3909" width="12.42578125" style="1007" customWidth="1"/>
    <col min="3910" max="3910" width="13.140625" style="1007" customWidth="1"/>
    <col min="3911" max="3913" width="11.5703125" style="1007" bestFit="1" customWidth="1"/>
    <col min="3914" max="3914" width="13.7109375" style="1007" bestFit="1" customWidth="1"/>
    <col min="3915" max="3915" width="11.5703125" style="1007" bestFit="1" customWidth="1"/>
    <col min="3916" max="3917" width="11.85546875" style="1007" customWidth="1"/>
    <col min="3918" max="3918" width="11.5703125" style="1007" bestFit="1" customWidth="1"/>
    <col min="3919" max="3919" width="12.140625" style="1007" customWidth="1"/>
    <col min="3920" max="4038" width="9.140625" style="1007" customWidth="1"/>
    <col min="4039" max="4039" width="56.42578125" style="1007" bestFit="1" customWidth="1"/>
    <col min="4040" max="4087" width="10.7109375" style="1007"/>
    <col min="4088" max="4088" width="56.42578125" style="1007" bestFit="1" customWidth="1"/>
    <col min="4089" max="4147" width="14" style="1007" customWidth="1"/>
    <col min="4148" max="4148" width="12.140625" style="1007" customWidth="1"/>
    <col min="4149" max="4149" width="12.42578125" style="1007" customWidth="1"/>
    <col min="4150" max="4150" width="11.28515625" style="1007" customWidth="1"/>
    <col min="4151" max="4151" width="12.7109375" style="1007" customWidth="1"/>
    <col min="4152" max="4152" width="11.42578125" style="1007" customWidth="1"/>
    <col min="4153" max="4153" width="12.5703125" style="1007" customWidth="1"/>
    <col min="4154" max="4158" width="11.5703125" style="1007" bestFit="1" customWidth="1"/>
    <col min="4159" max="4159" width="11.42578125" style="1007" customWidth="1"/>
    <col min="4160" max="4160" width="12.28515625" style="1007" customWidth="1"/>
    <col min="4161" max="4161" width="11.85546875" style="1007" customWidth="1"/>
    <col min="4162" max="4162" width="11.5703125" style="1007" bestFit="1" customWidth="1"/>
    <col min="4163" max="4163" width="12.140625" style="1007" customWidth="1"/>
    <col min="4164" max="4164" width="13" style="1007" customWidth="1"/>
    <col min="4165" max="4165" width="12.42578125" style="1007" customWidth="1"/>
    <col min="4166" max="4166" width="13.140625" style="1007" customWidth="1"/>
    <col min="4167" max="4169" width="11.5703125" style="1007" bestFit="1" customWidth="1"/>
    <col min="4170" max="4170" width="13.7109375" style="1007" bestFit="1" customWidth="1"/>
    <col min="4171" max="4171" width="11.5703125" style="1007" bestFit="1" customWidth="1"/>
    <col min="4172" max="4173" width="11.85546875" style="1007" customWidth="1"/>
    <col min="4174" max="4174" width="11.5703125" style="1007" bestFit="1" customWidth="1"/>
    <col min="4175" max="4175" width="12.140625" style="1007" customWidth="1"/>
    <col min="4176" max="4294" width="9.140625" style="1007" customWidth="1"/>
    <col min="4295" max="4295" width="56.42578125" style="1007" bestFit="1" customWidth="1"/>
    <col min="4296" max="4343" width="10.7109375" style="1007"/>
    <col min="4344" max="4344" width="56.42578125" style="1007" bestFit="1" customWidth="1"/>
    <col min="4345" max="4403" width="14" style="1007" customWidth="1"/>
    <col min="4404" max="4404" width="12.140625" style="1007" customWidth="1"/>
    <col min="4405" max="4405" width="12.42578125" style="1007" customWidth="1"/>
    <col min="4406" max="4406" width="11.28515625" style="1007" customWidth="1"/>
    <col min="4407" max="4407" width="12.7109375" style="1007" customWidth="1"/>
    <col min="4408" max="4408" width="11.42578125" style="1007" customWidth="1"/>
    <col min="4409" max="4409" width="12.5703125" style="1007" customWidth="1"/>
    <col min="4410" max="4414" width="11.5703125" style="1007" bestFit="1" customWidth="1"/>
    <col min="4415" max="4415" width="11.42578125" style="1007" customWidth="1"/>
    <col min="4416" max="4416" width="12.28515625" style="1007" customWidth="1"/>
    <col min="4417" max="4417" width="11.85546875" style="1007" customWidth="1"/>
    <col min="4418" max="4418" width="11.5703125" style="1007" bestFit="1" customWidth="1"/>
    <col min="4419" max="4419" width="12.140625" style="1007" customWidth="1"/>
    <col min="4420" max="4420" width="13" style="1007" customWidth="1"/>
    <col min="4421" max="4421" width="12.42578125" style="1007" customWidth="1"/>
    <col min="4422" max="4422" width="13.140625" style="1007" customWidth="1"/>
    <col min="4423" max="4425" width="11.5703125" style="1007" bestFit="1" customWidth="1"/>
    <col min="4426" max="4426" width="13.7109375" style="1007" bestFit="1" customWidth="1"/>
    <col min="4427" max="4427" width="11.5703125" style="1007" bestFit="1" customWidth="1"/>
    <col min="4428" max="4429" width="11.85546875" style="1007" customWidth="1"/>
    <col min="4430" max="4430" width="11.5703125" style="1007" bestFit="1" customWidth="1"/>
    <col min="4431" max="4431" width="12.140625" style="1007" customWidth="1"/>
    <col min="4432" max="4550" width="9.140625" style="1007" customWidth="1"/>
    <col min="4551" max="4551" width="56.42578125" style="1007" bestFit="1" customWidth="1"/>
    <col min="4552" max="4599" width="10.7109375" style="1007"/>
    <col min="4600" max="4600" width="56.42578125" style="1007" bestFit="1" customWidth="1"/>
    <col min="4601" max="4659" width="14" style="1007" customWidth="1"/>
    <col min="4660" max="4660" width="12.140625" style="1007" customWidth="1"/>
    <col min="4661" max="4661" width="12.42578125" style="1007" customWidth="1"/>
    <col min="4662" max="4662" width="11.28515625" style="1007" customWidth="1"/>
    <col min="4663" max="4663" width="12.7109375" style="1007" customWidth="1"/>
    <col min="4664" max="4664" width="11.42578125" style="1007" customWidth="1"/>
    <col min="4665" max="4665" width="12.5703125" style="1007" customWidth="1"/>
    <col min="4666" max="4670" width="11.5703125" style="1007" bestFit="1" customWidth="1"/>
    <col min="4671" max="4671" width="11.42578125" style="1007" customWidth="1"/>
    <col min="4672" max="4672" width="12.28515625" style="1007" customWidth="1"/>
    <col min="4673" max="4673" width="11.85546875" style="1007" customWidth="1"/>
    <col min="4674" max="4674" width="11.5703125" style="1007" bestFit="1" customWidth="1"/>
    <col min="4675" max="4675" width="12.140625" style="1007" customWidth="1"/>
    <col min="4676" max="4676" width="13" style="1007" customWidth="1"/>
    <col min="4677" max="4677" width="12.42578125" style="1007" customWidth="1"/>
    <col min="4678" max="4678" width="13.140625" style="1007" customWidth="1"/>
    <col min="4679" max="4681" width="11.5703125" style="1007" bestFit="1" customWidth="1"/>
    <col min="4682" max="4682" width="13.7109375" style="1007" bestFit="1" customWidth="1"/>
    <col min="4683" max="4683" width="11.5703125" style="1007" bestFit="1" customWidth="1"/>
    <col min="4684" max="4685" width="11.85546875" style="1007" customWidth="1"/>
    <col min="4686" max="4686" width="11.5703125" style="1007" bestFit="1" customWidth="1"/>
    <col min="4687" max="4687" width="12.140625" style="1007" customWidth="1"/>
    <col min="4688" max="4806" width="9.140625" style="1007" customWidth="1"/>
    <col min="4807" max="4807" width="56.42578125" style="1007" bestFit="1" customWidth="1"/>
    <col min="4808" max="4855" width="10.7109375" style="1007"/>
    <col min="4856" max="4856" width="56.42578125" style="1007" bestFit="1" customWidth="1"/>
    <col min="4857" max="4915" width="14" style="1007" customWidth="1"/>
    <col min="4916" max="4916" width="12.140625" style="1007" customWidth="1"/>
    <col min="4917" max="4917" width="12.42578125" style="1007" customWidth="1"/>
    <col min="4918" max="4918" width="11.28515625" style="1007" customWidth="1"/>
    <col min="4919" max="4919" width="12.7109375" style="1007" customWidth="1"/>
    <col min="4920" max="4920" width="11.42578125" style="1007" customWidth="1"/>
    <col min="4921" max="4921" width="12.5703125" style="1007" customWidth="1"/>
    <col min="4922" max="4926" width="11.5703125" style="1007" bestFit="1" customWidth="1"/>
    <col min="4927" max="4927" width="11.42578125" style="1007" customWidth="1"/>
    <col min="4928" max="4928" width="12.28515625" style="1007" customWidth="1"/>
    <col min="4929" max="4929" width="11.85546875" style="1007" customWidth="1"/>
    <col min="4930" max="4930" width="11.5703125" style="1007" bestFit="1" customWidth="1"/>
    <col min="4931" max="4931" width="12.140625" style="1007" customWidth="1"/>
    <col min="4932" max="4932" width="13" style="1007" customWidth="1"/>
    <col min="4933" max="4933" width="12.42578125" style="1007" customWidth="1"/>
    <col min="4934" max="4934" width="13.140625" style="1007" customWidth="1"/>
    <col min="4935" max="4937" width="11.5703125" style="1007" bestFit="1" customWidth="1"/>
    <col min="4938" max="4938" width="13.7109375" style="1007" bestFit="1" customWidth="1"/>
    <col min="4939" max="4939" width="11.5703125" style="1007" bestFit="1" customWidth="1"/>
    <col min="4940" max="4941" width="11.85546875" style="1007" customWidth="1"/>
    <col min="4942" max="4942" width="11.5703125" style="1007" bestFit="1" customWidth="1"/>
    <col min="4943" max="4943" width="12.140625" style="1007" customWidth="1"/>
    <col min="4944" max="5062" width="9.140625" style="1007" customWidth="1"/>
    <col min="5063" max="5063" width="56.42578125" style="1007" bestFit="1" customWidth="1"/>
    <col min="5064" max="5111" width="10.7109375" style="1007"/>
    <col min="5112" max="5112" width="56.42578125" style="1007" bestFit="1" customWidth="1"/>
    <col min="5113" max="5171" width="14" style="1007" customWidth="1"/>
    <col min="5172" max="5172" width="12.140625" style="1007" customWidth="1"/>
    <col min="5173" max="5173" width="12.42578125" style="1007" customWidth="1"/>
    <col min="5174" max="5174" width="11.28515625" style="1007" customWidth="1"/>
    <col min="5175" max="5175" width="12.7109375" style="1007" customWidth="1"/>
    <col min="5176" max="5176" width="11.42578125" style="1007" customWidth="1"/>
    <col min="5177" max="5177" width="12.5703125" style="1007" customWidth="1"/>
    <col min="5178" max="5182" width="11.5703125" style="1007" bestFit="1" customWidth="1"/>
    <col min="5183" max="5183" width="11.42578125" style="1007" customWidth="1"/>
    <col min="5184" max="5184" width="12.28515625" style="1007" customWidth="1"/>
    <col min="5185" max="5185" width="11.85546875" style="1007" customWidth="1"/>
    <col min="5186" max="5186" width="11.5703125" style="1007" bestFit="1" customWidth="1"/>
    <col min="5187" max="5187" width="12.140625" style="1007" customWidth="1"/>
    <col min="5188" max="5188" width="13" style="1007" customWidth="1"/>
    <col min="5189" max="5189" width="12.42578125" style="1007" customWidth="1"/>
    <col min="5190" max="5190" width="13.140625" style="1007" customWidth="1"/>
    <col min="5191" max="5193" width="11.5703125" style="1007" bestFit="1" customWidth="1"/>
    <col min="5194" max="5194" width="13.7109375" style="1007" bestFit="1" customWidth="1"/>
    <col min="5195" max="5195" width="11.5703125" style="1007" bestFit="1" customWidth="1"/>
    <col min="5196" max="5197" width="11.85546875" style="1007" customWidth="1"/>
    <col min="5198" max="5198" width="11.5703125" style="1007" bestFit="1" customWidth="1"/>
    <col min="5199" max="5199" width="12.140625" style="1007" customWidth="1"/>
    <col min="5200" max="5318" width="9.140625" style="1007" customWidth="1"/>
    <col min="5319" max="5319" width="56.42578125" style="1007" bestFit="1" customWidth="1"/>
    <col min="5320" max="5367" width="10.7109375" style="1007"/>
    <col min="5368" max="5368" width="56.42578125" style="1007" bestFit="1" customWidth="1"/>
    <col min="5369" max="5427" width="14" style="1007" customWidth="1"/>
    <col min="5428" max="5428" width="12.140625" style="1007" customWidth="1"/>
    <col min="5429" max="5429" width="12.42578125" style="1007" customWidth="1"/>
    <col min="5430" max="5430" width="11.28515625" style="1007" customWidth="1"/>
    <col min="5431" max="5431" width="12.7109375" style="1007" customWidth="1"/>
    <col min="5432" max="5432" width="11.42578125" style="1007" customWidth="1"/>
    <col min="5433" max="5433" width="12.5703125" style="1007" customWidth="1"/>
    <col min="5434" max="5438" width="11.5703125" style="1007" bestFit="1" customWidth="1"/>
    <col min="5439" max="5439" width="11.42578125" style="1007" customWidth="1"/>
    <col min="5440" max="5440" width="12.28515625" style="1007" customWidth="1"/>
    <col min="5441" max="5441" width="11.85546875" style="1007" customWidth="1"/>
    <col min="5442" max="5442" width="11.5703125" style="1007" bestFit="1" customWidth="1"/>
    <col min="5443" max="5443" width="12.140625" style="1007" customWidth="1"/>
    <col min="5444" max="5444" width="13" style="1007" customWidth="1"/>
    <col min="5445" max="5445" width="12.42578125" style="1007" customWidth="1"/>
    <col min="5446" max="5446" width="13.140625" style="1007" customWidth="1"/>
    <col min="5447" max="5449" width="11.5703125" style="1007" bestFit="1" customWidth="1"/>
    <col min="5450" max="5450" width="13.7109375" style="1007" bestFit="1" customWidth="1"/>
    <col min="5451" max="5451" width="11.5703125" style="1007" bestFit="1" customWidth="1"/>
    <col min="5452" max="5453" width="11.85546875" style="1007" customWidth="1"/>
    <col min="5454" max="5454" width="11.5703125" style="1007" bestFit="1" customWidth="1"/>
    <col min="5455" max="5455" width="12.140625" style="1007" customWidth="1"/>
    <col min="5456" max="5574" width="9.140625" style="1007" customWidth="1"/>
    <col min="5575" max="5575" width="56.42578125" style="1007" bestFit="1" customWidth="1"/>
    <col min="5576" max="5623" width="10.7109375" style="1007"/>
    <col min="5624" max="5624" width="56.42578125" style="1007" bestFit="1" customWidth="1"/>
    <col min="5625" max="5683" width="14" style="1007" customWidth="1"/>
    <col min="5684" max="5684" width="12.140625" style="1007" customWidth="1"/>
    <col min="5685" max="5685" width="12.42578125" style="1007" customWidth="1"/>
    <col min="5686" max="5686" width="11.28515625" style="1007" customWidth="1"/>
    <col min="5687" max="5687" width="12.7109375" style="1007" customWidth="1"/>
    <col min="5688" max="5688" width="11.42578125" style="1007" customWidth="1"/>
    <col min="5689" max="5689" width="12.5703125" style="1007" customWidth="1"/>
    <col min="5690" max="5694" width="11.5703125" style="1007" bestFit="1" customWidth="1"/>
    <col min="5695" max="5695" width="11.42578125" style="1007" customWidth="1"/>
    <col min="5696" max="5696" width="12.28515625" style="1007" customWidth="1"/>
    <col min="5697" max="5697" width="11.85546875" style="1007" customWidth="1"/>
    <col min="5698" max="5698" width="11.5703125" style="1007" bestFit="1" customWidth="1"/>
    <col min="5699" max="5699" width="12.140625" style="1007" customWidth="1"/>
    <col min="5700" max="5700" width="13" style="1007" customWidth="1"/>
    <col min="5701" max="5701" width="12.42578125" style="1007" customWidth="1"/>
    <col min="5702" max="5702" width="13.140625" style="1007" customWidth="1"/>
    <col min="5703" max="5705" width="11.5703125" style="1007" bestFit="1" customWidth="1"/>
    <col min="5706" max="5706" width="13.7109375" style="1007" bestFit="1" customWidth="1"/>
    <col min="5707" max="5707" width="11.5703125" style="1007" bestFit="1" customWidth="1"/>
    <col min="5708" max="5709" width="11.85546875" style="1007" customWidth="1"/>
    <col min="5710" max="5710" width="11.5703125" style="1007" bestFit="1" customWidth="1"/>
    <col min="5711" max="5711" width="12.140625" style="1007" customWidth="1"/>
    <col min="5712" max="5830" width="9.140625" style="1007" customWidth="1"/>
    <col min="5831" max="5831" width="56.42578125" style="1007" bestFit="1" customWidth="1"/>
    <col min="5832" max="5879" width="10.7109375" style="1007"/>
    <col min="5880" max="5880" width="56.42578125" style="1007" bestFit="1" customWidth="1"/>
    <col min="5881" max="5939" width="14" style="1007" customWidth="1"/>
    <col min="5940" max="5940" width="12.140625" style="1007" customWidth="1"/>
    <col min="5941" max="5941" width="12.42578125" style="1007" customWidth="1"/>
    <col min="5942" max="5942" width="11.28515625" style="1007" customWidth="1"/>
    <col min="5943" max="5943" width="12.7109375" style="1007" customWidth="1"/>
    <col min="5944" max="5944" width="11.42578125" style="1007" customWidth="1"/>
    <col min="5945" max="5945" width="12.5703125" style="1007" customWidth="1"/>
    <col min="5946" max="5950" width="11.5703125" style="1007" bestFit="1" customWidth="1"/>
    <col min="5951" max="5951" width="11.42578125" style="1007" customWidth="1"/>
    <col min="5952" max="5952" width="12.28515625" style="1007" customWidth="1"/>
    <col min="5953" max="5953" width="11.85546875" style="1007" customWidth="1"/>
    <col min="5954" max="5954" width="11.5703125" style="1007" bestFit="1" customWidth="1"/>
    <col min="5955" max="5955" width="12.140625" style="1007" customWidth="1"/>
    <col min="5956" max="5956" width="13" style="1007" customWidth="1"/>
    <col min="5957" max="5957" width="12.42578125" style="1007" customWidth="1"/>
    <col min="5958" max="5958" width="13.140625" style="1007" customWidth="1"/>
    <col min="5959" max="5961" width="11.5703125" style="1007" bestFit="1" customWidth="1"/>
    <col min="5962" max="5962" width="13.7109375" style="1007" bestFit="1" customWidth="1"/>
    <col min="5963" max="5963" width="11.5703125" style="1007" bestFit="1" customWidth="1"/>
    <col min="5964" max="5965" width="11.85546875" style="1007" customWidth="1"/>
    <col min="5966" max="5966" width="11.5703125" style="1007" bestFit="1" customWidth="1"/>
    <col min="5967" max="5967" width="12.140625" style="1007" customWidth="1"/>
    <col min="5968" max="6086" width="9.140625" style="1007" customWidth="1"/>
    <col min="6087" max="6087" width="56.42578125" style="1007" bestFit="1" customWidth="1"/>
    <col min="6088" max="6135" width="10.7109375" style="1007"/>
    <col min="6136" max="6136" width="56.42578125" style="1007" bestFit="1" customWidth="1"/>
    <col min="6137" max="6195" width="14" style="1007" customWidth="1"/>
    <col min="6196" max="6196" width="12.140625" style="1007" customWidth="1"/>
    <col min="6197" max="6197" width="12.42578125" style="1007" customWidth="1"/>
    <col min="6198" max="6198" width="11.28515625" style="1007" customWidth="1"/>
    <col min="6199" max="6199" width="12.7109375" style="1007" customWidth="1"/>
    <col min="6200" max="6200" width="11.42578125" style="1007" customWidth="1"/>
    <col min="6201" max="6201" width="12.5703125" style="1007" customWidth="1"/>
    <col min="6202" max="6206" width="11.5703125" style="1007" bestFit="1" customWidth="1"/>
    <col min="6207" max="6207" width="11.42578125" style="1007" customWidth="1"/>
    <col min="6208" max="6208" width="12.28515625" style="1007" customWidth="1"/>
    <col min="6209" max="6209" width="11.85546875" style="1007" customWidth="1"/>
    <col min="6210" max="6210" width="11.5703125" style="1007" bestFit="1" customWidth="1"/>
    <col min="6211" max="6211" width="12.140625" style="1007" customWidth="1"/>
    <col min="6212" max="6212" width="13" style="1007" customWidth="1"/>
    <col min="6213" max="6213" width="12.42578125" style="1007" customWidth="1"/>
    <col min="6214" max="6214" width="13.140625" style="1007" customWidth="1"/>
    <col min="6215" max="6217" width="11.5703125" style="1007" bestFit="1" customWidth="1"/>
    <col min="6218" max="6218" width="13.7109375" style="1007" bestFit="1" customWidth="1"/>
    <col min="6219" max="6219" width="11.5703125" style="1007" bestFit="1" customWidth="1"/>
    <col min="6220" max="6221" width="11.85546875" style="1007" customWidth="1"/>
    <col min="6222" max="6222" width="11.5703125" style="1007" bestFit="1" customWidth="1"/>
    <col min="6223" max="6223" width="12.140625" style="1007" customWidth="1"/>
    <col min="6224" max="6342" width="9.140625" style="1007" customWidth="1"/>
    <col min="6343" max="6343" width="56.42578125" style="1007" bestFit="1" customWidth="1"/>
    <col min="6344" max="6391" width="10.7109375" style="1007"/>
    <col min="6392" max="6392" width="56.42578125" style="1007" bestFit="1" customWidth="1"/>
    <col min="6393" max="6451" width="14" style="1007" customWidth="1"/>
    <col min="6452" max="6452" width="12.140625" style="1007" customWidth="1"/>
    <col min="6453" max="6453" width="12.42578125" style="1007" customWidth="1"/>
    <col min="6454" max="6454" width="11.28515625" style="1007" customWidth="1"/>
    <col min="6455" max="6455" width="12.7109375" style="1007" customWidth="1"/>
    <col min="6456" max="6456" width="11.42578125" style="1007" customWidth="1"/>
    <col min="6457" max="6457" width="12.5703125" style="1007" customWidth="1"/>
    <col min="6458" max="6462" width="11.5703125" style="1007" bestFit="1" customWidth="1"/>
    <col min="6463" max="6463" width="11.42578125" style="1007" customWidth="1"/>
    <col min="6464" max="6464" width="12.28515625" style="1007" customWidth="1"/>
    <col min="6465" max="6465" width="11.85546875" style="1007" customWidth="1"/>
    <col min="6466" max="6466" width="11.5703125" style="1007" bestFit="1" customWidth="1"/>
    <col min="6467" max="6467" width="12.140625" style="1007" customWidth="1"/>
    <col min="6468" max="6468" width="13" style="1007" customWidth="1"/>
    <col min="6469" max="6469" width="12.42578125" style="1007" customWidth="1"/>
    <col min="6470" max="6470" width="13.140625" style="1007" customWidth="1"/>
    <col min="6471" max="6473" width="11.5703125" style="1007" bestFit="1" customWidth="1"/>
    <col min="6474" max="6474" width="13.7109375" style="1007" bestFit="1" customWidth="1"/>
    <col min="6475" max="6475" width="11.5703125" style="1007" bestFit="1" customWidth="1"/>
    <col min="6476" max="6477" width="11.85546875" style="1007" customWidth="1"/>
    <col min="6478" max="6478" width="11.5703125" style="1007" bestFit="1" customWidth="1"/>
    <col min="6479" max="6479" width="12.140625" style="1007" customWidth="1"/>
    <col min="6480" max="6598" width="9.140625" style="1007" customWidth="1"/>
    <col min="6599" max="6599" width="56.42578125" style="1007" bestFit="1" customWidth="1"/>
    <col min="6600" max="6647" width="10.7109375" style="1007"/>
    <col min="6648" max="6648" width="56.42578125" style="1007" bestFit="1" customWidth="1"/>
    <col min="6649" max="6707" width="14" style="1007" customWidth="1"/>
    <col min="6708" max="6708" width="12.140625" style="1007" customWidth="1"/>
    <col min="6709" max="6709" width="12.42578125" style="1007" customWidth="1"/>
    <col min="6710" max="6710" width="11.28515625" style="1007" customWidth="1"/>
    <col min="6711" max="6711" width="12.7109375" style="1007" customWidth="1"/>
    <col min="6712" max="6712" width="11.42578125" style="1007" customWidth="1"/>
    <col min="6713" max="6713" width="12.5703125" style="1007" customWidth="1"/>
    <col min="6714" max="6718" width="11.5703125" style="1007" bestFit="1" customWidth="1"/>
    <col min="6719" max="6719" width="11.42578125" style="1007" customWidth="1"/>
    <col min="6720" max="6720" width="12.28515625" style="1007" customWidth="1"/>
    <col min="6721" max="6721" width="11.85546875" style="1007" customWidth="1"/>
    <col min="6722" max="6722" width="11.5703125" style="1007" bestFit="1" customWidth="1"/>
    <col min="6723" max="6723" width="12.140625" style="1007" customWidth="1"/>
    <col min="6724" max="6724" width="13" style="1007" customWidth="1"/>
    <col min="6725" max="6725" width="12.42578125" style="1007" customWidth="1"/>
    <col min="6726" max="6726" width="13.140625" style="1007" customWidth="1"/>
    <col min="6727" max="6729" width="11.5703125" style="1007" bestFit="1" customWidth="1"/>
    <col min="6730" max="6730" width="13.7109375" style="1007" bestFit="1" customWidth="1"/>
    <col min="6731" max="6731" width="11.5703125" style="1007" bestFit="1" customWidth="1"/>
    <col min="6732" max="6733" width="11.85546875" style="1007" customWidth="1"/>
    <col min="6734" max="6734" width="11.5703125" style="1007" bestFit="1" customWidth="1"/>
    <col min="6735" max="6735" width="12.140625" style="1007" customWidth="1"/>
    <col min="6736" max="6854" width="9.140625" style="1007" customWidth="1"/>
    <col min="6855" max="6855" width="56.42578125" style="1007" bestFit="1" customWidth="1"/>
    <col min="6856" max="6903" width="10.7109375" style="1007"/>
    <col min="6904" max="6904" width="56.42578125" style="1007" bestFit="1" customWidth="1"/>
    <col min="6905" max="6963" width="14" style="1007" customWidth="1"/>
    <col min="6964" max="6964" width="12.140625" style="1007" customWidth="1"/>
    <col min="6965" max="6965" width="12.42578125" style="1007" customWidth="1"/>
    <col min="6966" max="6966" width="11.28515625" style="1007" customWidth="1"/>
    <col min="6967" max="6967" width="12.7109375" style="1007" customWidth="1"/>
    <col min="6968" max="6968" width="11.42578125" style="1007" customWidth="1"/>
    <col min="6969" max="6969" width="12.5703125" style="1007" customWidth="1"/>
    <col min="6970" max="6974" width="11.5703125" style="1007" bestFit="1" customWidth="1"/>
    <col min="6975" max="6975" width="11.42578125" style="1007" customWidth="1"/>
    <col min="6976" max="6976" width="12.28515625" style="1007" customWidth="1"/>
    <col min="6977" max="6977" width="11.85546875" style="1007" customWidth="1"/>
    <col min="6978" max="6978" width="11.5703125" style="1007" bestFit="1" customWidth="1"/>
    <col min="6979" max="6979" width="12.140625" style="1007" customWidth="1"/>
    <col min="6980" max="6980" width="13" style="1007" customWidth="1"/>
    <col min="6981" max="6981" width="12.42578125" style="1007" customWidth="1"/>
    <col min="6982" max="6982" width="13.140625" style="1007" customWidth="1"/>
    <col min="6983" max="6985" width="11.5703125" style="1007" bestFit="1" customWidth="1"/>
    <col min="6986" max="6986" width="13.7109375" style="1007" bestFit="1" customWidth="1"/>
    <col min="6987" max="6987" width="11.5703125" style="1007" bestFit="1" customWidth="1"/>
    <col min="6988" max="6989" width="11.85546875" style="1007" customWidth="1"/>
    <col min="6990" max="6990" width="11.5703125" style="1007" bestFit="1" customWidth="1"/>
    <col min="6991" max="6991" width="12.140625" style="1007" customWidth="1"/>
    <col min="6992" max="7110" width="9.140625" style="1007" customWidth="1"/>
    <col min="7111" max="7111" width="56.42578125" style="1007" bestFit="1" customWidth="1"/>
    <col min="7112" max="7159" width="10.7109375" style="1007"/>
    <col min="7160" max="7160" width="56.42578125" style="1007" bestFit="1" customWidth="1"/>
    <col min="7161" max="7219" width="14" style="1007" customWidth="1"/>
    <col min="7220" max="7220" width="12.140625" style="1007" customWidth="1"/>
    <col min="7221" max="7221" width="12.42578125" style="1007" customWidth="1"/>
    <col min="7222" max="7222" width="11.28515625" style="1007" customWidth="1"/>
    <col min="7223" max="7223" width="12.7109375" style="1007" customWidth="1"/>
    <col min="7224" max="7224" width="11.42578125" style="1007" customWidth="1"/>
    <col min="7225" max="7225" width="12.5703125" style="1007" customWidth="1"/>
    <col min="7226" max="7230" width="11.5703125" style="1007" bestFit="1" customWidth="1"/>
    <col min="7231" max="7231" width="11.42578125" style="1007" customWidth="1"/>
    <col min="7232" max="7232" width="12.28515625" style="1007" customWidth="1"/>
    <col min="7233" max="7233" width="11.85546875" style="1007" customWidth="1"/>
    <col min="7234" max="7234" width="11.5703125" style="1007" bestFit="1" customWidth="1"/>
    <col min="7235" max="7235" width="12.140625" style="1007" customWidth="1"/>
    <col min="7236" max="7236" width="13" style="1007" customWidth="1"/>
    <col min="7237" max="7237" width="12.42578125" style="1007" customWidth="1"/>
    <col min="7238" max="7238" width="13.140625" style="1007" customWidth="1"/>
    <col min="7239" max="7241" width="11.5703125" style="1007" bestFit="1" customWidth="1"/>
    <col min="7242" max="7242" width="13.7109375" style="1007" bestFit="1" customWidth="1"/>
    <col min="7243" max="7243" width="11.5703125" style="1007" bestFit="1" customWidth="1"/>
    <col min="7244" max="7245" width="11.85546875" style="1007" customWidth="1"/>
    <col min="7246" max="7246" width="11.5703125" style="1007" bestFit="1" customWidth="1"/>
    <col min="7247" max="7247" width="12.140625" style="1007" customWidth="1"/>
    <col min="7248" max="7366" width="9.140625" style="1007" customWidth="1"/>
    <col min="7367" max="7367" width="56.42578125" style="1007" bestFit="1" customWidth="1"/>
    <col min="7368" max="7415" width="10.7109375" style="1007"/>
    <col min="7416" max="7416" width="56.42578125" style="1007" bestFit="1" customWidth="1"/>
    <col min="7417" max="7475" width="14" style="1007" customWidth="1"/>
    <col min="7476" max="7476" width="12.140625" style="1007" customWidth="1"/>
    <col min="7477" max="7477" width="12.42578125" style="1007" customWidth="1"/>
    <col min="7478" max="7478" width="11.28515625" style="1007" customWidth="1"/>
    <col min="7479" max="7479" width="12.7109375" style="1007" customWidth="1"/>
    <col min="7480" max="7480" width="11.42578125" style="1007" customWidth="1"/>
    <col min="7481" max="7481" width="12.5703125" style="1007" customWidth="1"/>
    <col min="7482" max="7486" width="11.5703125" style="1007" bestFit="1" customWidth="1"/>
    <col min="7487" max="7487" width="11.42578125" style="1007" customWidth="1"/>
    <col min="7488" max="7488" width="12.28515625" style="1007" customWidth="1"/>
    <col min="7489" max="7489" width="11.85546875" style="1007" customWidth="1"/>
    <col min="7490" max="7490" width="11.5703125" style="1007" bestFit="1" customWidth="1"/>
    <col min="7491" max="7491" width="12.140625" style="1007" customWidth="1"/>
    <col min="7492" max="7492" width="13" style="1007" customWidth="1"/>
    <col min="7493" max="7493" width="12.42578125" style="1007" customWidth="1"/>
    <col min="7494" max="7494" width="13.140625" style="1007" customWidth="1"/>
    <col min="7495" max="7497" width="11.5703125" style="1007" bestFit="1" customWidth="1"/>
    <col min="7498" max="7498" width="13.7109375" style="1007" bestFit="1" customWidth="1"/>
    <col min="7499" max="7499" width="11.5703125" style="1007" bestFit="1" customWidth="1"/>
    <col min="7500" max="7501" width="11.85546875" style="1007" customWidth="1"/>
    <col min="7502" max="7502" width="11.5703125" style="1007" bestFit="1" customWidth="1"/>
    <col min="7503" max="7503" width="12.140625" style="1007" customWidth="1"/>
    <col min="7504" max="7622" width="9.140625" style="1007" customWidth="1"/>
    <col min="7623" max="7623" width="56.42578125" style="1007" bestFit="1" customWidth="1"/>
    <col min="7624" max="7671" width="10.7109375" style="1007"/>
    <col min="7672" max="7672" width="56.42578125" style="1007" bestFit="1" customWidth="1"/>
    <col min="7673" max="7731" width="14" style="1007" customWidth="1"/>
    <col min="7732" max="7732" width="12.140625" style="1007" customWidth="1"/>
    <col min="7733" max="7733" width="12.42578125" style="1007" customWidth="1"/>
    <col min="7734" max="7734" width="11.28515625" style="1007" customWidth="1"/>
    <col min="7735" max="7735" width="12.7109375" style="1007" customWidth="1"/>
    <col min="7736" max="7736" width="11.42578125" style="1007" customWidth="1"/>
    <col min="7737" max="7737" width="12.5703125" style="1007" customWidth="1"/>
    <col min="7738" max="7742" width="11.5703125" style="1007" bestFit="1" customWidth="1"/>
    <col min="7743" max="7743" width="11.42578125" style="1007" customWidth="1"/>
    <col min="7744" max="7744" width="12.28515625" style="1007" customWidth="1"/>
    <col min="7745" max="7745" width="11.85546875" style="1007" customWidth="1"/>
    <col min="7746" max="7746" width="11.5703125" style="1007" bestFit="1" customWidth="1"/>
    <col min="7747" max="7747" width="12.140625" style="1007" customWidth="1"/>
    <col min="7748" max="7748" width="13" style="1007" customWidth="1"/>
    <col min="7749" max="7749" width="12.42578125" style="1007" customWidth="1"/>
    <col min="7750" max="7750" width="13.140625" style="1007" customWidth="1"/>
    <col min="7751" max="7753" width="11.5703125" style="1007" bestFit="1" customWidth="1"/>
    <col min="7754" max="7754" width="13.7109375" style="1007" bestFit="1" customWidth="1"/>
    <col min="7755" max="7755" width="11.5703125" style="1007" bestFit="1" customWidth="1"/>
    <col min="7756" max="7757" width="11.85546875" style="1007" customWidth="1"/>
    <col min="7758" max="7758" width="11.5703125" style="1007" bestFit="1" customWidth="1"/>
    <col min="7759" max="7759" width="12.140625" style="1007" customWidth="1"/>
    <col min="7760" max="7878" width="9.140625" style="1007" customWidth="1"/>
    <col min="7879" max="7879" width="56.42578125" style="1007" bestFit="1" customWidth="1"/>
    <col min="7880" max="7927" width="10.7109375" style="1007"/>
    <col min="7928" max="7928" width="56.42578125" style="1007" bestFit="1" customWidth="1"/>
    <col min="7929" max="7987" width="14" style="1007" customWidth="1"/>
    <col min="7988" max="7988" width="12.140625" style="1007" customWidth="1"/>
    <col min="7989" max="7989" width="12.42578125" style="1007" customWidth="1"/>
    <col min="7990" max="7990" width="11.28515625" style="1007" customWidth="1"/>
    <col min="7991" max="7991" width="12.7109375" style="1007" customWidth="1"/>
    <col min="7992" max="7992" width="11.42578125" style="1007" customWidth="1"/>
    <col min="7993" max="7993" width="12.5703125" style="1007" customWidth="1"/>
    <col min="7994" max="7998" width="11.5703125" style="1007" bestFit="1" customWidth="1"/>
    <col min="7999" max="7999" width="11.42578125" style="1007" customWidth="1"/>
    <col min="8000" max="8000" width="12.28515625" style="1007" customWidth="1"/>
    <col min="8001" max="8001" width="11.85546875" style="1007" customWidth="1"/>
    <col min="8002" max="8002" width="11.5703125" style="1007" bestFit="1" customWidth="1"/>
    <col min="8003" max="8003" width="12.140625" style="1007" customWidth="1"/>
    <col min="8004" max="8004" width="13" style="1007" customWidth="1"/>
    <col min="8005" max="8005" width="12.42578125" style="1007" customWidth="1"/>
    <col min="8006" max="8006" width="13.140625" style="1007" customWidth="1"/>
    <col min="8007" max="8009" width="11.5703125" style="1007" bestFit="1" customWidth="1"/>
    <col min="8010" max="8010" width="13.7109375" style="1007" bestFit="1" customWidth="1"/>
    <col min="8011" max="8011" width="11.5703125" style="1007" bestFit="1" customWidth="1"/>
    <col min="8012" max="8013" width="11.85546875" style="1007" customWidth="1"/>
    <col min="8014" max="8014" width="11.5703125" style="1007" bestFit="1" customWidth="1"/>
    <col min="8015" max="8015" width="12.140625" style="1007" customWidth="1"/>
    <col min="8016" max="8134" width="9.140625" style="1007" customWidth="1"/>
    <col min="8135" max="8135" width="56.42578125" style="1007" bestFit="1" customWidth="1"/>
    <col min="8136" max="8183" width="10.7109375" style="1007"/>
    <col min="8184" max="8184" width="56.42578125" style="1007" bestFit="1" customWidth="1"/>
    <col min="8185" max="8243" width="14" style="1007" customWidth="1"/>
    <col min="8244" max="8244" width="12.140625" style="1007" customWidth="1"/>
    <col min="8245" max="8245" width="12.42578125" style="1007" customWidth="1"/>
    <col min="8246" max="8246" width="11.28515625" style="1007" customWidth="1"/>
    <col min="8247" max="8247" width="12.7109375" style="1007" customWidth="1"/>
    <col min="8248" max="8248" width="11.42578125" style="1007" customWidth="1"/>
    <col min="8249" max="8249" width="12.5703125" style="1007" customWidth="1"/>
    <col min="8250" max="8254" width="11.5703125" style="1007" bestFit="1" customWidth="1"/>
    <col min="8255" max="8255" width="11.42578125" style="1007" customWidth="1"/>
    <col min="8256" max="8256" width="12.28515625" style="1007" customWidth="1"/>
    <col min="8257" max="8257" width="11.85546875" style="1007" customWidth="1"/>
    <col min="8258" max="8258" width="11.5703125" style="1007" bestFit="1" customWidth="1"/>
    <col min="8259" max="8259" width="12.140625" style="1007" customWidth="1"/>
    <col min="8260" max="8260" width="13" style="1007" customWidth="1"/>
    <col min="8261" max="8261" width="12.42578125" style="1007" customWidth="1"/>
    <col min="8262" max="8262" width="13.140625" style="1007" customWidth="1"/>
    <col min="8263" max="8265" width="11.5703125" style="1007" bestFit="1" customWidth="1"/>
    <col min="8266" max="8266" width="13.7109375" style="1007" bestFit="1" customWidth="1"/>
    <col min="8267" max="8267" width="11.5703125" style="1007" bestFit="1" customWidth="1"/>
    <col min="8268" max="8269" width="11.85546875" style="1007" customWidth="1"/>
    <col min="8270" max="8270" width="11.5703125" style="1007" bestFit="1" customWidth="1"/>
    <col min="8271" max="8271" width="12.140625" style="1007" customWidth="1"/>
    <col min="8272" max="8390" width="9.140625" style="1007" customWidth="1"/>
    <col min="8391" max="8391" width="56.42578125" style="1007" bestFit="1" customWidth="1"/>
    <col min="8392" max="8439" width="10.7109375" style="1007"/>
    <col min="8440" max="8440" width="56.42578125" style="1007" bestFit="1" customWidth="1"/>
    <col min="8441" max="8499" width="14" style="1007" customWidth="1"/>
    <col min="8500" max="8500" width="12.140625" style="1007" customWidth="1"/>
    <col min="8501" max="8501" width="12.42578125" style="1007" customWidth="1"/>
    <col min="8502" max="8502" width="11.28515625" style="1007" customWidth="1"/>
    <col min="8503" max="8503" width="12.7109375" style="1007" customWidth="1"/>
    <col min="8504" max="8504" width="11.42578125" style="1007" customWidth="1"/>
    <col min="8505" max="8505" width="12.5703125" style="1007" customWidth="1"/>
    <col min="8506" max="8510" width="11.5703125" style="1007" bestFit="1" customWidth="1"/>
    <col min="8511" max="8511" width="11.42578125" style="1007" customWidth="1"/>
    <col min="8512" max="8512" width="12.28515625" style="1007" customWidth="1"/>
    <col min="8513" max="8513" width="11.85546875" style="1007" customWidth="1"/>
    <col min="8514" max="8514" width="11.5703125" style="1007" bestFit="1" customWidth="1"/>
    <col min="8515" max="8515" width="12.140625" style="1007" customWidth="1"/>
    <col min="8516" max="8516" width="13" style="1007" customWidth="1"/>
    <col min="8517" max="8517" width="12.42578125" style="1007" customWidth="1"/>
    <col min="8518" max="8518" width="13.140625" style="1007" customWidth="1"/>
    <col min="8519" max="8521" width="11.5703125" style="1007" bestFit="1" customWidth="1"/>
    <col min="8522" max="8522" width="13.7109375" style="1007" bestFit="1" customWidth="1"/>
    <col min="8523" max="8523" width="11.5703125" style="1007" bestFit="1" customWidth="1"/>
    <col min="8524" max="8525" width="11.85546875" style="1007" customWidth="1"/>
    <col min="8526" max="8526" width="11.5703125" style="1007" bestFit="1" customWidth="1"/>
    <col min="8527" max="8527" width="12.140625" style="1007" customWidth="1"/>
    <col min="8528" max="8646" width="9.140625" style="1007" customWidth="1"/>
    <col min="8647" max="8647" width="56.42578125" style="1007" bestFit="1" customWidth="1"/>
    <col min="8648" max="8695" width="10.7109375" style="1007"/>
    <col min="8696" max="8696" width="56.42578125" style="1007" bestFit="1" customWidth="1"/>
    <col min="8697" max="8755" width="14" style="1007" customWidth="1"/>
    <col min="8756" max="8756" width="12.140625" style="1007" customWidth="1"/>
    <col min="8757" max="8757" width="12.42578125" style="1007" customWidth="1"/>
    <col min="8758" max="8758" width="11.28515625" style="1007" customWidth="1"/>
    <col min="8759" max="8759" width="12.7109375" style="1007" customWidth="1"/>
    <col min="8760" max="8760" width="11.42578125" style="1007" customWidth="1"/>
    <col min="8761" max="8761" width="12.5703125" style="1007" customWidth="1"/>
    <col min="8762" max="8766" width="11.5703125" style="1007" bestFit="1" customWidth="1"/>
    <col min="8767" max="8767" width="11.42578125" style="1007" customWidth="1"/>
    <col min="8768" max="8768" width="12.28515625" style="1007" customWidth="1"/>
    <col min="8769" max="8769" width="11.85546875" style="1007" customWidth="1"/>
    <col min="8770" max="8770" width="11.5703125" style="1007" bestFit="1" customWidth="1"/>
    <col min="8771" max="8771" width="12.140625" style="1007" customWidth="1"/>
    <col min="8772" max="8772" width="13" style="1007" customWidth="1"/>
    <col min="8773" max="8773" width="12.42578125" style="1007" customWidth="1"/>
    <col min="8774" max="8774" width="13.140625" style="1007" customWidth="1"/>
    <col min="8775" max="8777" width="11.5703125" style="1007" bestFit="1" customWidth="1"/>
    <col min="8778" max="8778" width="13.7109375" style="1007" bestFit="1" customWidth="1"/>
    <col min="8779" max="8779" width="11.5703125" style="1007" bestFit="1" customWidth="1"/>
    <col min="8780" max="8781" width="11.85546875" style="1007" customWidth="1"/>
    <col min="8782" max="8782" width="11.5703125" style="1007" bestFit="1" customWidth="1"/>
    <col min="8783" max="8783" width="12.140625" style="1007" customWidth="1"/>
    <col min="8784" max="8902" width="9.140625" style="1007" customWidth="1"/>
    <col min="8903" max="8903" width="56.42578125" style="1007" bestFit="1" customWidth="1"/>
    <col min="8904" max="8951" width="10.7109375" style="1007"/>
    <col min="8952" max="8952" width="56.42578125" style="1007" bestFit="1" customWidth="1"/>
    <col min="8953" max="9011" width="14" style="1007" customWidth="1"/>
    <col min="9012" max="9012" width="12.140625" style="1007" customWidth="1"/>
    <col min="9013" max="9013" width="12.42578125" style="1007" customWidth="1"/>
    <col min="9014" max="9014" width="11.28515625" style="1007" customWidth="1"/>
    <col min="9015" max="9015" width="12.7109375" style="1007" customWidth="1"/>
    <col min="9016" max="9016" width="11.42578125" style="1007" customWidth="1"/>
    <col min="9017" max="9017" width="12.5703125" style="1007" customWidth="1"/>
    <col min="9018" max="9022" width="11.5703125" style="1007" bestFit="1" customWidth="1"/>
    <col min="9023" max="9023" width="11.42578125" style="1007" customWidth="1"/>
    <col min="9024" max="9024" width="12.28515625" style="1007" customWidth="1"/>
    <col min="9025" max="9025" width="11.85546875" style="1007" customWidth="1"/>
    <col min="9026" max="9026" width="11.5703125" style="1007" bestFit="1" customWidth="1"/>
    <col min="9027" max="9027" width="12.140625" style="1007" customWidth="1"/>
    <col min="9028" max="9028" width="13" style="1007" customWidth="1"/>
    <col min="9029" max="9029" width="12.42578125" style="1007" customWidth="1"/>
    <col min="9030" max="9030" width="13.140625" style="1007" customWidth="1"/>
    <col min="9031" max="9033" width="11.5703125" style="1007" bestFit="1" customWidth="1"/>
    <col min="9034" max="9034" width="13.7109375" style="1007" bestFit="1" customWidth="1"/>
    <col min="9035" max="9035" width="11.5703125" style="1007" bestFit="1" customWidth="1"/>
    <col min="9036" max="9037" width="11.85546875" style="1007" customWidth="1"/>
    <col min="9038" max="9038" width="11.5703125" style="1007" bestFit="1" customWidth="1"/>
    <col min="9039" max="9039" width="12.140625" style="1007" customWidth="1"/>
    <col min="9040" max="9158" width="9.140625" style="1007" customWidth="1"/>
    <col min="9159" max="9159" width="56.42578125" style="1007" bestFit="1" customWidth="1"/>
    <col min="9160" max="9207" width="10.7109375" style="1007"/>
    <col min="9208" max="9208" width="56.42578125" style="1007" bestFit="1" customWidth="1"/>
    <col min="9209" max="9267" width="14" style="1007" customWidth="1"/>
    <col min="9268" max="9268" width="12.140625" style="1007" customWidth="1"/>
    <col min="9269" max="9269" width="12.42578125" style="1007" customWidth="1"/>
    <col min="9270" max="9270" width="11.28515625" style="1007" customWidth="1"/>
    <col min="9271" max="9271" width="12.7109375" style="1007" customWidth="1"/>
    <col min="9272" max="9272" width="11.42578125" style="1007" customWidth="1"/>
    <col min="9273" max="9273" width="12.5703125" style="1007" customWidth="1"/>
    <col min="9274" max="9278" width="11.5703125" style="1007" bestFit="1" customWidth="1"/>
    <col min="9279" max="9279" width="11.42578125" style="1007" customWidth="1"/>
    <col min="9280" max="9280" width="12.28515625" style="1007" customWidth="1"/>
    <col min="9281" max="9281" width="11.85546875" style="1007" customWidth="1"/>
    <col min="9282" max="9282" width="11.5703125" style="1007" bestFit="1" customWidth="1"/>
    <col min="9283" max="9283" width="12.140625" style="1007" customWidth="1"/>
    <col min="9284" max="9284" width="13" style="1007" customWidth="1"/>
    <col min="9285" max="9285" width="12.42578125" style="1007" customWidth="1"/>
    <col min="9286" max="9286" width="13.140625" style="1007" customWidth="1"/>
    <col min="9287" max="9289" width="11.5703125" style="1007" bestFit="1" customWidth="1"/>
    <col min="9290" max="9290" width="13.7109375" style="1007" bestFit="1" customWidth="1"/>
    <col min="9291" max="9291" width="11.5703125" style="1007" bestFit="1" customWidth="1"/>
    <col min="9292" max="9293" width="11.85546875" style="1007" customWidth="1"/>
    <col min="9294" max="9294" width="11.5703125" style="1007" bestFit="1" customWidth="1"/>
    <col min="9295" max="9295" width="12.140625" style="1007" customWidth="1"/>
    <col min="9296" max="9414" width="9.140625" style="1007" customWidth="1"/>
    <col min="9415" max="9415" width="56.42578125" style="1007" bestFit="1" customWidth="1"/>
    <col min="9416" max="9463" width="10.7109375" style="1007"/>
    <col min="9464" max="9464" width="56.42578125" style="1007" bestFit="1" customWidth="1"/>
    <col min="9465" max="9523" width="14" style="1007" customWidth="1"/>
    <col min="9524" max="9524" width="12.140625" style="1007" customWidth="1"/>
    <col min="9525" max="9525" width="12.42578125" style="1007" customWidth="1"/>
    <col min="9526" max="9526" width="11.28515625" style="1007" customWidth="1"/>
    <col min="9527" max="9527" width="12.7109375" style="1007" customWidth="1"/>
    <col min="9528" max="9528" width="11.42578125" style="1007" customWidth="1"/>
    <col min="9529" max="9529" width="12.5703125" style="1007" customWidth="1"/>
    <col min="9530" max="9534" width="11.5703125" style="1007" bestFit="1" customWidth="1"/>
    <col min="9535" max="9535" width="11.42578125" style="1007" customWidth="1"/>
    <col min="9536" max="9536" width="12.28515625" style="1007" customWidth="1"/>
    <col min="9537" max="9537" width="11.85546875" style="1007" customWidth="1"/>
    <col min="9538" max="9538" width="11.5703125" style="1007" bestFit="1" customWidth="1"/>
    <col min="9539" max="9539" width="12.140625" style="1007" customWidth="1"/>
    <col min="9540" max="9540" width="13" style="1007" customWidth="1"/>
    <col min="9541" max="9541" width="12.42578125" style="1007" customWidth="1"/>
    <col min="9542" max="9542" width="13.140625" style="1007" customWidth="1"/>
    <col min="9543" max="9545" width="11.5703125" style="1007" bestFit="1" customWidth="1"/>
    <col min="9546" max="9546" width="13.7109375" style="1007" bestFit="1" customWidth="1"/>
    <col min="9547" max="9547" width="11.5703125" style="1007" bestFit="1" customWidth="1"/>
    <col min="9548" max="9549" width="11.85546875" style="1007" customWidth="1"/>
    <col min="9550" max="9550" width="11.5703125" style="1007" bestFit="1" customWidth="1"/>
    <col min="9551" max="9551" width="12.140625" style="1007" customWidth="1"/>
    <col min="9552" max="9670" width="9.140625" style="1007" customWidth="1"/>
    <col min="9671" max="9671" width="56.42578125" style="1007" bestFit="1" customWidth="1"/>
    <col min="9672" max="9719" width="10.7109375" style="1007"/>
    <col min="9720" max="9720" width="56.42578125" style="1007" bestFit="1" customWidth="1"/>
    <col min="9721" max="9779" width="14" style="1007" customWidth="1"/>
    <col min="9780" max="9780" width="12.140625" style="1007" customWidth="1"/>
    <col min="9781" max="9781" width="12.42578125" style="1007" customWidth="1"/>
    <col min="9782" max="9782" width="11.28515625" style="1007" customWidth="1"/>
    <col min="9783" max="9783" width="12.7109375" style="1007" customWidth="1"/>
    <col min="9784" max="9784" width="11.42578125" style="1007" customWidth="1"/>
    <col min="9785" max="9785" width="12.5703125" style="1007" customWidth="1"/>
    <col min="9786" max="9790" width="11.5703125" style="1007" bestFit="1" customWidth="1"/>
    <col min="9791" max="9791" width="11.42578125" style="1007" customWidth="1"/>
    <col min="9792" max="9792" width="12.28515625" style="1007" customWidth="1"/>
    <col min="9793" max="9793" width="11.85546875" style="1007" customWidth="1"/>
    <col min="9794" max="9794" width="11.5703125" style="1007" bestFit="1" customWidth="1"/>
    <col min="9795" max="9795" width="12.140625" style="1007" customWidth="1"/>
    <col min="9796" max="9796" width="13" style="1007" customWidth="1"/>
    <col min="9797" max="9797" width="12.42578125" style="1007" customWidth="1"/>
    <col min="9798" max="9798" width="13.140625" style="1007" customWidth="1"/>
    <col min="9799" max="9801" width="11.5703125" style="1007" bestFit="1" customWidth="1"/>
    <col min="9802" max="9802" width="13.7109375" style="1007" bestFit="1" customWidth="1"/>
    <col min="9803" max="9803" width="11.5703125" style="1007" bestFit="1" customWidth="1"/>
    <col min="9804" max="9805" width="11.85546875" style="1007" customWidth="1"/>
    <col min="9806" max="9806" width="11.5703125" style="1007" bestFit="1" customWidth="1"/>
    <col min="9807" max="9807" width="12.140625" style="1007" customWidth="1"/>
    <col min="9808" max="9926" width="9.140625" style="1007" customWidth="1"/>
    <col min="9927" max="9927" width="56.42578125" style="1007" bestFit="1" customWidth="1"/>
    <col min="9928" max="9975" width="10.7109375" style="1007"/>
    <col min="9976" max="9976" width="56.42578125" style="1007" bestFit="1" customWidth="1"/>
    <col min="9977" max="10035" width="14" style="1007" customWidth="1"/>
    <col min="10036" max="10036" width="12.140625" style="1007" customWidth="1"/>
    <col min="10037" max="10037" width="12.42578125" style="1007" customWidth="1"/>
    <col min="10038" max="10038" width="11.28515625" style="1007" customWidth="1"/>
    <col min="10039" max="10039" width="12.7109375" style="1007" customWidth="1"/>
    <col min="10040" max="10040" width="11.42578125" style="1007" customWidth="1"/>
    <col min="10041" max="10041" width="12.5703125" style="1007" customWidth="1"/>
    <col min="10042" max="10046" width="11.5703125" style="1007" bestFit="1" customWidth="1"/>
    <col min="10047" max="10047" width="11.42578125" style="1007" customWidth="1"/>
    <col min="10048" max="10048" width="12.28515625" style="1007" customWidth="1"/>
    <col min="10049" max="10049" width="11.85546875" style="1007" customWidth="1"/>
    <col min="10050" max="10050" width="11.5703125" style="1007" bestFit="1" customWidth="1"/>
    <col min="10051" max="10051" width="12.140625" style="1007" customWidth="1"/>
    <col min="10052" max="10052" width="13" style="1007" customWidth="1"/>
    <col min="10053" max="10053" width="12.42578125" style="1007" customWidth="1"/>
    <col min="10054" max="10054" width="13.140625" style="1007" customWidth="1"/>
    <col min="10055" max="10057" width="11.5703125" style="1007" bestFit="1" customWidth="1"/>
    <col min="10058" max="10058" width="13.7109375" style="1007" bestFit="1" customWidth="1"/>
    <col min="10059" max="10059" width="11.5703125" style="1007" bestFit="1" customWidth="1"/>
    <col min="10060" max="10061" width="11.85546875" style="1007" customWidth="1"/>
    <col min="10062" max="10062" width="11.5703125" style="1007" bestFit="1" customWidth="1"/>
    <col min="10063" max="10063" width="12.140625" style="1007" customWidth="1"/>
    <col min="10064" max="10182" width="9.140625" style="1007" customWidth="1"/>
    <col min="10183" max="10183" width="56.42578125" style="1007" bestFit="1" customWidth="1"/>
    <col min="10184" max="10231" width="10.7109375" style="1007"/>
    <col min="10232" max="10232" width="56.42578125" style="1007" bestFit="1" customWidth="1"/>
    <col min="10233" max="10291" width="14" style="1007" customWidth="1"/>
    <col min="10292" max="10292" width="12.140625" style="1007" customWidth="1"/>
    <col min="10293" max="10293" width="12.42578125" style="1007" customWidth="1"/>
    <col min="10294" max="10294" width="11.28515625" style="1007" customWidth="1"/>
    <col min="10295" max="10295" width="12.7109375" style="1007" customWidth="1"/>
    <col min="10296" max="10296" width="11.42578125" style="1007" customWidth="1"/>
    <col min="10297" max="10297" width="12.5703125" style="1007" customWidth="1"/>
    <col min="10298" max="10302" width="11.5703125" style="1007" bestFit="1" customWidth="1"/>
    <col min="10303" max="10303" width="11.42578125" style="1007" customWidth="1"/>
    <col min="10304" max="10304" width="12.28515625" style="1007" customWidth="1"/>
    <col min="10305" max="10305" width="11.85546875" style="1007" customWidth="1"/>
    <col min="10306" max="10306" width="11.5703125" style="1007" bestFit="1" customWidth="1"/>
    <col min="10307" max="10307" width="12.140625" style="1007" customWidth="1"/>
    <col min="10308" max="10308" width="13" style="1007" customWidth="1"/>
    <col min="10309" max="10309" width="12.42578125" style="1007" customWidth="1"/>
    <col min="10310" max="10310" width="13.140625" style="1007" customWidth="1"/>
    <col min="10311" max="10313" width="11.5703125" style="1007" bestFit="1" customWidth="1"/>
    <col min="10314" max="10314" width="13.7109375" style="1007" bestFit="1" customWidth="1"/>
    <col min="10315" max="10315" width="11.5703125" style="1007" bestFit="1" customWidth="1"/>
    <col min="10316" max="10317" width="11.85546875" style="1007" customWidth="1"/>
    <col min="10318" max="10318" width="11.5703125" style="1007" bestFit="1" customWidth="1"/>
    <col min="10319" max="10319" width="12.140625" style="1007" customWidth="1"/>
    <col min="10320" max="10438" width="9.140625" style="1007" customWidth="1"/>
    <col min="10439" max="10439" width="56.42578125" style="1007" bestFit="1" customWidth="1"/>
    <col min="10440" max="10487" width="10.7109375" style="1007"/>
    <col min="10488" max="10488" width="56.42578125" style="1007" bestFit="1" customWidth="1"/>
    <col min="10489" max="10547" width="14" style="1007" customWidth="1"/>
    <col min="10548" max="10548" width="12.140625" style="1007" customWidth="1"/>
    <col min="10549" max="10549" width="12.42578125" style="1007" customWidth="1"/>
    <col min="10550" max="10550" width="11.28515625" style="1007" customWidth="1"/>
    <col min="10551" max="10551" width="12.7109375" style="1007" customWidth="1"/>
    <col min="10552" max="10552" width="11.42578125" style="1007" customWidth="1"/>
    <col min="10553" max="10553" width="12.5703125" style="1007" customWidth="1"/>
    <col min="10554" max="10558" width="11.5703125" style="1007" bestFit="1" customWidth="1"/>
    <col min="10559" max="10559" width="11.42578125" style="1007" customWidth="1"/>
    <col min="10560" max="10560" width="12.28515625" style="1007" customWidth="1"/>
    <col min="10561" max="10561" width="11.85546875" style="1007" customWidth="1"/>
    <col min="10562" max="10562" width="11.5703125" style="1007" bestFit="1" customWidth="1"/>
    <col min="10563" max="10563" width="12.140625" style="1007" customWidth="1"/>
    <col min="10564" max="10564" width="13" style="1007" customWidth="1"/>
    <col min="10565" max="10565" width="12.42578125" style="1007" customWidth="1"/>
    <col min="10566" max="10566" width="13.140625" style="1007" customWidth="1"/>
    <col min="10567" max="10569" width="11.5703125" style="1007" bestFit="1" customWidth="1"/>
    <col min="10570" max="10570" width="13.7109375" style="1007" bestFit="1" customWidth="1"/>
    <col min="10571" max="10571" width="11.5703125" style="1007" bestFit="1" customWidth="1"/>
    <col min="10572" max="10573" width="11.85546875" style="1007" customWidth="1"/>
    <col min="10574" max="10574" width="11.5703125" style="1007" bestFit="1" customWidth="1"/>
    <col min="10575" max="10575" width="12.140625" style="1007" customWidth="1"/>
    <col min="10576" max="10694" width="9.140625" style="1007" customWidth="1"/>
    <col min="10695" max="10695" width="56.42578125" style="1007" bestFit="1" customWidth="1"/>
    <col min="10696" max="10743" width="10.7109375" style="1007"/>
    <col min="10744" max="10744" width="56.42578125" style="1007" bestFit="1" customWidth="1"/>
    <col min="10745" max="10803" width="14" style="1007" customWidth="1"/>
    <col min="10804" max="10804" width="12.140625" style="1007" customWidth="1"/>
    <col min="10805" max="10805" width="12.42578125" style="1007" customWidth="1"/>
    <col min="10806" max="10806" width="11.28515625" style="1007" customWidth="1"/>
    <col min="10807" max="10807" width="12.7109375" style="1007" customWidth="1"/>
    <col min="10808" max="10808" width="11.42578125" style="1007" customWidth="1"/>
    <col min="10809" max="10809" width="12.5703125" style="1007" customWidth="1"/>
    <col min="10810" max="10814" width="11.5703125" style="1007" bestFit="1" customWidth="1"/>
    <col min="10815" max="10815" width="11.42578125" style="1007" customWidth="1"/>
    <col min="10816" max="10816" width="12.28515625" style="1007" customWidth="1"/>
    <col min="10817" max="10817" width="11.85546875" style="1007" customWidth="1"/>
    <col min="10818" max="10818" width="11.5703125" style="1007" bestFit="1" customWidth="1"/>
    <col min="10819" max="10819" width="12.140625" style="1007" customWidth="1"/>
    <col min="10820" max="10820" width="13" style="1007" customWidth="1"/>
    <col min="10821" max="10821" width="12.42578125" style="1007" customWidth="1"/>
    <col min="10822" max="10822" width="13.140625" style="1007" customWidth="1"/>
    <col min="10823" max="10825" width="11.5703125" style="1007" bestFit="1" customWidth="1"/>
    <col min="10826" max="10826" width="13.7109375" style="1007" bestFit="1" customWidth="1"/>
    <col min="10827" max="10827" width="11.5703125" style="1007" bestFit="1" customWidth="1"/>
    <col min="10828" max="10829" width="11.85546875" style="1007" customWidth="1"/>
    <col min="10830" max="10830" width="11.5703125" style="1007" bestFit="1" customWidth="1"/>
    <col min="10831" max="10831" width="12.140625" style="1007" customWidth="1"/>
    <col min="10832" max="10950" width="9.140625" style="1007" customWidth="1"/>
    <col min="10951" max="10951" width="56.42578125" style="1007" bestFit="1" customWidth="1"/>
    <col min="10952" max="10999" width="10.7109375" style="1007"/>
    <col min="11000" max="11000" width="56.42578125" style="1007" bestFit="1" customWidth="1"/>
    <col min="11001" max="11059" width="14" style="1007" customWidth="1"/>
    <col min="11060" max="11060" width="12.140625" style="1007" customWidth="1"/>
    <col min="11061" max="11061" width="12.42578125" style="1007" customWidth="1"/>
    <col min="11062" max="11062" width="11.28515625" style="1007" customWidth="1"/>
    <col min="11063" max="11063" width="12.7109375" style="1007" customWidth="1"/>
    <col min="11064" max="11064" width="11.42578125" style="1007" customWidth="1"/>
    <col min="11065" max="11065" width="12.5703125" style="1007" customWidth="1"/>
    <col min="11066" max="11070" width="11.5703125" style="1007" bestFit="1" customWidth="1"/>
    <col min="11071" max="11071" width="11.42578125" style="1007" customWidth="1"/>
    <col min="11072" max="11072" width="12.28515625" style="1007" customWidth="1"/>
    <col min="11073" max="11073" width="11.85546875" style="1007" customWidth="1"/>
    <col min="11074" max="11074" width="11.5703125" style="1007" bestFit="1" customWidth="1"/>
    <col min="11075" max="11075" width="12.140625" style="1007" customWidth="1"/>
    <col min="11076" max="11076" width="13" style="1007" customWidth="1"/>
    <col min="11077" max="11077" width="12.42578125" style="1007" customWidth="1"/>
    <col min="11078" max="11078" width="13.140625" style="1007" customWidth="1"/>
    <col min="11079" max="11081" width="11.5703125" style="1007" bestFit="1" customWidth="1"/>
    <col min="11082" max="11082" width="13.7109375" style="1007" bestFit="1" customWidth="1"/>
    <col min="11083" max="11083" width="11.5703125" style="1007" bestFit="1" customWidth="1"/>
    <col min="11084" max="11085" width="11.85546875" style="1007" customWidth="1"/>
    <col min="11086" max="11086" width="11.5703125" style="1007" bestFit="1" customWidth="1"/>
    <col min="11087" max="11087" width="12.140625" style="1007" customWidth="1"/>
    <col min="11088" max="11206" width="9.140625" style="1007" customWidth="1"/>
    <col min="11207" max="11207" width="56.42578125" style="1007" bestFit="1" customWidth="1"/>
    <col min="11208" max="11255" width="10.7109375" style="1007"/>
    <col min="11256" max="11256" width="56.42578125" style="1007" bestFit="1" customWidth="1"/>
    <col min="11257" max="11315" width="14" style="1007" customWidth="1"/>
    <col min="11316" max="11316" width="12.140625" style="1007" customWidth="1"/>
    <col min="11317" max="11317" width="12.42578125" style="1007" customWidth="1"/>
    <col min="11318" max="11318" width="11.28515625" style="1007" customWidth="1"/>
    <col min="11319" max="11319" width="12.7109375" style="1007" customWidth="1"/>
    <col min="11320" max="11320" width="11.42578125" style="1007" customWidth="1"/>
    <col min="11321" max="11321" width="12.5703125" style="1007" customWidth="1"/>
    <col min="11322" max="11326" width="11.5703125" style="1007" bestFit="1" customWidth="1"/>
    <col min="11327" max="11327" width="11.42578125" style="1007" customWidth="1"/>
    <col min="11328" max="11328" width="12.28515625" style="1007" customWidth="1"/>
    <col min="11329" max="11329" width="11.85546875" style="1007" customWidth="1"/>
    <col min="11330" max="11330" width="11.5703125" style="1007" bestFit="1" customWidth="1"/>
    <col min="11331" max="11331" width="12.140625" style="1007" customWidth="1"/>
    <col min="11332" max="11332" width="13" style="1007" customWidth="1"/>
    <col min="11333" max="11333" width="12.42578125" style="1007" customWidth="1"/>
    <col min="11334" max="11334" width="13.140625" style="1007" customWidth="1"/>
    <col min="11335" max="11337" width="11.5703125" style="1007" bestFit="1" customWidth="1"/>
    <col min="11338" max="11338" width="13.7109375" style="1007" bestFit="1" customWidth="1"/>
    <col min="11339" max="11339" width="11.5703125" style="1007" bestFit="1" customWidth="1"/>
    <col min="11340" max="11341" width="11.85546875" style="1007" customWidth="1"/>
    <col min="11342" max="11342" width="11.5703125" style="1007" bestFit="1" customWidth="1"/>
    <col min="11343" max="11343" width="12.140625" style="1007" customWidth="1"/>
    <col min="11344" max="11462" width="9.140625" style="1007" customWidth="1"/>
    <col min="11463" max="11463" width="56.42578125" style="1007" bestFit="1" customWidth="1"/>
    <col min="11464" max="11511" width="10.7109375" style="1007"/>
    <col min="11512" max="11512" width="56.42578125" style="1007" bestFit="1" customWidth="1"/>
    <col min="11513" max="11571" width="14" style="1007" customWidth="1"/>
    <col min="11572" max="11572" width="12.140625" style="1007" customWidth="1"/>
    <col min="11573" max="11573" width="12.42578125" style="1007" customWidth="1"/>
    <col min="11574" max="11574" width="11.28515625" style="1007" customWidth="1"/>
    <col min="11575" max="11575" width="12.7109375" style="1007" customWidth="1"/>
    <col min="11576" max="11576" width="11.42578125" style="1007" customWidth="1"/>
    <col min="11577" max="11577" width="12.5703125" style="1007" customWidth="1"/>
    <col min="11578" max="11582" width="11.5703125" style="1007" bestFit="1" customWidth="1"/>
    <col min="11583" max="11583" width="11.42578125" style="1007" customWidth="1"/>
    <col min="11584" max="11584" width="12.28515625" style="1007" customWidth="1"/>
    <col min="11585" max="11585" width="11.85546875" style="1007" customWidth="1"/>
    <col min="11586" max="11586" width="11.5703125" style="1007" bestFit="1" customWidth="1"/>
    <col min="11587" max="11587" width="12.140625" style="1007" customWidth="1"/>
    <col min="11588" max="11588" width="13" style="1007" customWidth="1"/>
    <col min="11589" max="11589" width="12.42578125" style="1007" customWidth="1"/>
    <col min="11590" max="11590" width="13.140625" style="1007" customWidth="1"/>
    <col min="11591" max="11593" width="11.5703125" style="1007" bestFit="1" customWidth="1"/>
    <col min="11594" max="11594" width="13.7109375" style="1007" bestFit="1" customWidth="1"/>
    <col min="11595" max="11595" width="11.5703125" style="1007" bestFit="1" customWidth="1"/>
    <col min="11596" max="11597" width="11.85546875" style="1007" customWidth="1"/>
    <col min="11598" max="11598" width="11.5703125" style="1007" bestFit="1" customWidth="1"/>
    <col min="11599" max="11599" width="12.140625" style="1007" customWidth="1"/>
    <col min="11600" max="11718" width="9.140625" style="1007" customWidth="1"/>
    <col min="11719" max="11719" width="56.42578125" style="1007" bestFit="1" customWidth="1"/>
    <col min="11720" max="11767" width="10.7109375" style="1007"/>
    <col min="11768" max="11768" width="56.42578125" style="1007" bestFit="1" customWidth="1"/>
    <col min="11769" max="11827" width="14" style="1007" customWidth="1"/>
    <col min="11828" max="11828" width="12.140625" style="1007" customWidth="1"/>
    <col min="11829" max="11829" width="12.42578125" style="1007" customWidth="1"/>
    <col min="11830" max="11830" width="11.28515625" style="1007" customWidth="1"/>
    <col min="11831" max="11831" width="12.7109375" style="1007" customWidth="1"/>
    <col min="11832" max="11832" width="11.42578125" style="1007" customWidth="1"/>
    <col min="11833" max="11833" width="12.5703125" style="1007" customWidth="1"/>
    <col min="11834" max="11838" width="11.5703125" style="1007" bestFit="1" customWidth="1"/>
    <col min="11839" max="11839" width="11.42578125" style="1007" customWidth="1"/>
    <col min="11840" max="11840" width="12.28515625" style="1007" customWidth="1"/>
    <col min="11841" max="11841" width="11.85546875" style="1007" customWidth="1"/>
    <col min="11842" max="11842" width="11.5703125" style="1007" bestFit="1" customWidth="1"/>
    <col min="11843" max="11843" width="12.140625" style="1007" customWidth="1"/>
    <col min="11844" max="11844" width="13" style="1007" customWidth="1"/>
    <col min="11845" max="11845" width="12.42578125" style="1007" customWidth="1"/>
    <col min="11846" max="11846" width="13.140625" style="1007" customWidth="1"/>
    <col min="11847" max="11849" width="11.5703125" style="1007" bestFit="1" customWidth="1"/>
    <col min="11850" max="11850" width="13.7109375" style="1007" bestFit="1" customWidth="1"/>
    <col min="11851" max="11851" width="11.5703125" style="1007" bestFit="1" customWidth="1"/>
    <col min="11852" max="11853" width="11.85546875" style="1007" customWidth="1"/>
    <col min="11854" max="11854" width="11.5703125" style="1007" bestFit="1" customWidth="1"/>
    <col min="11855" max="11855" width="12.140625" style="1007" customWidth="1"/>
    <col min="11856" max="11974" width="9.140625" style="1007" customWidth="1"/>
    <col min="11975" max="11975" width="56.42578125" style="1007" bestFit="1" customWidth="1"/>
    <col min="11976" max="12023" width="10.7109375" style="1007"/>
    <col min="12024" max="12024" width="56.42578125" style="1007" bestFit="1" customWidth="1"/>
    <col min="12025" max="12083" width="14" style="1007" customWidth="1"/>
    <col min="12084" max="12084" width="12.140625" style="1007" customWidth="1"/>
    <col min="12085" max="12085" width="12.42578125" style="1007" customWidth="1"/>
    <col min="12086" max="12086" width="11.28515625" style="1007" customWidth="1"/>
    <col min="12087" max="12087" width="12.7109375" style="1007" customWidth="1"/>
    <col min="12088" max="12088" width="11.42578125" style="1007" customWidth="1"/>
    <col min="12089" max="12089" width="12.5703125" style="1007" customWidth="1"/>
    <col min="12090" max="12094" width="11.5703125" style="1007" bestFit="1" customWidth="1"/>
    <col min="12095" max="12095" width="11.42578125" style="1007" customWidth="1"/>
    <col min="12096" max="12096" width="12.28515625" style="1007" customWidth="1"/>
    <col min="12097" max="12097" width="11.85546875" style="1007" customWidth="1"/>
    <col min="12098" max="12098" width="11.5703125" style="1007" bestFit="1" customWidth="1"/>
    <col min="12099" max="12099" width="12.140625" style="1007" customWidth="1"/>
    <col min="12100" max="12100" width="13" style="1007" customWidth="1"/>
    <col min="12101" max="12101" width="12.42578125" style="1007" customWidth="1"/>
    <col min="12102" max="12102" width="13.140625" style="1007" customWidth="1"/>
    <col min="12103" max="12105" width="11.5703125" style="1007" bestFit="1" customWidth="1"/>
    <col min="12106" max="12106" width="13.7109375" style="1007" bestFit="1" customWidth="1"/>
    <col min="12107" max="12107" width="11.5703125" style="1007" bestFit="1" customWidth="1"/>
    <col min="12108" max="12109" width="11.85546875" style="1007" customWidth="1"/>
    <col min="12110" max="12110" width="11.5703125" style="1007" bestFit="1" customWidth="1"/>
    <col min="12111" max="12111" width="12.140625" style="1007" customWidth="1"/>
    <col min="12112" max="12230" width="9.140625" style="1007" customWidth="1"/>
    <col min="12231" max="12231" width="56.42578125" style="1007" bestFit="1" customWidth="1"/>
    <col min="12232" max="12279" width="10.7109375" style="1007"/>
    <col min="12280" max="12280" width="56.42578125" style="1007" bestFit="1" customWidth="1"/>
    <col min="12281" max="12339" width="14" style="1007" customWidth="1"/>
    <col min="12340" max="12340" width="12.140625" style="1007" customWidth="1"/>
    <col min="12341" max="12341" width="12.42578125" style="1007" customWidth="1"/>
    <col min="12342" max="12342" width="11.28515625" style="1007" customWidth="1"/>
    <col min="12343" max="12343" width="12.7109375" style="1007" customWidth="1"/>
    <col min="12344" max="12344" width="11.42578125" style="1007" customWidth="1"/>
    <col min="12345" max="12345" width="12.5703125" style="1007" customWidth="1"/>
    <col min="12346" max="12350" width="11.5703125" style="1007" bestFit="1" customWidth="1"/>
    <col min="12351" max="12351" width="11.42578125" style="1007" customWidth="1"/>
    <col min="12352" max="12352" width="12.28515625" style="1007" customWidth="1"/>
    <col min="12353" max="12353" width="11.85546875" style="1007" customWidth="1"/>
    <col min="12354" max="12354" width="11.5703125" style="1007" bestFit="1" customWidth="1"/>
    <col min="12355" max="12355" width="12.140625" style="1007" customWidth="1"/>
    <col min="12356" max="12356" width="13" style="1007" customWidth="1"/>
    <col min="12357" max="12357" width="12.42578125" style="1007" customWidth="1"/>
    <col min="12358" max="12358" width="13.140625" style="1007" customWidth="1"/>
    <col min="12359" max="12361" width="11.5703125" style="1007" bestFit="1" customWidth="1"/>
    <col min="12362" max="12362" width="13.7109375" style="1007" bestFit="1" customWidth="1"/>
    <col min="12363" max="12363" width="11.5703125" style="1007" bestFit="1" customWidth="1"/>
    <col min="12364" max="12365" width="11.85546875" style="1007" customWidth="1"/>
    <col min="12366" max="12366" width="11.5703125" style="1007" bestFit="1" customWidth="1"/>
    <col min="12367" max="12367" width="12.140625" style="1007" customWidth="1"/>
    <col min="12368" max="12486" width="9.140625" style="1007" customWidth="1"/>
    <col min="12487" max="12487" width="56.42578125" style="1007" bestFit="1" customWidth="1"/>
    <col min="12488" max="12535" width="10.7109375" style="1007"/>
    <col min="12536" max="12536" width="56.42578125" style="1007" bestFit="1" customWidth="1"/>
    <col min="12537" max="12595" width="14" style="1007" customWidth="1"/>
    <col min="12596" max="12596" width="12.140625" style="1007" customWidth="1"/>
    <col min="12597" max="12597" width="12.42578125" style="1007" customWidth="1"/>
    <col min="12598" max="12598" width="11.28515625" style="1007" customWidth="1"/>
    <col min="12599" max="12599" width="12.7109375" style="1007" customWidth="1"/>
    <col min="12600" max="12600" width="11.42578125" style="1007" customWidth="1"/>
    <col min="12601" max="12601" width="12.5703125" style="1007" customWidth="1"/>
    <col min="12602" max="12606" width="11.5703125" style="1007" bestFit="1" customWidth="1"/>
    <col min="12607" max="12607" width="11.42578125" style="1007" customWidth="1"/>
    <col min="12608" max="12608" width="12.28515625" style="1007" customWidth="1"/>
    <col min="12609" max="12609" width="11.85546875" style="1007" customWidth="1"/>
    <col min="12610" max="12610" width="11.5703125" style="1007" bestFit="1" customWidth="1"/>
    <col min="12611" max="12611" width="12.140625" style="1007" customWidth="1"/>
    <col min="12612" max="12612" width="13" style="1007" customWidth="1"/>
    <col min="12613" max="12613" width="12.42578125" style="1007" customWidth="1"/>
    <col min="12614" max="12614" width="13.140625" style="1007" customWidth="1"/>
    <col min="12615" max="12617" width="11.5703125" style="1007" bestFit="1" customWidth="1"/>
    <col min="12618" max="12618" width="13.7109375" style="1007" bestFit="1" customWidth="1"/>
    <col min="12619" max="12619" width="11.5703125" style="1007" bestFit="1" customWidth="1"/>
    <col min="12620" max="12621" width="11.85546875" style="1007" customWidth="1"/>
    <col min="12622" max="12622" width="11.5703125" style="1007" bestFit="1" customWidth="1"/>
    <col min="12623" max="12623" width="12.140625" style="1007" customWidth="1"/>
    <col min="12624" max="12742" width="9.140625" style="1007" customWidth="1"/>
    <col min="12743" max="12743" width="56.42578125" style="1007" bestFit="1" customWidth="1"/>
    <col min="12744" max="12791" width="10.7109375" style="1007"/>
    <col min="12792" max="12792" width="56.42578125" style="1007" bestFit="1" customWidth="1"/>
    <col min="12793" max="12851" width="14" style="1007" customWidth="1"/>
    <col min="12852" max="12852" width="12.140625" style="1007" customWidth="1"/>
    <col min="12853" max="12853" width="12.42578125" style="1007" customWidth="1"/>
    <col min="12854" max="12854" width="11.28515625" style="1007" customWidth="1"/>
    <col min="12855" max="12855" width="12.7109375" style="1007" customWidth="1"/>
    <col min="12856" max="12856" width="11.42578125" style="1007" customWidth="1"/>
    <col min="12857" max="12857" width="12.5703125" style="1007" customWidth="1"/>
    <col min="12858" max="12862" width="11.5703125" style="1007" bestFit="1" customWidth="1"/>
    <col min="12863" max="12863" width="11.42578125" style="1007" customWidth="1"/>
    <col min="12864" max="12864" width="12.28515625" style="1007" customWidth="1"/>
    <col min="12865" max="12865" width="11.85546875" style="1007" customWidth="1"/>
    <col min="12866" max="12866" width="11.5703125" style="1007" bestFit="1" customWidth="1"/>
    <col min="12867" max="12867" width="12.140625" style="1007" customWidth="1"/>
    <col min="12868" max="12868" width="13" style="1007" customWidth="1"/>
    <col min="12869" max="12869" width="12.42578125" style="1007" customWidth="1"/>
    <col min="12870" max="12870" width="13.140625" style="1007" customWidth="1"/>
    <col min="12871" max="12873" width="11.5703125" style="1007" bestFit="1" customWidth="1"/>
    <col min="12874" max="12874" width="13.7109375" style="1007" bestFit="1" customWidth="1"/>
    <col min="12875" max="12875" width="11.5703125" style="1007" bestFit="1" customWidth="1"/>
    <col min="12876" max="12877" width="11.85546875" style="1007" customWidth="1"/>
    <col min="12878" max="12878" width="11.5703125" style="1007" bestFit="1" customWidth="1"/>
    <col min="12879" max="12879" width="12.140625" style="1007" customWidth="1"/>
    <col min="12880" max="12998" width="9.140625" style="1007" customWidth="1"/>
    <col min="12999" max="12999" width="56.42578125" style="1007" bestFit="1" customWidth="1"/>
    <col min="13000" max="13047" width="10.7109375" style="1007"/>
    <col min="13048" max="13048" width="56.42578125" style="1007" bestFit="1" customWidth="1"/>
    <col min="13049" max="13107" width="14" style="1007" customWidth="1"/>
    <col min="13108" max="13108" width="12.140625" style="1007" customWidth="1"/>
    <col min="13109" max="13109" width="12.42578125" style="1007" customWidth="1"/>
    <col min="13110" max="13110" width="11.28515625" style="1007" customWidth="1"/>
    <col min="13111" max="13111" width="12.7109375" style="1007" customWidth="1"/>
    <col min="13112" max="13112" width="11.42578125" style="1007" customWidth="1"/>
    <col min="13113" max="13113" width="12.5703125" style="1007" customWidth="1"/>
    <col min="13114" max="13118" width="11.5703125" style="1007" bestFit="1" customWidth="1"/>
    <col min="13119" max="13119" width="11.42578125" style="1007" customWidth="1"/>
    <col min="13120" max="13120" width="12.28515625" style="1007" customWidth="1"/>
    <col min="13121" max="13121" width="11.85546875" style="1007" customWidth="1"/>
    <col min="13122" max="13122" width="11.5703125" style="1007" bestFit="1" customWidth="1"/>
    <col min="13123" max="13123" width="12.140625" style="1007" customWidth="1"/>
    <col min="13124" max="13124" width="13" style="1007" customWidth="1"/>
    <col min="13125" max="13125" width="12.42578125" style="1007" customWidth="1"/>
    <col min="13126" max="13126" width="13.140625" style="1007" customWidth="1"/>
    <col min="13127" max="13129" width="11.5703125" style="1007" bestFit="1" customWidth="1"/>
    <col min="13130" max="13130" width="13.7109375" style="1007" bestFit="1" customWidth="1"/>
    <col min="13131" max="13131" width="11.5703125" style="1007" bestFit="1" customWidth="1"/>
    <col min="13132" max="13133" width="11.85546875" style="1007" customWidth="1"/>
    <col min="13134" max="13134" width="11.5703125" style="1007" bestFit="1" customWidth="1"/>
    <col min="13135" max="13135" width="12.140625" style="1007" customWidth="1"/>
    <col min="13136" max="13254" width="9.140625" style="1007" customWidth="1"/>
    <col min="13255" max="13255" width="56.42578125" style="1007" bestFit="1" customWidth="1"/>
    <col min="13256" max="13303" width="10.7109375" style="1007"/>
    <col min="13304" max="13304" width="56.42578125" style="1007" bestFit="1" customWidth="1"/>
    <col min="13305" max="13363" width="14" style="1007" customWidth="1"/>
    <col min="13364" max="13364" width="12.140625" style="1007" customWidth="1"/>
    <col min="13365" max="13365" width="12.42578125" style="1007" customWidth="1"/>
    <col min="13366" max="13366" width="11.28515625" style="1007" customWidth="1"/>
    <col min="13367" max="13367" width="12.7109375" style="1007" customWidth="1"/>
    <col min="13368" max="13368" width="11.42578125" style="1007" customWidth="1"/>
    <col min="13369" max="13369" width="12.5703125" style="1007" customWidth="1"/>
    <col min="13370" max="13374" width="11.5703125" style="1007" bestFit="1" customWidth="1"/>
    <col min="13375" max="13375" width="11.42578125" style="1007" customWidth="1"/>
    <col min="13376" max="13376" width="12.28515625" style="1007" customWidth="1"/>
    <col min="13377" max="13377" width="11.85546875" style="1007" customWidth="1"/>
    <col min="13378" max="13378" width="11.5703125" style="1007" bestFit="1" customWidth="1"/>
    <col min="13379" max="13379" width="12.140625" style="1007" customWidth="1"/>
    <col min="13380" max="13380" width="13" style="1007" customWidth="1"/>
    <col min="13381" max="13381" width="12.42578125" style="1007" customWidth="1"/>
    <col min="13382" max="13382" width="13.140625" style="1007" customWidth="1"/>
    <col min="13383" max="13385" width="11.5703125" style="1007" bestFit="1" customWidth="1"/>
    <col min="13386" max="13386" width="13.7109375" style="1007" bestFit="1" customWidth="1"/>
    <col min="13387" max="13387" width="11.5703125" style="1007" bestFit="1" customWidth="1"/>
    <col min="13388" max="13389" width="11.85546875" style="1007" customWidth="1"/>
    <col min="13390" max="13390" width="11.5703125" style="1007" bestFit="1" customWidth="1"/>
    <col min="13391" max="13391" width="12.140625" style="1007" customWidth="1"/>
    <col min="13392" max="13510" width="9.140625" style="1007" customWidth="1"/>
    <col min="13511" max="13511" width="56.42578125" style="1007" bestFit="1" customWidth="1"/>
    <col min="13512" max="13559" width="10.7109375" style="1007"/>
    <col min="13560" max="13560" width="56.42578125" style="1007" bestFit="1" customWidth="1"/>
    <col min="13561" max="13619" width="14" style="1007" customWidth="1"/>
    <col min="13620" max="13620" width="12.140625" style="1007" customWidth="1"/>
    <col min="13621" max="13621" width="12.42578125" style="1007" customWidth="1"/>
    <col min="13622" max="13622" width="11.28515625" style="1007" customWidth="1"/>
    <col min="13623" max="13623" width="12.7109375" style="1007" customWidth="1"/>
    <col min="13624" max="13624" width="11.42578125" style="1007" customWidth="1"/>
    <col min="13625" max="13625" width="12.5703125" style="1007" customWidth="1"/>
    <col min="13626" max="13630" width="11.5703125" style="1007" bestFit="1" customWidth="1"/>
    <col min="13631" max="13631" width="11.42578125" style="1007" customWidth="1"/>
    <col min="13632" max="13632" width="12.28515625" style="1007" customWidth="1"/>
    <col min="13633" max="13633" width="11.85546875" style="1007" customWidth="1"/>
    <col min="13634" max="13634" width="11.5703125" style="1007" bestFit="1" customWidth="1"/>
    <col min="13635" max="13635" width="12.140625" style="1007" customWidth="1"/>
    <col min="13636" max="13636" width="13" style="1007" customWidth="1"/>
    <col min="13637" max="13637" width="12.42578125" style="1007" customWidth="1"/>
    <col min="13638" max="13638" width="13.140625" style="1007" customWidth="1"/>
    <col min="13639" max="13641" width="11.5703125" style="1007" bestFit="1" customWidth="1"/>
    <col min="13642" max="13642" width="13.7109375" style="1007" bestFit="1" customWidth="1"/>
    <col min="13643" max="13643" width="11.5703125" style="1007" bestFit="1" customWidth="1"/>
    <col min="13644" max="13645" width="11.85546875" style="1007" customWidth="1"/>
    <col min="13646" max="13646" width="11.5703125" style="1007" bestFit="1" customWidth="1"/>
    <col min="13647" max="13647" width="12.140625" style="1007" customWidth="1"/>
    <col min="13648" max="13766" width="9.140625" style="1007" customWidth="1"/>
    <col min="13767" max="13767" width="56.42578125" style="1007" bestFit="1" customWidth="1"/>
    <col min="13768" max="13815" width="10.7109375" style="1007"/>
    <col min="13816" max="13816" width="56.42578125" style="1007" bestFit="1" customWidth="1"/>
    <col min="13817" max="13875" width="14" style="1007" customWidth="1"/>
    <col min="13876" max="13876" width="12.140625" style="1007" customWidth="1"/>
    <col min="13877" max="13877" width="12.42578125" style="1007" customWidth="1"/>
    <col min="13878" max="13878" width="11.28515625" style="1007" customWidth="1"/>
    <col min="13879" max="13879" width="12.7109375" style="1007" customWidth="1"/>
    <col min="13880" max="13880" width="11.42578125" style="1007" customWidth="1"/>
    <col min="13881" max="13881" width="12.5703125" style="1007" customWidth="1"/>
    <col min="13882" max="13886" width="11.5703125" style="1007" bestFit="1" customWidth="1"/>
    <col min="13887" max="13887" width="11.42578125" style="1007" customWidth="1"/>
    <col min="13888" max="13888" width="12.28515625" style="1007" customWidth="1"/>
    <col min="13889" max="13889" width="11.85546875" style="1007" customWidth="1"/>
    <col min="13890" max="13890" width="11.5703125" style="1007" bestFit="1" customWidth="1"/>
    <col min="13891" max="13891" width="12.140625" style="1007" customWidth="1"/>
    <col min="13892" max="13892" width="13" style="1007" customWidth="1"/>
    <col min="13893" max="13893" width="12.42578125" style="1007" customWidth="1"/>
    <col min="13894" max="13894" width="13.140625" style="1007" customWidth="1"/>
    <col min="13895" max="13897" width="11.5703125" style="1007" bestFit="1" customWidth="1"/>
    <col min="13898" max="13898" width="13.7109375" style="1007" bestFit="1" customWidth="1"/>
    <col min="13899" max="13899" width="11.5703125" style="1007" bestFit="1" customWidth="1"/>
    <col min="13900" max="13901" width="11.85546875" style="1007" customWidth="1"/>
    <col min="13902" max="13902" width="11.5703125" style="1007" bestFit="1" customWidth="1"/>
    <col min="13903" max="13903" width="12.140625" style="1007" customWidth="1"/>
    <col min="13904" max="14022" width="9.140625" style="1007" customWidth="1"/>
    <col min="14023" max="14023" width="56.42578125" style="1007" bestFit="1" customWidth="1"/>
    <col min="14024" max="14071" width="10.7109375" style="1007"/>
    <col min="14072" max="14072" width="56.42578125" style="1007" bestFit="1" customWidth="1"/>
    <col min="14073" max="14131" width="14" style="1007" customWidth="1"/>
    <col min="14132" max="14132" width="12.140625" style="1007" customWidth="1"/>
    <col min="14133" max="14133" width="12.42578125" style="1007" customWidth="1"/>
    <col min="14134" max="14134" width="11.28515625" style="1007" customWidth="1"/>
    <col min="14135" max="14135" width="12.7109375" style="1007" customWidth="1"/>
    <col min="14136" max="14136" width="11.42578125" style="1007" customWidth="1"/>
    <col min="14137" max="14137" width="12.5703125" style="1007" customWidth="1"/>
    <col min="14138" max="14142" width="11.5703125" style="1007" bestFit="1" customWidth="1"/>
    <col min="14143" max="14143" width="11.42578125" style="1007" customWidth="1"/>
    <col min="14144" max="14144" width="12.28515625" style="1007" customWidth="1"/>
    <col min="14145" max="14145" width="11.85546875" style="1007" customWidth="1"/>
    <col min="14146" max="14146" width="11.5703125" style="1007" bestFit="1" customWidth="1"/>
    <col min="14147" max="14147" width="12.140625" style="1007" customWidth="1"/>
    <col min="14148" max="14148" width="13" style="1007" customWidth="1"/>
    <col min="14149" max="14149" width="12.42578125" style="1007" customWidth="1"/>
    <col min="14150" max="14150" width="13.140625" style="1007" customWidth="1"/>
    <col min="14151" max="14153" width="11.5703125" style="1007" bestFit="1" customWidth="1"/>
    <col min="14154" max="14154" width="13.7109375" style="1007" bestFit="1" customWidth="1"/>
    <col min="14155" max="14155" width="11.5703125" style="1007" bestFit="1" customWidth="1"/>
    <col min="14156" max="14157" width="11.85546875" style="1007" customWidth="1"/>
    <col min="14158" max="14158" width="11.5703125" style="1007" bestFit="1" customWidth="1"/>
    <col min="14159" max="14159" width="12.140625" style="1007" customWidth="1"/>
    <col min="14160" max="14278" width="9.140625" style="1007" customWidth="1"/>
    <col min="14279" max="14279" width="56.42578125" style="1007" bestFit="1" customWidth="1"/>
    <col min="14280" max="14327" width="10.7109375" style="1007"/>
    <col min="14328" max="14328" width="56.42578125" style="1007" bestFit="1" customWidth="1"/>
    <col min="14329" max="14387" width="14" style="1007" customWidth="1"/>
    <col min="14388" max="14388" width="12.140625" style="1007" customWidth="1"/>
    <col min="14389" max="14389" width="12.42578125" style="1007" customWidth="1"/>
    <col min="14390" max="14390" width="11.28515625" style="1007" customWidth="1"/>
    <col min="14391" max="14391" width="12.7109375" style="1007" customWidth="1"/>
    <col min="14392" max="14392" width="11.42578125" style="1007" customWidth="1"/>
    <col min="14393" max="14393" width="12.5703125" style="1007" customWidth="1"/>
    <col min="14394" max="14398" width="11.5703125" style="1007" bestFit="1" customWidth="1"/>
    <col min="14399" max="14399" width="11.42578125" style="1007" customWidth="1"/>
    <col min="14400" max="14400" width="12.28515625" style="1007" customWidth="1"/>
    <col min="14401" max="14401" width="11.85546875" style="1007" customWidth="1"/>
    <col min="14402" max="14402" width="11.5703125" style="1007" bestFit="1" customWidth="1"/>
    <col min="14403" max="14403" width="12.140625" style="1007" customWidth="1"/>
    <col min="14404" max="14404" width="13" style="1007" customWidth="1"/>
    <col min="14405" max="14405" width="12.42578125" style="1007" customWidth="1"/>
    <col min="14406" max="14406" width="13.140625" style="1007" customWidth="1"/>
    <col min="14407" max="14409" width="11.5703125" style="1007" bestFit="1" customWidth="1"/>
    <col min="14410" max="14410" width="13.7109375" style="1007" bestFit="1" customWidth="1"/>
    <col min="14411" max="14411" width="11.5703125" style="1007" bestFit="1" customWidth="1"/>
    <col min="14412" max="14413" width="11.85546875" style="1007" customWidth="1"/>
    <col min="14414" max="14414" width="11.5703125" style="1007" bestFit="1" customWidth="1"/>
    <col min="14415" max="14415" width="12.140625" style="1007" customWidth="1"/>
    <col min="14416" max="14534" width="9.140625" style="1007" customWidth="1"/>
    <col min="14535" max="14535" width="56.42578125" style="1007" bestFit="1" customWidth="1"/>
    <col min="14536" max="14583" width="10.7109375" style="1007"/>
    <col min="14584" max="14584" width="56.42578125" style="1007" bestFit="1" customWidth="1"/>
    <col min="14585" max="14643" width="14" style="1007" customWidth="1"/>
    <col min="14644" max="14644" width="12.140625" style="1007" customWidth="1"/>
    <col min="14645" max="14645" width="12.42578125" style="1007" customWidth="1"/>
    <col min="14646" max="14646" width="11.28515625" style="1007" customWidth="1"/>
    <col min="14647" max="14647" width="12.7109375" style="1007" customWidth="1"/>
    <col min="14648" max="14648" width="11.42578125" style="1007" customWidth="1"/>
    <col min="14649" max="14649" width="12.5703125" style="1007" customWidth="1"/>
    <col min="14650" max="14654" width="11.5703125" style="1007" bestFit="1" customWidth="1"/>
    <col min="14655" max="14655" width="11.42578125" style="1007" customWidth="1"/>
    <col min="14656" max="14656" width="12.28515625" style="1007" customWidth="1"/>
    <col min="14657" max="14657" width="11.85546875" style="1007" customWidth="1"/>
    <col min="14658" max="14658" width="11.5703125" style="1007" bestFit="1" customWidth="1"/>
    <col min="14659" max="14659" width="12.140625" style="1007" customWidth="1"/>
    <col min="14660" max="14660" width="13" style="1007" customWidth="1"/>
    <col min="14661" max="14661" width="12.42578125" style="1007" customWidth="1"/>
    <col min="14662" max="14662" width="13.140625" style="1007" customWidth="1"/>
    <col min="14663" max="14665" width="11.5703125" style="1007" bestFit="1" customWidth="1"/>
    <col min="14666" max="14666" width="13.7109375" style="1007" bestFit="1" customWidth="1"/>
    <col min="14667" max="14667" width="11.5703125" style="1007" bestFit="1" customWidth="1"/>
    <col min="14668" max="14669" width="11.85546875" style="1007" customWidth="1"/>
    <col min="14670" max="14670" width="11.5703125" style="1007" bestFit="1" customWidth="1"/>
    <col min="14671" max="14671" width="12.140625" style="1007" customWidth="1"/>
    <col min="14672" max="14790" width="9.140625" style="1007" customWidth="1"/>
    <col min="14791" max="14791" width="56.42578125" style="1007" bestFit="1" customWidth="1"/>
    <col min="14792" max="14839" width="10.7109375" style="1007"/>
    <col min="14840" max="14840" width="56.42578125" style="1007" bestFit="1" customWidth="1"/>
    <col min="14841" max="14899" width="14" style="1007" customWidth="1"/>
    <col min="14900" max="14900" width="12.140625" style="1007" customWidth="1"/>
    <col min="14901" max="14901" width="12.42578125" style="1007" customWidth="1"/>
    <col min="14902" max="14902" width="11.28515625" style="1007" customWidth="1"/>
    <col min="14903" max="14903" width="12.7109375" style="1007" customWidth="1"/>
    <col min="14904" max="14904" width="11.42578125" style="1007" customWidth="1"/>
    <col min="14905" max="14905" width="12.5703125" style="1007" customWidth="1"/>
    <col min="14906" max="14910" width="11.5703125" style="1007" bestFit="1" customWidth="1"/>
    <col min="14911" max="14911" width="11.42578125" style="1007" customWidth="1"/>
    <col min="14912" max="14912" width="12.28515625" style="1007" customWidth="1"/>
    <col min="14913" max="14913" width="11.85546875" style="1007" customWidth="1"/>
    <col min="14914" max="14914" width="11.5703125" style="1007" bestFit="1" customWidth="1"/>
    <col min="14915" max="14915" width="12.140625" style="1007" customWidth="1"/>
    <col min="14916" max="14916" width="13" style="1007" customWidth="1"/>
    <col min="14917" max="14917" width="12.42578125" style="1007" customWidth="1"/>
    <col min="14918" max="14918" width="13.140625" style="1007" customWidth="1"/>
    <col min="14919" max="14921" width="11.5703125" style="1007" bestFit="1" customWidth="1"/>
    <col min="14922" max="14922" width="13.7109375" style="1007" bestFit="1" customWidth="1"/>
    <col min="14923" max="14923" width="11.5703125" style="1007" bestFit="1" customWidth="1"/>
    <col min="14924" max="14925" width="11.85546875" style="1007" customWidth="1"/>
    <col min="14926" max="14926" width="11.5703125" style="1007" bestFit="1" customWidth="1"/>
    <col min="14927" max="14927" width="12.140625" style="1007" customWidth="1"/>
    <col min="14928" max="15046" width="9.140625" style="1007" customWidth="1"/>
    <col min="15047" max="15047" width="56.42578125" style="1007" bestFit="1" customWidth="1"/>
    <col min="15048" max="15095" width="10.7109375" style="1007"/>
    <col min="15096" max="15096" width="56.42578125" style="1007" bestFit="1" customWidth="1"/>
    <col min="15097" max="15155" width="14" style="1007" customWidth="1"/>
    <col min="15156" max="15156" width="12.140625" style="1007" customWidth="1"/>
    <col min="15157" max="15157" width="12.42578125" style="1007" customWidth="1"/>
    <col min="15158" max="15158" width="11.28515625" style="1007" customWidth="1"/>
    <col min="15159" max="15159" width="12.7109375" style="1007" customWidth="1"/>
    <col min="15160" max="15160" width="11.42578125" style="1007" customWidth="1"/>
    <col min="15161" max="15161" width="12.5703125" style="1007" customWidth="1"/>
    <col min="15162" max="15166" width="11.5703125" style="1007" bestFit="1" customWidth="1"/>
    <col min="15167" max="15167" width="11.42578125" style="1007" customWidth="1"/>
    <col min="15168" max="15168" width="12.28515625" style="1007" customWidth="1"/>
    <col min="15169" max="15169" width="11.85546875" style="1007" customWidth="1"/>
    <col min="15170" max="15170" width="11.5703125" style="1007" bestFit="1" customWidth="1"/>
    <col min="15171" max="15171" width="12.140625" style="1007" customWidth="1"/>
    <col min="15172" max="15172" width="13" style="1007" customWidth="1"/>
    <col min="15173" max="15173" width="12.42578125" style="1007" customWidth="1"/>
    <col min="15174" max="15174" width="13.140625" style="1007" customWidth="1"/>
    <col min="15175" max="15177" width="11.5703125" style="1007" bestFit="1" customWidth="1"/>
    <col min="15178" max="15178" width="13.7109375" style="1007" bestFit="1" customWidth="1"/>
    <col min="15179" max="15179" width="11.5703125" style="1007" bestFit="1" customWidth="1"/>
    <col min="15180" max="15181" width="11.85546875" style="1007" customWidth="1"/>
    <col min="15182" max="15182" width="11.5703125" style="1007" bestFit="1" customWidth="1"/>
    <col min="15183" max="15183" width="12.140625" style="1007" customWidth="1"/>
    <col min="15184" max="15302" width="9.140625" style="1007" customWidth="1"/>
    <col min="15303" max="15303" width="56.42578125" style="1007" bestFit="1" customWidth="1"/>
    <col min="15304" max="15351" width="10.7109375" style="1007"/>
    <col min="15352" max="15352" width="56.42578125" style="1007" bestFit="1" customWidth="1"/>
    <col min="15353" max="15411" width="14" style="1007" customWidth="1"/>
    <col min="15412" max="15412" width="12.140625" style="1007" customWidth="1"/>
    <col min="15413" max="15413" width="12.42578125" style="1007" customWidth="1"/>
    <col min="15414" max="15414" width="11.28515625" style="1007" customWidth="1"/>
    <col min="15415" max="15415" width="12.7109375" style="1007" customWidth="1"/>
    <col min="15416" max="15416" width="11.42578125" style="1007" customWidth="1"/>
    <col min="15417" max="15417" width="12.5703125" style="1007" customWidth="1"/>
    <col min="15418" max="15422" width="11.5703125" style="1007" bestFit="1" customWidth="1"/>
    <col min="15423" max="15423" width="11.42578125" style="1007" customWidth="1"/>
    <col min="15424" max="15424" width="12.28515625" style="1007" customWidth="1"/>
    <col min="15425" max="15425" width="11.85546875" style="1007" customWidth="1"/>
    <col min="15426" max="15426" width="11.5703125" style="1007" bestFit="1" customWidth="1"/>
    <col min="15427" max="15427" width="12.140625" style="1007" customWidth="1"/>
    <col min="15428" max="15428" width="13" style="1007" customWidth="1"/>
    <col min="15429" max="15429" width="12.42578125" style="1007" customWidth="1"/>
    <col min="15430" max="15430" width="13.140625" style="1007" customWidth="1"/>
    <col min="15431" max="15433" width="11.5703125" style="1007" bestFit="1" customWidth="1"/>
    <col min="15434" max="15434" width="13.7109375" style="1007" bestFit="1" customWidth="1"/>
    <col min="15435" max="15435" width="11.5703125" style="1007" bestFit="1" customWidth="1"/>
    <col min="15436" max="15437" width="11.85546875" style="1007" customWidth="1"/>
    <col min="15438" max="15438" width="11.5703125" style="1007" bestFit="1" customWidth="1"/>
    <col min="15439" max="15439" width="12.140625" style="1007" customWidth="1"/>
    <col min="15440" max="15558" width="9.140625" style="1007" customWidth="1"/>
    <col min="15559" max="15559" width="56.42578125" style="1007" bestFit="1" customWidth="1"/>
    <col min="15560" max="15607" width="10.7109375" style="1007"/>
    <col min="15608" max="15608" width="56.42578125" style="1007" bestFit="1" customWidth="1"/>
    <col min="15609" max="15667" width="14" style="1007" customWidth="1"/>
    <col min="15668" max="15668" width="12.140625" style="1007" customWidth="1"/>
    <col min="15669" max="15669" width="12.42578125" style="1007" customWidth="1"/>
    <col min="15670" max="15670" width="11.28515625" style="1007" customWidth="1"/>
    <col min="15671" max="15671" width="12.7109375" style="1007" customWidth="1"/>
    <col min="15672" max="15672" width="11.42578125" style="1007" customWidth="1"/>
    <col min="15673" max="15673" width="12.5703125" style="1007" customWidth="1"/>
    <col min="15674" max="15678" width="11.5703125" style="1007" bestFit="1" customWidth="1"/>
    <col min="15679" max="15679" width="11.42578125" style="1007" customWidth="1"/>
    <col min="15680" max="15680" width="12.28515625" style="1007" customWidth="1"/>
    <col min="15681" max="15681" width="11.85546875" style="1007" customWidth="1"/>
    <col min="15682" max="15682" width="11.5703125" style="1007" bestFit="1" customWidth="1"/>
    <col min="15683" max="15683" width="12.140625" style="1007" customWidth="1"/>
    <col min="15684" max="15684" width="13" style="1007" customWidth="1"/>
    <col min="15685" max="15685" width="12.42578125" style="1007" customWidth="1"/>
    <col min="15686" max="15686" width="13.140625" style="1007" customWidth="1"/>
    <col min="15687" max="15689" width="11.5703125" style="1007" bestFit="1" customWidth="1"/>
    <col min="15690" max="15690" width="13.7109375" style="1007" bestFit="1" customWidth="1"/>
    <col min="15691" max="15691" width="11.5703125" style="1007" bestFit="1" customWidth="1"/>
    <col min="15692" max="15693" width="11.85546875" style="1007" customWidth="1"/>
    <col min="15694" max="15694" width="11.5703125" style="1007" bestFit="1" customWidth="1"/>
    <col min="15695" max="15695" width="12.140625" style="1007" customWidth="1"/>
    <col min="15696" max="15814" width="9.140625" style="1007" customWidth="1"/>
    <col min="15815" max="15815" width="56.42578125" style="1007" bestFit="1" customWidth="1"/>
    <col min="15816" max="15863" width="10.7109375" style="1007"/>
    <col min="15864" max="15864" width="56.42578125" style="1007" bestFit="1" customWidth="1"/>
    <col min="15865" max="15923" width="14" style="1007" customWidth="1"/>
    <col min="15924" max="15924" width="12.140625" style="1007" customWidth="1"/>
    <col min="15925" max="15925" width="12.42578125" style="1007" customWidth="1"/>
    <col min="15926" max="15926" width="11.28515625" style="1007" customWidth="1"/>
    <col min="15927" max="15927" width="12.7109375" style="1007" customWidth="1"/>
    <col min="15928" max="15928" width="11.42578125" style="1007" customWidth="1"/>
    <col min="15929" max="15929" width="12.5703125" style="1007" customWidth="1"/>
    <col min="15930" max="15934" width="11.5703125" style="1007" bestFit="1" customWidth="1"/>
    <col min="15935" max="15935" width="11.42578125" style="1007" customWidth="1"/>
    <col min="15936" max="15936" width="12.28515625" style="1007" customWidth="1"/>
    <col min="15937" max="15937" width="11.85546875" style="1007" customWidth="1"/>
    <col min="15938" max="15938" width="11.5703125" style="1007" bestFit="1" customWidth="1"/>
    <col min="15939" max="15939" width="12.140625" style="1007" customWidth="1"/>
    <col min="15940" max="15940" width="13" style="1007" customWidth="1"/>
    <col min="15941" max="15941" width="12.42578125" style="1007" customWidth="1"/>
    <col min="15942" max="15942" width="13.140625" style="1007" customWidth="1"/>
    <col min="15943" max="15945" width="11.5703125" style="1007" bestFit="1" customWidth="1"/>
    <col min="15946" max="15946" width="13.7109375" style="1007" bestFit="1" customWidth="1"/>
    <col min="15947" max="15947" width="11.5703125" style="1007" bestFit="1" customWidth="1"/>
    <col min="15948" max="15949" width="11.85546875" style="1007" customWidth="1"/>
    <col min="15950" max="15950" width="11.5703125" style="1007" bestFit="1" customWidth="1"/>
    <col min="15951" max="15951" width="12.140625" style="1007" customWidth="1"/>
    <col min="15952" max="16070" width="9.140625" style="1007" customWidth="1"/>
    <col min="16071" max="16071" width="56.42578125" style="1007" bestFit="1" customWidth="1"/>
    <col min="16072" max="16119" width="10.7109375" style="1007"/>
    <col min="16120" max="16120" width="56.42578125" style="1007" bestFit="1" customWidth="1"/>
    <col min="16121" max="16179" width="14" style="1007" customWidth="1"/>
    <col min="16180" max="16180" width="12.140625" style="1007" customWidth="1"/>
    <col min="16181" max="16181" width="12.42578125" style="1007" customWidth="1"/>
    <col min="16182" max="16182" width="11.28515625" style="1007" customWidth="1"/>
    <col min="16183" max="16183" width="12.7109375" style="1007" customWidth="1"/>
    <col min="16184" max="16184" width="11.42578125" style="1007" customWidth="1"/>
    <col min="16185" max="16185" width="12.5703125" style="1007" customWidth="1"/>
    <col min="16186" max="16190" width="11.5703125" style="1007" bestFit="1" customWidth="1"/>
    <col min="16191" max="16191" width="11.42578125" style="1007" customWidth="1"/>
    <col min="16192" max="16192" width="12.28515625" style="1007" customWidth="1"/>
    <col min="16193" max="16193" width="11.85546875" style="1007" customWidth="1"/>
    <col min="16194" max="16194" width="11.5703125" style="1007" bestFit="1" customWidth="1"/>
    <col min="16195" max="16195" width="12.140625" style="1007" customWidth="1"/>
    <col min="16196" max="16196" width="13" style="1007" customWidth="1"/>
    <col min="16197" max="16197" width="12.42578125" style="1007" customWidth="1"/>
    <col min="16198" max="16198" width="13.140625" style="1007" customWidth="1"/>
    <col min="16199" max="16201" width="11.5703125" style="1007" bestFit="1" customWidth="1"/>
    <col min="16202" max="16202" width="13.7109375" style="1007" bestFit="1" customWidth="1"/>
    <col min="16203" max="16203" width="11.5703125" style="1007" bestFit="1" customWidth="1"/>
    <col min="16204" max="16205" width="11.85546875" style="1007" customWidth="1"/>
    <col min="16206" max="16206" width="11.5703125" style="1007" bestFit="1" customWidth="1"/>
    <col min="16207" max="16207" width="12.140625" style="1007" customWidth="1"/>
    <col min="16208" max="16326" width="9.140625" style="1007" customWidth="1"/>
    <col min="16327" max="16327" width="56.42578125" style="1007" bestFit="1" customWidth="1"/>
    <col min="16328" max="16384" width="10.7109375" style="1007"/>
  </cols>
  <sheetData>
    <row r="1" spans="1:109" ht="25.5">
      <c r="A1" s="1172" t="s">
        <v>322</v>
      </c>
    </row>
    <row r="2" spans="1:109" s="1008" customFormat="1" ht="40.5" customHeight="1" thickBot="1">
      <c r="A2" s="2334" t="s">
        <v>1823</v>
      </c>
    </row>
    <row r="3" spans="1:109" s="1036" customFormat="1" ht="20.100000000000001" customHeight="1" thickBot="1">
      <c r="A3" s="2685" t="s">
        <v>1721</v>
      </c>
      <c r="B3" s="2806">
        <v>39448</v>
      </c>
      <c r="C3" s="2807">
        <v>39479</v>
      </c>
      <c r="D3" s="2807">
        <v>39508</v>
      </c>
      <c r="E3" s="2807">
        <v>39539</v>
      </c>
      <c r="F3" s="2807">
        <v>39569</v>
      </c>
      <c r="G3" s="2807">
        <v>39600</v>
      </c>
      <c r="H3" s="2807">
        <v>39630</v>
      </c>
      <c r="I3" s="2807">
        <v>39661</v>
      </c>
      <c r="J3" s="2807">
        <v>39692</v>
      </c>
      <c r="K3" s="2807">
        <v>39722</v>
      </c>
      <c r="L3" s="2807">
        <v>39753</v>
      </c>
      <c r="M3" s="2807">
        <v>39783</v>
      </c>
      <c r="N3" s="2807">
        <v>39814</v>
      </c>
      <c r="O3" s="2807">
        <v>39845</v>
      </c>
      <c r="P3" s="2807">
        <v>39873</v>
      </c>
      <c r="Q3" s="2807">
        <v>39904</v>
      </c>
      <c r="R3" s="2807">
        <v>39934</v>
      </c>
      <c r="S3" s="2807">
        <v>39965</v>
      </c>
      <c r="T3" s="2807">
        <v>39995</v>
      </c>
      <c r="U3" s="2807">
        <v>40026</v>
      </c>
      <c r="V3" s="2807">
        <v>40057</v>
      </c>
      <c r="W3" s="2807">
        <v>40087</v>
      </c>
      <c r="X3" s="2807">
        <v>40118</v>
      </c>
      <c r="Y3" s="2808">
        <v>40148</v>
      </c>
      <c r="Z3" s="2809">
        <v>40179</v>
      </c>
      <c r="AA3" s="2807">
        <v>40210</v>
      </c>
      <c r="AB3" s="2807">
        <v>40238</v>
      </c>
      <c r="AC3" s="2807">
        <v>40269</v>
      </c>
      <c r="AD3" s="2807">
        <v>40299</v>
      </c>
      <c r="AE3" s="2807">
        <v>40330</v>
      </c>
      <c r="AF3" s="2807">
        <v>40360</v>
      </c>
      <c r="AG3" s="2807">
        <v>40391</v>
      </c>
      <c r="AH3" s="2807">
        <v>40422</v>
      </c>
      <c r="AI3" s="2807">
        <v>40452</v>
      </c>
      <c r="AJ3" s="2807">
        <v>40483</v>
      </c>
      <c r="AK3" s="2807">
        <v>40513</v>
      </c>
      <c r="AL3" s="2807">
        <v>40544</v>
      </c>
      <c r="AM3" s="2807">
        <v>40575</v>
      </c>
      <c r="AN3" s="2807">
        <v>40603</v>
      </c>
      <c r="AO3" s="2807">
        <v>40634</v>
      </c>
      <c r="AP3" s="2807">
        <v>40664</v>
      </c>
      <c r="AQ3" s="2807">
        <v>40695</v>
      </c>
      <c r="AR3" s="2807">
        <v>40725</v>
      </c>
      <c r="AS3" s="2807">
        <v>40756</v>
      </c>
      <c r="AT3" s="2807">
        <v>40787</v>
      </c>
      <c r="AU3" s="2807">
        <v>40817</v>
      </c>
      <c r="AV3" s="2807">
        <v>40848</v>
      </c>
      <c r="AW3" s="2808">
        <v>40878</v>
      </c>
      <c r="AX3" s="2809">
        <v>40909</v>
      </c>
      <c r="AY3" s="2807">
        <v>40940</v>
      </c>
      <c r="AZ3" s="2807">
        <v>40969</v>
      </c>
      <c r="BA3" s="2807">
        <v>41000</v>
      </c>
      <c r="BB3" s="2807">
        <v>41030</v>
      </c>
      <c r="BC3" s="2807">
        <v>41061</v>
      </c>
      <c r="BD3" s="2807">
        <v>41091</v>
      </c>
      <c r="BE3" s="2807">
        <v>41122</v>
      </c>
      <c r="BF3" s="2807">
        <v>41153</v>
      </c>
      <c r="BG3" s="2807">
        <v>41183</v>
      </c>
      <c r="BH3" s="2807">
        <v>41214</v>
      </c>
      <c r="BI3" s="2807">
        <v>41244</v>
      </c>
      <c r="BJ3" s="2807">
        <v>41275</v>
      </c>
      <c r="BK3" s="2807">
        <v>41306</v>
      </c>
      <c r="BL3" s="2807">
        <v>41334</v>
      </c>
      <c r="BM3" s="2807">
        <v>41365</v>
      </c>
      <c r="BN3" s="2807">
        <v>41395</v>
      </c>
      <c r="BO3" s="2807">
        <v>41426</v>
      </c>
      <c r="BP3" s="2807">
        <v>41456</v>
      </c>
      <c r="BQ3" s="2807">
        <v>41487</v>
      </c>
      <c r="BR3" s="2808">
        <v>41530</v>
      </c>
      <c r="BS3" s="2807">
        <v>41560</v>
      </c>
      <c r="BT3" s="2807">
        <v>41591</v>
      </c>
      <c r="BU3" s="2808">
        <v>41621</v>
      </c>
      <c r="BV3" s="2807">
        <v>41640</v>
      </c>
      <c r="BW3" s="2807">
        <v>41671</v>
      </c>
      <c r="BX3" s="2810">
        <v>41699</v>
      </c>
      <c r="BY3" s="2810">
        <v>41730</v>
      </c>
      <c r="BZ3" s="2810">
        <v>41760</v>
      </c>
      <c r="CA3" s="2810">
        <v>41791</v>
      </c>
      <c r="CB3" s="2810">
        <v>41821</v>
      </c>
      <c r="CC3" s="2810">
        <v>41852</v>
      </c>
      <c r="CD3" s="2810">
        <v>41883</v>
      </c>
      <c r="CE3" s="2810">
        <v>41913</v>
      </c>
      <c r="CF3" s="2810">
        <v>41944</v>
      </c>
      <c r="CG3" s="2810">
        <v>41974</v>
      </c>
      <c r="CH3" s="2810">
        <v>42005</v>
      </c>
      <c r="CI3" s="2810">
        <v>42036</v>
      </c>
      <c r="CJ3" s="2810">
        <v>42064</v>
      </c>
      <c r="CK3" s="2810">
        <v>42095</v>
      </c>
      <c r="CL3" s="2810">
        <v>42125</v>
      </c>
      <c r="CM3" s="2810">
        <v>42156</v>
      </c>
      <c r="CN3" s="2810">
        <v>42186</v>
      </c>
      <c r="CO3" s="2810">
        <v>42217</v>
      </c>
      <c r="CP3" s="2810">
        <v>42248</v>
      </c>
      <c r="CQ3" s="2810">
        <v>42278</v>
      </c>
      <c r="CR3" s="2810">
        <v>42309</v>
      </c>
      <c r="CS3" s="2810">
        <v>42339</v>
      </c>
      <c r="CT3" s="2810">
        <v>42370</v>
      </c>
      <c r="CU3" s="2810">
        <v>42401</v>
      </c>
      <c r="CV3" s="2810">
        <v>42430</v>
      </c>
      <c r="CW3" s="2810">
        <v>42461</v>
      </c>
      <c r="CX3" s="2810">
        <v>42491</v>
      </c>
      <c r="CY3" s="2810">
        <v>42522</v>
      </c>
      <c r="CZ3" s="2810">
        <v>42552</v>
      </c>
      <c r="DA3" s="2810">
        <v>42583</v>
      </c>
      <c r="DB3" s="2810">
        <v>42614</v>
      </c>
      <c r="DC3" s="2810">
        <v>42644</v>
      </c>
      <c r="DD3" s="2810">
        <v>42675</v>
      </c>
      <c r="DE3" s="2810">
        <v>42705</v>
      </c>
    </row>
    <row r="4" spans="1:109" s="1036" customFormat="1" ht="20.100000000000001" customHeight="1">
      <c r="A4" s="2811"/>
      <c r="B4" s="2812"/>
      <c r="C4" s="2813"/>
      <c r="D4" s="2813"/>
      <c r="E4" s="2813"/>
      <c r="F4" s="2813"/>
      <c r="G4" s="2813"/>
      <c r="H4" s="2813"/>
      <c r="I4" s="2813"/>
      <c r="J4" s="2813"/>
      <c r="K4" s="2813"/>
      <c r="L4" s="2813"/>
      <c r="M4" s="2813"/>
      <c r="N4" s="2813"/>
      <c r="O4" s="2813"/>
      <c r="P4" s="2813"/>
      <c r="Q4" s="2813"/>
      <c r="R4" s="2813"/>
      <c r="S4" s="2813"/>
      <c r="T4" s="2813"/>
      <c r="U4" s="2813"/>
      <c r="V4" s="2813"/>
      <c r="W4" s="2813"/>
      <c r="X4" s="2813"/>
      <c r="Y4" s="2814"/>
      <c r="Z4" s="2815"/>
      <c r="AA4" s="2813"/>
      <c r="AB4" s="2813"/>
      <c r="AC4" s="2813"/>
      <c r="AD4" s="2813"/>
      <c r="AE4" s="2813"/>
      <c r="AF4" s="2813"/>
      <c r="AG4" s="2813"/>
      <c r="AH4" s="2813"/>
      <c r="AI4" s="2813"/>
      <c r="AJ4" s="2813"/>
      <c r="AK4" s="2813"/>
      <c r="AL4" s="2813"/>
      <c r="AM4" s="2813"/>
      <c r="AN4" s="2813"/>
      <c r="AO4" s="2813"/>
      <c r="AP4" s="2813"/>
      <c r="AQ4" s="2813"/>
      <c r="AR4" s="2813"/>
      <c r="AS4" s="2813"/>
      <c r="AT4" s="2813"/>
      <c r="AU4" s="2813"/>
      <c r="AV4" s="2813"/>
      <c r="AW4" s="2814"/>
      <c r="AX4" s="2815"/>
      <c r="AY4" s="2813"/>
      <c r="AZ4" s="2813"/>
      <c r="BA4" s="2813"/>
      <c r="BB4" s="2813"/>
      <c r="BC4" s="2816"/>
      <c r="BD4" s="2813"/>
      <c r="BE4" s="2813"/>
      <c r="BF4" s="2813"/>
      <c r="BG4" s="2817"/>
      <c r="BH4" s="2818"/>
      <c r="BI4" s="2819"/>
      <c r="BJ4" s="2819"/>
      <c r="BK4" s="2819"/>
      <c r="BL4" s="2819"/>
      <c r="BM4" s="2819"/>
      <c r="BN4" s="2819"/>
      <c r="BO4" s="2819"/>
      <c r="BP4" s="2819"/>
      <c r="BQ4" s="2819"/>
      <c r="BR4" s="2820"/>
      <c r="BS4" s="2817"/>
      <c r="BT4" s="2817"/>
      <c r="BU4" s="2821"/>
      <c r="BV4" s="2822"/>
      <c r="BW4" s="2817"/>
      <c r="BX4" s="2818"/>
      <c r="BY4" s="2819"/>
      <c r="BZ4" s="2817"/>
      <c r="CA4" s="2819"/>
      <c r="CB4" s="2817"/>
      <c r="CC4" s="2819"/>
      <c r="CD4" s="2817"/>
      <c r="CE4" s="2819"/>
      <c r="CF4" s="2817"/>
      <c r="CG4" s="2819"/>
      <c r="CH4" s="2817"/>
      <c r="CI4" s="2817"/>
      <c r="CJ4" s="2817"/>
      <c r="CK4" s="2822"/>
      <c r="CL4" s="2817"/>
      <c r="CM4" s="2817"/>
      <c r="CN4" s="2822"/>
      <c r="CO4" s="2817"/>
      <c r="CP4" s="2818"/>
      <c r="CQ4" s="2818"/>
      <c r="CR4" s="2818"/>
      <c r="CS4" s="2818"/>
      <c r="CT4" s="2818"/>
      <c r="CU4" s="2818"/>
      <c r="CV4" s="2818"/>
      <c r="CW4" s="2818"/>
      <c r="CX4" s="2818"/>
      <c r="CY4" s="2818"/>
      <c r="CZ4" s="2818"/>
      <c r="DA4" s="2818"/>
      <c r="DB4" s="2818"/>
      <c r="DC4" s="2818"/>
      <c r="DD4" s="2818"/>
      <c r="DE4" s="2818"/>
    </row>
    <row r="5" spans="1:109" s="2280" customFormat="1" ht="20.100000000000001" customHeight="1">
      <c r="A5" s="2690" t="s">
        <v>1824</v>
      </c>
      <c r="B5" s="2823">
        <v>1976.3585027300001</v>
      </c>
      <c r="C5" s="2824">
        <v>1894.1787399</v>
      </c>
      <c r="D5" s="2824">
        <v>1568.3624761600001</v>
      </c>
      <c r="E5" s="2824">
        <v>2355.75564136</v>
      </c>
      <c r="F5" s="2824">
        <v>2846.1839038499998</v>
      </c>
      <c r="G5" s="2824">
        <v>2136.6785159599999</v>
      </c>
      <c r="H5" s="2824">
        <v>2947.7536067699998</v>
      </c>
      <c r="I5" s="2824">
        <v>2490.0602212100002</v>
      </c>
      <c r="J5" s="2824">
        <v>2083.51474465</v>
      </c>
      <c r="K5" s="2824">
        <v>3628.6804227399998</v>
      </c>
      <c r="L5" s="2824">
        <v>2621.8907754400002</v>
      </c>
      <c r="M5" s="2824">
        <v>3599.3756059299999</v>
      </c>
      <c r="N5" s="2824">
        <v>3463.1719516100002</v>
      </c>
      <c r="O5" s="2824">
        <v>2841.5024311400002</v>
      </c>
      <c r="P5" s="2824">
        <v>2443.31779671</v>
      </c>
      <c r="Q5" s="2824">
        <v>1568.9935657000001</v>
      </c>
      <c r="R5" s="2824">
        <v>1982.1243757</v>
      </c>
      <c r="S5" s="2824">
        <v>1533.75817519</v>
      </c>
      <c r="T5" s="2824">
        <v>2073.60836053</v>
      </c>
      <c r="U5" s="2824">
        <v>1267.0713143</v>
      </c>
      <c r="V5" s="2824">
        <v>1518.60956526</v>
      </c>
      <c r="W5" s="2824">
        <v>1529.90435372</v>
      </c>
      <c r="X5" s="2824">
        <v>1873.0329763499999</v>
      </c>
      <c r="Y5" s="2825">
        <v>1796.8567740000001</v>
      </c>
      <c r="Z5" s="2826">
        <v>1794.5828079100002</v>
      </c>
      <c r="AA5" s="2824">
        <v>1555.7379555299999</v>
      </c>
      <c r="AB5" s="2824">
        <v>2064.6328469999999</v>
      </c>
      <c r="AC5" s="2824">
        <v>1893.8300416500001</v>
      </c>
      <c r="AD5" s="2824">
        <v>1999.3310438699998</v>
      </c>
      <c r="AE5" s="2824">
        <v>2060.4814148199998</v>
      </c>
      <c r="AF5" s="2824">
        <v>2072.0173181</v>
      </c>
      <c r="AG5" s="2824">
        <v>1876.39703224</v>
      </c>
      <c r="AH5" s="2824">
        <v>2815.7189400799998</v>
      </c>
      <c r="AI5" s="2824">
        <v>2221.8797035500002</v>
      </c>
      <c r="AJ5" s="2824">
        <v>1911.0289284300002</v>
      </c>
      <c r="AK5" s="2824">
        <v>2077.7862912599999</v>
      </c>
      <c r="AL5" s="2824">
        <v>2271.2493306700007</v>
      </c>
      <c r="AM5" s="2824">
        <v>1393.64970279</v>
      </c>
      <c r="AN5" s="2824">
        <v>2213.5775574499999</v>
      </c>
      <c r="AO5" s="2824">
        <v>2758.20633937</v>
      </c>
      <c r="AP5" s="2824">
        <v>2473.7324102199996</v>
      </c>
      <c r="AQ5" s="2824">
        <v>2679.3517164999998</v>
      </c>
      <c r="AR5" s="2824">
        <v>2725.2571750300003</v>
      </c>
      <c r="AS5" s="2824">
        <v>3337.7045477199999</v>
      </c>
      <c r="AT5" s="2824">
        <v>4256.5249180300007</v>
      </c>
      <c r="AU5" s="2824">
        <v>2948.4911236200001</v>
      </c>
      <c r="AV5" s="2824">
        <v>2157.14767411</v>
      </c>
      <c r="AW5" s="2825">
        <v>2697.86100971</v>
      </c>
      <c r="AX5" s="2826">
        <v>2254.7447722399997</v>
      </c>
      <c r="AY5" s="2824">
        <v>3171.8391081599998</v>
      </c>
      <c r="AZ5" s="2824">
        <v>2705.9452818799996</v>
      </c>
      <c r="BA5" s="2824">
        <v>2374.6429658800002</v>
      </c>
      <c r="BB5" s="2824">
        <v>2397.3991712500001</v>
      </c>
      <c r="BC5" s="2827">
        <v>2991.0908837800007</v>
      </c>
      <c r="BD5" s="2824">
        <v>2134.9328963199996</v>
      </c>
      <c r="BE5" s="2824">
        <v>2202.13298588</v>
      </c>
      <c r="BF5" s="2824">
        <v>1906.8692764299999</v>
      </c>
      <c r="BG5" s="2824">
        <v>2137.8593237100004</v>
      </c>
      <c r="BH5" s="2827">
        <v>2096.5664857199999</v>
      </c>
      <c r="BI5" s="2824">
        <v>2182.6501648899998</v>
      </c>
      <c r="BJ5" s="2824">
        <v>2423.0414589400002</v>
      </c>
      <c r="BK5" s="2824">
        <v>2151.99229999</v>
      </c>
      <c r="BL5" s="2824">
        <v>2054.62040454</v>
      </c>
      <c r="BM5" s="2824">
        <v>2626.7724503000004</v>
      </c>
      <c r="BN5" s="2824">
        <v>2528.4339015999999</v>
      </c>
      <c r="BO5" s="2824">
        <v>2475.2632419299998</v>
      </c>
      <c r="BP5" s="2824">
        <v>3197.4394392300001</v>
      </c>
      <c r="BQ5" s="2824">
        <v>1610.7670504499999</v>
      </c>
      <c r="BR5" s="2824">
        <v>2241.7863606700002</v>
      </c>
      <c r="BS5" s="2824">
        <v>2120.0434138599999</v>
      </c>
      <c r="BT5" s="2824">
        <v>2430.7179718499997</v>
      </c>
      <c r="BU5" s="2825">
        <v>2238.1938020399998</v>
      </c>
      <c r="BV5" s="2828">
        <v>2967.0328473599998</v>
      </c>
      <c r="BW5" s="2824">
        <v>2821.4466049799998</v>
      </c>
      <c r="BX5" s="2827">
        <v>3069.61930975</v>
      </c>
      <c r="BY5" s="2824">
        <v>2595.2443813700002</v>
      </c>
      <c r="BZ5" s="2824">
        <v>2549.84635867</v>
      </c>
      <c r="CA5" s="2824">
        <v>2627.8236683</v>
      </c>
      <c r="CB5" s="2824">
        <v>2542.6614729600001</v>
      </c>
      <c r="CC5" s="2824">
        <v>3102.79105686</v>
      </c>
      <c r="CD5" s="2824">
        <v>2925.6928447099999</v>
      </c>
      <c r="CE5" s="2824">
        <v>3339.6682278200001</v>
      </c>
      <c r="CF5" s="2824">
        <v>3266.6943935300001</v>
      </c>
      <c r="CG5" s="2824">
        <v>2393.46876406</v>
      </c>
      <c r="CH5" s="2824">
        <v>3173.47</v>
      </c>
      <c r="CI5" s="2824">
        <v>3237.55</v>
      </c>
      <c r="CJ5" s="2824">
        <v>2017.04</v>
      </c>
      <c r="CK5" s="2828">
        <v>1985.8580745200002</v>
      </c>
      <c r="CL5" s="2824">
        <v>2363.9107611300001</v>
      </c>
      <c r="CM5" s="2824">
        <v>2437.7462360599998</v>
      </c>
      <c r="CN5" s="2828">
        <v>2437.7462360599998</v>
      </c>
      <c r="CO5" s="2824">
        <v>1791.82756597</v>
      </c>
      <c r="CP5" s="2827">
        <v>1264.39662735</v>
      </c>
      <c r="CQ5" s="2827">
        <v>1501.8109161800003</v>
      </c>
      <c r="CR5" s="2827">
        <v>1998.3114732200004</v>
      </c>
      <c r="CS5" s="2827">
        <v>1538.5601637700001</v>
      </c>
      <c r="CT5" s="2827">
        <v>1679.8543227</v>
      </c>
      <c r="CU5" s="2827">
        <v>1075.98264986</v>
      </c>
      <c r="CV5" s="2827">
        <v>1536.8988697100001</v>
      </c>
      <c r="CW5" s="2827">
        <v>1162.88573034</v>
      </c>
      <c r="CX5" s="2827">
        <v>826.93971902999999</v>
      </c>
      <c r="CY5" s="2827">
        <v>2604.9730575900003</v>
      </c>
      <c r="CZ5" s="2827">
        <v>1701.77</v>
      </c>
      <c r="DA5" s="2827">
        <v>1584.78</v>
      </c>
      <c r="DB5" s="2827">
        <v>1601.93</v>
      </c>
      <c r="DC5" s="2827">
        <v>854.44791552999993</v>
      </c>
      <c r="DD5" s="2827">
        <v>1531.3222604499997</v>
      </c>
      <c r="DE5" s="2827">
        <v>1340.8135767799999</v>
      </c>
    </row>
    <row r="6" spans="1:109" s="2280" customFormat="1" ht="20.100000000000001" customHeight="1">
      <c r="A6" s="2690"/>
      <c r="B6" s="2829"/>
      <c r="C6" s="1026"/>
      <c r="D6" s="1026"/>
      <c r="E6" s="1026"/>
      <c r="F6" s="1026"/>
      <c r="G6" s="1026"/>
      <c r="H6" s="1026"/>
      <c r="I6" s="1026"/>
      <c r="J6" s="1026"/>
      <c r="K6" s="1026"/>
      <c r="L6" s="1026"/>
      <c r="M6" s="1026"/>
      <c r="N6" s="1026"/>
      <c r="O6" s="1026"/>
      <c r="P6" s="1026"/>
      <c r="Q6" s="1026"/>
      <c r="R6" s="1026"/>
      <c r="S6" s="1026"/>
      <c r="T6" s="1026"/>
      <c r="U6" s="1026"/>
      <c r="V6" s="1026"/>
      <c r="W6" s="1026"/>
      <c r="X6" s="1026"/>
      <c r="Y6" s="1027"/>
      <c r="Z6" s="1028"/>
      <c r="AA6" s="1026"/>
      <c r="AB6" s="1026"/>
      <c r="AC6" s="1026"/>
      <c r="AD6" s="1026"/>
      <c r="AE6" s="1026"/>
      <c r="AF6" s="1026"/>
      <c r="AG6" s="1026"/>
      <c r="AH6" s="1026"/>
      <c r="AI6" s="1026"/>
      <c r="AJ6" s="1026"/>
      <c r="AK6" s="1026"/>
      <c r="AL6" s="1026"/>
      <c r="AM6" s="1026"/>
      <c r="AN6" s="1026"/>
      <c r="AO6" s="1026"/>
      <c r="AP6" s="1026"/>
      <c r="AQ6" s="1026"/>
      <c r="AR6" s="1026"/>
      <c r="AS6" s="1026"/>
      <c r="AT6" s="1026"/>
      <c r="AU6" s="1026"/>
      <c r="AV6" s="1026"/>
      <c r="AW6" s="1027"/>
      <c r="AX6" s="1028"/>
      <c r="AY6" s="1026"/>
      <c r="AZ6" s="1026"/>
      <c r="BA6" s="1026"/>
      <c r="BB6" s="1026"/>
      <c r="BC6" s="2830"/>
      <c r="BD6" s="1026"/>
      <c r="BE6" s="1026"/>
      <c r="BF6" s="1026"/>
      <c r="BG6" s="2831"/>
      <c r="BH6" s="2827"/>
      <c r="BI6" s="2824"/>
      <c r="BJ6" s="2832"/>
      <c r="BK6" s="2832"/>
      <c r="BL6" s="2832"/>
      <c r="BM6" s="2832"/>
      <c r="BN6" s="2832"/>
      <c r="BO6" s="2832"/>
      <c r="BP6" s="2832"/>
      <c r="BQ6" s="2832"/>
      <c r="BR6" s="2832"/>
      <c r="BS6" s="2832"/>
      <c r="BT6" s="2832"/>
      <c r="BU6" s="2833"/>
      <c r="BV6" s="2828"/>
      <c r="BW6" s="2824"/>
      <c r="BX6" s="2827"/>
      <c r="BY6" s="2824"/>
      <c r="BZ6" s="2824"/>
      <c r="CA6" s="2824"/>
      <c r="CB6" s="2824"/>
      <c r="CC6" s="2824"/>
      <c r="CD6" s="2824"/>
      <c r="CE6" s="2824"/>
      <c r="CF6" s="2824"/>
      <c r="CG6" s="2824"/>
      <c r="CH6" s="2824"/>
      <c r="CI6" s="2824"/>
      <c r="CJ6" s="2824"/>
      <c r="CK6" s="2828"/>
      <c r="CL6" s="2824"/>
      <c r="CM6" s="2824"/>
      <c r="CN6" s="2828"/>
      <c r="CO6" s="2824"/>
      <c r="CP6" s="2827"/>
      <c r="CQ6" s="2827"/>
      <c r="CR6" s="2827"/>
      <c r="CS6" s="2827"/>
      <c r="CT6" s="2827"/>
      <c r="CU6" s="2827"/>
      <c r="CV6" s="2827"/>
      <c r="CW6" s="2827"/>
      <c r="CX6" s="2827"/>
      <c r="CY6" s="2827"/>
      <c r="CZ6" s="2827"/>
      <c r="DA6" s="2827"/>
      <c r="DB6" s="2827"/>
      <c r="DC6" s="2827"/>
      <c r="DD6" s="2827"/>
      <c r="DE6" s="2827"/>
    </row>
    <row r="7" spans="1:109" ht="20.100000000000001" customHeight="1">
      <c r="A7" s="2773" t="s">
        <v>1825</v>
      </c>
      <c r="B7" s="2829">
        <v>1001.4464779800001</v>
      </c>
      <c r="C7" s="1026">
        <v>702.09789191999994</v>
      </c>
      <c r="D7" s="1026">
        <v>668.98994052000012</v>
      </c>
      <c r="E7" s="1026">
        <v>803.95539927999994</v>
      </c>
      <c r="F7" s="1026">
        <v>1683.3886395299999</v>
      </c>
      <c r="G7" s="1026">
        <v>702.50248025999997</v>
      </c>
      <c r="H7" s="1026">
        <v>842.08488005999993</v>
      </c>
      <c r="I7" s="1026">
        <v>759.51732349999997</v>
      </c>
      <c r="J7" s="1026">
        <v>570.78485563000004</v>
      </c>
      <c r="K7" s="1026">
        <v>1113.4423408499999</v>
      </c>
      <c r="L7" s="1026">
        <v>764.74328379999997</v>
      </c>
      <c r="M7" s="1026">
        <v>939.55238178000002</v>
      </c>
      <c r="N7" s="1026">
        <v>954.89451758000007</v>
      </c>
      <c r="O7" s="1026">
        <v>1032.6673837400001</v>
      </c>
      <c r="P7" s="1026">
        <v>859.2751624</v>
      </c>
      <c r="Q7" s="1026">
        <v>560.32013502999996</v>
      </c>
      <c r="R7" s="1026">
        <v>657.60023762000003</v>
      </c>
      <c r="S7" s="1026">
        <v>439.04912631999997</v>
      </c>
      <c r="T7" s="1026">
        <v>596.08832417999997</v>
      </c>
      <c r="U7" s="1026">
        <v>282.55442419000008</v>
      </c>
      <c r="V7" s="1026">
        <v>440.52170127999995</v>
      </c>
      <c r="W7" s="1026">
        <v>382.98343024000002</v>
      </c>
      <c r="X7" s="1026">
        <v>566.80996076999998</v>
      </c>
      <c r="Y7" s="1027">
        <v>518.99805953999999</v>
      </c>
      <c r="Z7" s="1028">
        <v>458.32361163000002</v>
      </c>
      <c r="AA7" s="1026">
        <v>363.68572302999996</v>
      </c>
      <c r="AB7" s="1026">
        <v>503.94265954000002</v>
      </c>
      <c r="AC7" s="1026">
        <v>435.10663481</v>
      </c>
      <c r="AD7" s="1026">
        <v>413.77130908999999</v>
      </c>
      <c r="AE7" s="1026">
        <v>583.16363072000001</v>
      </c>
      <c r="AF7" s="1026">
        <v>518.10181660000001</v>
      </c>
      <c r="AG7" s="1026">
        <v>484.945626</v>
      </c>
      <c r="AH7" s="1026">
        <v>683.90663174999997</v>
      </c>
      <c r="AI7" s="1026">
        <v>698.16814427999998</v>
      </c>
      <c r="AJ7" s="1026">
        <v>539.4919486</v>
      </c>
      <c r="AK7" s="1026">
        <v>619.67082119000008</v>
      </c>
      <c r="AL7" s="1026">
        <v>599.01170336999996</v>
      </c>
      <c r="AM7" s="1026">
        <v>367.81488775000003</v>
      </c>
      <c r="AN7" s="1026">
        <v>572.61070112000004</v>
      </c>
      <c r="AO7" s="1026">
        <v>597.81994477000001</v>
      </c>
      <c r="AP7" s="1026">
        <v>603.81059157000004</v>
      </c>
      <c r="AQ7" s="1026">
        <v>646.37771527999996</v>
      </c>
      <c r="AR7" s="1026">
        <v>543.83042111999998</v>
      </c>
      <c r="AS7" s="1026">
        <v>790.14792382000007</v>
      </c>
      <c r="AT7" s="1026">
        <v>667.40329683000004</v>
      </c>
      <c r="AU7" s="1026">
        <v>807.22784376999994</v>
      </c>
      <c r="AV7" s="1026">
        <v>662.36351349000006</v>
      </c>
      <c r="AW7" s="1027">
        <v>728.47409684000002</v>
      </c>
      <c r="AX7" s="1028">
        <v>521.34606868000003</v>
      </c>
      <c r="AY7" s="1026">
        <v>921.78216485999997</v>
      </c>
      <c r="AZ7" s="1026">
        <v>621.60970570000006</v>
      </c>
      <c r="BA7" s="1026">
        <v>552.64256649000004</v>
      </c>
      <c r="BB7" s="1026">
        <v>610.66542127999992</v>
      </c>
      <c r="BC7" s="2830">
        <v>788.30160970000009</v>
      </c>
      <c r="BD7" s="1026">
        <v>555.37865614999998</v>
      </c>
      <c r="BE7" s="1026">
        <v>639.37446115</v>
      </c>
      <c r="BF7" s="1026">
        <v>517.77141197000003</v>
      </c>
      <c r="BG7" s="1026">
        <v>568.58333646000006</v>
      </c>
      <c r="BH7" s="2830">
        <v>657.92402140000002</v>
      </c>
      <c r="BI7" s="1026">
        <v>592.27659777999997</v>
      </c>
      <c r="BJ7" s="1026">
        <v>573.34386141999994</v>
      </c>
      <c r="BK7" s="2832">
        <v>604.86951004999992</v>
      </c>
      <c r="BL7" s="2832">
        <v>672.54528712000001</v>
      </c>
      <c r="BM7" s="2832">
        <v>722.47272573999999</v>
      </c>
      <c r="BN7" s="2832">
        <v>712.27006403999997</v>
      </c>
      <c r="BO7" s="2832">
        <v>702.51086662</v>
      </c>
      <c r="BP7" s="2832">
        <v>1019.60210923</v>
      </c>
      <c r="BQ7" s="2832">
        <v>524.45926716000008</v>
      </c>
      <c r="BR7" s="2832">
        <v>709.47319358000004</v>
      </c>
      <c r="BS7" s="2832">
        <v>707.37713452000003</v>
      </c>
      <c r="BT7" s="2832">
        <v>711.98279036999998</v>
      </c>
      <c r="BU7" s="2833">
        <v>786.47878217999994</v>
      </c>
      <c r="BV7" s="2834">
        <v>809.57924864999995</v>
      </c>
      <c r="BW7" s="1026">
        <v>732.33085172000006</v>
      </c>
      <c r="BX7" s="2830">
        <v>859.20763748000002</v>
      </c>
      <c r="BY7" s="1026">
        <v>793.57191935000003</v>
      </c>
      <c r="BZ7" s="1026">
        <v>712.03318389999993</v>
      </c>
      <c r="CA7" s="1026">
        <v>754.92137094000009</v>
      </c>
      <c r="CB7" s="1026">
        <v>691.51570541000001</v>
      </c>
      <c r="CC7" s="1026">
        <v>823.02135934</v>
      </c>
      <c r="CD7" s="1026">
        <v>910.07766802000003</v>
      </c>
      <c r="CE7" s="1026">
        <v>1021.1207494</v>
      </c>
      <c r="CF7" s="1026">
        <v>1106.4005855099999</v>
      </c>
      <c r="CG7" s="1026">
        <v>941.54679712999996</v>
      </c>
      <c r="CH7" s="1026">
        <v>836.49</v>
      </c>
      <c r="CI7" s="1026">
        <v>1047.8599999999999</v>
      </c>
      <c r="CJ7" s="1026">
        <v>592.9</v>
      </c>
      <c r="CK7" s="2834">
        <v>632.61401833000002</v>
      </c>
      <c r="CL7" s="1026">
        <v>662.30517012999996</v>
      </c>
      <c r="CM7" s="1026">
        <v>720.98231672999998</v>
      </c>
      <c r="CN7" s="2834">
        <v>720.98231672999998</v>
      </c>
      <c r="CO7" s="1026">
        <v>561.40681360000008</v>
      </c>
      <c r="CP7" s="2830">
        <v>439.41332108999995</v>
      </c>
      <c r="CQ7" s="2830">
        <v>639.92218346000004</v>
      </c>
      <c r="CR7" s="2830">
        <v>651.92824710000002</v>
      </c>
      <c r="CS7" s="2830">
        <v>553.70015608000006</v>
      </c>
      <c r="CT7" s="2830">
        <v>585.56961364999995</v>
      </c>
      <c r="CU7" s="2830">
        <v>403.85787703</v>
      </c>
      <c r="CV7" s="2830">
        <v>495.89345357000002</v>
      </c>
      <c r="CW7" s="2830">
        <v>413.89157986000004</v>
      </c>
      <c r="CX7" s="2830">
        <v>310.70421069999998</v>
      </c>
      <c r="CY7" s="2830">
        <v>762.16826841</v>
      </c>
      <c r="CZ7" s="2830">
        <v>663.03</v>
      </c>
      <c r="DA7" s="2830">
        <v>409.49</v>
      </c>
      <c r="DB7" s="2830">
        <v>523.01</v>
      </c>
      <c r="DC7" s="2830">
        <v>308.98828820999995</v>
      </c>
      <c r="DD7" s="2830">
        <v>538.29565372000002</v>
      </c>
      <c r="DE7" s="2830">
        <v>601.18677439999999</v>
      </c>
    </row>
    <row r="8" spans="1:109" ht="20.100000000000001" customHeight="1">
      <c r="A8" s="2773" t="s">
        <v>1826</v>
      </c>
      <c r="B8" s="2829">
        <v>245.10181313999999</v>
      </c>
      <c r="C8" s="1026">
        <v>217.40755177</v>
      </c>
      <c r="D8" s="1026">
        <v>173.92055066999998</v>
      </c>
      <c r="E8" s="1026">
        <v>223.13983736</v>
      </c>
      <c r="F8" s="1026">
        <v>233.64159280999999</v>
      </c>
      <c r="G8" s="1026">
        <v>272.93310587000002</v>
      </c>
      <c r="H8" s="1026">
        <v>351.30285149000002</v>
      </c>
      <c r="I8" s="1026">
        <v>367.80658013999999</v>
      </c>
      <c r="J8" s="1026">
        <v>321.28201605999999</v>
      </c>
      <c r="K8" s="1026">
        <v>448.15635911000004</v>
      </c>
      <c r="L8" s="1026">
        <v>454.51900336</v>
      </c>
      <c r="M8" s="1026">
        <v>665.28858071000002</v>
      </c>
      <c r="N8" s="1026">
        <v>378.05370816000004</v>
      </c>
      <c r="O8" s="1026">
        <v>390.34002581999999</v>
      </c>
      <c r="P8" s="1026">
        <v>266.24987702000004</v>
      </c>
      <c r="Q8" s="1026">
        <v>242.75714765999999</v>
      </c>
      <c r="R8" s="1026">
        <v>277.48222269999997</v>
      </c>
      <c r="S8" s="1026">
        <v>225.88334658000002</v>
      </c>
      <c r="T8" s="1026">
        <v>326.70596427999999</v>
      </c>
      <c r="U8" s="1026">
        <v>289.48293869000003</v>
      </c>
      <c r="V8" s="1026">
        <v>240.29265197999999</v>
      </c>
      <c r="W8" s="1026">
        <v>295.93535419</v>
      </c>
      <c r="X8" s="1026">
        <v>299.37847051</v>
      </c>
      <c r="Y8" s="1027">
        <v>273.67763198</v>
      </c>
      <c r="Z8" s="1028">
        <v>334.4441639800001</v>
      </c>
      <c r="AA8" s="1026">
        <v>197.10625941000001</v>
      </c>
      <c r="AB8" s="1026">
        <v>333.59716988999998</v>
      </c>
      <c r="AC8" s="1026">
        <v>372.38264269000001</v>
      </c>
      <c r="AD8" s="1026">
        <v>412.43966709</v>
      </c>
      <c r="AE8" s="1026">
        <v>319.14188912000003</v>
      </c>
      <c r="AF8" s="1026">
        <v>416.25540802999996</v>
      </c>
      <c r="AG8" s="1026">
        <v>358.11813992000003</v>
      </c>
      <c r="AH8" s="1026">
        <v>668.31353946000002</v>
      </c>
      <c r="AI8" s="1026">
        <v>390.06860224000002</v>
      </c>
      <c r="AJ8" s="1026">
        <v>309.87938826999999</v>
      </c>
      <c r="AK8" s="1026">
        <v>367.85345939999991</v>
      </c>
      <c r="AL8" s="1026">
        <v>351.70408019000001</v>
      </c>
      <c r="AM8" s="1026">
        <v>300.31754451999996</v>
      </c>
      <c r="AN8" s="1026">
        <v>453.87113463999998</v>
      </c>
      <c r="AO8" s="1026">
        <v>571.74786025000003</v>
      </c>
      <c r="AP8" s="1026">
        <v>304.03406882000002</v>
      </c>
      <c r="AQ8" s="1026">
        <v>458.06160699000009</v>
      </c>
      <c r="AR8" s="1026">
        <v>475.33579053</v>
      </c>
      <c r="AS8" s="1026">
        <v>614.54631527999993</v>
      </c>
      <c r="AT8" s="1026">
        <v>401.22035072000006</v>
      </c>
      <c r="AU8" s="1026">
        <v>624.37435149999999</v>
      </c>
      <c r="AV8" s="1026">
        <v>320.33243166000005</v>
      </c>
      <c r="AW8" s="1027">
        <v>374.47065101999999</v>
      </c>
      <c r="AX8" s="1028">
        <v>475.56220616000002</v>
      </c>
      <c r="AY8" s="1026">
        <v>436.68790661000003</v>
      </c>
      <c r="AZ8" s="1026">
        <v>487.79014531999997</v>
      </c>
      <c r="BA8" s="1026">
        <v>394.20416017000002</v>
      </c>
      <c r="BB8" s="1026">
        <v>542.94237551000003</v>
      </c>
      <c r="BC8" s="2830">
        <v>654.66917902</v>
      </c>
      <c r="BD8" s="1026">
        <v>389.95521110999999</v>
      </c>
      <c r="BE8" s="1026">
        <v>401.37832976999999</v>
      </c>
      <c r="BF8" s="1026">
        <v>393.40664650999997</v>
      </c>
      <c r="BG8" s="1026">
        <v>335.26240695000001</v>
      </c>
      <c r="BH8" s="2830">
        <v>391.89300320000001</v>
      </c>
      <c r="BI8" s="1026">
        <v>502.99734324999997</v>
      </c>
      <c r="BJ8" s="1026">
        <v>464.40038802999999</v>
      </c>
      <c r="BK8" s="2832">
        <v>385.46513226000002</v>
      </c>
      <c r="BL8" s="2832">
        <v>317.41814582000001</v>
      </c>
      <c r="BM8" s="2832">
        <v>458.23505458</v>
      </c>
      <c r="BN8" s="2832">
        <v>497.94227598000003</v>
      </c>
      <c r="BO8" s="2832">
        <v>579.18597680999994</v>
      </c>
      <c r="BP8" s="2832">
        <v>617.76289491</v>
      </c>
      <c r="BQ8" s="2832">
        <v>297.96610944000003</v>
      </c>
      <c r="BR8" s="2832">
        <v>360.69996810999999</v>
      </c>
      <c r="BS8" s="2832">
        <v>327.67835077999996</v>
      </c>
      <c r="BT8" s="2832">
        <v>356.82792787</v>
      </c>
      <c r="BU8" s="2833">
        <v>392.04760868</v>
      </c>
      <c r="BV8" s="2834">
        <v>530.49890858999993</v>
      </c>
      <c r="BW8" s="1026">
        <v>526.39958136000007</v>
      </c>
      <c r="BX8" s="2830">
        <v>508.21563555</v>
      </c>
      <c r="BY8" s="1026">
        <v>360.48169177999995</v>
      </c>
      <c r="BZ8" s="1026">
        <v>408.68119142</v>
      </c>
      <c r="CA8" s="1026">
        <v>324.50558989000001</v>
      </c>
      <c r="CB8" s="1026">
        <v>331.12662448000003</v>
      </c>
      <c r="CC8" s="1026">
        <v>414.98174098999999</v>
      </c>
      <c r="CD8" s="1026">
        <v>388.69244579000002</v>
      </c>
      <c r="CE8" s="1026">
        <v>434.33046529000001</v>
      </c>
      <c r="CF8" s="1026">
        <v>504.54071288</v>
      </c>
      <c r="CG8" s="1026">
        <v>299.11419849999999</v>
      </c>
      <c r="CH8" s="1026">
        <v>665.14</v>
      </c>
      <c r="CI8" s="1026">
        <v>458.22</v>
      </c>
      <c r="CJ8" s="1026">
        <v>294.52999999999997</v>
      </c>
      <c r="CK8" s="2834">
        <v>345.81283692</v>
      </c>
      <c r="CL8" s="1026">
        <v>379.92903981000001</v>
      </c>
      <c r="CM8" s="1026">
        <v>245.0749227</v>
      </c>
      <c r="CN8" s="2834">
        <v>245.0749227</v>
      </c>
      <c r="CO8" s="1026">
        <v>153.79016023</v>
      </c>
      <c r="CP8" s="2830">
        <v>165.65475596000002</v>
      </c>
      <c r="CQ8" s="2830">
        <v>110.46062983</v>
      </c>
      <c r="CR8" s="2830">
        <v>228.73002765999999</v>
      </c>
      <c r="CS8" s="2830">
        <v>174.68025347999998</v>
      </c>
      <c r="CT8" s="2830">
        <v>168.65680983000001</v>
      </c>
      <c r="CU8" s="2830">
        <v>130.24317592</v>
      </c>
      <c r="CV8" s="2830">
        <v>139.00108559999998</v>
      </c>
      <c r="CW8" s="2830">
        <v>99.168634879999999</v>
      </c>
      <c r="CX8" s="2830">
        <v>82.928422420000004</v>
      </c>
      <c r="CY8" s="2830">
        <v>383.23128893000001</v>
      </c>
      <c r="CZ8" s="2830">
        <v>93.75</v>
      </c>
      <c r="DA8" s="2830">
        <v>224.44</v>
      </c>
      <c r="DB8" s="2830">
        <v>150.4</v>
      </c>
      <c r="DC8" s="2830">
        <v>130.86370790999999</v>
      </c>
      <c r="DD8" s="2830">
        <v>132.06860645</v>
      </c>
      <c r="DE8" s="2830">
        <v>91.605538040000013</v>
      </c>
    </row>
    <row r="9" spans="1:109" ht="20.100000000000001" customHeight="1">
      <c r="A9" s="2773" t="s">
        <v>1827</v>
      </c>
      <c r="B9" s="2829">
        <v>486.25783049</v>
      </c>
      <c r="C9" s="1026">
        <v>692.03466061000006</v>
      </c>
      <c r="D9" s="1026">
        <v>359.93559476999997</v>
      </c>
      <c r="E9" s="1026">
        <v>490.45110238000001</v>
      </c>
      <c r="F9" s="1026">
        <v>366.48926789000001</v>
      </c>
      <c r="G9" s="1026">
        <v>650.11591735000002</v>
      </c>
      <c r="H9" s="1026">
        <v>653.03641654</v>
      </c>
      <c r="I9" s="1026">
        <v>497.98073970000002</v>
      </c>
      <c r="J9" s="1026">
        <v>472.70057933999999</v>
      </c>
      <c r="K9" s="1026">
        <v>890.10207413000001</v>
      </c>
      <c r="L9" s="1026">
        <v>495.08469751000001</v>
      </c>
      <c r="M9" s="1026">
        <v>756.22789790999991</v>
      </c>
      <c r="N9" s="1026">
        <v>702.58100320000005</v>
      </c>
      <c r="O9" s="1026">
        <v>607.93075122000005</v>
      </c>
      <c r="P9" s="1026">
        <v>698.09508984000001</v>
      </c>
      <c r="Q9" s="1026">
        <v>441.18848484</v>
      </c>
      <c r="R9" s="1026">
        <v>604.62972528</v>
      </c>
      <c r="S9" s="1026">
        <v>496.34758029</v>
      </c>
      <c r="T9" s="1026">
        <v>701.78713039000002</v>
      </c>
      <c r="U9" s="1026">
        <v>323.24186974000003</v>
      </c>
      <c r="V9" s="1026">
        <v>383.11054578</v>
      </c>
      <c r="W9" s="1026">
        <v>325.77027747000005</v>
      </c>
      <c r="X9" s="1026">
        <v>426.54646761999999</v>
      </c>
      <c r="Y9" s="1027">
        <v>415.43553233</v>
      </c>
      <c r="Z9" s="1028">
        <v>496.10993000999997</v>
      </c>
      <c r="AA9" s="1026">
        <v>384.65797176999996</v>
      </c>
      <c r="AB9" s="1026">
        <v>539.95649595000009</v>
      </c>
      <c r="AC9" s="1026">
        <v>495.64343660000003</v>
      </c>
      <c r="AD9" s="1026">
        <v>446.61174626999997</v>
      </c>
      <c r="AE9" s="1026">
        <v>465.14616156</v>
      </c>
      <c r="AF9" s="1026">
        <v>435.63393106000001</v>
      </c>
      <c r="AG9" s="1026">
        <v>373.35680848000004</v>
      </c>
      <c r="AH9" s="1026">
        <v>470.96678380000003</v>
      </c>
      <c r="AI9" s="1026">
        <v>458.09057035000001</v>
      </c>
      <c r="AJ9" s="1026">
        <v>418.36635085</v>
      </c>
      <c r="AK9" s="1026">
        <v>425.87040788999997</v>
      </c>
      <c r="AL9" s="1026">
        <v>458.82837826999997</v>
      </c>
      <c r="AM9" s="1026">
        <v>299.54833873000001</v>
      </c>
      <c r="AN9" s="1026">
        <v>330.37443985000004</v>
      </c>
      <c r="AO9" s="1026">
        <v>328.46423613999997</v>
      </c>
      <c r="AP9" s="1026">
        <v>392.42431813999997</v>
      </c>
      <c r="AQ9" s="1026">
        <v>379.84378929000002</v>
      </c>
      <c r="AR9" s="1026">
        <v>309.54908792999998</v>
      </c>
      <c r="AS9" s="1026">
        <v>474.12416229000002</v>
      </c>
      <c r="AT9" s="1026">
        <v>388.34781547</v>
      </c>
      <c r="AU9" s="1026">
        <v>484.30970936</v>
      </c>
      <c r="AV9" s="1026">
        <v>337.67047314999996</v>
      </c>
      <c r="AW9" s="1027">
        <v>447.33718008</v>
      </c>
      <c r="AX9" s="1028">
        <v>352.54578994000002</v>
      </c>
      <c r="AY9" s="1026">
        <v>538.81212560000006</v>
      </c>
      <c r="AZ9" s="1026">
        <v>447.22428482999999</v>
      </c>
      <c r="BA9" s="1026">
        <v>380.83410256999997</v>
      </c>
      <c r="BB9" s="1026">
        <v>326.12410664999999</v>
      </c>
      <c r="BC9" s="2830">
        <v>425.86037163999998</v>
      </c>
      <c r="BD9" s="1026">
        <v>360.35137230999999</v>
      </c>
      <c r="BE9" s="1026">
        <v>347.54222972000002</v>
      </c>
      <c r="BF9" s="1026">
        <v>333.48667729000005</v>
      </c>
      <c r="BG9" s="1026">
        <v>371.97763717999999</v>
      </c>
      <c r="BH9" s="2830">
        <v>452.84340233999995</v>
      </c>
      <c r="BI9" s="1026">
        <v>327.89932700999998</v>
      </c>
      <c r="BJ9" s="1026">
        <v>340.95353912999997</v>
      </c>
      <c r="BK9" s="2832">
        <v>395.36789149000003</v>
      </c>
      <c r="BL9" s="2832">
        <v>372.34073114</v>
      </c>
      <c r="BM9" s="2832">
        <v>370.86950186000001</v>
      </c>
      <c r="BN9" s="2832">
        <v>306.93889874000001</v>
      </c>
      <c r="BO9" s="2832">
        <v>317.89999518000002</v>
      </c>
      <c r="BP9" s="2832">
        <v>445.43668902999997</v>
      </c>
      <c r="BQ9" s="2832">
        <v>249.98323800999998</v>
      </c>
      <c r="BR9" s="2832">
        <v>349.11171908</v>
      </c>
      <c r="BS9" s="2832">
        <v>336.35973876999998</v>
      </c>
      <c r="BT9" s="2832">
        <v>387.36337062000001</v>
      </c>
      <c r="BU9" s="2833">
        <v>335.85260469000002</v>
      </c>
      <c r="BV9" s="2834">
        <v>450.44555652999998</v>
      </c>
      <c r="BW9" s="1026">
        <v>445.73076520999996</v>
      </c>
      <c r="BX9" s="2830">
        <v>518.18173349999995</v>
      </c>
      <c r="BY9" s="1026">
        <v>445.60567473999998</v>
      </c>
      <c r="BZ9" s="1026">
        <v>496.25018362999998</v>
      </c>
      <c r="CA9" s="1026">
        <v>427.09085956000001</v>
      </c>
      <c r="CB9" s="1026">
        <v>457.12901980000004</v>
      </c>
      <c r="CC9" s="1026">
        <v>401.96684619000001</v>
      </c>
      <c r="CD9" s="1026">
        <v>434.39430551999999</v>
      </c>
      <c r="CE9" s="1026">
        <v>458.10378914</v>
      </c>
      <c r="CF9" s="1026">
        <v>513.03784203999999</v>
      </c>
      <c r="CG9" s="1026">
        <v>385.67278033999997</v>
      </c>
      <c r="CH9" s="1026">
        <v>442.72</v>
      </c>
      <c r="CI9" s="1026">
        <v>492.53</v>
      </c>
      <c r="CJ9" s="1026">
        <v>343.06</v>
      </c>
      <c r="CK9" s="2834">
        <v>336.0990554</v>
      </c>
      <c r="CL9" s="1026">
        <v>400.80336311000002</v>
      </c>
      <c r="CM9" s="1026">
        <v>330.66455858</v>
      </c>
      <c r="CN9" s="2834">
        <v>330.66455858</v>
      </c>
      <c r="CO9" s="1026">
        <v>258.19699052999999</v>
      </c>
      <c r="CP9" s="2830">
        <v>264.88602615999997</v>
      </c>
      <c r="CQ9" s="2830">
        <v>280.17986311000004</v>
      </c>
      <c r="CR9" s="2830">
        <v>281.46678099000002</v>
      </c>
      <c r="CS9" s="2830">
        <v>212.18897031</v>
      </c>
      <c r="CT9" s="2830">
        <v>350.36293411000003</v>
      </c>
      <c r="CU9" s="2830">
        <v>188.97211625999998</v>
      </c>
      <c r="CV9" s="2830">
        <v>214.29385001</v>
      </c>
      <c r="CW9" s="2830">
        <v>233.43187669999998</v>
      </c>
      <c r="CX9" s="2830">
        <v>169.06178134000001</v>
      </c>
      <c r="CY9" s="2830">
        <v>388.37382567999998</v>
      </c>
      <c r="CZ9" s="2830">
        <v>378.53</v>
      </c>
      <c r="DA9" s="2830">
        <v>215.46</v>
      </c>
      <c r="DB9" s="2830">
        <v>292.69</v>
      </c>
      <c r="DC9" s="2830">
        <v>92.080448879999992</v>
      </c>
      <c r="DD9" s="2830">
        <v>164.09629091999997</v>
      </c>
      <c r="DE9" s="2830">
        <v>146.36509003</v>
      </c>
    </row>
    <row r="10" spans="1:109" ht="20.100000000000001" customHeight="1">
      <c r="A10" s="2773" t="s">
        <v>1828</v>
      </c>
      <c r="B10" s="2829">
        <v>108.92820402</v>
      </c>
      <c r="C10" s="1026">
        <v>115.58249252</v>
      </c>
      <c r="D10" s="1026">
        <v>108.26914226999999</v>
      </c>
      <c r="E10" s="1026">
        <v>170.38025218999999</v>
      </c>
      <c r="F10" s="1026">
        <v>94.127818819999987</v>
      </c>
      <c r="G10" s="1026">
        <v>134.42644766999999</v>
      </c>
      <c r="H10" s="1026">
        <v>150.51708839</v>
      </c>
      <c r="I10" s="1026">
        <v>146.56811538999997</v>
      </c>
      <c r="J10" s="1026">
        <v>109.05780222</v>
      </c>
      <c r="K10" s="1026">
        <v>218.28586181999998</v>
      </c>
      <c r="L10" s="1026">
        <v>157.55724814999999</v>
      </c>
      <c r="M10" s="1026">
        <v>158.35496611000002</v>
      </c>
      <c r="N10" s="1026">
        <v>153.80431793</v>
      </c>
      <c r="O10" s="1026">
        <v>242.78265288</v>
      </c>
      <c r="P10" s="1026">
        <v>159.99632618000001</v>
      </c>
      <c r="Q10" s="1026">
        <v>111.73406375</v>
      </c>
      <c r="R10" s="1026">
        <v>132.52974399999999</v>
      </c>
      <c r="S10" s="1026">
        <v>117.01792197</v>
      </c>
      <c r="T10" s="1026">
        <v>133.99342179000001</v>
      </c>
      <c r="U10" s="1026">
        <v>125.16485634</v>
      </c>
      <c r="V10" s="1026">
        <v>99.910171459999987</v>
      </c>
      <c r="W10" s="1026">
        <v>117.98222709000001</v>
      </c>
      <c r="X10" s="1026">
        <v>96.955814180000004</v>
      </c>
      <c r="Y10" s="1027">
        <v>85.200089510000012</v>
      </c>
      <c r="Z10" s="1028">
        <v>103.91458084999999</v>
      </c>
      <c r="AA10" s="1026">
        <v>100.95791893000001</v>
      </c>
      <c r="AB10" s="1026">
        <v>163.32579687999998</v>
      </c>
      <c r="AC10" s="1026">
        <v>147.85612875000001</v>
      </c>
      <c r="AD10" s="1026">
        <v>92.097175759999999</v>
      </c>
      <c r="AE10" s="1026">
        <v>115.48544468999999</v>
      </c>
      <c r="AF10" s="1026">
        <v>159.93584490000001</v>
      </c>
      <c r="AG10" s="1026">
        <v>82.125741950000005</v>
      </c>
      <c r="AH10" s="1026">
        <v>197.54602349999999</v>
      </c>
      <c r="AI10" s="1026">
        <v>125.86874625</v>
      </c>
      <c r="AJ10" s="1026">
        <v>128.83808074999999</v>
      </c>
      <c r="AK10" s="1026">
        <v>86.58781433</v>
      </c>
      <c r="AL10" s="1026">
        <v>132.53395423999999</v>
      </c>
      <c r="AM10" s="1026">
        <v>75.349998120000009</v>
      </c>
      <c r="AN10" s="1026">
        <v>115.47820195999999</v>
      </c>
      <c r="AO10" s="1026">
        <v>162.90144183000001</v>
      </c>
      <c r="AP10" s="1026">
        <v>139.43882361999999</v>
      </c>
      <c r="AQ10" s="1026">
        <v>154.24854098</v>
      </c>
      <c r="AR10" s="1026">
        <v>159.82587121</v>
      </c>
      <c r="AS10" s="1026">
        <v>138.25164504</v>
      </c>
      <c r="AT10" s="1026">
        <v>174.63366587000002</v>
      </c>
      <c r="AU10" s="1026">
        <v>190.63505777</v>
      </c>
      <c r="AV10" s="1026">
        <v>160.27025134000002</v>
      </c>
      <c r="AW10" s="1027">
        <v>165.01088544000001</v>
      </c>
      <c r="AX10" s="1028">
        <v>142.73803365999999</v>
      </c>
      <c r="AY10" s="1026">
        <v>212.23567561000002</v>
      </c>
      <c r="AZ10" s="1026">
        <v>175.50924988999998</v>
      </c>
      <c r="BA10" s="1026">
        <v>120.57387251</v>
      </c>
      <c r="BB10" s="1026">
        <v>123.44283375000001</v>
      </c>
      <c r="BC10" s="2830">
        <v>229.55257836000001</v>
      </c>
      <c r="BD10" s="1026">
        <v>152.39819084000001</v>
      </c>
      <c r="BE10" s="1026">
        <v>137.43665811000002</v>
      </c>
      <c r="BF10" s="1026">
        <v>132.32704970999998</v>
      </c>
      <c r="BG10" s="1026">
        <v>133.21165142000001</v>
      </c>
      <c r="BH10" s="2830">
        <v>107.79462562000001</v>
      </c>
      <c r="BI10" s="1026">
        <v>144.26731087000002</v>
      </c>
      <c r="BJ10" s="1026">
        <v>126.25037592</v>
      </c>
      <c r="BK10" s="2832">
        <v>113.65983371999999</v>
      </c>
      <c r="BL10" s="2832">
        <v>140.88631063</v>
      </c>
      <c r="BM10" s="2832">
        <v>131.32164684</v>
      </c>
      <c r="BN10" s="2832">
        <v>113.24297025</v>
      </c>
      <c r="BO10" s="2832">
        <v>120.62135131000001</v>
      </c>
      <c r="BP10" s="2832">
        <v>162.27108579</v>
      </c>
      <c r="BQ10" s="2832">
        <v>76.257723589999998</v>
      </c>
      <c r="BR10" s="2832">
        <v>125.21484754000001</v>
      </c>
      <c r="BS10" s="2832">
        <v>131.54831290999999</v>
      </c>
      <c r="BT10" s="2832">
        <v>159.00494294999999</v>
      </c>
      <c r="BU10" s="2833">
        <v>138.75197624</v>
      </c>
      <c r="BV10" s="2834">
        <v>160.87263255000002</v>
      </c>
      <c r="BW10" s="1026">
        <v>210.34259538000001</v>
      </c>
      <c r="BX10" s="2830">
        <v>159.05385569999999</v>
      </c>
      <c r="BY10" s="1026">
        <v>157.20776641999998</v>
      </c>
      <c r="BZ10" s="1026">
        <v>123.15361376</v>
      </c>
      <c r="CA10" s="1026">
        <v>130.20383624999999</v>
      </c>
      <c r="CB10" s="1026">
        <v>159.65097974</v>
      </c>
      <c r="CC10" s="1026">
        <v>338.69216624000001</v>
      </c>
      <c r="CD10" s="1026">
        <v>129.15065375</v>
      </c>
      <c r="CE10" s="1026">
        <v>173.43277397999998</v>
      </c>
      <c r="CF10" s="1026">
        <v>146.23023533</v>
      </c>
      <c r="CG10" s="1026">
        <v>100.44744088</v>
      </c>
      <c r="CH10" s="1026">
        <v>131.78</v>
      </c>
      <c r="CI10" s="1026">
        <v>116.99</v>
      </c>
      <c r="CJ10" s="1026">
        <v>46.8</v>
      </c>
      <c r="CK10" s="2834">
        <v>56.708562860000001</v>
      </c>
      <c r="CL10" s="1026">
        <v>74.08555561</v>
      </c>
      <c r="CM10" s="1026">
        <v>125.13590499</v>
      </c>
      <c r="CN10" s="2834">
        <v>125.13590499</v>
      </c>
      <c r="CO10" s="1026">
        <v>79.690091870000003</v>
      </c>
      <c r="CP10" s="2830">
        <v>49.056598950000001</v>
      </c>
      <c r="CQ10" s="2830">
        <v>57.947518950000003</v>
      </c>
      <c r="CR10" s="2830">
        <v>53.768094380000001</v>
      </c>
      <c r="CS10" s="2830">
        <v>44.744912469999996</v>
      </c>
      <c r="CT10" s="2830">
        <v>67.199221519999995</v>
      </c>
      <c r="CU10" s="2830">
        <v>45.680304190000001</v>
      </c>
      <c r="CV10" s="2830">
        <v>29.429025260000003</v>
      </c>
      <c r="CW10" s="2830">
        <v>16.917609909999999</v>
      </c>
      <c r="CX10" s="2830">
        <v>28.784781120000002</v>
      </c>
      <c r="CY10" s="2830">
        <v>69.668337319999992</v>
      </c>
      <c r="CZ10" s="2830">
        <v>42.37</v>
      </c>
      <c r="DA10" s="2830">
        <v>63.88</v>
      </c>
      <c r="DB10" s="2830">
        <v>98</v>
      </c>
      <c r="DC10" s="2830">
        <v>13.355988630000001</v>
      </c>
      <c r="DD10" s="2830">
        <v>18.1890225</v>
      </c>
      <c r="DE10" s="2830">
        <v>51.899088890000002</v>
      </c>
    </row>
    <row r="11" spans="1:109" ht="20.100000000000001" customHeight="1">
      <c r="A11" s="2773" t="s">
        <v>1829</v>
      </c>
      <c r="B11" s="2829">
        <v>9.733160869999999</v>
      </c>
      <c r="C11" s="1026">
        <v>22.531242450000001</v>
      </c>
      <c r="D11" s="1026">
        <v>3.0804559399999998</v>
      </c>
      <c r="E11" s="1026">
        <v>31.763849929999999</v>
      </c>
      <c r="F11" s="1026">
        <v>37.025208890000002</v>
      </c>
      <c r="G11" s="1026">
        <v>16.897372409999999</v>
      </c>
      <c r="H11" s="1026">
        <v>25.374869649999997</v>
      </c>
      <c r="I11" s="1026">
        <v>44.667837169999999</v>
      </c>
      <c r="J11" s="1026">
        <v>53.387998230000001</v>
      </c>
      <c r="K11" s="1026">
        <v>47.253502640000001</v>
      </c>
      <c r="L11" s="1026">
        <v>12.787633660000001</v>
      </c>
      <c r="M11" s="1026">
        <v>59.531951140000004</v>
      </c>
      <c r="N11" s="1026">
        <v>42.6415127</v>
      </c>
      <c r="O11" s="1026">
        <v>29.358710649999999</v>
      </c>
      <c r="P11" s="1026">
        <v>7.6102430500000002</v>
      </c>
      <c r="Q11" s="1026">
        <v>16.17660712</v>
      </c>
      <c r="R11" s="1026">
        <v>35.240230229999995</v>
      </c>
      <c r="S11" s="1026">
        <v>11.68148433</v>
      </c>
      <c r="T11" s="1026">
        <v>20.693424420000003</v>
      </c>
      <c r="U11" s="1026">
        <v>56.912964299999999</v>
      </c>
      <c r="V11" s="1026">
        <v>14.51330611</v>
      </c>
      <c r="W11" s="1026">
        <v>9.2935663300000009</v>
      </c>
      <c r="X11" s="1026">
        <v>7.5550062499999999</v>
      </c>
      <c r="Y11" s="1027">
        <v>21.496165359999999</v>
      </c>
      <c r="Z11" s="1028">
        <v>15.30553542</v>
      </c>
      <c r="AA11" s="1026">
        <v>5.9747613499999996</v>
      </c>
      <c r="AB11" s="1026">
        <v>16.355021090000001</v>
      </c>
      <c r="AC11" s="1026">
        <v>3.3107645200000002</v>
      </c>
      <c r="AD11" s="1026">
        <v>11.22835474</v>
      </c>
      <c r="AE11" s="1026">
        <v>33.120240150000001</v>
      </c>
      <c r="AF11" s="1026">
        <v>48.299246009999997</v>
      </c>
      <c r="AG11" s="1026">
        <v>33.560671069999998</v>
      </c>
      <c r="AH11" s="1026">
        <v>61.076374259999994</v>
      </c>
      <c r="AI11" s="1026">
        <v>50.654114030000002</v>
      </c>
      <c r="AJ11" s="1026">
        <v>6.5637671800000001</v>
      </c>
      <c r="AK11" s="1026">
        <v>36.163867889999999</v>
      </c>
      <c r="AL11" s="1026">
        <v>127.73398728000001</v>
      </c>
      <c r="AM11" s="1026">
        <v>7.2976292000000003</v>
      </c>
      <c r="AN11" s="1026">
        <v>32.495831260000003</v>
      </c>
      <c r="AO11" s="1026">
        <v>25.11424912</v>
      </c>
      <c r="AP11" s="1026">
        <v>33.413858980000001</v>
      </c>
      <c r="AQ11" s="1026">
        <v>13.310139449999999</v>
      </c>
      <c r="AR11" s="1026">
        <v>21.164012879999998</v>
      </c>
      <c r="AS11" s="1026">
        <v>30.917646350000002</v>
      </c>
      <c r="AT11" s="1026">
        <v>21.555472640000001</v>
      </c>
      <c r="AU11" s="1026">
        <v>23.499148050000002</v>
      </c>
      <c r="AV11" s="1026">
        <v>7.8367400499999995</v>
      </c>
      <c r="AW11" s="1027">
        <v>8.86748403</v>
      </c>
      <c r="AX11" s="1028">
        <v>17.36391506</v>
      </c>
      <c r="AY11" s="1026">
        <v>22.549166100000001</v>
      </c>
      <c r="AZ11" s="1026">
        <v>27.42673366</v>
      </c>
      <c r="BA11" s="1026">
        <v>7.8279201</v>
      </c>
      <c r="BB11" s="1026">
        <v>23.722501870000002</v>
      </c>
      <c r="BC11" s="2830">
        <v>46.720241439999995</v>
      </c>
      <c r="BD11" s="1026">
        <v>12.673880410000001</v>
      </c>
      <c r="BE11" s="1026">
        <v>44.969136140000003</v>
      </c>
      <c r="BF11" s="1026">
        <v>8.3038205999999999</v>
      </c>
      <c r="BG11" s="1026">
        <v>13.519881740000001</v>
      </c>
      <c r="BH11" s="2830">
        <v>7.8324267999999995</v>
      </c>
      <c r="BI11" s="1026">
        <v>6.7112505599999999</v>
      </c>
      <c r="BJ11" s="1026">
        <v>4.6345486500000002</v>
      </c>
      <c r="BK11" s="2832">
        <v>4.1496816800000005</v>
      </c>
      <c r="BL11" s="2832">
        <v>12.307123150000001</v>
      </c>
      <c r="BM11" s="2832">
        <v>44.077392709999998</v>
      </c>
      <c r="BN11" s="2832">
        <v>54.991083250000003</v>
      </c>
      <c r="BO11" s="2832">
        <v>34.520786409999999</v>
      </c>
      <c r="BP11" s="2832">
        <v>61.993923049999999</v>
      </c>
      <c r="BQ11" s="2832">
        <v>12.415023699999999</v>
      </c>
      <c r="BR11" s="2832">
        <v>15.283901849999999</v>
      </c>
      <c r="BS11" s="2832">
        <v>20.237501030000001</v>
      </c>
      <c r="BT11" s="2832">
        <v>24.19112578</v>
      </c>
      <c r="BU11" s="2833">
        <v>8.9623063100000007</v>
      </c>
      <c r="BV11" s="2834">
        <v>47.937911810000003</v>
      </c>
      <c r="BW11" s="1026">
        <v>27.291294140000002</v>
      </c>
      <c r="BX11" s="2830">
        <v>56.933387580000002</v>
      </c>
      <c r="BY11" s="1026">
        <v>31.871507600000001</v>
      </c>
      <c r="BZ11" s="1026">
        <v>55.865593369999999</v>
      </c>
      <c r="CA11" s="1026">
        <v>22.551694670000003</v>
      </c>
      <c r="CB11" s="1026">
        <v>44.20911649</v>
      </c>
      <c r="CC11" s="1026">
        <v>54.923135389999999</v>
      </c>
      <c r="CD11" s="1026">
        <v>42.651572789999996</v>
      </c>
      <c r="CE11" s="1026">
        <v>40.477030060000004</v>
      </c>
      <c r="CF11" s="1026">
        <v>55.222771619999996</v>
      </c>
      <c r="CG11" s="1026">
        <v>33.69714398</v>
      </c>
      <c r="CH11" s="1026">
        <v>5.45</v>
      </c>
      <c r="CI11" s="1026">
        <v>21.35</v>
      </c>
      <c r="CJ11" s="1026">
        <v>10.039999999999999</v>
      </c>
      <c r="CK11" s="2834">
        <v>28.179869879999998</v>
      </c>
      <c r="CL11" s="1026">
        <v>54.725335840000007</v>
      </c>
      <c r="CM11" s="1026">
        <v>14.73099382</v>
      </c>
      <c r="CN11" s="2834">
        <v>14.73099382</v>
      </c>
      <c r="CO11" s="1026">
        <v>12.79446091</v>
      </c>
      <c r="CP11" s="2830">
        <v>12.77264986</v>
      </c>
      <c r="CQ11" s="2830">
        <v>17.89938064</v>
      </c>
      <c r="CR11" s="2830">
        <v>45.63524426</v>
      </c>
      <c r="CS11" s="2830">
        <v>13.274039630000001</v>
      </c>
      <c r="CT11" s="2830">
        <v>25.906351050000001</v>
      </c>
      <c r="CU11" s="2830">
        <v>11.25695157</v>
      </c>
      <c r="CV11" s="2830">
        <v>12.70718473</v>
      </c>
      <c r="CW11" s="2830">
        <v>17.33779049</v>
      </c>
      <c r="CX11" s="2830">
        <v>16.4709684</v>
      </c>
      <c r="CY11" s="2830">
        <v>23.63063086</v>
      </c>
      <c r="CZ11" s="2830">
        <v>10.57</v>
      </c>
      <c r="DA11" s="2830">
        <v>29.46</v>
      </c>
      <c r="DB11" s="2830">
        <v>12.14</v>
      </c>
      <c r="DC11" s="2830">
        <v>37.5450309</v>
      </c>
      <c r="DD11" s="2830">
        <v>56.907892619999998</v>
      </c>
      <c r="DE11" s="2830">
        <v>31.821025710000001</v>
      </c>
    </row>
    <row r="12" spans="1:109" ht="20.100000000000001" customHeight="1">
      <c r="A12" s="2773" t="s">
        <v>1830</v>
      </c>
      <c r="B12" s="2829">
        <v>20.383166020000001</v>
      </c>
      <c r="C12" s="1026">
        <v>16.45912435</v>
      </c>
      <c r="D12" s="1026">
        <v>18.767048600000003</v>
      </c>
      <c r="E12" s="1026">
        <v>25.89689843</v>
      </c>
      <c r="F12" s="1026">
        <v>13.299762099999999</v>
      </c>
      <c r="G12" s="1026">
        <v>10.812586359999999</v>
      </c>
      <c r="H12" s="1026">
        <v>72.643935659999997</v>
      </c>
      <c r="I12" s="1026">
        <v>2.4592188699999999</v>
      </c>
      <c r="J12" s="1026">
        <v>105.13483131999999</v>
      </c>
      <c r="K12" s="1026">
        <v>12.412071630000002</v>
      </c>
      <c r="L12" s="1026">
        <v>0.54025634</v>
      </c>
      <c r="M12" s="1026">
        <v>3.33555037</v>
      </c>
      <c r="N12" s="1026">
        <v>23.39013374</v>
      </c>
      <c r="O12" s="1026">
        <v>10.666683939999999</v>
      </c>
      <c r="P12" s="1026">
        <v>3.5125342900000001</v>
      </c>
      <c r="Q12" s="1026">
        <v>2.3634977099999999</v>
      </c>
      <c r="R12" s="1026">
        <v>26.49065384</v>
      </c>
      <c r="S12" s="1026">
        <v>6.5299679900000003</v>
      </c>
      <c r="T12" s="1026">
        <v>29.22599636</v>
      </c>
      <c r="U12" s="1026">
        <v>4.5099185500000001</v>
      </c>
      <c r="V12" s="1026">
        <v>9.1843867900000014</v>
      </c>
      <c r="W12" s="1026">
        <v>8.5981763200000003</v>
      </c>
      <c r="X12" s="1026">
        <v>9.6920465500000006</v>
      </c>
      <c r="Y12" s="1027">
        <v>20.578217389999999</v>
      </c>
      <c r="Z12" s="1028">
        <v>13.859246209999998</v>
      </c>
      <c r="AA12" s="1026">
        <v>0.23049697</v>
      </c>
      <c r="AB12" s="1026">
        <v>33.22384812</v>
      </c>
      <c r="AC12" s="1026">
        <v>17.36629512</v>
      </c>
      <c r="AD12" s="1026">
        <v>22.281356030000001</v>
      </c>
      <c r="AE12" s="1026">
        <v>15.731278250000001</v>
      </c>
      <c r="AF12" s="1026">
        <v>15.08760195</v>
      </c>
      <c r="AG12" s="1026">
        <v>15.366542460000002</v>
      </c>
      <c r="AH12" s="1026">
        <v>9.9407692000000001</v>
      </c>
      <c r="AI12" s="1026">
        <v>23.332689730000002</v>
      </c>
      <c r="AJ12" s="1026">
        <v>7.44114919</v>
      </c>
      <c r="AK12" s="1026">
        <v>9.886750769999999</v>
      </c>
      <c r="AL12" s="1026">
        <v>20.538419940000001</v>
      </c>
      <c r="AM12" s="1026">
        <v>14.773994849999999</v>
      </c>
      <c r="AN12" s="1026">
        <v>70.355626749999999</v>
      </c>
      <c r="AO12" s="1026">
        <v>36.247491439999997</v>
      </c>
      <c r="AP12" s="1026">
        <v>43.47020517</v>
      </c>
      <c r="AQ12" s="1026">
        <v>38.119913609999998</v>
      </c>
      <c r="AR12" s="1026">
        <v>32.095725969999997</v>
      </c>
      <c r="AS12" s="1026">
        <v>41.194695930000002</v>
      </c>
      <c r="AT12" s="1026">
        <v>996.87363714000003</v>
      </c>
      <c r="AU12" s="1026">
        <v>12.38075171</v>
      </c>
      <c r="AV12" s="1026">
        <v>4.3377020000000002</v>
      </c>
      <c r="AW12" s="1027">
        <v>93.806258270000001</v>
      </c>
      <c r="AX12" s="1028">
        <v>31.580768760000002</v>
      </c>
      <c r="AY12" s="1026">
        <v>19.43666588</v>
      </c>
      <c r="AZ12" s="1026">
        <v>15.058025560000001</v>
      </c>
      <c r="BA12" s="1026">
        <v>16.320550090000001</v>
      </c>
      <c r="BB12" s="1026">
        <v>50.2119614</v>
      </c>
      <c r="BC12" s="2830">
        <v>120.40886367</v>
      </c>
      <c r="BD12" s="1026">
        <v>26.13730009</v>
      </c>
      <c r="BE12" s="1026">
        <v>20.402154879999998</v>
      </c>
      <c r="BF12" s="1026">
        <v>7.4778678699999999</v>
      </c>
      <c r="BG12" s="1026">
        <v>15.279612</v>
      </c>
      <c r="BH12" s="2830">
        <v>9.4055796699999998</v>
      </c>
      <c r="BI12" s="1026">
        <v>22.70511673</v>
      </c>
      <c r="BJ12" s="1026">
        <v>26.03674955</v>
      </c>
      <c r="BK12" s="2832">
        <v>11.57491394</v>
      </c>
      <c r="BL12" s="2832">
        <v>7.1288267999999997</v>
      </c>
      <c r="BM12" s="2832">
        <v>53.598610719999996</v>
      </c>
      <c r="BN12" s="2832">
        <v>30.194576829999999</v>
      </c>
      <c r="BO12" s="2832">
        <v>36.084252540000001</v>
      </c>
      <c r="BP12" s="2832">
        <v>58.205253069999998</v>
      </c>
      <c r="BQ12" s="2832">
        <v>22.12599015</v>
      </c>
      <c r="BR12" s="2832">
        <v>26.61588574</v>
      </c>
      <c r="BS12" s="2832">
        <v>38.862788610000003</v>
      </c>
      <c r="BT12" s="2832">
        <v>36.362959479999994</v>
      </c>
      <c r="BU12" s="2833">
        <v>44.71415271</v>
      </c>
      <c r="BV12" s="2834">
        <v>44.574556610000002</v>
      </c>
      <c r="BW12" s="1026">
        <v>51.513752759999996</v>
      </c>
      <c r="BX12" s="2830">
        <v>35.634773490000001</v>
      </c>
      <c r="BY12" s="1026">
        <v>3.1259517699999999</v>
      </c>
      <c r="BZ12" s="1026">
        <v>34.428865200000004</v>
      </c>
      <c r="CA12" s="1026">
        <v>10.924651359999999</v>
      </c>
      <c r="CB12" s="1026">
        <v>29.725207949999998</v>
      </c>
      <c r="CC12" s="1026">
        <v>51.398396990000002</v>
      </c>
      <c r="CD12" s="1026">
        <v>9.9189229700000006</v>
      </c>
      <c r="CE12" s="1026">
        <v>39.230417469999999</v>
      </c>
      <c r="CF12" s="1026">
        <v>31.08347354</v>
      </c>
      <c r="CG12" s="1026">
        <v>7.1054089000000005</v>
      </c>
      <c r="CH12" s="1026">
        <v>55.49</v>
      </c>
      <c r="CI12" s="1026">
        <v>21.47</v>
      </c>
      <c r="CJ12" s="1026">
        <v>38.479999999999997</v>
      </c>
      <c r="CK12" s="2834">
        <v>46.661254140000004</v>
      </c>
      <c r="CL12" s="1026">
        <v>50.960495030000004</v>
      </c>
      <c r="CM12" s="1026">
        <v>59.657885569999998</v>
      </c>
      <c r="CN12" s="2834">
        <v>59.657885569999998</v>
      </c>
      <c r="CO12" s="1026">
        <v>18.611729090000001</v>
      </c>
      <c r="CP12" s="2830">
        <v>18.407848690000002</v>
      </c>
      <c r="CQ12" s="2830">
        <v>21.213933219999998</v>
      </c>
      <c r="CR12" s="2830">
        <v>32.875190699999997</v>
      </c>
      <c r="CS12" s="2830">
        <v>15.3194085</v>
      </c>
      <c r="CT12" s="2830">
        <v>5.3078153499999994</v>
      </c>
      <c r="CU12" s="2830">
        <v>20.743772109999998</v>
      </c>
      <c r="CV12" s="2830">
        <v>2.6184383100000002</v>
      </c>
      <c r="CW12" s="2830">
        <v>4.8189981699999995</v>
      </c>
      <c r="CX12" s="2830">
        <v>0.82477064</v>
      </c>
      <c r="CY12" s="2830">
        <v>8.8466546899999994</v>
      </c>
      <c r="CZ12" s="2830">
        <v>45.08</v>
      </c>
      <c r="DA12" s="2830">
        <v>0</v>
      </c>
      <c r="DB12" s="2830">
        <v>0.03</v>
      </c>
      <c r="DC12" s="2830">
        <v>3.7023001800000004</v>
      </c>
      <c r="DD12" s="2830">
        <v>1.3908193100000001</v>
      </c>
      <c r="DE12" s="2830">
        <v>4.9002468600000002</v>
      </c>
    </row>
    <row r="13" spans="1:109" ht="20.100000000000001" customHeight="1">
      <c r="A13" s="2773" t="s">
        <v>1831</v>
      </c>
      <c r="B13" s="2829">
        <v>104.50785020999999</v>
      </c>
      <c r="C13" s="1026">
        <v>128.06577627999999</v>
      </c>
      <c r="D13" s="1026">
        <v>235.39974339</v>
      </c>
      <c r="E13" s="1026">
        <v>610.16830178999999</v>
      </c>
      <c r="F13" s="1026">
        <v>418.21161381000002</v>
      </c>
      <c r="G13" s="1026">
        <v>348.99060604000005</v>
      </c>
      <c r="H13" s="1026">
        <v>852.79356498000004</v>
      </c>
      <c r="I13" s="1026">
        <v>671.06040644000007</v>
      </c>
      <c r="J13" s="1026">
        <v>451.16666185000003</v>
      </c>
      <c r="K13" s="1026">
        <v>899.02821255999993</v>
      </c>
      <c r="L13" s="1026">
        <v>736.65865262</v>
      </c>
      <c r="M13" s="1026">
        <v>1017.08427791</v>
      </c>
      <c r="N13" s="1026">
        <v>1207.8067583</v>
      </c>
      <c r="O13" s="1026">
        <v>527.75622289</v>
      </c>
      <c r="P13" s="1026">
        <v>448.57856393000003</v>
      </c>
      <c r="Q13" s="1026">
        <v>194.45362958999999</v>
      </c>
      <c r="R13" s="1026">
        <v>248.15156203000001</v>
      </c>
      <c r="S13" s="1026">
        <v>237.24874771</v>
      </c>
      <c r="T13" s="1026">
        <v>265.11409911000004</v>
      </c>
      <c r="U13" s="1026">
        <v>185.20434249000002</v>
      </c>
      <c r="V13" s="1026">
        <v>331.07680185999999</v>
      </c>
      <c r="W13" s="1026">
        <v>389.34132208</v>
      </c>
      <c r="X13" s="1026">
        <v>466.09521047000004</v>
      </c>
      <c r="Y13" s="1027">
        <v>461.47107789</v>
      </c>
      <c r="Z13" s="1028">
        <v>372.62573981000003</v>
      </c>
      <c r="AA13" s="1026">
        <v>503.12482406999999</v>
      </c>
      <c r="AB13" s="1026">
        <v>474.23185552999996</v>
      </c>
      <c r="AC13" s="1026">
        <v>422.16413916000005</v>
      </c>
      <c r="AD13" s="1026">
        <v>600.90143489000002</v>
      </c>
      <c r="AE13" s="1026">
        <v>528.69277033000003</v>
      </c>
      <c r="AF13" s="1026">
        <v>478.70346955000002</v>
      </c>
      <c r="AG13" s="1026">
        <v>528.92350236000004</v>
      </c>
      <c r="AH13" s="1026">
        <v>723.96881811000003</v>
      </c>
      <c r="AI13" s="1026">
        <v>475.69683667000004</v>
      </c>
      <c r="AJ13" s="1026">
        <v>500.44824358999995</v>
      </c>
      <c r="AK13" s="1026">
        <v>531.75316979000013</v>
      </c>
      <c r="AL13" s="1026">
        <v>580.89880737999999</v>
      </c>
      <c r="AM13" s="1026">
        <v>328.54730962000002</v>
      </c>
      <c r="AN13" s="1026">
        <v>638.39162186999999</v>
      </c>
      <c r="AO13" s="1026">
        <v>1035.9111158200001</v>
      </c>
      <c r="AP13" s="1026">
        <v>957.14054391999991</v>
      </c>
      <c r="AQ13" s="1026">
        <v>989.39001089999999</v>
      </c>
      <c r="AR13" s="1026">
        <v>1183.45626539</v>
      </c>
      <c r="AS13" s="1026">
        <v>1248.52215901</v>
      </c>
      <c r="AT13" s="1026">
        <v>1606.4906793599998</v>
      </c>
      <c r="AU13" s="1026">
        <v>806.06426146000001</v>
      </c>
      <c r="AV13" s="1026">
        <v>664.33656241999995</v>
      </c>
      <c r="AW13" s="1027">
        <v>879.89445403000002</v>
      </c>
      <c r="AX13" s="1028">
        <v>713.60798998000007</v>
      </c>
      <c r="AY13" s="1026">
        <v>1020.3354035</v>
      </c>
      <c r="AZ13" s="1026">
        <v>931.32713691999993</v>
      </c>
      <c r="BA13" s="1026">
        <v>902.23979395000003</v>
      </c>
      <c r="BB13" s="1026">
        <v>720.28997078999998</v>
      </c>
      <c r="BC13" s="2830">
        <v>725.57803995000006</v>
      </c>
      <c r="BD13" s="1026">
        <v>638.03828540999996</v>
      </c>
      <c r="BE13" s="1026">
        <v>611.03001611000002</v>
      </c>
      <c r="BF13" s="1026">
        <v>514.09580247999997</v>
      </c>
      <c r="BG13" s="1026">
        <v>700.02479796</v>
      </c>
      <c r="BH13" s="2830">
        <v>468.87342668999997</v>
      </c>
      <c r="BI13" s="1026">
        <v>585.79321869</v>
      </c>
      <c r="BJ13" s="1026">
        <v>887.42199624</v>
      </c>
      <c r="BK13" s="2832">
        <v>636.90533685000003</v>
      </c>
      <c r="BL13" s="2832">
        <v>531.99397987999998</v>
      </c>
      <c r="BM13" s="2832">
        <v>846.19751785000005</v>
      </c>
      <c r="BN13" s="2832">
        <v>812.85403251000002</v>
      </c>
      <c r="BO13" s="2832">
        <v>684.44001305999996</v>
      </c>
      <c r="BP13" s="2832">
        <v>832.16748414999995</v>
      </c>
      <c r="BQ13" s="2832">
        <v>427.5596984</v>
      </c>
      <c r="BR13" s="2832">
        <v>655.38684476999993</v>
      </c>
      <c r="BS13" s="2832">
        <v>557.97958724</v>
      </c>
      <c r="BT13" s="2832">
        <v>754.98485477999998</v>
      </c>
      <c r="BU13" s="2833">
        <v>531.38637123000001</v>
      </c>
      <c r="BV13" s="2834">
        <v>923.12403261999998</v>
      </c>
      <c r="BW13" s="1026">
        <v>827.83776440999998</v>
      </c>
      <c r="BX13" s="2830">
        <v>932.39228645000003</v>
      </c>
      <c r="BY13" s="1026">
        <v>803.37986971000009</v>
      </c>
      <c r="BZ13" s="1026">
        <v>719.43372738999994</v>
      </c>
      <c r="CA13" s="1026">
        <v>957.62566562999996</v>
      </c>
      <c r="CB13" s="1026">
        <v>829.30481909000002</v>
      </c>
      <c r="CC13" s="1026">
        <v>1017.80741172</v>
      </c>
      <c r="CD13" s="1026">
        <v>1010.80727587</v>
      </c>
      <c r="CE13" s="1026">
        <v>1172.9730024800001</v>
      </c>
      <c r="CF13" s="1026">
        <v>910.17877261000001</v>
      </c>
      <c r="CG13" s="1026">
        <v>625.88499433000004</v>
      </c>
      <c r="CH13" s="1026">
        <v>1036.4000000000001</v>
      </c>
      <c r="CI13" s="1026">
        <v>1079.1300000000001</v>
      </c>
      <c r="CJ13" s="1026">
        <v>691.23</v>
      </c>
      <c r="CK13" s="2834">
        <v>539.78247698999996</v>
      </c>
      <c r="CL13" s="1026">
        <v>741.10180160000004</v>
      </c>
      <c r="CM13" s="1026">
        <v>941.49965366999993</v>
      </c>
      <c r="CN13" s="2834">
        <v>941.49965366999993</v>
      </c>
      <c r="CO13" s="1026">
        <v>707.33731974</v>
      </c>
      <c r="CP13" s="2830">
        <v>314.20542663999998</v>
      </c>
      <c r="CQ13" s="2830">
        <v>374.18740697000004</v>
      </c>
      <c r="CR13" s="2830">
        <v>703.90788812999995</v>
      </c>
      <c r="CS13" s="2830">
        <v>524.65242330000001</v>
      </c>
      <c r="CT13" s="2830">
        <v>476.85157719</v>
      </c>
      <c r="CU13" s="2830">
        <v>275.22845278</v>
      </c>
      <c r="CV13" s="2830">
        <v>642.95583223000006</v>
      </c>
      <c r="CW13" s="2830">
        <v>377.31924032999996</v>
      </c>
      <c r="CX13" s="2830">
        <v>218.16478441000001</v>
      </c>
      <c r="CY13" s="2830">
        <v>969.05405170000006</v>
      </c>
      <c r="CZ13" s="2830">
        <v>468.44</v>
      </c>
      <c r="DA13" s="2830">
        <v>642.04</v>
      </c>
      <c r="DB13" s="2830">
        <v>525.66999999999996</v>
      </c>
      <c r="DC13" s="2830">
        <v>267.91215081999997</v>
      </c>
      <c r="DD13" s="2830">
        <v>620.37397492999992</v>
      </c>
      <c r="DE13" s="2830">
        <v>413.03581285000001</v>
      </c>
    </row>
    <row r="14" spans="1:109" ht="20.100000000000001" customHeight="1">
      <c r="A14" s="2773"/>
      <c r="B14" s="2829"/>
      <c r="C14" s="1026"/>
      <c r="D14" s="1026"/>
      <c r="E14" s="1026"/>
      <c r="F14" s="1026"/>
      <c r="G14" s="1026"/>
      <c r="H14" s="1026"/>
      <c r="I14" s="1026"/>
      <c r="J14" s="1026"/>
      <c r="K14" s="1026"/>
      <c r="L14" s="1026"/>
      <c r="M14" s="1026"/>
      <c r="N14" s="1026"/>
      <c r="O14" s="1026"/>
      <c r="P14" s="1026"/>
      <c r="Q14" s="1026"/>
      <c r="R14" s="1026"/>
      <c r="S14" s="1026"/>
      <c r="T14" s="1026"/>
      <c r="U14" s="1026"/>
      <c r="V14" s="1026"/>
      <c r="W14" s="1026"/>
      <c r="X14" s="1026"/>
      <c r="Y14" s="1027"/>
      <c r="Z14" s="1028"/>
      <c r="AA14" s="1026"/>
      <c r="AB14" s="1026"/>
      <c r="AC14" s="1026"/>
      <c r="AD14" s="1026"/>
      <c r="AE14" s="1026"/>
      <c r="AF14" s="1026"/>
      <c r="AG14" s="1026"/>
      <c r="AH14" s="1026"/>
      <c r="AI14" s="1026"/>
      <c r="AJ14" s="1026"/>
      <c r="AK14" s="1026"/>
      <c r="AL14" s="1026"/>
      <c r="AM14" s="1026"/>
      <c r="AN14" s="1026"/>
      <c r="AO14" s="1026"/>
      <c r="AP14" s="1026"/>
      <c r="AQ14" s="1026"/>
      <c r="AR14" s="1026"/>
      <c r="AS14" s="1026"/>
      <c r="AT14" s="1026"/>
      <c r="AU14" s="1026"/>
      <c r="AV14" s="1026"/>
      <c r="AW14" s="1027"/>
      <c r="AX14" s="1028"/>
      <c r="AY14" s="1026"/>
      <c r="AZ14" s="1026"/>
      <c r="BA14" s="1026"/>
      <c r="BB14" s="1026"/>
      <c r="BC14" s="2830"/>
      <c r="BD14" s="1026"/>
      <c r="BE14" s="1026"/>
      <c r="BF14" s="1026"/>
      <c r="BG14" s="2832"/>
      <c r="BH14" s="2827"/>
      <c r="BI14" s="2824"/>
      <c r="BJ14" s="2832"/>
      <c r="BK14" s="2832"/>
      <c r="BL14" s="2832"/>
      <c r="BM14" s="2832"/>
      <c r="BN14" s="2832"/>
      <c r="BO14" s="2832"/>
      <c r="BP14" s="2832"/>
      <c r="BQ14" s="2832"/>
      <c r="BR14" s="2832"/>
      <c r="BS14" s="2832"/>
      <c r="BT14" s="2832"/>
      <c r="BU14" s="2833"/>
      <c r="BV14" s="2835"/>
      <c r="BW14" s="2832"/>
      <c r="BX14" s="2836"/>
      <c r="BY14" s="2832"/>
      <c r="BZ14" s="2832"/>
      <c r="CA14" s="2832"/>
      <c r="CB14" s="2832"/>
      <c r="CC14" s="2832"/>
      <c r="CD14" s="2832"/>
      <c r="CE14" s="2832"/>
      <c r="CF14" s="2832"/>
      <c r="CG14" s="2832"/>
      <c r="CH14" s="2832"/>
      <c r="CI14" s="2832"/>
      <c r="CJ14" s="2832"/>
      <c r="CK14" s="2835"/>
      <c r="CL14" s="2832"/>
      <c r="CM14" s="2832"/>
      <c r="CN14" s="2835"/>
      <c r="CO14" s="2832"/>
      <c r="CP14" s="2836"/>
      <c r="CQ14" s="2836"/>
      <c r="CR14" s="2836"/>
      <c r="CS14" s="2836"/>
      <c r="CT14" s="2836"/>
      <c r="CU14" s="2836"/>
      <c r="CV14" s="2836"/>
      <c r="CW14" s="2836"/>
      <c r="CX14" s="2836"/>
      <c r="CY14" s="2836"/>
      <c r="CZ14" s="2836"/>
      <c r="DA14" s="2836"/>
      <c r="DB14" s="2836"/>
      <c r="DC14" s="2836"/>
      <c r="DD14" s="2836"/>
      <c r="DE14" s="2836"/>
    </row>
    <row r="15" spans="1:109" s="2280" customFormat="1" ht="20.100000000000001" customHeight="1">
      <c r="A15" s="2690" t="s">
        <v>1832</v>
      </c>
      <c r="B15" s="2823">
        <v>913.62745074999998</v>
      </c>
      <c r="C15" s="2824">
        <v>1660.71450751</v>
      </c>
      <c r="D15" s="2824">
        <v>1387.2591674600001</v>
      </c>
      <c r="E15" s="2824">
        <v>828.76761432000001</v>
      </c>
      <c r="F15" s="2824">
        <v>2017.27197389</v>
      </c>
      <c r="G15" s="2824">
        <v>1237.1439791600001</v>
      </c>
      <c r="H15" s="2824">
        <v>1195.6415389700001</v>
      </c>
      <c r="I15" s="2824">
        <v>1159.78964053</v>
      </c>
      <c r="J15" s="2824">
        <v>1972.4364952000001</v>
      </c>
      <c r="K15" s="2824">
        <v>2211.07900311</v>
      </c>
      <c r="L15" s="2824">
        <v>1777.2374712000001</v>
      </c>
      <c r="M15" s="2824">
        <v>1815.69040361</v>
      </c>
      <c r="N15" s="2824">
        <v>1370.0478428399999</v>
      </c>
      <c r="O15" s="2824">
        <v>752.85659217</v>
      </c>
      <c r="P15" s="2824">
        <v>1168.02505849</v>
      </c>
      <c r="Q15" s="2824">
        <v>803.03258928000002</v>
      </c>
      <c r="R15" s="2824">
        <v>602.31037809000009</v>
      </c>
      <c r="S15" s="2824">
        <v>429.50561382000001</v>
      </c>
      <c r="T15" s="2824">
        <v>698.79694866</v>
      </c>
      <c r="U15" s="2824">
        <v>362.62903864999998</v>
      </c>
      <c r="V15" s="2824">
        <v>798.23445062999997</v>
      </c>
      <c r="W15" s="2824">
        <v>736.12421102999997</v>
      </c>
      <c r="X15" s="2824">
        <v>488.94872397</v>
      </c>
      <c r="Y15" s="2825">
        <v>627.96656441999994</v>
      </c>
      <c r="Z15" s="2826">
        <v>625.7568354199999</v>
      </c>
      <c r="AA15" s="2824">
        <v>456.76210185000002</v>
      </c>
      <c r="AB15" s="2824">
        <v>909.47468491999996</v>
      </c>
      <c r="AC15" s="2824">
        <v>683.22374502000002</v>
      </c>
      <c r="AD15" s="2824">
        <v>1028.5617254900001</v>
      </c>
      <c r="AE15" s="2824">
        <v>569.04950114999997</v>
      </c>
      <c r="AF15" s="2824">
        <v>831.37413961000004</v>
      </c>
      <c r="AG15" s="2824">
        <v>762.53514804999998</v>
      </c>
      <c r="AH15" s="2824">
        <v>1061.2668309400001</v>
      </c>
      <c r="AI15" s="2824">
        <v>1317.7528650699999</v>
      </c>
      <c r="AJ15" s="2824">
        <v>645.38982877000001</v>
      </c>
      <c r="AK15" s="2824">
        <v>766.76683136999998</v>
      </c>
      <c r="AL15" s="2824">
        <v>603.86164527999995</v>
      </c>
      <c r="AM15" s="2824">
        <v>386.99798983999995</v>
      </c>
      <c r="AN15" s="2824">
        <v>697.16926205999994</v>
      </c>
      <c r="AO15" s="2824">
        <v>1272.02595208</v>
      </c>
      <c r="AP15" s="2824">
        <v>587.56180227999994</v>
      </c>
      <c r="AQ15" s="2824">
        <v>726.18573821000007</v>
      </c>
      <c r="AR15" s="2824">
        <v>1185.39945833</v>
      </c>
      <c r="AS15" s="2824">
        <v>1516.7757397</v>
      </c>
      <c r="AT15" s="2824">
        <v>5736.1883397499996</v>
      </c>
      <c r="AU15" s="2824">
        <v>1090.7784864300002</v>
      </c>
      <c r="AV15" s="2824">
        <v>792.80532353000001</v>
      </c>
      <c r="AW15" s="2825">
        <v>708.55173299</v>
      </c>
      <c r="AX15" s="2826">
        <v>392.02455647000005</v>
      </c>
      <c r="AY15" s="2824">
        <v>745.80182516000002</v>
      </c>
      <c r="AZ15" s="2824">
        <v>732.45030505999989</v>
      </c>
      <c r="BA15" s="2824">
        <v>1006.04101583</v>
      </c>
      <c r="BB15" s="2824">
        <v>1791.0510272499998</v>
      </c>
      <c r="BC15" s="2827">
        <v>1596.9943451599995</v>
      </c>
      <c r="BD15" s="2824">
        <v>1080.2638373599998</v>
      </c>
      <c r="BE15" s="2824">
        <v>897.24043246000019</v>
      </c>
      <c r="BF15" s="2824">
        <v>1222.1569205400001</v>
      </c>
      <c r="BG15" s="2824">
        <v>1658.7615971699997</v>
      </c>
      <c r="BH15" s="2827">
        <v>1077.49613701</v>
      </c>
      <c r="BI15" s="2824">
        <v>1068.10422275</v>
      </c>
      <c r="BJ15" s="2824">
        <v>1227.3331294700001</v>
      </c>
      <c r="BK15" s="2824">
        <v>1046.33007137</v>
      </c>
      <c r="BL15" s="2824">
        <v>1503.8050303900002</v>
      </c>
      <c r="BM15" s="2824">
        <v>2231.0168243499998</v>
      </c>
      <c r="BN15" s="2824">
        <v>2677.5258814699996</v>
      </c>
      <c r="BO15" s="2824">
        <v>3780.4158910300002</v>
      </c>
      <c r="BP15" s="2824">
        <v>2517.8687801399997</v>
      </c>
      <c r="BQ15" s="2824">
        <v>1463.7692118599998</v>
      </c>
      <c r="BR15" s="2824">
        <v>2784.9759594400002</v>
      </c>
      <c r="BS15" s="2824">
        <v>2090.85593638</v>
      </c>
      <c r="BT15" s="2824">
        <v>2260.8344513699999</v>
      </c>
      <c r="BU15" s="2825">
        <v>2521.4182375700002</v>
      </c>
      <c r="BV15" s="2828">
        <v>2482.6187915599999</v>
      </c>
      <c r="BW15" s="2824">
        <v>3715.3442448899996</v>
      </c>
      <c r="BX15" s="2827">
        <v>3072.9886831099998</v>
      </c>
      <c r="BY15" s="2824">
        <v>2810.0589741599993</v>
      </c>
      <c r="BZ15" s="2824">
        <v>2100.9483944799999</v>
      </c>
      <c r="CA15" s="2824">
        <v>2092.8394287700003</v>
      </c>
      <c r="CB15" s="2824">
        <v>1762.1140440699996</v>
      </c>
      <c r="CC15" s="2824">
        <v>2130.1201710499995</v>
      </c>
      <c r="CD15" s="2824">
        <v>3175.86453497</v>
      </c>
      <c r="CE15" s="2824">
        <v>4083.5334312399996</v>
      </c>
      <c r="CF15" s="2824">
        <v>3143.62189115</v>
      </c>
      <c r="CG15" s="2824">
        <v>1218.35733555</v>
      </c>
      <c r="CH15" s="2824">
        <v>1862.61</v>
      </c>
      <c r="CI15" s="2824">
        <v>2538.1799999999998</v>
      </c>
      <c r="CJ15" s="2824">
        <v>1342.48</v>
      </c>
      <c r="CK15" s="2828">
        <v>1390.9518466099998</v>
      </c>
      <c r="CL15" s="2824">
        <v>1371.7023640099997</v>
      </c>
      <c r="CM15" s="2824">
        <v>2021.7415786700001</v>
      </c>
      <c r="CN15" s="2828">
        <v>2021.7415786700001</v>
      </c>
      <c r="CO15" s="2824">
        <v>1402.9276725</v>
      </c>
      <c r="CP15" s="2827">
        <v>1467.6954848799996</v>
      </c>
      <c r="CQ15" s="2827">
        <v>907.17913060000001</v>
      </c>
      <c r="CR15" s="2827">
        <v>1167.3450413399999</v>
      </c>
      <c r="CS15" s="2827">
        <v>1371.8437659500003</v>
      </c>
      <c r="CT15" s="2827">
        <v>730.72588813000004</v>
      </c>
      <c r="CU15" s="2827">
        <v>619.9052054199999</v>
      </c>
      <c r="CV15" s="2827">
        <v>744.91420865999999</v>
      </c>
      <c r="CW15" s="2827">
        <v>731.27259983999988</v>
      </c>
      <c r="CX15" s="2827">
        <v>577.44280520000007</v>
      </c>
      <c r="CY15" s="2827">
        <v>852.42396933999999</v>
      </c>
      <c r="CZ15" s="2827">
        <v>1073.98</v>
      </c>
      <c r="DA15" s="2827">
        <v>667.24</v>
      </c>
      <c r="DB15" s="2827">
        <v>721.47</v>
      </c>
      <c r="DC15" s="2827">
        <v>424.33987038999999</v>
      </c>
      <c r="DD15" s="2827">
        <v>335.17476231999996</v>
      </c>
      <c r="DE15" s="2827">
        <v>543.70272513999998</v>
      </c>
    </row>
    <row r="16" spans="1:109" s="2280" customFormat="1" ht="20.100000000000001" customHeight="1">
      <c r="A16" s="2690"/>
      <c r="B16" s="2829"/>
      <c r="C16" s="1026"/>
      <c r="D16" s="1026"/>
      <c r="E16" s="1026"/>
      <c r="F16" s="1026"/>
      <c r="G16" s="1026"/>
      <c r="H16" s="1026"/>
      <c r="I16" s="1026"/>
      <c r="J16" s="1026"/>
      <c r="K16" s="1026"/>
      <c r="L16" s="1026"/>
      <c r="M16" s="1026"/>
      <c r="N16" s="1026"/>
      <c r="O16" s="1026"/>
      <c r="P16" s="1026"/>
      <c r="Q16" s="1026"/>
      <c r="R16" s="1026"/>
      <c r="S16" s="1026"/>
      <c r="T16" s="1026"/>
      <c r="U16" s="1026"/>
      <c r="V16" s="1026"/>
      <c r="W16" s="1026"/>
      <c r="X16" s="1026"/>
      <c r="Y16" s="1027"/>
      <c r="Z16" s="1028"/>
      <c r="AA16" s="1026"/>
      <c r="AB16" s="1026"/>
      <c r="AC16" s="1026"/>
      <c r="AD16" s="1026"/>
      <c r="AE16" s="1026"/>
      <c r="AF16" s="1026"/>
      <c r="AG16" s="1026"/>
      <c r="AH16" s="1026"/>
      <c r="AI16" s="1026"/>
      <c r="AJ16" s="1026"/>
      <c r="AK16" s="1026"/>
      <c r="AL16" s="1026"/>
      <c r="AM16" s="1026"/>
      <c r="AN16" s="1026"/>
      <c r="AO16" s="1026"/>
      <c r="AP16" s="1026"/>
      <c r="AQ16" s="1026"/>
      <c r="AR16" s="1026"/>
      <c r="AS16" s="1026"/>
      <c r="AT16" s="1026"/>
      <c r="AU16" s="1026"/>
      <c r="AV16" s="1026"/>
      <c r="AW16" s="1027"/>
      <c r="AX16" s="1028"/>
      <c r="AY16" s="1026"/>
      <c r="AZ16" s="1026"/>
      <c r="BA16" s="1026"/>
      <c r="BB16" s="1026"/>
      <c r="BC16" s="2830"/>
      <c r="BD16" s="1026"/>
      <c r="BE16" s="1026"/>
      <c r="BF16" s="1026"/>
      <c r="BG16" s="2832"/>
      <c r="BH16" s="2827"/>
      <c r="BI16" s="2824"/>
      <c r="BJ16" s="2832"/>
      <c r="BK16" s="2832"/>
      <c r="BL16" s="2832"/>
      <c r="BM16" s="2832"/>
      <c r="BN16" s="2832"/>
      <c r="BO16" s="2832"/>
      <c r="BP16" s="2832"/>
      <c r="BQ16" s="2832"/>
      <c r="BR16" s="2832"/>
      <c r="BS16" s="2832"/>
      <c r="BT16" s="2832"/>
      <c r="BU16" s="2833"/>
      <c r="BV16" s="2828"/>
      <c r="BW16" s="2824"/>
      <c r="BX16" s="2827"/>
      <c r="BY16" s="2824"/>
      <c r="BZ16" s="2824"/>
      <c r="CA16" s="2824"/>
      <c r="CB16" s="2824"/>
      <c r="CC16" s="2824"/>
      <c r="CD16" s="2824"/>
      <c r="CE16" s="2824"/>
      <c r="CF16" s="2824"/>
      <c r="CG16" s="2824"/>
      <c r="CH16" s="2824"/>
      <c r="CI16" s="2824"/>
      <c r="CJ16" s="2824"/>
      <c r="CK16" s="2828"/>
      <c r="CL16" s="2824"/>
      <c r="CM16" s="2824"/>
      <c r="CN16" s="2828"/>
      <c r="CO16" s="2824"/>
      <c r="CP16" s="2827"/>
      <c r="CQ16" s="2827"/>
      <c r="CR16" s="2827"/>
      <c r="CS16" s="2827"/>
      <c r="CT16" s="2827"/>
      <c r="CU16" s="2827"/>
      <c r="CV16" s="2827"/>
      <c r="CW16" s="2827"/>
      <c r="CX16" s="2827"/>
      <c r="CY16" s="2827"/>
      <c r="CZ16" s="2827"/>
      <c r="DA16" s="2827"/>
      <c r="DB16" s="2827"/>
      <c r="DC16" s="2827"/>
      <c r="DD16" s="2827"/>
      <c r="DE16" s="2827"/>
    </row>
    <row r="17" spans="1:109" ht="20.100000000000001" customHeight="1">
      <c r="A17" s="2773" t="s">
        <v>1833</v>
      </c>
      <c r="B17" s="2829">
        <v>77.490714060000002</v>
      </c>
      <c r="C17" s="1026">
        <v>118.30389559999999</v>
      </c>
      <c r="D17" s="1026">
        <v>73.778638340000001</v>
      </c>
      <c r="E17" s="1026">
        <v>78.532683849999998</v>
      </c>
      <c r="F17" s="1026">
        <v>88.88718016</v>
      </c>
      <c r="G17" s="1026">
        <v>148.54444006999998</v>
      </c>
      <c r="H17" s="1026">
        <v>143.76591027000001</v>
      </c>
      <c r="I17" s="1026">
        <v>105.62652043999999</v>
      </c>
      <c r="J17" s="1026">
        <v>100.55191384999999</v>
      </c>
      <c r="K17" s="1026">
        <v>184.90665802000001</v>
      </c>
      <c r="L17" s="1026">
        <v>254.78129961000002</v>
      </c>
      <c r="M17" s="1026">
        <v>181.72201081999998</v>
      </c>
      <c r="N17" s="1026">
        <v>160.56038681999999</v>
      </c>
      <c r="O17" s="1026">
        <v>102.97836051</v>
      </c>
      <c r="P17" s="1026">
        <v>209.94142049999999</v>
      </c>
      <c r="Q17" s="1026">
        <v>47.035457030000003</v>
      </c>
      <c r="R17" s="1026">
        <v>142.50468024</v>
      </c>
      <c r="S17" s="1026">
        <v>69.277869249999995</v>
      </c>
      <c r="T17" s="1026">
        <v>171.66087106999998</v>
      </c>
      <c r="U17" s="1026">
        <v>69.275352599999991</v>
      </c>
      <c r="V17" s="1026">
        <v>205.07465958</v>
      </c>
      <c r="W17" s="1026">
        <v>87.821614909999994</v>
      </c>
      <c r="X17" s="1026">
        <v>86.140290209999989</v>
      </c>
      <c r="Y17" s="1027">
        <v>146.26631786999999</v>
      </c>
      <c r="Z17" s="1028">
        <v>129.30324543</v>
      </c>
      <c r="AA17" s="1026">
        <v>112.50498209</v>
      </c>
      <c r="AB17" s="1026">
        <v>120.19930696999999</v>
      </c>
      <c r="AC17" s="1026">
        <v>217.93521454</v>
      </c>
      <c r="AD17" s="1026">
        <v>92.871528670000004</v>
      </c>
      <c r="AE17" s="1026">
        <v>80.504765719999995</v>
      </c>
      <c r="AF17" s="1026">
        <v>171.44451172000001</v>
      </c>
      <c r="AG17" s="1026">
        <v>85.253018499999996</v>
      </c>
      <c r="AH17" s="1026">
        <v>100.57943084</v>
      </c>
      <c r="AI17" s="1026">
        <v>59.515278139999999</v>
      </c>
      <c r="AJ17" s="1026">
        <v>92.177793269999995</v>
      </c>
      <c r="AK17" s="1026">
        <v>145.86941128999999</v>
      </c>
      <c r="AL17" s="1026">
        <v>136.80234867999999</v>
      </c>
      <c r="AM17" s="1026">
        <v>26.013302210000003</v>
      </c>
      <c r="AN17" s="1026">
        <v>97.872509629999996</v>
      </c>
      <c r="AO17" s="1026">
        <v>104.52287284000001</v>
      </c>
      <c r="AP17" s="1026">
        <v>82.736881780000004</v>
      </c>
      <c r="AQ17" s="1026">
        <v>117.80168578</v>
      </c>
      <c r="AR17" s="1026">
        <v>89.822836599999988</v>
      </c>
      <c r="AS17" s="1026">
        <v>325.30367722000005</v>
      </c>
      <c r="AT17" s="1026">
        <v>20.48584395</v>
      </c>
      <c r="AU17" s="1026">
        <v>76.671936459999998</v>
      </c>
      <c r="AV17" s="1026">
        <v>89.069857540000001</v>
      </c>
      <c r="AW17" s="1027">
        <v>84.366786660000002</v>
      </c>
      <c r="AX17" s="1028">
        <v>68.663512920000002</v>
      </c>
      <c r="AY17" s="1026">
        <v>88.797630949999999</v>
      </c>
      <c r="AZ17" s="1026">
        <v>112.39074475</v>
      </c>
      <c r="BA17" s="1026">
        <v>78.386860810000002</v>
      </c>
      <c r="BB17" s="1026">
        <v>87.612546850000001</v>
      </c>
      <c r="BC17" s="2830">
        <v>127.83111977999999</v>
      </c>
      <c r="BD17" s="1026">
        <v>81.718840520000001</v>
      </c>
      <c r="BE17" s="1026">
        <v>85.444895349999996</v>
      </c>
      <c r="BF17" s="1026">
        <v>97.511959860000005</v>
      </c>
      <c r="BG17" s="1026">
        <v>77.857286689999995</v>
      </c>
      <c r="BH17" s="2830">
        <v>56.872618709999998</v>
      </c>
      <c r="BI17" s="1026">
        <v>97.93503806999999</v>
      </c>
      <c r="BJ17" s="1026">
        <v>62.470007539999997</v>
      </c>
      <c r="BK17" s="2832">
        <v>91.423403829999998</v>
      </c>
      <c r="BL17" s="2832">
        <v>104.07024293000001</v>
      </c>
      <c r="BM17" s="2832">
        <v>75.564425749999998</v>
      </c>
      <c r="BN17" s="2832">
        <v>188.17690106999999</v>
      </c>
      <c r="BO17" s="2832">
        <v>67.146422250000001</v>
      </c>
      <c r="BP17" s="2832">
        <v>127.80175579</v>
      </c>
      <c r="BQ17" s="2832">
        <v>57.541885010000001</v>
      </c>
      <c r="BR17" s="2832">
        <v>125.31805903</v>
      </c>
      <c r="BS17" s="2832">
        <v>149.18382111000003</v>
      </c>
      <c r="BT17" s="2832">
        <v>74.438710470000004</v>
      </c>
      <c r="BU17" s="2833">
        <v>174.50245036999999</v>
      </c>
      <c r="BV17" s="2834">
        <v>137.92829015000001</v>
      </c>
      <c r="BW17" s="1026">
        <v>99.496693140000005</v>
      </c>
      <c r="BX17" s="2830">
        <v>406.06435472999999</v>
      </c>
      <c r="BY17" s="1026">
        <v>274.41682039</v>
      </c>
      <c r="BZ17" s="1026">
        <v>348.01243506999998</v>
      </c>
      <c r="CA17" s="1026">
        <v>276.33452532999996</v>
      </c>
      <c r="CB17" s="1026">
        <v>245.72868509</v>
      </c>
      <c r="CC17" s="1026">
        <v>226.44099455</v>
      </c>
      <c r="CD17" s="1026">
        <v>315.82751893</v>
      </c>
      <c r="CE17" s="1026">
        <v>231.98367111000002</v>
      </c>
      <c r="CF17" s="1026">
        <v>264.35022019999997</v>
      </c>
      <c r="CG17" s="1026">
        <v>234.73306568000001</v>
      </c>
      <c r="CH17" s="1026">
        <v>225.06</v>
      </c>
      <c r="CI17" s="1026">
        <v>169.56</v>
      </c>
      <c r="CJ17" s="1026">
        <v>86.64</v>
      </c>
      <c r="CK17" s="2834">
        <v>130.17613420999999</v>
      </c>
      <c r="CL17" s="1026">
        <v>66.956071129999998</v>
      </c>
      <c r="CM17" s="1026">
        <v>170.05345757000001</v>
      </c>
      <c r="CN17" s="2834">
        <v>170.05345757000001</v>
      </c>
      <c r="CO17" s="1026">
        <v>-29.707014359999999</v>
      </c>
      <c r="CP17" s="2830">
        <v>-31.386402199999999</v>
      </c>
      <c r="CQ17" s="2830">
        <v>88.167570349999991</v>
      </c>
      <c r="CR17" s="2830">
        <v>83.885746769999997</v>
      </c>
      <c r="CS17" s="2830">
        <v>70.619586739999988</v>
      </c>
      <c r="CT17" s="2830">
        <v>45.789708310000002</v>
      </c>
      <c r="CU17" s="2830">
        <v>34.184203780000004</v>
      </c>
      <c r="CV17" s="2830">
        <v>43.159608890000001</v>
      </c>
      <c r="CW17" s="2830">
        <v>38.312197390000001</v>
      </c>
      <c r="CX17" s="2830">
        <v>47.023669320000003</v>
      </c>
      <c r="CY17" s="2830">
        <v>75.572558010000009</v>
      </c>
      <c r="CZ17" s="2830">
        <v>99.81</v>
      </c>
      <c r="DA17" s="2830">
        <v>75.290000000000006</v>
      </c>
      <c r="DB17" s="2830">
        <v>88.21</v>
      </c>
      <c r="DC17" s="2830">
        <v>25.827105620000001</v>
      </c>
      <c r="DD17" s="2830">
        <v>19.09063416</v>
      </c>
      <c r="DE17" s="2830">
        <v>48.758047990000001</v>
      </c>
    </row>
    <row r="18" spans="1:109" ht="20.100000000000001" customHeight="1">
      <c r="A18" s="2773" t="s">
        <v>1834</v>
      </c>
      <c r="B18" s="2829">
        <v>4.4843698499999993</v>
      </c>
      <c r="C18" s="1026">
        <v>40.642922670000004</v>
      </c>
      <c r="D18" s="1026">
        <v>11.611482279999999</v>
      </c>
      <c r="E18" s="1026">
        <v>3.66164493</v>
      </c>
      <c r="F18" s="1026">
        <v>621.86444748999998</v>
      </c>
      <c r="G18" s="1026">
        <v>20.368637750000001</v>
      </c>
      <c r="H18" s="1026">
        <v>10.284446630000001</v>
      </c>
      <c r="I18" s="1026">
        <v>14.80339689</v>
      </c>
      <c r="J18" s="1026">
        <v>62.484565780000004</v>
      </c>
      <c r="K18" s="1026">
        <v>34.701342359999998</v>
      </c>
      <c r="L18" s="1026">
        <v>9.556295050000001</v>
      </c>
      <c r="M18" s="1026">
        <v>4.8528370499999998</v>
      </c>
      <c r="N18" s="1026">
        <v>48.128874479999993</v>
      </c>
      <c r="O18" s="1026">
        <v>49.72269678</v>
      </c>
      <c r="P18" s="1026">
        <v>61.667256689999995</v>
      </c>
      <c r="Q18" s="1026">
        <v>19.584766630000001</v>
      </c>
      <c r="R18" s="1026">
        <v>25.901614210000002</v>
      </c>
      <c r="S18" s="1026">
        <v>36.899103090000004</v>
      </c>
      <c r="T18" s="1026">
        <v>9.8482601999999986</v>
      </c>
      <c r="U18" s="1026">
        <v>3.2224583399999998</v>
      </c>
      <c r="V18" s="1026">
        <v>9.4769220199999999</v>
      </c>
      <c r="W18" s="1026">
        <v>32.230296690000003</v>
      </c>
      <c r="X18" s="1026">
        <v>24.44995222</v>
      </c>
      <c r="Y18" s="1027">
        <v>26.771134670000002</v>
      </c>
      <c r="Z18" s="1028">
        <v>22.702110820000001</v>
      </c>
      <c r="AA18" s="1026">
        <v>24.21434803</v>
      </c>
      <c r="AB18" s="1026">
        <v>24.098197600000002</v>
      </c>
      <c r="AC18" s="1026">
        <v>10.65824836</v>
      </c>
      <c r="AD18" s="1026">
        <v>21.094060899999999</v>
      </c>
      <c r="AE18" s="1026">
        <v>12.033477900000001</v>
      </c>
      <c r="AF18" s="1026">
        <v>16.62713797</v>
      </c>
      <c r="AG18" s="1026">
        <v>43.718336460000003</v>
      </c>
      <c r="AH18" s="1026">
        <v>11.42856529</v>
      </c>
      <c r="AI18" s="1026">
        <v>18.971658820000002</v>
      </c>
      <c r="AJ18" s="1026">
        <v>59.588647250000001</v>
      </c>
      <c r="AK18" s="1026">
        <v>22.820875170000001</v>
      </c>
      <c r="AL18" s="1026">
        <v>7.0107633399999996</v>
      </c>
      <c r="AM18" s="1026">
        <v>5.6444248099999994</v>
      </c>
      <c r="AN18" s="1026">
        <v>16.396546140000002</v>
      </c>
      <c r="AO18" s="1026">
        <v>15.81380261</v>
      </c>
      <c r="AP18" s="1026">
        <v>16.16197592</v>
      </c>
      <c r="AQ18" s="1026">
        <v>22.62010956</v>
      </c>
      <c r="AR18" s="1026">
        <v>16.145508769999999</v>
      </c>
      <c r="AS18" s="1026">
        <v>17.17816599</v>
      </c>
      <c r="AT18" s="1026">
        <v>0.10206211999999999</v>
      </c>
      <c r="AU18" s="1026">
        <v>40.919758799999997</v>
      </c>
      <c r="AV18" s="1026">
        <v>21.673897929999999</v>
      </c>
      <c r="AW18" s="1027">
        <v>25.31838625</v>
      </c>
      <c r="AX18" s="1028">
        <v>14.020204529999999</v>
      </c>
      <c r="AY18" s="1026">
        <v>25.056556520000001</v>
      </c>
      <c r="AZ18" s="1026">
        <v>61.008245000000002</v>
      </c>
      <c r="BA18" s="1026">
        <v>7.1617582000000004</v>
      </c>
      <c r="BB18" s="1026">
        <v>37.929247490000002</v>
      </c>
      <c r="BC18" s="2830">
        <v>33.331879659999998</v>
      </c>
      <c r="BD18" s="1026">
        <v>61.409138049999996</v>
      </c>
      <c r="BE18" s="1026">
        <v>40.922941460000004</v>
      </c>
      <c r="BF18" s="1026">
        <v>22.91573541</v>
      </c>
      <c r="BG18" s="1026">
        <v>53.172863829999997</v>
      </c>
      <c r="BH18" s="2830">
        <v>24.83669999</v>
      </c>
      <c r="BI18" s="1026">
        <v>31.401596129999998</v>
      </c>
      <c r="BJ18" s="1026">
        <v>55.04566638</v>
      </c>
      <c r="BK18" s="2832">
        <v>33.47789993</v>
      </c>
      <c r="BL18" s="2832">
        <v>38.638659070000003</v>
      </c>
      <c r="BM18" s="2832">
        <v>32.589857590000001</v>
      </c>
      <c r="BN18" s="2832">
        <v>49.649466229999994</v>
      </c>
      <c r="BO18" s="2832">
        <v>53.269711100000002</v>
      </c>
      <c r="BP18" s="2832">
        <v>55.429319509999999</v>
      </c>
      <c r="BQ18" s="2832">
        <v>4.7817894000000001</v>
      </c>
      <c r="BR18" s="2832">
        <v>72.573125680000004</v>
      </c>
      <c r="BS18" s="2832">
        <v>32.38767283</v>
      </c>
      <c r="BT18" s="2832">
        <v>64.315385829999997</v>
      </c>
      <c r="BU18" s="2833">
        <v>52.953036420000004</v>
      </c>
      <c r="BV18" s="2834">
        <v>60.851940820000003</v>
      </c>
      <c r="BW18" s="1026">
        <v>40.987028700000003</v>
      </c>
      <c r="BX18" s="2830">
        <v>72.365237300000004</v>
      </c>
      <c r="BY18" s="1026">
        <v>62.101320080000001</v>
      </c>
      <c r="BZ18" s="1026">
        <v>70.421825489999989</v>
      </c>
      <c r="CA18" s="1026">
        <v>67.349386280000004</v>
      </c>
      <c r="CB18" s="1026">
        <v>48.430494439999997</v>
      </c>
      <c r="CC18" s="1026">
        <v>93.493572299999997</v>
      </c>
      <c r="CD18" s="1026">
        <v>98.12495684000001</v>
      </c>
      <c r="CE18" s="1026">
        <v>92.282594979999999</v>
      </c>
      <c r="CF18" s="1026">
        <v>82.109763889999996</v>
      </c>
      <c r="CG18" s="1026">
        <v>80.348291590000002</v>
      </c>
      <c r="CH18" s="1026">
        <v>81.05</v>
      </c>
      <c r="CI18" s="1026">
        <v>35.32</v>
      </c>
      <c r="CJ18" s="1026">
        <v>20.170000000000002</v>
      </c>
      <c r="CK18" s="2834">
        <v>33.613352670000005</v>
      </c>
      <c r="CL18" s="1026">
        <v>70.163753299999996</v>
      </c>
      <c r="CM18" s="1026">
        <v>109.1027849</v>
      </c>
      <c r="CN18" s="2834">
        <v>109.1027849</v>
      </c>
      <c r="CO18" s="1026">
        <v>9.8925154200000005</v>
      </c>
      <c r="CP18" s="2830">
        <v>29.35107103</v>
      </c>
      <c r="CQ18" s="2830">
        <v>49.510975960000003</v>
      </c>
      <c r="CR18" s="2830">
        <v>108.06208034000001</v>
      </c>
      <c r="CS18" s="2830">
        <v>82.383526829999994</v>
      </c>
      <c r="CT18" s="2830">
        <v>5.2669125899999996</v>
      </c>
      <c r="CU18" s="2830">
        <v>16.62204582</v>
      </c>
      <c r="CV18" s="2830">
        <v>15.090838789999999</v>
      </c>
      <c r="CW18" s="2830">
        <v>8.8797413800000005</v>
      </c>
      <c r="CX18" s="2830">
        <v>1.5752879199999998</v>
      </c>
      <c r="CY18" s="2830">
        <v>16.291352240000002</v>
      </c>
      <c r="CZ18" s="2830">
        <v>8.56</v>
      </c>
      <c r="DA18" s="2830">
        <v>7.22</v>
      </c>
      <c r="DB18" s="2830">
        <v>24.72</v>
      </c>
      <c r="DC18" s="2830">
        <v>2.0799992199999999</v>
      </c>
      <c r="DD18" s="2830">
        <v>1.1841637599999999</v>
      </c>
      <c r="DE18" s="2830">
        <v>1.4474910000000001</v>
      </c>
    </row>
    <row r="19" spans="1:109" ht="20.100000000000001" customHeight="1">
      <c r="A19" s="2773" t="s">
        <v>1835</v>
      </c>
      <c r="B19" s="2829">
        <v>30.130805329999998</v>
      </c>
      <c r="C19" s="1026">
        <v>0.90884474999999998</v>
      </c>
      <c r="D19" s="1026">
        <v>4.6680000000000001</v>
      </c>
      <c r="E19" s="1026">
        <v>0</v>
      </c>
      <c r="F19" s="1026">
        <v>0</v>
      </c>
      <c r="G19" s="1026">
        <v>3.4674999999999997E-2</v>
      </c>
      <c r="H19" s="1026">
        <v>0</v>
      </c>
      <c r="I19" s="1026">
        <v>0.04</v>
      </c>
      <c r="J19" s="1026">
        <v>0</v>
      </c>
      <c r="K19" s="1026">
        <v>0.73968968999999996</v>
      </c>
      <c r="L19" s="1026">
        <v>5.45E-3</v>
      </c>
      <c r="M19" s="1026">
        <v>0.88570910000000003</v>
      </c>
      <c r="N19" s="1026">
        <v>3.3244499999999996E-3</v>
      </c>
      <c r="O19" s="1026">
        <v>0</v>
      </c>
      <c r="P19" s="1026">
        <v>6.5737699999999996E-2</v>
      </c>
      <c r="Q19" s="1026">
        <v>0</v>
      </c>
      <c r="R19" s="1026">
        <v>7.3004399999999992E-3</v>
      </c>
      <c r="S19" s="1026">
        <v>5.0861440599999996</v>
      </c>
      <c r="T19" s="1026">
        <v>18.98778214</v>
      </c>
      <c r="U19" s="1026">
        <v>2.3839E-3</v>
      </c>
      <c r="V19" s="1026">
        <v>0.15033633999999998</v>
      </c>
      <c r="W19" s="1026">
        <v>10.181613279999999</v>
      </c>
      <c r="X19" s="1026">
        <v>4.2446945199999995</v>
      </c>
      <c r="Y19" s="1027">
        <v>3.65597964</v>
      </c>
      <c r="Z19" s="1028">
        <v>4.8501719999999997</v>
      </c>
      <c r="AA19" s="1026">
        <v>0</v>
      </c>
      <c r="AB19" s="1026">
        <v>4.7175063600000007</v>
      </c>
      <c r="AC19" s="1026">
        <v>0</v>
      </c>
      <c r="AD19" s="1026">
        <v>9.9428078699999993</v>
      </c>
      <c r="AE19" s="1026">
        <v>19.93867316</v>
      </c>
      <c r="AF19" s="1026">
        <v>17.95575612</v>
      </c>
      <c r="AG19" s="1026">
        <v>4.7834039700000002</v>
      </c>
      <c r="AH19" s="1026">
        <v>0.10298521000000001</v>
      </c>
      <c r="AI19" s="1026">
        <v>50.886817000000001</v>
      </c>
      <c r="AJ19" s="1026">
        <v>12.74578852</v>
      </c>
      <c r="AK19" s="1026">
        <v>3.31992537</v>
      </c>
      <c r="AL19" s="1026">
        <v>13.322239529999999</v>
      </c>
      <c r="AM19" s="1026">
        <v>0</v>
      </c>
      <c r="AN19" s="1026">
        <v>9.8710725999999998</v>
      </c>
      <c r="AO19" s="1026">
        <v>3.1466942100000002</v>
      </c>
      <c r="AP19" s="1026">
        <v>8.8088838999999997</v>
      </c>
      <c r="AQ19" s="1026">
        <v>2.1265944599999997</v>
      </c>
      <c r="AR19" s="1026">
        <v>2.37709788</v>
      </c>
      <c r="AS19" s="1026">
        <v>20.237651159999999</v>
      </c>
      <c r="AT19" s="1026">
        <v>0.37554651</v>
      </c>
      <c r="AU19" s="1026">
        <v>0.43153321</v>
      </c>
      <c r="AV19" s="1026">
        <v>0.40706608</v>
      </c>
      <c r="AW19" s="1027">
        <v>26.770858029999999</v>
      </c>
      <c r="AX19" s="1028">
        <v>15.07380607</v>
      </c>
      <c r="AY19" s="1026">
        <v>2.9933961400000002</v>
      </c>
      <c r="AZ19" s="1026">
        <v>0</v>
      </c>
      <c r="BA19" s="1026">
        <v>12.37663244</v>
      </c>
      <c r="BB19" s="1026">
        <v>0</v>
      </c>
      <c r="BC19" s="2830">
        <v>5</v>
      </c>
      <c r="BD19" s="1026">
        <v>1.5439011999999999</v>
      </c>
      <c r="BE19" s="1026">
        <v>20</v>
      </c>
      <c r="BF19" s="1026">
        <v>25</v>
      </c>
      <c r="BG19" s="1026">
        <v>30</v>
      </c>
      <c r="BH19" s="2830">
        <v>1.92315E-3</v>
      </c>
      <c r="BI19" s="1026">
        <v>1.92315E-3</v>
      </c>
      <c r="BJ19" s="1026">
        <v>0.26235069999999999</v>
      </c>
      <c r="BK19" s="1026">
        <v>0</v>
      </c>
      <c r="BL19" s="1026">
        <v>0</v>
      </c>
      <c r="BM19" s="1026">
        <v>0.248476</v>
      </c>
      <c r="BN19" s="1026">
        <v>1.5467E-2</v>
      </c>
      <c r="BO19" s="1026">
        <v>11.303615410000001</v>
      </c>
      <c r="BP19" s="1026">
        <v>13.329705519999999</v>
      </c>
      <c r="BQ19" s="1026">
        <v>0</v>
      </c>
      <c r="BR19" s="1026">
        <v>21</v>
      </c>
      <c r="BS19" s="1026">
        <v>20</v>
      </c>
      <c r="BT19" s="1026">
        <v>3.1520000000000001</v>
      </c>
      <c r="BU19" s="1027">
        <v>18</v>
      </c>
      <c r="BV19" s="2834">
        <v>25.222560719999997</v>
      </c>
      <c r="BW19" s="2832">
        <v>0</v>
      </c>
      <c r="BX19" s="2830">
        <v>0.33123712</v>
      </c>
      <c r="BY19" s="1026">
        <v>0.37516899999999997</v>
      </c>
      <c r="BZ19" s="1026">
        <v>2.4385541399999999</v>
      </c>
      <c r="CA19" s="1026">
        <v>16.795199950000001</v>
      </c>
      <c r="CB19" s="1026">
        <v>0</v>
      </c>
      <c r="CC19" s="1026">
        <v>4.8841577999999997</v>
      </c>
      <c r="CD19" s="1026">
        <v>18.091626219999998</v>
      </c>
      <c r="CE19" s="1026">
        <v>0.11237933</v>
      </c>
      <c r="CF19" s="1026">
        <v>1.8611608700000002</v>
      </c>
      <c r="CG19" s="1026">
        <v>0</v>
      </c>
      <c r="CH19" s="1026">
        <v>34.049999999999997</v>
      </c>
      <c r="CI19" s="2832">
        <v>3.42</v>
      </c>
      <c r="CJ19" s="2832">
        <v>0</v>
      </c>
      <c r="CK19" s="2834">
        <v>8.6523255900000002</v>
      </c>
      <c r="CL19" s="1026">
        <v>2.1313132000000001</v>
      </c>
      <c r="CM19" s="1026">
        <v>1</v>
      </c>
      <c r="CN19" s="2834">
        <v>1</v>
      </c>
      <c r="CO19" s="1026">
        <v>0.55993945999999994</v>
      </c>
      <c r="CP19" s="2832">
        <v>0</v>
      </c>
      <c r="CQ19" s="2832">
        <v>0.36394814000000003</v>
      </c>
      <c r="CR19" s="2832">
        <v>9.4775999999999999E-2</v>
      </c>
      <c r="CS19" s="2832">
        <v>0.15855180999999999</v>
      </c>
      <c r="CT19" s="2832">
        <v>1.8702E-2</v>
      </c>
      <c r="CU19" s="2832">
        <v>0</v>
      </c>
      <c r="CV19" s="2832">
        <v>0</v>
      </c>
      <c r="CW19" s="2832">
        <v>0.23858042999999998</v>
      </c>
      <c r="CX19" s="2832">
        <v>0</v>
      </c>
      <c r="CY19" s="2832">
        <v>0</v>
      </c>
      <c r="CZ19" s="2832">
        <v>0</v>
      </c>
      <c r="DA19" s="2832">
        <v>0</v>
      </c>
      <c r="DB19" s="2832">
        <v>0</v>
      </c>
      <c r="DC19" s="2832">
        <v>0</v>
      </c>
      <c r="DD19" s="2832">
        <v>4.2192700000000007E-3</v>
      </c>
      <c r="DE19" s="2832">
        <v>0</v>
      </c>
    </row>
    <row r="20" spans="1:109" ht="20.100000000000001" customHeight="1">
      <c r="A20" s="2773" t="s">
        <v>1836</v>
      </c>
      <c r="B20" s="2829">
        <v>0</v>
      </c>
      <c r="C20" s="1026">
        <v>0</v>
      </c>
      <c r="D20" s="1026">
        <v>0.62313725999999992</v>
      </c>
      <c r="E20" s="1026">
        <v>1.5937980300000001</v>
      </c>
      <c r="F20" s="1026">
        <v>1.3185086100000001</v>
      </c>
      <c r="G20" s="1026">
        <v>50.428947170000001</v>
      </c>
      <c r="H20" s="1026">
        <v>2.0311867100000001</v>
      </c>
      <c r="I20" s="1026">
        <v>0.70453449999999995</v>
      </c>
      <c r="J20" s="1026">
        <v>4.16025752</v>
      </c>
      <c r="K20" s="1026">
        <v>4.3792673200000003</v>
      </c>
      <c r="L20" s="1026">
        <v>1.2149799399999999</v>
      </c>
      <c r="M20" s="1026">
        <v>8.9398399999999989E-2</v>
      </c>
      <c r="N20" s="1026">
        <v>0.35769008000000002</v>
      </c>
      <c r="O20" s="1026">
        <v>1.31403691</v>
      </c>
      <c r="P20" s="1026">
        <v>0.63444771</v>
      </c>
      <c r="Q20" s="1026">
        <v>2.2817834700000001</v>
      </c>
      <c r="R20" s="1026">
        <v>7.1984387699999992</v>
      </c>
      <c r="S20" s="1026">
        <v>9.76835275</v>
      </c>
      <c r="T20" s="1026">
        <v>1.1008462400000001</v>
      </c>
      <c r="U20" s="1026">
        <v>8.3766770800000003</v>
      </c>
      <c r="V20" s="1026">
        <v>1.1152593700000002</v>
      </c>
      <c r="W20" s="1026">
        <v>2.9513165400000001</v>
      </c>
      <c r="X20" s="1026">
        <v>7.8571172100000002</v>
      </c>
      <c r="Y20" s="1027">
        <v>0.11961722</v>
      </c>
      <c r="Z20" s="1028">
        <v>2.7081517900000001</v>
      </c>
      <c r="AA20" s="1026">
        <v>3.36310149</v>
      </c>
      <c r="AB20" s="1026">
        <v>4.4435832400000006</v>
      </c>
      <c r="AC20" s="1026">
        <v>5.0455006900000008</v>
      </c>
      <c r="AD20" s="1026">
        <v>0.55098435999999995</v>
      </c>
      <c r="AE20" s="1026">
        <v>9.9305536500000002</v>
      </c>
      <c r="AF20" s="1026">
        <v>4.9721106399999995</v>
      </c>
      <c r="AG20" s="1026">
        <v>5.4845013300000014</v>
      </c>
      <c r="AH20" s="1026">
        <v>2.8530682299999999</v>
      </c>
      <c r="AI20" s="1026">
        <v>8.016220000000001E-3</v>
      </c>
      <c r="AJ20" s="1026">
        <v>20.248799309999999</v>
      </c>
      <c r="AK20" s="1026">
        <v>2.96490849</v>
      </c>
      <c r="AL20" s="1026">
        <v>3.8583849400000001</v>
      </c>
      <c r="AM20" s="1026">
        <v>0</v>
      </c>
      <c r="AN20" s="1026">
        <v>8.9171878499999995</v>
      </c>
      <c r="AO20" s="1026">
        <v>0.37941892999999999</v>
      </c>
      <c r="AP20" s="1026">
        <v>2.11744997</v>
      </c>
      <c r="AQ20" s="1026">
        <v>0</v>
      </c>
      <c r="AR20" s="1026">
        <v>0.11061503</v>
      </c>
      <c r="AS20" s="1026">
        <v>0.22605254</v>
      </c>
      <c r="AT20" s="1026">
        <v>25.422548930000001</v>
      </c>
      <c r="AU20" s="1026">
        <v>1.6530172700000001</v>
      </c>
      <c r="AV20" s="1026">
        <v>0.13949032</v>
      </c>
      <c r="AW20" s="1027">
        <v>7.69883659</v>
      </c>
      <c r="AX20" s="1028">
        <v>0.13841067999999998</v>
      </c>
      <c r="AY20" s="1026">
        <v>0.49180048999999998</v>
      </c>
      <c r="AZ20" s="1026">
        <v>8.1382362199999996</v>
      </c>
      <c r="BA20" s="1026">
        <v>8.5563732200000011</v>
      </c>
      <c r="BB20" s="1026">
        <v>4.8163806300000003</v>
      </c>
      <c r="BC20" s="2830">
        <v>1.8943826799999999</v>
      </c>
      <c r="BD20" s="1026">
        <v>1.92315E-3</v>
      </c>
      <c r="BE20" s="1026">
        <v>10.10140767</v>
      </c>
      <c r="BF20" s="1026">
        <v>2.14069734</v>
      </c>
      <c r="BG20" s="1026">
        <v>18.090297329999999</v>
      </c>
      <c r="BH20" s="2830">
        <v>5.7031634900000006</v>
      </c>
      <c r="BI20" s="1026">
        <v>3.5426832599999996</v>
      </c>
      <c r="BJ20" s="1026">
        <v>4.4688634299999999</v>
      </c>
      <c r="BK20" s="2832">
        <v>3.4494662799999998</v>
      </c>
      <c r="BL20" s="2832">
        <v>6.9803389999999993E-2</v>
      </c>
      <c r="BM20" s="2832">
        <v>4.9081253</v>
      </c>
      <c r="BN20" s="2832">
        <v>4.3732463600000004</v>
      </c>
      <c r="BO20" s="2832">
        <v>0.91722512</v>
      </c>
      <c r="BP20" s="2832">
        <v>4.4004949099999999</v>
      </c>
      <c r="BQ20" s="2832">
        <v>0.48635015999999998</v>
      </c>
      <c r="BR20" s="2832">
        <v>15.38924918</v>
      </c>
      <c r="BS20" s="2832">
        <v>5.0956109999999999</v>
      </c>
      <c r="BT20" s="2832">
        <v>11.846031160000001</v>
      </c>
      <c r="BU20" s="2833">
        <v>17.057214390000002</v>
      </c>
      <c r="BV20" s="2834">
        <v>15.713034909999999</v>
      </c>
      <c r="BW20" s="1026">
        <v>7.2194750000000002E-2</v>
      </c>
      <c r="BX20" s="2830">
        <v>13.856675289999998</v>
      </c>
      <c r="BY20" s="1026">
        <v>9.8379654300000006</v>
      </c>
      <c r="BZ20" s="1026">
        <v>6.9227856799999996</v>
      </c>
      <c r="CA20" s="1026">
        <v>3.3413327599999998</v>
      </c>
      <c r="CB20" s="1026">
        <v>3.6287158100000001</v>
      </c>
      <c r="CC20" s="1026">
        <v>9.9468444700000003</v>
      </c>
      <c r="CD20" s="1026">
        <v>3.6318044999999999</v>
      </c>
      <c r="CE20" s="1026">
        <v>7.2544173899999995</v>
      </c>
      <c r="CF20" s="1026">
        <v>34.57843158</v>
      </c>
      <c r="CG20" s="1026">
        <v>5.3338879800000001</v>
      </c>
      <c r="CH20" s="1026">
        <v>0.08</v>
      </c>
      <c r="CI20" s="1026">
        <v>1.51</v>
      </c>
      <c r="CJ20" s="1026">
        <v>11.3</v>
      </c>
      <c r="CK20" s="2834">
        <v>11.40352455</v>
      </c>
      <c r="CL20" s="1026">
        <v>3.4737942200000003</v>
      </c>
      <c r="CM20" s="1026">
        <v>1.52095439</v>
      </c>
      <c r="CN20" s="2834">
        <v>1.52095439</v>
      </c>
      <c r="CO20" s="1026">
        <v>0</v>
      </c>
      <c r="CP20" s="2830">
        <v>1.56961609</v>
      </c>
      <c r="CQ20" s="2830">
        <v>4.7178436500000007</v>
      </c>
      <c r="CR20" s="2830">
        <v>0.29516523</v>
      </c>
      <c r="CS20" s="2830">
        <v>2.6011813799999999</v>
      </c>
      <c r="CT20" s="2830">
        <v>8.3398570700000008</v>
      </c>
      <c r="CU20" s="2830">
        <v>1.3389679999999999</v>
      </c>
      <c r="CV20" s="2830">
        <v>0.05</v>
      </c>
      <c r="CW20" s="2830">
        <v>0.53021807999999993</v>
      </c>
      <c r="CX20" s="2830">
        <v>0</v>
      </c>
      <c r="CY20" s="2830">
        <v>1.67429023</v>
      </c>
      <c r="CZ20" s="2830">
        <v>1.29</v>
      </c>
      <c r="DA20" s="2830">
        <v>0.16</v>
      </c>
      <c r="DB20" s="2830">
        <v>0.01</v>
      </c>
      <c r="DC20" s="2830">
        <v>0</v>
      </c>
      <c r="DD20" s="2830">
        <v>0</v>
      </c>
      <c r="DE20" s="2830">
        <v>0</v>
      </c>
    </row>
    <row r="21" spans="1:109" ht="20.100000000000001" customHeight="1">
      <c r="A21" s="2773" t="s">
        <v>1837</v>
      </c>
      <c r="B21" s="2829">
        <v>9.7433376500000008</v>
      </c>
      <c r="C21" s="1026">
        <v>25.398762960000003</v>
      </c>
      <c r="D21" s="1026">
        <v>507.87169936999999</v>
      </c>
      <c r="E21" s="1026">
        <v>10.141632980000001</v>
      </c>
      <c r="F21" s="1026">
        <v>10.912285650000001</v>
      </c>
      <c r="G21" s="1026">
        <v>10.430886359999999</v>
      </c>
      <c r="H21" s="1026">
        <v>16.24379639</v>
      </c>
      <c r="I21" s="1026">
        <v>19.74332046</v>
      </c>
      <c r="J21" s="1026">
        <v>42.599597920000001</v>
      </c>
      <c r="K21" s="1026">
        <v>13.34494533</v>
      </c>
      <c r="L21" s="1026">
        <v>14.788620210000001</v>
      </c>
      <c r="M21" s="1026">
        <v>32.983854999999998</v>
      </c>
      <c r="N21" s="1026">
        <v>15.14012664</v>
      </c>
      <c r="O21" s="1026">
        <v>6.1279808499999993</v>
      </c>
      <c r="P21" s="1026">
        <v>6.6634057800000006</v>
      </c>
      <c r="Q21" s="1026">
        <v>8.8798943499999989</v>
      </c>
      <c r="R21" s="1026">
        <v>18.895501079999999</v>
      </c>
      <c r="S21" s="1026">
        <v>17.108471010000002</v>
      </c>
      <c r="T21" s="1026">
        <v>28.67126627</v>
      </c>
      <c r="U21" s="1026">
        <v>20.874289999999998</v>
      </c>
      <c r="V21" s="1026">
        <v>38.364033499999998</v>
      </c>
      <c r="W21" s="1026">
        <v>15.92720697</v>
      </c>
      <c r="X21" s="1026">
        <v>8.4879471600000009</v>
      </c>
      <c r="Y21" s="1027">
        <v>8.9509180799999992</v>
      </c>
      <c r="Z21" s="1028">
        <v>17.457645109999998</v>
      </c>
      <c r="AA21" s="1026">
        <v>7.1579990100000002</v>
      </c>
      <c r="AB21" s="1026">
        <v>7.3789639800000009</v>
      </c>
      <c r="AC21" s="1026">
        <v>8.2348599599999996</v>
      </c>
      <c r="AD21" s="1026">
        <v>8.1969592799999997</v>
      </c>
      <c r="AE21" s="1026">
        <v>9.8019789399999997</v>
      </c>
      <c r="AF21" s="1026">
        <v>21.606657850000001</v>
      </c>
      <c r="AG21" s="1026">
        <v>22.429274890000002</v>
      </c>
      <c r="AH21" s="1026">
        <v>20.768362379999999</v>
      </c>
      <c r="AI21" s="1026">
        <v>17.601789719999999</v>
      </c>
      <c r="AJ21" s="1026">
        <v>10.240640970000001</v>
      </c>
      <c r="AK21" s="1026">
        <v>12.648011890000001</v>
      </c>
      <c r="AL21" s="1026">
        <v>12.439432550000001</v>
      </c>
      <c r="AM21" s="1026">
        <v>5.3235571399999992</v>
      </c>
      <c r="AN21" s="1026">
        <v>7.9043949500000004</v>
      </c>
      <c r="AO21" s="1026">
        <v>7.5382117599999994</v>
      </c>
      <c r="AP21" s="1026">
        <v>8.4409972</v>
      </c>
      <c r="AQ21" s="1026">
        <v>14.463528740000001</v>
      </c>
      <c r="AR21" s="1026">
        <v>17.61096212</v>
      </c>
      <c r="AS21" s="1026">
        <v>44.036953020000006</v>
      </c>
      <c r="AT21" s="1026">
        <v>0</v>
      </c>
      <c r="AU21" s="1026">
        <v>18.51240507</v>
      </c>
      <c r="AV21" s="1026">
        <v>13.37543602</v>
      </c>
      <c r="AW21" s="1027">
        <v>16.291489009999999</v>
      </c>
      <c r="AX21" s="1028">
        <v>19.072307049999999</v>
      </c>
      <c r="AY21" s="1026">
        <v>14.4180454</v>
      </c>
      <c r="AZ21" s="1026">
        <v>18.431186570000001</v>
      </c>
      <c r="BA21" s="1026">
        <v>13.095443380000001</v>
      </c>
      <c r="BB21" s="1026">
        <v>12.501336779999999</v>
      </c>
      <c r="BC21" s="2830">
        <v>12.384405900000001</v>
      </c>
      <c r="BD21" s="1026">
        <v>19.865649050000002</v>
      </c>
      <c r="BE21" s="1026">
        <v>34.067514639999999</v>
      </c>
      <c r="BF21" s="1026">
        <v>23.696237989999997</v>
      </c>
      <c r="BG21" s="1026">
        <v>20.110564499999999</v>
      </c>
      <c r="BH21" s="2830">
        <v>19.822504469999998</v>
      </c>
      <c r="BI21" s="1026">
        <v>15.462840679999999</v>
      </c>
      <c r="BJ21" s="1026">
        <v>19.540834390000001</v>
      </c>
      <c r="BK21" s="2832">
        <v>17.974531160000002</v>
      </c>
      <c r="BL21" s="2832">
        <v>18.46038162</v>
      </c>
      <c r="BM21" s="2832">
        <v>16.400169850000001</v>
      </c>
      <c r="BN21" s="2832">
        <v>16.430698490000001</v>
      </c>
      <c r="BO21" s="2832">
        <v>15.210391900000001</v>
      </c>
      <c r="BP21" s="2832">
        <v>22.374721149999999</v>
      </c>
      <c r="BQ21" s="2832">
        <v>39.358526560000001</v>
      </c>
      <c r="BR21" s="2832">
        <v>27.990604399999999</v>
      </c>
      <c r="BS21" s="2832">
        <v>14.42779005</v>
      </c>
      <c r="BT21" s="2832">
        <v>28.03799167</v>
      </c>
      <c r="BU21" s="2833">
        <v>22.806948859999999</v>
      </c>
      <c r="BV21" s="2834">
        <v>36.14546318</v>
      </c>
      <c r="BW21" s="1026">
        <v>12.60232482</v>
      </c>
      <c r="BX21" s="2830">
        <v>17.720502199999999</v>
      </c>
      <c r="BY21" s="1026">
        <v>25.660506999999999</v>
      </c>
      <c r="BZ21" s="1026">
        <v>19.91814093</v>
      </c>
      <c r="CA21" s="1026">
        <v>28.732000530000001</v>
      </c>
      <c r="CB21" s="1026">
        <v>33.250218359999998</v>
      </c>
      <c r="CC21" s="1026">
        <v>58.545412380000002</v>
      </c>
      <c r="CD21" s="1026">
        <v>59.930513380000001</v>
      </c>
      <c r="CE21" s="1026">
        <v>22.039766030000003</v>
      </c>
      <c r="CF21" s="1026">
        <v>20.16506704</v>
      </c>
      <c r="CG21" s="1026">
        <v>16.1874976</v>
      </c>
      <c r="CH21" s="1026">
        <v>36.35</v>
      </c>
      <c r="CI21" s="1026">
        <v>52.02</v>
      </c>
      <c r="CJ21" s="1026">
        <v>28.1</v>
      </c>
      <c r="CK21" s="2834">
        <v>39.096172609999996</v>
      </c>
      <c r="CL21" s="1026">
        <v>47.782026500000001</v>
      </c>
      <c r="CM21" s="1026">
        <v>40.705367750000001</v>
      </c>
      <c r="CN21" s="2834">
        <v>40.705367750000001</v>
      </c>
      <c r="CO21" s="1026">
        <v>84.465243849999993</v>
      </c>
      <c r="CP21" s="2830">
        <v>86.641933420000001</v>
      </c>
      <c r="CQ21" s="2830">
        <v>60.203998429999999</v>
      </c>
      <c r="CR21" s="2830">
        <v>35.457096669999999</v>
      </c>
      <c r="CS21" s="2830">
        <v>40.477475429999998</v>
      </c>
      <c r="CT21" s="2830">
        <v>59.34808451</v>
      </c>
      <c r="CU21" s="2830">
        <v>54.082018249999997</v>
      </c>
      <c r="CV21" s="2830">
        <v>51.514442549999998</v>
      </c>
      <c r="CW21" s="2830">
        <v>42.174453849999999</v>
      </c>
      <c r="CX21" s="2830">
        <v>68.292186579999992</v>
      </c>
      <c r="CY21" s="2830">
        <v>40.863456369999994</v>
      </c>
      <c r="CZ21" s="2830">
        <v>21.32</v>
      </c>
      <c r="DA21" s="2830">
        <v>22.16</v>
      </c>
      <c r="DB21" s="2830">
        <v>20.89</v>
      </c>
      <c r="DC21" s="2830">
        <v>20.075101750000002</v>
      </c>
      <c r="DD21" s="2830">
        <v>14.133767880000001</v>
      </c>
      <c r="DE21" s="2830">
        <v>19.31735668</v>
      </c>
    </row>
    <row r="22" spans="1:109" ht="20.100000000000001" customHeight="1">
      <c r="A22" s="2773" t="s">
        <v>1838</v>
      </c>
      <c r="B22" s="2829">
        <v>0</v>
      </c>
      <c r="C22" s="1026">
        <v>0</v>
      </c>
      <c r="D22" s="1026">
        <v>0</v>
      </c>
      <c r="E22" s="1026" t="s">
        <v>1839</v>
      </c>
      <c r="F22" s="1026">
        <v>0</v>
      </c>
      <c r="G22" s="1026">
        <v>0</v>
      </c>
      <c r="H22" s="1026">
        <v>0</v>
      </c>
      <c r="I22" s="1026">
        <v>0</v>
      </c>
      <c r="J22" s="1026">
        <v>0</v>
      </c>
      <c r="K22" s="1026">
        <v>0</v>
      </c>
      <c r="L22" s="1026">
        <v>0</v>
      </c>
      <c r="M22" s="1026">
        <v>0</v>
      </c>
      <c r="N22" s="1026">
        <v>0</v>
      </c>
      <c r="O22" s="1026">
        <v>0</v>
      </c>
      <c r="P22" s="1026">
        <v>0</v>
      </c>
      <c r="Q22" s="1026">
        <v>0</v>
      </c>
      <c r="R22" s="1026">
        <v>0</v>
      </c>
      <c r="S22" s="1026">
        <v>0</v>
      </c>
      <c r="T22" s="1026">
        <v>1.4999999999999999E-2</v>
      </c>
      <c r="U22" s="1026">
        <v>0</v>
      </c>
      <c r="V22" s="1026">
        <v>0.11824577999999999</v>
      </c>
      <c r="W22" s="1026">
        <v>0</v>
      </c>
      <c r="X22" s="1026">
        <v>0</v>
      </c>
      <c r="Y22" s="1027">
        <v>0</v>
      </c>
      <c r="Z22" s="1028">
        <v>0</v>
      </c>
      <c r="AA22" s="1026">
        <v>8.1409889999999999E-2</v>
      </c>
      <c r="AB22" s="1026">
        <v>0</v>
      </c>
      <c r="AC22" s="1026">
        <v>0</v>
      </c>
      <c r="AD22" s="1026">
        <v>0</v>
      </c>
      <c r="AE22" s="1026">
        <v>0</v>
      </c>
      <c r="AF22" s="1026">
        <v>2.6267869999999999E-2</v>
      </c>
      <c r="AG22" s="1026">
        <v>0</v>
      </c>
      <c r="AH22" s="1026">
        <v>0</v>
      </c>
      <c r="AI22" s="1026">
        <v>0</v>
      </c>
      <c r="AJ22" s="1026">
        <v>0</v>
      </c>
      <c r="AK22" s="1026">
        <v>0</v>
      </c>
      <c r="AL22" s="1026">
        <v>0</v>
      </c>
      <c r="AM22" s="1026">
        <v>0</v>
      </c>
      <c r="AN22" s="1026">
        <v>0</v>
      </c>
      <c r="AO22" s="1026">
        <v>0</v>
      </c>
      <c r="AP22" s="1026">
        <v>0</v>
      </c>
      <c r="AQ22" s="1026">
        <v>0</v>
      </c>
      <c r="AR22" s="1026">
        <v>0</v>
      </c>
      <c r="AS22" s="1026">
        <v>0</v>
      </c>
      <c r="AT22" s="1026">
        <v>1331.4227252999999</v>
      </c>
      <c r="AU22" s="1026">
        <v>0</v>
      </c>
      <c r="AV22" s="1026">
        <v>0</v>
      </c>
      <c r="AW22" s="1027">
        <v>0</v>
      </c>
      <c r="AX22" s="1028">
        <v>0</v>
      </c>
      <c r="AY22" s="1026">
        <v>0</v>
      </c>
      <c r="AZ22" s="1026">
        <v>0</v>
      </c>
      <c r="BA22" s="1026">
        <v>0</v>
      </c>
      <c r="BB22" s="1026">
        <v>0</v>
      </c>
      <c r="BC22" s="2830">
        <v>0</v>
      </c>
      <c r="BD22" s="2830">
        <v>0</v>
      </c>
      <c r="BE22" s="1026">
        <v>0</v>
      </c>
      <c r="BF22" s="1026">
        <v>0</v>
      </c>
      <c r="BG22" s="1026">
        <v>1.92315E-3</v>
      </c>
      <c r="BH22" s="2830">
        <v>1.92315E-3</v>
      </c>
      <c r="BI22" s="1026">
        <v>1.92315E-3</v>
      </c>
      <c r="BJ22" s="1026">
        <v>0</v>
      </c>
      <c r="BK22" s="1026">
        <v>0</v>
      </c>
      <c r="BL22" s="1026">
        <v>0</v>
      </c>
      <c r="BM22" s="1026">
        <v>0</v>
      </c>
      <c r="BN22" s="1026">
        <v>0</v>
      </c>
      <c r="BO22" s="1026">
        <v>0</v>
      </c>
      <c r="BP22" s="1026">
        <v>0</v>
      </c>
      <c r="BQ22" s="1026">
        <v>0</v>
      </c>
      <c r="BR22" s="1026">
        <v>0</v>
      </c>
      <c r="BS22" s="1026">
        <v>0</v>
      </c>
      <c r="BT22" s="1026">
        <v>0</v>
      </c>
      <c r="BU22" s="1027">
        <v>0</v>
      </c>
      <c r="BV22" s="2835">
        <v>0</v>
      </c>
      <c r="BW22" s="2832">
        <v>0</v>
      </c>
      <c r="BX22" s="2836">
        <v>0</v>
      </c>
      <c r="BY22" s="2832">
        <v>0</v>
      </c>
      <c r="BZ22" s="2832">
        <v>0</v>
      </c>
      <c r="CA22" s="2832">
        <v>0</v>
      </c>
      <c r="CB22" s="2832">
        <v>0</v>
      </c>
      <c r="CC22" s="2832">
        <v>0</v>
      </c>
      <c r="CD22" s="2832">
        <v>0</v>
      </c>
      <c r="CE22" s="2832">
        <v>0</v>
      </c>
      <c r="CF22" s="2832">
        <v>0</v>
      </c>
      <c r="CG22" s="2832">
        <v>0</v>
      </c>
      <c r="CH22" s="2832">
        <v>0</v>
      </c>
      <c r="CI22" s="2832">
        <v>0</v>
      </c>
      <c r="CJ22" s="2832">
        <v>0</v>
      </c>
      <c r="CK22" s="2835">
        <v>0</v>
      </c>
      <c r="CL22" s="2837">
        <v>0</v>
      </c>
      <c r="CM22" s="2837">
        <v>0</v>
      </c>
      <c r="CN22" s="2835">
        <v>0</v>
      </c>
      <c r="CO22" s="2837">
        <v>0</v>
      </c>
      <c r="CP22" s="2836">
        <v>0</v>
      </c>
      <c r="CQ22" s="2836">
        <v>0</v>
      </c>
      <c r="CR22" s="2836">
        <v>0</v>
      </c>
      <c r="CS22" s="2836">
        <v>0</v>
      </c>
      <c r="CT22" s="2836">
        <v>0</v>
      </c>
      <c r="CU22" s="2836">
        <v>0</v>
      </c>
      <c r="CV22" s="2836">
        <v>0</v>
      </c>
      <c r="CW22" s="2836">
        <v>0</v>
      </c>
      <c r="CX22" s="2836">
        <v>0</v>
      </c>
      <c r="CY22" s="2836">
        <v>0</v>
      </c>
      <c r="CZ22" s="2836">
        <v>0</v>
      </c>
      <c r="DA22" s="2836">
        <v>0</v>
      </c>
      <c r="DB22" s="2836">
        <v>0</v>
      </c>
      <c r="DC22" s="2836">
        <v>0</v>
      </c>
      <c r="DD22" s="2836">
        <v>0</v>
      </c>
      <c r="DE22" s="2836">
        <v>0</v>
      </c>
    </row>
    <row r="23" spans="1:109" ht="20.100000000000001" customHeight="1">
      <c r="A23" s="2773" t="s">
        <v>1840</v>
      </c>
      <c r="B23" s="2829">
        <v>705.16380719000006</v>
      </c>
      <c r="C23" s="1026">
        <v>1420.79692426</v>
      </c>
      <c r="D23" s="1026">
        <v>756.25159226999995</v>
      </c>
      <c r="E23" s="1026">
        <v>705.50897219000001</v>
      </c>
      <c r="F23" s="1026">
        <v>1254.79137062</v>
      </c>
      <c r="G23" s="1026">
        <v>963.24377027999992</v>
      </c>
      <c r="H23" s="1026">
        <v>931.57830286000001</v>
      </c>
      <c r="I23" s="1026">
        <v>950.17821729999991</v>
      </c>
      <c r="J23" s="1026">
        <v>1711.3821953499998</v>
      </c>
      <c r="K23" s="1026">
        <v>1910.26300558</v>
      </c>
      <c r="L23" s="1026">
        <v>1445.0047449900001</v>
      </c>
      <c r="M23" s="1026">
        <v>1532.8530941700001</v>
      </c>
      <c r="N23" s="1026">
        <v>1095.37766566</v>
      </c>
      <c r="O23" s="1026">
        <v>561.90876083000001</v>
      </c>
      <c r="P23" s="1026">
        <v>839.0935267000001</v>
      </c>
      <c r="Q23" s="1026">
        <v>688.62336741000001</v>
      </c>
      <c r="R23" s="1026">
        <v>363.28935531000002</v>
      </c>
      <c r="S23" s="1026">
        <v>195.57674674</v>
      </c>
      <c r="T23" s="1026">
        <v>371.29551279000003</v>
      </c>
      <c r="U23" s="1026">
        <v>211.4779585</v>
      </c>
      <c r="V23" s="1026">
        <v>450.27041835</v>
      </c>
      <c r="W23" s="1026">
        <v>489.55299153999999</v>
      </c>
      <c r="X23" s="1026">
        <v>270.36663306999998</v>
      </c>
      <c r="Y23" s="1027">
        <v>344.38507681999999</v>
      </c>
      <c r="Z23" s="1028">
        <v>370.80269993000002</v>
      </c>
      <c r="AA23" s="1026">
        <v>245.36149316000001</v>
      </c>
      <c r="AB23" s="1026">
        <v>689.58708113</v>
      </c>
      <c r="AC23" s="1026">
        <v>375.64031283999998</v>
      </c>
      <c r="AD23" s="1026">
        <v>833.19348963000004</v>
      </c>
      <c r="AE23" s="1026">
        <v>333.86785569</v>
      </c>
      <c r="AF23" s="1026">
        <v>521.45980503999999</v>
      </c>
      <c r="AG23" s="1026">
        <v>506.01347860999999</v>
      </c>
      <c r="AH23" s="1026">
        <v>831.27138886</v>
      </c>
      <c r="AI23" s="1026">
        <v>1054.2767274600001</v>
      </c>
      <c r="AJ23" s="1026">
        <v>402.28558116000005</v>
      </c>
      <c r="AK23" s="1026">
        <v>525.20417038000005</v>
      </c>
      <c r="AL23" s="1026">
        <v>360.27173424999995</v>
      </c>
      <c r="AM23" s="1026">
        <v>319.08659355999998</v>
      </c>
      <c r="AN23" s="1026">
        <v>488.07798622000001</v>
      </c>
      <c r="AO23" s="1026">
        <v>1084.8597472599999</v>
      </c>
      <c r="AP23" s="1026">
        <v>384.00347916000004</v>
      </c>
      <c r="AQ23" s="1026">
        <v>466.67508036999999</v>
      </c>
      <c r="AR23" s="1026">
        <v>919.26159214999996</v>
      </c>
      <c r="AS23" s="1026">
        <v>907.77027486999998</v>
      </c>
      <c r="AT23" s="1026">
        <v>0.2291146</v>
      </c>
      <c r="AU23" s="1026">
        <v>815.57762919000004</v>
      </c>
      <c r="AV23" s="1026">
        <v>600.47184898</v>
      </c>
      <c r="AW23" s="1027">
        <v>432.85550283999999</v>
      </c>
      <c r="AX23" s="1028">
        <v>216.94870342999999</v>
      </c>
      <c r="AY23" s="1026">
        <v>526.15022611000006</v>
      </c>
      <c r="AZ23" s="1026">
        <v>429.28382316000005</v>
      </c>
      <c r="BA23" s="1026">
        <v>804.66062561000001</v>
      </c>
      <c r="BB23" s="1026">
        <v>1555.13145859</v>
      </c>
      <c r="BC23" s="2830">
        <v>1300.0838915899999</v>
      </c>
      <c r="BD23" s="1026">
        <v>658.95922124000003</v>
      </c>
      <c r="BE23" s="1026">
        <v>570.09703549999995</v>
      </c>
      <c r="BF23" s="1026">
        <v>893.01055539000004</v>
      </c>
      <c r="BG23" s="1026">
        <v>1323.5702149700001</v>
      </c>
      <c r="BH23" s="2830">
        <v>840.02917559000002</v>
      </c>
      <c r="BI23" s="1026">
        <v>809.27250549999997</v>
      </c>
      <c r="BJ23" s="1026">
        <v>988.6437568099999</v>
      </c>
      <c r="BK23" s="2832">
        <v>798.86067962000004</v>
      </c>
      <c r="BL23" s="2832">
        <v>1251.52682527</v>
      </c>
      <c r="BM23" s="2832">
        <v>1989.2367060399999</v>
      </c>
      <c r="BN23" s="2832">
        <v>2260.2107844099996</v>
      </c>
      <c r="BO23" s="2832">
        <v>3512.4901732600001</v>
      </c>
      <c r="BP23" s="2832">
        <v>2130.00053888</v>
      </c>
      <c r="BQ23" s="2832">
        <v>1261.7337898800001</v>
      </c>
      <c r="BR23" s="2832">
        <v>2325.4128530600001</v>
      </c>
      <c r="BS23" s="2832">
        <v>1709.6387382799999</v>
      </c>
      <c r="BT23" s="2832">
        <v>1910.6006918399999</v>
      </c>
      <c r="BU23" s="2833">
        <v>2079.40266109</v>
      </c>
      <c r="BV23" s="2834">
        <v>2028.03648451</v>
      </c>
      <c r="BW23" s="1026">
        <v>3431.2703952399997</v>
      </c>
      <c r="BX23" s="2830">
        <v>2441.5458798899999</v>
      </c>
      <c r="BY23" s="1026">
        <v>2274.9921060500001</v>
      </c>
      <c r="BZ23" s="1026">
        <v>1506.7924503299998</v>
      </c>
      <c r="CA23" s="1026">
        <v>1527.7032871900001</v>
      </c>
      <c r="CB23" s="1026">
        <v>1250.4107399899999</v>
      </c>
      <c r="CC23" s="1026">
        <v>1473.1232354799999</v>
      </c>
      <c r="CD23" s="1026">
        <v>2427.9103474600001</v>
      </c>
      <c r="CE23" s="1026">
        <v>3465.18185004</v>
      </c>
      <c r="CF23" s="1026">
        <v>2577.9758404999998</v>
      </c>
      <c r="CG23" s="1026">
        <v>729.4652618099999</v>
      </c>
      <c r="CH23" s="1026">
        <v>1364.18</v>
      </c>
      <c r="CI23" s="1026">
        <v>2114.7199999999998</v>
      </c>
      <c r="CJ23" s="1026">
        <v>1128.8</v>
      </c>
      <c r="CK23" s="2834">
        <v>1049.93145888</v>
      </c>
      <c r="CL23" s="1026">
        <v>1095.52572633</v>
      </c>
      <c r="CM23" s="1026">
        <v>1504.3865251300001</v>
      </c>
      <c r="CN23" s="2834">
        <v>1504.3865251300001</v>
      </c>
      <c r="CO23" s="1026">
        <v>1182.5102884600001</v>
      </c>
      <c r="CP23" s="2830">
        <v>1296.7903809700001</v>
      </c>
      <c r="CQ23" s="2830">
        <v>598.67319103</v>
      </c>
      <c r="CR23" s="2830">
        <v>847.11515642999996</v>
      </c>
      <c r="CS23" s="2830">
        <v>1089.1464871400001</v>
      </c>
      <c r="CT23" s="2830">
        <v>531.94212938999999</v>
      </c>
      <c r="CU23" s="2830">
        <v>464.26442186000003</v>
      </c>
      <c r="CV23" s="2830">
        <v>581.27378916999999</v>
      </c>
      <c r="CW23" s="2830">
        <v>591.88548515000002</v>
      </c>
      <c r="CX23" s="2830">
        <v>416.35959932999998</v>
      </c>
      <c r="CY23" s="2830">
        <v>678.68502611999997</v>
      </c>
      <c r="CZ23" s="2830">
        <v>908.13</v>
      </c>
      <c r="DA23" s="2830">
        <v>516</v>
      </c>
      <c r="DB23" s="2830">
        <v>329.44</v>
      </c>
      <c r="DC23" s="2830">
        <v>346.30836339999996</v>
      </c>
      <c r="DD23" s="2830">
        <v>293.61309358999995</v>
      </c>
      <c r="DE23" s="2830">
        <v>406.28481352999995</v>
      </c>
    </row>
    <row r="24" spans="1:109" ht="20.100000000000001" customHeight="1">
      <c r="A24" s="2773" t="s">
        <v>1841</v>
      </c>
      <c r="B24" s="2829">
        <v>0.2941088</v>
      </c>
      <c r="C24" s="1026">
        <v>0.14517393000000001</v>
      </c>
      <c r="D24" s="1026">
        <v>0.76977890000000004</v>
      </c>
      <c r="E24" s="1026">
        <v>1.1576100000000001E-2</v>
      </c>
      <c r="F24" s="1026">
        <v>4.729763E-2</v>
      </c>
      <c r="G24" s="1026">
        <v>0.53822643000000003</v>
      </c>
      <c r="H24" s="1026">
        <v>1.0686255</v>
      </c>
      <c r="I24" s="1026">
        <v>1.7184279899999999</v>
      </c>
      <c r="J24" s="1026">
        <v>5.0080739999999999E-2</v>
      </c>
      <c r="K24" s="1026">
        <v>2.1045533999999999</v>
      </c>
      <c r="L24" s="1026">
        <v>3.7530129999999995E-2</v>
      </c>
      <c r="M24" s="1026">
        <v>0.22300600000000001</v>
      </c>
      <c r="N24" s="1026">
        <v>0.13904104</v>
      </c>
      <c r="O24" s="1026">
        <v>1.2880691799999999</v>
      </c>
      <c r="P24" s="1026">
        <v>0.36991216999999998</v>
      </c>
      <c r="Q24" s="1026">
        <v>0.34410350000000001</v>
      </c>
      <c r="R24" s="1026">
        <v>0.29243385</v>
      </c>
      <c r="S24" s="1026">
        <v>0.30333296000000004</v>
      </c>
      <c r="T24" s="1026">
        <v>0.2023624</v>
      </c>
      <c r="U24" s="1026">
        <v>0.27446808</v>
      </c>
      <c r="V24" s="1026">
        <v>0.25084053000000001</v>
      </c>
      <c r="W24" s="1026">
        <v>0.28202274999999999</v>
      </c>
      <c r="X24" s="1026">
        <v>0.18388629999999997</v>
      </c>
      <c r="Y24" s="1027">
        <v>0.39700732999999999</v>
      </c>
      <c r="Z24" s="1028">
        <v>0.1209341</v>
      </c>
      <c r="AA24" s="1026">
        <v>7.3492809900000005</v>
      </c>
      <c r="AB24" s="1026">
        <v>0.17560689000000002</v>
      </c>
      <c r="AC24" s="1026">
        <v>1.8037500000000001E-2</v>
      </c>
      <c r="AD24" s="1026">
        <v>0.21215700000000001</v>
      </c>
      <c r="AE24" s="1026">
        <v>4.2753980000000004E-2</v>
      </c>
      <c r="AF24" s="1026">
        <v>6.9921570000000002E-2</v>
      </c>
      <c r="AG24" s="1026">
        <v>8.5420509999999991E-2</v>
      </c>
      <c r="AH24" s="1026">
        <v>2.7118590000000001E-2</v>
      </c>
      <c r="AI24" s="1026">
        <v>4.36E-2</v>
      </c>
      <c r="AJ24" s="1026">
        <v>1.7916150000000002E-2</v>
      </c>
      <c r="AK24" s="1026">
        <v>0.12175756</v>
      </c>
      <c r="AL24" s="1026">
        <v>0.18881907000000001</v>
      </c>
      <c r="AM24" s="1026">
        <v>7.6482919999999996E-2</v>
      </c>
      <c r="AN24" s="1026">
        <v>3.0859999999999999E-2</v>
      </c>
      <c r="AO24" s="1026">
        <v>6.0562970000000001E-2</v>
      </c>
      <c r="AP24" s="1026">
        <v>6.0348569999999997E-2</v>
      </c>
      <c r="AQ24" s="1026">
        <v>8.2868139999999993E-2</v>
      </c>
      <c r="AR24" s="1026">
        <v>0.36250972999999997</v>
      </c>
      <c r="AS24" s="1026">
        <v>0.26329617999999999</v>
      </c>
      <c r="AT24" s="1026">
        <v>0.31764704999999999</v>
      </c>
      <c r="AU24" s="1026">
        <v>5.9754740000000001E-2</v>
      </c>
      <c r="AV24" s="1026">
        <v>0.18355922</v>
      </c>
      <c r="AW24" s="1027">
        <v>0.11193568</v>
      </c>
      <c r="AX24" s="1028">
        <v>1.2328889999999999E-2</v>
      </c>
      <c r="AY24" s="1026">
        <v>0.16377219000000001</v>
      </c>
      <c r="AZ24" s="1026">
        <v>8.115878E-2</v>
      </c>
      <c r="BA24" s="1026">
        <v>8.7105490000000008E-2</v>
      </c>
      <c r="BB24" s="1026">
        <v>0.69088360999999998</v>
      </c>
      <c r="BC24" s="2830">
        <v>0.23827283999999999</v>
      </c>
      <c r="BD24" s="1026">
        <v>4.4412460000000001E-2</v>
      </c>
      <c r="BE24" s="1026">
        <v>5.63525E-2</v>
      </c>
      <c r="BF24" s="1026">
        <v>6.9965739999999998E-2</v>
      </c>
      <c r="BG24" s="1026">
        <v>8.1173999999999996E-2</v>
      </c>
      <c r="BH24" s="2830">
        <v>0.39619065000000003</v>
      </c>
      <c r="BI24" s="1026">
        <v>8.7191829999999998E-2</v>
      </c>
      <c r="BJ24" s="1026">
        <v>0.18767844</v>
      </c>
      <c r="BK24" s="2832">
        <v>5.8734910000000001E-2</v>
      </c>
      <c r="BL24" s="2832">
        <v>2.7375179999999999E-2</v>
      </c>
      <c r="BM24" s="2832">
        <v>2.3751799999999997E-3</v>
      </c>
      <c r="BN24" s="2832">
        <v>0.96523687999999996</v>
      </c>
      <c r="BO24" s="2832">
        <v>0.15326229999999999</v>
      </c>
      <c r="BP24" s="2832">
        <v>0.10947594000000001</v>
      </c>
      <c r="BQ24" s="2832">
        <v>3.8350089999999996E-2</v>
      </c>
      <c r="BR24" s="2832">
        <v>3.5000000000000003E-2</v>
      </c>
      <c r="BS24" s="2832">
        <v>5.8823859999999999E-2</v>
      </c>
      <c r="BT24" s="2832">
        <v>8.5742260000000001E-2</v>
      </c>
      <c r="BU24" s="2833">
        <v>5.0514000000000003E-2</v>
      </c>
      <c r="BV24" s="2834">
        <v>0.10901996000000001</v>
      </c>
      <c r="BW24" s="1026">
        <v>6.7688000000000002E-3</v>
      </c>
      <c r="BX24" s="2830">
        <v>4.813104E-2</v>
      </c>
      <c r="BY24" s="1026">
        <v>2.9218849999999998E-2</v>
      </c>
      <c r="BZ24" s="1026">
        <v>0.13064000000000001</v>
      </c>
      <c r="CA24" s="1026">
        <v>9.3896699999999993E-3</v>
      </c>
      <c r="CB24" s="1026">
        <v>5.2766500000000001E-2</v>
      </c>
      <c r="CC24" s="1026">
        <v>0.10664999999999999</v>
      </c>
      <c r="CD24" s="1026">
        <v>7.85E-2</v>
      </c>
      <c r="CE24" s="1026">
        <v>0.14198563</v>
      </c>
      <c r="CF24" s="1026">
        <v>5.4186410000000004E-2</v>
      </c>
      <c r="CG24" s="1026">
        <v>2.8041360000000001E-2</v>
      </c>
      <c r="CH24" s="1026">
        <v>0.05</v>
      </c>
      <c r="CI24" s="1026">
        <v>7.0000000000000007E-2</v>
      </c>
      <c r="CJ24" s="1026">
        <v>0.2</v>
      </c>
      <c r="CK24" s="2834">
        <v>0.20008403</v>
      </c>
      <c r="CL24" s="1026">
        <v>0.1106128</v>
      </c>
      <c r="CM24" s="1026">
        <v>0.22810510000000001</v>
      </c>
      <c r="CN24" s="2834">
        <v>0.22810510000000001</v>
      </c>
      <c r="CO24" s="1026">
        <v>0.29465771000000002</v>
      </c>
      <c r="CP24" s="2830">
        <v>3.2027613700000002</v>
      </c>
      <c r="CQ24" s="2830">
        <v>0.26038182999999998</v>
      </c>
      <c r="CR24" s="2830">
        <v>0.33248454</v>
      </c>
      <c r="CS24" s="2830">
        <v>0.44060573999999997</v>
      </c>
      <c r="CT24" s="2830">
        <v>0.34938903999999998</v>
      </c>
      <c r="CU24" s="2830">
        <v>0.37899164000000002</v>
      </c>
      <c r="CV24" s="2830">
        <v>0.96332936000000002</v>
      </c>
      <c r="CW24" s="2830">
        <v>0.67263989000000002</v>
      </c>
      <c r="CX24" s="2830">
        <v>0.46306998999999999</v>
      </c>
      <c r="CY24" s="2830">
        <v>0.46034081999999998</v>
      </c>
      <c r="CZ24" s="2830">
        <v>0.21</v>
      </c>
      <c r="DA24" s="2830">
        <v>0.21</v>
      </c>
      <c r="DB24" s="2830">
        <v>0.21</v>
      </c>
      <c r="DC24" s="2830">
        <v>7.5461830000000008E-2</v>
      </c>
      <c r="DD24" s="2830">
        <v>0.10460395</v>
      </c>
      <c r="DE24" s="2830">
        <v>0.12744091999999999</v>
      </c>
    </row>
    <row r="25" spans="1:109" ht="20.100000000000001" customHeight="1">
      <c r="A25" s="2773" t="s">
        <v>1842</v>
      </c>
      <c r="B25" s="2829">
        <v>0.34019243999999998</v>
      </c>
      <c r="C25" s="1026">
        <v>3.983826E-2</v>
      </c>
      <c r="D25" s="1026">
        <v>9.5119380000000003E-2</v>
      </c>
      <c r="E25" s="1026">
        <v>0.22203820000000002</v>
      </c>
      <c r="F25" s="1026">
        <v>7.7999999999999999E-4</v>
      </c>
      <c r="G25" s="1026">
        <v>1.5020341499999998</v>
      </c>
      <c r="H25" s="1026">
        <v>0.38725345999999999</v>
      </c>
      <c r="I25" s="1026">
        <v>8.1483538400000004</v>
      </c>
      <c r="J25" s="1026">
        <v>5.0598773399999999</v>
      </c>
      <c r="K25" s="1026">
        <v>0.68649779</v>
      </c>
      <c r="L25" s="1026">
        <v>13.003863089999999</v>
      </c>
      <c r="M25" s="1026">
        <v>0.17799642999999998</v>
      </c>
      <c r="N25" s="1026">
        <v>1.6125172299999999</v>
      </c>
      <c r="O25" s="1026">
        <v>3.8569859999999997E-2</v>
      </c>
      <c r="P25" s="1026">
        <v>0.11673958999999999</v>
      </c>
      <c r="Q25" s="1026">
        <v>5.0029219999999999E-2</v>
      </c>
      <c r="R25" s="1026">
        <v>4.5512708000000002</v>
      </c>
      <c r="S25" s="1026">
        <v>0.11028363000000001</v>
      </c>
      <c r="T25" s="1026">
        <v>0.18402305999999999</v>
      </c>
      <c r="U25" s="1026">
        <v>0.25750782999999999</v>
      </c>
      <c r="V25" s="1026">
        <v>0</v>
      </c>
      <c r="W25" s="1026">
        <v>3.3812613599999999</v>
      </c>
      <c r="X25" s="1026">
        <v>0.63270418999999989</v>
      </c>
      <c r="Y25" s="1027">
        <v>1.6027599999999999E-3</v>
      </c>
      <c r="Z25" s="1028">
        <v>0.32584884000000003</v>
      </c>
      <c r="AA25" s="1026">
        <v>8.841961999999999E-2</v>
      </c>
      <c r="AB25" s="1026">
        <v>1.3270094099999998</v>
      </c>
      <c r="AC25" s="1026">
        <v>2.5813493599999999</v>
      </c>
      <c r="AD25" s="1026">
        <v>5.19807855</v>
      </c>
      <c r="AE25" s="1026">
        <v>23.10259568</v>
      </c>
      <c r="AF25" s="1026">
        <v>2.8926212500000004</v>
      </c>
      <c r="AG25" s="1026">
        <v>12.595341320000001</v>
      </c>
      <c r="AH25" s="1026">
        <v>7.7786720000000004E-2</v>
      </c>
      <c r="AI25" s="1026">
        <v>0.21614105999999997</v>
      </c>
      <c r="AJ25" s="1026">
        <v>8.1398479999999995E-2</v>
      </c>
      <c r="AK25" s="1026">
        <v>4.40588085</v>
      </c>
      <c r="AL25" s="1026">
        <v>3.0333620800000003</v>
      </c>
      <c r="AM25" s="1026">
        <v>6.4577758099999993</v>
      </c>
      <c r="AN25" s="1026">
        <v>1.5185666799999999</v>
      </c>
      <c r="AO25" s="1026">
        <v>8.2818202599999999</v>
      </c>
      <c r="AP25" s="1026">
        <v>1.3466889999999999E-2</v>
      </c>
      <c r="AQ25" s="1026">
        <v>0.54434267000000003</v>
      </c>
      <c r="AR25" s="1026">
        <v>0.50686690999999995</v>
      </c>
      <c r="AS25" s="1026">
        <v>4.0697848700000003</v>
      </c>
      <c r="AT25" s="1026">
        <v>0.28738659999999999</v>
      </c>
      <c r="AU25" s="1026">
        <v>39.53329214</v>
      </c>
      <c r="AV25" s="1026">
        <v>0</v>
      </c>
      <c r="AW25" s="1027">
        <v>13.6394845</v>
      </c>
      <c r="AX25" s="1028">
        <v>1.93658934</v>
      </c>
      <c r="AY25" s="1026">
        <v>0.22324407000000002</v>
      </c>
      <c r="AZ25" s="1026">
        <v>1.14272452</v>
      </c>
      <c r="BA25" s="1026">
        <v>2.2072303500000001</v>
      </c>
      <c r="BB25" s="1026">
        <v>0.76013180000000002</v>
      </c>
      <c r="BC25" s="2830">
        <v>20.379559780000001</v>
      </c>
      <c r="BD25" s="1026">
        <v>1.92315E-3</v>
      </c>
      <c r="BE25" s="1026">
        <v>0.6001955699999999</v>
      </c>
      <c r="BF25" s="1026">
        <v>38.918059200000002</v>
      </c>
      <c r="BG25" s="1026">
        <v>0.48058204999999998</v>
      </c>
      <c r="BH25" s="2830">
        <v>0.55451854</v>
      </c>
      <c r="BI25" s="1026">
        <v>6.1360335300000006</v>
      </c>
      <c r="BJ25" s="1026">
        <v>0.18935823000000002</v>
      </c>
      <c r="BK25" s="2832">
        <v>12.54142841</v>
      </c>
      <c r="BL25" s="2832">
        <v>0.80347257999999999</v>
      </c>
      <c r="BM25" s="2832">
        <v>1.33470457</v>
      </c>
      <c r="BN25" s="2832">
        <v>0.76849559000000001</v>
      </c>
      <c r="BO25" s="2832">
        <v>0.70659614000000004</v>
      </c>
      <c r="BP25" s="2832">
        <v>0.80100218999999995</v>
      </c>
      <c r="BQ25" s="2832">
        <v>0.88429873000000003</v>
      </c>
      <c r="BR25" s="2832">
        <v>0.56752008999999992</v>
      </c>
      <c r="BS25" s="2832">
        <v>5.6001000000000002E-2</v>
      </c>
      <c r="BT25" s="1026">
        <v>0</v>
      </c>
      <c r="BU25" s="2833">
        <v>1.0475161099999999</v>
      </c>
      <c r="BV25" s="2834">
        <v>13.371824220000001</v>
      </c>
      <c r="BW25" s="1026">
        <v>0.10777212</v>
      </c>
      <c r="BX25" s="2830">
        <v>1.4213323899999999</v>
      </c>
      <c r="BY25" s="1026">
        <v>1.19660115</v>
      </c>
      <c r="BZ25" s="2832">
        <v>0</v>
      </c>
      <c r="CA25" s="1026">
        <v>5.2659190499999999</v>
      </c>
      <c r="CB25" s="2832">
        <v>7.9160742000000006</v>
      </c>
      <c r="CC25" s="1026">
        <v>49.655366409999999</v>
      </c>
      <c r="CD25" s="2832">
        <v>78.454308249999997</v>
      </c>
      <c r="CE25" s="1026">
        <v>118.31596206</v>
      </c>
      <c r="CF25" s="2832">
        <v>17.03350481</v>
      </c>
      <c r="CG25" s="1026">
        <v>4.8046510000000001E-2</v>
      </c>
      <c r="CH25" s="2832">
        <v>29.87</v>
      </c>
      <c r="CI25" s="1026">
        <v>56.59</v>
      </c>
      <c r="CJ25" s="1026">
        <v>0.1</v>
      </c>
      <c r="CK25" s="2834">
        <v>8.8437760000000001</v>
      </c>
      <c r="CL25" s="1026">
        <v>21.703822039999999</v>
      </c>
      <c r="CM25" s="1026">
        <v>14.58677052</v>
      </c>
      <c r="CN25" s="2834">
        <v>14.58677052</v>
      </c>
      <c r="CO25" s="1026">
        <v>12.162605300000001</v>
      </c>
      <c r="CP25" s="2830">
        <v>0.28627147999999997</v>
      </c>
      <c r="CQ25" s="2830">
        <v>5.8215543700000003</v>
      </c>
      <c r="CR25" s="2830">
        <v>2.1867359700000004</v>
      </c>
      <c r="CS25" s="2830">
        <v>1.5887343200000001</v>
      </c>
      <c r="CT25" s="2830">
        <v>8.4452630000000001E-2</v>
      </c>
      <c r="CU25" s="2830">
        <v>4.1064792400000005</v>
      </c>
      <c r="CV25" s="2830">
        <v>0.11778977</v>
      </c>
      <c r="CW25" s="2830">
        <v>2.1144934100000001</v>
      </c>
      <c r="CX25" s="2830">
        <v>1.3663629799999999</v>
      </c>
      <c r="CY25" s="2830">
        <v>1.39765775</v>
      </c>
      <c r="CZ25" s="2830">
        <v>0.02</v>
      </c>
      <c r="DA25" s="2830">
        <v>2.88</v>
      </c>
      <c r="DB25" s="2830">
        <v>0.01</v>
      </c>
      <c r="DC25" s="2830">
        <v>1.0798291799999999</v>
      </c>
      <c r="DD25" s="2830">
        <v>2.22114221</v>
      </c>
      <c r="DE25" s="2830">
        <v>0.42131510999999999</v>
      </c>
    </row>
    <row r="26" spans="1:109" ht="20.100000000000001" customHeight="1">
      <c r="A26" s="2773" t="s">
        <v>1843</v>
      </c>
      <c r="B26" s="2829">
        <v>0</v>
      </c>
      <c r="C26" s="1026">
        <v>5.150718E-2</v>
      </c>
      <c r="D26" s="1026">
        <v>3.0969969999999999E-2</v>
      </c>
      <c r="E26" s="1026">
        <v>6.2100000000000002E-4</v>
      </c>
      <c r="F26" s="1026">
        <v>1.2197589999999999E-2</v>
      </c>
      <c r="G26" s="1026">
        <v>0.28735349999999998</v>
      </c>
      <c r="H26" s="1026">
        <v>0</v>
      </c>
      <c r="I26" s="1026">
        <v>5.2647930000000003E-2</v>
      </c>
      <c r="J26" s="1026">
        <v>0</v>
      </c>
      <c r="K26" s="1026">
        <v>0</v>
      </c>
      <c r="L26" s="1026">
        <v>0</v>
      </c>
      <c r="M26" s="1026">
        <v>0</v>
      </c>
      <c r="N26" s="1026">
        <v>0.17499999999999999</v>
      </c>
      <c r="O26" s="1026">
        <v>6.6508999999999999E-2</v>
      </c>
      <c r="P26" s="1026">
        <v>0</v>
      </c>
      <c r="Q26" s="1026">
        <v>0</v>
      </c>
      <c r="R26" s="1026">
        <v>7.0460000000000002E-3</v>
      </c>
      <c r="S26" s="1026">
        <v>3.4482999999999996E-4</v>
      </c>
      <c r="T26" s="1026">
        <v>0.04</v>
      </c>
      <c r="U26" s="1026">
        <v>5.323837E-2</v>
      </c>
      <c r="V26" s="1026">
        <v>0</v>
      </c>
      <c r="W26" s="1026">
        <v>2.7560689999999999E-2</v>
      </c>
      <c r="X26" s="1026">
        <v>0</v>
      </c>
      <c r="Y26" s="1027">
        <v>0</v>
      </c>
      <c r="Z26" s="1028">
        <v>0.03</v>
      </c>
      <c r="AA26" s="1026">
        <v>0</v>
      </c>
      <c r="AB26" s="1026">
        <v>0</v>
      </c>
      <c r="AC26" s="1026">
        <v>0</v>
      </c>
      <c r="AD26" s="1026">
        <v>0</v>
      </c>
      <c r="AE26" s="1026">
        <v>1.6299999999999999E-2</v>
      </c>
      <c r="AF26" s="1026">
        <v>7.0499999999999998E-3</v>
      </c>
      <c r="AG26" s="1026">
        <v>9.800000000000001E-5</v>
      </c>
      <c r="AH26" s="1026">
        <v>0</v>
      </c>
      <c r="AI26" s="1026">
        <v>0.109691</v>
      </c>
      <c r="AJ26" s="1026">
        <v>0</v>
      </c>
      <c r="AK26" s="1026">
        <v>0</v>
      </c>
      <c r="AL26" s="1026">
        <v>0</v>
      </c>
      <c r="AM26" s="1026">
        <v>0</v>
      </c>
      <c r="AN26" s="1026">
        <v>0</v>
      </c>
      <c r="AO26" s="1026">
        <v>0</v>
      </c>
      <c r="AP26" s="1026">
        <v>0</v>
      </c>
      <c r="AQ26" s="1026">
        <v>0</v>
      </c>
      <c r="AR26" s="1026">
        <v>0</v>
      </c>
      <c r="AS26" s="1026">
        <v>1.7873279999999998E-2</v>
      </c>
      <c r="AT26" s="1026">
        <v>81.92014485</v>
      </c>
      <c r="AU26" s="1026">
        <v>0.124668</v>
      </c>
      <c r="AV26" s="1026">
        <v>0</v>
      </c>
      <c r="AW26" s="1027">
        <v>0</v>
      </c>
      <c r="AX26" s="1028">
        <v>0</v>
      </c>
      <c r="AY26" s="1026">
        <v>0</v>
      </c>
      <c r="AZ26" s="1026">
        <v>0</v>
      </c>
      <c r="BA26" s="1026">
        <v>1.7925E-3</v>
      </c>
      <c r="BB26" s="1026">
        <v>1.8749999999999999E-3</v>
      </c>
      <c r="BC26" s="2830">
        <v>6.293E-2</v>
      </c>
      <c r="BD26" s="1026">
        <v>1.92315E-3</v>
      </c>
      <c r="BE26" s="1026">
        <v>1.92315E-3</v>
      </c>
      <c r="BF26" s="1026">
        <v>1.92315E-3</v>
      </c>
      <c r="BG26" s="1026">
        <v>1.92315E-3</v>
      </c>
      <c r="BH26" s="2830">
        <v>1.92315E-3</v>
      </c>
      <c r="BI26" s="1026">
        <v>1.92315E-3</v>
      </c>
      <c r="BJ26" s="1026">
        <v>0</v>
      </c>
      <c r="BK26" s="1026">
        <v>0</v>
      </c>
      <c r="BL26" s="1026">
        <v>0</v>
      </c>
      <c r="BM26" s="1026">
        <v>0</v>
      </c>
      <c r="BN26" s="1026">
        <v>0</v>
      </c>
      <c r="BO26" s="1026">
        <v>0</v>
      </c>
      <c r="BP26" s="1026">
        <v>8.9999999999999993E-3</v>
      </c>
      <c r="BQ26" s="1026">
        <v>0</v>
      </c>
      <c r="BR26" s="1026">
        <v>1.0125</v>
      </c>
      <c r="BS26" s="1026">
        <v>0</v>
      </c>
      <c r="BT26" s="1026">
        <v>0</v>
      </c>
      <c r="BU26" s="1027">
        <v>0</v>
      </c>
      <c r="BV26" s="2834">
        <v>1.1419713</v>
      </c>
      <c r="BW26" s="2832">
        <v>0</v>
      </c>
      <c r="BX26" s="2830">
        <v>0.16250000000000001</v>
      </c>
      <c r="BY26" s="2832">
        <v>0</v>
      </c>
      <c r="BZ26" s="2832">
        <v>0</v>
      </c>
      <c r="CA26" s="2832">
        <v>6.2214019999999995E-2</v>
      </c>
      <c r="CB26" s="2832">
        <v>0.22980065999999999</v>
      </c>
      <c r="CC26" s="2832">
        <v>0</v>
      </c>
      <c r="CD26" s="2832">
        <v>0</v>
      </c>
      <c r="CE26" s="2832">
        <v>0</v>
      </c>
      <c r="CF26" s="2832">
        <v>0</v>
      </c>
      <c r="CG26" s="2832">
        <v>1.2087000000000001E-3</v>
      </c>
      <c r="CH26" s="2832">
        <v>0</v>
      </c>
      <c r="CI26" s="2832">
        <v>0</v>
      </c>
      <c r="CJ26" s="2832">
        <v>0</v>
      </c>
      <c r="CK26" s="2832">
        <v>0</v>
      </c>
      <c r="CL26" s="2832">
        <v>0</v>
      </c>
      <c r="CM26" s="2832">
        <v>0</v>
      </c>
      <c r="CN26" s="2832">
        <v>0</v>
      </c>
      <c r="CO26" s="2832">
        <v>0</v>
      </c>
      <c r="CP26" s="2832">
        <v>6.0000000000000001E-3</v>
      </c>
      <c r="CQ26" s="2832">
        <v>0</v>
      </c>
      <c r="CR26" s="2832">
        <v>0</v>
      </c>
      <c r="CS26" s="2832">
        <v>3.3581900000000005E-2</v>
      </c>
      <c r="CT26" s="2832">
        <v>0</v>
      </c>
      <c r="CU26" s="2832">
        <v>1.2758549999999999E-2</v>
      </c>
      <c r="CV26" s="2832">
        <v>0</v>
      </c>
      <c r="CW26" s="2832">
        <v>0</v>
      </c>
      <c r="CX26" s="2832">
        <v>0</v>
      </c>
      <c r="CY26" s="2832">
        <v>0</v>
      </c>
      <c r="CZ26" s="2832">
        <v>0</v>
      </c>
      <c r="DA26" s="2832">
        <v>0</v>
      </c>
      <c r="DB26" s="2832">
        <v>0</v>
      </c>
      <c r="DC26" s="2832">
        <v>0</v>
      </c>
      <c r="DD26" s="2832">
        <v>0</v>
      </c>
      <c r="DE26" s="2832">
        <v>0</v>
      </c>
    </row>
    <row r="27" spans="1:109" ht="20.100000000000001" customHeight="1">
      <c r="A27" s="2773" t="s">
        <v>1844</v>
      </c>
      <c r="B27" s="2829">
        <v>52.773476420000001</v>
      </c>
      <c r="C27" s="1026">
        <v>47.248665109999997</v>
      </c>
      <c r="D27" s="1026">
        <v>28.931616980000001</v>
      </c>
      <c r="E27" s="1026">
        <v>15.93526791</v>
      </c>
      <c r="F27" s="1026">
        <v>37.281584509999995</v>
      </c>
      <c r="G27" s="1026">
        <v>39.046960420000005</v>
      </c>
      <c r="H27" s="1026">
        <v>82.734092560000008</v>
      </c>
      <c r="I27" s="1026">
        <v>52.732293270000007</v>
      </c>
      <c r="J27" s="1026">
        <v>42.04476931</v>
      </c>
      <c r="K27" s="1026">
        <v>49.9872491</v>
      </c>
      <c r="L27" s="1026">
        <v>25.802956899999998</v>
      </c>
      <c r="M27" s="1026">
        <v>59.662474020000005</v>
      </c>
      <c r="N27" s="1026">
        <v>43.291051909999993</v>
      </c>
      <c r="O27" s="1026">
        <v>26.126811850000003</v>
      </c>
      <c r="P27" s="1026">
        <v>39.730613349999999</v>
      </c>
      <c r="Q27" s="1026">
        <v>33.373878730000001</v>
      </c>
      <c r="R27" s="1026">
        <v>31.764186989999999</v>
      </c>
      <c r="S27" s="1026">
        <v>80.253931040000012</v>
      </c>
      <c r="T27" s="1026">
        <v>85.291250430000005</v>
      </c>
      <c r="U27" s="1026">
        <v>35.057307850000001</v>
      </c>
      <c r="V27" s="1026">
        <v>81.839094979999999</v>
      </c>
      <c r="W27" s="1026">
        <v>85.981792130000002</v>
      </c>
      <c r="X27" s="1026">
        <v>81.03409237000001</v>
      </c>
      <c r="Y27" s="1027">
        <v>89.043335420000005</v>
      </c>
      <c r="Z27" s="1028">
        <v>70.199675049999996</v>
      </c>
      <c r="AA27" s="1026">
        <v>53.327292200000002</v>
      </c>
      <c r="AB27" s="1026">
        <v>52.101064960000002</v>
      </c>
      <c r="AC27" s="1026">
        <v>58.706834610000001</v>
      </c>
      <c r="AD27" s="1026">
        <v>53.431835159999999</v>
      </c>
      <c r="AE27" s="1026">
        <v>75.346540879999992</v>
      </c>
      <c r="AF27" s="1026">
        <v>67.833299760000003</v>
      </c>
      <c r="AG27" s="1026">
        <v>75.922906879999999</v>
      </c>
      <c r="AH27" s="1026">
        <v>88.158689340000009</v>
      </c>
      <c r="AI27" s="1026">
        <v>108.65951992000001</v>
      </c>
      <c r="AJ27" s="1026">
        <v>42.392311679999999</v>
      </c>
      <c r="AK27" s="1026">
        <v>41.072511349999999</v>
      </c>
      <c r="AL27" s="1026">
        <v>57.913450020000006</v>
      </c>
      <c r="AM27" s="1026">
        <v>16.672989730000001</v>
      </c>
      <c r="AN27" s="1026">
        <v>59.808356329999995</v>
      </c>
      <c r="AO27" s="1026">
        <v>37.973297479999999</v>
      </c>
      <c r="AP27" s="1026">
        <v>76.799750700000004</v>
      </c>
      <c r="AQ27" s="1026">
        <v>91.131572779999999</v>
      </c>
      <c r="AR27" s="1026">
        <v>86.29053368000001</v>
      </c>
      <c r="AS27" s="1026">
        <v>156.80195972999999</v>
      </c>
      <c r="AT27" s="1026">
        <v>17.358529140000002</v>
      </c>
      <c r="AU27" s="1026">
        <v>86.612784569999988</v>
      </c>
      <c r="AV27" s="1026">
        <v>57.575430140000002</v>
      </c>
      <c r="AW27" s="1027">
        <v>80.045129529999997</v>
      </c>
      <c r="AX27" s="1028">
        <v>45.882116450000005</v>
      </c>
      <c r="AY27" s="1026">
        <v>73.630222569999987</v>
      </c>
      <c r="AZ27" s="1026">
        <v>90.136006269999996</v>
      </c>
      <c r="BA27" s="1026">
        <v>68.012420200000008</v>
      </c>
      <c r="BB27" s="1026">
        <v>67.496666819999987</v>
      </c>
      <c r="BC27" s="2830">
        <v>82.572487379999998</v>
      </c>
      <c r="BD27" s="1026">
        <v>234.65742234000001</v>
      </c>
      <c r="BE27" s="1026">
        <v>107.6098222</v>
      </c>
      <c r="BF27" s="1026">
        <v>92.998278459999995</v>
      </c>
      <c r="BG27" s="1026">
        <v>108.09989981</v>
      </c>
      <c r="BH27" s="2830">
        <v>103.45170388</v>
      </c>
      <c r="BI27" s="1026">
        <v>81.74570476000001</v>
      </c>
      <c r="BJ27" s="1026">
        <v>76.645121799999998</v>
      </c>
      <c r="BK27" s="2832">
        <v>67.323293050000004</v>
      </c>
      <c r="BL27" s="2832">
        <v>69.643953459999992</v>
      </c>
      <c r="BM27" s="2832">
        <v>89.176907129999989</v>
      </c>
      <c r="BN27" s="2832">
        <v>140.02788063999998</v>
      </c>
      <c r="BO27" s="2832">
        <v>104.02669465999999</v>
      </c>
      <c r="BP27" s="2832">
        <v>138.59471717</v>
      </c>
      <c r="BQ27" s="2832">
        <v>76.355979390000002</v>
      </c>
      <c r="BR27" s="2832">
        <v>176.5878779</v>
      </c>
      <c r="BS27" s="2832">
        <v>134.96921853999999</v>
      </c>
      <c r="BT27" s="2832">
        <v>137.78953677000001</v>
      </c>
      <c r="BU27" s="2833">
        <v>127.60818364000001</v>
      </c>
      <c r="BV27" s="2834">
        <v>133.35161468999999</v>
      </c>
      <c r="BW27" s="1026">
        <v>107.07310431000001</v>
      </c>
      <c r="BX27" s="2830">
        <v>90.284827519999993</v>
      </c>
      <c r="BY27" s="1026">
        <v>125.3482145</v>
      </c>
      <c r="BZ27" s="1026">
        <v>120.39403204999999</v>
      </c>
      <c r="CA27" s="1026">
        <v>145.79317773</v>
      </c>
      <c r="CB27" s="1026">
        <v>136.04621531999999</v>
      </c>
      <c r="CC27" s="1026">
        <v>182.87885890000001</v>
      </c>
      <c r="CD27" s="1026">
        <v>145.13481500999998</v>
      </c>
      <c r="CE27" s="1026">
        <v>124.40515115000001</v>
      </c>
      <c r="CF27" s="1026">
        <v>119.42450518000001</v>
      </c>
      <c r="CG27" s="1026">
        <v>109.68515642</v>
      </c>
      <c r="CH27" s="1026">
        <v>57.16</v>
      </c>
      <c r="CI27" s="1026">
        <v>68.540000000000006</v>
      </c>
      <c r="CJ27" s="1026">
        <v>50.3</v>
      </c>
      <c r="CK27" s="2834">
        <v>89.282194279999999</v>
      </c>
      <c r="CL27" s="1026">
        <v>46.762871990000001</v>
      </c>
      <c r="CM27" s="1026">
        <v>139.72750658999999</v>
      </c>
      <c r="CN27" s="2834">
        <v>139.72750658999999</v>
      </c>
      <c r="CO27" s="1026">
        <v>112.92776320999999</v>
      </c>
      <c r="CP27" s="2830">
        <v>35.552672100000002</v>
      </c>
      <c r="CQ27" s="2830">
        <v>90.815333019999997</v>
      </c>
      <c r="CR27" s="2830">
        <v>70.181220780000004</v>
      </c>
      <c r="CS27" s="2830">
        <v>55.014915930000001</v>
      </c>
      <c r="CT27" s="2830">
        <v>69.556239349999998</v>
      </c>
      <c r="CU27" s="2830">
        <v>33.561881110000002</v>
      </c>
      <c r="CV27" s="2830">
        <v>39.329536900000001</v>
      </c>
      <c r="CW27" s="2830">
        <v>36.997443400000002</v>
      </c>
      <c r="CX27" s="2830">
        <v>32.794894989999996</v>
      </c>
      <c r="CY27" s="2830">
        <v>29.724315879999999</v>
      </c>
      <c r="CZ27" s="2830">
        <v>28.19</v>
      </c>
      <c r="DA27" s="2830">
        <v>37.78</v>
      </c>
      <c r="DB27" s="2830">
        <v>248.03</v>
      </c>
      <c r="DC27" s="2830">
        <v>26.17371369</v>
      </c>
      <c r="DD27" s="2830">
        <v>1.7202780099999999</v>
      </c>
      <c r="DE27" s="2830">
        <v>63.100372749999998</v>
      </c>
    </row>
    <row r="28" spans="1:109" ht="20.100000000000001" customHeight="1">
      <c r="A28" s="2773" t="s">
        <v>1845</v>
      </c>
      <c r="B28" s="2829">
        <v>33.206639010000004</v>
      </c>
      <c r="C28" s="1026">
        <v>7.1779727900000001</v>
      </c>
      <c r="D28" s="1026">
        <v>2.6271327100000001</v>
      </c>
      <c r="E28" s="1026">
        <v>13.159379130000001</v>
      </c>
      <c r="F28" s="1026">
        <v>2.1563216299999999</v>
      </c>
      <c r="G28" s="1026">
        <v>2.7180480299999998</v>
      </c>
      <c r="H28" s="1026">
        <v>7.54792459</v>
      </c>
      <c r="I28" s="1026">
        <v>6.0419279100000001</v>
      </c>
      <c r="J28" s="1026">
        <v>4.1032373900000003</v>
      </c>
      <c r="K28" s="1026">
        <v>9.9657945199999993</v>
      </c>
      <c r="L28" s="1026">
        <v>13.041731279999999</v>
      </c>
      <c r="M28" s="1026">
        <v>2.2400226200000004</v>
      </c>
      <c r="N28" s="1026">
        <v>5.2621645300000006</v>
      </c>
      <c r="O28" s="1026">
        <v>3.2847963999999998</v>
      </c>
      <c r="P28" s="1026">
        <v>9.7419983000000006</v>
      </c>
      <c r="Q28" s="1026">
        <v>2.85930894</v>
      </c>
      <c r="R28" s="1026">
        <v>7.8985504000000004</v>
      </c>
      <c r="S28" s="1026">
        <v>15.121034460000001</v>
      </c>
      <c r="T28" s="1026">
        <v>11.49977406</v>
      </c>
      <c r="U28" s="1026">
        <v>13.757396099999999</v>
      </c>
      <c r="V28" s="1026">
        <v>11.574640179999999</v>
      </c>
      <c r="W28" s="1026">
        <v>7.7865341700000013</v>
      </c>
      <c r="X28" s="1026">
        <v>5.5514067200000001</v>
      </c>
      <c r="Y28" s="1027">
        <v>8.375574610000001</v>
      </c>
      <c r="Z28" s="1028">
        <v>7.2563523499999993</v>
      </c>
      <c r="AA28" s="1026">
        <v>3.3137753700000001</v>
      </c>
      <c r="AB28" s="1026">
        <v>5.4463643799999994</v>
      </c>
      <c r="AC28" s="1026">
        <v>4.4033871600000003</v>
      </c>
      <c r="AD28" s="1026">
        <v>3.8698240699999999</v>
      </c>
      <c r="AE28" s="1026">
        <v>4.4640055499999995</v>
      </c>
      <c r="AF28" s="1026">
        <v>6.4789998200000003</v>
      </c>
      <c r="AG28" s="1026">
        <v>6.2493675800000004</v>
      </c>
      <c r="AH28" s="1026">
        <v>5.9994354800000007</v>
      </c>
      <c r="AI28" s="1026">
        <v>7.4636257300000004</v>
      </c>
      <c r="AJ28" s="1026">
        <v>5.6109519800000012</v>
      </c>
      <c r="AK28" s="1026">
        <v>8.3393790199999991</v>
      </c>
      <c r="AL28" s="1026">
        <v>9.0211108200000005</v>
      </c>
      <c r="AM28" s="1026">
        <v>7.7228636599999998</v>
      </c>
      <c r="AN28" s="1026">
        <v>6.7717816600000003</v>
      </c>
      <c r="AO28" s="1026">
        <v>9.4495237599999999</v>
      </c>
      <c r="AP28" s="1026">
        <v>8.4185681900000002</v>
      </c>
      <c r="AQ28" s="1026">
        <v>10.73995571</v>
      </c>
      <c r="AR28" s="1026">
        <v>52.910935459999997</v>
      </c>
      <c r="AS28" s="1026">
        <v>40.870050840000005</v>
      </c>
      <c r="AT28" s="1026">
        <v>4258.2667906999995</v>
      </c>
      <c r="AU28" s="1026">
        <v>10.681706980000001</v>
      </c>
      <c r="AV28" s="1026">
        <v>9.9087373000000003</v>
      </c>
      <c r="AW28" s="1027">
        <v>21.453323899999997</v>
      </c>
      <c r="AX28" s="1028">
        <v>10.27657711</v>
      </c>
      <c r="AY28" s="1026">
        <v>13.876930720000001</v>
      </c>
      <c r="AZ28" s="1026">
        <v>11.83817979</v>
      </c>
      <c r="BA28" s="1026">
        <v>11.494773630000001</v>
      </c>
      <c r="BB28" s="1026">
        <v>24.11049968</v>
      </c>
      <c r="BC28" s="2830">
        <v>13.215415550000001</v>
      </c>
      <c r="BD28" s="1026">
        <v>22.06332935</v>
      </c>
      <c r="BE28" s="1026">
        <v>28.340267570000002</v>
      </c>
      <c r="BF28" s="1026">
        <v>25.89543115</v>
      </c>
      <c r="BG28" s="1026">
        <v>27.29871399</v>
      </c>
      <c r="BH28" s="2830">
        <v>25.829561690000002</v>
      </c>
      <c r="BI28" s="1026">
        <v>22.520628989999999</v>
      </c>
      <c r="BJ28" s="1026">
        <v>19.87949175</v>
      </c>
      <c r="BK28" s="2832">
        <v>21.220634180000001</v>
      </c>
      <c r="BL28" s="2832">
        <v>20.564316890000001</v>
      </c>
      <c r="BM28" s="2832">
        <v>21.555076940000003</v>
      </c>
      <c r="BN28" s="2832">
        <v>16.907704800000001</v>
      </c>
      <c r="BO28" s="2832">
        <v>15.191798890000001</v>
      </c>
      <c r="BP28" s="2832">
        <v>25.018049079999997</v>
      </c>
      <c r="BQ28" s="2832">
        <v>22.588242640000001</v>
      </c>
      <c r="BR28" s="2832">
        <v>19.0891701</v>
      </c>
      <c r="BS28" s="2832">
        <v>25.038259710000002</v>
      </c>
      <c r="BT28" s="2832">
        <v>30.568361370000002</v>
      </c>
      <c r="BU28" s="2833">
        <v>27.989712690000001</v>
      </c>
      <c r="BV28" s="2834">
        <v>30.746587100000003</v>
      </c>
      <c r="BW28" s="1026">
        <v>23.727963010000003</v>
      </c>
      <c r="BX28" s="2830">
        <v>29.188005629999999</v>
      </c>
      <c r="BY28" s="1026">
        <v>36.10105171</v>
      </c>
      <c r="BZ28" s="1026">
        <v>25.917530790000001</v>
      </c>
      <c r="CA28" s="1026">
        <v>21.452996260000003</v>
      </c>
      <c r="CB28" s="1026">
        <v>36.4203337</v>
      </c>
      <c r="CC28" s="1026">
        <v>31.045078760000003</v>
      </c>
      <c r="CD28" s="1026">
        <v>28.680144379999998</v>
      </c>
      <c r="CE28" s="1026">
        <v>21.815653519999998</v>
      </c>
      <c r="CF28" s="1026">
        <v>26.06921067</v>
      </c>
      <c r="CG28" s="1026">
        <v>42.526877899999995</v>
      </c>
      <c r="CH28" s="1026">
        <v>34.770000000000003</v>
      </c>
      <c r="CI28" s="1026">
        <v>36.43</v>
      </c>
      <c r="CJ28" s="1026">
        <v>16.899999999999999</v>
      </c>
      <c r="CK28" s="2834">
        <v>19.752823790000001</v>
      </c>
      <c r="CL28" s="1026">
        <v>17.0923725</v>
      </c>
      <c r="CM28" s="1026">
        <v>40.430106719999998</v>
      </c>
      <c r="CN28" s="2834">
        <v>40.430106719999998</v>
      </c>
      <c r="CO28" s="1026">
        <v>29.821673449999999</v>
      </c>
      <c r="CP28" s="2830">
        <v>45.681180619999999</v>
      </c>
      <c r="CQ28" s="2830">
        <v>8.6443338199999999</v>
      </c>
      <c r="CR28" s="2830">
        <v>19.73457861</v>
      </c>
      <c r="CS28" s="2830">
        <v>29.379118730000002</v>
      </c>
      <c r="CT28" s="2830">
        <v>10.03041324</v>
      </c>
      <c r="CU28" s="2830">
        <v>11.353437169999999</v>
      </c>
      <c r="CV28" s="2830">
        <v>13.414873230000001</v>
      </c>
      <c r="CW28" s="2830">
        <v>9.4673468599999993</v>
      </c>
      <c r="CX28" s="2830">
        <v>9.5677340900000001</v>
      </c>
      <c r="CY28" s="2830">
        <v>7.75497192</v>
      </c>
      <c r="CZ28" s="2830">
        <v>6.44</v>
      </c>
      <c r="DA28" s="2830">
        <v>5.55</v>
      </c>
      <c r="DB28" s="2830">
        <v>9.94</v>
      </c>
      <c r="DC28" s="2830">
        <v>2.7202957000000003</v>
      </c>
      <c r="DD28" s="2830">
        <v>3.1028594900000002</v>
      </c>
      <c r="DE28" s="2830">
        <v>4.2458871600000005</v>
      </c>
    </row>
    <row r="29" spans="1:109" ht="20.100000000000001" customHeight="1" thickBot="1">
      <c r="A29" s="2773"/>
      <c r="B29" s="2829"/>
      <c r="C29" s="1026"/>
      <c r="D29" s="1026"/>
      <c r="E29" s="1026"/>
      <c r="F29" s="1026"/>
      <c r="G29" s="1026"/>
      <c r="H29" s="1026"/>
      <c r="I29" s="1026"/>
      <c r="J29" s="1026"/>
      <c r="K29" s="1026"/>
      <c r="L29" s="1026"/>
      <c r="M29" s="1026"/>
      <c r="N29" s="1026"/>
      <c r="O29" s="1026"/>
      <c r="P29" s="1026"/>
      <c r="Q29" s="1026"/>
      <c r="R29" s="1026"/>
      <c r="S29" s="1026"/>
      <c r="T29" s="1026"/>
      <c r="U29" s="1026"/>
      <c r="V29" s="1026"/>
      <c r="W29" s="1026"/>
      <c r="X29" s="1026"/>
      <c r="Y29" s="1027"/>
      <c r="Z29" s="1028"/>
      <c r="AA29" s="1026"/>
      <c r="AB29" s="1026"/>
      <c r="AC29" s="1026"/>
      <c r="AD29" s="1026"/>
      <c r="AE29" s="1026"/>
      <c r="AF29" s="1026"/>
      <c r="AG29" s="1026"/>
      <c r="AH29" s="1026"/>
      <c r="AI29" s="1026"/>
      <c r="AJ29" s="1026"/>
      <c r="AK29" s="1026"/>
      <c r="AL29" s="1026"/>
      <c r="AM29" s="1026"/>
      <c r="AN29" s="1026"/>
      <c r="AO29" s="1026"/>
      <c r="AP29" s="1026"/>
      <c r="AQ29" s="1026"/>
      <c r="AR29" s="1026"/>
      <c r="AS29" s="1026"/>
      <c r="AT29" s="1026"/>
      <c r="AU29" s="1026"/>
      <c r="AV29" s="1026"/>
      <c r="AW29" s="1027"/>
      <c r="AX29" s="1028"/>
      <c r="AY29" s="1026"/>
      <c r="AZ29" s="1026"/>
      <c r="BA29" s="1026"/>
      <c r="BB29" s="1026"/>
      <c r="BC29" s="2830"/>
      <c r="BD29" s="1040"/>
      <c r="BE29" s="1040"/>
      <c r="BF29" s="1040"/>
      <c r="BG29" s="2838"/>
      <c r="BH29" s="2839"/>
      <c r="BI29" s="2824"/>
      <c r="BJ29" s="2832"/>
      <c r="BK29" s="2831"/>
      <c r="BL29" s="2831"/>
      <c r="BM29" s="2831"/>
      <c r="BN29" s="2831"/>
      <c r="BO29" s="2831"/>
      <c r="BP29" s="2831"/>
      <c r="BQ29" s="2831"/>
      <c r="BR29" s="2831"/>
      <c r="BS29" s="2831"/>
      <c r="BT29" s="2831"/>
      <c r="BU29" s="2840"/>
      <c r="BV29" s="2835"/>
      <c r="BW29" s="2838"/>
      <c r="BX29" s="2841"/>
      <c r="BY29" s="2832"/>
      <c r="BZ29" s="2838"/>
      <c r="CA29" s="2832"/>
      <c r="CB29" s="2838"/>
      <c r="CC29" s="2832"/>
      <c r="CD29" s="2838"/>
      <c r="CE29" s="2832"/>
      <c r="CF29" s="2838"/>
      <c r="CG29" s="2832"/>
      <c r="CH29" s="2838"/>
      <c r="CI29" s="2838"/>
      <c r="CJ29" s="2838"/>
      <c r="CK29" s="2835"/>
      <c r="CL29" s="2838"/>
      <c r="CM29" s="2838"/>
      <c r="CN29" s="2835"/>
      <c r="CO29" s="2838"/>
      <c r="CP29" s="2841"/>
      <c r="CQ29" s="2841"/>
      <c r="CR29" s="2841"/>
      <c r="CS29" s="2841"/>
      <c r="CT29" s="2841"/>
      <c r="CU29" s="2841"/>
      <c r="CV29" s="2841"/>
      <c r="CW29" s="2841"/>
      <c r="CX29" s="2841"/>
      <c r="CY29" s="2841"/>
      <c r="CZ29" s="2841"/>
      <c r="DA29" s="2841"/>
      <c r="DB29" s="2841"/>
      <c r="DC29" s="2841"/>
      <c r="DD29" s="2841"/>
      <c r="DE29" s="2841"/>
    </row>
    <row r="30" spans="1:109" s="2280" customFormat="1" ht="20.100000000000001" customHeight="1" thickBot="1">
      <c r="A30" s="2779" t="s">
        <v>1846</v>
      </c>
      <c r="B30" s="2842">
        <v>2889.9859534799998</v>
      </c>
      <c r="C30" s="2843">
        <v>3554.8932474099997</v>
      </c>
      <c r="D30" s="2843">
        <v>2955.6216436199998</v>
      </c>
      <c r="E30" s="2843">
        <v>3184.5232556799997</v>
      </c>
      <c r="F30" s="2843">
        <v>4863.4558777399998</v>
      </c>
      <c r="G30" s="2843">
        <v>3373.82249512</v>
      </c>
      <c r="H30" s="2843">
        <v>4143.3951457399999</v>
      </c>
      <c r="I30" s="2843">
        <v>3649.8498617399996</v>
      </c>
      <c r="J30" s="2843">
        <v>4055.9512398500001</v>
      </c>
      <c r="K30" s="2843">
        <v>5839.7594258500003</v>
      </c>
      <c r="L30" s="2843">
        <v>4399.1282466400007</v>
      </c>
      <c r="M30" s="2843">
        <v>5415.0660095399999</v>
      </c>
      <c r="N30" s="2843">
        <v>4833.2197944499994</v>
      </c>
      <c r="O30" s="2843">
        <v>3594.3590233099999</v>
      </c>
      <c r="P30" s="2843">
        <v>3611.3428552</v>
      </c>
      <c r="Q30" s="2843">
        <v>2372.0261549800002</v>
      </c>
      <c r="R30" s="2843">
        <v>2584.4347537899998</v>
      </c>
      <c r="S30" s="2843">
        <v>1963.26378901</v>
      </c>
      <c r="T30" s="2843">
        <v>2772.40530919</v>
      </c>
      <c r="U30" s="2843">
        <v>1629.70035295</v>
      </c>
      <c r="V30" s="2843">
        <v>2316.8440158899998</v>
      </c>
      <c r="W30" s="2843">
        <v>2266.02856475</v>
      </c>
      <c r="X30" s="2843">
        <v>2361.9817003200001</v>
      </c>
      <c r="Y30" s="2844">
        <v>2424.8233384200003</v>
      </c>
      <c r="Z30" s="2845">
        <v>2420.3396433299999</v>
      </c>
      <c r="AA30" s="2843">
        <v>2012.50005738</v>
      </c>
      <c r="AB30" s="2843">
        <v>2974.1075319199999</v>
      </c>
      <c r="AC30" s="2843">
        <v>2577.0537866700001</v>
      </c>
      <c r="AD30" s="2843">
        <v>3027.8927693600003</v>
      </c>
      <c r="AE30" s="2843">
        <v>2629.5309159699996</v>
      </c>
      <c r="AF30" s="2843">
        <v>2903.3914577099999</v>
      </c>
      <c r="AG30" s="2843">
        <v>2638.9321802899999</v>
      </c>
      <c r="AH30" s="2843">
        <v>3876.9857710199999</v>
      </c>
      <c r="AI30" s="2843">
        <v>3539.6325686200003</v>
      </c>
      <c r="AJ30" s="2843">
        <v>2556.4187571999996</v>
      </c>
      <c r="AK30" s="2843">
        <v>2844.55312263</v>
      </c>
      <c r="AL30" s="2843">
        <v>2875.11097595</v>
      </c>
      <c r="AM30" s="2843">
        <v>1780.6476926300002</v>
      </c>
      <c r="AN30" s="2843">
        <v>2910.74681951</v>
      </c>
      <c r="AO30" s="2843">
        <v>4030.2322914499996</v>
      </c>
      <c r="AP30" s="2843">
        <v>3061.2942125</v>
      </c>
      <c r="AQ30" s="2843">
        <v>3405.53745471</v>
      </c>
      <c r="AR30" s="2843">
        <v>3910.6566333600003</v>
      </c>
      <c r="AS30" s="2843">
        <v>4854.4802874200013</v>
      </c>
      <c r="AT30" s="2843">
        <v>9992.7132577800003</v>
      </c>
      <c r="AU30" s="2843">
        <v>4039.2696100500002</v>
      </c>
      <c r="AV30" s="2843">
        <v>2949.9529976399999</v>
      </c>
      <c r="AW30" s="2844">
        <v>3406.4127426999999</v>
      </c>
      <c r="AX30" s="2845">
        <v>2646.7693287100001</v>
      </c>
      <c r="AY30" s="2843">
        <v>3917.6409333199995</v>
      </c>
      <c r="AZ30" s="2843">
        <v>3438.3955869399997</v>
      </c>
      <c r="BA30" s="2843">
        <v>3380.6839817099999</v>
      </c>
      <c r="BB30" s="2843">
        <v>4188.4501984999997</v>
      </c>
      <c r="BC30" s="2844">
        <v>4588.0852289400009</v>
      </c>
      <c r="BD30" s="2843">
        <v>3215.1967336799994</v>
      </c>
      <c r="BE30" s="2844">
        <v>3099.3734183400002</v>
      </c>
      <c r="BF30" s="2844">
        <v>3129.0261969700005</v>
      </c>
      <c r="BG30" s="2844">
        <v>3796.6209208800001</v>
      </c>
      <c r="BH30" s="2846">
        <v>3174.0626227299999</v>
      </c>
      <c r="BI30" s="2843">
        <v>3250.75438764</v>
      </c>
      <c r="BJ30" s="2843">
        <v>3650.3745884099999</v>
      </c>
      <c r="BK30" s="2843">
        <v>3198.3223713599996</v>
      </c>
      <c r="BL30" s="2843">
        <v>3558.4254349300004</v>
      </c>
      <c r="BM30" s="2843">
        <v>4857.7892746499992</v>
      </c>
      <c r="BN30" s="2843">
        <v>5205.9597830699995</v>
      </c>
      <c r="BO30" s="2843">
        <v>6255.6791329600001</v>
      </c>
      <c r="BP30" s="2843">
        <v>5715.3082193700002</v>
      </c>
      <c r="BQ30" s="2843">
        <v>3074.53626231</v>
      </c>
      <c r="BR30" s="2843">
        <v>5026.7623201099996</v>
      </c>
      <c r="BS30" s="2843">
        <v>4210.8993502399999</v>
      </c>
      <c r="BT30" s="2843">
        <v>4691.5524232200005</v>
      </c>
      <c r="BU30" s="2843">
        <v>4759.6120396099996</v>
      </c>
      <c r="BV30" s="2843">
        <v>5449.6516389199996</v>
      </c>
      <c r="BW30" s="2843">
        <v>6536.7908498699999</v>
      </c>
      <c r="BX30" s="2846">
        <v>6142.6079928599993</v>
      </c>
      <c r="BY30" s="2843">
        <v>5405.303355529999</v>
      </c>
      <c r="BZ30" s="2843">
        <v>4650.7947531499995</v>
      </c>
      <c r="CA30" s="2843">
        <v>4720.6630970700007</v>
      </c>
      <c r="CB30" s="2843">
        <v>4304.7755170299997</v>
      </c>
      <c r="CC30" s="2843">
        <v>5232.9112279099991</v>
      </c>
      <c r="CD30" s="2843">
        <v>6101.5573796799999</v>
      </c>
      <c r="CE30" s="2843">
        <v>7423.2016590599997</v>
      </c>
      <c r="CF30" s="2843">
        <v>6410.3162846800005</v>
      </c>
      <c r="CG30" s="2843">
        <v>3611.8260996099998</v>
      </c>
      <c r="CH30" s="2843">
        <v>5036.07</v>
      </c>
      <c r="CI30" s="2843">
        <v>5775.73</v>
      </c>
      <c r="CJ30" s="2843">
        <v>3359.5</v>
      </c>
      <c r="CK30" s="2843">
        <v>3376.80992113</v>
      </c>
      <c r="CL30" s="2843">
        <v>3735.6131251399997</v>
      </c>
      <c r="CM30" s="2843">
        <v>4459.4878147299996</v>
      </c>
      <c r="CN30" s="2843">
        <v>4459.4878147299996</v>
      </c>
      <c r="CO30" s="2843">
        <v>3194.7552384700002</v>
      </c>
      <c r="CP30" s="2846">
        <v>2732.0921122299997</v>
      </c>
      <c r="CQ30" s="2846">
        <v>2408.9900467800003</v>
      </c>
      <c r="CR30" s="2846">
        <v>3165.6565145600002</v>
      </c>
      <c r="CS30" s="2846">
        <v>2910.4039297200002</v>
      </c>
      <c r="CT30" s="2846">
        <v>2410.5802108299999</v>
      </c>
      <c r="CU30" s="2846">
        <v>1695.8878552800002</v>
      </c>
      <c r="CV30" s="2846">
        <v>2281.8130783699999</v>
      </c>
      <c r="CW30" s="2846">
        <v>1894.1583301799999</v>
      </c>
      <c r="CX30" s="2846">
        <v>1404.3825242299999</v>
      </c>
      <c r="CY30" s="2846">
        <v>3457.3970269300003</v>
      </c>
      <c r="CZ30" s="2846">
        <v>2775.74</v>
      </c>
      <c r="DA30" s="2846">
        <v>2252.02</v>
      </c>
      <c r="DB30" s="2846">
        <v>2323.39</v>
      </c>
      <c r="DC30" s="2846">
        <v>1278.78778592</v>
      </c>
      <c r="DD30" s="2846">
        <v>1866.4970227699998</v>
      </c>
      <c r="DE30" s="2846">
        <v>1884.5163019200002</v>
      </c>
    </row>
    <row r="31" spans="1:109" ht="16.5" thickTop="1">
      <c r="A31" s="2847"/>
      <c r="B31" s="1025"/>
      <c r="C31" s="1025"/>
      <c r="D31" s="1025"/>
      <c r="E31" s="1025"/>
      <c r="F31" s="1025"/>
      <c r="G31" s="1025"/>
      <c r="H31" s="1025"/>
      <c r="I31" s="1025"/>
      <c r="J31" s="1025"/>
      <c r="K31" s="1025"/>
      <c r="L31" s="1025"/>
      <c r="M31" s="1025"/>
      <c r="N31" s="1025"/>
      <c r="O31" s="1025"/>
      <c r="P31" s="1025"/>
      <c r="Q31" s="1025"/>
      <c r="R31" s="1025"/>
      <c r="S31" s="1025"/>
      <c r="T31" s="1025"/>
      <c r="U31" s="1025"/>
      <c r="V31" s="1025"/>
      <c r="W31" s="1025"/>
      <c r="X31" s="1025"/>
      <c r="Y31" s="1025"/>
      <c r="Z31" s="1025"/>
      <c r="AA31" s="1025"/>
      <c r="AB31" s="1025"/>
      <c r="AC31" s="1025"/>
      <c r="AD31" s="1025"/>
      <c r="AE31" s="1025"/>
      <c r="AF31" s="1025"/>
      <c r="AG31" s="1025"/>
      <c r="AH31" s="1025"/>
      <c r="AI31" s="1025"/>
      <c r="AJ31" s="1025"/>
      <c r="AK31" s="1025"/>
      <c r="AL31" s="1025"/>
      <c r="AM31" s="1025"/>
      <c r="AN31" s="1025"/>
      <c r="AO31" s="1025"/>
      <c r="AP31" s="1025"/>
      <c r="AQ31" s="1025"/>
      <c r="AR31" s="1025"/>
      <c r="AS31" s="1025"/>
      <c r="AT31" s="1025"/>
      <c r="AU31" s="1025"/>
      <c r="AV31" s="1025"/>
      <c r="AW31" s="1025"/>
      <c r="AX31" s="1025"/>
      <c r="AY31" s="1025"/>
      <c r="AZ31" s="1025"/>
      <c r="BA31" s="1025"/>
      <c r="BB31" s="1025"/>
      <c r="BC31" s="1025"/>
      <c r="BI31" s="2848"/>
      <c r="BK31" s="2849"/>
      <c r="BN31" s="2280"/>
      <c r="BO31" s="2284"/>
    </row>
    <row r="32" spans="1:109" ht="15">
      <c r="A32" s="1048" t="s">
        <v>1172</v>
      </c>
      <c r="B32" s="1025"/>
      <c r="C32" s="1025"/>
      <c r="D32" s="1025"/>
      <c r="E32" s="1025"/>
      <c r="F32" s="1025"/>
      <c r="G32" s="1025"/>
      <c r="H32" s="1025"/>
      <c r="I32" s="1025"/>
      <c r="J32" s="1025"/>
      <c r="K32" s="1025"/>
      <c r="L32" s="1025"/>
      <c r="M32" s="1025"/>
      <c r="N32" s="1025"/>
      <c r="O32" s="1025"/>
      <c r="P32" s="1025"/>
      <c r="Q32" s="1025"/>
      <c r="R32" s="1025"/>
      <c r="S32" s="1025"/>
      <c r="T32" s="1025"/>
      <c r="U32" s="1025"/>
      <c r="V32" s="1025"/>
      <c r="W32" s="1025"/>
      <c r="X32" s="1025"/>
      <c r="Y32" s="1025"/>
      <c r="Z32" s="1025"/>
      <c r="AA32" s="1025"/>
      <c r="AB32" s="1025"/>
      <c r="AC32" s="1025"/>
      <c r="AD32" s="1025"/>
      <c r="AE32" s="1025"/>
      <c r="AF32" s="1025"/>
      <c r="AG32" s="1025"/>
      <c r="AH32" s="1025"/>
      <c r="AI32" s="1025"/>
      <c r="AJ32" s="1025"/>
      <c r="AK32" s="1025"/>
      <c r="AL32" s="1025"/>
      <c r="AM32" s="1025"/>
      <c r="AN32" s="1025"/>
      <c r="AO32" s="1025"/>
      <c r="AP32" s="1025"/>
      <c r="AQ32" s="1025"/>
      <c r="AR32" s="1025"/>
      <c r="AS32" s="1025"/>
      <c r="AT32" s="1025"/>
      <c r="AU32" s="1025"/>
      <c r="AV32" s="1025"/>
      <c r="AW32" s="1025"/>
      <c r="AX32" s="1025"/>
      <c r="AY32" s="1025"/>
      <c r="AZ32" s="1025"/>
      <c r="BA32" s="1025"/>
      <c r="BB32" s="1025"/>
      <c r="BC32" s="1025"/>
      <c r="BI32" s="2848"/>
      <c r="BK32" s="2849"/>
      <c r="BN32" s="2280"/>
      <c r="BO32" s="2284"/>
    </row>
    <row r="33" spans="1:67" ht="15">
      <c r="A33" s="1048" t="s">
        <v>1847</v>
      </c>
      <c r="BI33" s="2848"/>
      <c r="BK33" s="2849"/>
      <c r="BN33" s="2280"/>
    </row>
    <row r="34" spans="1:67" ht="14.25">
      <c r="A34" s="1048" t="s">
        <v>369</v>
      </c>
      <c r="BG34" s="2280"/>
      <c r="BH34" s="2280"/>
      <c r="BI34" s="2848"/>
      <c r="BJ34" s="2280"/>
      <c r="BM34" s="2280"/>
      <c r="BN34" s="2280"/>
    </row>
    <row r="35" spans="1:67">
      <c r="Z35" s="1025"/>
      <c r="AA35" s="1025"/>
      <c r="AB35" s="1025"/>
      <c r="AC35" s="1025"/>
      <c r="AD35" s="1025"/>
      <c r="AE35" s="1025"/>
      <c r="AF35" s="1025"/>
      <c r="AG35" s="1025"/>
      <c r="AH35" s="1025"/>
      <c r="AI35" s="1025"/>
      <c r="AJ35" s="1025"/>
      <c r="AK35" s="1025"/>
      <c r="AL35" s="2835"/>
      <c r="AM35" s="2835"/>
      <c r="AN35" s="2835"/>
      <c r="AO35" s="2835"/>
      <c r="AP35" s="2835"/>
      <c r="AQ35" s="2835"/>
      <c r="AR35" s="2835"/>
      <c r="AS35" s="2835"/>
      <c r="AT35" s="2835"/>
      <c r="AU35" s="2835"/>
      <c r="AV35" s="2835"/>
      <c r="AW35" s="2835"/>
      <c r="AX35" s="2835"/>
      <c r="AY35" s="2835"/>
      <c r="AZ35" s="2835"/>
    </row>
    <row r="36" spans="1:67">
      <c r="Z36" s="1025"/>
      <c r="AA36" s="1025"/>
      <c r="AB36" s="1025"/>
      <c r="AC36" s="1025"/>
      <c r="AD36" s="1025"/>
      <c r="AE36" s="1025"/>
      <c r="AF36" s="1025"/>
      <c r="AG36" s="1025"/>
      <c r="AH36" s="1025"/>
      <c r="AI36" s="1025"/>
      <c r="AJ36" s="1025"/>
      <c r="AK36" s="1025"/>
      <c r="BO36" s="2280"/>
    </row>
    <row r="37" spans="1:67">
      <c r="Z37" s="1025"/>
      <c r="AA37" s="1025"/>
      <c r="AB37" s="1025"/>
      <c r="AC37" s="1025"/>
      <c r="AD37" s="1025"/>
      <c r="AE37" s="1025"/>
      <c r="AF37" s="1025"/>
      <c r="AG37" s="1025"/>
      <c r="AH37" s="1025"/>
      <c r="AI37" s="1025"/>
      <c r="AJ37" s="1025"/>
      <c r="AK37" s="1025"/>
      <c r="AL37" s="1025"/>
      <c r="AM37" s="1025"/>
      <c r="AN37" s="1025"/>
      <c r="AO37" s="1025"/>
      <c r="AP37" s="1025"/>
      <c r="AQ37" s="1025"/>
      <c r="AR37" s="1025"/>
      <c r="AS37" s="1025"/>
      <c r="AT37" s="1025"/>
      <c r="AU37" s="1025"/>
      <c r="AV37" s="1025"/>
      <c r="AW37" s="1025"/>
      <c r="AX37" s="1025"/>
      <c r="AY37" s="1025"/>
      <c r="AZ37" s="1025"/>
    </row>
    <row r="38" spans="1:67">
      <c r="Z38" s="1025"/>
      <c r="AA38" s="1025"/>
      <c r="AB38" s="1025"/>
      <c r="AC38" s="1025"/>
      <c r="AD38" s="1025"/>
      <c r="AE38" s="1025"/>
      <c r="AF38" s="1025"/>
      <c r="AG38" s="1025"/>
      <c r="AH38" s="1025"/>
      <c r="AI38" s="1025"/>
      <c r="AJ38" s="1025"/>
      <c r="AK38" s="1025"/>
      <c r="AL38" s="1025"/>
      <c r="AM38" s="1025"/>
      <c r="AN38" s="1025"/>
      <c r="AO38" s="1025"/>
      <c r="AP38" s="1025"/>
      <c r="AQ38" s="1025"/>
      <c r="AR38" s="1025"/>
      <c r="AS38" s="1025"/>
      <c r="AT38" s="1025"/>
      <c r="AU38" s="1025"/>
      <c r="AV38" s="1025"/>
      <c r="AW38" s="1025"/>
      <c r="AX38" s="1025"/>
      <c r="AY38" s="1025"/>
      <c r="AZ38" s="1025"/>
    </row>
    <row r="39" spans="1:67">
      <c r="Z39" s="1025"/>
      <c r="AA39" s="1025"/>
      <c r="AB39" s="1025"/>
      <c r="AC39" s="1025"/>
      <c r="AD39" s="1025"/>
      <c r="AE39" s="1025"/>
      <c r="AF39" s="1025"/>
      <c r="AG39" s="1025"/>
      <c r="AH39" s="1025"/>
      <c r="AI39" s="1025"/>
      <c r="AJ39" s="1025"/>
      <c r="AK39" s="1025"/>
    </row>
    <row r="40" spans="1:67">
      <c r="Z40" s="1025"/>
      <c r="AA40" s="1025"/>
      <c r="AB40" s="1025"/>
      <c r="AC40" s="1025"/>
      <c r="AD40" s="1025"/>
      <c r="AE40" s="1025"/>
      <c r="AF40" s="1025"/>
      <c r="AG40" s="1025"/>
      <c r="AH40" s="1025"/>
      <c r="AI40" s="1025"/>
      <c r="AJ40" s="1025"/>
      <c r="AK40" s="1025"/>
      <c r="AL40" s="1025"/>
      <c r="AM40" s="1025"/>
      <c r="AN40" s="1025"/>
      <c r="AO40" s="1025"/>
      <c r="AP40" s="1025"/>
      <c r="AQ40" s="1025"/>
      <c r="AR40" s="1025"/>
      <c r="AS40" s="1025"/>
      <c r="AT40" s="1025"/>
      <c r="AU40" s="1025"/>
      <c r="AV40" s="1025"/>
      <c r="AW40" s="1025"/>
      <c r="AX40" s="1025"/>
      <c r="AY40" s="1025"/>
      <c r="AZ40" s="1025"/>
    </row>
    <row r="41" spans="1:67">
      <c r="Z41" s="1025"/>
      <c r="AA41" s="1025"/>
      <c r="AB41" s="1025"/>
      <c r="AC41" s="1025"/>
      <c r="AD41" s="1025"/>
      <c r="AE41" s="1025"/>
      <c r="AF41" s="1025"/>
      <c r="AG41" s="1025"/>
      <c r="AH41" s="1025"/>
      <c r="AI41" s="1025"/>
      <c r="AJ41" s="1025"/>
      <c r="AK41" s="1025"/>
      <c r="AL41" s="1025"/>
      <c r="AM41" s="1025"/>
      <c r="AN41" s="1025"/>
      <c r="AO41" s="1025"/>
      <c r="AP41" s="1025"/>
      <c r="AQ41" s="1025"/>
      <c r="AR41" s="1025"/>
      <c r="AS41" s="1025"/>
      <c r="AT41" s="1025"/>
      <c r="AU41" s="1025"/>
      <c r="AV41" s="1025"/>
      <c r="AW41" s="1025"/>
      <c r="AX41" s="1025"/>
      <c r="AY41" s="1025"/>
      <c r="AZ41" s="1025"/>
    </row>
    <row r="42" spans="1:67">
      <c r="Z42" s="1025"/>
      <c r="AA42" s="1025"/>
      <c r="AB42" s="1025"/>
      <c r="AC42" s="1025"/>
      <c r="AD42" s="1025"/>
      <c r="AE42" s="1025"/>
      <c r="AF42" s="1025"/>
      <c r="AG42" s="1025"/>
      <c r="AH42" s="1025"/>
      <c r="AI42" s="1025"/>
      <c r="AJ42" s="1025"/>
      <c r="AK42" s="1025"/>
    </row>
    <row r="43" spans="1:67">
      <c r="Z43" s="1025"/>
      <c r="AA43" s="1025"/>
      <c r="AB43" s="1025"/>
      <c r="AC43" s="1025"/>
      <c r="AD43" s="1025"/>
      <c r="AE43" s="1025"/>
      <c r="AF43" s="1025"/>
      <c r="AG43" s="1025"/>
      <c r="AH43" s="1025"/>
      <c r="AI43" s="1025"/>
      <c r="AJ43" s="1025"/>
      <c r="AK43" s="1025"/>
    </row>
    <row r="44" spans="1:67">
      <c r="Z44" s="1025"/>
      <c r="AA44" s="1025"/>
      <c r="AB44" s="1025"/>
      <c r="AC44" s="1025"/>
      <c r="AD44" s="1025"/>
      <c r="AE44" s="1025"/>
      <c r="AF44" s="1025"/>
      <c r="AG44" s="1025"/>
      <c r="AH44" s="1025"/>
      <c r="AI44" s="1025"/>
      <c r="AJ44" s="1025"/>
      <c r="AK44" s="1025"/>
    </row>
    <row r="45" spans="1:67">
      <c r="Z45" s="1025"/>
      <c r="AA45" s="1025"/>
      <c r="AB45" s="1025"/>
      <c r="AC45" s="1025"/>
      <c r="AD45" s="1025"/>
      <c r="AE45" s="1025"/>
      <c r="AF45" s="1025"/>
      <c r="AG45" s="1025"/>
      <c r="AH45" s="1025"/>
      <c r="AI45" s="1025"/>
      <c r="AJ45" s="1025"/>
      <c r="AK45" s="1025"/>
    </row>
    <row r="46" spans="1:67">
      <c r="Z46" s="1025"/>
      <c r="AA46" s="1025"/>
      <c r="AB46" s="1025"/>
      <c r="AC46" s="1025"/>
      <c r="AD46" s="1025"/>
      <c r="AE46" s="1025"/>
      <c r="AF46" s="1025"/>
      <c r="AG46" s="1025"/>
      <c r="AH46" s="1025"/>
      <c r="AI46" s="1025"/>
      <c r="AJ46" s="1025"/>
      <c r="AK46" s="1025"/>
    </row>
    <row r="47" spans="1:67">
      <c r="Z47" s="1025"/>
      <c r="AA47" s="1025"/>
      <c r="AB47" s="1025"/>
      <c r="AC47" s="1025"/>
      <c r="AD47" s="1025"/>
      <c r="AE47" s="1025"/>
      <c r="AF47" s="1025"/>
      <c r="AG47" s="1025"/>
      <c r="AH47" s="1025"/>
      <c r="AI47" s="1025"/>
      <c r="AJ47" s="1025"/>
      <c r="AK47" s="1025"/>
    </row>
    <row r="48" spans="1:67">
      <c r="Z48" s="1025"/>
      <c r="AA48" s="1025"/>
      <c r="AB48" s="1025"/>
      <c r="AC48" s="1025"/>
      <c r="AD48" s="1025"/>
      <c r="AE48" s="1025"/>
      <c r="AF48" s="1025"/>
      <c r="AG48" s="1025"/>
      <c r="AH48" s="1025"/>
      <c r="AI48" s="1025"/>
      <c r="AJ48" s="1025"/>
      <c r="AK48" s="1025"/>
    </row>
    <row r="49" spans="26:37">
      <c r="Z49" s="1025"/>
      <c r="AA49" s="1025"/>
      <c r="AB49" s="1025"/>
      <c r="AC49" s="1025"/>
      <c r="AD49" s="1025"/>
      <c r="AE49" s="1025"/>
      <c r="AF49" s="1025"/>
      <c r="AG49" s="1025"/>
      <c r="AH49" s="1025"/>
      <c r="AI49" s="1025"/>
      <c r="AJ49" s="1025"/>
      <c r="AK49" s="1025"/>
    </row>
    <row r="50" spans="26:37">
      <c r="Z50" s="1025"/>
      <c r="AA50" s="1025"/>
      <c r="AB50" s="1025"/>
      <c r="AC50" s="1025"/>
      <c r="AD50" s="1025"/>
      <c r="AE50" s="1025"/>
      <c r="AF50" s="1025"/>
      <c r="AG50" s="1025"/>
      <c r="AH50" s="1025"/>
      <c r="AI50" s="1025"/>
      <c r="AJ50" s="1025"/>
      <c r="AK50" s="1025"/>
    </row>
    <row r="51" spans="26:37">
      <c r="Z51" s="1025"/>
      <c r="AA51" s="1025"/>
      <c r="AB51" s="1025"/>
      <c r="AC51" s="1025"/>
      <c r="AD51" s="1025"/>
      <c r="AE51" s="1025"/>
      <c r="AF51" s="1025"/>
      <c r="AG51" s="1025"/>
      <c r="AH51" s="1025"/>
      <c r="AI51" s="1025"/>
      <c r="AJ51" s="1025"/>
      <c r="AK51" s="1025"/>
    </row>
    <row r="52" spans="26:37">
      <c r="Z52" s="1025"/>
      <c r="AA52" s="1025"/>
      <c r="AB52" s="1025"/>
      <c r="AC52" s="1025"/>
      <c r="AD52" s="1025"/>
      <c r="AE52" s="1025"/>
      <c r="AF52" s="1025"/>
      <c r="AG52" s="1025"/>
      <c r="AH52" s="1025"/>
      <c r="AI52" s="1025"/>
      <c r="AJ52" s="1025"/>
      <c r="AK52" s="1025"/>
    </row>
    <row r="53" spans="26:37">
      <c r="Z53" s="1025"/>
      <c r="AA53" s="1025"/>
      <c r="AB53" s="1025"/>
      <c r="AC53" s="1025"/>
      <c r="AD53" s="1025"/>
      <c r="AE53" s="1025"/>
      <c r="AF53" s="1025"/>
      <c r="AG53" s="1025"/>
      <c r="AH53" s="1025"/>
      <c r="AI53" s="1025"/>
      <c r="AJ53" s="1025"/>
      <c r="AK53" s="1025"/>
    </row>
    <row r="54" spans="26:37">
      <c r="Z54" s="1025"/>
      <c r="AA54" s="1025"/>
      <c r="AB54" s="1025"/>
      <c r="AC54" s="1025"/>
      <c r="AD54" s="1025"/>
      <c r="AE54" s="1025"/>
      <c r="AF54" s="1025"/>
      <c r="AG54" s="1025"/>
      <c r="AH54" s="1025"/>
      <c r="AI54" s="1025"/>
      <c r="AJ54" s="1025"/>
      <c r="AK54" s="1025"/>
    </row>
    <row r="55" spans="26:37">
      <c r="Z55" s="1025"/>
      <c r="AA55" s="1025"/>
      <c r="AB55" s="1025"/>
      <c r="AC55" s="1025"/>
      <c r="AD55" s="1025"/>
      <c r="AE55" s="1025"/>
      <c r="AF55" s="1025"/>
      <c r="AG55" s="1025"/>
      <c r="AH55" s="1025"/>
      <c r="AI55" s="1025"/>
      <c r="AJ55" s="1025"/>
      <c r="AK55" s="1025"/>
    </row>
    <row r="59" spans="26:37">
      <c r="Z59" s="1025"/>
      <c r="AA59" s="1025"/>
      <c r="AB59" s="1025"/>
      <c r="AC59" s="1025"/>
      <c r="AD59" s="1025"/>
      <c r="AE59" s="1025"/>
      <c r="AF59" s="1025"/>
      <c r="AG59" s="1025"/>
      <c r="AH59" s="1025"/>
      <c r="AI59" s="1025"/>
      <c r="AJ59" s="1025"/>
      <c r="AK59" s="1025"/>
    </row>
    <row r="60" spans="26:37">
      <c r="Z60" s="1025"/>
      <c r="AA60" s="1025"/>
      <c r="AB60" s="1025"/>
      <c r="AC60" s="1025"/>
      <c r="AD60" s="1025"/>
      <c r="AE60" s="1025"/>
      <c r="AF60" s="1025"/>
      <c r="AG60" s="1025"/>
      <c r="AH60" s="1025"/>
      <c r="AI60" s="1025"/>
      <c r="AJ60" s="1025"/>
      <c r="AK60" s="1025"/>
    </row>
    <row r="61" spans="26:37">
      <c r="Z61" s="1025"/>
      <c r="AA61" s="1025"/>
      <c r="AB61" s="1025"/>
      <c r="AC61" s="1025"/>
      <c r="AD61" s="1025"/>
      <c r="AE61" s="1025"/>
      <c r="AF61" s="1025"/>
      <c r="AG61" s="1025"/>
      <c r="AH61" s="1025"/>
      <c r="AI61" s="1025"/>
      <c r="AJ61" s="1025"/>
      <c r="AK61" s="1025"/>
    </row>
    <row r="62" spans="26:37">
      <c r="Z62" s="1025"/>
      <c r="AA62" s="1025"/>
      <c r="AB62" s="1025"/>
      <c r="AC62" s="1025"/>
      <c r="AD62" s="1025"/>
      <c r="AE62" s="1025"/>
      <c r="AF62" s="1025"/>
      <c r="AG62" s="1025"/>
      <c r="AH62" s="1025"/>
      <c r="AI62" s="1025"/>
      <c r="AJ62" s="1025"/>
      <c r="AK62" s="1025"/>
    </row>
    <row r="63" spans="26:37">
      <c r="Z63" s="1025"/>
      <c r="AA63" s="1025"/>
      <c r="AB63" s="1025"/>
      <c r="AC63" s="1025"/>
      <c r="AD63" s="1025"/>
      <c r="AE63" s="1025"/>
      <c r="AF63" s="1025"/>
      <c r="AG63" s="1025"/>
      <c r="AH63" s="1025"/>
      <c r="AI63" s="1025"/>
      <c r="AJ63" s="1025"/>
      <c r="AK63" s="1025"/>
    </row>
    <row r="64" spans="26:37">
      <c r="Z64" s="1025"/>
      <c r="AA64" s="1025"/>
      <c r="AB64" s="1025"/>
      <c r="AC64" s="1025"/>
      <c r="AD64" s="1025"/>
      <c r="AE64" s="1025"/>
      <c r="AF64" s="1025"/>
      <c r="AG64" s="1025"/>
      <c r="AH64" s="1025"/>
      <c r="AI64" s="1025"/>
      <c r="AJ64" s="1025"/>
      <c r="AK64" s="1025"/>
    </row>
    <row r="65" spans="26:37">
      <c r="Z65" s="1025"/>
      <c r="AA65" s="1025"/>
      <c r="AB65" s="1025"/>
      <c r="AC65" s="1025"/>
      <c r="AD65" s="1025"/>
      <c r="AE65" s="1025"/>
      <c r="AF65" s="1025"/>
      <c r="AG65" s="1025"/>
      <c r="AH65" s="1025"/>
      <c r="AI65" s="1025"/>
      <c r="AJ65" s="1025"/>
      <c r="AK65" s="1025"/>
    </row>
    <row r="66" spans="26:37">
      <c r="Z66" s="1025"/>
      <c r="AA66" s="1025"/>
      <c r="AB66" s="1025"/>
      <c r="AC66" s="1025"/>
      <c r="AD66" s="1025"/>
      <c r="AE66" s="1025"/>
      <c r="AF66" s="1025"/>
      <c r="AG66" s="1025"/>
      <c r="AH66" s="1025"/>
      <c r="AI66" s="1025"/>
      <c r="AJ66" s="1025"/>
      <c r="AK66" s="1025"/>
    </row>
    <row r="67" spans="26:37">
      <c r="Z67" s="1025"/>
      <c r="AA67" s="1025"/>
      <c r="AB67" s="1025"/>
      <c r="AC67" s="1025"/>
      <c r="AD67" s="1025"/>
      <c r="AE67" s="1025"/>
      <c r="AF67" s="1025"/>
      <c r="AG67" s="1025"/>
      <c r="AH67" s="1025"/>
      <c r="AI67" s="1025"/>
      <c r="AJ67" s="1025"/>
      <c r="AK67" s="1025"/>
    </row>
    <row r="68" spans="26:37">
      <c r="Z68" s="1025"/>
      <c r="AA68" s="1025"/>
      <c r="AB68" s="1025"/>
      <c r="AC68" s="1025"/>
      <c r="AD68" s="1025"/>
      <c r="AE68" s="1025"/>
      <c r="AF68" s="1025"/>
      <c r="AG68" s="1025"/>
      <c r="AH68" s="1025"/>
      <c r="AI68" s="1025"/>
      <c r="AJ68" s="1025"/>
      <c r="AK68" s="1025"/>
    </row>
    <row r="69" spans="26:37">
      <c r="Z69" s="1025"/>
      <c r="AA69" s="1025"/>
      <c r="AB69" s="1025"/>
      <c r="AC69" s="1025"/>
      <c r="AD69" s="1025"/>
      <c r="AE69" s="1025"/>
      <c r="AF69" s="1025"/>
      <c r="AG69" s="1025"/>
      <c r="AH69" s="1025"/>
      <c r="AI69" s="1025"/>
      <c r="AJ69" s="1025"/>
      <c r="AK69" s="1025"/>
    </row>
    <row r="70" spans="26:37">
      <c r="Z70" s="1025"/>
      <c r="AA70" s="1025"/>
      <c r="AB70" s="1025"/>
      <c r="AC70" s="1025"/>
      <c r="AD70" s="1025"/>
      <c r="AE70" s="1025"/>
      <c r="AF70" s="1025"/>
      <c r="AG70" s="1025"/>
      <c r="AH70" s="1025"/>
      <c r="AI70" s="1025"/>
      <c r="AJ70" s="1025"/>
      <c r="AK70" s="1025"/>
    </row>
    <row r="71" spans="26:37">
      <c r="Z71" s="1025"/>
      <c r="AA71" s="1025"/>
      <c r="AB71" s="1025"/>
      <c r="AC71" s="1025"/>
      <c r="AD71" s="1025"/>
      <c r="AE71" s="1025"/>
      <c r="AF71" s="1025"/>
      <c r="AG71" s="1025"/>
      <c r="AH71" s="1025"/>
      <c r="AI71" s="1025"/>
      <c r="AJ71" s="1025"/>
      <c r="AK71" s="1025"/>
    </row>
    <row r="72" spans="26:37">
      <c r="Z72" s="1025"/>
      <c r="AA72" s="1025"/>
      <c r="AB72" s="1025"/>
      <c r="AC72" s="1025"/>
      <c r="AD72" s="1025"/>
      <c r="AE72" s="1025"/>
      <c r="AF72" s="1025"/>
      <c r="AG72" s="1025"/>
      <c r="AH72" s="1025"/>
      <c r="AI72" s="1025"/>
      <c r="AJ72" s="1025"/>
      <c r="AK72" s="1025"/>
    </row>
    <row r="73" spans="26:37">
      <c r="Z73" s="1025"/>
      <c r="AA73" s="1025"/>
      <c r="AB73" s="1025"/>
      <c r="AC73" s="1025"/>
      <c r="AD73" s="1025"/>
      <c r="AE73" s="1025"/>
      <c r="AF73" s="1025"/>
      <c r="AG73" s="1025"/>
      <c r="AH73" s="1025"/>
      <c r="AI73" s="1025"/>
      <c r="AJ73" s="1025"/>
      <c r="AK73" s="1025"/>
    </row>
    <row r="74" spans="26:37">
      <c r="Z74" s="1025"/>
      <c r="AA74" s="1025"/>
      <c r="AB74" s="1025"/>
      <c r="AC74" s="1025"/>
      <c r="AD74" s="1025"/>
      <c r="AE74" s="1025"/>
      <c r="AF74" s="1025"/>
      <c r="AG74" s="1025"/>
      <c r="AH74" s="1025"/>
      <c r="AI74" s="1025"/>
      <c r="AJ74" s="1025"/>
      <c r="AK74" s="1025"/>
    </row>
    <row r="75" spans="26:37">
      <c r="Z75" s="1025"/>
      <c r="AA75" s="1025"/>
      <c r="AB75" s="1025"/>
      <c r="AC75" s="1025"/>
      <c r="AD75" s="1025"/>
      <c r="AE75" s="1025"/>
      <c r="AF75" s="1025"/>
      <c r="AG75" s="1025"/>
      <c r="AH75" s="1025"/>
      <c r="AI75" s="1025"/>
      <c r="AJ75" s="1025"/>
      <c r="AK75" s="1025"/>
    </row>
    <row r="76" spans="26:37">
      <c r="Z76" s="1025"/>
      <c r="AA76" s="1025"/>
      <c r="AB76" s="1025"/>
      <c r="AC76" s="1025"/>
      <c r="AD76" s="1025"/>
      <c r="AE76" s="1025"/>
      <c r="AF76" s="1025"/>
      <c r="AG76" s="1025"/>
      <c r="AH76" s="1025"/>
      <c r="AI76" s="1025"/>
      <c r="AJ76" s="1025"/>
      <c r="AK76" s="1025"/>
    </row>
    <row r="77" spans="26:37">
      <c r="Z77" s="1025"/>
      <c r="AA77" s="1025"/>
      <c r="AB77" s="1025"/>
      <c r="AC77" s="1025"/>
      <c r="AD77" s="1025"/>
      <c r="AE77" s="1025"/>
      <c r="AF77" s="1025"/>
      <c r="AG77" s="1025"/>
      <c r="AH77" s="1025"/>
      <c r="AI77" s="1025"/>
      <c r="AJ77" s="1025"/>
      <c r="AK77" s="1025"/>
    </row>
    <row r="78" spans="26:37">
      <c r="Z78" s="1025"/>
      <c r="AA78" s="1025"/>
      <c r="AB78" s="1025"/>
      <c r="AC78" s="1025"/>
      <c r="AD78" s="1025"/>
      <c r="AE78" s="1025"/>
      <c r="AF78" s="1025"/>
      <c r="AG78" s="1025"/>
      <c r="AH78" s="1025"/>
      <c r="AI78" s="1025"/>
      <c r="AJ78" s="1025"/>
      <c r="AK78" s="1025"/>
    </row>
    <row r="79" spans="26:37">
      <c r="Z79" s="1025"/>
      <c r="AA79" s="1025"/>
      <c r="AB79" s="1025"/>
      <c r="AC79" s="1025"/>
      <c r="AD79" s="1025"/>
      <c r="AE79" s="1025"/>
      <c r="AF79" s="1025"/>
      <c r="AG79" s="1025"/>
      <c r="AH79" s="1025"/>
      <c r="AI79" s="1025"/>
      <c r="AJ79" s="1025"/>
      <c r="AK79" s="1025"/>
    </row>
    <row r="80" spans="26:37">
      <c r="Z80" s="1025"/>
      <c r="AA80" s="1025"/>
      <c r="AB80" s="1025"/>
      <c r="AC80" s="1025"/>
      <c r="AD80" s="1025"/>
      <c r="AE80" s="1025"/>
      <c r="AF80" s="1025"/>
      <c r="AG80" s="1025"/>
      <c r="AH80" s="1025"/>
      <c r="AI80" s="1025"/>
      <c r="AJ80" s="1025"/>
      <c r="AK80" s="1025"/>
    </row>
    <row r="81" spans="26:37">
      <c r="Z81" s="1025"/>
    </row>
    <row r="82" spans="26:37">
      <c r="Z82" s="1025"/>
    </row>
    <row r="83" spans="26:37">
      <c r="Z83" s="1025"/>
      <c r="AA83" s="1025"/>
      <c r="AB83" s="1025"/>
      <c r="AC83" s="1025"/>
      <c r="AD83" s="1025"/>
      <c r="AE83" s="1025"/>
      <c r="AF83" s="1025"/>
      <c r="AG83" s="1025"/>
      <c r="AH83" s="1025"/>
      <c r="AI83" s="1025"/>
      <c r="AJ83" s="1025"/>
      <c r="AK83" s="1025"/>
    </row>
    <row r="84" spans="26:37">
      <c r="Z84" s="1025"/>
      <c r="AA84" s="1025"/>
      <c r="AB84" s="1025"/>
      <c r="AC84" s="1025"/>
      <c r="AD84" s="1025"/>
      <c r="AE84" s="1025"/>
      <c r="AF84" s="1025"/>
      <c r="AG84" s="1025"/>
      <c r="AH84" s="1025"/>
      <c r="AI84" s="1025"/>
      <c r="AJ84" s="1025"/>
      <c r="AK84" s="1025"/>
    </row>
  </sheetData>
  <hyperlinks>
    <hyperlink ref="A1" location="Menu!A1" display="Return to Menu"/>
  </hyperlinks>
  <printOptions horizontalCentered="1"/>
  <pageMargins left="0.45866141700000002" right="0.183070866" top="0.511811023622047" bottom="0.511811023622047" header="0.31496062992126" footer="0.31496062992126"/>
  <pageSetup paperSize="9" scale="40" fitToWidth="2" fitToHeight="3" orientation="landscape" r:id="rId1"/>
  <colBreaks count="4" manualBreakCount="4">
    <brk id="25" max="33" man="1"/>
    <brk id="49" max="33" man="1"/>
    <brk id="73" max="33" man="1"/>
    <brk id="97" max="33"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1"/>
  <sheetViews>
    <sheetView view="pageBreakPreview" zoomScale="90" zoomScaleSheetLayoutView="90" workbookViewId="0">
      <pane xSplit="1" ySplit="3" topLeftCell="B4" activePane="bottomRight" state="frozen"/>
      <selection activeCell="D116" sqref="D116"/>
      <selection pane="topRight" activeCell="D116" sqref="D116"/>
      <selection pane="bottomLeft" activeCell="D116" sqref="D116"/>
      <selection pane="bottomRight"/>
    </sheetView>
  </sheetViews>
  <sheetFormatPr defaultRowHeight="14.25"/>
  <cols>
    <col min="1" max="1" width="11.42578125" style="2506" customWidth="1"/>
    <col min="2" max="2" width="27.28515625" style="2506" customWidth="1"/>
    <col min="3" max="3" width="30.28515625" style="2506" customWidth="1"/>
    <col min="4" max="4" width="9.85546875" style="2506" bestFit="1" customWidth="1"/>
    <col min="5" max="5" width="11" style="2506" bestFit="1" customWidth="1"/>
    <col min="6" max="252" width="9.140625" style="2506"/>
    <col min="253" max="253" width="11.42578125" style="2506" customWidth="1"/>
    <col min="254" max="254" width="27.28515625" style="2506" customWidth="1"/>
    <col min="255" max="255" width="30.28515625" style="2506" customWidth="1"/>
    <col min="256" max="256" width="9.85546875" style="2506" bestFit="1" customWidth="1"/>
    <col min="257" max="508" width="9.140625" style="2506"/>
    <col min="509" max="509" width="11.42578125" style="2506" customWidth="1"/>
    <col min="510" max="510" width="27.28515625" style="2506" customWidth="1"/>
    <col min="511" max="511" width="30.28515625" style="2506" customWidth="1"/>
    <col min="512" max="512" width="9.85546875" style="2506" bestFit="1" customWidth="1"/>
    <col min="513" max="764" width="9.140625" style="2506"/>
    <col min="765" max="765" width="11.42578125" style="2506" customWidth="1"/>
    <col min="766" max="766" width="27.28515625" style="2506" customWidth="1"/>
    <col min="767" max="767" width="30.28515625" style="2506" customWidth="1"/>
    <col min="768" max="768" width="9.85546875" style="2506" bestFit="1" customWidth="1"/>
    <col min="769" max="1020" width="9.140625" style="2506"/>
    <col min="1021" max="1021" width="11.42578125" style="2506" customWidth="1"/>
    <col min="1022" max="1022" width="27.28515625" style="2506" customWidth="1"/>
    <col min="1023" max="1023" width="30.28515625" style="2506" customWidth="1"/>
    <col min="1024" max="1024" width="9.85546875" style="2506" bestFit="1" customWidth="1"/>
    <col min="1025" max="1276" width="9.140625" style="2506"/>
    <col min="1277" max="1277" width="11.42578125" style="2506" customWidth="1"/>
    <col min="1278" max="1278" width="27.28515625" style="2506" customWidth="1"/>
    <col min="1279" max="1279" width="30.28515625" style="2506" customWidth="1"/>
    <col min="1280" max="1280" width="9.85546875" style="2506" bestFit="1" customWidth="1"/>
    <col min="1281" max="1532" width="9.140625" style="2506"/>
    <col min="1533" max="1533" width="11.42578125" style="2506" customWidth="1"/>
    <col min="1534" max="1534" width="27.28515625" style="2506" customWidth="1"/>
    <col min="1535" max="1535" width="30.28515625" style="2506" customWidth="1"/>
    <col min="1536" max="1536" width="9.85546875" style="2506" bestFit="1" customWidth="1"/>
    <col min="1537" max="1788" width="9.140625" style="2506"/>
    <col min="1789" max="1789" width="11.42578125" style="2506" customWidth="1"/>
    <col min="1790" max="1790" width="27.28515625" style="2506" customWidth="1"/>
    <col min="1791" max="1791" width="30.28515625" style="2506" customWidth="1"/>
    <col min="1792" max="1792" width="9.85546875" style="2506" bestFit="1" customWidth="1"/>
    <col min="1793" max="2044" width="9.140625" style="2506"/>
    <col min="2045" max="2045" width="11.42578125" style="2506" customWidth="1"/>
    <col min="2046" max="2046" width="27.28515625" style="2506" customWidth="1"/>
    <col min="2047" max="2047" width="30.28515625" style="2506" customWidth="1"/>
    <col min="2048" max="2048" width="9.85546875" style="2506" bestFit="1" customWidth="1"/>
    <col min="2049" max="2300" width="9.140625" style="2506"/>
    <col min="2301" max="2301" width="11.42578125" style="2506" customWidth="1"/>
    <col min="2302" max="2302" width="27.28515625" style="2506" customWidth="1"/>
    <col min="2303" max="2303" width="30.28515625" style="2506" customWidth="1"/>
    <col min="2304" max="2304" width="9.85546875" style="2506" bestFit="1" customWidth="1"/>
    <col min="2305" max="2556" width="9.140625" style="2506"/>
    <col min="2557" max="2557" width="11.42578125" style="2506" customWidth="1"/>
    <col min="2558" max="2558" width="27.28515625" style="2506" customWidth="1"/>
    <col min="2559" max="2559" width="30.28515625" style="2506" customWidth="1"/>
    <col min="2560" max="2560" width="9.85546875" style="2506" bestFit="1" customWidth="1"/>
    <col min="2561" max="2812" width="9.140625" style="2506"/>
    <col min="2813" max="2813" width="11.42578125" style="2506" customWidth="1"/>
    <col min="2814" max="2814" width="27.28515625" style="2506" customWidth="1"/>
    <col min="2815" max="2815" width="30.28515625" style="2506" customWidth="1"/>
    <col min="2816" max="2816" width="9.85546875" style="2506" bestFit="1" customWidth="1"/>
    <col min="2817" max="3068" width="9.140625" style="2506"/>
    <col min="3069" max="3069" width="11.42578125" style="2506" customWidth="1"/>
    <col min="3070" max="3070" width="27.28515625" style="2506" customWidth="1"/>
    <col min="3071" max="3071" width="30.28515625" style="2506" customWidth="1"/>
    <col min="3072" max="3072" width="9.85546875" style="2506" bestFit="1" customWidth="1"/>
    <col min="3073" max="3324" width="9.140625" style="2506"/>
    <col min="3325" max="3325" width="11.42578125" style="2506" customWidth="1"/>
    <col min="3326" max="3326" width="27.28515625" style="2506" customWidth="1"/>
    <col min="3327" max="3327" width="30.28515625" style="2506" customWidth="1"/>
    <col min="3328" max="3328" width="9.85546875" style="2506" bestFit="1" customWidth="1"/>
    <col min="3329" max="3580" width="9.140625" style="2506"/>
    <col min="3581" max="3581" width="11.42578125" style="2506" customWidth="1"/>
    <col min="3582" max="3582" width="27.28515625" style="2506" customWidth="1"/>
    <col min="3583" max="3583" width="30.28515625" style="2506" customWidth="1"/>
    <col min="3584" max="3584" width="9.85546875" style="2506" bestFit="1" customWidth="1"/>
    <col min="3585" max="3836" width="9.140625" style="2506"/>
    <col min="3837" max="3837" width="11.42578125" style="2506" customWidth="1"/>
    <col min="3838" max="3838" width="27.28515625" style="2506" customWidth="1"/>
    <col min="3839" max="3839" width="30.28515625" style="2506" customWidth="1"/>
    <col min="3840" max="3840" width="9.85546875" style="2506" bestFit="1" customWidth="1"/>
    <col min="3841" max="4092" width="9.140625" style="2506"/>
    <col min="4093" max="4093" width="11.42578125" style="2506" customWidth="1"/>
    <col min="4094" max="4094" width="27.28515625" style="2506" customWidth="1"/>
    <col min="4095" max="4095" width="30.28515625" style="2506" customWidth="1"/>
    <col min="4096" max="4096" width="9.85546875" style="2506" bestFit="1" customWidth="1"/>
    <col min="4097" max="4348" width="9.140625" style="2506"/>
    <col min="4349" max="4349" width="11.42578125" style="2506" customWidth="1"/>
    <col min="4350" max="4350" width="27.28515625" style="2506" customWidth="1"/>
    <col min="4351" max="4351" width="30.28515625" style="2506" customWidth="1"/>
    <col min="4352" max="4352" width="9.85546875" style="2506" bestFit="1" customWidth="1"/>
    <col min="4353" max="4604" width="9.140625" style="2506"/>
    <col min="4605" max="4605" width="11.42578125" style="2506" customWidth="1"/>
    <col min="4606" max="4606" width="27.28515625" style="2506" customWidth="1"/>
    <col min="4607" max="4607" width="30.28515625" style="2506" customWidth="1"/>
    <col min="4608" max="4608" width="9.85546875" style="2506" bestFit="1" customWidth="1"/>
    <col min="4609" max="4860" width="9.140625" style="2506"/>
    <col min="4861" max="4861" width="11.42578125" style="2506" customWidth="1"/>
    <col min="4862" max="4862" width="27.28515625" style="2506" customWidth="1"/>
    <col min="4863" max="4863" width="30.28515625" style="2506" customWidth="1"/>
    <col min="4864" max="4864" width="9.85546875" style="2506" bestFit="1" customWidth="1"/>
    <col min="4865" max="5116" width="9.140625" style="2506"/>
    <col min="5117" max="5117" width="11.42578125" style="2506" customWidth="1"/>
    <col min="5118" max="5118" width="27.28515625" style="2506" customWidth="1"/>
    <col min="5119" max="5119" width="30.28515625" style="2506" customWidth="1"/>
    <col min="5120" max="5120" width="9.85546875" style="2506" bestFit="1" customWidth="1"/>
    <col min="5121" max="5372" width="9.140625" style="2506"/>
    <col min="5373" max="5373" width="11.42578125" style="2506" customWidth="1"/>
    <col min="5374" max="5374" width="27.28515625" style="2506" customWidth="1"/>
    <col min="5375" max="5375" width="30.28515625" style="2506" customWidth="1"/>
    <col min="5376" max="5376" width="9.85546875" style="2506" bestFit="1" customWidth="1"/>
    <col min="5377" max="5628" width="9.140625" style="2506"/>
    <col min="5629" max="5629" width="11.42578125" style="2506" customWidth="1"/>
    <col min="5630" max="5630" width="27.28515625" style="2506" customWidth="1"/>
    <col min="5631" max="5631" width="30.28515625" style="2506" customWidth="1"/>
    <col min="5632" max="5632" width="9.85546875" style="2506" bestFit="1" customWidth="1"/>
    <col min="5633" max="5884" width="9.140625" style="2506"/>
    <col min="5885" max="5885" width="11.42578125" style="2506" customWidth="1"/>
    <col min="5886" max="5886" width="27.28515625" style="2506" customWidth="1"/>
    <col min="5887" max="5887" width="30.28515625" style="2506" customWidth="1"/>
    <col min="5888" max="5888" width="9.85546875" style="2506" bestFit="1" customWidth="1"/>
    <col min="5889" max="6140" width="9.140625" style="2506"/>
    <col min="6141" max="6141" width="11.42578125" style="2506" customWidth="1"/>
    <col min="6142" max="6142" width="27.28515625" style="2506" customWidth="1"/>
    <col min="6143" max="6143" width="30.28515625" style="2506" customWidth="1"/>
    <col min="6144" max="6144" width="9.85546875" style="2506" bestFit="1" customWidth="1"/>
    <col min="6145" max="6396" width="9.140625" style="2506"/>
    <col min="6397" max="6397" width="11.42578125" style="2506" customWidth="1"/>
    <col min="6398" max="6398" width="27.28515625" style="2506" customWidth="1"/>
    <col min="6399" max="6399" width="30.28515625" style="2506" customWidth="1"/>
    <col min="6400" max="6400" width="9.85546875" style="2506" bestFit="1" customWidth="1"/>
    <col min="6401" max="6652" width="9.140625" style="2506"/>
    <col min="6653" max="6653" width="11.42578125" style="2506" customWidth="1"/>
    <col min="6654" max="6654" width="27.28515625" style="2506" customWidth="1"/>
    <col min="6655" max="6655" width="30.28515625" style="2506" customWidth="1"/>
    <col min="6656" max="6656" width="9.85546875" style="2506" bestFit="1" customWidth="1"/>
    <col min="6657" max="6908" width="9.140625" style="2506"/>
    <col min="6909" max="6909" width="11.42578125" style="2506" customWidth="1"/>
    <col min="6910" max="6910" width="27.28515625" style="2506" customWidth="1"/>
    <col min="6911" max="6911" width="30.28515625" style="2506" customWidth="1"/>
    <col min="6912" max="6912" width="9.85546875" style="2506" bestFit="1" customWidth="1"/>
    <col min="6913" max="7164" width="9.140625" style="2506"/>
    <col min="7165" max="7165" width="11.42578125" style="2506" customWidth="1"/>
    <col min="7166" max="7166" width="27.28515625" style="2506" customWidth="1"/>
    <col min="7167" max="7167" width="30.28515625" style="2506" customWidth="1"/>
    <col min="7168" max="7168" width="9.85546875" style="2506" bestFit="1" customWidth="1"/>
    <col min="7169" max="7420" width="9.140625" style="2506"/>
    <col min="7421" max="7421" width="11.42578125" style="2506" customWidth="1"/>
    <col min="7422" max="7422" width="27.28515625" style="2506" customWidth="1"/>
    <col min="7423" max="7423" width="30.28515625" style="2506" customWidth="1"/>
    <col min="7424" max="7424" width="9.85546875" style="2506" bestFit="1" customWidth="1"/>
    <col min="7425" max="7676" width="9.140625" style="2506"/>
    <col min="7677" max="7677" width="11.42578125" style="2506" customWidth="1"/>
    <col min="7678" max="7678" width="27.28515625" style="2506" customWidth="1"/>
    <col min="7679" max="7679" width="30.28515625" style="2506" customWidth="1"/>
    <col min="7680" max="7680" width="9.85546875" style="2506" bestFit="1" customWidth="1"/>
    <col min="7681" max="7932" width="9.140625" style="2506"/>
    <col min="7933" max="7933" width="11.42578125" style="2506" customWidth="1"/>
    <col min="7934" max="7934" width="27.28515625" style="2506" customWidth="1"/>
    <col min="7935" max="7935" width="30.28515625" style="2506" customWidth="1"/>
    <col min="7936" max="7936" width="9.85546875" style="2506" bestFit="1" customWidth="1"/>
    <col min="7937" max="8188" width="9.140625" style="2506"/>
    <col min="8189" max="8189" width="11.42578125" style="2506" customWidth="1"/>
    <col min="8190" max="8190" width="27.28515625" style="2506" customWidth="1"/>
    <col min="8191" max="8191" width="30.28515625" style="2506" customWidth="1"/>
    <col min="8192" max="8192" width="9.85546875" style="2506" bestFit="1" customWidth="1"/>
    <col min="8193" max="8444" width="9.140625" style="2506"/>
    <col min="8445" max="8445" width="11.42578125" style="2506" customWidth="1"/>
    <col min="8446" max="8446" width="27.28515625" style="2506" customWidth="1"/>
    <col min="8447" max="8447" width="30.28515625" style="2506" customWidth="1"/>
    <col min="8448" max="8448" width="9.85546875" style="2506" bestFit="1" customWidth="1"/>
    <col min="8449" max="8700" width="9.140625" style="2506"/>
    <col min="8701" max="8701" width="11.42578125" style="2506" customWidth="1"/>
    <col min="8702" max="8702" width="27.28515625" style="2506" customWidth="1"/>
    <col min="8703" max="8703" width="30.28515625" style="2506" customWidth="1"/>
    <col min="8704" max="8704" width="9.85546875" style="2506" bestFit="1" customWidth="1"/>
    <col min="8705" max="8956" width="9.140625" style="2506"/>
    <col min="8957" max="8957" width="11.42578125" style="2506" customWidth="1"/>
    <col min="8958" max="8958" width="27.28515625" style="2506" customWidth="1"/>
    <col min="8959" max="8959" width="30.28515625" style="2506" customWidth="1"/>
    <col min="8960" max="8960" width="9.85546875" style="2506" bestFit="1" customWidth="1"/>
    <col min="8961" max="9212" width="9.140625" style="2506"/>
    <col min="9213" max="9213" width="11.42578125" style="2506" customWidth="1"/>
    <col min="9214" max="9214" width="27.28515625" style="2506" customWidth="1"/>
    <col min="9215" max="9215" width="30.28515625" style="2506" customWidth="1"/>
    <col min="9216" max="9216" width="9.85546875" style="2506" bestFit="1" customWidth="1"/>
    <col min="9217" max="9468" width="9.140625" style="2506"/>
    <col min="9469" max="9469" width="11.42578125" style="2506" customWidth="1"/>
    <col min="9470" max="9470" width="27.28515625" style="2506" customWidth="1"/>
    <col min="9471" max="9471" width="30.28515625" style="2506" customWidth="1"/>
    <col min="9472" max="9472" width="9.85546875" style="2506" bestFit="1" customWidth="1"/>
    <col min="9473" max="9724" width="9.140625" style="2506"/>
    <col min="9725" max="9725" width="11.42578125" style="2506" customWidth="1"/>
    <col min="9726" max="9726" width="27.28515625" style="2506" customWidth="1"/>
    <col min="9727" max="9727" width="30.28515625" style="2506" customWidth="1"/>
    <col min="9728" max="9728" width="9.85546875" style="2506" bestFit="1" customWidth="1"/>
    <col min="9729" max="9980" width="9.140625" style="2506"/>
    <col min="9981" max="9981" width="11.42578125" style="2506" customWidth="1"/>
    <col min="9982" max="9982" width="27.28515625" style="2506" customWidth="1"/>
    <col min="9983" max="9983" width="30.28515625" style="2506" customWidth="1"/>
    <col min="9984" max="9984" width="9.85546875" style="2506" bestFit="1" customWidth="1"/>
    <col min="9985" max="10236" width="9.140625" style="2506"/>
    <col min="10237" max="10237" width="11.42578125" style="2506" customWidth="1"/>
    <col min="10238" max="10238" width="27.28515625" style="2506" customWidth="1"/>
    <col min="10239" max="10239" width="30.28515625" style="2506" customWidth="1"/>
    <col min="10240" max="10240" width="9.85546875" style="2506" bestFit="1" customWidth="1"/>
    <col min="10241" max="10492" width="9.140625" style="2506"/>
    <col min="10493" max="10493" width="11.42578125" style="2506" customWidth="1"/>
    <col min="10494" max="10494" width="27.28515625" style="2506" customWidth="1"/>
    <col min="10495" max="10495" width="30.28515625" style="2506" customWidth="1"/>
    <col min="10496" max="10496" width="9.85546875" style="2506" bestFit="1" customWidth="1"/>
    <col min="10497" max="10748" width="9.140625" style="2506"/>
    <col min="10749" max="10749" width="11.42578125" style="2506" customWidth="1"/>
    <col min="10750" max="10750" width="27.28515625" style="2506" customWidth="1"/>
    <col min="10751" max="10751" width="30.28515625" style="2506" customWidth="1"/>
    <col min="10752" max="10752" width="9.85546875" style="2506" bestFit="1" customWidth="1"/>
    <col min="10753" max="11004" width="9.140625" style="2506"/>
    <col min="11005" max="11005" width="11.42578125" style="2506" customWidth="1"/>
    <col min="11006" max="11006" width="27.28515625" style="2506" customWidth="1"/>
    <col min="11007" max="11007" width="30.28515625" style="2506" customWidth="1"/>
    <col min="11008" max="11008" width="9.85546875" style="2506" bestFit="1" customWidth="1"/>
    <col min="11009" max="11260" width="9.140625" style="2506"/>
    <col min="11261" max="11261" width="11.42578125" style="2506" customWidth="1"/>
    <col min="11262" max="11262" width="27.28515625" style="2506" customWidth="1"/>
    <col min="11263" max="11263" width="30.28515625" style="2506" customWidth="1"/>
    <col min="11264" max="11264" width="9.85546875" style="2506" bestFit="1" customWidth="1"/>
    <col min="11265" max="11516" width="9.140625" style="2506"/>
    <col min="11517" max="11517" width="11.42578125" style="2506" customWidth="1"/>
    <col min="11518" max="11518" width="27.28515625" style="2506" customWidth="1"/>
    <col min="11519" max="11519" width="30.28515625" style="2506" customWidth="1"/>
    <col min="11520" max="11520" width="9.85546875" style="2506" bestFit="1" customWidth="1"/>
    <col min="11521" max="11772" width="9.140625" style="2506"/>
    <col min="11773" max="11773" width="11.42578125" style="2506" customWidth="1"/>
    <col min="11774" max="11774" width="27.28515625" style="2506" customWidth="1"/>
    <col min="11775" max="11775" width="30.28515625" style="2506" customWidth="1"/>
    <col min="11776" max="11776" width="9.85546875" style="2506" bestFit="1" customWidth="1"/>
    <col min="11777" max="12028" width="9.140625" style="2506"/>
    <col min="12029" max="12029" width="11.42578125" style="2506" customWidth="1"/>
    <col min="12030" max="12030" width="27.28515625" style="2506" customWidth="1"/>
    <col min="12031" max="12031" width="30.28515625" style="2506" customWidth="1"/>
    <col min="12032" max="12032" width="9.85546875" style="2506" bestFit="1" customWidth="1"/>
    <col min="12033" max="12284" width="9.140625" style="2506"/>
    <col min="12285" max="12285" width="11.42578125" style="2506" customWidth="1"/>
    <col min="12286" max="12286" width="27.28515625" style="2506" customWidth="1"/>
    <col min="12287" max="12287" width="30.28515625" style="2506" customWidth="1"/>
    <col min="12288" max="12288" width="9.85546875" style="2506" bestFit="1" customWidth="1"/>
    <col min="12289" max="12540" width="9.140625" style="2506"/>
    <col min="12541" max="12541" width="11.42578125" style="2506" customWidth="1"/>
    <col min="12542" max="12542" width="27.28515625" style="2506" customWidth="1"/>
    <col min="12543" max="12543" width="30.28515625" style="2506" customWidth="1"/>
    <col min="12544" max="12544" width="9.85546875" style="2506" bestFit="1" customWidth="1"/>
    <col min="12545" max="12796" width="9.140625" style="2506"/>
    <col min="12797" max="12797" width="11.42578125" style="2506" customWidth="1"/>
    <col min="12798" max="12798" width="27.28515625" style="2506" customWidth="1"/>
    <col min="12799" max="12799" width="30.28515625" style="2506" customWidth="1"/>
    <col min="12800" max="12800" width="9.85546875" style="2506" bestFit="1" customWidth="1"/>
    <col min="12801" max="13052" width="9.140625" style="2506"/>
    <col min="13053" max="13053" width="11.42578125" style="2506" customWidth="1"/>
    <col min="13054" max="13054" width="27.28515625" style="2506" customWidth="1"/>
    <col min="13055" max="13055" width="30.28515625" style="2506" customWidth="1"/>
    <col min="13056" max="13056" width="9.85546875" style="2506" bestFit="1" customWidth="1"/>
    <col min="13057" max="13308" width="9.140625" style="2506"/>
    <col min="13309" max="13309" width="11.42578125" style="2506" customWidth="1"/>
    <col min="13310" max="13310" width="27.28515625" style="2506" customWidth="1"/>
    <col min="13311" max="13311" width="30.28515625" style="2506" customWidth="1"/>
    <col min="13312" max="13312" width="9.85546875" style="2506" bestFit="1" customWidth="1"/>
    <col min="13313" max="13564" width="9.140625" style="2506"/>
    <col min="13565" max="13565" width="11.42578125" style="2506" customWidth="1"/>
    <col min="13566" max="13566" width="27.28515625" style="2506" customWidth="1"/>
    <col min="13567" max="13567" width="30.28515625" style="2506" customWidth="1"/>
    <col min="13568" max="13568" width="9.85546875" style="2506" bestFit="1" customWidth="1"/>
    <col min="13569" max="13820" width="9.140625" style="2506"/>
    <col min="13821" max="13821" width="11.42578125" style="2506" customWidth="1"/>
    <col min="13822" max="13822" width="27.28515625" style="2506" customWidth="1"/>
    <col min="13823" max="13823" width="30.28515625" style="2506" customWidth="1"/>
    <col min="13824" max="13824" width="9.85546875" style="2506" bestFit="1" customWidth="1"/>
    <col min="13825" max="14076" width="9.140625" style="2506"/>
    <col min="14077" max="14077" width="11.42578125" style="2506" customWidth="1"/>
    <col min="14078" max="14078" width="27.28515625" style="2506" customWidth="1"/>
    <col min="14079" max="14079" width="30.28515625" style="2506" customWidth="1"/>
    <col min="14080" max="14080" width="9.85546875" style="2506" bestFit="1" customWidth="1"/>
    <col min="14081" max="14332" width="9.140625" style="2506"/>
    <col min="14333" max="14333" width="11.42578125" style="2506" customWidth="1"/>
    <col min="14334" max="14334" width="27.28515625" style="2506" customWidth="1"/>
    <col min="14335" max="14335" width="30.28515625" style="2506" customWidth="1"/>
    <col min="14336" max="14336" width="9.85546875" style="2506" bestFit="1" customWidth="1"/>
    <col min="14337" max="14588" width="9.140625" style="2506"/>
    <col min="14589" max="14589" width="11.42578125" style="2506" customWidth="1"/>
    <col min="14590" max="14590" width="27.28515625" style="2506" customWidth="1"/>
    <col min="14591" max="14591" width="30.28515625" style="2506" customWidth="1"/>
    <col min="14592" max="14592" width="9.85546875" style="2506" bestFit="1" customWidth="1"/>
    <col min="14593" max="14844" width="9.140625" style="2506"/>
    <col min="14845" max="14845" width="11.42578125" style="2506" customWidth="1"/>
    <col min="14846" max="14846" width="27.28515625" style="2506" customWidth="1"/>
    <col min="14847" max="14847" width="30.28515625" style="2506" customWidth="1"/>
    <col min="14848" max="14848" width="9.85546875" style="2506" bestFit="1" customWidth="1"/>
    <col min="14849" max="15100" width="9.140625" style="2506"/>
    <col min="15101" max="15101" width="11.42578125" style="2506" customWidth="1"/>
    <col min="15102" max="15102" width="27.28515625" style="2506" customWidth="1"/>
    <col min="15103" max="15103" width="30.28515625" style="2506" customWidth="1"/>
    <col min="15104" max="15104" width="9.85546875" style="2506" bestFit="1" customWidth="1"/>
    <col min="15105" max="15356" width="9.140625" style="2506"/>
    <col min="15357" max="15357" width="11.42578125" style="2506" customWidth="1"/>
    <col min="15358" max="15358" width="27.28515625" style="2506" customWidth="1"/>
    <col min="15359" max="15359" width="30.28515625" style="2506" customWidth="1"/>
    <col min="15360" max="15360" width="9.85546875" style="2506" bestFit="1" customWidth="1"/>
    <col min="15361" max="15612" width="9.140625" style="2506"/>
    <col min="15613" max="15613" width="11.42578125" style="2506" customWidth="1"/>
    <col min="15614" max="15614" width="27.28515625" style="2506" customWidth="1"/>
    <col min="15615" max="15615" width="30.28515625" style="2506" customWidth="1"/>
    <col min="15616" max="15616" width="9.85546875" style="2506" bestFit="1" customWidth="1"/>
    <col min="15617" max="15868" width="9.140625" style="2506"/>
    <col min="15869" max="15869" width="11.42578125" style="2506" customWidth="1"/>
    <col min="15870" max="15870" width="27.28515625" style="2506" customWidth="1"/>
    <col min="15871" max="15871" width="30.28515625" style="2506" customWidth="1"/>
    <col min="15872" max="15872" width="9.85546875" style="2506" bestFit="1" customWidth="1"/>
    <col min="15873" max="16124" width="9.140625" style="2506"/>
    <col min="16125" max="16125" width="11.42578125" style="2506" customWidth="1"/>
    <col min="16126" max="16126" width="27.28515625" style="2506" customWidth="1"/>
    <col min="16127" max="16127" width="30.28515625" style="2506" customWidth="1"/>
    <col min="16128" max="16128" width="9.85546875" style="2506" bestFit="1" customWidth="1"/>
    <col min="16129" max="16384" width="9.140625" style="2506"/>
  </cols>
  <sheetData>
    <row r="1" spans="1:4" ht="25.5">
      <c r="A1" s="1172" t="s">
        <v>322</v>
      </c>
      <c r="B1" s="2530"/>
    </row>
    <row r="2" spans="1:4" s="2508" customFormat="1" ht="18.75" thickBot="1">
      <c r="A2" s="2850" t="s">
        <v>828</v>
      </c>
    </row>
    <row r="3" spans="1:4" ht="26.25" customHeight="1" thickBot="1">
      <c r="A3" s="2851" t="s">
        <v>1848</v>
      </c>
      <c r="B3" s="2852" t="s">
        <v>1849</v>
      </c>
      <c r="C3" s="2853" t="s">
        <v>1850</v>
      </c>
    </row>
    <row r="4" spans="1:4" ht="26.25" customHeight="1">
      <c r="A4" s="2854" t="s">
        <v>1851</v>
      </c>
      <c r="B4" s="2855">
        <v>3755.1</v>
      </c>
      <c r="C4" s="2856">
        <v>109.97</v>
      </c>
    </row>
    <row r="5" spans="1:4" ht="26.25" customHeight="1">
      <c r="A5" s="2857" t="s">
        <v>1</v>
      </c>
      <c r="B5" s="2858">
        <v>3741.6</v>
      </c>
      <c r="C5" s="2859">
        <v>118.43</v>
      </c>
    </row>
    <row r="6" spans="1:4" ht="26.25" customHeight="1">
      <c r="A6" s="2857" t="s">
        <v>2</v>
      </c>
      <c r="B6" s="2858">
        <v>3682.8</v>
      </c>
      <c r="C6" s="2859">
        <v>130.91999999999999</v>
      </c>
    </row>
    <row r="7" spans="1:4" ht="26.25" customHeight="1" thickBot="1">
      <c r="A7" s="2860" t="s">
        <v>3</v>
      </c>
      <c r="B7" s="2861">
        <v>3720.36</v>
      </c>
      <c r="C7" s="2862">
        <v>101.41</v>
      </c>
    </row>
    <row r="8" spans="1:4" s="2866" customFormat="1" ht="26.25" customHeight="1" thickBot="1">
      <c r="A8" s="2857">
        <v>2008</v>
      </c>
      <c r="B8" s="2863">
        <v>3720.36</v>
      </c>
      <c r="C8" s="2864">
        <v>460.73</v>
      </c>
      <c r="D8" s="2865"/>
    </row>
    <row r="9" spans="1:4" ht="26.25" customHeight="1">
      <c r="A9" s="2854" t="s">
        <v>1852</v>
      </c>
      <c r="B9" s="2855">
        <v>3627.5</v>
      </c>
      <c r="C9" s="2856">
        <v>93.05</v>
      </c>
      <c r="D9" s="2518"/>
    </row>
    <row r="10" spans="1:4" ht="26.25" customHeight="1">
      <c r="A10" s="2857" t="s">
        <v>1</v>
      </c>
      <c r="B10" s="2858">
        <v>3719.24</v>
      </c>
      <c r="C10" s="2859">
        <v>91.15</v>
      </c>
      <c r="D10" s="2518"/>
    </row>
    <row r="11" spans="1:4" ht="26.25" customHeight="1">
      <c r="A11" s="2857" t="s">
        <v>2</v>
      </c>
      <c r="B11" s="2858">
        <v>3863.93</v>
      </c>
      <c r="C11" s="2859">
        <v>143.22999999999999</v>
      </c>
      <c r="D11" s="2518"/>
    </row>
    <row r="12" spans="1:4" ht="26.25" customHeight="1" thickBot="1">
      <c r="A12" s="2860" t="s">
        <v>3</v>
      </c>
      <c r="B12" s="2861">
        <v>3947.3</v>
      </c>
      <c r="C12" s="2862">
        <v>100.61000000000007</v>
      </c>
    </row>
    <row r="13" spans="1:4" ht="26.25" customHeight="1" thickBot="1">
      <c r="A13" s="2857">
        <v>2009</v>
      </c>
      <c r="B13" s="2863">
        <v>3947.3</v>
      </c>
      <c r="C13" s="2864">
        <v>428.04</v>
      </c>
    </row>
    <row r="14" spans="1:4" ht="26.25" customHeight="1">
      <c r="A14" s="2854" t="s">
        <v>1853</v>
      </c>
      <c r="B14" s="2855">
        <v>4306.18</v>
      </c>
      <c r="C14" s="2856">
        <v>64.73</v>
      </c>
    </row>
    <row r="15" spans="1:4" ht="26.25" customHeight="1">
      <c r="A15" s="2857" t="s">
        <v>1</v>
      </c>
      <c r="B15" s="2858">
        <v>4269.71</v>
      </c>
      <c r="C15" s="2859">
        <v>112.87075999999999</v>
      </c>
    </row>
    <row r="16" spans="1:4" ht="26.25" customHeight="1">
      <c r="A16" s="2857" t="s">
        <v>2</v>
      </c>
      <c r="B16" s="2858">
        <v>4534.1899999999996</v>
      </c>
      <c r="C16" s="2859">
        <v>91.524360000000001</v>
      </c>
    </row>
    <row r="17" spans="1:3" ht="26.25" customHeight="1" thickBot="1">
      <c r="A17" s="2860" t="s">
        <v>3</v>
      </c>
      <c r="B17" s="2861">
        <v>4578.7700000000004</v>
      </c>
      <c r="C17" s="2862">
        <v>85.288449999999997</v>
      </c>
    </row>
    <row r="18" spans="1:3" ht="26.25" customHeight="1" thickBot="1">
      <c r="A18" s="2857">
        <v>2010</v>
      </c>
      <c r="B18" s="2863">
        <v>4578.7700000000004</v>
      </c>
      <c r="C18" s="2864">
        <v>354.41356999999999</v>
      </c>
    </row>
    <row r="19" spans="1:3" ht="26.25" customHeight="1">
      <c r="A19" s="2854" t="s">
        <v>1854</v>
      </c>
      <c r="B19" s="2855">
        <v>5227.05</v>
      </c>
      <c r="C19" s="2856">
        <v>88.99</v>
      </c>
    </row>
    <row r="20" spans="1:3" ht="26.25" customHeight="1">
      <c r="A20" s="2857" t="s">
        <v>1</v>
      </c>
      <c r="B20" s="2858">
        <v>5398.04</v>
      </c>
      <c r="C20" s="2859">
        <v>87.48</v>
      </c>
    </row>
    <row r="21" spans="1:3" ht="26.25" customHeight="1">
      <c r="A21" s="2857" t="s">
        <v>2</v>
      </c>
      <c r="B21" s="2858">
        <v>5633.71</v>
      </c>
      <c r="C21" s="2859">
        <v>103.79</v>
      </c>
    </row>
    <row r="22" spans="1:3" ht="26.25" customHeight="1" thickBot="1">
      <c r="A22" s="2860" t="s">
        <v>3</v>
      </c>
      <c r="B22" s="2861">
        <v>5666.58</v>
      </c>
      <c r="C22" s="2862">
        <v>71.350000000000023</v>
      </c>
    </row>
    <row r="23" spans="1:3" ht="26.25" customHeight="1" thickBot="1">
      <c r="A23" s="2860">
        <v>2011</v>
      </c>
      <c r="B23" s="2863">
        <v>5666.58</v>
      </c>
      <c r="C23" s="2864">
        <v>351.61</v>
      </c>
    </row>
    <row r="24" spans="1:3" ht="26.25" customHeight="1">
      <c r="A24" s="2854" t="s">
        <v>1855</v>
      </c>
      <c r="B24" s="2855">
        <v>5912.4</v>
      </c>
      <c r="C24" s="2856">
        <v>94.902850000000001</v>
      </c>
    </row>
    <row r="25" spans="1:3" ht="26.25" customHeight="1">
      <c r="A25" s="2857" t="s">
        <v>1</v>
      </c>
      <c r="B25" s="2858">
        <v>6035.66</v>
      </c>
      <c r="C25" s="2859">
        <v>57.26023</v>
      </c>
    </row>
    <row r="26" spans="1:3" ht="26.25" customHeight="1">
      <c r="A26" s="2857" t="s">
        <v>2</v>
      </c>
      <c r="B26" s="2858">
        <v>6296.17</v>
      </c>
      <c r="C26" s="2859">
        <v>85.78</v>
      </c>
    </row>
    <row r="27" spans="1:3" ht="26.25" customHeight="1" thickBot="1">
      <c r="A27" s="2860" t="s">
        <v>3</v>
      </c>
      <c r="B27" s="2861">
        <v>6527.07</v>
      </c>
      <c r="C27" s="2867">
        <v>55.06</v>
      </c>
    </row>
    <row r="28" spans="1:3" ht="26.25" customHeight="1" thickBot="1">
      <c r="A28" s="2860">
        <v>2012</v>
      </c>
      <c r="B28" s="2868">
        <v>6527.07</v>
      </c>
      <c r="C28" s="2869">
        <v>293.00308000000001</v>
      </c>
    </row>
    <row r="29" spans="1:3" ht="26.25" customHeight="1">
      <c r="A29" s="2854" t="s">
        <v>1664</v>
      </c>
      <c r="B29" s="2855">
        <v>6670.72</v>
      </c>
      <c r="C29" s="2870">
        <v>94.23</v>
      </c>
    </row>
    <row r="30" spans="1:3" ht="26.25" customHeight="1">
      <c r="A30" s="2857" t="s">
        <v>1856</v>
      </c>
      <c r="B30" s="2858">
        <v>6920.1</v>
      </c>
      <c r="C30" s="2871">
        <v>55.85</v>
      </c>
    </row>
    <row r="31" spans="1:3" ht="26.25" customHeight="1">
      <c r="A31" s="2857" t="s">
        <v>2</v>
      </c>
      <c r="B31" s="2858">
        <v>8264.34</v>
      </c>
      <c r="C31" s="2871">
        <v>95.67</v>
      </c>
    </row>
    <row r="32" spans="1:3" ht="26.25" customHeight="1" thickBot="1">
      <c r="A32" s="2860" t="s">
        <v>3</v>
      </c>
      <c r="B32" s="2861">
        <v>8821.9</v>
      </c>
      <c r="C32" s="2867">
        <v>51.584967650000003</v>
      </c>
    </row>
    <row r="33" spans="1:5" ht="26.25" customHeight="1" thickBot="1">
      <c r="A33" s="2872">
        <v>2013</v>
      </c>
      <c r="B33" s="2868">
        <v>8821.9</v>
      </c>
      <c r="C33" s="2869">
        <v>297.32929999999999</v>
      </c>
    </row>
    <row r="34" spans="1:5" ht="26.25" customHeight="1">
      <c r="A34" s="2854" t="s">
        <v>1666</v>
      </c>
      <c r="B34" s="2855">
        <v>9166.02</v>
      </c>
      <c r="C34" s="2870">
        <v>119.47939</v>
      </c>
    </row>
    <row r="35" spans="1:5" ht="26.25" customHeight="1">
      <c r="A35" s="2857" t="s">
        <v>1856</v>
      </c>
      <c r="B35" s="2858">
        <v>9377.11</v>
      </c>
      <c r="C35" s="2871">
        <v>58.7029</v>
      </c>
    </row>
    <row r="36" spans="1:5" ht="26.25" customHeight="1">
      <c r="A36" s="2857" t="s">
        <v>2</v>
      </c>
      <c r="B36" s="2858">
        <v>9518.9500000000007</v>
      </c>
      <c r="C36" s="2871">
        <v>106.16</v>
      </c>
    </row>
    <row r="37" spans="1:5" ht="26.25" customHeight="1" thickBot="1">
      <c r="A37" s="2860" t="s">
        <v>3</v>
      </c>
      <c r="B37" s="2861">
        <v>9711.4500000000007</v>
      </c>
      <c r="C37" s="2867">
        <v>62.38</v>
      </c>
    </row>
    <row r="38" spans="1:5" ht="26.25" customHeight="1" thickBot="1">
      <c r="A38" s="2872">
        <v>2014</v>
      </c>
      <c r="B38" s="2868">
        <v>9711.4500000000007</v>
      </c>
      <c r="C38" s="2869">
        <v>346.72</v>
      </c>
    </row>
    <row r="39" spans="1:5" ht="26.25" customHeight="1">
      <c r="A39" s="2854" t="s">
        <v>1857</v>
      </c>
      <c r="B39" s="2858">
        <v>9464.11</v>
      </c>
      <c r="C39" s="2871">
        <v>109.31554</v>
      </c>
    </row>
    <row r="40" spans="1:5" ht="26.25" customHeight="1">
      <c r="A40" s="2857" t="s">
        <v>1856</v>
      </c>
      <c r="B40" s="2858">
        <v>10316.82</v>
      </c>
      <c r="C40" s="2871">
        <v>49.99485</v>
      </c>
    </row>
    <row r="41" spans="1:5" ht="26.25" customHeight="1">
      <c r="A41" s="2857" t="s">
        <v>1858</v>
      </c>
      <c r="B41" s="2858">
        <v>10617.35</v>
      </c>
      <c r="C41" s="2871">
        <v>110.26238000000001</v>
      </c>
    </row>
    <row r="42" spans="1:5" ht="26.25" customHeight="1" thickBot="1">
      <c r="A42" s="2873" t="s">
        <v>1859</v>
      </c>
      <c r="B42" s="2858">
        <v>10718.43</v>
      </c>
      <c r="C42" s="2871">
        <v>331.05984999999998</v>
      </c>
    </row>
    <row r="43" spans="1:5" ht="26.25" customHeight="1" thickTop="1" thickBot="1">
      <c r="A43" s="2872">
        <v>2015</v>
      </c>
      <c r="B43" s="2868">
        <v>10718.43</v>
      </c>
      <c r="C43" s="2869">
        <v>600.63261999999997</v>
      </c>
    </row>
    <row r="44" spans="1:5" ht="26.25" customHeight="1">
      <c r="A44" s="2854" t="s">
        <v>1860</v>
      </c>
      <c r="B44" s="2858">
        <v>11194.65</v>
      </c>
      <c r="C44" s="2871">
        <v>117.66077</v>
      </c>
      <c r="E44" s="2518"/>
    </row>
    <row r="45" spans="1:5" ht="26.25" customHeight="1">
      <c r="A45" s="2857" t="s">
        <v>1856</v>
      </c>
      <c r="B45" s="2858">
        <v>11261.89</v>
      </c>
      <c r="C45" s="2871">
        <v>47.998429999999999</v>
      </c>
      <c r="E45" s="2518"/>
    </row>
    <row r="46" spans="1:5" ht="26.25" customHeight="1">
      <c r="A46" s="2857" t="s">
        <v>1858</v>
      </c>
      <c r="B46" s="2858">
        <v>11582.59</v>
      </c>
      <c r="C46" s="2871">
        <v>127.62</v>
      </c>
    </row>
    <row r="47" spans="1:5" ht="26.25" customHeight="1" thickBot="1">
      <c r="A47" s="2873" t="s">
        <v>1859</v>
      </c>
      <c r="B47" s="2858">
        <v>11406.28</v>
      </c>
      <c r="C47" s="2871">
        <v>59.81</v>
      </c>
    </row>
    <row r="48" spans="1:5" ht="26.25" customHeight="1" thickTop="1" thickBot="1">
      <c r="A48" s="2872">
        <v>2016</v>
      </c>
      <c r="B48" s="2868">
        <v>11406.28</v>
      </c>
      <c r="C48" s="2869">
        <v>353.08920000000001</v>
      </c>
    </row>
    <row r="49" spans="1:3">
      <c r="A49" s="2589"/>
      <c r="C49" s="2874"/>
    </row>
    <row r="50" spans="1:3">
      <c r="A50" s="2589" t="s">
        <v>369</v>
      </c>
      <c r="C50" s="2874"/>
    </row>
    <row r="51" spans="1:3">
      <c r="C51" s="2875"/>
    </row>
  </sheetData>
  <hyperlinks>
    <hyperlink ref="A1" location="Menu!A1" display="Return to Menu"/>
  </hyperlinks>
  <pageMargins left="0.70866141732283505" right="0.70866141732283505" top="0.49803149600000002" bottom="0.24803149599999999" header="0.31496062992126" footer="0.31496062992126"/>
  <pageSetup paperSize="9" scale="63"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0"/>
  <sheetViews>
    <sheetView view="pageBreakPreview" zoomScaleNormal="100" zoomScaleSheetLayoutView="100" workbookViewId="0"/>
  </sheetViews>
  <sheetFormatPr defaultRowHeight="12.75"/>
  <cols>
    <col min="1" max="1" width="15.140625" style="2158" customWidth="1"/>
    <col min="2" max="18" width="9.140625" style="2158"/>
    <col min="19" max="19" width="10.28515625" style="2158" customWidth="1"/>
    <col min="20" max="256" width="9.140625" style="2158"/>
    <col min="257" max="257" width="13.7109375" style="2158" customWidth="1"/>
    <col min="258" max="274" width="9.140625" style="2158"/>
    <col min="275" max="275" width="10.28515625" style="2158" customWidth="1"/>
    <col min="276" max="512" width="9.140625" style="2158"/>
    <col min="513" max="513" width="13.7109375" style="2158" customWidth="1"/>
    <col min="514" max="530" width="9.140625" style="2158"/>
    <col min="531" max="531" width="10.28515625" style="2158" customWidth="1"/>
    <col min="532" max="768" width="9.140625" style="2158"/>
    <col min="769" max="769" width="13.7109375" style="2158" customWidth="1"/>
    <col min="770" max="786" width="9.140625" style="2158"/>
    <col min="787" max="787" width="10.28515625" style="2158" customWidth="1"/>
    <col min="788" max="1024" width="9.140625" style="2158"/>
    <col min="1025" max="1025" width="13.7109375" style="2158" customWidth="1"/>
    <col min="1026" max="1042" width="9.140625" style="2158"/>
    <col min="1043" max="1043" width="10.28515625" style="2158" customWidth="1"/>
    <col min="1044" max="1280" width="9.140625" style="2158"/>
    <col min="1281" max="1281" width="13.7109375" style="2158" customWidth="1"/>
    <col min="1282" max="1298" width="9.140625" style="2158"/>
    <col min="1299" max="1299" width="10.28515625" style="2158" customWidth="1"/>
    <col min="1300" max="1536" width="9.140625" style="2158"/>
    <col min="1537" max="1537" width="13.7109375" style="2158" customWidth="1"/>
    <col min="1538" max="1554" width="9.140625" style="2158"/>
    <col min="1555" max="1555" width="10.28515625" style="2158" customWidth="1"/>
    <col min="1556" max="1792" width="9.140625" style="2158"/>
    <col min="1793" max="1793" width="13.7109375" style="2158" customWidth="1"/>
    <col min="1794" max="1810" width="9.140625" style="2158"/>
    <col min="1811" max="1811" width="10.28515625" style="2158" customWidth="1"/>
    <col min="1812" max="2048" width="9.140625" style="2158"/>
    <col min="2049" max="2049" width="13.7109375" style="2158" customWidth="1"/>
    <col min="2050" max="2066" width="9.140625" style="2158"/>
    <col min="2067" max="2067" width="10.28515625" style="2158" customWidth="1"/>
    <col min="2068" max="2304" width="9.140625" style="2158"/>
    <col min="2305" max="2305" width="13.7109375" style="2158" customWidth="1"/>
    <col min="2306" max="2322" width="9.140625" style="2158"/>
    <col min="2323" max="2323" width="10.28515625" style="2158" customWidth="1"/>
    <col min="2324" max="2560" width="9.140625" style="2158"/>
    <col min="2561" max="2561" width="13.7109375" style="2158" customWidth="1"/>
    <col min="2562" max="2578" width="9.140625" style="2158"/>
    <col min="2579" max="2579" width="10.28515625" style="2158" customWidth="1"/>
    <col min="2580" max="2816" width="9.140625" style="2158"/>
    <col min="2817" max="2817" width="13.7109375" style="2158" customWidth="1"/>
    <col min="2818" max="2834" width="9.140625" style="2158"/>
    <col min="2835" max="2835" width="10.28515625" style="2158" customWidth="1"/>
    <col min="2836" max="3072" width="9.140625" style="2158"/>
    <col min="3073" max="3073" width="13.7109375" style="2158" customWidth="1"/>
    <col min="3074" max="3090" width="9.140625" style="2158"/>
    <col min="3091" max="3091" width="10.28515625" style="2158" customWidth="1"/>
    <col min="3092" max="3328" width="9.140625" style="2158"/>
    <col min="3329" max="3329" width="13.7109375" style="2158" customWidth="1"/>
    <col min="3330" max="3346" width="9.140625" style="2158"/>
    <col min="3347" max="3347" width="10.28515625" style="2158" customWidth="1"/>
    <col min="3348" max="3584" width="9.140625" style="2158"/>
    <col min="3585" max="3585" width="13.7109375" style="2158" customWidth="1"/>
    <col min="3586" max="3602" width="9.140625" style="2158"/>
    <col min="3603" max="3603" width="10.28515625" style="2158" customWidth="1"/>
    <col min="3604" max="3840" width="9.140625" style="2158"/>
    <col min="3841" max="3841" width="13.7109375" style="2158" customWidth="1"/>
    <col min="3842" max="3858" width="9.140625" style="2158"/>
    <col min="3859" max="3859" width="10.28515625" style="2158" customWidth="1"/>
    <col min="3860" max="4096" width="9.140625" style="2158"/>
    <col min="4097" max="4097" width="13.7109375" style="2158" customWidth="1"/>
    <col min="4098" max="4114" width="9.140625" style="2158"/>
    <col min="4115" max="4115" width="10.28515625" style="2158" customWidth="1"/>
    <col min="4116" max="4352" width="9.140625" style="2158"/>
    <col min="4353" max="4353" width="13.7109375" style="2158" customWidth="1"/>
    <col min="4354" max="4370" width="9.140625" style="2158"/>
    <col min="4371" max="4371" width="10.28515625" style="2158" customWidth="1"/>
    <col min="4372" max="4608" width="9.140625" style="2158"/>
    <col min="4609" max="4609" width="13.7109375" style="2158" customWidth="1"/>
    <col min="4610" max="4626" width="9.140625" style="2158"/>
    <col min="4627" max="4627" width="10.28515625" style="2158" customWidth="1"/>
    <col min="4628" max="4864" width="9.140625" style="2158"/>
    <col min="4865" max="4865" width="13.7109375" style="2158" customWidth="1"/>
    <col min="4866" max="4882" width="9.140625" style="2158"/>
    <col min="4883" max="4883" width="10.28515625" style="2158" customWidth="1"/>
    <col min="4884" max="5120" width="9.140625" style="2158"/>
    <col min="5121" max="5121" width="13.7109375" style="2158" customWidth="1"/>
    <col min="5122" max="5138" width="9.140625" style="2158"/>
    <col min="5139" max="5139" width="10.28515625" style="2158" customWidth="1"/>
    <col min="5140" max="5376" width="9.140625" style="2158"/>
    <col min="5377" max="5377" width="13.7109375" style="2158" customWidth="1"/>
    <col min="5378" max="5394" width="9.140625" style="2158"/>
    <col min="5395" max="5395" width="10.28515625" style="2158" customWidth="1"/>
    <col min="5396" max="5632" width="9.140625" style="2158"/>
    <col min="5633" max="5633" width="13.7109375" style="2158" customWidth="1"/>
    <col min="5634" max="5650" width="9.140625" style="2158"/>
    <col min="5651" max="5651" width="10.28515625" style="2158" customWidth="1"/>
    <col min="5652" max="5888" width="9.140625" style="2158"/>
    <col min="5889" max="5889" width="13.7109375" style="2158" customWidth="1"/>
    <col min="5890" max="5906" width="9.140625" style="2158"/>
    <col min="5907" max="5907" width="10.28515625" style="2158" customWidth="1"/>
    <col min="5908" max="6144" width="9.140625" style="2158"/>
    <col min="6145" max="6145" width="13.7109375" style="2158" customWidth="1"/>
    <col min="6146" max="6162" width="9.140625" style="2158"/>
    <col min="6163" max="6163" width="10.28515625" style="2158" customWidth="1"/>
    <col min="6164" max="6400" width="9.140625" style="2158"/>
    <col min="6401" max="6401" width="13.7109375" style="2158" customWidth="1"/>
    <col min="6402" max="6418" width="9.140625" style="2158"/>
    <col min="6419" max="6419" width="10.28515625" style="2158" customWidth="1"/>
    <col min="6420" max="6656" width="9.140625" style="2158"/>
    <col min="6657" max="6657" width="13.7109375" style="2158" customWidth="1"/>
    <col min="6658" max="6674" width="9.140625" style="2158"/>
    <col min="6675" max="6675" width="10.28515625" style="2158" customWidth="1"/>
    <col min="6676" max="6912" width="9.140625" style="2158"/>
    <col min="6913" max="6913" width="13.7109375" style="2158" customWidth="1"/>
    <col min="6914" max="6930" width="9.140625" style="2158"/>
    <col min="6931" max="6931" width="10.28515625" style="2158" customWidth="1"/>
    <col min="6932" max="7168" width="9.140625" style="2158"/>
    <col min="7169" max="7169" width="13.7109375" style="2158" customWidth="1"/>
    <col min="7170" max="7186" width="9.140625" style="2158"/>
    <col min="7187" max="7187" width="10.28515625" style="2158" customWidth="1"/>
    <col min="7188" max="7424" width="9.140625" style="2158"/>
    <col min="7425" max="7425" width="13.7109375" style="2158" customWidth="1"/>
    <col min="7426" max="7442" width="9.140625" style="2158"/>
    <col min="7443" max="7443" width="10.28515625" style="2158" customWidth="1"/>
    <col min="7444" max="7680" width="9.140625" style="2158"/>
    <col min="7681" max="7681" width="13.7109375" style="2158" customWidth="1"/>
    <col min="7682" max="7698" width="9.140625" style="2158"/>
    <col min="7699" max="7699" width="10.28515625" style="2158" customWidth="1"/>
    <col min="7700" max="7936" width="9.140625" style="2158"/>
    <col min="7937" max="7937" width="13.7109375" style="2158" customWidth="1"/>
    <col min="7938" max="7954" width="9.140625" style="2158"/>
    <col min="7955" max="7955" width="10.28515625" style="2158" customWidth="1"/>
    <col min="7956" max="8192" width="9.140625" style="2158"/>
    <col min="8193" max="8193" width="13.7109375" style="2158" customWidth="1"/>
    <col min="8194" max="8210" width="9.140625" style="2158"/>
    <col min="8211" max="8211" width="10.28515625" style="2158" customWidth="1"/>
    <col min="8212" max="8448" width="9.140625" style="2158"/>
    <col min="8449" max="8449" width="13.7109375" style="2158" customWidth="1"/>
    <col min="8450" max="8466" width="9.140625" style="2158"/>
    <col min="8467" max="8467" width="10.28515625" style="2158" customWidth="1"/>
    <col min="8468" max="8704" width="9.140625" style="2158"/>
    <col min="8705" max="8705" width="13.7109375" style="2158" customWidth="1"/>
    <col min="8706" max="8722" width="9.140625" style="2158"/>
    <col min="8723" max="8723" width="10.28515625" style="2158" customWidth="1"/>
    <col min="8724" max="8960" width="9.140625" style="2158"/>
    <col min="8961" max="8961" width="13.7109375" style="2158" customWidth="1"/>
    <col min="8962" max="8978" width="9.140625" style="2158"/>
    <col min="8979" max="8979" width="10.28515625" style="2158" customWidth="1"/>
    <col min="8980" max="9216" width="9.140625" style="2158"/>
    <col min="9217" max="9217" width="13.7109375" style="2158" customWidth="1"/>
    <col min="9218" max="9234" width="9.140625" style="2158"/>
    <col min="9235" max="9235" width="10.28515625" style="2158" customWidth="1"/>
    <col min="9236" max="9472" width="9.140625" style="2158"/>
    <col min="9473" max="9473" width="13.7109375" style="2158" customWidth="1"/>
    <col min="9474" max="9490" width="9.140625" style="2158"/>
    <col min="9491" max="9491" width="10.28515625" style="2158" customWidth="1"/>
    <col min="9492" max="9728" width="9.140625" style="2158"/>
    <col min="9729" max="9729" width="13.7109375" style="2158" customWidth="1"/>
    <col min="9730" max="9746" width="9.140625" style="2158"/>
    <col min="9747" max="9747" width="10.28515625" style="2158" customWidth="1"/>
    <col min="9748" max="9984" width="9.140625" style="2158"/>
    <col min="9985" max="9985" width="13.7109375" style="2158" customWidth="1"/>
    <col min="9986" max="10002" width="9.140625" style="2158"/>
    <col min="10003" max="10003" width="10.28515625" style="2158" customWidth="1"/>
    <col min="10004" max="10240" width="9.140625" style="2158"/>
    <col min="10241" max="10241" width="13.7109375" style="2158" customWidth="1"/>
    <col min="10242" max="10258" width="9.140625" style="2158"/>
    <col min="10259" max="10259" width="10.28515625" style="2158" customWidth="1"/>
    <col min="10260" max="10496" width="9.140625" style="2158"/>
    <col min="10497" max="10497" width="13.7109375" style="2158" customWidth="1"/>
    <col min="10498" max="10514" width="9.140625" style="2158"/>
    <col min="10515" max="10515" width="10.28515625" style="2158" customWidth="1"/>
    <col min="10516" max="10752" width="9.140625" style="2158"/>
    <col min="10753" max="10753" width="13.7109375" style="2158" customWidth="1"/>
    <col min="10754" max="10770" width="9.140625" style="2158"/>
    <col min="10771" max="10771" width="10.28515625" style="2158" customWidth="1"/>
    <col min="10772" max="11008" width="9.140625" style="2158"/>
    <col min="11009" max="11009" width="13.7109375" style="2158" customWidth="1"/>
    <col min="11010" max="11026" width="9.140625" style="2158"/>
    <col min="11027" max="11027" width="10.28515625" style="2158" customWidth="1"/>
    <col min="11028" max="11264" width="9.140625" style="2158"/>
    <col min="11265" max="11265" width="13.7109375" style="2158" customWidth="1"/>
    <col min="11266" max="11282" width="9.140625" style="2158"/>
    <col min="11283" max="11283" width="10.28515625" style="2158" customWidth="1"/>
    <col min="11284" max="11520" width="9.140625" style="2158"/>
    <col min="11521" max="11521" width="13.7109375" style="2158" customWidth="1"/>
    <col min="11522" max="11538" width="9.140625" style="2158"/>
    <col min="11539" max="11539" width="10.28515625" style="2158" customWidth="1"/>
    <col min="11540" max="11776" width="9.140625" style="2158"/>
    <col min="11777" max="11777" width="13.7109375" style="2158" customWidth="1"/>
    <col min="11778" max="11794" width="9.140625" style="2158"/>
    <col min="11795" max="11795" width="10.28515625" style="2158" customWidth="1"/>
    <col min="11796" max="12032" width="9.140625" style="2158"/>
    <col min="12033" max="12033" width="13.7109375" style="2158" customWidth="1"/>
    <col min="12034" max="12050" width="9.140625" style="2158"/>
    <col min="12051" max="12051" width="10.28515625" style="2158" customWidth="1"/>
    <col min="12052" max="12288" width="9.140625" style="2158"/>
    <col min="12289" max="12289" width="13.7109375" style="2158" customWidth="1"/>
    <col min="12290" max="12306" width="9.140625" style="2158"/>
    <col min="12307" max="12307" width="10.28515625" style="2158" customWidth="1"/>
    <col min="12308" max="12544" width="9.140625" style="2158"/>
    <col min="12545" max="12545" width="13.7109375" style="2158" customWidth="1"/>
    <col min="12546" max="12562" width="9.140625" style="2158"/>
    <col min="12563" max="12563" width="10.28515625" style="2158" customWidth="1"/>
    <col min="12564" max="12800" width="9.140625" style="2158"/>
    <col min="12801" max="12801" width="13.7109375" style="2158" customWidth="1"/>
    <col min="12802" max="12818" width="9.140625" style="2158"/>
    <col min="12819" max="12819" width="10.28515625" style="2158" customWidth="1"/>
    <col min="12820" max="13056" width="9.140625" style="2158"/>
    <col min="13057" max="13057" width="13.7109375" style="2158" customWidth="1"/>
    <col min="13058" max="13074" width="9.140625" style="2158"/>
    <col min="13075" max="13075" width="10.28515625" style="2158" customWidth="1"/>
    <col min="13076" max="13312" width="9.140625" style="2158"/>
    <col min="13313" max="13313" width="13.7109375" style="2158" customWidth="1"/>
    <col min="13314" max="13330" width="9.140625" style="2158"/>
    <col min="13331" max="13331" width="10.28515625" style="2158" customWidth="1"/>
    <col min="13332" max="13568" width="9.140625" style="2158"/>
    <col min="13569" max="13569" width="13.7109375" style="2158" customWidth="1"/>
    <col min="13570" max="13586" width="9.140625" style="2158"/>
    <col min="13587" max="13587" width="10.28515625" style="2158" customWidth="1"/>
    <col min="13588" max="13824" width="9.140625" style="2158"/>
    <col min="13825" max="13825" width="13.7109375" style="2158" customWidth="1"/>
    <col min="13826" max="13842" width="9.140625" style="2158"/>
    <col min="13843" max="13843" width="10.28515625" style="2158" customWidth="1"/>
    <col min="13844" max="14080" width="9.140625" style="2158"/>
    <col min="14081" max="14081" width="13.7109375" style="2158" customWidth="1"/>
    <col min="14082" max="14098" width="9.140625" style="2158"/>
    <col min="14099" max="14099" width="10.28515625" style="2158" customWidth="1"/>
    <col min="14100" max="14336" width="9.140625" style="2158"/>
    <col min="14337" max="14337" width="13.7109375" style="2158" customWidth="1"/>
    <col min="14338" max="14354" width="9.140625" style="2158"/>
    <col min="14355" max="14355" width="10.28515625" style="2158" customWidth="1"/>
    <col min="14356" max="14592" width="9.140625" style="2158"/>
    <col min="14593" max="14593" width="13.7109375" style="2158" customWidth="1"/>
    <col min="14594" max="14610" width="9.140625" style="2158"/>
    <col min="14611" max="14611" width="10.28515625" style="2158" customWidth="1"/>
    <col min="14612" max="14848" width="9.140625" style="2158"/>
    <col min="14849" max="14849" width="13.7109375" style="2158" customWidth="1"/>
    <col min="14850" max="14866" width="9.140625" style="2158"/>
    <col min="14867" max="14867" width="10.28515625" style="2158" customWidth="1"/>
    <col min="14868" max="15104" width="9.140625" style="2158"/>
    <col min="15105" max="15105" width="13.7109375" style="2158" customWidth="1"/>
    <col min="15106" max="15122" width="9.140625" style="2158"/>
    <col min="15123" max="15123" width="10.28515625" style="2158" customWidth="1"/>
    <col min="15124" max="15360" width="9.140625" style="2158"/>
    <col min="15361" max="15361" width="13.7109375" style="2158" customWidth="1"/>
    <col min="15362" max="15378" width="9.140625" style="2158"/>
    <col min="15379" max="15379" width="10.28515625" style="2158" customWidth="1"/>
    <col min="15380" max="15616" width="9.140625" style="2158"/>
    <col min="15617" max="15617" width="13.7109375" style="2158" customWidth="1"/>
    <col min="15618" max="15634" width="9.140625" style="2158"/>
    <col min="15635" max="15635" width="10.28515625" style="2158" customWidth="1"/>
    <col min="15636" max="15872" width="9.140625" style="2158"/>
    <col min="15873" max="15873" width="13.7109375" style="2158" customWidth="1"/>
    <col min="15874" max="15890" width="9.140625" style="2158"/>
    <col min="15891" max="15891" width="10.28515625" style="2158" customWidth="1"/>
    <col min="15892" max="16128" width="9.140625" style="2158"/>
    <col min="16129" max="16129" width="13.7109375" style="2158" customWidth="1"/>
    <col min="16130" max="16146" width="9.140625" style="2158"/>
    <col min="16147" max="16147" width="10.28515625" style="2158" customWidth="1"/>
    <col min="16148" max="16384" width="9.140625" style="2158"/>
  </cols>
  <sheetData>
    <row r="1" spans="1:23" ht="25.5">
      <c r="A1" s="1172" t="s">
        <v>322</v>
      </c>
      <c r="B1" s="2876"/>
      <c r="C1" s="2876"/>
    </row>
    <row r="2" spans="1:23" ht="18.75" thickBot="1">
      <c r="A2" s="2850" t="s">
        <v>829</v>
      </c>
      <c r="B2" s="2508"/>
      <c r="C2" s="2508"/>
      <c r="D2" s="2877"/>
      <c r="E2" s="2877"/>
      <c r="F2" s="2877"/>
      <c r="G2" s="2877"/>
      <c r="H2" s="2877"/>
      <c r="I2" s="2877"/>
      <c r="J2" s="2877"/>
      <c r="K2" s="2877"/>
      <c r="L2" s="2877"/>
      <c r="M2" s="2877"/>
      <c r="N2" s="2877"/>
      <c r="O2" s="2877"/>
      <c r="P2" s="2877"/>
      <c r="Q2" s="2877"/>
      <c r="R2" s="2877"/>
      <c r="S2" s="2877"/>
      <c r="T2" s="2878"/>
      <c r="U2" s="2878"/>
      <c r="V2" s="2878"/>
      <c r="W2" s="2878"/>
    </row>
    <row r="3" spans="1:23" s="2885" customFormat="1" ht="144.75" customHeight="1" thickBot="1">
      <c r="A3" s="2879"/>
      <c r="B3" s="2880" t="s">
        <v>1861</v>
      </c>
      <c r="C3" s="2881" t="s">
        <v>1862</v>
      </c>
      <c r="D3" s="2881" t="s">
        <v>1863</v>
      </c>
      <c r="E3" s="2881" t="s">
        <v>1864</v>
      </c>
      <c r="F3" s="2881" t="s">
        <v>1865</v>
      </c>
      <c r="G3" s="2881" t="s">
        <v>1866</v>
      </c>
      <c r="H3" s="2881" t="s">
        <v>1867</v>
      </c>
      <c r="I3" s="2881" t="s">
        <v>1868</v>
      </c>
      <c r="J3" s="2881" t="s">
        <v>1869</v>
      </c>
      <c r="K3" s="2881" t="s">
        <v>1870</v>
      </c>
      <c r="L3" s="2881" t="s">
        <v>1871</v>
      </c>
      <c r="M3" s="2881" t="s">
        <v>1872</v>
      </c>
      <c r="N3" s="2881" t="s">
        <v>1873</v>
      </c>
      <c r="O3" s="2881" t="s">
        <v>1874</v>
      </c>
      <c r="P3" s="2881" t="s">
        <v>1875</v>
      </c>
      <c r="Q3" s="2881" t="s">
        <v>1876</v>
      </c>
      <c r="R3" s="2882" t="s">
        <v>1877</v>
      </c>
      <c r="S3" s="2883" t="s">
        <v>1878</v>
      </c>
      <c r="T3" s="2884"/>
      <c r="U3" s="2884"/>
      <c r="V3" s="2884"/>
    </row>
    <row r="4" spans="1:23" ht="33.75" customHeight="1" thickBot="1">
      <c r="A4" s="1011" t="s">
        <v>654</v>
      </c>
      <c r="B4" s="2886">
        <v>1</v>
      </c>
      <c r="C4" s="2887">
        <v>2</v>
      </c>
      <c r="D4" s="2887">
        <v>4</v>
      </c>
      <c r="E4" s="2887">
        <v>5</v>
      </c>
      <c r="F4" s="2887">
        <v>6</v>
      </c>
      <c r="G4" s="2887">
        <v>7</v>
      </c>
      <c r="H4" s="2887">
        <v>8</v>
      </c>
      <c r="I4" s="2887">
        <v>9</v>
      </c>
      <c r="J4" s="2888">
        <v>10</v>
      </c>
      <c r="K4" s="2888">
        <v>11</v>
      </c>
      <c r="L4" s="2888">
        <v>12</v>
      </c>
      <c r="M4" s="2888">
        <v>13</v>
      </c>
      <c r="N4" s="2888">
        <v>14</v>
      </c>
      <c r="O4" s="2888">
        <v>15</v>
      </c>
      <c r="P4" s="2888">
        <v>16</v>
      </c>
      <c r="Q4" s="2888">
        <v>17</v>
      </c>
      <c r="R4" s="2888">
        <v>20</v>
      </c>
      <c r="S4" s="2889">
        <v>21</v>
      </c>
    </row>
    <row r="5" spans="1:23" ht="15.75">
      <c r="A5" s="2270">
        <v>40544</v>
      </c>
      <c r="B5" s="2890">
        <v>94.076973165596542</v>
      </c>
      <c r="C5" s="2891">
        <v>53.489894106587855</v>
      </c>
      <c r="D5" s="2891">
        <v>54.529395467353567</v>
      </c>
      <c r="E5" s="2891">
        <v>112.51131517291083</v>
      </c>
      <c r="F5" s="2891">
        <v>34.457991848971247</v>
      </c>
      <c r="G5" s="2891">
        <v>97.603731512616406</v>
      </c>
      <c r="H5" s="2891">
        <v>239.96828758106017</v>
      </c>
      <c r="I5" s="2891">
        <v>115.07740727421746</v>
      </c>
      <c r="J5" s="2891">
        <v>42.446077297368319</v>
      </c>
      <c r="K5" s="2891">
        <v>274.7363236824624</v>
      </c>
      <c r="L5" s="2891">
        <v>131.97036365604063</v>
      </c>
      <c r="M5" s="2891">
        <v>60.937147645432546</v>
      </c>
      <c r="N5" s="2891">
        <v>119.01727761214826</v>
      </c>
      <c r="O5" s="2891">
        <v>45.469897758280503</v>
      </c>
      <c r="P5" s="2891">
        <v>84.554814404835838</v>
      </c>
      <c r="Q5" s="2891">
        <v>83.14956725928829</v>
      </c>
      <c r="R5" s="2891">
        <v>85.603281916237506</v>
      </c>
      <c r="S5" s="2892">
        <v>82.078319843505142</v>
      </c>
    </row>
    <row r="6" spans="1:23" ht="15.75">
      <c r="A6" s="2270">
        <v>40575</v>
      </c>
      <c r="B6" s="2893">
        <v>98.064974146421676</v>
      </c>
      <c r="C6" s="2894">
        <v>87.154294881244653</v>
      </c>
      <c r="D6" s="2894">
        <v>77.619715128787703</v>
      </c>
      <c r="E6" s="2894">
        <v>106.44682279986657</v>
      </c>
      <c r="F6" s="2894">
        <v>43.728384696271469</v>
      </c>
      <c r="G6" s="2894">
        <v>106.5475788118118</v>
      </c>
      <c r="H6" s="2894">
        <v>257.30453500090317</v>
      </c>
      <c r="I6" s="2894">
        <v>107.14360558410661</v>
      </c>
      <c r="J6" s="2894">
        <v>69.3356851045246</v>
      </c>
      <c r="K6" s="2894">
        <v>169.07566666128042</v>
      </c>
      <c r="L6" s="2894">
        <v>168.85922212203781</v>
      </c>
      <c r="M6" s="2894">
        <v>69.958241982829378</v>
      </c>
      <c r="N6" s="2894">
        <v>122.81170682095805</v>
      </c>
      <c r="O6" s="2894">
        <v>70.706362068809469</v>
      </c>
      <c r="P6" s="2894">
        <v>56.732792444080523</v>
      </c>
      <c r="Q6" s="2894">
        <v>79.78323329527997</v>
      </c>
      <c r="R6" s="2894">
        <v>100.67266922827058</v>
      </c>
      <c r="S6" s="2895">
        <v>83.258187631658004</v>
      </c>
    </row>
    <row r="7" spans="1:23" ht="15.75">
      <c r="A7" s="2270">
        <v>40603</v>
      </c>
      <c r="B7" s="2893">
        <v>93.349036977126204</v>
      </c>
      <c r="C7" s="2894">
        <v>98.819897274437082</v>
      </c>
      <c r="D7" s="2894">
        <v>86.176757618747985</v>
      </c>
      <c r="E7" s="2894">
        <v>90.487975725714136</v>
      </c>
      <c r="F7" s="2894">
        <v>35.375784046403929</v>
      </c>
      <c r="G7" s="2894">
        <v>102.82129865089016</v>
      </c>
      <c r="H7" s="2894">
        <v>221.59188299616531</v>
      </c>
      <c r="I7" s="2894">
        <v>146.57658040604528</v>
      </c>
      <c r="J7" s="2894">
        <v>64.576383032567776</v>
      </c>
      <c r="K7" s="2894">
        <v>207.05891850832595</v>
      </c>
      <c r="L7" s="2894">
        <v>161.27051385701262</v>
      </c>
      <c r="M7" s="2894">
        <v>58.291418738352206</v>
      </c>
      <c r="N7" s="2894">
        <v>176.63595627675338</v>
      </c>
      <c r="O7" s="2894">
        <v>66.016681138306893</v>
      </c>
      <c r="P7" s="2894">
        <v>54.254083946924766</v>
      </c>
      <c r="Q7" s="2894">
        <v>67.749613807926792</v>
      </c>
      <c r="R7" s="2894">
        <v>104.5041096198795</v>
      </c>
      <c r="S7" s="2895">
        <v>75.210913543489369</v>
      </c>
    </row>
    <row r="8" spans="1:23" ht="15.75">
      <c r="A8" s="2270">
        <v>40634</v>
      </c>
      <c r="B8" s="2893">
        <v>26.782873032564382</v>
      </c>
      <c r="C8" s="2894">
        <v>74.221505450089751</v>
      </c>
      <c r="D8" s="2894">
        <v>56.409928374605421</v>
      </c>
      <c r="E8" s="2894">
        <v>133.69784546836755</v>
      </c>
      <c r="F8" s="2894">
        <v>68.046008494854348</v>
      </c>
      <c r="G8" s="2894">
        <v>157.52213023011075</v>
      </c>
      <c r="H8" s="2894">
        <v>127.55607047657477</v>
      </c>
      <c r="I8" s="2894">
        <v>310.71620122572921</v>
      </c>
      <c r="J8" s="2894">
        <v>64.864264463630988</v>
      </c>
      <c r="K8" s="2894">
        <v>243.21937002318484</v>
      </c>
      <c r="L8" s="2894">
        <v>111.57877292105324</v>
      </c>
      <c r="M8" s="2894">
        <v>102.55467653843806</v>
      </c>
      <c r="N8" s="2894">
        <v>192.50819082442661</v>
      </c>
      <c r="O8" s="2894">
        <v>57.1600568357184</v>
      </c>
      <c r="P8" s="2894">
        <v>83.722815349060525</v>
      </c>
      <c r="Q8" s="2894">
        <v>24.757228427442854</v>
      </c>
      <c r="R8" s="2894">
        <v>186.48496650652126</v>
      </c>
      <c r="S8" s="2895">
        <v>99.690534959599958</v>
      </c>
    </row>
    <row r="9" spans="1:23" ht="15.75">
      <c r="A9" s="2270">
        <v>40664</v>
      </c>
      <c r="B9" s="2893">
        <v>91.479274000549765</v>
      </c>
      <c r="C9" s="2894">
        <v>76.900730151774326</v>
      </c>
      <c r="D9" s="2894">
        <v>59.871505953681982</v>
      </c>
      <c r="E9" s="2894">
        <v>83.760315928098265</v>
      </c>
      <c r="F9" s="2894">
        <v>40.968957726525765</v>
      </c>
      <c r="G9" s="2894">
        <v>108.42532801729743</v>
      </c>
      <c r="H9" s="2894">
        <v>208.46945501413811</v>
      </c>
      <c r="I9" s="2894">
        <v>186.20756033245064</v>
      </c>
      <c r="J9" s="2894">
        <v>52.556819325862037</v>
      </c>
      <c r="K9" s="2894">
        <v>213.77027710273163</v>
      </c>
      <c r="L9" s="2894">
        <v>73.661762483017213</v>
      </c>
      <c r="M9" s="2894">
        <v>68.629232573198621</v>
      </c>
      <c r="N9" s="2894">
        <v>169.40837589243944</v>
      </c>
      <c r="O9" s="2894">
        <v>74.999448160851273</v>
      </c>
      <c r="P9" s="2894">
        <v>56.054328371187182</v>
      </c>
      <c r="Q9" s="2894">
        <v>72.725458162166873</v>
      </c>
      <c r="R9" s="2894">
        <v>113.32260268582246</v>
      </c>
      <c r="S9" s="2895">
        <v>85.132376257484211</v>
      </c>
    </row>
    <row r="10" spans="1:23" ht="15.75">
      <c r="A10" s="2270">
        <v>40695</v>
      </c>
      <c r="B10" s="2893">
        <v>214.59132083958127</v>
      </c>
      <c r="C10" s="2894">
        <v>119.16636297351641</v>
      </c>
      <c r="D10" s="2894">
        <v>221.1222832165686</v>
      </c>
      <c r="E10" s="2894">
        <v>87.620399798141975</v>
      </c>
      <c r="F10" s="2894">
        <v>44.30661210270361</v>
      </c>
      <c r="G10" s="2894">
        <v>116.38112523236286</v>
      </c>
      <c r="H10" s="2894">
        <v>286.54316095289289</v>
      </c>
      <c r="I10" s="2894">
        <v>125.93779369202642</v>
      </c>
      <c r="J10" s="2894">
        <v>99.792646510895338</v>
      </c>
      <c r="K10" s="2894">
        <v>191.93390413288731</v>
      </c>
      <c r="L10" s="2894">
        <v>117.95742989420266</v>
      </c>
      <c r="M10" s="2894">
        <v>51.102354943682336</v>
      </c>
      <c r="N10" s="2894">
        <v>174.69190427244078</v>
      </c>
      <c r="O10" s="2894">
        <v>89.652558699162341</v>
      </c>
      <c r="P10" s="2894">
        <v>71.374391568988443</v>
      </c>
      <c r="Q10" s="2894">
        <v>107.02121772257264</v>
      </c>
      <c r="R10" s="2894">
        <v>169.86643575470075</v>
      </c>
      <c r="S10" s="2895">
        <v>96.824071950454709</v>
      </c>
    </row>
    <row r="11" spans="1:23" ht="15.75">
      <c r="A11" s="2270">
        <v>40725</v>
      </c>
      <c r="B11" s="2893">
        <v>56.293152112985126</v>
      </c>
      <c r="C11" s="2894">
        <v>81.356705060068137</v>
      </c>
      <c r="D11" s="2894">
        <v>44.518595760833939</v>
      </c>
      <c r="E11" s="2894">
        <v>101.32202891550975</v>
      </c>
      <c r="F11" s="2894">
        <v>28.920650059239339</v>
      </c>
      <c r="G11" s="2894">
        <v>81.536188856277874</v>
      </c>
      <c r="H11" s="2894">
        <v>94.607626135352831</v>
      </c>
      <c r="I11" s="2894">
        <v>348.51961962757184</v>
      </c>
      <c r="J11" s="2894">
        <v>41.343148459144039</v>
      </c>
      <c r="K11" s="2894">
        <v>396.61938351795555</v>
      </c>
      <c r="L11" s="2894">
        <v>46.447694780406096</v>
      </c>
      <c r="M11" s="2894">
        <v>61.800481864864821</v>
      </c>
      <c r="N11" s="2894">
        <v>57.901144814581897</v>
      </c>
      <c r="O11" s="2894">
        <v>45.087463780386514</v>
      </c>
      <c r="P11" s="2894">
        <v>111.67729740829257</v>
      </c>
      <c r="Q11" s="2894">
        <v>105.45916564456626</v>
      </c>
      <c r="R11" s="2894">
        <v>117.37196188555916</v>
      </c>
      <c r="S11" s="2895">
        <v>113.18338028451451</v>
      </c>
    </row>
    <row r="12" spans="1:23" ht="15.75">
      <c r="A12" s="2270">
        <v>40756</v>
      </c>
      <c r="B12" s="2893">
        <v>48.375671788496696</v>
      </c>
      <c r="C12" s="2894">
        <v>77.020636678342314</v>
      </c>
      <c r="D12" s="2894">
        <v>57.005798635010215</v>
      </c>
      <c r="E12" s="2894">
        <v>122.71307533621638</v>
      </c>
      <c r="F12" s="2894">
        <v>42.19732687934205</v>
      </c>
      <c r="G12" s="2894">
        <v>75.425142632902549</v>
      </c>
      <c r="H12" s="2894">
        <v>108.73951658074046</v>
      </c>
      <c r="I12" s="2894">
        <v>189.19261913451507</v>
      </c>
      <c r="J12" s="2894">
        <v>27.716051087665665</v>
      </c>
      <c r="K12" s="2894">
        <v>187.81455190166571</v>
      </c>
      <c r="L12" s="2894">
        <v>81.854144413065342</v>
      </c>
      <c r="M12" s="2894">
        <v>52.092068176595504</v>
      </c>
      <c r="N12" s="2894">
        <v>31.374482259480661</v>
      </c>
      <c r="O12" s="2894">
        <v>48.304528897487742</v>
      </c>
      <c r="P12" s="2894">
        <v>118.4075932166127</v>
      </c>
      <c r="Q12" s="2894">
        <v>125.42773051504777</v>
      </c>
      <c r="R12" s="2894">
        <v>116.90921502929528</v>
      </c>
      <c r="S12" s="2895">
        <v>115.72308831180695</v>
      </c>
    </row>
    <row r="13" spans="1:23" ht="15.75">
      <c r="A13" s="2270">
        <v>40797</v>
      </c>
      <c r="B13" s="2893">
        <v>45.35734738627783</v>
      </c>
      <c r="C13" s="2894">
        <v>43.134875839494654</v>
      </c>
      <c r="D13" s="2894">
        <v>74.731809059929986</v>
      </c>
      <c r="E13" s="2894">
        <v>188.47853179072237</v>
      </c>
      <c r="F13" s="2894">
        <v>57.924220526018978</v>
      </c>
      <c r="G13" s="2894">
        <v>130.95277151987551</v>
      </c>
      <c r="H13" s="2894">
        <v>103.87875268904831</v>
      </c>
      <c r="I13" s="2894">
        <v>222.06767228880921</v>
      </c>
      <c r="J13" s="2894">
        <v>65.255167644524519</v>
      </c>
      <c r="K13" s="2894">
        <v>243.23170883790181</v>
      </c>
      <c r="L13" s="2894">
        <v>69.241403776119043</v>
      </c>
      <c r="M13" s="2894">
        <v>58.855651974393055</v>
      </c>
      <c r="N13" s="2894">
        <v>37.320699930253099</v>
      </c>
      <c r="O13" s="2894">
        <v>96.629880988760448</v>
      </c>
      <c r="P13" s="2894">
        <v>123.15283463237803</v>
      </c>
      <c r="Q13" s="2894">
        <v>105.31392123638064</v>
      </c>
      <c r="R13" s="2894">
        <v>177.86605973929719</v>
      </c>
      <c r="S13" s="2895">
        <v>134.30725603921491</v>
      </c>
    </row>
    <row r="14" spans="1:23" ht="15.75">
      <c r="A14" s="2270">
        <v>40838</v>
      </c>
      <c r="B14" s="2893">
        <v>39.818236126093126</v>
      </c>
      <c r="C14" s="2894">
        <v>48.752922739781773</v>
      </c>
      <c r="D14" s="2894">
        <v>33.868077979705326</v>
      </c>
      <c r="E14" s="2894">
        <v>189.71153974886846</v>
      </c>
      <c r="F14" s="2894">
        <v>60.913537406542375</v>
      </c>
      <c r="G14" s="2894">
        <v>134.29155041469988</v>
      </c>
      <c r="H14" s="2894">
        <v>236.28217612731746</v>
      </c>
      <c r="I14" s="2894">
        <v>145.99463837590346</v>
      </c>
      <c r="J14" s="2894">
        <v>36.96929393772961</v>
      </c>
      <c r="K14" s="2894">
        <v>217.02367352502336</v>
      </c>
      <c r="L14" s="2894">
        <v>60.352540899088901</v>
      </c>
      <c r="M14" s="2894">
        <v>57.665522146387161</v>
      </c>
      <c r="N14" s="2894">
        <v>134.98937575878534</v>
      </c>
      <c r="O14" s="2894">
        <v>48.773013343062942</v>
      </c>
      <c r="P14" s="2894">
        <v>89.071091094044831</v>
      </c>
      <c r="Q14" s="2894">
        <v>92.319757578185516</v>
      </c>
      <c r="R14" s="2894">
        <v>136.12130206982596</v>
      </c>
      <c r="S14" s="2895">
        <v>133.86688011667005</v>
      </c>
    </row>
    <row r="15" spans="1:23" ht="15.75">
      <c r="A15" s="2270">
        <v>40858</v>
      </c>
      <c r="B15" s="2893">
        <v>53.232920415012039</v>
      </c>
      <c r="C15" s="2894">
        <v>40.181654477346129</v>
      </c>
      <c r="D15" s="2894">
        <v>45.426632392724812</v>
      </c>
      <c r="E15" s="2894">
        <v>209.78125730737966</v>
      </c>
      <c r="F15" s="2894">
        <v>56.933145647671665</v>
      </c>
      <c r="G15" s="2894">
        <v>102.13205481603526</v>
      </c>
      <c r="H15" s="2894">
        <v>118.77664662307066</v>
      </c>
      <c r="I15" s="2894">
        <v>217.50697923502139</v>
      </c>
      <c r="J15" s="2894">
        <v>26.016929226992925</v>
      </c>
      <c r="K15" s="2894">
        <v>180.67765006764304</v>
      </c>
      <c r="L15" s="2894">
        <v>66.980961524262582</v>
      </c>
      <c r="M15" s="2894">
        <v>96.097237195404574</v>
      </c>
      <c r="N15" s="2894">
        <v>76.432304716461559</v>
      </c>
      <c r="O15" s="2894">
        <v>65.401085575836433</v>
      </c>
      <c r="P15" s="2894">
        <v>121.70394452808044</v>
      </c>
      <c r="Q15" s="2894">
        <v>102.97795881900799</v>
      </c>
      <c r="R15" s="2894">
        <v>163.99850047746583</v>
      </c>
      <c r="S15" s="2895">
        <v>143.76887338562727</v>
      </c>
    </row>
    <row r="16" spans="1:23" ht="16.5" thickBot="1">
      <c r="A16" s="2896">
        <v>40888</v>
      </c>
      <c r="B16" s="2897">
        <v>48.083081932888405</v>
      </c>
      <c r="C16" s="2898">
        <v>86.474105024458979</v>
      </c>
      <c r="D16" s="2898">
        <v>57.246431050383173</v>
      </c>
      <c r="E16" s="2898">
        <v>175.0899849523187</v>
      </c>
      <c r="F16" s="2898">
        <v>65.949779126845215</v>
      </c>
      <c r="G16" s="2898">
        <v>136.05094389501684</v>
      </c>
      <c r="H16" s="2898">
        <v>151.84768148290772</v>
      </c>
      <c r="I16" s="2898">
        <v>129.17189218707938</v>
      </c>
      <c r="J16" s="2898">
        <v>71.40860734634694</v>
      </c>
      <c r="K16" s="2898">
        <v>210.60917682916335</v>
      </c>
      <c r="L16" s="2898">
        <v>107.22218742483922</v>
      </c>
      <c r="M16" s="2898">
        <v>45.365659886524035</v>
      </c>
      <c r="N16" s="2898">
        <v>87.395358391893723</v>
      </c>
      <c r="O16" s="2898">
        <v>66.955424327943859</v>
      </c>
      <c r="P16" s="2898">
        <v>118.17290719036716</v>
      </c>
      <c r="Q16" s="2898">
        <v>107.48201111325366</v>
      </c>
      <c r="R16" s="2898">
        <v>142.61878465791361</v>
      </c>
      <c r="S16" s="2899">
        <v>144.58620653635558</v>
      </c>
    </row>
    <row r="17" spans="1:58" ht="15" customHeight="1">
      <c r="A17" s="2270">
        <v>40909</v>
      </c>
      <c r="B17" s="2890">
        <v>62.80402115491448</v>
      </c>
      <c r="C17" s="2891">
        <v>106.73168539388959</v>
      </c>
      <c r="D17" s="2891">
        <v>80.0874948804627</v>
      </c>
      <c r="E17" s="2891">
        <v>106.32853845617065</v>
      </c>
      <c r="F17" s="2891">
        <v>119.89272623824083</v>
      </c>
      <c r="G17" s="2891">
        <v>89.387621416447033</v>
      </c>
      <c r="H17" s="2891">
        <v>208.20634143952827</v>
      </c>
      <c r="I17" s="2891">
        <v>144.49992410861208</v>
      </c>
      <c r="J17" s="2891">
        <v>41.750966644757206</v>
      </c>
      <c r="K17" s="2891">
        <v>134.58899982019469</v>
      </c>
      <c r="L17" s="2891">
        <v>71.658832420299817</v>
      </c>
      <c r="M17" s="2891">
        <v>28.858649257554227</v>
      </c>
      <c r="N17" s="2891">
        <v>110.54808030362355</v>
      </c>
      <c r="O17" s="2891">
        <v>52.883685550196937</v>
      </c>
      <c r="P17" s="2891">
        <v>117.71908625359333</v>
      </c>
      <c r="Q17" s="2891">
        <v>102.38203181136424</v>
      </c>
      <c r="R17" s="2891">
        <v>102.28924476459285</v>
      </c>
      <c r="S17" s="2892">
        <v>93.677402019965712</v>
      </c>
    </row>
    <row r="18" spans="1:58" ht="15" customHeight="1">
      <c r="A18" s="2270">
        <v>40940</v>
      </c>
      <c r="B18" s="2893">
        <v>43.298192240379187</v>
      </c>
      <c r="C18" s="2894">
        <v>59.367520158746821</v>
      </c>
      <c r="D18" s="2894">
        <v>93.472056029107719</v>
      </c>
      <c r="E18" s="2894">
        <v>112.1534483230751</v>
      </c>
      <c r="F18" s="2894">
        <v>75.403644259605628</v>
      </c>
      <c r="G18" s="2894">
        <v>110.59482075145601</v>
      </c>
      <c r="H18" s="2894">
        <v>176.96165721513583</v>
      </c>
      <c r="I18" s="2894">
        <v>127.2388848985278</v>
      </c>
      <c r="J18" s="2894">
        <v>56.256904932541509</v>
      </c>
      <c r="K18" s="2894">
        <v>83.753890879302347</v>
      </c>
      <c r="L18" s="2894">
        <v>96.900550406838164</v>
      </c>
      <c r="M18" s="2894">
        <v>54.907006733853017</v>
      </c>
      <c r="N18" s="2894">
        <v>242.89339174767929</v>
      </c>
      <c r="O18" s="2894">
        <v>82.016789868019757</v>
      </c>
      <c r="P18" s="2894">
        <v>98.605077172284922</v>
      </c>
      <c r="Q18" s="2894">
        <v>89.947182734661027</v>
      </c>
      <c r="R18" s="2894">
        <v>69.247119136123587</v>
      </c>
      <c r="S18" s="2895">
        <v>88.850097426609494</v>
      </c>
    </row>
    <row r="19" spans="1:58" ht="15" customHeight="1">
      <c r="A19" s="2270">
        <v>40969</v>
      </c>
      <c r="B19" s="2893">
        <v>41.533236017998568</v>
      </c>
      <c r="C19" s="2894">
        <v>58.813646187973355</v>
      </c>
      <c r="D19" s="2894">
        <v>70.817428680365296</v>
      </c>
      <c r="E19" s="2894">
        <v>71.045114766534951</v>
      </c>
      <c r="F19" s="2894">
        <v>71.171585735844047</v>
      </c>
      <c r="G19" s="2894">
        <v>108.44548324123227</v>
      </c>
      <c r="H19" s="2894">
        <v>151.06832322118919</v>
      </c>
      <c r="I19" s="2894">
        <v>127.51477538604436</v>
      </c>
      <c r="J19" s="2894">
        <v>58.316524685814045</v>
      </c>
      <c r="K19" s="2894">
        <v>113.73028758343007</v>
      </c>
      <c r="L19" s="2894">
        <v>132.01298330465622</v>
      </c>
      <c r="M19" s="2894">
        <v>42.145526528005028</v>
      </c>
      <c r="N19" s="2894">
        <v>179.84046731008979</v>
      </c>
      <c r="O19" s="2894">
        <v>73.423907644248956</v>
      </c>
      <c r="P19" s="2894">
        <v>99.003522068731456</v>
      </c>
      <c r="Q19" s="2894">
        <v>82.252127649125285</v>
      </c>
      <c r="R19" s="2894">
        <v>75.408523057367859</v>
      </c>
      <c r="S19" s="2895">
        <v>67.727840332091546</v>
      </c>
    </row>
    <row r="20" spans="1:58" ht="15" customHeight="1">
      <c r="A20" s="2270">
        <v>41000</v>
      </c>
      <c r="B20" s="2893">
        <v>45.307837718735975</v>
      </c>
      <c r="C20" s="2894">
        <v>79.476217651221333</v>
      </c>
      <c r="D20" s="2894">
        <v>107.50917853490046</v>
      </c>
      <c r="E20" s="2894">
        <v>135.05015499193763</v>
      </c>
      <c r="F20" s="2894">
        <v>76.586513630421777</v>
      </c>
      <c r="G20" s="2894">
        <v>103.5259851430397</v>
      </c>
      <c r="H20" s="2894">
        <v>186.74653917856938</v>
      </c>
      <c r="I20" s="2894">
        <v>169.75473494154008</v>
      </c>
      <c r="J20" s="2894">
        <v>59.96940032592628</v>
      </c>
      <c r="K20" s="2894">
        <v>49.282362565529944</v>
      </c>
      <c r="L20" s="2894">
        <v>102.28448120800509</v>
      </c>
      <c r="M20" s="2894">
        <v>46.534578288877654</v>
      </c>
      <c r="N20" s="2894">
        <v>202.27974643503285</v>
      </c>
      <c r="O20" s="2894">
        <v>44.640235873644855</v>
      </c>
      <c r="P20" s="2894">
        <v>132.37499250205693</v>
      </c>
      <c r="Q20" s="2894">
        <v>37.824814327354673</v>
      </c>
      <c r="R20" s="2894">
        <v>56.287910780814556</v>
      </c>
      <c r="S20" s="2895">
        <v>82.466015940483928</v>
      </c>
    </row>
    <row r="21" spans="1:58" ht="15" customHeight="1">
      <c r="A21" s="2270">
        <v>41030</v>
      </c>
      <c r="B21" s="2893">
        <v>54.385930396879779</v>
      </c>
      <c r="C21" s="2894">
        <v>36.058984226862066</v>
      </c>
      <c r="D21" s="2894">
        <v>99.960394523265975</v>
      </c>
      <c r="E21" s="2894">
        <v>150.21380426265344</v>
      </c>
      <c r="F21" s="2894">
        <v>104.43964569437931</v>
      </c>
      <c r="G21" s="2894">
        <v>114.37552994314417</v>
      </c>
      <c r="H21" s="2894">
        <v>248.87543350357166</v>
      </c>
      <c r="I21" s="2894">
        <v>84.609398968363664</v>
      </c>
      <c r="J21" s="2894">
        <v>48.152339739247338</v>
      </c>
      <c r="K21" s="2894">
        <v>116.5894836124763</v>
      </c>
      <c r="L21" s="2894">
        <v>135.09559652795403</v>
      </c>
      <c r="M21" s="2894">
        <v>54.969575419037383</v>
      </c>
      <c r="N21" s="2894">
        <v>176.64725559928317</v>
      </c>
      <c r="O21" s="2894">
        <v>69.55318524508175</v>
      </c>
      <c r="P21" s="2894">
        <v>118.03206956431475</v>
      </c>
      <c r="Q21" s="2894">
        <v>82.718447964260577</v>
      </c>
      <c r="R21" s="2894">
        <v>54.451546866435642</v>
      </c>
      <c r="S21" s="2895">
        <v>111.65098379859796</v>
      </c>
    </row>
    <row r="22" spans="1:58" ht="15" customHeight="1">
      <c r="A22" s="2270">
        <v>41061</v>
      </c>
      <c r="B22" s="2893">
        <v>48.484164327722453</v>
      </c>
      <c r="C22" s="2894">
        <v>53.370464607424381</v>
      </c>
      <c r="D22" s="2894">
        <v>102.67263411406115</v>
      </c>
      <c r="E22" s="2894">
        <v>108.04997481712945</v>
      </c>
      <c r="F22" s="2894">
        <v>71.922043814147514</v>
      </c>
      <c r="G22" s="2894">
        <v>129.50384594711332</v>
      </c>
      <c r="H22" s="2894">
        <v>204.4205658389962</v>
      </c>
      <c r="I22" s="2894">
        <v>82.091319832966704</v>
      </c>
      <c r="J22" s="2894">
        <v>91.674865054940966</v>
      </c>
      <c r="K22" s="2894">
        <v>97.22186744725883</v>
      </c>
      <c r="L22" s="2894">
        <v>94.478556138023933</v>
      </c>
      <c r="M22" s="2894">
        <v>39.642509476231858</v>
      </c>
      <c r="N22" s="2894">
        <v>211.97116930122752</v>
      </c>
      <c r="O22" s="2894">
        <v>74.230505112380087</v>
      </c>
      <c r="P22" s="2894">
        <v>138.96561847918193</v>
      </c>
      <c r="Q22" s="2894">
        <v>123.97324795776858</v>
      </c>
      <c r="R22" s="2894">
        <v>58.446860157919097</v>
      </c>
      <c r="S22" s="2895">
        <v>78.904372337775087</v>
      </c>
    </row>
    <row r="23" spans="1:58" ht="15" customHeight="1">
      <c r="A23" s="2270">
        <v>41091</v>
      </c>
      <c r="B23" s="2893">
        <v>47.691659527427369</v>
      </c>
      <c r="C23" s="2894">
        <v>77.847523175689886</v>
      </c>
      <c r="D23" s="2894">
        <v>104.37072331282123</v>
      </c>
      <c r="E23" s="2894">
        <v>224.19302463496655</v>
      </c>
      <c r="F23" s="2894">
        <v>50.934796084289324</v>
      </c>
      <c r="G23" s="2894">
        <v>103.06136233631319</v>
      </c>
      <c r="H23" s="2894">
        <v>78.129302817614459</v>
      </c>
      <c r="I23" s="2894">
        <v>99.49300234164626</v>
      </c>
      <c r="J23" s="2894">
        <v>38.459642477152386</v>
      </c>
      <c r="K23" s="2894">
        <v>114.34512203028009</v>
      </c>
      <c r="L23" s="2894">
        <v>149.33236696244137</v>
      </c>
      <c r="M23" s="2894">
        <v>46.073234072066484</v>
      </c>
      <c r="N23" s="2894">
        <v>242.07583258450271</v>
      </c>
      <c r="O23" s="2894">
        <v>77.769363510218454</v>
      </c>
      <c r="P23" s="2894">
        <v>136.17586507723439</v>
      </c>
      <c r="Q23" s="2894">
        <v>136.46291657005233</v>
      </c>
      <c r="R23" s="2894">
        <v>71.382896123095733</v>
      </c>
      <c r="S23" s="2895">
        <v>149.48198082597705</v>
      </c>
    </row>
    <row r="24" spans="1:58" ht="15" customHeight="1">
      <c r="A24" s="2270">
        <v>41122</v>
      </c>
      <c r="B24" s="2893">
        <v>34.840101156908901</v>
      </c>
      <c r="C24" s="2894">
        <v>64.693107742499663</v>
      </c>
      <c r="D24" s="2894">
        <v>78.025095239442805</v>
      </c>
      <c r="E24" s="2894">
        <v>82.880555067614338</v>
      </c>
      <c r="F24" s="2894">
        <v>50.934796084289324</v>
      </c>
      <c r="G24" s="2894">
        <v>133.44500195010275</v>
      </c>
      <c r="H24" s="2894">
        <v>107.68696980008141</v>
      </c>
      <c r="I24" s="2894">
        <v>102.77696257270752</v>
      </c>
      <c r="J24" s="2894">
        <v>37.601949212275699</v>
      </c>
      <c r="K24" s="2894">
        <v>99.036258136265644</v>
      </c>
      <c r="L24" s="2894">
        <v>86.387309958822996</v>
      </c>
      <c r="M24" s="2894">
        <v>55.808915348276258</v>
      </c>
      <c r="N24" s="2894">
        <v>237.09091023231917</v>
      </c>
      <c r="O24" s="2894">
        <v>73.587786018440255</v>
      </c>
      <c r="P24" s="2894">
        <v>113.19323965678569</v>
      </c>
      <c r="Q24" s="2894">
        <v>186.67492303766088</v>
      </c>
      <c r="R24" s="2894">
        <v>74.235030865561527</v>
      </c>
      <c r="S24" s="2895">
        <v>67.850230503070804</v>
      </c>
    </row>
    <row r="25" spans="1:58" ht="15" customHeight="1">
      <c r="A25" s="2270">
        <v>41153</v>
      </c>
      <c r="B25" s="2893">
        <v>46.126164830076576</v>
      </c>
      <c r="C25" s="2894">
        <v>80.772040697957763</v>
      </c>
      <c r="D25" s="2894">
        <v>75.878590222927869</v>
      </c>
      <c r="E25" s="2894">
        <v>140.46570113606171</v>
      </c>
      <c r="F25" s="2894">
        <v>38.295599073551529</v>
      </c>
      <c r="G25" s="2894">
        <v>112.63908972179783</v>
      </c>
      <c r="H25" s="2894">
        <v>121.25916531063901</v>
      </c>
      <c r="I25" s="2894">
        <v>101.22611551817199</v>
      </c>
      <c r="J25" s="2894">
        <v>36.397421822629042</v>
      </c>
      <c r="K25" s="2894">
        <v>145.80039569118159</v>
      </c>
      <c r="L25" s="2894">
        <v>125.29598179461492</v>
      </c>
      <c r="M25" s="2894">
        <v>42.706758778832445</v>
      </c>
      <c r="N25" s="2894">
        <v>250.88896959915584</v>
      </c>
      <c r="O25" s="2894">
        <v>71.272746541440995</v>
      </c>
      <c r="P25" s="2894">
        <v>90.823869002082745</v>
      </c>
      <c r="Q25" s="2894">
        <v>116.75233900171125</v>
      </c>
      <c r="R25" s="2894">
        <v>79.336665716352428</v>
      </c>
      <c r="S25" s="2895">
        <v>69.277550995263567</v>
      </c>
    </row>
    <row r="26" spans="1:58" ht="15" customHeight="1">
      <c r="A26" s="2270">
        <v>41183</v>
      </c>
      <c r="B26" s="2893">
        <v>62.70523392075259</v>
      </c>
      <c r="C26" s="2894">
        <v>55.682440844664583</v>
      </c>
      <c r="D26" s="2894">
        <v>91.626295692267917</v>
      </c>
      <c r="E26" s="2894">
        <v>111.20048192007452</v>
      </c>
      <c r="F26" s="2894">
        <v>35.854613133185687</v>
      </c>
      <c r="G26" s="2894">
        <v>122.60820056082335</v>
      </c>
      <c r="H26" s="2894">
        <v>119.16991065678711</v>
      </c>
      <c r="I26" s="2894">
        <v>90.052944394978766</v>
      </c>
      <c r="J26" s="2894">
        <v>38.196260240880456</v>
      </c>
      <c r="K26" s="2894">
        <v>138.30754958857921</v>
      </c>
      <c r="L26" s="2894">
        <v>86.067038846435423</v>
      </c>
      <c r="M26" s="2894">
        <v>46.053102686855667</v>
      </c>
      <c r="N26" s="2894">
        <v>331.03003136355835</v>
      </c>
      <c r="O26" s="2894">
        <v>41.548810782634696</v>
      </c>
      <c r="P26" s="2894">
        <v>112.6192884403641</v>
      </c>
      <c r="Q26" s="2894">
        <v>104.13782793558148</v>
      </c>
      <c r="R26" s="2894">
        <v>63.887465418522169</v>
      </c>
      <c r="S26" s="2895">
        <v>72.83757522824537</v>
      </c>
    </row>
    <row r="27" spans="1:58" ht="15" customHeight="1">
      <c r="A27" s="2270">
        <v>41214</v>
      </c>
      <c r="B27" s="2893">
        <v>47.428242419528395</v>
      </c>
      <c r="C27" s="2894">
        <v>54.931343367680732</v>
      </c>
      <c r="D27" s="2894">
        <v>96.14107360345875</v>
      </c>
      <c r="E27" s="2894">
        <v>142.7213795572624</v>
      </c>
      <c r="F27" s="2894">
        <v>106.73815344791061</v>
      </c>
      <c r="G27" s="2894">
        <v>108.69907245516895</v>
      </c>
      <c r="H27" s="2894">
        <v>91.056639828227603</v>
      </c>
      <c r="I27" s="2894">
        <v>130.56914396127493</v>
      </c>
      <c r="J27" s="2894">
        <v>23.063012553674579</v>
      </c>
      <c r="K27" s="2894">
        <v>139.20217473600323</v>
      </c>
      <c r="L27" s="2894">
        <v>83.455486052924215</v>
      </c>
      <c r="M27" s="2894">
        <v>56.243391305300626</v>
      </c>
      <c r="N27" s="2894">
        <v>356.78790180606546</v>
      </c>
      <c r="O27" s="2894">
        <v>64.658483879791575</v>
      </c>
      <c r="P27" s="2894">
        <v>100.82623525785182</v>
      </c>
      <c r="Q27" s="2894">
        <v>109.93675154217846</v>
      </c>
      <c r="R27" s="2894">
        <v>68.835265935475803</v>
      </c>
      <c r="S27" s="2895">
        <v>105.58758905753518</v>
      </c>
    </row>
    <row r="28" spans="1:58" ht="15" customHeight="1" thickBot="1">
      <c r="A28" s="2896">
        <v>41244</v>
      </c>
      <c r="B28" s="2897">
        <v>49.007023451628633</v>
      </c>
      <c r="C28" s="2898">
        <v>53.559949047873836</v>
      </c>
      <c r="D28" s="2898">
        <v>92.033966102932524</v>
      </c>
      <c r="E28" s="2898">
        <v>179.23289070116056</v>
      </c>
      <c r="F28" s="2898">
        <v>127.8771407984468</v>
      </c>
      <c r="G28" s="2898">
        <v>106.90084730891436</v>
      </c>
      <c r="H28" s="2898">
        <v>86.963264524227299</v>
      </c>
      <c r="I28" s="2898">
        <v>114.35654000668795</v>
      </c>
      <c r="J28" s="2898">
        <v>76.198649916355677</v>
      </c>
      <c r="K28" s="2898">
        <v>89.566249923994249</v>
      </c>
      <c r="L28" s="2898">
        <v>106.85359576402553</v>
      </c>
      <c r="M28" s="2898">
        <v>38.611277522058863</v>
      </c>
      <c r="N28" s="2898">
        <v>244.25673183566349</v>
      </c>
      <c r="O28" s="2898">
        <v>71.537178150534231</v>
      </c>
      <c r="P28" s="2898">
        <v>103.49359633840764</v>
      </c>
      <c r="Q28" s="2898">
        <v>115.05879890209592</v>
      </c>
      <c r="R28" s="2898">
        <v>49.565786730887744</v>
      </c>
      <c r="S28" s="2899">
        <v>99.61852425210887</v>
      </c>
    </row>
    <row r="29" spans="1:58" ht="15.75">
      <c r="A29" s="2270">
        <v>41275</v>
      </c>
      <c r="B29" s="2890">
        <v>100.08522012080219</v>
      </c>
      <c r="C29" s="2891">
        <v>146.78211272327829</v>
      </c>
      <c r="D29" s="2891">
        <v>89.34251977268876</v>
      </c>
      <c r="E29" s="2891">
        <v>118.09933027849129</v>
      </c>
      <c r="F29" s="2891">
        <v>93.647803229870746</v>
      </c>
      <c r="G29" s="2891">
        <v>130.22803271203907</v>
      </c>
      <c r="H29" s="2891">
        <v>346.12268951243078</v>
      </c>
      <c r="I29" s="2891">
        <v>143.10304533035944</v>
      </c>
      <c r="J29" s="2891">
        <v>84.824802311431782</v>
      </c>
      <c r="K29" s="2891">
        <v>105.12379087738877</v>
      </c>
      <c r="L29" s="2891">
        <v>123.45454966530696</v>
      </c>
      <c r="M29" s="2891">
        <v>49.937363711795427</v>
      </c>
      <c r="N29" s="2891">
        <v>152.17180418106764</v>
      </c>
      <c r="O29" s="2891">
        <v>128.93205220003753</v>
      </c>
      <c r="P29" s="2891">
        <v>96.242391255648982</v>
      </c>
      <c r="Q29" s="2891">
        <v>111.37106724045951</v>
      </c>
      <c r="R29" s="2891">
        <v>95.318683689121514</v>
      </c>
      <c r="S29" s="2892">
        <v>122.06153088794206</v>
      </c>
      <c r="AM29" s="2900"/>
      <c r="AN29" s="2900"/>
      <c r="AO29" s="2900"/>
      <c r="AP29" s="2900"/>
      <c r="AQ29" s="2900"/>
      <c r="AR29" s="2900"/>
      <c r="AS29" s="2900"/>
      <c r="AT29" s="2900"/>
      <c r="AU29" s="2900"/>
      <c r="AV29" s="2900"/>
      <c r="AW29" s="2900"/>
      <c r="AX29" s="2900"/>
      <c r="AY29" s="2900"/>
      <c r="AZ29" s="2900"/>
      <c r="BA29" s="2900"/>
      <c r="BB29" s="2900"/>
      <c r="BC29" s="2900"/>
      <c r="BD29" s="2900"/>
      <c r="BE29" s="2900"/>
      <c r="BF29" s="2900"/>
    </row>
    <row r="30" spans="1:58" ht="15.75">
      <c r="A30" s="2270">
        <v>41306</v>
      </c>
      <c r="B30" s="2893">
        <v>79.256942288396047</v>
      </c>
      <c r="C30" s="2894">
        <v>124.58539883562429</v>
      </c>
      <c r="D30" s="2894">
        <v>87.70171914893389</v>
      </c>
      <c r="E30" s="2894">
        <v>126.67160634411732</v>
      </c>
      <c r="F30" s="2894">
        <v>84.014458073838611</v>
      </c>
      <c r="G30" s="2894">
        <v>157.71961299802965</v>
      </c>
      <c r="H30" s="2894">
        <v>201.21256419521686</v>
      </c>
      <c r="I30" s="2894">
        <v>246.23947445153144</v>
      </c>
      <c r="J30" s="2894">
        <v>91.347821496346839</v>
      </c>
      <c r="K30" s="2894">
        <v>137.469418412377</v>
      </c>
      <c r="L30" s="2894">
        <v>91.323954541363975</v>
      </c>
      <c r="M30" s="2894">
        <v>56.164161929369961</v>
      </c>
      <c r="N30" s="2894">
        <v>112.89237625937274</v>
      </c>
      <c r="O30" s="2894">
        <v>103.64275733223327</v>
      </c>
      <c r="P30" s="2894">
        <v>104.44362674527869</v>
      </c>
      <c r="Q30" s="2894">
        <v>96.787547471577412</v>
      </c>
      <c r="R30" s="2894">
        <v>136.64133481359084</v>
      </c>
      <c r="S30" s="2895">
        <v>119.66193034257597</v>
      </c>
      <c r="AM30" s="2900"/>
      <c r="AN30" s="2900"/>
      <c r="AO30" s="2900"/>
      <c r="AP30" s="2900"/>
      <c r="AQ30" s="2900"/>
      <c r="AR30" s="2900"/>
      <c r="AS30" s="2900"/>
      <c r="AT30" s="2900"/>
      <c r="AU30" s="2900"/>
      <c r="AV30" s="2900"/>
      <c r="AW30" s="2900"/>
      <c r="AX30" s="2900"/>
      <c r="AY30" s="2900"/>
      <c r="AZ30" s="2900"/>
      <c r="BA30" s="2900"/>
      <c r="BB30" s="2900"/>
      <c r="BC30" s="2900"/>
      <c r="BD30" s="2900"/>
      <c r="BE30" s="2900"/>
    </row>
    <row r="31" spans="1:58" ht="15.75">
      <c r="A31" s="2270">
        <v>41334</v>
      </c>
      <c r="B31" s="2893">
        <v>83.602556056691924</v>
      </c>
      <c r="C31" s="2894">
        <v>139.49354377955544</v>
      </c>
      <c r="D31" s="2894">
        <v>92.494567299605706</v>
      </c>
      <c r="E31" s="2894">
        <v>106.9018089479034</v>
      </c>
      <c r="F31" s="2894">
        <v>78.385055019277829</v>
      </c>
      <c r="G31" s="2894">
        <v>81.559390087813071</v>
      </c>
      <c r="H31" s="2894">
        <v>173.81652743361201</v>
      </c>
      <c r="I31" s="2894">
        <v>186.58228291167606</v>
      </c>
      <c r="J31" s="2894">
        <v>113.78372638184324</v>
      </c>
      <c r="K31" s="2894">
        <v>143.41443430874867</v>
      </c>
      <c r="L31" s="2894">
        <v>117.51831360926315</v>
      </c>
      <c r="M31" s="2894">
        <v>40.864798252535437</v>
      </c>
      <c r="N31" s="2894">
        <v>110.19395189985204</v>
      </c>
      <c r="O31" s="2894">
        <v>90.852683767188665</v>
      </c>
      <c r="P31" s="2894">
        <v>120.86997594470839</v>
      </c>
      <c r="Q31" s="2894">
        <v>86.188461936448945</v>
      </c>
      <c r="R31" s="2894">
        <v>118.83858429525813</v>
      </c>
      <c r="S31" s="2895">
        <v>114.37646976797539</v>
      </c>
      <c r="AM31" s="2900"/>
      <c r="AN31" s="2900"/>
      <c r="AO31" s="2900"/>
      <c r="AP31" s="2900"/>
      <c r="AQ31" s="2900"/>
      <c r="AR31" s="2900"/>
      <c r="AS31" s="2900"/>
      <c r="AT31" s="2900"/>
      <c r="AU31" s="2900"/>
      <c r="AV31" s="2900"/>
      <c r="AW31" s="2900"/>
      <c r="AX31" s="2900"/>
      <c r="AY31" s="2900"/>
      <c r="AZ31" s="2900"/>
      <c r="BA31" s="2900"/>
      <c r="BB31" s="2900"/>
      <c r="BC31" s="2900"/>
      <c r="BD31" s="2900"/>
      <c r="BE31" s="2900"/>
    </row>
    <row r="32" spans="1:58" ht="15.75">
      <c r="A32" s="2270">
        <v>41365</v>
      </c>
      <c r="B32" s="2901">
        <v>85.462160912444403</v>
      </c>
      <c r="C32" s="2902">
        <v>235.53299431174136</v>
      </c>
      <c r="D32" s="2902">
        <v>115.00134601283858</v>
      </c>
      <c r="E32" s="2902">
        <v>124.88792336830869</v>
      </c>
      <c r="F32" s="2902">
        <v>68.193405118755038</v>
      </c>
      <c r="G32" s="2902">
        <v>165.73097228796027</v>
      </c>
      <c r="H32" s="2902">
        <v>239.32315857156578</v>
      </c>
      <c r="I32" s="2902">
        <v>102.74342368448848</v>
      </c>
      <c r="J32" s="2902">
        <v>34.361143050567492</v>
      </c>
      <c r="K32" s="2902">
        <v>104.47900737692078</v>
      </c>
      <c r="L32" s="2902">
        <v>135.47660270746874</v>
      </c>
      <c r="M32" s="2902">
        <v>39.847636017835256</v>
      </c>
      <c r="N32" s="2902">
        <v>229.98263057074291</v>
      </c>
      <c r="O32" s="2902">
        <v>49.088287591171209</v>
      </c>
      <c r="P32" s="2902">
        <v>104.6462762239633</v>
      </c>
      <c r="Q32" s="2902">
        <v>73.900620355777676</v>
      </c>
      <c r="R32" s="2902">
        <v>70.395000325479486</v>
      </c>
      <c r="S32" s="2903">
        <v>112.28467678484215</v>
      </c>
      <c r="AM32" s="2900"/>
      <c r="AN32" s="2900"/>
      <c r="AO32" s="2900"/>
      <c r="AP32" s="2900"/>
      <c r="AQ32" s="2900"/>
      <c r="AR32" s="2900"/>
      <c r="AS32" s="2900"/>
      <c r="AT32" s="2900"/>
      <c r="AU32" s="2900"/>
      <c r="AV32" s="2900"/>
      <c r="AW32" s="2900"/>
      <c r="AX32" s="2900"/>
      <c r="AY32" s="2900"/>
      <c r="AZ32" s="2900"/>
      <c r="BA32" s="2900"/>
      <c r="BB32" s="2900"/>
      <c r="BC32" s="2900"/>
      <c r="BD32" s="2900"/>
      <c r="BE32" s="2900"/>
    </row>
    <row r="33" spans="1:57" ht="15.75">
      <c r="A33" s="2270">
        <v>41395</v>
      </c>
      <c r="B33" s="2901">
        <v>81.039880111223567</v>
      </c>
      <c r="C33" s="2902">
        <v>146.02322336739729</v>
      </c>
      <c r="D33" s="2902">
        <v>77.9061060162704</v>
      </c>
      <c r="E33" s="2902">
        <v>90.651244938880055</v>
      </c>
      <c r="F33" s="2902">
        <v>95.391590499444675</v>
      </c>
      <c r="G33" s="2902">
        <v>93.328048746054407</v>
      </c>
      <c r="H33" s="2902">
        <v>214.39439334729525</v>
      </c>
      <c r="I33" s="2902">
        <v>85.680635246986341</v>
      </c>
      <c r="J33" s="2902">
        <v>40.199490246818236</v>
      </c>
      <c r="K33" s="2902">
        <v>118.36449836509328</v>
      </c>
      <c r="L33" s="2902">
        <v>55.373401761527482</v>
      </c>
      <c r="M33" s="2902">
        <v>48.186652058282036</v>
      </c>
      <c r="N33" s="2902">
        <v>325.41073103969791</v>
      </c>
      <c r="O33" s="2902">
        <v>88.334417687817179</v>
      </c>
      <c r="P33" s="2902">
        <v>101.90763532773035</v>
      </c>
      <c r="Q33" s="2902">
        <v>108.35878590268797</v>
      </c>
      <c r="R33" s="2902">
        <v>79.615536501965508</v>
      </c>
      <c r="S33" s="2903">
        <v>134.83999191623201</v>
      </c>
      <c r="AM33" s="2900"/>
      <c r="AN33" s="2900"/>
      <c r="AO33" s="2900"/>
      <c r="AP33" s="2900"/>
      <c r="AQ33" s="2900"/>
      <c r="AR33" s="2900"/>
      <c r="AS33" s="2900"/>
      <c r="AT33" s="2900"/>
      <c r="AU33" s="2900"/>
      <c r="AV33" s="2900"/>
      <c r="AW33" s="2900"/>
      <c r="AX33" s="2900"/>
      <c r="AY33" s="2900"/>
      <c r="AZ33" s="2900"/>
      <c r="BA33" s="2900"/>
      <c r="BB33" s="2900"/>
      <c r="BC33" s="2900"/>
      <c r="BD33" s="2900"/>
      <c r="BE33" s="2900"/>
    </row>
    <row r="34" spans="1:57" ht="15.75">
      <c r="A34" s="2270">
        <v>41426</v>
      </c>
      <c r="B34" s="2901">
        <v>78.004974528429486</v>
      </c>
      <c r="C34" s="2902">
        <v>113.11935112117962</v>
      </c>
      <c r="D34" s="2902">
        <v>87.132103829294351</v>
      </c>
      <c r="E34" s="2902">
        <v>111.87105420495209</v>
      </c>
      <c r="F34" s="2902">
        <v>107.26672318437593</v>
      </c>
      <c r="G34" s="2902">
        <v>147.93774002670975</v>
      </c>
      <c r="H34" s="2902">
        <v>168.69299246216698</v>
      </c>
      <c r="I34" s="2902">
        <v>95.924075941877774</v>
      </c>
      <c r="J34" s="2902">
        <v>64.694511963189711</v>
      </c>
      <c r="K34" s="2902">
        <v>132.04853842753892</v>
      </c>
      <c r="L34" s="2902">
        <v>151.69055549983858</v>
      </c>
      <c r="M34" s="2902">
        <v>36.442182002730853</v>
      </c>
      <c r="N34" s="2902">
        <v>282.81593839781516</v>
      </c>
      <c r="O34" s="2902">
        <v>90.323267296420951</v>
      </c>
      <c r="P34" s="2902">
        <v>97.096342209763577</v>
      </c>
      <c r="Q34" s="2902">
        <v>82.697310284732666</v>
      </c>
      <c r="R34" s="2902">
        <v>58.638350234482637</v>
      </c>
      <c r="S34" s="2903">
        <v>138.39317633312902</v>
      </c>
      <c r="AM34" s="2900"/>
      <c r="AN34" s="2900"/>
      <c r="AO34" s="2900"/>
      <c r="AP34" s="2900"/>
      <c r="AQ34" s="2900"/>
      <c r="AR34" s="2900"/>
      <c r="AS34" s="2900"/>
      <c r="AT34" s="2900"/>
      <c r="AU34" s="2900"/>
      <c r="AV34" s="2900"/>
      <c r="AW34" s="2900"/>
      <c r="AX34" s="2900"/>
      <c r="AY34" s="2900"/>
      <c r="AZ34" s="2900"/>
      <c r="BA34" s="2900"/>
      <c r="BB34" s="2900"/>
      <c r="BC34" s="2900"/>
      <c r="BD34" s="2900"/>
      <c r="BE34" s="2900"/>
    </row>
    <row r="35" spans="1:57" ht="15.75">
      <c r="A35" s="2270">
        <v>41456</v>
      </c>
      <c r="B35" s="2890">
        <v>74.32783126011185</v>
      </c>
      <c r="C35" s="2891">
        <v>140.3519073478484</v>
      </c>
      <c r="D35" s="2891">
        <v>85.053196469147125</v>
      </c>
      <c r="E35" s="2891">
        <v>115.68934737422644</v>
      </c>
      <c r="F35" s="2891">
        <v>91.892838268036513</v>
      </c>
      <c r="G35" s="2891">
        <v>81.517403422238516</v>
      </c>
      <c r="H35" s="2891">
        <v>142.86568118932794</v>
      </c>
      <c r="I35" s="2891">
        <v>78.532101984527699</v>
      </c>
      <c r="J35" s="2891">
        <v>54.283082772541533</v>
      </c>
      <c r="K35" s="2891">
        <v>133.5651858880193</v>
      </c>
      <c r="L35" s="2891">
        <v>94.484971222935641</v>
      </c>
      <c r="M35" s="2891">
        <v>38.088614746195248</v>
      </c>
      <c r="N35" s="2891">
        <v>133.83523570349496</v>
      </c>
      <c r="O35" s="2891">
        <v>74.695011329984339</v>
      </c>
      <c r="P35" s="2891">
        <v>89.988972977451397</v>
      </c>
      <c r="Q35" s="2891">
        <v>103.45514091902859</v>
      </c>
      <c r="R35" s="2891">
        <v>78.01564726532213</v>
      </c>
      <c r="S35" s="2895">
        <v>101.90320477871498</v>
      </c>
      <c r="AM35" s="2900"/>
      <c r="AN35" s="2900"/>
      <c r="AO35" s="2900"/>
      <c r="AP35" s="2900"/>
      <c r="AQ35" s="2900"/>
      <c r="AR35" s="2900"/>
      <c r="AS35" s="2900"/>
      <c r="AT35" s="2900"/>
      <c r="AU35" s="2900"/>
      <c r="AV35" s="2900"/>
      <c r="AW35" s="2900"/>
      <c r="AX35" s="2900"/>
      <c r="AY35" s="2900"/>
      <c r="AZ35" s="2900"/>
      <c r="BA35" s="2900"/>
      <c r="BB35" s="2900"/>
      <c r="BC35" s="2900"/>
      <c r="BD35" s="2900"/>
      <c r="BE35" s="2900"/>
    </row>
    <row r="36" spans="1:57" ht="15.75">
      <c r="A36" s="2270">
        <v>41487</v>
      </c>
      <c r="B36" s="2893">
        <v>62.318091904357189</v>
      </c>
      <c r="C36" s="2894">
        <v>117.49569660185981</v>
      </c>
      <c r="D36" s="2894">
        <v>107.43040686663407</v>
      </c>
      <c r="E36" s="2894">
        <v>112.12122510407848</v>
      </c>
      <c r="F36" s="2894">
        <v>106.94792072254207</v>
      </c>
      <c r="G36" s="2894">
        <v>45.32960350893029</v>
      </c>
      <c r="H36" s="2894">
        <v>157.36519749402586</v>
      </c>
      <c r="I36" s="2894">
        <v>81.021377969937475</v>
      </c>
      <c r="J36" s="2894">
        <v>64.377317109079542</v>
      </c>
      <c r="K36" s="2894">
        <v>175.48769934473148</v>
      </c>
      <c r="L36" s="2894">
        <v>39.884026729586822</v>
      </c>
      <c r="M36" s="2894">
        <v>34.339552818218408</v>
      </c>
      <c r="N36" s="2894">
        <v>102.83115742453646</v>
      </c>
      <c r="O36" s="2894">
        <v>59.484856308822629</v>
      </c>
      <c r="P36" s="2894">
        <v>84.475577337383314</v>
      </c>
      <c r="Q36" s="2894">
        <v>90.09575743689129</v>
      </c>
      <c r="R36" s="2894">
        <v>106.45204667823637</v>
      </c>
      <c r="S36" s="2895">
        <v>89.472164204074787</v>
      </c>
      <c r="AM36" s="2900"/>
      <c r="AN36" s="2900"/>
      <c r="AO36" s="2900"/>
      <c r="AP36" s="2900"/>
      <c r="AQ36" s="2900"/>
      <c r="AR36" s="2900"/>
      <c r="AS36" s="2900"/>
      <c r="AT36" s="2900"/>
      <c r="AU36" s="2900"/>
      <c r="AV36" s="2900"/>
      <c r="AW36" s="2900"/>
      <c r="AX36" s="2900"/>
      <c r="AY36" s="2900"/>
      <c r="AZ36" s="2900"/>
      <c r="BA36" s="2900"/>
      <c r="BB36" s="2900"/>
      <c r="BC36" s="2900"/>
      <c r="BD36" s="2900"/>
      <c r="BE36" s="2900"/>
    </row>
    <row r="37" spans="1:57" ht="15.75">
      <c r="A37" s="2270">
        <v>41518</v>
      </c>
      <c r="B37" s="2893">
        <v>96.13040250321842</v>
      </c>
      <c r="C37" s="2894">
        <v>160.50994109464582</v>
      </c>
      <c r="D37" s="2894">
        <v>122.16637958749669</v>
      </c>
      <c r="E37" s="2894">
        <v>118.43706619416569</v>
      </c>
      <c r="F37" s="2894">
        <v>91.582217138373039</v>
      </c>
      <c r="G37" s="2894">
        <v>101.33624788889146</v>
      </c>
      <c r="H37" s="2894">
        <v>164.37653183769976</v>
      </c>
      <c r="I37" s="2894">
        <v>56.040839510594346</v>
      </c>
      <c r="J37" s="2894">
        <v>50.579591584658445</v>
      </c>
      <c r="K37" s="2894">
        <v>114.24858161895006</v>
      </c>
      <c r="L37" s="2894">
        <v>68.575679870274257</v>
      </c>
      <c r="M37" s="2894">
        <v>40.278672344097068</v>
      </c>
      <c r="N37" s="2894">
        <v>97.192114701444439</v>
      </c>
      <c r="O37" s="2894">
        <v>74.772397073847316</v>
      </c>
      <c r="P37" s="2894">
        <v>86.152698507813838</v>
      </c>
      <c r="Q37" s="2894">
        <v>116.33650142077936</v>
      </c>
      <c r="R37" s="2894">
        <v>108.15694823007473</v>
      </c>
      <c r="S37" s="2895">
        <v>111.59773364435802</v>
      </c>
      <c r="AM37" s="2900"/>
      <c r="AN37" s="2900"/>
      <c r="AO37" s="2900"/>
      <c r="AP37" s="2900"/>
      <c r="AQ37" s="2900"/>
      <c r="AR37" s="2900"/>
      <c r="AS37" s="2900"/>
      <c r="AT37" s="2900"/>
      <c r="AU37" s="2900"/>
      <c r="AV37" s="2900"/>
      <c r="AW37" s="2900"/>
      <c r="AX37" s="2900"/>
      <c r="AY37" s="2900"/>
      <c r="AZ37" s="2900"/>
      <c r="BA37" s="2900"/>
      <c r="BB37" s="2900"/>
      <c r="BC37" s="2900"/>
      <c r="BD37" s="2900"/>
      <c r="BE37" s="2900"/>
    </row>
    <row r="38" spans="1:57" ht="15.75">
      <c r="A38" s="2270">
        <v>41548</v>
      </c>
      <c r="B38" s="2904">
        <v>47.428242419528395</v>
      </c>
      <c r="C38" s="2905">
        <v>54.931343367680732</v>
      </c>
      <c r="D38" s="2905">
        <v>96.14107360345875</v>
      </c>
      <c r="E38" s="2905">
        <v>141.20066345970784</v>
      </c>
      <c r="F38" s="2905">
        <v>126.47405597189456</v>
      </c>
      <c r="G38" s="2905">
        <v>108.67103055412018</v>
      </c>
      <c r="H38" s="2905">
        <v>91.056639828227603</v>
      </c>
      <c r="I38" s="2905">
        <v>135.72252416681252</v>
      </c>
      <c r="J38" s="2905">
        <v>23.103284087772519</v>
      </c>
      <c r="K38" s="2905">
        <v>139.21262919853626</v>
      </c>
      <c r="L38" s="2905">
        <v>83.518510294824509</v>
      </c>
      <c r="M38" s="2905">
        <v>56.246341048647977</v>
      </c>
      <c r="N38" s="2905">
        <v>356.78790180606546</v>
      </c>
      <c r="O38" s="2905">
        <v>64.653723956109431</v>
      </c>
      <c r="P38" s="2905">
        <v>101.0462145903689</v>
      </c>
      <c r="Q38" s="2905">
        <v>109.93675154217846</v>
      </c>
      <c r="R38" s="2905">
        <v>68.835265935475803</v>
      </c>
      <c r="S38" s="2906">
        <v>108.82115028350556</v>
      </c>
    </row>
    <row r="39" spans="1:57" ht="15.75">
      <c r="A39" s="2270">
        <v>41579</v>
      </c>
      <c r="B39" s="2904">
        <v>79.256942288396047</v>
      </c>
      <c r="C39" s="2905">
        <v>124.58539883562429</v>
      </c>
      <c r="D39" s="2905">
        <v>87.70171914893389</v>
      </c>
      <c r="E39" s="2905">
        <v>126.67160401345394</v>
      </c>
      <c r="F39" s="2905">
        <v>84.012993330738922</v>
      </c>
      <c r="G39" s="2905">
        <v>157.71961299802965</v>
      </c>
      <c r="H39" s="2905">
        <v>201.21256419521686</v>
      </c>
      <c r="I39" s="2905">
        <v>246.23947445153144</v>
      </c>
      <c r="J39" s="2905">
        <v>91.347821496346839</v>
      </c>
      <c r="K39" s="2905">
        <v>137.469418412377</v>
      </c>
      <c r="L39" s="2905">
        <v>91.323954541363975</v>
      </c>
      <c r="M39" s="2905">
        <v>56.164161929369961</v>
      </c>
      <c r="N39" s="2905">
        <v>112.89237625937274</v>
      </c>
      <c r="O39" s="2905">
        <v>103.64275733223327</v>
      </c>
      <c r="P39" s="2905">
        <v>104.44362674527869</v>
      </c>
      <c r="Q39" s="2905">
        <v>96.787547471577412</v>
      </c>
      <c r="R39" s="2905">
        <v>136.64133481359084</v>
      </c>
      <c r="S39" s="2907">
        <v>119.66163802622675</v>
      </c>
    </row>
    <row r="40" spans="1:57" ht="16.5" thickBot="1">
      <c r="A40" s="2896">
        <v>41609</v>
      </c>
      <c r="B40" s="2908">
        <v>41.533236017998568</v>
      </c>
      <c r="C40" s="2909">
        <v>58.813646187973355</v>
      </c>
      <c r="D40" s="2909">
        <v>70.817428680365296</v>
      </c>
      <c r="E40" s="2909">
        <v>109.84554222698763</v>
      </c>
      <c r="F40" s="2909">
        <v>71.224113723791319</v>
      </c>
      <c r="G40" s="2909">
        <v>108.44548324123227</v>
      </c>
      <c r="H40" s="2909">
        <v>151.06832322118919</v>
      </c>
      <c r="I40" s="2909">
        <v>127.51477538604436</v>
      </c>
      <c r="J40" s="2909">
        <v>58.316524685814045</v>
      </c>
      <c r="K40" s="2909">
        <v>113.73028758343007</v>
      </c>
      <c r="L40" s="2909">
        <v>132.01298330465622</v>
      </c>
      <c r="M40" s="2909">
        <v>42.145526528005028</v>
      </c>
      <c r="N40" s="2909">
        <v>179.84046731008979</v>
      </c>
      <c r="O40" s="2909">
        <v>73.424350751318642</v>
      </c>
      <c r="P40" s="2909">
        <v>99.003522068731456</v>
      </c>
      <c r="Q40" s="2909">
        <v>82.252127649125285</v>
      </c>
      <c r="R40" s="2909">
        <v>75.408523057367859</v>
      </c>
      <c r="S40" s="2910">
        <v>104.33559055271404</v>
      </c>
    </row>
    <row r="41" spans="1:57" ht="15.75">
      <c r="A41" s="2285">
        <v>41640</v>
      </c>
      <c r="B41" s="2911">
        <v>62.71</v>
      </c>
      <c r="C41" s="2912">
        <v>55.68</v>
      </c>
      <c r="D41" s="2912">
        <v>91.63</v>
      </c>
      <c r="E41" s="2912">
        <v>156.62</v>
      </c>
      <c r="F41" s="2912">
        <v>35.86</v>
      </c>
      <c r="G41" s="2912">
        <v>122.62</v>
      </c>
      <c r="H41" s="2912">
        <v>119.17</v>
      </c>
      <c r="I41" s="2912">
        <v>93.7</v>
      </c>
      <c r="J41" s="2912">
        <v>40.49</v>
      </c>
      <c r="K41" s="2912">
        <v>138.21</v>
      </c>
      <c r="L41" s="2912">
        <v>86.13</v>
      </c>
      <c r="M41" s="2912">
        <v>46.05</v>
      </c>
      <c r="N41" s="2912">
        <v>331.03</v>
      </c>
      <c r="O41" s="2912">
        <v>41.55</v>
      </c>
      <c r="P41" s="2912">
        <v>113.89</v>
      </c>
      <c r="Q41" s="2912">
        <v>104.14</v>
      </c>
      <c r="R41" s="2912">
        <v>63.89</v>
      </c>
      <c r="S41" s="2913">
        <v>101.39</v>
      </c>
    </row>
    <row r="42" spans="1:57" ht="15.75">
      <c r="A42" s="2270">
        <v>41671</v>
      </c>
      <c r="B42" s="2914">
        <v>49.01</v>
      </c>
      <c r="C42" s="2915">
        <v>53.56</v>
      </c>
      <c r="D42" s="2915">
        <v>92.03</v>
      </c>
      <c r="E42" s="2915">
        <v>184.58</v>
      </c>
      <c r="F42" s="2915">
        <v>58.13</v>
      </c>
      <c r="G42" s="2915">
        <v>106.89</v>
      </c>
      <c r="H42" s="2915">
        <v>86.96</v>
      </c>
      <c r="I42" s="2915">
        <v>121.77</v>
      </c>
      <c r="J42" s="2915">
        <v>76.2</v>
      </c>
      <c r="K42" s="2915">
        <v>89.68</v>
      </c>
      <c r="L42" s="2915">
        <v>106.95</v>
      </c>
      <c r="M42" s="2915">
        <v>38.61</v>
      </c>
      <c r="N42" s="2915">
        <v>244.26</v>
      </c>
      <c r="O42" s="2915">
        <v>74.02</v>
      </c>
      <c r="P42" s="2915">
        <v>105.24</v>
      </c>
      <c r="Q42" s="2915">
        <v>115.06</v>
      </c>
      <c r="R42" s="2915">
        <v>49.57</v>
      </c>
      <c r="S42" s="2916">
        <v>104.22</v>
      </c>
    </row>
    <row r="43" spans="1:57" ht="15.75">
      <c r="A43" s="2270">
        <v>41699</v>
      </c>
      <c r="B43" s="2914">
        <v>34.840000000000003</v>
      </c>
      <c r="C43" s="2915">
        <v>64.69</v>
      </c>
      <c r="D43" s="2915">
        <v>78.03</v>
      </c>
      <c r="E43" s="2915">
        <v>128.32</v>
      </c>
      <c r="F43" s="2915">
        <v>46.15</v>
      </c>
      <c r="G43" s="2915">
        <v>133.94999999999999</v>
      </c>
      <c r="H43" s="2915">
        <v>107.69</v>
      </c>
      <c r="I43" s="2915">
        <v>102.78</v>
      </c>
      <c r="J43" s="2915">
        <v>37.549999999999997</v>
      </c>
      <c r="K43" s="2915">
        <v>99.04</v>
      </c>
      <c r="L43" s="2915">
        <v>86.39</v>
      </c>
      <c r="M43" s="2915">
        <v>55.81</v>
      </c>
      <c r="N43" s="2915">
        <v>237.09</v>
      </c>
      <c r="O43" s="2915">
        <v>73.52</v>
      </c>
      <c r="P43" s="2915">
        <v>116</v>
      </c>
      <c r="Q43" s="2915">
        <v>186.67</v>
      </c>
      <c r="R43" s="2915">
        <v>74.239999999999995</v>
      </c>
      <c r="S43" s="2916">
        <v>103.75</v>
      </c>
    </row>
    <row r="44" spans="1:57" ht="15.75">
      <c r="A44" s="2270">
        <v>41730</v>
      </c>
      <c r="B44" s="2904">
        <v>103.70110687004575</v>
      </c>
      <c r="C44" s="2905">
        <v>67.139482906967601</v>
      </c>
      <c r="D44" s="2905">
        <v>127.92258267668227</v>
      </c>
      <c r="E44" s="2905">
        <v>170.67475239215477</v>
      </c>
      <c r="F44" s="2905">
        <v>96.022897303110156</v>
      </c>
      <c r="G44" s="2905">
        <v>109.87593822918053</v>
      </c>
      <c r="H44" s="2905">
        <v>96.613345009242792</v>
      </c>
      <c r="I44" s="2905">
        <v>77.27290115238138</v>
      </c>
      <c r="J44" s="2905">
        <v>47.281390201419242</v>
      </c>
      <c r="K44" s="2905">
        <v>92.819624208862137</v>
      </c>
      <c r="L44" s="2905">
        <v>124.8339526491999</v>
      </c>
      <c r="M44" s="2905">
        <v>43.802822493888904</v>
      </c>
      <c r="N44" s="2905">
        <v>102.1975308401216</v>
      </c>
      <c r="O44" s="2905">
        <v>70.864101453055653</v>
      </c>
      <c r="P44" s="2905">
        <v>66.428072083577945</v>
      </c>
      <c r="Q44" s="2905">
        <v>95.914249948745194</v>
      </c>
      <c r="R44" s="2905">
        <v>68.720091248615645</v>
      </c>
      <c r="S44" s="2907">
        <v>109.82411345947544</v>
      </c>
    </row>
    <row r="45" spans="1:57" ht="15.75">
      <c r="A45" s="2270">
        <v>41760</v>
      </c>
      <c r="B45" s="2904">
        <v>52.972768642957583</v>
      </c>
      <c r="C45" s="2905">
        <v>41.002489781947617</v>
      </c>
      <c r="D45" s="2905">
        <v>76.780796490641222</v>
      </c>
      <c r="E45" s="2905">
        <v>178.99134030172758</v>
      </c>
      <c r="F45" s="2905">
        <v>56.415241794072578</v>
      </c>
      <c r="G45" s="2905">
        <v>88.518807335470996</v>
      </c>
      <c r="H45" s="2905">
        <v>114.99257044584836</v>
      </c>
      <c r="I45" s="2905">
        <v>94.023140609363423</v>
      </c>
      <c r="J45" s="2905">
        <v>30.559011588723678</v>
      </c>
      <c r="K45" s="2905">
        <v>72.428592799669843</v>
      </c>
      <c r="L45" s="2905">
        <v>55.247473767477928</v>
      </c>
      <c r="M45" s="2905">
        <v>46.090514269047155</v>
      </c>
      <c r="N45" s="2905">
        <v>118.87383817873427</v>
      </c>
      <c r="O45" s="2905">
        <v>49.044147511336476</v>
      </c>
      <c r="P45" s="2905">
        <v>67.516501559727971</v>
      </c>
      <c r="Q45" s="2905">
        <v>77.826386240702959</v>
      </c>
      <c r="R45" s="2905">
        <v>43.389028914874942</v>
      </c>
      <c r="S45" s="2907">
        <v>89.855758134198012</v>
      </c>
    </row>
    <row r="46" spans="1:57" ht="15.75">
      <c r="A46" s="2270">
        <v>41791</v>
      </c>
      <c r="B46" s="2904">
        <v>110.29934995220898</v>
      </c>
      <c r="C46" s="2905">
        <v>106.02405805390079</v>
      </c>
      <c r="D46" s="2905">
        <v>107.75946414595998</v>
      </c>
      <c r="E46" s="2905">
        <v>161.32725914593445</v>
      </c>
      <c r="F46" s="2905">
        <v>52.136132978098537</v>
      </c>
      <c r="G46" s="2905">
        <v>152.81623303332182</v>
      </c>
      <c r="H46" s="2905">
        <v>96.470673117875194</v>
      </c>
      <c r="I46" s="2905">
        <v>53.24353730670569</v>
      </c>
      <c r="J46" s="2905">
        <v>30.331030593335562</v>
      </c>
      <c r="K46" s="2905">
        <v>116.45372788609889</v>
      </c>
      <c r="L46" s="2905">
        <v>168.39748744023336</v>
      </c>
      <c r="M46" s="2905">
        <v>45.932078038509687</v>
      </c>
      <c r="N46" s="2905">
        <v>102.8781663045867</v>
      </c>
      <c r="O46" s="2905">
        <v>73.102544636997948</v>
      </c>
      <c r="P46" s="2905">
        <v>65.656618448681385</v>
      </c>
      <c r="Q46" s="2905">
        <v>107.38110671130876</v>
      </c>
      <c r="R46" s="2905">
        <v>95.259648583094929</v>
      </c>
      <c r="S46" s="2907">
        <v>95.758421128419883</v>
      </c>
    </row>
    <row r="47" spans="1:57" ht="15.75">
      <c r="A47" s="2270">
        <v>41821</v>
      </c>
      <c r="B47" s="2904">
        <v>65.48181391633581</v>
      </c>
      <c r="C47" s="2905">
        <v>133.57049177262999</v>
      </c>
      <c r="D47" s="2905">
        <v>86.731758776616545</v>
      </c>
      <c r="E47" s="2905">
        <v>119.79299701654695</v>
      </c>
      <c r="F47" s="2905">
        <v>74.051187034109361</v>
      </c>
      <c r="G47" s="2905">
        <v>107.46731891378154</v>
      </c>
      <c r="H47" s="2905">
        <v>106.66036275212163</v>
      </c>
      <c r="I47" s="2905">
        <v>87.493881861195447</v>
      </c>
      <c r="J47" s="2905">
        <v>35.01768162551808</v>
      </c>
      <c r="K47" s="2905">
        <v>130.38726031564948</v>
      </c>
      <c r="L47" s="2905">
        <v>147.3218843036893</v>
      </c>
      <c r="M47" s="2905">
        <v>48.820734017874365</v>
      </c>
      <c r="N47" s="2905">
        <v>134.84372391767499</v>
      </c>
      <c r="O47" s="2905">
        <v>85.203388281535126</v>
      </c>
      <c r="P47" s="2905">
        <v>60.95469329310292</v>
      </c>
      <c r="Q47" s="2905">
        <v>109.4295739769572</v>
      </c>
      <c r="R47" s="2905">
        <v>95.645585314212695</v>
      </c>
      <c r="S47" s="2907">
        <v>107.58402669614514</v>
      </c>
    </row>
    <row r="48" spans="1:57" ht="15.75">
      <c r="A48" s="2270">
        <v>41852</v>
      </c>
      <c r="B48" s="2904">
        <v>69.267659810214326</v>
      </c>
      <c r="C48" s="2905">
        <v>147.90473110403423</v>
      </c>
      <c r="D48" s="2905">
        <v>86.465814814320922</v>
      </c>
      <c r="E48" s="2905">
        <v>174.42789300533929</v>
      </c>
      <c r="F48" s="2905">
        <v>65.624150617150008</v>
      </c>
      <c r="G48" s="2905">
        <v>82.820377712946097</v>
      </c>
      <c r="H48" s="2905">
        <v>46.933193288959842</v>
      </c>
      <c r="I48" s="2905">
        <v>30.409958831634576</v>
      </c>
      <c r="J48" s="2905">
        <v>37.054316480730535</v>
      </c>
      <c r="K48" s="2905">
        <v>103.97314146133093</v>
      </c>
      <c r="L48" s="2905">
        <v>111.90340370668099</v>
      </c>
      <c r="M48" s="2905">
        <v>41.268751582271953</v>
      </c>
      <c r="N48" s="2905">
        <v>109.75804495490044</v>
      </c>
      <c r="O48" s="2905">
        <v>53.515177248073343</v>
      </c>
      <c r="P48" s="2905">
        <v>57.889531474759416</v>
      </c>
      <c r="Q48" s="2905">
        <v>77.073885348163117</v>
      </c>
      <c r="R48" s="2905">
        <v>39.052156117731592</v>
      </c>
      <c r="S48" s="2907">
        <v>95.492271420022462</v>
      </c>
    </row>
    <row r="49" spans="1:19" ht="15.75">
      <c r="A49" s="2270">
        <v>41883</v>
      </c>
      <c r="B49" s="2904">
        <v>110.49541950090054</v>
      </c>
      <c r="C49" s="2905">
        <v>162.8096359302362</v>
      </c>
      <c r="D49" s="2905">
        <v>98.490346067178379</v>
      </c>
      <c r="E49" s="2905">
        <v>134.10618103770625</v>
      </c>
      <c r="F49" s="2905">
        <v>70.899828140352952</v>
      </c>
      <c r="G49" s="2905">
        <v>127.74573151416723</v>
      </c>
      <c r="H49" s="2905">
        <v>113.88200305436038</v>
      </c>
      <c r="I49" s="2905">
        <v>60.308953161761735</v>
      </c>
      <c r="J49" s="2905">
        <v>54.718412422274199</v>
      </c>
      <c r="K49" s="2905">
        <v>120.73066334797591</v>
      </c>
      <c r="L49" s="2905">
        <v>147.01982090255805</v>
      </c>
      <c r="M49" s="2905">
        <v>39.421645848100567</v>
      </c>
      <c r="N49" s="2905">
        <v>138.90106612872771</v>
      </c>
      <c r="O49" s="2905">
        <v>84.263912735092319</v>
      </c>
      <c r="P49" s="2905">
        <v>63.358141518263203</v>
      </c>
      <c r="Q49" s="2905">
        <v>96.981205216423362</v>
      </c>
      <c r="R49" s="2905">
        <v>65.182365877232101</v>
      </c>
      <c r="S49" s="2907">
        <v>107.95773463258018</v>
      </c>
    </row>
    <row r="50" spans="1:19" ht="15.75">
      <c r="A50" s="2270">
        <v>41913</v>
      </c>
      <c r="B50" s="2917">
        <v>131.30000000000001</v>
      </c>
      <c r="C50" s="2918">
        <v>160.26</v>
      </c>
      <c r="D50" s="2918">
        <v>146.27000000000001</v>
      </c>
      <c r="E50" s="2918">
        <v>165.33</v>
      </c>
      <c r="F50" s="2918">
        <v>58.22</v>
      </c>
      <c r="G50" s="2918">
        <v>164.21</v>
      </c>
      <c r="H50" s="2918">
        <v>174.38</v>
      </c>
      <c r="I50" s="2918">
        <v>83.31</v>
      </c>
      <c r="J50" s="2918">
        <v>69.319999999999993</v>
      </c>
      <c r="K50" s="2918">
        <v>129.5</v>
      </c>
      <c r="L50" s="2918">
        <v>128.22</v>
      </c>
      <c r="M50" s="2918">
        <v>76.319999999999993</v>
      </c>
      <c r="N50" s="2918">
        <v>157.28</v>
      </c>
      <c r="O50" s="2918">
        <v>108.02</v>
      </c>
      <c r="P50" s="2918">
        <v>84.95</v>
      </c>
      <c r="Q50" s="2918">
        <v>106.24</v>
      </c>
      <c r="R50" s="2918">
        <v>68.349999999999994</v>
      </c>
      <c r="S50" s="2919">
        <v>116.67</v>
      </c>
    </row>
    <row r="51" spans="1:19" ht="15.75">
      <c r="A51" s="2270">
        <v>41944</v>
      </c>
      <c r="B51" s="2904">
        <v>128.36000000000001</v>
      </c>
      <c r="C51" s="2905">
        <v>151.97999999999999</v>
      </c>
      <c r="D51" s="2905">
        <v>132.99</v>
      </c>
      <c r="E51" s="2905">
        <v>146.54</v>
      </c>
      <c r="F51" s="2905">
        <v>61.76</v>
      </c>
      <c r="G51" s="2905">
        <v>133.41</v>
      </c>
      <c r="H51" s="2905">
        <v>164.21</v>
      </c>
      <c r="I51" s="2905">
        <v>87.31</v>
      </c>
      <c r="J51" s="2905">
        <v>80.98</v>
      </c>
      <c r="K51" s="2905">
        <v>104.17</v>
      </c>
      <c r="L51" s="2905">
        <v>136.22999999999999</v>
      </c>
      <c r="M51" s="2905">
        <v>63.46</v>
      </c>
      <c r="N51" s="2905">
        <v>156.41999999999999</v>
      </c>
      <c r="O51" s="2905">
        <v>98.14</v>
      </c>
      <c r="P51" s="2905">
        <v>85.13</v>
      </c>
      <c r="Q51" s="2905">
        <v>96.84</v>
      </c>
      <c r="R51" s="2905">
        <v>86.53</v>
      </c>
      <c r="S51" s="2907">
        <v>110.12</v>
      </c>
    </row>
    <row r="52" spans="1:19" ht="16.5" thickBot="1">
      <c r="A52" s="2896">
        <v>41974</v>
      </c>
      <c r="B52" s="2920">
        <v>85.105702244275179</v>
      </c>
      <c r="C52" s="2921">
        <v>124.94381884677104</v>
      </c>
      <c r="D52" s="2921">
        <v>129.13144290762543</v>
      </c>
      <c r="E52" s="2921">
        <v>128.52528755068678</v>
      </c>
      <c r="F52" s="2921">
        <v>59.752412944287926</v>
      </c>
      <c r="G52" s="2921">
        <v>103.30696619391628</v>
      </c>
      <c r="H52" s="2921">
        <v>129.9135680814226</v>
      </c>
      <c r="I52" s="2921">
        <v>74.466745217647727</v>
      </c>
      <c r="J52" s="2921">
        <v>84.602582812395241</v>
      </c>
      <c r="K52" s="2921">
        <v>157.35552212348367</v>
      </c>
      <c r="L52" s="2921">
        <v>126.48281414563381</v>
      </c>
      <c r="M52" s="2921">
        <v>64.740921703462789</v>
      </c>
      <c r="N52" s="2921">
        <v>112.95863059783382</v>
      </c>
      <c r="O52" s="2921">
        <v>97.787696871626665</v>
      </c>
      <c r="P52" s="2921">
        <v>80.808621888196811</v>
      </c>
      <c r="Q52" s="2921">
        <v>85.936982606679607</v>
      </c>
      <c r="R52" s="2921">
        <v>89.430432513927968</v>
      </c>
      <c r="S52" s="2922">
        <v>98.788979033431985</v>
      </c>
    </row>
    <row r="53" spans="1:19" ht="15.75">
      <c r="A53" s="2270">
        <v>42019</v>
      </c>
      <c r="B53" s="2917">
        <v>134.57246995743773</v>
      </c>
      <c r="C53" s="2918">
        <v>137.31222479763684</v>
      </c>
      <c r="D53" s="2918">
        <v>132.96416677573367</v>
      </c>
      <c r="E53" s="2918">
        <v>166.61515969960402</v>
      </c>
      <c r="F53" s="2918">
        <v>56.711355827396574</v>
      </c>
      <c r="G53" s="2918">
        <v>157.91194001127019</v>
      </c>
      <c r="H53" s="2918">
        <v>220.06733117024285</v>
      </c>
      <c r="I53" s="2918">
        <v>131.53375986423396</v>
      </c>
      <c r="J53" s="2918">
        <v>93.353139735010501</v>
      </c>
      <c r="K53" s="2918">
        <v>132.24995751917024</v>
      </c>
      <c r="L53" s="2918">
        <v>206.50724786976079</v>
      </c>
      <c r="M53" s="2918">
        <v>64.386729933450312</v>
      </c>
      <c r="N53" s="2918">
        <v>249.03483471723985</v>
      </c>
      <c r="O53" s="2918">
        <v>114.96755091020161</v>
      </c>
      <c r="P53" s="2918">
        <v>92.591110626664801</v>
      </c>
      <c r="Q53" s="2918">
        <v>111.50297173797439</v>
      </c>
      <c r="R53" s="2918">
        <v>89.63032848523207</v>
      </c>
      <c r="S53" s="2923">
        <v>101.8987063230522</v>
      </c>
    </row>
    <row r="54" spans="1:19" ht="15.75">
      <c r="A54" s="2270">
        <v>42050</v>
      </c>
      <c r="B54" s="2917">
        <v>120.08472623906161</v>
      </c>
      <c r="C54" s="2918">
        <v>153.84925565387081</v>
      </c>
      <c r="D54" s="2918">
        <v>138.74916225902481</v>
      </c>
      <c r="E54" s="2918">
        <v>159.40831598904694</v>
      </c>
      <c r="F54" s="2918">
        <v>54.267241939517127</v>
      </c>
      <c r="G54" s="2918">
        <v>145.27378146343116</v>
      </c>
      <c r="H54" s="2918">
        <v>211.12960301787331</v>
      </c>
      <c r="I54" s="2918">
        <v>137.16924480682485</v>
      </c>
      <c r="J54" s="2918">
        <v>83.128245866932517</v>
      </c>
      <c r="K54" s="2918">
        <v>134.60108529288505</v>
      </c>
      <c r="L54" s="2918">
        <v>216.818357394766</v>
      </c>
      <c r="M54" s="2918">
        <v>65.602833740561479</v>
      </c>
      <c r="N54" s="2918">
        <v>260.51859620492797</v>
      </c>
      <c r="O54" s="2918">
        <v>94.994601285144995</v>
      </c>
      <c r="P54" s="2918">
        <v>101.70454193659677</v>
      </c>
      <c r="Q54" s="2918">
        <v>100.53483395052724</v>
      </c>
      <c r="R54" s="2918">
        <v>95.567039562752626</v>
      </c>
      <c r="S54" s="2919">
        <v>100.19825320948172</v>
      </c>
    </row>
    <row r="55" spans="1:19" ht="15.75">
      <c r="A55" s="2270">
        <v>42078</v>
      </c>
      <c r="B55" s="2924">
        <v>139.15663544101582</v>
      </c>
      <c r="C55" s="2925">
        <v>163.76648817886738</v>
      </c>
      <c r="D55" s="2925">
        <v>141.38734105936373</v>
      </c>
      <c r="E55" s="2925">
        <v>156.23393044873038</v>
      </c>
      <c r="F55" s="2925">
        <v>63.703048058940084</v>
      </c>
      <c r="G55" s="2925">
        <v>135.44878263814635</v>
      </c>
      <c r="H55" s="2925">
        <v>212.5322328407936</v>
      </c>
      <c r="I55" s="2925">
        <v>134.37714343931319</v>
      </c>
      <c r="J55" s="2925">
        <v>88.988261365851315</v>
      </c>
      <c r="K55" s="2925">
        <v>131.00907783269767</v>
      </c>
      <c r="L55" s="2925">
        <v>195.16623269801272</v>
      </c>
      <c r="M55" s="2925">
        <v>59.018227290896121</v>
      </c>
      <c r="N55" s="2925">
        <v>258.78616883650278</v>
      </c>
      <c r="O55" s="2925">
        <v>98.356761374344842</v>
      </c>
      <c r="P55" s="2925">
        <v>83.751938442587047</v>
      </c>
      <c r="Q55" s="2925">
        <v>99.981404313212678</v>
      </c>
      <c r="R55" s="2925">
        <v>95.875041826689483</v>
      </c>
      <c r="S55" s="2926">
        <v>101.78937617013284</v>
      </c>
    </row>
    <row r="56" spans="1:19" ht="15.75">
      <c r="A56" s="2270">
        <v>42109</v>
      </c>
      <c r="B56" s="2904">
        <v>217.96410010476598</v>
      </c>
      <c r="C56" s="2904">
        <v>193.48549670341129</v>
      </c>
      <c r="D56" s="2904">
        <v>116.56602306133462</v>
      </c>
      <c r="E56" s="2904">
        <v>129.48656068973065</v>
      </c>
      <c r="F56" s="2904">
        <v>62.064831357846664</v>
      </c>
      <c r="G56" s="2904">
        <v>141.57674958917102</v>
      </c>
      <c r="H56" s="2904">
        <v>422.88129306461411</v>
      </c>
      <c r="I56" s="2904">
        <v>261.22825027301991</v>
      </c>
      <c r="J56" s="2904">
        <v>81.908539632304965</v>
      </c>
      <c r="K56" s="2904">
        <v>135.0246704974856</v>
      </c>
      <c r="L56" s="2904">
        <v>412.54107324288424</v>
      </c>
      <c r="M56" s="2904">
        <v>72.505506706186253</v>
      </c>
      <c r="N56" s="2904">
        <v>232.04471582105285</v>
      </c>
      <c r="O56" s="2904">
        <v>166.32950499354504</v>
      </c>
      <c r="P56" s="2904">
        <v>93.715250801263664</v>
      </c>
      <c r="Q56" s="2904">
        <v>85.553759467427298</v>
      </c>
      <c r="R56" s="2904">
        <v>115.59522090339127</v>
      </c>
      <c r="S56" s="2906">
        <v>101.36518655307549</v>
      </c>
    </row>
    <row r="57" spans="1:19" ht="15.75">
      <c r="A57" s="2270">
        <v>42139</v>
      </c>
      <c r="B57" s="2904">
        <v>127.06989509352387</v>
      </c>
      <c r="C57" s="2904">
        <v>211.10395880548657</v>
      </c>
      <c r="D57" s="2904">
        <v>115.39983960438218</v>
      </c>
      <c r="E57" s="2904">
        <v>139.40114223614273</v>
      </c>
      <c r="F57" s="2904">
        <v>88.900881371766829</v>
      </c>
      <c r="G57" s="2904">
        <v>156.5343537859884</v>
      </c>
      <c r="H57" s="2904">
        <v>369.12120634292859</v>
      </c>
      <c r="I57" s="2904">
        <v>278.95967198697815</v>
      </c>
      <c r="J57" s="2904">
        <v>82.971385049043064</v>
      </c>
      <c r="K57" s="2904">
        <v>149.52645246278772</v>
      </c>
      <c r="L57" s="2904">
        <v>524.85965269246799</v>
      </c>
      <c r="M57" s="2904">
        <v>77.872571506064347</v>
      </c>
      <c r="N57" s="2904">
        <v>216.36647860138746</v>
      </c>
      <c r="O57" s="2904">
        <v>188.51151405427629</v>
      </c>
      <c r="P57" s="2904">
        <v>89.516929872048877</v>
      </c>
      <c r="Q57" s="2904">
        <v>95.801592808874716</v>
      </c>
      <c r="R57" s="2904">
        <v>145.41751859740469</v>
      </c>
      <c r="S57" s="2906">
        <v>105.62180820379548</v>
      </c>
    </row>
    <row r="58" spans="1:19" ht="15.75">
      <c r="A58" s="2270">
        <v>42170</v>
      </c>
      <c r="B58" s="2927">
        <v>172.467504873102</v>
      </c>
      <c r="C58" s="2927">
        <v>214.73091888329145</v>
      </c>
      <c r="D58" s="2927">
        <v>111.44564499253261</v>
      </c>
      <c r="E58" s="2927">
        <v>134.23363627136007</v>
      </c>
      <c r="F58" s="2927">
        <v>68.551184014303885</v>
      </c>
      <c r="G58" s="2927">
        <v>157.90570798833056</v>
      </c>
      <c r="H58" s="2927">
        <v>317.8402963074933</v>
      </c>
      <c r="I58" s="2927">
        <v>354.47017592368491</v>
      </c>
      <c r="J58" s="2927">
        <v>90.973249173472965</v>
      </c>
      <c r="K58" s="2927">
        <v>126.03895593122756</v>
      </c>
      <c r="L58" s="2927">
        <v>431.17640599371424</v>
      </c>
      <c r="M58" s="2927">
        <v>75.300058622935438</v>
      </c>
      <c r="N58" s="2927">
        <v>396.18013777405901</v>
      </c>
      <c r="O58" s="2927">
        <v>175.72082724824602</v>
      </c>
      <c r="P58" s="2927">
        <v>99.382335242367702</v>
      </c>
      <c r="Q58" s="2927">
        <v>92.295616075443505</v>
      </c>
      <c r="R58" s="2927">
        <v>165.87790055211283</v>
      </c>
      <c r="S58" s="2928">
        <v>103.9204003537053</v>
      </c>
    </row>
    <row r="59" spans="1:19" ht="15.75">
      <c r="A59" s="2270">
        <v>42200</v>
      </c>
      <c r="B59" s="2927">
        <v>228.73693686020835</v>
      </c>
      <c r="C59" s="2927">
        <v>224.15101593270089</v>
      </c>
      <c r="D59" s="2927">
        <v>105.07649037544371</v>
      </c>
      <c r="E59" s="2927">
        <v>190.36637925875772</v>
      </c>
      <c r="F59" s="2927">
        <v>71.081570571363031</v>
      </c>
      <c r="G59" s="2927">
        <v>144.24963691354699</v>
      </c>
      <c r="H59" s="2927">
        <v>307.44280945050593</v>
      </c>
      <c r="I59" s="2927">
        <v>224.74301746579192</v>
      </c>
      <c r="J59" s="2927">
        <v>87.720112871628146</v>
      </c>
      <c r="K59" s="2927">
        <v>134.62492194636067</v>
      </c>
      <c r="L59" s="2927">
        <v>281.73990421493602</v>
      </c>
      <c r="M59" s="2927">
        <v>94.462701606073168</v>
      </c>
      <c r="N59" s="2927">
        <v>101.72042404434633</v>
      </c>
      <c r="O59" s="2927">
        <v>171.27117230639095</v>
      </c>
      <c r="P59" s="2927">
        <v>83.324591657128138</v>
      </c>
      <c r="Q59" s="2927">
        <v>90.502035668926339</v>
      </c>
      <c r="R59" s="2927">
        <v>115.40245211654813</v>
      </c>
      <c r="S59" s="2928">
        <v>106.01387876994721</v>
      </c>
    </row>
    <row r="60" spans="1:19" ht="15.75">
      <c r="A60" s="2270">
        <v>42231</v>
      </c>
      <c r="B60" s="2927">
        <v>219.37335801027905</v>
      </c>
      <c r="C60" s="2927">
        <v>253.22559979430409</v>
      </c>
      <c r="D60" s="2927">
        <v>111.96611960350815</v>
      </c>
      <c r="E60" s="2927">
        <v>215.03057296688928</v>
      </c>
      <c r="F60" s="2927">
        <v>70.577528589808423</v>
      </c>
      <c r="G60" s="2927">
        <v>142.34599808451435</v>
      </c>
      <c r="H60" s="2927">
        <v>281.59808360339161</v>
      </c>
      <c r="I60" s="2927">
        <v>270.1471954490649</v>
      </c>
      <c r="J60" s="2927">
        <v>95.770307547021986</v>
      </c>
      <c r="K60" s="2927">
        <v>125.73523670295002</v>
      </c>
      <c r="L60" s="2927">
        <v>337.7124699674257</v>
      </c>
      <c r="M60" s="2927">
        <v>99.570643610782071</v>
      </c>
      <c r="N60" s="2927">
        <v>86.073874394355514</v>
      </c>
      <c r="O60" s="2927">
        <v>169.34375786909703</v>
      </c>
      <c r="P60" s="2927">
        <v>94.266634516429278</v>
      </c>
      <c r="Q60" s="2927">
        <v>89.252725744853748</v>
      </c>
      <c r="R60" s="2927">
        <v>111.71932678414602</v>
      </c>
      <c r="S60" s="2928">
        <v>104.06535566166765</v>
      </c>
    </row>
    <row r="61" spans="1:19" ht="15.75">
      <c r="A61" s="2270">
        <v>42262</v>
      </c>
      <c r="B61" s="2927">
        <v>237.80442006494019</v>
      </c>
      <c r="C61" s="2927">
        <v>257.12719739173497</v>
      </c>
      <c r="D61" s="2927">
        <v>115.38286615616062</v>
      </c>
      <c r="E61" s="2927">
        <v>194.87688448487575</v>
      </c>
      <c r="F61" s="2927">
        <v>77.677242159442912</v>
      </c>
      <c r="G61" s="2927">
        <v>144.88435646387353</v>
      </c>
      <c r="H61" s="2927">
        <v>321.14373275923123</v>
      </c>
      <c r="I61" s="2927">
        <v>247.14138951055992</v>
      </c>
      <c r="J61" s="2927">
        <v>94.515846142034249</v>
      </c>
      <c r="K61" s="2927">
        <v>127.40678928236125</v>
      </c>
      <c r="L61" s="2927">
        <v>324.64345424897465</v>
      </c>
      <c r="M61" s="2927">
        <v>95.23353032527011</v>
      </c>
      <c r="N61" s="2927">
        <v>91.671613705816455</v>
      </c>
      <c r="O61" s="2927">
        <v>187.22610025679472</v>
      </c>
      <c r="P61" s="2927">
        <v>85.532812953336375</v>
      </c>
      <c r="Q61" s="2927">
        <v>92.191055455828447</v>
      </c>
      <c r="R61" s="2927">
        <v>99.175540262890593</v>
      </c>
      <c r="S61" s="2928">
        <v>105.01133602423202</v>
      </c>
    </row>
    <row r="62" spans="1:19" ht="15.75">
      <c r="A62" s="2270">
        <v>42292</v>
      </c>
      <c r="B62" s="2927">
        <v>330.62777560589376</v>
      </c>
      <c r="C62" s="2927">
        <v>316.86199331151954</v>
      </c>
      <c r="D62" s="2927">
        <v>100.91569218897425</v>
      </c>
      <c r="E62" s="2927">
        <v>189.64371241646171</v>
      </c>
      <c r="F62" s="2927">
        <v>71.952334661697165</v>
      </c>
      <c r="G62" s="2927">
        <v>115.97774331602673</v>
      </c>
      <c r="H62" s="2927">
        <v>203.01927385076607</v>
      </c>
      <c r="I62" s="2927">
        <v>216.03350589540918</v>
      </c>
      <c r="J62" s="2927">
        <v>82.311505787656401</v>
      </c>
      <c r="K62" s="2927">
        <v>116.15072482324938</v>
      </c>
      <c r="L62" s="2927">
        <v>290.0107109885854</v>
      </c>
      <c r="M62" s="2927">
        <v>92.90855110310379</v>
      </c>
      <c r="N62" s="2927">
        <v>103.74531443582961</v>
      </c>
      <c r="O62" s="2927">
        <v>164.15030335620906</v>
      </c>
      <c r="P62" s="2927">
        <v>87.474812291053738</v>
      </c>
      <c r="Q62" s="2927">
        <v>98.436589292441255</v>
      </c>
      <c r="R62" s="2927">
        <v>103.28700765333807</v>
      </c>
      <c r="S62" s="2928">
        <v>103.02241346487837</v>
      </c>
    </row>
    <row r="63" spans="1:19" ht="15.75">
      <c r="A63" s="2270">
        <v>42323</v>
      </c>
      <c r="B63" s="2927">
        <v>289.03959102421311</v>
      </c>
      <c r="C63" s="2927">
        <v>343.76534940917452</v>
      </c>
      <c r="D63" s="2927">
        <v>102.87627835072837</v>
      </c>
      <c r="E63" s="2927">
        <v>199.78389368560426</v>
      </c>
      <c r="F63" s="2927">
        <v>71.779544954855538</v>
      </c>
      <c r="G63" s="2927">
        <v>135.07213212610159</v>
      </c>
      <c r="H63" s="2927">
        <v>242.11124897626104</v>
      </c>
      <c r="I63" s="2927">
        <v>268.98597337037631</v>
      </c>
      <c r="J63" s="2927">
        <v>107.20294646512025</v>
      </c>
      <c r="K63" s="2927">
        <v>119.64450141930581</v>
      </c>
      <c r="L63" s="2927">
        <v>264.70501786950257</v>
      </c>
      <c r="M63" s="2927">
        <v>96.671092644896632</v>
      </c>
      <c r="N63" s="2927">
        <v>126.76932952431757</v>
      </c>
      <c r="O63" s="2927">
        <v>187.22668651324125</v>
      </c>
      <c r="P63" s="2927">
        <v>97.870913368897504</v>
      </c>
      <c r="Q63" s="2927">
        <v>95.445392014900207</v>
      </c>
      <c r="R63" s="2927">
        <v>113.59889107149495</v>
      </c>
      <c r="S63" s="2928">
        <v>102.28260858757339</v>
      </c>
    </row>
    <row r="64" spans="1:19" ht="16.5" thickBot="1">
      <c r="A64" s="2896">
        <v>42353</v>
      </c>
      <c r="B64" s="2908">
        <v>227.41766647304985</v>
      </c>
      <c r="C64" s="2908">
        <v>295.79914381954904</v>
      </c>
      <c r="D64" s="2908">
        <v>104.31775795756728</v>
      </c>
      <c r="E64" s="2908">
        <v>186.81806136259885</v>
      </c>
      <c r="F64" s="2908">
        <v>74.725302360723504</v>
      </c>
      <c r="G64" s="2908">
        <v>124.46366202412914</v>
      </c>
      <c r="H64" s="2908">
        <v>291.33738495562443</v>
      </c>
      <c r="I64" s="2908">
        <v>275.96097674803758</v>
      </c>
      <c r="J64" s="2908">
        <v>97.819156844080666</v>
      </c>
      <c r="K64" s="2908">
        <v>133.4595494088247</v>
      </c>
      <c r="L64" s="2908">
        <v>273.45328526492978</v>
      </c>
      <c r="M64" s="2908">
        <v>83.39791166592245</v>
      </c>
      <c r="N64" s="2908">
        <v>82.797582571200849</v>
      </c>
      <c r="O64" s="2908">
        <v>184.43830060129474</v>
      </c>
      <c r="P64" s="2908">
        <v>93.302601816367087</v>
      </c>
      <c r="Q64" s="2908">
        <v>98.78501487051399</v>
      </c>
      <c r="R64" s="2908">
        <v>97.809945535490073</v>
      </c>
      <c r="S64" s="2929">
        <v>100.6123600986969</v>
      </c>
    </row>
    <row r="65" spans="1:19" ht="15.75">
      <c r="A65" s="2270">
        <v>42385</v>
      </c>
      <c r="B65" s="2917">
        <v>329.53707746913443</v>
      </c>
      <c r="C65" s="2918">
        <v>466.60018029869076</v>
      </c>
      <c r="D65" s="2918">
        <v>104.50051391983679</v>
      </c>
      <c r="E65" s="2918">
        <v>170.53481263384705</v>
      </c>
      <c r="F65" s="2918">
        <v>74.038252801341315</v>
      </c>
      <c r="G65" s="2918">
        <v>124.88202521855447</v>
      </c>
      <c r="H65" s="2918">
        <v>260.89108371604692</v>
      </c>
      <c r="I65" s="2918">
        <v>199.77265113580731</v>
      </c>
      <c r="J65" s="2918">
        <v>143.22640804733675</v>
      </c>
      <c r="K65" s="2918">
        <v>121.6143887870887</v>
      </c>
      <c r="L65" s="2918">
        <v>210.34274650741574</v>
      </c>
      <c r="M65" s="2918">
        <v>94.412266899436275</v>
      </c>
      <c r="N65" s="2918">
        <v>186.97971615320165</v>
      </c>
      <c r="O65" s="2918">
        <v>193.142067288585</v>
      </c>
      <c r="P65" s="2918">
        <v>92.404040136810934</v>
      </c>
      <c r="Q65" s="2918">
        <v>104.24926762236608</v>
      </c>
      <c r="R65" s="2918">
        <v>132.24073397469166</v>
      </c>
      <c r="S65" s="2919">
        <v>94.47166326142478</v>
      </c>
    </row>
    <row r="66" spans="1:19" ht="15.75">
      <c r="A66" s="2270">
        <v>42416</v>
      </c>
      <c r="B66" s="2917">
        <v>285.82204950529911</v>
      </c>
      <c r="C66" s="2918">
        <v>461.803769496413</v>
      </c>
      <c r="D66" s="2918">
        <v>105.6209151600624</v>
      </c>
      <c r="E66" s="2918">
        <v>194.25916573029713</v>
      </c>
      <c r="F66" s="2918">
        <v>76.483214302842299</v>
      </c>
      <c r="G66" s="2918">
        <v>125.05741399312602</v>
      </c>
      <c r="H66" s="2918">
        <v>260.05598602570899</v>
      </c>
      <c r="I66" s="2918">
        <v>225.01153127785904</v>
      </c>
      <c r="J66" s="2918">
        <v>169.72155707217289</v>
      </c>
      <c r="K66" s="2918">
        <v>119.35905084609404</v>
      </c>
      <c r="L66" s="2918">
        <v>231.3049620297783</v>
      </c>
      <c r="M66" s="2918">
        <v>95.996263567835044</v>
      </c>
      <c r="N66" s="2918">
        <v>240.33063354273509</v>
      </c>
      <c r="O66" s="2918">
        <v>202.51527161453029</v>
      </c>
      <c r="P66" s="2918">
        <v>103.49890680023097</v>
      </c>
      <c r="Q66" s="2918">
        <v>99.315984528367935</v>
      </c>
      <c r="R66" s="2918">
        <v>137.18981875946236</v>
      </c>
      <c r="S66" s="2919">
        <v>100.16895892160437</v>
      </c>
    </row>
    <row r="67" spans="1:19" ht="15.75">
      <c r="A67" s="2270">
        <v>42445</v>
      </c>
      <c r="B67" s="2918">
        <v>226.10949642267144</v>
      </c>
      <c r="C67" s="2918">
        <v>405.19201682313894</v>
      </c>
      <c r="D67" s="2918">
        <v>110.58394139972256</v>
      </c>
      <c r="E67" s="2918">
        <v>193.69949014994049</v>
      </c>
      <c r="F67" s="2918">
        <v>73.093051600165992</v>
      </c>
      <c r="G67" s="2918">
        <v>124.50083187970171</v>
      </c>
      <c r="H67" s="2918">
        <v>283.51799209723646</v>
      </c>
      <c r="I67" s="2918">
        <v>202.29463435173818</v>
      </c>
      <c r="J67" s="2918">
        <v>134.18419707802701</v>
      </c>
      <c r="K67" s="2918">
        <v>112.76772396786822</v>
      </c>
      <c r="L67" s="2918">
        <v>218.66835903825987</v>
      </c>
      <c r="M67" s="2918">
        <v>107.70278738455545</v>
      </c>
      <c r="N67" s="2918">
        <v>227.18575131537042</v>
      </c>
      <c r="O67" s="2918">
        <v>202.21114479100243</v>
      </c>
      <c r="P67" s="2918">
        <v>106.64396974736421</v>
      </c>
      <c r="Q67" s="2918">
        <v>99.411540743791932</v>
      </c>
      <c r="R67" s="2918">
        <v>115.95885598029732</v>
      </c>
      <c r="S67" s="2918">
        <v>83.844545522520804</v>
      </c>
    </row>
    <row r="68" spans="1:19" ht="15.75">
      <c r="A68" s="2270">
        <v>42476</v>
      </c>
      <c r="B68" s="2918">
        <v>154.66259544056044</v>
      </c>
      <c r="C68" s="2918">
        <v>382.04394795087183</v>
      </c>
      <c r="D68" s="2918">
        <v>85.215104207592773</v>
      </c>
      <c r="E68" s="2918">
        <v>147.34638514974401</v>
      </c>
      <c r="F68" s="2918">
        <v>65.582137117943105</v>
      </c>
      <c r="G68" s="2918">
        <v>120.2320817955282</v>
      </c>
      <c r="H68" s="2918">
        <v>296.88297480716341</v>
      </c>
      <c r="I68" s="2918">
        <v>196.89963874230966</v>
      </c>
      <c r="J68" s="2918">
        <v>109.65927140864258</v>
      </c>
      <c r="K68" s="2918">
        <v>147.34552785087624</v>
      </c>
      <c r="L68" s="2918">
        <v>217.16376338904274</v>
      </c>
      <c r="M68" s="2918">
        <v>102.68987525099413</v>
      </c>
      <c r="N68" s="2918">
        <v>186.82756251840641</v>
      </c>
      <c r="O68" s="2918">
        <v>236.48851732151911</v>
      </c>
      <c r="P68" s="2918">
        <v>80.070025617929971</v>
      </c>
      <c r="Q68" s="2918">
        <v>111.99360455803632</v>
      </c>
      <c r="R68" s="2918">
        <v>119.15953554402611</v>
      </c>
      <c r="S68" s="2918">
        <v>84.175677677051368</v>
      </c>
    </row>
    <row r="69" spans="1:19" ht="15.75">
      <c r="A69" s="2270">
        <v>42506</v>
      </c>
      <c r="B69" s="2918">
        <v>184.07875102085828</v>
      </c>
      <c r="C69" s="2918">
        <v>417.13313113948993</v>
      </c>
      <c r="D69" s="2918">
        <v>100.81867429519964</v>
      </c>
      <c r="E69" s="2918">
        <v>135.69380561374294</v>
      </c>
      <c r="F69" s="2918">
        <v>61.977942610315665</v>
      </c>
      <c r="G69" s="2918">
        <v>137.86369297617836</v>
      </c>
      <c r="H69" s="2918">
        <v>337.36128405922625</v>
      </c>
      <c r="I69" s="2918">
        <v>242.9992227838143</v>
      </c>
      <c r="J69" s="2918">
        <v>156.09630992460839</v>
      </c>
      <c r="K69" s="2918">
        <v>152.93223109927442</v>
      </c>
      <c r="L69" s="2918">
        <v>289.47935126110292</v>
      </c>
      <c r="M69" s="2918">
        <v>103.95564952404983</v>
      </c>
      <c r="N69" s="2918">
        <v>197.39617718595179</v>
      </c>
      <c r="O69" s="2918">
        <v>253.79208108942609</v>
      </c>
      <c r="P69" s="2918">
        <v>90.136682177732695</v>
      </c>
      <c r="Q69" s="2918">
        <v>118.27709860689306</v>
      </c>
      <c r="R69" s="2918">
        <v>117.20200456129746</v>
      </c>
      <c r="S69" s="2918">
        <v>80.994905879358441</v>
      </c>
    </row>
    <row r="70" spans="1:19" ht="15.75">
      <c r="A70" s="2270">
        <v>42537</v>
      </c>
      <c r="B70" s="2918">
        <v>198.52583490727315</v>
      </c>
      <c r="C70" s="2918">
        <v>467.10817245456201</v>
      </c>
      <c r="D70" s="2918">
        <v>101.14800182182961</v>
      </c>
      <c r="E70" s="2918">
        <v>128.38437592819449</v>
      </c>
      <c r="F70" s="2918">
        <v>64.121340139520626</v>
      </c>
      <c r="G70" s="2918">
        <v>176.39238172676843</v>
      </c>
      <c r="H70" s="2918">
        <v>361.73711394271652</v>
      </c>
      <c r="I70" s="2918">
        <v>221.64135928842811</v>
      </c>
      <c r="J70" s="2918">
        <v>137.25997107727187</v>
      </c>
      <c r="K70" s="2918">
        <v>184.42385083893166</v>
      </c>
      <c r="L70" s="2918">
        <v>343.62824501330766</v>
      </c>
      <c r="M70" s="2918">
        <v>108.63375442863928</v>
      </c>
      <c r="N70" s="2918">
        <v>205.37370807500034</v>
      </c>
      <c r="O70" s="2918">
        <v>250.95544067824451</v>
      </c>
      <c r="P70" s="2918">
        <v>117.68989895453063</v>
      </c>
      <c r="Q70" s="2918">
        <v>136.38982012375985</v>
      </c>
      <c r="R70" s="2918">
        <v>138.81625396211282</v>
      </c>
      <c r="S70" s="2918">
        <v>77.715001968166561</v>
      </c>
    </row>
    <row r="71" spans="1:19" ht="15.75">
      <c r="A71" s="2270">
        <v>42567</v>
      </c>
      <c r="B71" s="2918">
        <v>157.89628829459386</v>
      </c>
      <c r="C71" s="2918">
        <v>344.45144381023147</v>
      </c>
      <c r="D71" s="2918">
        <v>123.63212038867877</v>
      </c>
      <c r="E71" s="2918">
        <v>136.24869037939854</v>
      </c>
      <c r="F71" s="2918">
        <v>100.32794049387653</v>
      </c>
      <c r="G71" s="2918">
        <v>136.31954124266508</v>
      </c>
      <c r="H71" s="2918">
        <v>328.71115347472198</v>
      </c>
      <c r="I71" s="2918">
        <v>250.11351612184751</v>
      </c>
      <c r="J71" s="2918">
        <v>154.73958947342496</v>
      </c>
      <c r="K71" s="2918">
        <v>166.43462357448371</v>
      </c>
      <c r="L71" s="2918">
        <v>210.65718834732135</v>
      </c>
      <c r="M71" s="2918">
        <v>111.17529753304565</v>
      </c>
      <c r="N71" s="2918">
        <v>145.4558550879733</v>
      </c>
      <c r="O71" s="2918">
        <v>210.72563847356474</v>
      </c>
      <c r="P71" s="2918">
        <v>82.964196615484056</v>
      </c>
      <c r="Q71" s="2918">
        <v>109.06984224581721</v>
      </c>
      <c r="R71" s="2918">
        <v>123.06763412607518</v>
      </c>
      <c r="S71" s="2918">
        <v>84.591094107286565</v>
      </c>
    </row>
    <row r="72" spans="1:19" ht="15.75">
      <c r="A72" s="2930" t="s">
        <v>1879</v>
      </c>
      <c r="B72" s="2918">
        <v>226.42816703558469</v>
      </c>
      <c r="C72" s="2918">
        <v>455.35637833519127</v>
      </c>
      <c r="D72" s="2918">
        <v>113.24031017103451</v>
      </c>
      <c r="E72" s="2918">
        <v>142.01759627685675</v>
      </c>
      <c r="F72" s="2918">
        <v>98.13761561266341</v>
      </c>
      <c r="G72" s="2918">
        <v>164.47335031696869</v>
      </c>
      <c r="H72" s="2918">
        <v>342.62096569512045</v>
      </c>
      <c r="I72" s="2918">
        <v>255.66492731976581</v>
      </c>
      <c r="J72" s="2918">
        <v>141.21067584789549</v>
      </c>
      <c r="K72" s="2918">
        <v>153.90767378643264</v>
      </c>
      <c r="L72" s="2918">
        <v>239.23170936657127</v>
      </c>
      <c r="M72" s="2918">
        <v>108.65889894784699</v>
      </c>
      <c r="N72" s="2918">
        <v>253.47602215115054</v>
      </c>
      <c r="O72" s="2918">
        <v>232.93471962782735</v>
      </c>
      <c r="P72" s="2918">
        <v>85.298232762092539</v>
      </c>
      <c r="Q72" s="2918">
        <v>121.05361793231368</v>
      </c>
      <c r="R72" s="2918">
        <v>142.87182002653992</v>
      </c>
      <c r="S72" s="2918">
        <v>81.903624874388328</v>
      </c>
    </row>
    <row r="73" spans="1:19" ht="15.75">
      <c r="A73" s="2930" t="s">
        <v>1880</v>
      </c>
      <c r="B73" s="2918">
        <v>223.98246449235089</v>
      </c>
      <c r="C73" s="2918">
        <v>420.54651486727562</v>
      </c>
      <c r="D73" s="2918">
        <v>121.79565559321507</v>
      </c>
      <c r="E73" s="2918">
        <v>135.95721803060604</v>
      </c>
      <c r="F73" s="2918">
        <v>92.189387012483024</v>
      </c>
      <c r="G73" s="2918">
        <v>166.004490675993</v>
      </c>
      <c r="H73" s="2918">
        <v>299.19840995643</v>
      </c>
      <c r="I73" s="2918">
        <v>225.05798023685441</v>
      </c>
      <c r="J73" s="2918">
        <v>138.16274277639874</v>
      </c>
      <c r="K73" s="2918">
        <v>165.99909719058675</v>
      </c>
      <c r="L73" s="2918">
        <v>253.33816625733817</v>
      </c>
      <c r="M73" s="2918">
        <v>126.16883034133961</v>
      </c>
      <c r="N73" s="2918">
        <v>157.00213820939334</v>
      </c>
      <c r="O73" s="2918">
        <v>216.96696010344505</v>
      </c>
      <c r="P73" s="2918">
        <v>94.320509834480049</v>
      </c>
      <c r="Q73" s="2918">
        <v>133.65979810911236</v>
      </c>
      <c r="R73" s="2918">
        <v>161.59873641249888</v>
      </c>
      <c r="S73" s="2918">
        <v>81.048145301344448</v>
      </c>
    </row>
    <row r="74" spans="1:19" ht="18">
      <c r="A74" s="2270" t="s">
        <v>1881</v>
      </c>
      <c r="B74" s="2918">
        <v>255.78104991236094</v>
      </c>
      <c r="C74" s="2918">
        <v>287.8887495971826</v>
      </c>
      <c r="D74" s="2918">
        <v>108.34161157339068</v>
      </c>
      <c r="E74" s="2918">
        <v>187.45950222318791</v>
      </c>
      <c r="F74" s="2918">
        <v>88.878147239630863</v>
      </c>
      <c r="G74" s="2918">
        <v>98.825862863782802</v>
      </c>
      <c r="H74" s="2918">
        <v>336.08361691106268</v>
      </c>
      <c r="I74" s="2918">
        <v>240.20778010551126</v>
      </c>
      <c r="J74" s="2918">
        <v>130.47921909938839</v>
      </c>
      <c r="K74" s="2918">
        <v>152.1126474588246</v>
      </c>
      <c r="L74" s="2918">
        <v>201.078494056593</v>
      </c>
      <c r="M74" s="2918">
        <v>80.825900538231949</v>
      </c>
      <c r="N74" s="2918">
        <v>167.16883393549185</v>
      </c>
      <c r="O74" s="2918">
        <v>205.3515207962005</v>
      </c>
      <c r="P74" s="2918">
        <v>106.53513795827287</v>
      </c>
      <c r="Q74" s="2918">
        <v>109.7323106323487</v>
      </c>
      <c r="R74" s="2918">
        <v>132.08482037212363</v>
      </c>
      <c r="S74" s="2918">
        <v>98.493104149497768</v>
      </c>
    </row>
    <row r="75" spans="1:19" ht="18">
      <c r="A75" s="2270" t="s">
        <v>1882</v>
      </c>
      <c r="B75" s="2918">
        <v>244.95341737704047</v>
      </c>
      <c r="C75" s="2918">
        <v>338.80084965925425</v>
      </c>
      <c r="D75" s="2918">
        <v>106.497989354136</v>
      </c>
      <c r="E75" s="2918">
        <v>188.14981724586829</v>
      </c>
      <c r="F75" s="2918">
        <v>101.86168865411372</v>
      </c>
      <c r="G75" s="2918">
        <v>127.71108226019969</v>
      </c>
      <c r="H75" s="2918">
        <v>335.60363109955944</v>
      </c>
      <c r="I75" s="2918">
        <v>237.49127901024991</v>
      </c>
      <c r="J75" s="2918">
        <v>129.26332893751086</v>
      </c>
      <c r="K75" s="2918">
        <v>166.54223491044854</v>
      </c>
      <c r="L75" s="2918">
        <v>223.49240858804555</v>
      </c>
      <c r="M75" s="2918">
        <v>100.07420383777396</v>
      </c>
      <c r="N75" s="2918">
        <v>250.45051823973932</v>
      </c>
      <c r="O75" s="2918">
        <v>220.60021576854544</v>
      </c>
      <c r="P75" s="2918">
        <v>81.080936676100364</v>
      </c>
      <c r="Q75" s="2918">
        <v>123.13519827053499</v>
      </c>
      <c r="R75" s="2918">
        <v>150.00532558051512</v>
      </c>
      <c r="S75" s="2918">
        <v>102.70704375293165</v>
      </c>
    </row>
    <row r="76" spans="1:19" ht="18.75" thickBot="1">
      <c r="A76" s="2931" t="s">
        <v>1883</v>
      </c>
      <c r="B76" s="2932">
        <v>207.48093938567317</v>
      </c>
      <c r="C76" s="2933">
        <v>200.92604459729074</v>
      </c>
      <c r="D76" s="2933">
        <v>112.06581315436355</v>
      </c>
      <c r="E76" s="2933">
        <v>188.45790785779701</v>
      </c>
      <c r="F76" s="2933">
        <v>100.85412828530961</v>
      </c>
      <c r="G76" s="2933">
        <v>154.22392921056428</v>
      </c>
      <c r="H76" s="2933">
        <v>328.68602980085331</v>
      </c>
      <c r="I76" s="2933">
        <v>232.26779238918692</v>
      </c>
      <c r="J76" s="2933">
        <v>127.81227695839077</v>
      </c>
      <c r="K76" s="2933">
        <v>156.70382355846976</v>
      </c>
      <c r="L76" s="2933">
        <v>313.88673226012025</v>
      </c>
      <c r="M76" s="2933">
        <v>102.37723058627456</v>
      </c>
      <c r="N76" s="2933">
        <v>234.1215794797603</v>
      </c>
      <c r="O76" s="2933">
        <v>209.3808360916087</v>
      </c>
      <c r="P76" s="2933">
        <v>103.33382880715808</v>
      </c>
      <c r="Q76" s="2933">
        <v>131.41321802186172</v>
      </c>
      <c r="R76" s="2933">
        <v>173.69453483752838</v>
      </c>
      <c r="S76" s="2934">
        <v>100.2277243939935</v>
      </c>
    </row>
    <row r="77" spans="1:19" ht="13.5" thickTop="1">
      <c r="S77" s="2935"/>
    </row>
    <row r="78" spans="1:19" ht="15">
      <c r="A78" s="1048" t="s">
        <v>1172</v>
      </c>
      <c r="S78" s="2935"/>
    </row>
    <row r="79" spans="1:19" ht="15">
      <c r="A79" s="1048" t="s">
        <v>1884</v>
      </c>
      <c r="S79" s="2935"/>
    </row>
    <row r="80" spans="1:19">
      <c r="A80" s="2158" t="s">
        <v>1015</v>
      </c>
      <c r="S80" s="2935"/>
    </row>
  </sheetData>
  <hyperlinks>
    <hyperlink ref="A1" location="Menu!A1" display="Return to Menu"/>
  </hyperlinks>
  <printOptions horizontalCentered="1"/>
  <pageMargins left="0.70866141732283505" right="0.70866141732283505" top="0.24803149599999999" bottom="0.24803149599999999" header="0.31496062992126" footer="0.31496062992126"/>
  <pageSetup scale="50" fitToHeight="3"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B1:L73"/>
  <sheetViews>
    <sheetView view="pageBreakPreview" zoomScale="60" zoomScaleNormal="75" workbookViewId="0">
      <pane xSplit="2" ySplit="4" topLeftCell="C5" activePane="bottomRight" state="frozen"/>
      <selection pane="topRight" activeCell="C1" sqref="C1"/>
      <selection pane="bottomLeft" activeCell="A5" sqref="A5"/>
      <selection pane="bottomRight" activeCell="B3" sqref="B3:J65"/>
    </sheetView>
  </sheetViews>
  <sheetFormatPr defaultRowHeight="12.75"/>
  <cols>
    <col min="1" max="1" width="23" customWidth="1"/>
    <col min="2" max="2" width="20.42578125" customWidth="1"/>
    <col min="3" max="3" width="8.7109375" customWidth="1"/>
    <col min="4" max="4" width="23.42578125" bestFit="1" customWidth="1"/>
    <col min="5" max="5" width="18.140625" bestFit="1" customWidth="1"/>
    <col min="6" max="6" width="15" bestFit="1" customWidth="1"/>
    <col min="7" max="7" width="26.85546875" customWidth="1"/>
    <col min="8" max="8" width="18.140625" bestFit="1" customWidth="1"/>
    <col min="9" max="9" width="15" bestFit="1" customWidth="1"/>
    <col min="10" max="10" width="24.5703125" customWidth="1"/>
    <col min="11" max="11" width="24.7109375" customWidth="1"/>
  </cols>
  <sheetData>
    <row r="1" spans="2:12" ht="42.75" customHeight="1" thickBot="1">
      <c r="B1" s="3240"/>
      <c r="C1" s="3240"/>
      <c r="D1" s="3240"/>
      <c r="E1" s="3240"/>
      <c r="F1" s="3240"/>
      <c r="G1" s="3240"/>
      <c r="H1" s="3240"/>
      <c r="I1" s="3240"/>
      <c r="J1" s="3240"/>
      <c r="K1" s="86"/>
      <c r="L1" s="87"/>
    </row>
    <row r="2" spans="2:12" ht="42" customHeight="1" thickBot="1">
      <c r="B2" s="3241" t="s">
        <v>104</v>
      </c>
      <c r="C2" s="3241"/>
      <c r="D2" s="3241"/>
      <c r="E2" s="3241"/>
      <c r="F2" s="3241"/>
      <c r="G2" s="3241"/>
      <c r="H2" s="3241"/>
      <c r="I2" s="3241"/>
      <c r="J2" s="3241"/>
      <c r="K2" s="88"/>
      <c r="L2" s="1"/>
    </row>
    <row r="3" spans="2:12" ht="53.25" thickBot="1">
      <c r="B3" s="3255" t="s">
        <v>105</v>
      </c>
      <c r="C3" s="3255"/>
      <c r="D3" s="3256"/>
      <c r="E3" s="3242" t="s">
        <v>106</v>
      </c>
      <c r="F3" s="3243"/>
      <c r="G3" s="309" t="s">
        <v>107</v>
      </c>
      <c r="H3" s="3244" t="s">
        <v>108</v>
      </c>
      <c r="I3" s="3243"/>
      <c r="J3" s="310" t="s">
        <v>107</v>
      </c>
      <c r="K3" s="1"/>
      <c r="L3" s="1"/>
    </row>
    <row r="4" spans="2:12" ht="27" thickBot="1">
      <c r="B4" s="3257"/>
      <c r="C4" s="3257"/>
      <c r="D4" s="3258"/>
      <c r="E4" s="311" t="s">
        <v>109</v>
      </c>
      <c r="F4" s="311" t="s">
        <v>110</v>
      </c>
      <c r="G4" s="312" t="s">
        <v>111</v>
      </c>
      <c r="H4" s="313" t="s">
        <v>109</v>
      </c>
      <c r="I4" s="311" t="s">
        <v>110</v>
      </c>
      <c r="J4" s="314" t="s">
        <v>111</v>
      </c>
      <c r="K4" s="1"/>
      <c r="L4" s="1"/>
    </row>
    <row r="5" spans="2:12" ht="33" customHeight="1">
      <c r="B5" s="3249">
        <v>2011</v>
      </c>
      <c r="C5" s="581"/>
      <c r="D5" s="301">
        <v>40544</v>
      </c>
      <c r="E5" s="89">
        <v>144.97999999999999</v>
      </c>
      <c r="F5" s="89">
        <v>152.01</v>
      </c>
      <c r="G5" s="90">
        <f>E5*F5</f>
        <v>22038.409799999998</v>
      </c>
      <c r="H5" s="91">
        <v>144.99</v>
      </c>
      <c r="I5" s="92">
        <v>153.65</v>
      </c>
      <c r="J5" s="93">
        <f>H5*I5</f>
        <v>22277.713500000002</v>
      </c>
      <c r="K5" s="1"/>
      <c r="L5" s="1"/>
    </row>
    <row r="6" spans="2:12" ht="26.25">
      <c r="B6" s="3250"/>
      <c r="C6" s="582"/>
      <c r="D6" s="302">
        <v>40575</v>
      </c>
      <c r="E6" s="94">
        <v>209.16</v>
      </c>
      <c r="F6" s="94">
        <v>156.13</v>
      </c>
      <c r="G6" s="95">
        <f>E6*F6</f>
        <v>32656.150799999999</v>
      </c>
      <c r="H6" s="96">
        <v>208.93</v>
      </c>
      <c r="I6" s="97">
        <v>158.19</v>
      </c>
      <c r="J6" s="93">
        <f>H6*I6</f>
        <v>33050.636700000003</v>
      </c>
      <c r="K6" s="1"/>
      <c r="L6" s="1"/>
    </row>
    <row r="7" spans="2:12" ht="26.25">
      <c r="B7" s="3250"/>
      <c r="C7" s="582"/>
      <c r="D7" s="303">
        <v>40603</v>
      </c>
      <c r="E7" s="98">
        <v>389.9</v>
      </c>
      <c r="F7" s="98">
        <v>157.34</v>
      </c>
      <c r="G7" s="95">
        <f>E7*F7</f>
        <v>61346.865999999995</v>
      </c>
      <c r="H7" s="99">
        <v>387.48</v>
      </c>
      <c r="I7" s="100">
        <v>159.09</v>
      </c>
      <c r="J7" s="93">
        <f>H7*I7</f>
        <v>61644.193200000002</v>
      </c>
      <c r="K7" s="1"/>
      <c r="L7" s="1"/>
    </row>
    <row r="8" spans="2:12" ht="37.5" thickBot="1">
      <c r="B8" s="3250"/>
      <c r="C8" s="583" t="s">
        <v>216</v>
      </c>
      <c r="D8" s="366" t="s">
        <v>112</v>
      </c>
      <c r="E8" s="368">
        <f>SUM(E5:E7)</f>
        <v>744.04</v>
      </c>
      <c r="F8" s="368"/>
      <c r="G8" s="372">
        <f>SUM(G5:G7)</f>
        <v>116041.42659999999</v>
      </c>
      <c r="H8" s="370">
        <f>SUM(H5:H7)</f>
        <v>741.40000000000009</v>
      </c>
      <c r="I8" s="367"/>
      <c r="J8" s="373">
        <f>SUM(J5:J7)</f>
        <v>116972.5434</v>
      </c>
      <c r="K8" s="1"/>
      <c r="L8" s="1"/>
    </row>
    <row r="9" spans="2:12" ht="26.25" customHeight="1">
      <c r="B9" s="3250"/>
      <c r="C9" s="581"/>
      <c r="D9" s="301">
        <v>40634</v>
      </c>
      <c r="E9" s="89">
        <v>106.5</v>
      </c>
      <c r="F9" s="89">
        <v>155.13</v>
      </c>
      <c r="G9" s="90">
        <f>E9*F9</f>
        <v>16521.345000000001</v>
      </c>
      <c r="H9" s="91">
        <v>106.5</v>
      </c>
      <c r="I9" s="92">
        <v>156.69</v>
      </c>
      <c r="J9" s="93">
        <f>H9*I9</f>
        <v>16687.485000000001</v>
      </c>
      <c r="K9" s="1"/>
      <c r="L9" s="1"/>
    </row>
    <row r="10" spans="2:12" ht="26.25">
      <c r="B10" s="3250"/>
      <c r="C10" s="582"/>
      <c r="D10" s="302">
        <v>40664</v>
      </c>
      <c r="E10" s="94">
        <v>118.8</v>
      </c>
      <c r="F10" s="94">
        <v>156.24</v>
      </c>
      <c r="G10" s="95">
        <f>E10*F10</f>
        <v>18561.312000000002</v>
      </c>
      <c r="H10" s="96">
        <v>118.8</v>
      </c>
      <c r="I10" s="97">
        <v>158.04</v>
      </c>
      <c r="J10" s="93">
        <f>H10*I10</f>
        <v>18775.151999999998</v>
      </c>
      <c r="K10" s="1"/>
      <c r="L10" s="1"/>
    </row>
    <row r="11" spans="2:12" ht="26.25" customHeight="1">
      <c r="B11" s="3250"/>
      <c r="C11" s="582"/>
      <c r="D11" s="303">
        <v>40695</v>
      </c>
      <c r="E11" s="98">
        <v>123.8</v>
      </c>
      <c r="F11" s="98">
        <v>154.13</v>
      </c>
      <c r="G11" s="95">
        <f>E11*F11</f>
        <v>19081.293999999998</v>
      </c>
      <c r="H11" s="99">
        <v>123.8</v>
      </c>
      <c r="I11" s="100">
        <v>156.04</v>
      </c>
      <c r="J11" s="93">
        <f>H11*I11</f>
        <v>19317.751999999997</v>
      </c>
      <c r="K11" s="1"/>
      <c r="L11" s="1"/>
    </row>
    <row r="12" spans="2:12" ht="37.5" thickBot="1">
      <c r="B12" s="3250"/>
      <c r="C12" s="583" t="s">
        <v>217</v>
      </c>
      <c r="D12" s="366" t="s">
        <v>112</v>
      </c>
      <c r="E12" s="368">
        <f>SUM(E9:E11)</f>
        <v>349.1</v>
      </c>
      <c r="F12" s="368"/>
      <c r="G12" s="372">
        <f>SUM(G9:G11)</f>
        <v>54163.951000000001</v>
      </c>
      <c r="H12" s="370">
        <f>SUM(H9:H11)</f>
        <v>349.1</v>
      </c>
      <c r="I12" s="367"/>
      <c r="J12" s="373">
        <f>SUM(J9:J11)</f>
        <v>54780.388999999996</v>
      </c>
      <c r="K12" s="1"/>
      <c r="L12" s="1"/>
    </row>
    <row r="13" spans="2:12" ht="26.25" customHeight="1">
      <c r="B13" s="3250"/>
      <c r="C13" s="581"/>
      <c r="D13" s="301">
        <v>40725</v>
      </c>
      <c r="E13" s="89">
        <v>102.81</v>
      </c>
      <c r="F13" s="89">
        <v>151.96</v>
      </c>
      <c r="G13" s="90">
        <f>E13*F13</f>
        <v>15623.007600000001</v>
      </c>
      <c r="H13" s="91">
        <v>102.76</v>
      </c>
      <c r="I13" s="92">
        <v>154.13</v>
      </c>
      <c r="J13" s="93">
        <f>H13*I13</f>
        <v>15838.398800000001</v>
      </c>
      <c r="K13" s="1"/>
      <c r="L13" s="1"/>
    </row>
    <row r="14" spans="2:12" ht="26.25">
      <c r="B14" s="3250"/>
      <c r="C14" s="582"/>
      <c r="D14" s="302">
        <v>40756</v>
      </c>
      <c r="E14" s="94">
        <v>178.35</v>
      </c>
      <c r="F14" s="94">
        <v>152.5</v>
      </c>
      <c r="G14" s="95">
        <f>E14*F14</f>
        <v>27198.375</v>
      </c>
      <c r="H14" s="96">
        <v>178.35</v>
      </c>
      <c r="I14" s="97">
        <v>154.32</v>
      </c>
      <c r="J14" s="93">
        <f>H14*I14</f>
        <v>27522.971999999998</v>
      </c>
      <c r="K14" s="1"/>
      <c r="L14" s="1"/>
    </row>
    <row r="15" spans="2:12" ht="26.25">
      <c r="B15" s="3250"/>
      <c r="C15" s="582"/>
      <c r="D15" s="303">
        <v>40787</v>
      </c>
      <c r="E15" s="98">
        <v>215.08</v>
      </c>
      <c r="F15" s="98">
        <v>154.68</v>
      </c>
      <c r="G15" s="95">
        <f>E15*F15</f>
        <v>33268.574400000005</v>
      </c>
      <c r="H15" s="99">
        <v>215.08</v>
      </c>
      <c r="I15" s="100">
        <v>156.22999999999999</v>
      </c>
      <c r="J15" s="93">
        <f>H15*I15</f>
        <v>33601.948400000001</v>
      </c>
      <c r="K15" s="1"/>
      <c r="L15" s="1"/>
    </row>
    <row r="16" spans="2:12" ht="37.5" thickBot="1">
      <c r="B16" s="3250"/>
      <c r="C16" s="583" t="s">
        <v>218</v>
      </c>
      <c r="D16" s="366" t="s">
        <v>112</v>
      </c>
      <c r="E16" s="368">
        <f>SUM(E13:E15)</f>
        <v>496.24</v>
      </c>
      <c r="F16" s="368"/>
      <c r="G16" s="372">
        <f>SUM(G13:G15)</f>
        <v>76089.956999999995</v>
      </c>
      <c r="H16" s="370">
        <f>SUM(H13:H15)</f>
        <v>496.19000000000005</v>
      </c>
      <c r="I16" s="367"/>
      <c r="J16" s="373">
        <f>SUM(J13:J15)</f>
        <v>76963.319199999998</v>
      </c>
      <c r="K16" s="1"/>
      <c r="L16" s="1"/>
    </row>
    <row r="17" spans="2:11" ht="26.25" customHeight="1">
      <c r="B17" s="3250"/>
      <c r="C17" s="581"/>
      <c r="D17" s="301">
        <v>40817</v>
      </c>
      <c r="E17" s="89">
        <v>247.05</v>
      </c>
      <c r="F17" s="89">
        <v>155.82</v>
      </c>
      <c r="G17" s="90">
        <f>E17*F17</f>
        <v>38495.330999999998</v>
      </c>
      <c r="H17" s="96">
        <v>250.32</v>
      </c>
      <c r="I17" s="97">
        <v>157.69999999999999</v>
      </c>
      <c r="J17" s="93">
        <f>H17*I17</f>
        <v>39475.463999999993</v>
      </c>
      <c r="K17" s="1"/>
    </row>
    <row r="18" spans="2:11" ht="26.25">
      <c r="B18" s="3250"/>
      <c r="C18" s="582"/>
      <c r="D18" s="302">
        <v>40848</v>
      </c>
      <c r="E18" s="94">
        <v>274.16000000000003</v>
      </c>
      <c r="F18" s="94">
        <v>162.03</v>
      </c>
      <c r="G18" s="95">
        <f>E18*F18</f>
        <v>44422.144800000002</v>
      </c>
      <c r="H18" s="96">
        <v>271.73</v>
      </c>
      <c r="I18" s="97">
        <v>163.72999999999999</v>
      </c>
      <c r="J18" s="93">
        <f>H18*I18</f>
        <v>44490.352899999998</v>
      </c>
      <c r="K18" s="1"/>
    </row>
    <row r="19" spans="2:11" ht="26.25">
      <c r="B19" s="3250"/>
      <c r="C19" s="582"/>
      <c r="D19" s="303">
        <v>40878</v>
      </c>
      <c r="E19" s="98">
        <v>370.51</v>
      </c>
      <c r="F19" s="98">
        <v>158.63</v>
      </c>
      <c r="G19" s="95">
        <f>E19*F19</f>
        <v>58774.001299999996</v>
      </c>
      <c r="H19" s="99">
        <v>375.12</v>
      </c>
      <c r="I19" s="100">
        <v>160.59</v>
      </c>
      <c r="J19" s="93">
        <f>H19*I19</f>
        <v>60240.520799999998</v>
      </c>
      <c r="K19" s="1"/>
    </row>
    <row r="20" spans="2:11" ht="32.25" customHeight="1" thickBot="1">
      <c r="B20" s="3251"/>
      <c r="C20" s="583" t="s">
        <v>215</v>
      </c>
      <c r="D20" s="366" t="s">
        <v>112</v>
      </c>
      <c r="E20" s="368">
        <f>SUM(E17:E19)</f>
        <v>891.72</v>
      </c>
      <c r="F20" s="368"/>
      <c r="G20" s="372">
        <f>SUM(G17:G19)</f>
        <v>141691.47709999999</v>
      </c>
      <c r="H20" s="370">
        <f>SUM(H17:H19)</f>
        <v>897.17</v>
      </c>
      <c r="I20" s="367"/>
      <c r="J20" s="373">
        <f>SUM(J17:J19)</f>
        <v>144206.33769999997</v>
      </c>
      <c r="K20" s="1"/>
    </row>
    <row r="21" spans="2:11" ht="26.25" customHeight="1">
      <c r="B21" s="3252">
        <v>2012</v>
      </c>
      <c r="C21" s="581"/>
      <c r="D21" s="301">
        <v>40909</v>
      </c>
      <c r="E21" s="92">
        <v>550.16999999999996</v>
      </c>
      <c r="F21" s="89">
        <v>158.22999999999999</v>
      </c>
      <c r="G21" s="90">
        <f>E21*F21</f>
        <v>87053.399099999995</v>
      </c>
      <c r="H21" s="91">
        <v>549.29999999999995</v>
      </c>
      <c r="I21" s="94">
        <v>160.04</v>
      </c>
      <c r="J21" s="93">
        <f>H21*I21</f>
        <v>87909.971999999994</v>
      </c>
      <c r="K21" s="1"/>
    </row>
    <row r="22" spans="2:11" ht="29.25" customHeight="1">
      <c r="B22" s="3253"/>
      <c r="C22" s="582"/>
      <c r="D22" s="302">
        <v>40940</v>
      </c>
      <c r="E22" s="97">
        <v>286.54000000000002</v>
      </c>
      <c r="F22" s="94">
        <v>156.34</v>
      </c>
      <c r="G22" s="95">
        <f>E22*F22</f>
        <v>44797.663600000007</v>
      </c>
      <c r="H22" s="96">
        <v>285.57</v>
      </c>
      <c r="I22" s="94">
        <v>158.1</v>
      </c>
      <c r="J22" s="93">
        <f>H22*I22</f>
        <v>45148.616999999998</v>
      </c>
      <c r="K22" s="1"/>
    </row>
    <row r="23" spans="2:11" ht="30.75" customHeight="1">
      <c r="B23" s="3253"/>
      <c r="C23" s="582"/>
      <c r="D23" s="303">
        <v>40969</v>
      </c>
      <c r="E23" s="100">
        <v>660.16</v>
      </c>
      <c r="F23" s="98">
        <v>158.36000000000001</v>
      </c>
      <c r="G23" s="95">
        <f>E23*F23</f>
        <v>104542.9376</v>
      </c>
      <c r="H23" s="99">
        <v>662.69</v>
      </c>
      <c r="I23" s="98">
        <v>159.69</v>
      </c>
      <c r="J23" s="93">
        <f>H23*I23</f>
        <v>105824.96610000001</v>
      </c>
      <c r="K23" s="1"/>
    </row>
    <row r="24" spans="2:11" ht="39" customHeight="1" thickBot="1">
      <c r="B24" s="3253"/>
      <c r="C24" s="583" t="s">
        <v>216</v>
      </c>
      <c r="D24" s="366" t="s">
        <v>112</v>
      </c>
      <c r="E24" s="367">
        <f>SUM(E21:E23)</f>
        <v>1496.87</v>
      </c>
      <c r="F24" s="368"/>
      <c r="G24" s="372">
        <f>SUM(G21:G23)</f>
        <v>236394.00030000001</v>
      </c>
      <c r="H24" s="370">
        <f>SUM(H21:H23)</f>
        <v>1497.56</v>
      </c>
      <c r="I24" s="368"/>
      <c r="J24" s="373">
        <f>SUM(J21:J23)</f>
        <v>238883.5551</v>
      </c>
      <c r="K24" s="1"/>
    </row>
    <row r="25" spans="2:11" ht="26.25" customHeight="1">
      <c r="B25" s="3253"/>
      <c r="C25" s="581"/>
      <c r="D25" s="301">
        <v>41000</v>
      </c>
      <c r="E25" s="92">
        <v>148.6</v>
      </c>
      <c r="F25" s="89">
        <v>157.93</v>
      </c>
      <c r="G25" s="90">
        <f>E25*F25</f>
        <v>23468.398000000001</v>
      </c>
      <c r="H25" s="91">
        <v>148.6</v>
      </c>
      <c r="I25" s="94">
        <v>159.1</v>
      </c>
      <c r="J25" s="93">
        <f>H25*I25</f>
        <v>23642.26</v>
      </c>
    </row>
    <row r="26" spans="2:11" ht="26.25">
      <c r="B26" s="3253"/>
      <c r="C26" s="582"/>
      <c r="D26" s="302">
        <v>41030</v>
      </c>
      <c r="E26" s="97">
        <v>172.5</v>
      </c>
      <c r="F26" s="94">
        <v>156.99</v>
      </c>
      <c r="G26" s="95">
        <f>E26*F26</f>
        <v>27080.775000000001</v>
      </c>
      <c r="H26" s="96">
        <v>172.5</v>
      </c>
      <c r="I26" s="94">
        <v>158.09</v>
      </c>
      <c r="J26" s="93">
        <f>H26*I26</f>
        <v>27270.525000000001</v>
      </c>
    </row>
    <row r="27" spans="2:11" ht="26.25">
      <c r="B27" s="3253"/>
      <c r="C27" s="582"/>
      <c r="D27" s="303">
        <v>41061</v>
      </c>
      <c r="E27" s="100">
        <v>146.69999999999999</v>
      </c>
      <c r="F27" s="98">
        <v>157.31</v>
      </c>
      <c r="G27" s="95">
        <f>E27*F27</f>
        <v>23077.376999999997</v>
      </c>
      <c r="H27" s="99">
        <v>146.69999999999999</v>
      </c>
      <c r="I27" s="98">
        <v>158.85</v>
      </c>
      <c r="J27" s="93">
        <f>H27*I27</f>
        <v>23303.294999999998</v>
      </c>
    </row>
    <row r="28" spans="2:11" ht="37.5" thickBot="1">
      <c r="B28" s="3253"/>
      <c r="C28" s="583" t="s">
        <v>217</v>
      </c>
      <c r="D28" s="366" t="s">
        <v>112</v>
      </c>
      <c r="E28" s="367">
        <f>SUM(E25:E27)</f>
        <v>467.8</v>
      </c>
      <c r="F28" s="368"/>
      <c r="G28" s="372">
        <f>SUM(G25:G27)</f>
        <v>73626.55</v>
      </c>
      <c r="H28" s="370">
        <f>SUM(H25:H27)</f>
        <v>467.8</v>
      </c>
      <c r="I28" s="368"/>
      <c r="J28" s="373">
        <f>SUM(J25:J27)</f>
        <v>74216.08</v>
      </c>
    </row>
    <row r="29" spans="2:11" ht="26.25" customHeight="1">
      <c r="B29" s="3253"/>
      <c r="C29" s="581"/>
      <c r="D29" s="301">
        <v>41091</v>
      </c>
      <c r="E29" s="92">
        <v>116</v>
      </c>
      <c r="F29" s="89">
        <v>157.21</v>
      </c>
      <c r="G29" s="90">
        <f>E29*F29</f>
        <v>18236.36</v>
      </c>
      <c r="H29" s="91">
        <v>116</v>
      </c>
      <c r="I29" s="94">
        <v>159.38999999999999</v>
      </c>
      <c r="J29" s="93">
        <f>H29*I29</f>
        <v>18489.239999999998</v>
      </c>
    </row>
    <row r="30" spans="2:11" ht="26.25">
      <c r="B30" s="3253"/>
      <c r="C30" s="582"/>
      <c r="D30" s="302">
        <v>41122</v>
      </c>
      <c r="E30" s="97">
        <v>122.65</v>
      </c>
      <c r="F30" s="94">
        <v>157.05000000000001</v>
      </c>
      <c r="G30" s="95">
        <f>E30*F30</f>
        <v>19262.182500000003</v>
      </c>
      <c r="H30" s="96">
        <v>122.65</v>
      </c>
      <c r="I30" s="94">
        <v>159.22</v>
      </c>
      <c r="J30" s="93">
        <f>H30*I30</f>
        <v>19528.333000000002</v>
      </c>
    </row>
    <row r="31" spans="2:11" ht="26.25">
      <c r="B31" s="3253"/>
      <c r="C31" s="582"/>
      <c r="D31" s="303">
        <v>41153</v>
      </c>
      <c r="E31" s="100">
        <v>103.88</v>
      </c>
      <c r="F31" s="98">
        <v>156.28</v>
      </c>
      <c r="G31" s="95">
        <f>E31*F31</f>
        <v>16234.366399999999</v>
      </c>
      <c r="H31" s="99">
        <v>103.88</v>
      </c>
      <c r="I31" s="98">
        <v>157.9</v>
      </c>
      <c r="J31" s="93">
        <f>H31*I31</f>
        <v>16402.651999999998</v>
      </c>
    </row>
    <row r="32" spans="2:11" ht="37.5" thickBot="1">
      <c r="B32" s="3253"/>
      <c r="C32" s="583" t="s">
        <v>218</v>
      </c>
      <c r="D32" s="366" t="s">
        <v>112</v>
      </c>
      <c r="E32" s="367">
        <f>SUM(E29:E31)</f>
        <v>342.53</v>
      </c>
      <c r="F32" s="368"/>
      <c r="G32" s="372">
        <f>SUM(G29:G31)</f>
        <v>53732.908900000002</v>
      </c>
      <c r="H32" s="370">
        <f>SUM(H29:H31)</f>
        <v>342.53</v>
      </c>
      <c r="I32" s="368"/>
      <c r="J32" s="373">
        <f>SUM(J29:J31)</f>
        <v>54420.225000000006</v>
      </c>
    </row>
    <row r="33" spans="2:10" ht="26.25" customHeight="1">
      <c r="B33" s="3253"/>
      <c r="C33" s="581"/>
      <c r="D33" s="302">
        <v>41183</v>
      </c>
      <c r="E33" s="97">
        <v>109.11</v>
      </c>
      <c r="F33" s="97">
        <v>156.63999999999999</v>
      </c>
      <c r="G33" s="304">
        <v>17090.990000000002</v>
      </c>
      <c r="H33" s="96">
        <v>109.11</v>
      </c>
      <c r="I33" s="97">
        <v>158.32</v>
      </c>
      <c r="J33" s="93">
        <v>17274.3</v>
      </c>
    </row>
    <row r="34" spans="2:10" ht="35.25" customHeight="1">
      <c r="B34" s="3253"/>
      <c r="C34" s="582"/>
      <c r="D34" s="302">
        <v>41214</v>
      </c>
      <c r="E34" s="305">
        <v>98.42</v>
      </c>
      <c r="F34" s="305">
        <v>156.82</v>
      </c>
      <c r="G34" s="304">
        <v>15434.22</v>
      </c>
      <c r="H34" s="306">
        <v>98.42</v>
      </c>
      <c r="I34" s="305">
        <v>158.03</v>
      </c>
      <c r="J34" s="93">
        <v>15553.31</v>
      </c>
    </row>
    <row r="35" spans="2:10" ht="31.5" customHeight="1">
      <c r="B35" s="3253"/>
      <c r="C35" s="582"/>
      <c r="D35" s="303">
        <v>41244</v>
      </c>
      <c r="E35" s="307">
        <v>77.900000000000006</v>
      </c>
      <c r="F35" s="307">
        <v>156.02000000000001</v>
      </c>
      <c r="G35" s="304">
        <v>12153.96</v>
      </c>
      <c r="H35" s="96">
        <v>77.900000000000006</v>
      </c>
      <c r="I35" s="97">
        <v>157.22999999999999</v>
      </c>
      <c r="J35" s="308">
        <v>12248.22</v>
      </c>
    </row>
    <row r="36" spans="2:10" ht="33.75" customHeight="1" thickBot="1">
      <c r="B36" s="3254"/>
      <c r="C36" s="583" t="s">
        <v>215</v>
      </c>
      <c r="D36" s="366" t="s">
        <v>112</v>
      </c>
      <c r="E36" s="367">
        <f>SUM(E33,E34,E35)</f>
        <v>285.43</v>
      </c>
      <c r="F36" s="368"/>
      <c r="G36" s="369">
        <f>SUM(G33,G34,G35)</f>
        <v>44679.17</v>
      </c>
      <c r="H36" s="370">
        <f>SUM(H33,H34,H35)</f>
        <v>285.43</v>
      </c>
      <c r="I36" s="367"/>
      <c r="J36" s="371">
        <f>SUM(J33,J34,J35)</f>
        <v>45075.83</v>
      </c>
    </row>
    <row r="37" spans="2:10" ht="36" customHeight="1">
      <c r="B37" s="3247">
        <v>2013</v>
      </c>
      <c r="C37" s="581"/>
      <c r="D37" s="301">
        <v>41275</v>
      </c>
      <c r="E37" s="92">
        <v>97.18</v>
      </c>
      <c r="F37" s="89">
        <v>156.87</v>
      </c>
      <c r="G37" s="90">
        <f>E37*F37</f>
        <v>15244.626600000001</v>
      </c>
      <c r="H37" s="91">
        <v>97.18</v>
      </c>
      <c r="I37" s="89">
        <v>157.9</v>
      </c>
      <c r="J37" s="90">
        <f>H37*I37</f>
        <v>15344.722000000002</v>
      </c>
    </row>
    <row r="38" spans="2:10" ht="30" customHeight="1">
      <c r="B38" s="3248"/>
      <c r="C38" s="582"/>
      <c r="D38" s="302">
        <v>41306</v>
      </c>
      <c r="E38" s="97">
        <v>97.84</v>
      </c>
      <c r="F38" s="94">
        <v>156.91999999999999</v>
      </c>
      <c r="G38" s="95">
        <f>E38*F38</f>
        <v>15353.052799999999</v>
      </c>
      <c r="H38" s="97">
        <v>97.84</v>
      </c>
      <c r="I38" s="94">
        <v>157.91999999999999</v>
      </c>
      <c r="J38" s="95">
        <f>H38*I38</f>
        <v>15450.8928</v>
      </c>
    </row>
    <row r="39" spans="2:10" ht="33" customHeight="1">
      <c r="B39" s="3248"/>
      <c r="C39" s="582"/>
      <c r="D39" s="303">
        <v>41334</v>
      </c>
      <c r="E39" s="100">
        <v>98.42</v>
      </c>
      <c r="F39" s="98">
        <v>156.58000000000001</v>
      </c>
      <c r="G39" s="95">
        <f>E39*F39</f>
        <v>15410.603600000002</v>
      </c>
      <c r="H39" s="100">
        <v>98.42</v>
      </c>
      <c r="I39" s="98">
        <v>157.80000000000001</v>
      </c>
      <c r="J39" s="775">
        <f>H39*I39</f>
        <v>15530.676000000001</v>
      </c>
    </row>
    <row r="40" spans="2:10" ht="33.75" customHeight="1" thickBot="1">
      <c r="B40" s="3248"/>
      <c r="C40" s="583" t="s">
        <v>216</v>
      </c>
      <c r="D40" s="366" t="s">
        <v>112</v>
      </c>
      <c r="E40" s="367">
        <f>SUM(E37,E38,E39)</f>
        <v>293.44</v>
      </c>
      <c r="F40" s="368"/>
      <c r="G40" s="369">
        <f>SUM(G37,G38,G39)</f>
        <v>46008.283000000003</v>
      </c>
      <c r="H40" s="370">
        <f>SUM(H37,H38,H39)</f>
        <v>293.44</v>
      </c>
      <c r="I40" s="367"/>
      <c r="J40" s="776">
        <f>SUM(J37,J38,J39)</f>
        <v>46326.290800000002</v>
      </c>
    </row>
    <row r="41" spans="2:10" ht="26.25" customHeight="1">
      <c r="B41" s="3248"/>
      <c r="C41" s="582"/>
      <c r="D41" s="302">
        <v>41368</v>
      </c>
      <c r="E41" s="92">
        <v>107.94</v>
      </c>
      <c r="F41" s="89">
        <v>157.4</v>
      </c>
      <c r="G41" s="90">
        <f>E41*F41</f>
        <v>16989.756000000001</v>
      </c>
      <c r="H41" s="91">
        <v>107.94</v>
      </c>
      <c r="I41" s="94">
        <v>158.68</v>
      </c>
      <c r="J41" s="95">
        <f>H41*I41</f>
        <v>17127.9192</v>
      </c>
    </row>
    <row r="42" spans="2:10" ht="26.25">
      <c r="B42" s="3248"/>
      <c r="C42" s="582"/>
      <c r="D42" s="302">
        <v>41395</v>
      </c>
      <c r="E42" s="97">
        <v>115.17</v>
      </c>
      <c r="F42" s="94">
        <v>157.32</v>
      </c>
      <c r="G42" s="95">
        <f>E42*F42</f>
        <v>18118.544399999999</v>
      </c>
      <c r="H42" s="97">
        <v>115.17</v>
      </c>
      <c r="I42" s="94">
        <v>158.63999999999999</v>
      </c>
      <c r="J42" s="95">
        <f>H42*I42</f>
        <v>18270.568799999997</v>
      </c>
    </row>
    <row r="43" spans="2:10" ht="26.25">
      <c r="B43" s="3248"/>
      <c r="C43" s="582"/>
      <c r="D43" s="303">
        <v>41426</v>
      </c>
      <c r="E43" s="100">
        <v>100.21</v>
      </c>
      <c r="F43" s="98">
        <v>157.38999999999999</v>
      </c>
      <c r="G43" s="95">
        <f>E43*F43</f>
        <v>15772.051899999997</v>
      </c>
      <c r="H43" s="100">
        <v>100.21</v>
      </c>
      <c r="I43" s="98">
        <v>158.84</v>
      </c>
      <c r="J43" s="775">
        <f>H43*I43</f>
        <v>15917.356399999999</v>
      </c>
    </row>
    <row r="44" spans="2:10" ht="37.5" thickBot="1">
      <c r="B44" s="3248"/>
      <c r="C44" s="583" t="s">
        <v>217</v>
      </c>
      <c r="D44" s="366" t="s">
        <v>112</v>
      </c>
      <c r="E44" s="367">
        <f>SUM(E41,E42,E43)</f>
        <v>323.32</v>
      </c>
      <c r="F44" s="368"/>
      <c r="G44" s="369">
        <f>SUM(G41,G42,G43)</f>
        <v>50880.352299999999</v>
      </c>
      <c r="H44" s="370">
        <f>SUM(H41,H42,H43)</f>
        <v>323.32</v>
      </c>
      <c r="I44" s="367"/>
      <c r="J44" s="776">
        <f>SUM(J41,J42,J43)</f>
        <v>51315.844399999994</v>
      </c>
    </row>
    <row r="45" spans="2:10" ht="27.75" customHeight="1">
      <c r="B45" s="3248"/>
      <c r="C45" s="777"/>
      <c r="D45" s="302">
        <v>41456</v>
      </c>
      <c r="E45" s="92">
        <v>119.22</v>
      </c>
      <c r="F45" s="89">
        <v>157.15</v>
      </c>
      <c r="G45" s="90">
        <f>E45*F45</f>
        <v>18735.422999999999</v>
      </c>
      <c r="H45" s="91">
        <v>119.22</v>
      </c>
      <c r="I45" s="94">
        <v>158.96</v>
      </c>
      <c r="J45" s="95">
        <f>H45*I45</f>
        <v>18951.211200000002</v>
      </c>
    </row>
    <row r="46" spans="2:10" ht="26.25">
      <c r="B46" s="3248"/>
      <c r="C46" s="777"/>
      <c r="D46" s="302">
        <v>41487</v>
      </c>
      <c r="E46" s="97">
        <v>107.32</v>
      </c>
      <c r="F46" s="94">
        <v>157.07</v>
      </c>
      <c r="G46" s="95">
        <f>E46*F46</f>
        <v>16856.752399999998</v>
      </c>
      <c r="H46" s="97">
        <v>107.32</v>
      </c>
      <c r="I46" s="94">
        <v>158.55000000000001</v>
      </c>
      <c r="J46" s="95">
        <f>H46*I46</f>
        <v>17015.585999999999</v>
      </c>
    </row>
    <row r="47" spans="2:10" ht="26.25">
      <c r="B47" s="3248"/>
      <c r="C47" s="1"/>
      <c r="D47" s="303">
        <v>41518</v>
      </c>
      <c r="E47" s="100">
        <v>107.23</v>
      </c>
      <c r="F47" s="98">
        <v>157.30000000000001</v>
      </c>
      <c r="G47" s="95">
        <f>E47*F47</f>
        <v>16867.279000000002</v>
      </c>
      <c r="H47" s="100">
        <v>107.23</v>
      </c>
      <c r="I47" s="98">
        <v>159.46</v>
      </c>
      <c r="J47" s="775">
        <f>H47*I47</f>
        <v>17098.895800000002</v>
      </c>
    </row>
    <row r="48" spans="2:10" ht="33" thickBot="1">
      <c r="B48" s="3248"/>
      <c r="C48" s="583" t="s">
        <v>2</v>
      </c>
      <c r="D48" s="366" t="s">
        <v>112</v>
      </c>
      <c r="E48" s="367">
        <f>SUM(E45:E47)</f>
        <v>333.77</v>
      </c>
      <c r="F48" s="368"/>
      <c r="G48" s="369">
        <f>SUM(G45:G47)</f>
        <v>52459.454399999995</v>
      </c>
      <c r="H48" s="370">
        <f>SUM(H45:H47)</f>
        <v>333.77</v>
      </c>
      <c r="I48" s="367"/>
      <c r="J48" s="776">
        <f>SUM(J45:J47)</f>
        <v>53065.692999999999</v>
      </c>
    </row>
    <row r="49" spans="2:11" ht="26.25">
      <c r="B49" s="3248"/>
      <c r="C49" s="777"/>
      <c r="D49" s="302">
        <v>41548</v>
      </c>
      <c r="E49" s="89">
        <v>223.75</v>
      </c>
      <c r="F49" s="89">
        <v>157.35876478212384</v>
      </c>
      <c r="G49" s="91">
        <v>35209.023620000211</v>
      </c>
      <c r="H49" s="94">
        <v>223.75</v>
      </c>
      <c r="I49" s="94">
        <v>159.46200000000007</v>
      </c>
      <c r="J49" s="95">
        <f>H49*I49</f>
        <v>35679.622500000019</v>
      </c>
    </row>
    <row r="50" spans="2:11" ht="26.25">
      <c r="B50" s="778"/>
      <c r="C50" s="777"/>
      <c r="D50" s="302">
        <v>41579</v>
      </c>
      <c r="E50" s="94">
        <v>179</v>
      </c>
      <c r="F50" s="94">
        <v>157.53568232662192</v>
      </c>
      <c r="G50" s="97">
        <v>28198.887136465324</v>
      </c>
      <c r="H50" s="94">
        <v>179</v>
      </c>
      <c r="I50" s="94">
        <v>159.49436871508402</v>
      </c>
      <c r="J50" s="95">
        <f>H50*I50</f>
        <v>28549.492000000038</v>
      </c>
    </row>
    <row r="51" spans="2:11" ht="26.25">
      <c r="B51" s="778"/>
      <c r="C51" s="1"/>
      <c r="D51" s="303">
        <v>41609</v>
      </c>
      <c r="E51" s="98">
        <v>222.85</v>
      </c>
      <c r="F51" s="98">
        <v>157.51506145251389</v>
      </c>
      <c r="G51" s="100">
        <v>35102.231444692719</v>
      </c>
      <c r="H51" s="98">
        <v>222.85</v>
      </c>
      <c r="I51" s="98">
        <v>159.47305027932933</v>
      </c>
      <c r="J51" s="95">
        <f>H51*I51</f>
        <v>35538.569254748538</v>
      </c>
    </row>
    <row r="52" spans="2:11" ht="33" thickBot="1">
      <c r="B52" s="779"/>
      <c r="C52" s="583" t="s">
        <v>3</v>
      </c>
      <c r="D52" s="366" t="s">
        <v>112</v>
      </c>
      <c r="E52" s="367">
        <f>SUM(E49:E51)</f>
        <v>625.6</v>
      </c>
      <c r="F52" s="368"/>
      <c r="G52" s="367">
        <f>SUM(G49:G51)</f>
        <v>98510.142201158247</v>
      </c>
      <c r="H52" s="367">
        <f>SUM(H49:H51)</f>
        <v>625.6</v>
      </c>
      <c r="I52" s="367"/>
      <c r="J52" s="369">
        <f>SUM(J49:J51)</f>
        <v>99767.683754748592</v>
      </c>
    </row>
    <row r="53" spans="2:11" ht="33" customHeight="1">
      <c r="B53" s="3245">
        <v>2014</v>
      </c>
      <c r="C53" s="581"/>
      <c r="D53" s="301">
        <v>41640</v>
      </c>
      <c r="E53" s="92">
        <v>200</v>
      </c>
      <c r="F53" s="89">
        <v>157.47335999999987</v>
      </c>
      <c r="G53" s="90">
        <v>31494.671999999973</v>
      </c>
      <c r="H53" s="91">
        <v>200</v>
      </c>
      <c r="I53" s="89">
        <v>159.63381999999987</v>
      </c>
      <c r="J53" s="90">
        <v>31926.763999999974</v>
      </c>
    </row>
    <row r="54" spans="2:11" ht="26.25">
      <c r="B54" s="3246"/>
      <c r="C54" s="582"/>
      <c r="D54" s="302">
        <v>41671</v>
      </c>
      <c r="E54" s="97">
        <v>200</v>
      </c>
      <c r="F54" s="94">
        <v>157.65452729999944</v>
      </c>
      <c r="G54" s="95">
        <v>31530.905459999889</v>
      </c>
      <c r="H54" s="97">
        <v>200</v>
      </c>
      <c r="I54" s="94">
        <v>159.82259000000008</v>
      </c>
      <c r="J54" s="95">
        <v>31964.518000000015</v>
      </c>
    </row>
    <row r="55" spans="2:11" ht="26.25">
      <c r="B55" s="3246"/>
      <c r="C55" s="582"/>
      <c r="D55" s="303">
        <v>41699</v>
      </c>
      <c r="E55" s="100">
        <v>200</v>
      </c>
      <c r="F55" s="98">
        <v>158.71993999999967</v>
      </c>
      <c r="G55" s="95">
        <v>31743.987999999932</v>
      </c>
      <c r="H55" s="100">
        <v>200</v>
      </c>
      <c r="I55" s="98">
        <v>160.65049000000016</v>
      </c>
      <c r="J55" s="775">
        <v>32130.098000000031</v>
      </c>
    </row>
    <row r="56" spans="2:11" ht="37.5" thickBot="1">
      <c r="B56" s="3246"/>
      <c r="C56" s="583" t="s">
        <v>216</v>
      </c>
      <c r="D56" s="366" t="s">
        <v>112</v>
      </c>
      <c r="E56" s="367">
        <f>SUM(E53,E54,E55)</f>
        <v>600</v>
      </c>
      <c r="F56" s="368"/>
      <c r="G56" s="369">
        <f>SUM(G53,G54,G55)</f>
        <v>94769.565459999794</v>
      </c>
      <c r="H56" s="370">
        <f>SUM(H53,H54,H55)</f>
        <v>600</v>
      </c>
      <c r="I56" s="367"/>
      <c r="J56" s="776">
        <f>SUM(J53,J54,J55)</f>
        <v>96021.380000000019</v>
      </c>
    </row>
    <row r="57" spans="2:11" ht="26.25">
      <c r="B57" s="3246"/>
      <c r="C57" s="581"/>
      <c r="D57" s="301">
        <v>41730</v>
      </c>
      <c r="E57" s="92">
        <v>274.40814999999998</v>
      </c>
      <c r="F57" s="89">
        <v>157.93634745762685</v>
      </c>
      <c r="G57" s="90">
        <v>43339.020923604585</v>
      </c>
      <c r="H57" s="91">
        <v>274.40814999999998</v>
      </c>
      <c r="I57" s="89">
        <v>159.98873728813572</v>
      </c>
      <c r="J57" s="90">
        <v>43902.213420073334</v>
      </c>
    </row>
    <row r="58" spans="2:11" ht="26.25">
      <c r="B58" s="3246"/>
      <c r="C58" s="582"/>
      <c r="D58" s="302">
        <v>41760</v>
      </c>
      <c r="E58" s="97">
        <v>247.15010000000001</v>
      </c>
      <c r="F58" s="94">
        <v>158.26650847457651</v>
      </c>
      <c r="G58" s="95">
        <v>39115.583396142436</v>
      </c>
      <c r="H58" s="97">
        <v>247.15010000000001</v>
      </c>
      <c r="I58" s="94">
        <v>160.28430508474528</v>
      </c>
      <c r="J58" s="95">
        <v>39614.282030125309</v>
      </c>
    </row>
    <row r="59" spans="2:11" ht="26.25">
      <c r="B59" s="3246"/>
      <c r="C59" s="582"/>
      <c r="D59" s="303">
        <v>41791</v>
      </c>
      <c r="E59" s="100">
        <v>255.6</v>
      </c>
      <c r="F59" s="98">
        <v>158.46012711864404</v>
      </c>
      <c r="G59" s="95">
        <v>40502.408491525413</v>
      </c>
      <c r="H59" s="100">
        <v>255.6</v>
      </c>
      <c r="I59" s="98">
        <v>160.47591525423664</v>
      </c>
      <c r="J59" s="775">
        <v>41017.643938982881</v>
      </c>
    </row>
    <row r="60" spans="2:11" ht="37.5" thickBot="1">
      <c r="B60" s="3246"/>
      <c r="C60" s="583" t="s">
        <v>217</v>
      </c>
      <c r="D60" s="366" t="s">
        <v>112</v>
      </c>
      <c r="E60" s="367">
        <f>SUM(E57,E58,E59)</f>
        <v>777.15825000000007</v>
      </c>
      <c r="F60" s="368"/>
      <c r="G60" s="369">
        <f>SUM(G57,G58,G59)</f>
        <v>122957.01281127243</v>
      </c>
      <c r="H60" s="370">
        <f>SUM(H57,H58,H59)</f>
        <v>777.15825000000007</v>
      </c>
      <c r="I60" s="367"/>
      <c r="J60" s="776">
        <f>SUM(J57,J58,J59)</f>
        <v>124534.13938918154</v>
      </c>
    </row>
    <row r="61" spans="2:11" ht="26.25">
      <c r="B61" s="3246"/>
      <c r="C61" s="374"/>
      <c r="D61" s="301">
        <v>41821</v>
      </c>
      <c r="E61" s="92">
        <v>253.96</v>
      </c>
      <c r="F61" s="89">
        <v>157.5</v>
      </c>
      <c r="G61" s="90">
        <v>39999.81</v>
      </c>
      <c r="H61" s="91">
        <v>253.96</v>
      </c>
      <c r="I61" s="94">
        <v>159.72999999999999</v>
      </c>
      <c r="J61" s="95">
        <v>40563.33</v>
      </c>
    </row>
    <row r="62" spans="2:11" ht="26.25">
      <c r="B62" s="3246"/>
      <c r="C62" s="582"/>
      <c r="D62" s="302">
        <v>41852</v>
      </c>
      <c r="E62" s="97">
        <v>250.12</v>
      </c>
      <c r="F62" s="94">
        <v>158.30000000000001</v>
      </c>
      <c r="G62" s="95">
        <v>39593.79</v>
      </c>
      <c r="H62" s="97">
        <v>250.12</v>
      </c>
      <c r="I62" s="94">
        <v>160.37</v>
      </c>
      <c r="J62" s="95">
        <v>40112.379999999997</v>
      </c>
    </row>
    <row r="63" spans="2:11" ht="26.25">
      <c r="B63" s="3246"/>
      <c r="C63" s="582"/>
      <c r="D63" s="303">
        <v>41883</v>
      </c>
      <c r="E63" s="100">
        <v>259.93</v>
      </c>
      <c r="F63" s="98">
        <v>159.68</v>
      </c>
      <c r="G63" s="95">
        <v>41505.42</v>
      </c>
      <c r="H63" s="100">
        <v>259.93</v>
      </c>
      <c r="I63" s="98">
        <v>161.83000000000001</v>
      </c>
      <c r="J63" s="775">
        <v>42063.82</v>
      </c>
    </row>
    <row r="64" spans="2:11" ht="37.5" thickBot="1">
      <c r="B64" s="3246"/>
      <c r="C64" s="583" t="s">
        <v>218</v>
      </c>
      <c r="D64" s="366"/>
      <c r="E64" s="367">
        <f>SUM(E61,E62,E63)</f>
        <v>764.01</v>
      </c>
      <c r="F64" s="368"/>
      <c r="G64" s="369">
        <f>SUM(G61,G62,G63)</f>
        <v>121099.02</v>
      </c>
      <c r="H64" s="370">
        <f>SUM(H61,H62,H63)</f>
        <v>764.01</v>
      </c>
      <c r="I64" s="367"/>
      <c r="J64" s="776">
        <f>SUM(J61,J62,J63)</f>
        <v>122739.53</v>
      </c>
      <c r="K64">
        <f>200*55</f>
        <v>11000</v>
      </c>
    </row>
    <row r="65" spans="2:10" ht="26.25">
      <c r="B65" s="780"/>
      <c r="C65" s="374" t="s">
        <v>219</v>
      </c>
      <c r="D65" s="302"/>
      <c r="E65" s="92"/>
      <c r="F65" s="89"/>
      <c r="G65" s="90"/>
      <c r="H65" s="91"/>
      <c r="I65" s="94"/>
      <c r="J65" s="95"/>
    </row>
    <row r="66" spans="2:10" ht="26.25">
      <c r="B66" s="780"/>
      <c r="C66" s="777"/>
      <c r="D66" s="302"/>
      <c r="E66" s="97"/>
      <c r="F66" s="94"/>
      <c r="G66" s="95"/>
      <c r="H66" s="97"/>
      <c r="I66" s="94"/>
      <c r="J66" s="95"/>
    </row>
    <row r="67" spans="2:10" ht="26.25">
      <c r="B67" s="780"/>
      <c r="C67" s="1"/>
      <c r="D67" s="303"/>
      <c r="E67" s="100"/>
      <c r="F67" s="98"/>
      <c r="G67" s="95"/>
      <c r="H67" s="100"/>
      <c r="I67" s="98"/>
      <c r="J67" s="775"/>
    </row>
    <row r="68" spans="2:10" ht="33" thickBot="1">
      <c r="B68" s="780"/>
      <c r="C68" s="583" t="s">
        <v>2</v>
      </c>
      <c r="D68" s="366"/>
      <c r="E68" s="367"/>
      <c r="F68" s="368"/>
      <c r="G68" s="369"/>
      <c r="H68" s="370"/>
      <c r="I68" s="367"/>
      <c r="J68" s="776"/>
    </row>
    <row r="69" spans="2:10" ht="26.25">
      <c r="B69" s="780"/>
      <c r="C69" s="777"/>
      <c r="D69" s="302"/>
      <c r="E69" s="89"/>
      <c r="F69" s="89"/>
      <c r="G69" s="91"/>
      <c r="H69" s="94"/>
      <c r="I69" s="94"/>
      <c r="J69" s="95"/>
    </row>
    <row r="70" spans="2:10" ht="26.25">
      <c r="B70" s="778"/>
      <c r="C70" s="777"/>
      <c r="D70" s="302"/>
      <c r="E70" s="94"/>
      <c r="F70" s="94"/>
      <c r="G70" s="97"/>
      <c r="H70" s="94"/>
      <c r="I70" s="94"/>
      <c r="J70" s="95"/>
    </row>
    <row r="71" spans="2:10" ht="26.25">
      <c r="B71" s="778"/>
      <c r="C71" s="1"/>
      <c r="D71" s="303"/>
      <c r="E71" s="98"/>
      <c r="F71" s="98"/>
      <c r="G71" s="100"/>
      <c r="H71" s="98"/>
      <c r="I71" s="98"/>
      <c r="J71" s="95"/>
    </row>
    <row r="72" spans="2:10" ht="33" thickBot="1">
      <c r="B72" s="779"/>
      <c r="C72" s="583" t="s">
        <v>3</v>
      </c>
      <c r="D72" s="366"/>
      <c r="E72" s="367"/>
      <c r="F72" s="368"/>
      <c r="G72" s="367"/>
      <c r="H72" s="367"/>
      <c r="I72" s="367"/>
      <c r="J72" s="369"/>
    </row>
    <row r="73" spans="2:10" ht="15.75">
      <c r="B73" s="374" t="s">
        <v>219</v>
      </c>
    </row>
  </sheetData>
  <mergeCells count="9">
    <mergeCell ref="B1:J1"/>
    <mergeCell ref="B2:J2"/>
    <mergeCell ref="E3:F3"/>
    <mergeCell ref="H3:I3"/>
    <mergeCell ref="B53:B64"/>
    <mergeCell ref="B37:B49"/>
    <mergeCell ref="B5:B20"/>
    <mergeCell ref="B21:B36"/>
    <mergeCell ref="B3:D4"/>
  </mergeCells>
  <pageMargins left="0.7" right="0.7" top="0.75" bottom="0.75" header="0.3" footer="0.3"/>
  <pageSetup scale="31" orientation="portrait" r:id="rId1"/>
  <rowBreaks count="2" manualBreakCount="2">
    <brk id="72" max="10" man="1"/>
    <brk id="73"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FFFF00"/>
  </sheetPr>
  <dimension ref="A1:Z48"/>
  <sheetViews>
    <sheetView view="pageBreakPreview" topLeftCell="A24" zoomScale="58" zoomScaleNormal="75" zoomScaleSheetLayoutView="58" workbookViewId="0">
      <selection activeCell="B29" sqref="B29:P48"/>
    </sheetView>
  </sheetViews>
  <sheetFormatPr defaultRowHeight="12.75"/>
  <cols>
    <col min="1" max="1" width="11" style="15" customWidth="1"/>
    <col min="2" max="2" width="92.28515625" style="15" customWidth="1"/>
    <col min="3" max="9" width="22.85546875" style="15" bestFit="1" customWidth="1"/>
    <col min="10" max="10" width="24.5703125" style="15" customWidth="1"/>
    <col min="11" max="11" width="24.5703125" style="15" bestFit="1" customWidth="1"/>
    <col min="12" max="13" width="23.5703125" style="15" bestFit="1" customWidth="1"/>
    <col min="14" max="14" width="25.85546875" style="15" customWidth="1"/>
    <col min="15" max="15" width="24.5703125" style="15" bestFit="1" customWidth="1"/>
    <col min="16" max="16" width="25.85546875" style="15" customWidth="1"/>
    <col min="17" max="17" width="24.5703125" style="15" bestFit="1" customWidth="1"/>
    <col min="18" max="18" width="25.85546875" style="15" customWidth="1"/>
    <col min="19" max="19" width="24.5703125" style="15" bestFit="1" customWidth="1"/>
    <col min="20" max="20" width="25.85546875" style="15" customWidth="1"/>
    <col min="21" max="22" width="24.5703125" style="15" bestFit="1" customWidth="1"/>
    <col min="23" max="23" width="23.7109375" style="15" bestFit="1" customWidth="1"/>
    <col min="24" max="24" width="23.5703125" style="15" bestFit="1" customWidth="1"/>
    <col min="25" max="26" width="10.28515625" style="15" bestFit="1" customWidth="1"/>
    <col min="27" max="16384" width="9.140625" style="15"/>
  </cols>
  <sheetData>
    <row r="1" spans="1:26" ht="45" customHeight="1">
      <c r="B1" s="3265" t="s">
        <v>37</v>
      </c>
      <c r="C1" s="3265"/>
      <c r="D1" s="3265"/>
      <c r="E1" s="3265"/>
      <c r="F1" s="3265"/>
      <c r="G1" s="3265"/>
      <c r="H1" s="3265"/>
      <c r="I1" s="3265"/>
      <c r="J1" s="3265"/>
      <c r="K1" s="3265"/>
      <c r="L1" s="3265"/>
      <c r="M1" s="3265"/>
      <c r="N1" s="3265"/>
      <c r="O1" s="3265"/>
      <c r="P1" s="3265"/>
      <c r="Q1" s="3265"/>
      <c r="R1" s="3265"/>
      <c r="S1" s="3265"/>
      <c r="T1" s="3265"/>
      <c r="U1" s="3265"/>
      <c r="V1" s="3265"/>
    </row>
    <row r="2" spans="1:26" ht="45" customHeight="1">
      <c r="B2" s="3265" t="s">
        <v>38</v>
      </c>
      <c r="C2" s="3265"/>
      <c r="D2" s="3265"/>
      <c r="E2" s="3265"/>
      <c r="F2" s="3265"/>
      <c r="G2" s="3265"/>
      <c r="H2" s="3265"/>
      <c r="I2" s="3265"/>
      <c r="J2" s="3265"/>
      <c r="K2" s="3265"/>
      <c r="L2" s="3265"/>
      <c r="M2" s="3265"/>
      <c r="N2" s="3265"/>
      <c r="O2" s="3265"/>
      <c r="P2" s="3265"/>
      <c r="Q2" s="3265"/>
      <c r="R2" s="3265"/>
      <c r="S2" s="3265"/>
      <c r="T2" s="3265"/>
      <c r="U2" s="3265"/>
      <c r="V2" s="3265"/>
    </row>
    <row r="3" spans="1:26" ht="39.950000000000003" customHeight="1" thickBot="1">
      <c r="B3" s="3266" t="s">
        <v>39</v>
      </c>
      <c r="C3" s="3266"/>
      <c r="D3" s="3266"/>
      <c r="E3" s="3266"/>
      <c r="F3" s="3266"/>
      <c r="G3" s="3266"/>
      <c r="H3" s="3266"/>
      <c r="I3" s="3266"/>
      <c r="J3" s="3266"/>
      <c r="K3" s="3266"/>
      <c r="L3" s="3266"/>
      <c r="M3" s="3266"/>
      <c r="N3" s="3266"/>
      <c r="O3" s="3266"/>
      <c r="P3" s="3266"/>
      <c r="Q3" s="3266"/>
      <c r="R3" s="3266"/>
      <c r="S3" s="3266"/>
      <c r="T3" s="3266"/>
      <c r="U3" s="3266"/>
      <c r="V3" s="3266"/>
    </row>
    <row r="4" spans="1:26" ht="39.950000000000003" customHeight="1" thickBot="1">
      <c r="A4" s="14"/>
      <c r="B4" s="404"/>
      <c r="C4" s="3262">
        <v>2008</v>
      </c>
      <c r="D4" s="3263"/>
      <c r="E4" s="3263"/>
      <c r="F4" s="3264"/>
      <c r="G4" s="3262">
        <v>2009</v>
      </c>
      <c r="H4" s="3263"/>
      <c r="I4" s="3263"/>
      <c r="J4" s="3264"/>
      <c r="K4" s="3262">
        <v>2010</v>
      </c>
      <c r="L4" s="3263"/>
      <c r="M4" s="3263"/>
      <c r="N4" s="3264"/>
      <c r="O4" s="3262">
        <v>2011</v>
      </c>
      <c r="P4" s="3263"/>
      <c r="Q4" s="3263"/>
      <c r="R4" s="3264"/>
      <c r="S4" s="3262">
        <v>2012</v>
      </c>
      <c r="T4" s="3263"/>
      <c r="U4" s="3263"/>
      <c r="V4" s="3264"/>
      <c r="W4" s="3262">
        <v>2013</v>
      </c>
      <c r="X4" s="3263"/>
      <c r="Y4" s="315"/>
      <c r="Z4" s="340"/>
    </row>
    <row r="5" spans="1:26" ht="39.950000000000003" customHeight="1" thickBot="1">
      <c r="A5" s="14"/>
      <c r="B5" s="330" t="s">
        <v>4</v>
      </c>
      <c r="C5" s="375" t="s">
        <v>0</v>
      </c>
      <c r="D5" s="376" t="s">
        <v>1</v>
      </c>
      <c r="E5" s="376" t="s">
        <v>2</v>
      </c>
      <c r="F5" s="377" t="s">
        <v>3</v>
      </c>
      <c r="G5" s="375" t="s">
        <v>0</v>
      </c>
      <c r="H5" s="378" t="s">
        <v>1</v>
      </c>
      <c r="I5" s="378" t="s">
        <v>2</v>
      </c>
      <c r="J5" s="326" t="s">
        <v>3</v>
      </c>
      <c r="K5" s="375" t="s">
        <v>0</v>
      </c>
      <c r="L5" s="379" t="s">
        <v>1</v>
      </c>
      <c r="M5" s="317" t="s">
        <v>2</v>
      </c>
      <c r="N5" s="380" t="s">
        <v>3</v>
      </c>
      <c r="O5" s="319" t="s">
        <v>0</v>
      </c>
      <c r="P5" s="381" t="s">
        <v>1</v>
      </c>
      <c r="Q5" s="320" t="s">
        <v>2</v>
      </c>
      <c r="R5" s="382" t="s">
        <v>3</v>
      </c>
      <c r="S5" s="319" t="s">
        <v>0</v>
      </c>
      <c r="T5" s="381" t="s">
        <v>1</v>
      </c>
      <c r="U5" s="320" t="s">
        <v>2</v>
      </c>
      <c r="V5" s="320" t="s">
        <v>3</v>
      </c>
      <c r="W5" s="321" t="s">
        <v>0</v>
      </c>
      <c r="X5" s="383" t="s">
        <v>1</v>
      </c>
      <c r="Y5" s="384" t="s">
        <v>2</v>
      </c>
      <c r="Z5" s="385" t="s">
        <v>3</v>
      </c>
    </row>
    <row r="6" spans="1:26" ht="39.950000000000003" customHeight="1">
      <c r="A6" s="409"/>
      <c r="B6" s="331" t="s">
        <v>5</v>
      </c>
      <c r="C6" s="216">
        <f>C7</f>
        <v>9422.4629199999999</v>
      </c>
      <c r="D6" s="217">
        <f t="shared" ref="D6:Z6" si="0">D7</f>
        <v>7392.0858200000002</v>
      </c>
      <c r="E6" s="217">
        <f t="shared" si="0"/>
        <v>7144.1528600000001</v>
      </c>
      <c r="F6" s="218">
        <f t="shared" si="0"/>
        <v>6754.0173600000007</v>
      </c>
      <c r="G6" s="216">
        <f t="shared" si="0"/>
        <v>4640.1964400000006</v>
      </c>
      <c r="H6" s="217">
        <f t="shared" si="0"/>
        <v>8115.0863300000001</v>
      </c>
      <c r="I6" s="217">
        <f t="shared" si="0"/>
        <v>2316.4736000000003</v>
      </c>
      <c r="J6" s="218">
        <f t="shared" si="0"/>
        <v>42336.309310000004</v>
      </c>
      <c r="K6" s="216">
        <f t="shared" si="0"/>
        <v>49410.71787</v>
      </c>
      <c r="L6" s="217">
        <f t="shared" si="0"/>
        <v>70123.090930000006</v>
      </c>
      <c r="M6" s="217">
        <f t="shared" si="0"/>
        <v>133528.1</v>
      </c>
      <c r="N6" s="218">
        <f t="shared" si="0"/>
        <v>138100.60812000002</v>
      </c>
      <c r="O6" s="219">
        <f t="shared" si="0"/>
        <v>106346.71434000001</v>
      </c>
      <c r="P6" s="220">
        <f t="shared" si="0"/>
        <v>201880.7107</v>
      </c>
      <c r="Q6" s="220">
        <f t="shared" si="0"/>
        <v>137163</v>
      </c>
      <c r="R6" s="220">
        <f t="shared" si="0"/>
        <v>128129.5</v>
      </c>
      <c r="S6" s="219">
        <f t="shared" si="0"/>
        <v>137737.79999999999</v>
      </c>
      <c r="T6" s="220">
        <f t="shared" si="0"/>
        <v>132298</v>
      </c>
      <c r="U6" s="220">
        <f t="shared" si="0"/>
        <v>123070.523</v>
      </c>
      <c r="V6" s="221">
        <f t="shared" si="0"/>
        <v>111494.7</v>
      </c>
      <c r="W6" s="178">
        <f>W7</f>
        <v>114711.667</v>
      </c>
      <c r="X6" s="400">
        <f>X7</f>
        <v>102149.67</v>
      </c>
      <c r="Y6" s="220">
        <f t="shared" si="0"/>
        <v>0</v>
      </c>
      <c r="Z6" s="221">
        <f t="shared" si="0"/>
        <v>0</v>
      </c>
    </row>
    <row r="7" spans="1:26" ht="39.950000000000003" customHeight="1">
      <c r="A7" s="409"/>
      <c r="B7" s="389" t="s">
        <v>40</v>
      </c>
      <c r="C7" s="222">
        <v>9422.4629199999999</v>
      </c>
      <c r="D7" s="223">
        <v>7392.0858200000002</v>
      </c>
      <c r="E7" s="223">
        <v>7144.1528600000001</v>
      </c>
      <c r="F7" s="224">
        <v>6754.0173600000007</v>
      </c>
      <c r="G7" s="225">
        <v>4640.1964400000006</v>
      </c>
      <c r="H7" s="223">
        <v>8115.0863300000001</v>
      </c>
      <c r="I7" s="223">
        <v>2316.4736000000003</v>
      </c>
      <c r="J7" s="224">
        <v>42336.309310000004</v>
      </c>
      <c r="K7" s="225">
        <v>49410.71787</v>
      </c>
      <c r="L7" s="223">
        <v>70123.090930000006</v>
      </c>
      <c r="M7" s="223">
        <v>133528.1</v>
      </c>
      <c r="N7" s="224">
        <v>138100.60812000002</v>
      </c>
      <c r="O7" s="225">
        <v>106346.71434000001</v>
      </c>
      <c r="P7" s="223">
        <v>201880.7107</v>
      </c>
      <c r="Q7" s="223">
        <v>137163</v>
      </c>
      <c r="R7" s="223">
        <v>128129.5</v>
      </c>
      <c r="S7" s="225">
        <v>137737.79999999999</v>
      </c>
      <c r="T7" s="223">
        <v>132298</v>
      </c>
      <c r="U7" s="223">
        <v>123070.523</v>
      </c>
      <c r="V7" s="224">
        <v>111494.7</v>
      </c>
      <c r="W7" s="226">
        <v>114711.667</v>
      </c>
      <c r="X7" s="402">
        <v>102149.67</v>
      </c>
      <c r="Y7" s="223"/>
      <c r="Z7" s="224"/>
    </row>
    <row r="8" spans="1:26" ht="39.950000000000003" customHeight="1">
      <c r="A8" s="409"/>
      <c r="B8" s="331" t="s">
        <v>9</v>
      </c>
      <c r="C8" s="216">
        <f>C9+C10+C11</f>
        <v>16397.953259999998</v>
      </c>
      <c r="D8" s="217">
        <f t="shared" ref="D8:Z8" si="1">D9+D10+D11</f>
        <v>16998.749749999999</v>
      </c>
      <c r="E8" s="217">
        <f t="shared" si="1"/>
        <v>17551.578829999999</v>
      </c>
      <c r="F8" s="218">
        <f t="shared" si="1"/>
        <v>18126.974589999998</v>
      </c>
      <c r="G8" s="216">
        <f t="shared" si="1"/>
        <v>18825.89184</v>
      </c>
      <c r="H8" s="217">
        <f t="shared" si="1"/>
        <v>18757.420440000002</v>
      </c>
      <c r="I8" s="217">
        <f t="shared" si="1"/>
        <v>22004.831689999999</v>
      </c>
      <c r="J8" s="218">
        <f t="shared" si="1"/>
        <v>19642.25505</v>
      </c>
      <c r="K8" s="216">
        <f t="shared" si="1"/>
        <v>26287.303079999998</v>
      </c>
      <c r="L8" s="217">
        <f t="shared" si="1"/>
        <v>26262.627130000001</v>
      </c>
      <c r="M8" s="217">
        <f t="shared" si="1"/>
        <v>31966.1</v>
      </c>
      <c r="N8" s="218">
        <f t="shared" si="1"/>
        <v>42874.450700000001</v>
      </c>
      <c r="O8" s="216">
        <f t="shared" si="1"/>
        <v>49470.91749</v>
      </c>
      <c r="P8" s="217">
        <f t="shared" si="1"/>
        <v>53100.371119999996</v>
      </c>
      <c r="Q8" s="217">
        <f t="shared" si="1"/>
        <v>65586</v>
      </c>
      <c r="R8" s="217">
        <f t="shared" si="1"/>
        <v>73214.3</v>
      </c>
      <c r="S8" s="216">
        <f t="shared" si="1"/>
        <v>73664.5</v>
      </c>
      <c r="T8" s="217">
        <f t="shared" si="1"/>
        <v>78220.399999999994</v>
      </c>
      <c r="U8" s="217">
        <f t="shared" si="1"/>
        <v>82787.616999999998</v>
      </c>
      <c r="V8" s="218">
        <f>V9+V10+V11</f>
        <v>94025.099999999991</v>
      </c>
      <c r="W8" s="178">
        <f>W9+W10+W11</f>
        <v>92167.07699999999</v>
      </c>
      <c r="X8" s="400">
        <f>X9+X10+X11</f>
        <v>115346.43</v>
      </c>
      <c r="Y8" s="217">
        <f t="shared" si="1"/>
        <v>0</v>
      </c>
      <c r="Z8" s="218">
        <f t="shared" si="1"/>
        <v>0</v>
      </c>
    </row>
    <row r="9" spans="1:26" ht="39.950000000000003" customHeight="1">
      <c r="A9" s="409"/>
      <c r="B9" s="390" t="s">
        <v>41</v>
      </c>
      <c r="C9" s="227">
        <v>1567.9689099999998</v>
      </c>
      <c r="D9" s="143">
        <v>1567.9689099999998</v>
      </c>
      <c r="E9" s="143">
        <v>1567.9689099999998</v>
      </c>
      <c r="F9" s="228">
        <v>1567.9689099999998</v>
      </c>
      <c r="G9" s="142">
        <v>1567.9689100000001</v>
      </c>
      <c r="H9" s="144">
        <v>629.10342000000003</v>
      </c>
      <c r="I9" s="144">
        <v>629.10342000000003</v>
      </c>
      <c r="J9" s="145">
        <v>702.89200000000005</v>
      </c>
      <c r="K9" s="147">
        <v>708.49368000000004</v>
      </c>
      <c r="L9" s="146">
        <v>711.66796999999997</v>
      </c>
      <c r="M9" s="146">
        <v>712</v>
      </c>
      <c r="N9" s="228">
        <v>726.48818000000006</v>
      </c>
      <c r="O9" s="147">
        <v>727.39161999999999</v>
      </c>
      <c r="P9" s="143">
        <v>740.19269999999995</v>
      </c>
      <c r="Q9" s="146">
        <v>0</v>
      </c>
      <c r="R9" s="143"/>
      <c r="S9" s="147">
        <v>0</v>
      </c>
      <c r="T9" s="143"/>
      <c r="U9" s="143"/>
      <c r="V9" s="228"/>
      <c r="W9" s="226">
        <v>0</v>
      </c>
      <c r="X9" s="402">
        <v>0</v>
      </c>
      <c r="Y9" s="143"/>
      <c r="Z9" s="228"/>
    </row>
    <row r="10" spans="1:26" ht="39.950000000000003" customHeight="1">
      <c r="A10" s="409"/>
      <c r="B10" s="389" t="s">
        <v>42</v>
      </c>
      <c r="C10" s="149">
        <v>5586.2622300000003</v>
      </c>
      <c r="D10" s="150">
        <v>5586.2622300000003</v>
      </c>
      <c r="E10" s="150">
        <v>4900.3279499999999</v>
      </c>
      <c r="F10" s="229">
        <v>5259.41284</v>
      </c>
      <c r="G10" s="149">
        <v>5480.7497800000001</v>
      </c>
      <c r="H10" s="144">
        <v>5480.7497800000001</v>
      </c>
      <c r="I10" s="144">
        <v>5480.7497800000001</v>
      </c>
      <c r="J10" s="151">
        <v>3863.3851</v>
      </c>
      <c r="K10" s="152">
        <v>6503.8491399999994</v>
      </c>
      <c r="L10" s="144">
        <v>5089.0098200000002</v>
      </c>
      <c r="M10" s="144">
        <v>5309.4</v>
      </c>
      <c r="N10" s="229">
        <v>5770.7333899999994</v>
      </c>
      <c r="O10" s="152">
        <v>5798.80339</v>
      </c>
      <c r="P10" s="150">
        <v>5782.5545499999998</v>
      </c>
      <c r="Q10" s="144">
        <v>6321.1</v>
      </c>
      <c r="R10" s="150">
        <v>5976.1</v>
      </c>
      <c r="S10" s="152">
        <v>6007.2</v>
      </c>
      <c r="T10" s="150">
        <v>7551</v>
      </c>
      <c r="U10" s="150">
        <v>7238.1170000000002</v>
      </c>
      <c r="V10" s="229">
        <v>7237.9</v>
      </c>
      <c r="W10" s="226">
        <v>7376.7870000000003</v>
      </c>
      <c r="X10" s="402">
        <v>7726.79</v>
      </c>
      <c r="Y10" s="150"/>
      <c r="Z10" s="229"/>
    </row>
    <row r="11" spans="1:26" ht="39.950000000000003" customHeight="1">
      <c r="A11" s="409"/>
      <c r="B11" s="389" t="s">
        <v>11</v>
      </c>
      <c r="C11" s="149">
        <v>9243.7221199999985</v>
      </c>
      <c r="D11" s="150">
        <v>9844.5186099999992</v>
      </c>
      <c r="E11" s="150">
        <v>11083.28197</v>
      </c>
      <c r="F11" s="229">
        <v>11299.592839999999</v>
      </c>
      <c r="G11" s="149">
        <v>11777.173150000001</v>
      </c>
      <c r="H11" s="144">
        <v>12647.56724</v>
      </c>
      <c r="I11" s="144">
        <v>15894.97849</v>
      </c>
      <c r="J11" s="154">
        <v>15075.977949999999</v>
      </c>
      <c r="K11" s="152">
        <v>19074.96026</v>
      </c>
      <c r="L11" s="144">
        <v>20461.949339999999</v>
      </c>
      <c r="M11" s="144">
        <v>25944.7</v>
      </c>
      <c r="N11" s="229">
        <v>36377.22913</v>
      </c>
      <c r="O11" s="152">
        <v>42944.722479999997</v>
      </c>
      <c r="P11" s="150">
        <v>46577.623869999996</v>
      </c>
      <c r="Q11" s="144">
        <v>59264.9</v>
      </c>
      <c r="R11" s="150">
        <v>67238.2</v>
      </c>
      <c r="S11" s="152">
        <v>67657.3</v>
      </c>
      <c r="T11" s="150">
        <v>70669.399999999994</v>
      </c>
      <c r="U11" s="150">
        <v>75549.5</v>
      </c>
      <c r="V11" s="229">
        <v>86787.199999999997</v>
      </c>
      <c r="W11" s="226">
        <v>84790.29</v>
      </c>
      <c r="X11" s="402">
        <v>107619.64</v>
      </c>
      <c r="Y11" s="150"/>
      <c r="Z11" s="229"/>
    </row>
    <row r="12" spans="1:26" ht="39.950000000000003" customHeight="1">
      <c r="A12" s="409"/>
      <c r="B12" s="331" t="s">
        <v>12</v>
      </c>
      <c r="C12" s="230">
        <v>4396.0081600000003</v>
      </c>
      <c r="D12" s="231">
        <v>5874.3994599999996</v>
      </c>
      <c r="E12" s="231">
        <v>6622.2574299999997</v>
      </c>
      <c r="F12" s="232">
        <v>6650.8498899999995</v>
      </c>
      <c r="G12" s="230">
        <v>7319.3555299999998</v>
      </c>
      <c r="H12" s="159">
        <v>7869.5894100000005</v>
      </c>
      <c r="I12" s="159">
        <v>9412.3436700000002</v>
      </c>
      <c r="J12" s="138">
        <v>9373.1100900000001</v>
      </c>
      <c r="K12" s="162">
        <v>19423.309829999998</v>
      </c>
      <c r="L12" s="161">
        <v>6499.2505099999998</v>
      </c>
      <c r="M12" s="161">
        <v>6827.1</v>
      </c>
      <c r="N12" s="232">
        <v>4530.3728600000004</v>
      </c>
      <c r="O12" s="162">
        <v>8852.6017100000008</v>
      </c>
      <c r="P12" s="231">
        <v>9123.7620700000007</v>
      </c>
      <c r="Q12" s="161">
        <v>5137.5</v>
      </c>
      <c r="R12" s="231">
        <v>4749.6000000000004</v>
      </c>
      <c r="S12" s="162">
        <v>6310.6</v>
      </c>
      <c r="T12" s="231">
        <v>4612.6000000000004</v>
      </c>
      <c r="U12" s="231">
        <v>4710.2060000000001</v>
      </c>
      <c r="V12" s="232">
        <f>7547.2-0.1</f>
        <v>7547.0999999999995</v>
      </c>
      <c r="W12" s="233">
        <v>11836.168</v>
      </c>
      <c r="X12" s="403">
        <v>11893.02</v>
      </c>
      <c r="Y12" s="231"/>
      <c r="Z12" s="232"/>
    </row>
    <row r="13" spans="1:26" ht="39.950000000000003" customHeight="1">
      <c r="A13" s="409"/>
      <c r="B13" s="331" t="s">
        <v>13</v>
      </c>
      <c r="C13" s="136">
        <v>494.04932000000002</v>
      </c>
      <c r="D13" s="137">
        <v>485.36865999999998</v>
      </c>
      <c r="E13" s="137">
        <v>473.94391999999999</v>
      </c>
      <c r="F13" s="138">
        <v>597.80217000000005</v>
      </c>
      <c r="G13" s="136">
        <v>654.55808999999999</v>
      </c>
      <c r="H13" s="137">
        <v>638.96824000000004</v>
      </c>
      <c r="I13" s="137">
        <v>622.75130000000001</v>
      </c>
      <c r="J13" s="138">
        <v>664.85778000000005</v>
      </c>
      <c r="K13" s="136">
        <v>7077.7677999999996</v>
      </c>
      <c r="L13" s="137">
        <v>7220.5307999999995</v>
      </c>
      <c r="M13" s="137">
        <v>7427.4</v>
      </c>
      <c r="N13" s="138">
        <v>7665.46594</v>
      </c>
      <c r="O13" s="136">
        <v>9829.2294700000002</v>
      </c>
      <c r="P13" s="137">
        <v>9857.199630000001</v>
      </c>
      <c r="Q13" s="137">
        <v>9831.9</v>
      </c>
      <c r="R13" s="137">
        <v>10193.9</v>
      </c>
      <c r="S13" s="136">
        <v>9013.7999999999993</v>
      </c>
      <c r="T13" s="137">
        <v>8974.6</v>
      </c>
      <c r="U13" s="137">
        <v>9096.6329999999998</v>
      </c>
      <c r="V13" s="138">
        <v>9191.5</v>
      </c>
      <c r="W13" s="233">
        <v>9109.6409999999996</v>
      </c>
      <c r="X13" s="403">
        <v>9297.99</v>
      </c>
      <c r="Y13" s="137"/>
      <c r="Z13" s="138"/>
    </row>
    <row r="14" spans="1:26" ht="39.950000000000003" customHeight="1" thickBot="1">
      <c r="A14" s="409"/>
      <c r="B14" s="391" t="s">
        <v>43</v>
      </c>
      <c r="C14" s="386">
        <f>C6+C8+C12+C13</f>
        <v>30710.47366</v>
      </c>
      <c r="D14" s="387">
        <f t="shared" ref="D14:M14" si="2">D6+D8+D12+D13</f>
        <v>30750.60369</v>
      </c>
      <c r="E14" s="387">
        <f t="shared" si="2"/>
        <v>31791.93304</v>
      </c>
      <c r="F14" s="388">
        <f t="shared" si="2"/>
        <v>32129.64401</v>
      </c>
      <c r="G14" s="386">
        <f t="shared" si="2"/>
        <v>31440.001899999999</v>
      </c>
      <c r="H14" s="387">
        <f t="shared" si="2"/>
        <v>35381.064420000002</v>
      </c>
      <c r="I14" s="387">
        <f t="shared" si="2"/>
        <v>34356.400260000002</v>
      </c>
      <c r="J14" s="388">
        <f t="shared" si="2"/>
        <v>72016.532230000012</v>
      </c>
      <c r="K14" s="386">
        <f t="shared" si="2"/>
        <v>102199.09858000001</v>
      </c>
      <c r="L14" s="387">
        <f t="shared" si="2"/>
        <v>110105.49937000001</v>
      </c>
      <c r="M14" s="387">
        <f t="shared" si="2"/>
        <v>179748.7</v>
      </c>
      <c r="N14" s="388">
        <f>N6+N8+N12+N13</f>
        <v>193170.89762000003</v>
      </c>
      <c r="O14" s="327">
        <f t="shared" ref="O14:Z14" si="3">O6+O8+O12+O13</f>
        <v>174499.46300999998</v>
      </c>
      <c r="P14" s="328">
        <f t="shared" si="3"/>
        <v>273962.04352000001</v>
      </c>
      <c r="Q14" s="328">
        <f t="shared" si="3"/>
        <v>217718.39999999999</v>
      </c>
      <c r="R14" s="328">
        <f t="shared" si="3"/>
        <v>216287.3</v>
      </c>
      <c r="S14" s="323">
        <f t="shared" si="3"/>
        <v>226726.69999999998</v>
      </c>
      <c r="T14" s="324">
        <f t="shared" si="3"/>
        <v>224105.60000000001</v>
      </c>
      <c r="U14" s="324">
        <f t="shared" si="3"/>
        <v>219664.97900000002</v>
      </c>
      <c r="V14" s="325">
        <f>V6+V8+V12+V13</f>
        <v>222258.4</v>
      </c>
      <c r="W14" s="397">
        <f>W6+W8+W12+W13</f>
        <v>227824.55300000001</v>
      </c>
      <c r="X14" s="398">
        <f>X6+X8+X12+X13</f>
        <v>238687.10999999996</v>
      </c>
      <c r="Y14" s="328">
        <f t="shared" si="3"/>
        <v>0</v>
      </c>
      <c r="Z14" s="329">
        <f t="shared" si="3"/>
        <v>0</v>
      </c>
    </row>
    <row r="15" spans="1:26" ht="39.950000000000003" customHeight="1" thickTop="1">
      <c r="A15" s="409"/>
      <c r="B15" s="331" t="s">
        <v>15</v>
      </c>
      <c r="C15" s="216">
        <f>C16+C17</f>
        <v>9614.7383100000006</v>
      </c>
      <c r="D15" s="217">
        <f t="shared" ref="D15:R15" si="4">D16+D17</f>
        <v>9739.3104999999996</v>
      </c>
      <c r="E15" s="217">
        <f t="shared" si="4"/>
        <v>9951.06747</v>
      </c>
      <c r="F15" s="218">
        <f t="shared" si="4"/>
        <v>9989.0123400000011</v>
      </c>
      <c r="G15" s="216">
        <f t="shared" si="4"/>
        <v>9676.7128400000001</v>
      </c>
      <c r="H15" s="217">
        <f t="shared" si="4"/>
        <v>10146.47762</v>
      </c>
      <c r="I15" s="217">
        <f t="shared" si="4"/>
        <v>9982.6273900000015</v>
      </c>
      <c r="J15" s="218">
        <f t="shared" si="4"/>
        <v>8000.9511600000005</v>
      </c>
      <c r="K15" s="216">
        <f t="shared" si="4"/>
        <v>6989.9781600000006</v>
      </c>
      <c r="L15" s="217">
        <f t="shared" si="4"/>
        <v>6878.2813000000006</v>
      </c>
      <c r="M15" s="217">
        <f t="shared" si="4"/>
        <v>6097.8</v>
      </c>
      <c r="N15" s="218">
        <f>N16+N17</f>
        <v>7428.2643800000005</v>
      </c>
      <c r="O15" s="219">
        <f t="shared" si="4"/>
        <v>10309.422</v>
      </c>
      <c r="P15" s="220">
        <f t="shared" si="4"/>
        <v>12702.729380000001</v>
      </c>
      <c r="Q15" s="220">
        <f t="shared" si="4"/>
        <v>12106.400000000001</v>
      </c>
      <c r="R15" s="220">
        <f t="shared" si="4"/>
        <v>9978.9000000000015</v>
      </c>
      <c r="S15" s="219">
        <f t="shared" ref="S15:Z15" si="5">S16+S17+S18</f>
        <v>13551.7</v>
      </c>
      <c r="T15" s="220">
        <f t="shared" si="5"/>
        <v>17015.5</v>
      </c>
      <c r="U15" s="220">
        <f t="shared" si="5"/>
        <v>13654.74</v>
      </c>
      <c r="V15" s="221">
        <f t="shared" si="5"/>
        <v>15015.5</v>
      </c>
      <c r="W15" s="178">
        <f t="shared" si="5"/>
        <v>15492.931</v>
      </c>
      <c r="X15" s="400">
        <f t="shared" si="5"/>
        <v>56568.87</v>
      </c>
      <c r="Y15" s="220">
        <f t="shared" si="5"/>
        <v>0</v>
      </c>
      <c r="Z15" s="221">
        <f t="shared" si="5"/>
        <v>0</v>
      </c>
    </row>
    <row r="16" spans="1:26" ht="39.950000000000003" customHeight="1">
      <c r="A16" s="409"/>
      <c r="B16" s="392" t="s">
        <v>94</v>
      </c>
      <c r="C16" s="149">
        <v>6585.1289100000004</v>
      </c>
      <c r="D16" s="236">
        <v>6585.1289100000004</v>
      </c>
      <c r="E16" s="236">
        <v>6585.1289100000004</v>
      </c>
      <c r="F16" s="237">
        <v>6585.1289100000004</v>
      </c>
      <c r="G16" s="149">
        <v>6585.1289100000004</v>
      </c>
      <c r="H16" s="150">
        <v>6585.1289100000004</v>
      </c>
      <c r="I16" s="150">
        <v>6585.1289100000004</v>
      </c>
      <c r="J16" s="229">
        <v>6585.1289100000004</v>
      </c>
      <c r="K16" s="147">
        <v>6585.1289100000004</v>
      </c>
      <c r="L16" s="146">
        <v>6585.1289100000004</v>
      </c>
      <c r="M16" s="146">
        <v>6585.1</v>
      </c>
      <c r="N16" s="145">
        <v>6585.1289100000004</v>
      </c>
      <c r="O16" s="147">
        <v>6585.1289100000004</v>
      </c>
      <c r="P16" s="146">
        <v>6585.1289100000004</v>
      </c>
      <c r="Q16" s="146">
        <v>8737.1</v>
      </c>
      <c r="R16" s="146">
        <v>6585.1</v>
      </c>
      <c r="S16" s="147">
        <v>6585.1</v>
      </c>
      <c r="T16" s="146">
        <v>6585.1</v>
      </c>
      <c r="U16" s="146">
        <v>6585.1279999999997</v>
      </c>
      <c r="V16" s="145">
        <v>6585.1</v>
      </c>
      <c r="W16" s="238">
        <v>6585.1279999999997</v>
      </c>
      <c r="X16" s="401">
        <v>45745.19</v>
      </c>
      <c r="Y16" s="146"/>
      <c r="Z16" s="145"/>
    </row>
    <row r="17" spans="1:26" ht="39.950000000000003" customHeight="1">
      <c r="A17" s="409"/>
      <c r="B17" s="392" t="s">
        <v>93</v>
      </c>
      <c r="C17" s="225">
        <f>(115622.71+2913986.69)/1000</f>
        <v>3029.6093999999998</v>
      </c>
      <c r="D17" s="223">
        <f>(115622.71+3038558.88)/1000</f>
        <v>3154.1815899999997</v>
      </c>
      <c r="E17" s="223">
        <f>(115622.71+3250315.85)/1000</f>
        <v>3365.9385600000001</v>
      </c>
      <c r="F17" s="224">
        <f>(115622.71+3288260.72)/1000</f>
        <v>3403.8834300000003</v>
      </c>
      <c r="G17" s="225">
        <f>(584810+2506773.93)/1000</f>
        <v>3091.5839300000002</v>
      </c>
      <c r="H17" s="223">
        <f>(584810+2976538.71)/1000</f>
        <v>3561.3487099999998</v>
      </c>
      <c r="I17" s="223">
        <f>(584810+2812688.48)/1000</f>
        <v>3397.4984800000002</v>
      </c>
      <c r="J17" s="224">
        <f>(584810+831012.25)/1000</f>
        <v>1415.8222499999999</v>
      </c>
      <c r="K17" s="225">
        <f>(115622.71+289226.54)/1000</f>
        <v>404.84924999999998</v>
      </c>
      <c r="L17" s="223">
        <f>(115622.71+177529.68)/1000</f>
        <v>293.15239000000003</v>
      </c>
      <c r="M17" s="223">
        <f>115.6-602.9</f>
        <v>-487.29999999999995</v>
      </c>
      <c r="N17" s="224">
        <f>(584809.71+258325.76)/1000</f>
        <v>843.13546999999994</v>
      </c>
      <c r="O17" s="225">
        <v>3724.2930899999997</v>
      </c>
      <c r="P17" s="223">
        <v>6117.6004699999994</v>
      </c>
      <c r="Q17" s="223">
        <v>3369.3</v>
      </c>
      <c r="R17" s="223">
        <v>3393.8</v>
      </c>
      <c r="S17" s="225">
        <v>5086.6000000000004</v>
      </c>
      <c r="T17" s="223">
        <v>5090.3999999999996</v>
      </c>
      <c r="U17" s="223">
        <v>2760.5030000000002</v>
      </c>
      <c r="V17" s="224">
        <v>2771.7</v>
      </c>
      <c r="W17" s="238">
        <v>6364.701</v>
      </c>
      <c r="X17" s="401">
        <v>6427.72</v>
      </c>
      <c r="Y17" s="223"/>
      <c r="Z17" s="224"/>
    </row>
    <row r="18" spans="1:26" ht="39.950000000000003" customHeight="1">
      <c r="A18" s="409"/>
      <c r="B18" s="392" t="s">
        <v>92</v>
      </c>
      <c r="C18" s="225"/>
      <c r="D18" s="223"/>
      <c r="E18" s="223"/>
      <c r="F18" s="224"/>
      <c r="G18" s="225"/>
      <c r="H18" s="223"/>
      <c r="I18" s="223"/>
      <c r="J18" s="224"/>
      <c r="K18" s="225"/>
      <c r="L18" s="223"/>
      <c r="M18" s="223"/>
      <c r="N18" s="224"/>
      <c r="O18" s="225"/>
      <c r="P18" s="223">
        <v>699.1</v>
      </c>
      <c r="Q18" s="223"/>
      <c r="R18" s="223"/>
      <c r="S18" s="225">
        <v>1880</v>
      </c>
      <c r="T18" s="223">
        <v>5340</v>
      </c>
      <c r="U18" s="223">
        <v>4309.1090000000004</v>
      </c>
      <c r="V18" s="224">
        <v>5658.7</v>
      </c>
      <c r="W18" s="238">
        <v>2543.1019999999999</v>
      </c>
      <c r="X18" s="401">
        <v>4395.96</v>
      </c>
      <c r="Y18" s="223"/>
      <c r="Z18" s="224"/>
    </row>
    <row r="19" spans="1:26" ht="39.950000000000003" customHeight="1">
      <c r="A19" s="409"/>
      <c r="B19" s="331" t="s">
        <v>44</v>
      </c>
      <c r="C19" s="157">
        <v>12366.666670000001</v>
      </c>
      <c r="D19" s="158">
        <v>12366.666670000001</v>
      </c>
      <c r="E19" s="158">
        <v>12366.666670000001</v>
      </c>
      <c r="F19" s="239">
        <v>12366.666670000001</v>
      </c>
      <c r="G19" s="157">
        <v>12366.666670000001</v>
      </c>
      <c r="H19" s="158">
        <v>12366.666670000001</v>
      </c>
      <c r="I19" s="158">
        <v>12366.666670000001</v>
      </c>
      <c r="J19" s="239">
        <v>26366.666670000002</v>
      </c>
      <c r="K19" s="157">
        <v>26366.666670000002</v>
      </c>
      <c r="L19" s="158">
        <v>26366.666670000002</v>
      </c>
      <c r="M19" s="158">
        <v>26366.7</v>
      </c>
      <c r="N19" s="173">
        <v>30276.086370000001</v>
      </c>
      <c r="O19" s="157">
        <v>30276.086370000001</v>
      </c>
      <c r="P19" s="159">
        <v>30276.086370000001</v>
      </c>
      <c r="Q19" s="158">
        <v>32776.1</v>
      </c>
      <c r="R19" s="159">
        <v>33503.1</v>
      </c>
      <c r="S19" s="157">
        <v>33503.1</v>
      </c>
      <c r="T19" s="159">
        <v>38503.1</v>
      </c>
      <c r="U19" s="159">
        <v>38503.135999999999</v>
      </c>
      <c r="V19" s="173">
        <v>39160.1</v>
      </c>
      <c r="W19" s="178">
        <v>39714.129000000001</v>
      </c>
      <c r="X19" s="400">
        <v>554.05999999999995</v>
      </c>
      <c r="Y19" s="159"/>
      <c r="Z19" s="173"/>
    </row>
    <row r="20" spans="1:26" ht="39.950000000000003" customHeight="1">
      <c r="A20" s="18"/>
      <c r="B20" s="331" t="s">
        <v>19</v>
      </c>
      <c r="C20" s="157">
        <v>5000</v>
      </c>
      <c r="D20" s="158">
        <v>5000</v>
      </c>
      <c r="E20" s="158">
        <v>5000</v>
      </c>
      <c r="F20" s="239">
        <v>5000</v>
      </c>
      <c r="G20" s="157">
        <v>5000</v>
      </c>
      <c r="H20" s="158">
        <v>5000</v>
      </c>
      <c r="I20" s="158">
        <v>5000</v>
      </c>
      <c r="J20" s="160">
        <v>24520</v>
      </c>
      <c r="K20" s="162">
        <v>54520</v>
      </c>
      <c r="L20" s="161">
        <v>64520</v>
      </c>
      <c r="M20" s="161">
        <v>114520</v>
      </c>
      <c r="N20" s="239">
        <v>114498.51977</v>
      </c>
      <c r="O20" s="162">
        <v>106717.15289</v>
      </c>
      <c r="P20" s="158">
        <v>105000</v>
      </c>
      <c r="Q20" s="161">
        <v>105000</v>
      </c>
      <c r="R20" s="158">
        <v>105000</v>
      </c>
      <c r="S20" s="162">
        <v>105000</v>
      </c>
      <c r="T20" s="158">
        <v>101717.2</v>
      </c>
      <c r="U20" s="158">
        <f>101717.152-0.01</f>
        <v>101717.14200000001</v>
      </c>
      <c r="V20" s="239">
        <v>101717.2</v>
      </c>
      <c r="W20" s="178">
        <v>101717.15</v>
      </c>
      <c r="X20" s="400">
        <v>101717.15</v>
      </c>
      <c r="Y20" s="158"/>
      <c r="Z20" s="239"/>
    </row>
    <row r="21" spans="1:26" ht="40.5" customHeight="1">
      <c r="A21" s="409"/>
      <c r="B21" s="331" t="s">
        <v>20</v>
      </c>
      <c r="C21" s="157">
        <v>3729.0446900000002</v>
      </c>
      <c r="D21" s="158">
        <v>3644.6025200000004</v>
      </c>
      <c r="E21" s="158">
        <v>4474.1749</v>
      </c>
      <c r="F21" s="239">
        <v>4773.9410600000001</v>
      </c>
      <c r="G21" s="157">
        <v>4396.5983999999999</v>
      </c>
      <c r="H21" s="158">
        <v>7867.8961300000001</v>
      </c>
      <c r="I21" s="158">
        <v>7007.0821999999998</v>
      </c>
      <c r="J21" s="239">
        <v>13128.890300000003</v>
      </c>
      <c r="K21" s="157">
        <v>14322.429750000001</v>
      </c>
      <c r="L21" s="158">
        <v>12340.527400000001</v>
      </c>
      <c r="M21" s="158">
        <f>32081.8+73.9+608.5</f>
        <v>32764.2</v>
      </c>
      <c r="N21" s="239">
        <v>40968.003099999994</v>
      </c>
      <c r="O21" s="157">
        <v>27196.777750000001</v>
      </c>
      <c r="P21" s="158">
        <v>125284.10376999999</v>
      </c>
      <c r="Q21" s="158">
        <v>67835.899999999994</v>
      </c>
      <c r="R21" s="158">
        <v>67805.3</v>
      </c>
      <c r="S21" s="157">
        <v>74671.899999999994</v>
      </c>
      <c r="T21" s="158">
        <v>66869.8</v>
      </c>
      <c r="U21" s="158">
        <v>65789.956999999995</v>
      </c>
      <c r="V21" s="239">
        <v>66365.600000000006</v>
      </c>
      <c r="W21" s="178">
        <f>69218.298+1682.04</f>
        <v>70900.337999999989</v>
      </c>
      <c r="X21" s="400">
        <f>78134.95+1712.07</f>
        <v>79847.02</v>
      </c>
      <c r="Y21" s="158"/>
      <c r="Z21" s="239"/>
    </row>
    <row r="22" spans="1:26" ht="34.5" customHeight="1" thickBot="1">
      <c r="A22" s="409"/>
      <c r="B22" s="332" t="s">
        <v>21</v>
      </c>
      <c r="C22" s="323">
        <f t="shared" ref="C22:Z22" si="6">C15++C19+C20+C21</f>
        <v>30710.449669999998</v>
      </c>
      <c r="D22" s="324">
        <f t="shared" si="6"/>
        <v>30750.579689999999</v>
      </c>
      <c r="E22" s="324">
        <f t="shared" si="6"/>
        <v>31791.909039999999</v>
      </c>
      <c r="F22" s="325">
        <f t="shared" si="6"/>
        <v>32129.620070000001</v>
      </c>
      <c r="G22" s="323">
        <f t="shared" si="6"/>
        <v>31439.977909999998</v>
      </c>
      <c r="H22" s="324">
        <f t="shared" si="6"/>
        <v>35381.040419999998</v>
      </c>
      <c r="I22" s="324">
        <f t="shared" si="6"/>
        <v>34356.376259999997</v>
      </c>
      <c r="J22" s="325">
        <f t="shared" si="6"/>
        <v>72016.508130000002</v>
      </c>
      <c r="K22" s="323">
        <f t="shared" si="6"/>
        <v>102199.07458</v>
      </c>
      <c r="L22" s="324">
        <f t="shared" si="6"/>
        <v>110105.47537000001</v>
      </c>
      <c r="M22" s="324">
        <f t="shared" si="6"/>
        <v>179748.7</v>
      </c>
      <c r="N22" s="325">
        <f t="shared" si="6"/>
        <v>193170.87362</v>
      </c>
      <c r="O22" s="323">
        <f t="shared" si="6"/>
        <v>174499.43901</v>
      </c>
      <c r="P22" s="324">
        <f t="shared" si="6"/>
        <v>273262.91952</v>
      </c>
      <c r="Q22" s="324">
        <f t="shared" si="6"/>
        <v>217718.39999999999</v>
      </c>
      <c r="R22" s="324">
        <f t="shared" si="6"/>
        <v>216287.3</v>
      </c>
      <c r="S22" s="323">
        <f t="shared" si="6"/>
        <v>226726.69999999998</v>
      </c>
      <c r="T22" s="324">
        <f t="shared" si="6"/>
        <v>224105.59999999998</v>
      </c>
      <c r="U22" s="324">
        <f t="shared" si="6"/>
        <v>219664.97500000001</v>
      </c>
      <c r="V22" s="325">
        <f t="shared" si="6"/>
        <v>222258.4</v>
      </c>
      <c r="W22" s="397">
        <f t="shared" si="6"/>
        <v>227824.54799999998</v>
      </c>
      <c r="X22" s="399">
        <f t="shared" si="6"/>
        <v>238687.09999999998</v>
      </c>
      <c r="Y22" s="234">
        <f t="shared" si="6"/>
        <v>0</v>
      </c>
      <c r="Z22" s="235">
        <f t="shared" si="6"/>
        <v>0</v>
      </c>
    </row>
    <row r="23" spans="1:26" ht="21">
      <c r="A23" s="14"/>
      <c r="B23" s="393" t="s">
        <v>220</v>
      </c>
      <c r="C23" s="394"/>
      <c r="D23" s="394"/>
      <c r="E23" s="395"/>
      <c r="F23" s="395"/>
      <c r="G23" s="395"/>
      <c r="H23" s="395"/>
      <c r="I23" s="395"/>
      <c r="J23" s="395"/>
      <c r="K23" s="395"/>
      <c r="L23" s="395"/>
      <c r="M23" s="396"/>
      <c r="N23" s="395"/>
      <c r="O23" s="396"/>
      <c r="P23" s="395"/>
      <c r="Q23" s="396"/>
      <c r="R23" s="395"/>
      <c r="S23" s="396"/>
      <c r="T23" s="396"/>
      <c r="U23" s="396"/>
      <c r="V23" s="396"/>
      <c r="W23" s="396"/>
      <c r="X23" s="396"/>
      <c r="Y23" s="396"/>
      <c r="Z23" s="396"/>
    </row>
    <row r="24" spans="1:26" ht="18">
      <c r="A24" s="14"/>
      <c r="B24" s="36"/>
    </row>
    <row r="25" spans="1:26">
      <c r="A25" s="14"/>
    </row>
    <row r="26" spans="1:26">
      <c r="B26" s="14"/>
      <c r="C26" s="14"/>
    </row>
    <row r="27" spans="1:26" ht="26.25">
      <c r="B27" s="44"/>
      <c r="C27" s="14"/>
    </row>
    <row r="28" spans="1:26" ht="26.25" thickBot="1">
      <c r="A28" s="14"/>
      <c r="B28" s="45"/>
      <c r="C28" s="14"/>
      <c r="M28" s="14"/>
    </row>
    <row r="29" spans="1:26" ht="39.75" thickBot="1">
      <c r="A29" s="14"/>
      <c r="B29" s="404"/>
      <c r="C29" s="3262">
        <v>2011</v>
      </c>
      <c r="D29" s="3263"/>
      <c r="E29" s="3263"/>
      <c r="F29" s="3264"/>
      <c r="G29" s="3262">
        <v>2012</v>
      </c>
      <c r="H29" s="3263"/>
      <c r="I29" s="3263"/>
      <c r="J29" s="3264"/>
      <c r="K29" s="3259">
        <v>2013</v>
      </c>
      <c r="L29" s="3260"/>
      <c r="M29" s="3260"/>
      <c r="N29" s="3261"/>
      <c r="O29" s="3259">
        <v>2014</v>
      </c>
      <c r="P29" s="3260"/>
      <c r="Q29" s="782"/>
      <c r="R29" s="783"/>
    </row>
    <row r="30" spans="1:26" ht="39.75" thickBot="1">
      <c r="A30" s="14"/>
      <c r="B30" s="330" t="s">
        <v>4</v>
      </c>
      <c r="C30" s="319" t="s">
        <v>0</v>
      </c>
      <c r="D30" s="381" t="s">
        <v>1</v>
      </c>
      <c r="E30" s="320" t="s">
        <v>2</v>
      </c>
      <c r="F30" s="382" t="s">
        <v>3</v>
      </c>
      <c r="G30" s="319" t="s">
        <v>0</v>
      </c>
      <c r="H30" s="381" t="s">
        <v>1</v>
      </c>
      <c r="I30" s="320" t="s">
        <v>2</v>
      </c>
      <c r="J30" s="320" t="s">
        <v>3</v>
      </c>
      <c r="K30" s="321" t="s">
        <v>0</v>
      </c>
      <c r="L30" s="415" t="s">
        <v>1</v>
      </c>
      <c r="M30" s="415" t="s">
        <v>2</v>
      </c>
      <c r="N30" s="781" t="s">
        <v>3</v>
      </c>
      <c r="O30" s="321" t="s">
        <v>0</v>
      </c>
      <c r="P30" s="321" t="s">
        <v>1</v>
      </c>
    </row>
    <row r="31" spans="1:26" ht="26.25">
      <c r="A31" s="14"/>
      <c r="B31" s="331" t="s">
        <v>5</v>
      </c>
      <c r="C31" s="219">
        <f t="shared" ref="C31:J31" si="7">C32</f>
        <v>106346.71434000001</v>
      </c>
      <c r="D31" s="220">
        <f t="shared" si="7"/>
        <v>201880.7107</v>
      </c>
      <c r="E31" s="220">
        <f t="shared" si="7"/>
        <v>137163</v>
      </c>
      <c r="F31" s="220">
        <f t="shared" si="7"/>
        <v>128129.5</v>
      </c>
      <c r="G31" s="219">
        <f t="shared" si="7"/>
        <v>137737.79999999999</v>
      </c>
      <c r="H31" s="220">
        <f t="shared" si="7"/>
        <v>132298</v>
      </c>
      <c r="I31" s="220">
        <f t="shared" si="7"/>
        <v>123070.523</v>
      </c>
      <c r="J31" s="221">
        <f t="shared" si="7"/>
        <v>111494.7</v>
      </c>
      <c r="K31" s="247">
        <f>K32</f>
        <v>114711.667</v>
      </c>
      <c r="L31" s="405">
        <f>L32</f>
        <v>102149.67</v>
      </c>
      <c r="M31" s="405">
        <f>M32</f>
        <v>116532.11900000001</v>
      </c>
      <c r="N31" s="405">
        <v>87234.310919390002</v>
      </c>
      <c r="O31" s="405">
        <f>O32</f>
        <v>87858.125103929997</v>
      </c>
      <c r="P31" s="405">
        <v>60375.799059800003</v>
      </c>
    </row>
    <row r="32" spans="1:26" ht="26.25">
      <c r="A32" s="14"/>
      <c r="B32" s="389" t="s">
        <v>40</v>
      </c>
      <c r="C32" s="225">
        <v>106346.71434000001</v>
      </c>
      <c r="D32" s="223">
        <v>201880.7107</v>
      </c>
      <c r="E32" s="223">
        <v>137163</v>
      </c>
      <c r="F32" s="223">
        <v>128129.5</v>
      </c>
      <c r="G32" s="225">
        <v>137737.79999999999</v>
      </c>
      <c r="H32" s="223">
        <v>132298</v>
      </c>
      <c r="I32" s="223">
        <v>123070.523</v>
      </c>
      <c r="J32" s="224">
        <v>111494.7</v>
      </c>
      <c r="K32" s="241">
        <v>114711.667</v>
      </c>
      <c r="L32" s="406">
        <v>102149.67</v>
      </c>
      <c r="M32" s="406">
        <v>116532.11900000001</v>
      </c>
      <c r="N32" s="406">
        <v>87234.310919390002</v>
      </c>
      <c r="O32" s="406">
        <v>87858.125103929997</v>
      </c>
      <c r="P32" s="406">
        <v>60375.799059800003</v>
      </c>
    </row>
    <row r="33" spans="1:16" ht="26.25">
      <c r="A33" s="14"/>
      <c r="B33" s="331" t="s">
        <v>9</v>
      </c>
      <c r="C33" s="216">
        <f t="shared" ref="C33:I33" si="8">C34+C35+C36</f>
        <v>49470.91749</v>
      </c>
      <c r="D33" s="217">
        <f t="shared" si="8"/>
        <v>53100.371119999996</v>
      </c>
      <c r="E33" s="217">
        <f t="shared" si="8"/>
        <v>65586</v>
      </c>
      <c r="F33" s="217">
        <f t="shared" si="8"/>
        <v>73214.3</v>
      </c>
      <c r="G33" s="216">
        <f t="shared" si="8"/>
        <v>73664.5</v>
      </c>
      <c r="H33" s="217">
        <f t="shared" si="8"/>
        <v>78220.399999999994</v>
      </c>
      <c r="I33" s="217">
        <f t="shared" si="8"/>
        <v>82787.616999999998</v>
      </c>
      <c r="J33" s="218">
        <f>J34+J35+J36</f>
        <v>94025.099999999991</v>
      </c>
      <c r="K33" s="247">
        <f>K34+K35+K36</f>
        <v>92167.07699999999</v>
      </c>
      <c r="L33" s="405">
        <f>L34+L35+L36</f>
        <v>115346.43</v>
      </c>
      <c r="M33" s="405">
        <f>M34+M35+M36</f>
        <v>128836.876</v>
      </c>
      <c r="N33" s="405">
        <v>144732.10907886</v>
      </c>
      <c r="O33" s="405">
        <f>O34+O35+O36</f>
        <v>153058.33175459001</v>
      </c>
      <c r="P33" s="405">
        <v>152520.2339852</v>
      </c>
    </row>
    <row r="34" spans="1:16" ht="26.25">
      <c r="A34" s="14"/>
      <c r="B34" s="390" t="s">
        <v>41</v>
      </c>
      <c r="C34" s="147">
        <v>727.39161999999999</v>
      </c>
      <c r="D34" s="143">
        <v>740.19269999999995</v>
      </c>
      <c r="E34" s="146">
        <v>0</v>
      </c>
      <c r="F34" s="143"/>
      <c r="G34" s="147">
        <v>0</v>
      </c>
      <c r="H34" s="143"/>
      <c r="I34" s="143"/>
      <c r="J34" s="228"/>
      <c r="K34" s="241">
        <v>0</v>
      </c>
      <c r="L34" s="406">
        <v>0</v>
      </c>
      <c r="M34" s="406">
        <v>0</v>
      </c>
      <c r="N34" s="406">
        <v>0</v>
      </c>
      <c r="O34" s="406">
        <v>0</v>
      </c>
      <c r="P34" s="406"/>
    </row>
    <row r="35" spans="1:16" ht="26.25">
      <c r="A35" s="14"/>
      <c r="B35" s="389" t="s">
        <v>42</v>
      </c>
      <c r="C35" s="152">
        <v>5798.80339</v>
      </c>
      <c r="D35" s="150">
        <v>5782.5545499999998</v>
      </c>
      <c r="E35" s="144">
        <v>6321.1</v>
      </c>
      <c r="F35" s="150">
        <v>5976.1</v>
      </c>
      <c r="G35" s="152">
        <v>6007.2</v>
      </c>
      <c r="H35" s="150">
        <v>7551</v>
      </c>
      <c r="I35" s="150">
        <v>7238.1170000000002</v>
      </c>
      <c r="J35" s="229">
        <v>7237.9</v>
      </c>
      <c r="K35" s="241">
        <v>7376.7870000000003</v>
      </c>
      <c r="L35" s="406">
        <v>7726.79</v>
      </c>
      <c r="M35" s="406">
        <v>9531.2659999999996</v>
      </c>
      <c r="N35" s="406">
        <v>9530.5718090600003</v>
      </c>
      <c r="O35" s="406">
        <v>9530.5718090600003</v>
      </c>
      <c r="P35" s="406">
        <v>9716.4991067999999</v>
      </c>
    </row>
    <row r="36" spans="1:16" ht="26.25">
      <c r="A36" s="14"/>
      <c r="B36" s="389" t="s">
        <v>11</v>
      </c>
      <c r="C36" s="152">
        <v>42944.722479999997</v>
      </c>
      <c r="D36" s="150">
        <v>46577.623869999996</v>
      </c>
      <c r="E36" s="144">
        <v>59264.9</v>
      </c>
      <c r="F36" s="150">
        <v>67238.2</v>
      </c>
      <c r="G36" s="152">
        <v>67657.3</v>
      </c>
      <c r="H36" s="150">
        <v>70669.399999999994</v>
      </c>
      <c r="I36" s="150">
        <v>75549.5</v>
      </c>
      <c r="J36" s="229">
        <v>86787.199999999997</v>
      </c>
      <c r="K36" s="241">
        <v>84790.29</v>
      </c>
      <c r="L36" s="406">
        <v>107619.64</v>
      </c>
      <c r="M36" s="406">
        <v>119305.61</v>
      </c>
      <c r="N36" s="406">
        <v>135201.5372698</v>
      </c>
      <c r="O36" s="406">
        <v>143527.75994553001</v>
      </c>
      <c r="P36" s="406">
        <v>142803.73487839999</v>
      </c>
    </row>
    <row r="37" spans="1:16" ht="26.25">
      <c r="A37" s="14"/>
      <c r="B37" s="331" t="s">
        <v>12</v>
      </c>
      <c r="C37" s="162">
        <v>8852.6017100000008</v>
      </c>
      <c r="D37" s="231">
        <v>9123.7620700000007</v>
      </c>
      <c r="E37" s="161">
        <v>5137.5</v>
      </c>
      <c r="F37" s="231">
        <v>4749.6000000000004</v>
      </c>
      <c r="G37" s="162">
        <v>6310.6</v>
      </c>
      <c r="H37" s="231">
        <v>4612.6000000000004</v>
      </c>
      <c r="I37" s="231">
        <v>4710.2060000000001</v>
      </c>
      <c r="J37" s="232">
        <f>7547.2-0.1</f>
        <v>7547.0999999999995</v>
      </c>
      <c r="K37" s="248">
        <v>11836.168</v>
      </c>
      <c r="L37" s="407">
        <v>11893.02</v>
      </c>
      <c r="M37" s="407">
        <v>10863.73</v>
      </c>
      <c r="N37" s="407">
        <v>15090.43600173</v>
      </c>
      <c r="O37" s="407">
        <v>19161.25151862</v>
      </c>
      <c r="P37" s="407">
        <v>8945.8574687300006</v>
      </c>
    </row>
    <row r="38" spans="1:16" ht="26.25">
      <c r="A38" s="14"/>
      <c r="B38" s="331" t="s">
        <v>13</v>
      </c>
      <c r="C38" s="136">
        <v>9829.2294700000002</v>
      </c>
      <c r="D38" s="137">
        <v>9857.199630000001</v>
      </c>
      <c r="E38" s="137">
        <v>9831.9</v>
      </c>
      <c r="F38" s="137">
        <v>10193.9</v>
      </c>
      <c r="G38" s="136">
        <v>9013.7999999999993</v>
      </c>
      <c r="H38" s="137">
        <v>8974.6</v>
      </c>
      <c r="I38" s="137">
        <v>9096.6329999999998</v>
      </c>
      <c r="J38" s="138">
        <v>9191.5</v>
      </c>
      <c r="K38" s="248">
        <v>9109.6409999999996</v>
      </c>
      <c r="L38" s="407">
        <v>9297.99</v>
      </c>
      <c r="M38" s="407">
        <v>9268.1319999999996</v>
      </c>
      <c r="N38" s="407">
        <v>9100.8582786000006</v>
      </c>
      <c r="O38" s="407">
        <v>9125.2263112700002</v>
      </c>
      <c r="P38" s="407">
        <v>18295.509357750001</v>
      </c>
    </row>
    <row r="39" spans="1:16" ht="29.25" thickBot="1">
      <c r="A39" s="14"/>
      <c r="B39" s="391" t="s">
        <v>43</v>
      </c>
      <c r="C39" s="327">
        <f t="shared" ref="C39:I39" si="9">C31+C33+C37+C38</f>
        <v>174499.46300999998</v>
      </c>
      <c r="D39" s="328">
        <f t="shared" si="9"/>
        <v>273962.04352000001</v>
      </c>
      <c r="E39" s="328">
        <f t="shared" si="9"/>
        <v>217718.39999999999</v>
      </c>
      <c r="F39" s="328">
        <f t="shared" si="9"/>
        <v>216287.3</v>
      </c>
      <c r="G39" s="323">
        <f t="shared" si="9"/>
        <v>226726.69999999998</v>
      </c>
      <c r="H39" s="324">
        <f t="shared" si="9"/>
        <v>224105.60000000001</v>
      </c>
      <c r="I39" s="324">
        <f t="shared" si="9"/>
        <v>219664.97900000002</v>
      </c>
      <c r="J39" s="325">
        <f>J31+J33+J37+J38</f>
        <v>222258.4</v>
      </c>
      <c r="K39" s="397">
        <f>K31+K33+K37+K38</f>
        <v>227824.55300000001</v>
      </c>
      <c r="L39" s="398">
        <f>L31+L33+L37+L38</f>
        <v>238687.10999999996</v>
      </c>
      <c r="M39" s="398">
        <f>M31+M33+M37+M38</f>
        <v>265500.85700000002</v>
      </c>
      <c r="N39" s="398">
        <v>256157.71427858001</v>
      </c>
      <c r="O39" s="398">
        <f>O31+O33+O37+O38</f>
        <v>269202.93468840997</v>
      </c>
      <c r="P39" s="398">
        <v>240137.39987148001</v>
      </c>
    </row>
    <row r="40" spans="1:16" ht="27" thickTop="1">
      <c r="A40" s="14"/>
      <c r="B40" s="331" t="s">
        <v>15</v>
      </c>
      <c r="C40" s="219">
        <f>C41+C42</f>
        <v>10309.422</v>
      </c>
      <c r="D40" s="220">
        <f>D41+D42</f>
        <v>12702.729380000001</v>
      </c>
      <c r="E40" s="220">
        <f>E41+E42</f>
        <v>12106.400000000001</v>
      </c>
      <c r="F40" s="220">
        <f>F41+F42</f>
        <v>9978.9000000000015</v>
      </c>
      <c r="G40" s="219">
        <f t="shared" ref="G40:M40" si="10">G41+G42+G43</f>
        <v>13551.7</v>
      </c>
      <c r="H40" s="220">
        <f t="shared" si="10"/>
        <v>17015.5</v>
      </c>
      <c r="I40" s="220">
        <f t="shared" si="10"/>
        <v>13654.74</v>
      </c>
      <c r="J40" s="221">
        <f t="shared" si="10"/>
        <v>15015.5</v>
      </c>
      <c r="K40" s="247">
        <f t="shared" si="10"/>
        <v>15492.931</v>
      </c>
      <c r="L40" s="405">
        <f t="shared" si="10"/>
        <v>56568.87</v>
      </c>
      <c r="M40" s="405">
        <f t="shared" si="10"/>
        <v>55362.837</v>
      </c>
      <c r="N40" s="405">
        <v>157330.75400845998</v>
      </c>
      <c r="O40" s="405">
        <f>O41+O42+O43</f>
        <v>160717.81132446</v>
      </c>
      <c r="P40" s="405">
        <v>163499.51506179999</v>
      </c>
    </row>
    <row r="41" spans="1:16" ht="26.25">
      <c r="A41" s="14"/>
      <c r="B41" s="392" t="s">
        <v>94</v>
      </c>
      <c r="C41" s="147">
        <v>6585.1289100000004</v>
      </c>
      <c r="D41" s="146">
        <v>6585.1289100000004</v>
      </c>
      <c r="E41" s="146">
        <v>8737.1</v>
      </c>
      <c r="F41" s="146">
        <v>6585.1</v>
      </c>
      <c r="G41" s="147">
        <v>6585.1</v>
      </c>
      <c r="H41" s="146">
        <v>6585.1</v>
      </c>
      <c r="I41" s="146">
        <v>6585.1279999999997</v>
      </c>
      <c r="J41" s="145">
        <v>6585.1</v>
      </c>
      <c r="K41" s="244">
        <v>6585.1279999999997</v>
      </c>
      <c r="L41" s="408">
        <v>45745.19</v>
      </c>
      <c r="M41" s="408">
        <v>45745.192999999999</v>
      </c>
      <c r="N41" s="408">
        <v>145745.19393929999</v>
      </c>
      <c r="O41" s="408">
        <v>145745.19393929999</v>
      </c>
      <c r="P41" s="408">
        <v>145745.19393929999</v>
      </c>
    </row>
    <row r="42" spans="1:16" ht="26.25">
      <c r="A42" s="14"/>
      <c r="B42" s="392" t="s">
        <v>93</v>
      </c>
      <c r="C42" s="225">
        <v>3724.2930899999997</v>
      </c>
      <c r="D42" s="223">
        <v>6117.6004699999994</v>
      </c>
      <c r="E42" s="223">
        <v>3369.3</v>
      </c>
      <c r="F42" s="223">
        <v>3393.8</v>
      </c>
      <c r="G42" s="225">
        <v>5086.6000000000004</v>
      </c>
      <c r="H42" s="223">
        <v>5090.3999999999996</v>
      </c>
      <c r="I42" s="223">
        <v>2760.5030000000002</v>
      </c>
      <c r="J42" s="224">
        <v>2771.7</v>
      </c>
      <c r="K42" s="244">
        <v>6364.701</v>
      </c>
      <c r="L42" s="408">
        <v>6427.72</v>
      </c>
      <c r="M42" s="408">
        <v>6408.2520000000004</v>
      </c>
      <c r="N42" s="408">
        <v>4120.4363157600001</v>
      </c>
      <c r="O42" s="408">
        <v>11449.001560680001</v>
      </c>
      <c r="P42" s="408">
        <v>13502.825100579999</v>
      </c>
    </row>
    <row r="43" spans="1:16" ht="26.25">
      <c r="A43" s="14"/>
      <c r="B43" s="392" t="s">
        <v>92</v>
      </c>
      <c r="C43" s="225"/>
      <c r="D43" s="223">
        <v>699.1</v>
      </c>
      <c r="E43" s="223"/>
      <c r="F43" s="223"/>
      <c r="G43" s="225">
        <v>1880</v>
      </c>
      <c r="H43" s="223">
        <v>5340</v>
      </c>
      <c r="I43" s="223">
        <v>4309.1090000000004</v>
      </c>
      <c r="J43" s="224">
        <v>5658.7</v>
      </c>
      <c r="K43" s="244">
        <v>2543.1019999999999</v>
      </c>
      <c r="L43" s="408">
        <v>4395.96</v>
      </c>
      <c r="M43" s="408">
        <v>3209.3919999999998</v>
      </c>
      <c r="N43" s="408">
        <v>7465.1237534000002</v>
      </c>
      <c r="O43" s="408">
        <v>3523.6158244799999</v>
      </c>
      <c r="P43" s="408">
        <v>4251.4960219200002</v>
      </c>
    </row>
    <row r="44" spans="1:16" ht="26.25">
      <c r="A44" s="14"/>
      <c r="B44" s="331" t="s">
        <v>44</v>
      </c>
      <c r="C44" s="157">
        <v>30276.086370000001</v>
      </c>
      <c r="D44" s="159">
        <v>30276.086370000001</v>
      </c>
      <c r="E44" s="158">
        <v>32776.1</v>
      </c>
      <c r="F44" s="159">
        <v>33503.1</v>
      </c>
      <c r="G44" s="157">
        <v>33503.1</v>
      </c>
      <c r="H44" s="159">
        <v>38503.1</v>
      </c>
      <c r="I44" s="159">
        <v>38503.135999999999</v>
      </c>
      <c r="J44" s="173">
        <v>39160.1</v>
      </c>
      <c r="K44" s="247">
        <v>39714.129000000001</v>
      </c>
      <c r="L44" s="405">
        <v>554.05999999999995</v>
      </c>
      <c r="M44" s="405">
        <v>5554.0640000000003</v>
      </c>
      <c r="N44" s="405">
        <v>5885.4742319999996</v>
      </c>
      <c r="O44" s="405">
        <v>1107.3134910000001</v>
      </c>
      <c r="P44" s="405">
        <v>1107.3134910000001</v>
      </c>
    </row>
    <row r="45" spans="1:16" ht="26.25">
      <c r="A45" s="14"/>
      <c r="B45" s="331" t="s">
        <v>19</v>
      </c>
      <c r="C45" s="162">
        <v>106717.15289</v>
      </c>
      <c r="D45" s="158">
        <v>105000</v>
      </c>
      <c r="E45" s="161">
        <v>105000</v>
      </c>
      <c r="F45" s="158">
        <v>105000</v>
      </c>
      <c r="G45" s="162">
        <v>105000</v>
      </c>
      <c r="H45" s="158">
        <v>101717.2</v>
      </c>
      <c r="I45" s="158">
        <f>101717.152-0.01</f>
        <v>101717.14200000001</v>
      </c>
      <c r="J45" s="239">
        <v>101717.2</v>
      </c>
      <c r="K45" s="247">
        <v>101717.15</v>
      </c>
      <c r="L45" s="405">
        <v>101717.15</v>
      </c>
      <c r="M45" s="405">
        <v>101717.152</v>
      </c>
      <c r="N45" s="405">
        <v>1717.15289244</v>
      </c>
      <c r="O45" s="405">
        <v>1717.15289244</v>
      </c>
      <c r="P45" s="405">
        <v>1717.15289244</v>
      </c>
    </row>
    <row r="46" spans="1:16" ht="26.25">
      <c r="A46" s="14"/>
      <c r="B46" s="331" t="s">
        <v>20</v>
      </c>
      <c r="C46" s="157">
        <v>27196.777750000001</v>
      </c>
      <c r="D46" s="158">
        <v>125284.10376999999</v>
      </c>
      <c r="E46" s="158">
        <v>67835.899999999994</v>
      </c>
      <c r="F46" s="158">
        <v>67805.3</v>
      </c>
      <c r="G46" s="157">
        <v>74671.899999999994</v>
      </c>
      <c r="H46" s="158">
        <v>66869.8</v>
      </c>
      <c r="I46" s="158">
        <v>65789.956999999995</v>
      </c>
      <c r="J46" s="239">
        <v>66365.600000000006</v>
      </c>
      <c r="K46" s="247">
        <f>69218.298+1682.04</f>
        <v>70900.337999999989</v>
      </c>
      <c r="L46" s="405">
        <f>78134.95+1712.07</f>
        <v>79847.02</v>
      </c>
      <c r="M46" s="405">
        <v>102866.803</v>
      </c>
      <c r="N46" s="405">
        <v>91224.333145680008</v>
      </c>
      <c r="O46" s="405">
        <f>103888.54006832+1772.11691219</f>
        <v>105660.65698051</v>
      </c>
      <c r="P46" s="405">
        <v>73813.418426240009</v>
      </c>
    </row>
    <row r="47" spans="1:16" ht="29.25" thickBot="1">
      <c r="A47" s="14"/>
      <c r="B47" s="332" t="s">
        <v>21</v>
      </c>
      <c r="C47" s="323">
        <f t="shared" ref="C47:M47" si="11">C40++C44+C45+C46</f>
        <v>174499.43901</v>
      </c>
      <c r="D47" s="324">
        <f t="shared" si="11"/>
        <v>273262.91952</v>
      </c>
      <c r="E47" s="324">
        <f t="shared" si="11"/>
        <v>217718.39999999999</v>
      </c>
      <c r="F47" s="324">
        <f t="shared" si="11"/>
        <v>216287.3</v>
      </c>
      <c r="G47" s="323">
        <f t="shared" si="11"/>
        <v>226726.69999999998</v>
      </c>
      <c r="H47" s="324">
        <f t="shared" si="11"/>
        <v>224105.59999999998</v>
      </c>
      <c r="I47" s="324">
        <f t="shared" si="11"/>
        <v>219664.97500000001</v>
      </c>
      <c r="J47" s="325">
        <f t="shared" si="11"/>
        <v>222258.4</v>
      </c>
      <c r="K47" s="397">
        <f t="shared" si="11"/>
        <v>227824.54799999998</v>
      </c>
      <c r="L47" s="399">
        <f t="shared" si="11"/>
        <v>238687.09999999998</v>
      </c>
      <c r="M47" s="399">
        <f t="shared" si="11"/>
        <v>265500.85600000003</v>
      </c>
      <c r="N47" s="399">
        <v>256157.71427857998</v>
      </c>
      <c r="O47" s="399">
        <f>O40++O44+O45+O46</f>
        <v>269202.93468841002</v>
      </c>
      <c r="P47" s="399">
        <v>240137.39987148001</v>
      </c>
    </row>
    <row r="48" spans="1:16" ht="18.75">
      <c r="A48" s="14"/>
      <c r="B48" s="393" t="s">
        <v>45</v>
      </c>
    </row>
  </sheetData>
  <mergeCells count="13">
    <mergeCell ref="B1:V1"/>
    <mergeCell ref="B2:V2"/>
    <mergeCell ref="B3:V3"/>
    <mergeCell ref="O4:R4"/>
    <mergeCell ref="C4:F4"/>
    <mergeCell ref="G4:J4"/>
    <mergeCell ref="K4:N4"/>
    <mergeCell ref="S4:V4"/>
    <mergeCell ref="O29:P29"/>
    <mergeCell ref="K29:N29"/>
    <mergeCell ref="W4:X4"/>
    <mergeCell ref="C29:F29"/>
    <mergeCell ref="G29:J29"/>
  </mergeCells>
  <pageMargins left="0" right="0" top="1" bottom="0.5" header="0" footer="0.25"/>
  <pageSetup scale="27" orientation="landscape" horizontalDpi="300" verticalDpi="300" r:id="rId1"/>
  <headerFooter alignWithMargins="0"/>
  <rowBreaks count="1" manualBreakCount="1">
    <brk id="24" max="23" man="1"/>
  </rowBreaks>
  <colBreaks count="1" manualBreakCount="1">
    <brk id="16" max="47"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FFFF00"/>
  </sheetPr>
  <dimension ref="A1:X58"/>
  <sheetViews>
    <sheetView view="pageBreakPreview" topLeftCell="M31" zoomScale="50" zoomScaleNormal="75" zoomScaleSheetLayoutView="50" workbookViewId="0">
      <selection activeCell="P2" sqref="P2:X34"/>
    </sheetView>
  </sheetViews>
  <sheetFormatPr defaultRowHeight="12.75"/>
  <cols>
    <col min="1" max="1" width="9.140625" style="15"/>
    <col min="2" max="2" width="94" style="15" customWidth="1"/>
    <col min="3" max="3" width="22.42578125" style="15" bestFit="1" customWidth="1"/>
    <col min="4" max="6" width="26.7109375" style="15" bestFit="1" customWidth="1"/>
    <col min="7" max="7" width="35.7109375" style="15" customWidth="1"/>
    <col min="8" max="10" width="26.7109375" style="15" bestFit="1" customWidth="1"/>
    <col min="11" max="11" width="26.7109375" style="15" customWidth="1"/>
    <col min="12" max="13" width="26.7109375" style="15" bestFit="1" customWidth="1"/>
    <col min="14" max="14" width="26.7109375" style="15" customWidth="1"/>
    <col min="15" max="15" width="11.28515625" style="15" customWidth="1"/>
    <col min="16" max="16" width="87" style="15" customWidth="1"/>
    <col min="17" max="17" width="26.7109375" style="15" customWidth="1"/>
    <col min="18" max="19" width="26.7109375" style="15" bestFit="1" customWidth="1"/>
    <col min="20" max="20" width="30.140625" style="15" bestFit="1" customWidth="1"/>
    <col min="21" max="21" width="30.140625" style="15" customWidth="1"/>
    <col min="22" max="22" width="24.7109375" style="15" bestFit="1" customWidth="1"/>
    <col min="23" max="24" width="28.28515625" style="15" customWidth="1"/>
    <col min="25" max="16384" width="9.140625" style="15"/>
  </cols>
  <sheetData>
    <row r="1" spans="1:24" ht="132.75" customHeight="1" thickBot="1">
      <c r="A1" s="14"/>
      <c r="B1" s="37" t="s">
        <v>207</v>
      </c>
      <c r="C1" s="37"/>
      <c r="D1" s="37"/>
      <c r="E1" s="37"/>
      <c r="F1" s="37"/>
      <c r="G1" s="37"/>
      <c r="H1" s="37"/>
      <c r="I1" s="37"/>
      <c r="J1" s="37"/>
      <c r="K1" s="14"/>
      <c r="L1" s="14"/>
    </row>
    <row r="2" spans="1:24" ht="47.25" customHeight="1" thickBot="1">
      <c r="A2" s="14"/>
      <c r="B2" s="3267" t="s">
        <v>4</v>
      </c>
      <c r="C2" s="3269">
        <v>2010</v>
      </c>
      <c r="D2" s="3270"/>
      <c r="E2" s="3270"/>
      <c r="F2" s="3271"/>
      <c r="G2" s="3263">
        <v>2011</v>
      </c>
      <c r="H2" s="3263"/>
      <c r="I2" s="3263"/>
      <c r="J2" s="3263"/>
      <c r="K2" s="3262">
        <v>2012</v>
      </c>
      <c r="L2" s="3263"/>
      <c r="M2" s="3263"/>
      <c r="N2" s="3264"/>
      <c r="O2" s="266"/>
      <c r="P2" s="3272" t="s">
        <v>4</v>
      </c>
      <c r="Q2" s="344">
        <v>2012</v>
      </c>
      <c r="R2" s="3259">
        <v>2013</v>
      </c>
      <c r="S2" s="3260"/>
      <c r="T2" s="3260"/>
      <c r="U2" s="3261"/>
      <c r="V2" s="3259">
        <v>2014</v>
      </c>
      <c r="W2" s="3260"/>
      <c r="X2" s="3260"/>
    </row>
    <row r="3" spans="1:24" ht="47.25" customHeight="1" thickBot="1">
      <c r="A3" s="14"/>
      <c r="B3" s="3268"/>
      <c r="C3" s="348" t="s">
        <v>0</v>
      </c>
      <c r="D3" s="349" t="s">
        <v>1</v>
      </c>
      <c r="E3" s="349" t="s">
        <v>2</v>
      </c>
      <c r="F3" s="350" t="s">
        <v>3</v>
      </c>
      <c r="G3" s="349" t="s">
        <v>0</v>
      </c>
      <c r="H3" s="349" t="s">
        <v>1</v>
      </c>
      <c r="I3" s="349" t="s">
        <v>2</v>
      </c>
      <c r="J3" s="349" t="s">
        <v>3</v>
      </c>
      <c r="K3" s="351" t="s">
        <v>0</v>
      </c>
      <c r="L3" s="352" t="s">
        <v>1</v>
      </c>
      <c r="M3" s="352" t="s">
        <v>2</v>
      </c>
      <c r="N3" s="353" t="s">
        <v>3</v>
      </c>
      <c r="O3" s="256"/>
      <c r="P3" s="3273"/>
      <c r="Q3" s="804" t="s">
        <v>212</v>
      </c>
      <c r="R3" s="804" t="s">
        <v>211</v>
      </c>
      <c r="S3" s="784" t="s">
        <v>1</v>
      </c>
      <c r="T3" s="784" t="s">
        <v>2</v>
      </c>
      <c r="U3" s="785" t="s">
        <v>3</v>
      </c>
      <c r="V3" s="804" t="s">
        <v>211</v>
      </c>
      <c r="W3" s="784" t="s">
        <v>1</v>
      </c>
      <c r="X3" s="784" t="s">
        <v>2</v>
      </c>
    </row>
    <row r="4" spans="1:24" ht="47.25" customHeight="1">
      <c r="A4" s="14"/>
      <c r="B4" s="505" t="s">
        <v>204</v>
      </c>
      <c r="C4" s="347"/>
      <c r="D4" s="338"/>
      <c r="E4" s="338"/>
      <c r="F4" s="339"/>
      <c r="G4" s="347"/>
      <c r="H4" s="338"/>
      <c r="I4" s="338"/>
      <c r="J4" s="339"/>
      <c r="K4" s="347"/>
      <c r="L4" s="338"/>
      <c r="M4" s="338"/>
      <c r="N4" s="339"/>
      <c r="O4" s="256"/>
      <c r="P4" s="788" t="s">
        <v>204</v>
      </c>
      <c r="Q4" s="794"/>
      <c r="R4" s="347"/>
      <c r="S4" s="338"/>
      <c r="T4" s="787"/>
      <c r="U4" s="594"/>
      <c r="V4" s="14"/>
      <c r="W4" s="14"/>
      <c r="X4" s="14"/>
    </row>
    <row r="5" spans="1:24" ht="44.25" customHeight="1">
      <c r="A5" s="14"/>
      <c r="B5" s="506" t="s">
        <v>5</v>
      </c>
      <c r="C5" s="211">
        <f>C6+C7</f>
        <v>3.1</v>
      </c>
      <c r="D5" s="212">
        <f t="shared" ref="D5:J5" si="0">D6+D7</f>
        <v>9928.9000000000015</v>
      </c>
      <c r="E5" s="212">
        <f t="shared" si="0"/>
        <v>7018</v>
      </c>
      <c r="F5" s="264">
        <f t="shared" si="0"/>
        <v>7107.4</v>
      </c>
      <c r="G5" s="211">
        <f t="shared" si="0"/>
        <v>7048.5999999999995</v>
      </c>
      <c r="H5" s="212">
        <f t="shared" si="0"/>
        <v>6678.3</v>
      </c>
      <c r="I5" s="212">
        <f t="shared" si="0"/>
        <v>3868.7</v>
      </c>
      <c r="J5" s="264">
        <f t="shared" si="0"/>
        <v>4425.7</v>
      </c>
      <c r="K5" s="211">
        <f>K6+K7</f>
        <v>4843.8</v>
      </c>
      <c r="L5" s="212">
        <f>L6+L7</f>
        <v>2707.7999999999997</v>
      </c>
      <c r="M5" s="212">
        <f>M6+M7</f>
        <v>2243.2999999999997</v>
      </c>
      <c r="N5" s="264">
        <f>N6+N7</f>
        <v>1685.3</v>
      </c>
      <c r="O5" s="212"/>
      <c r="P5" s="789" t="s">
        <v>5</v>
      </c>
      <c r="Q5" s="795">
        <f t="shared" ref="Q5:V5" si="1">Q6</f>
        <v>1.5</v>
      </c>
      <c r="R5" s="516">
        <f t="shared" si="1"/>
        <v>15.1</v>
      </c>
      <c r="S5" s="591">
        <f t="shared" si="1"/>
        <v>851</v>
      </c>
      <c r="T5" s="257">
        <f t="shared" si="1"/>
        <v>854.7</v>
      </c>
      <c r="U5" s="523">
        <f t="shared" si="1"/>
        <v>293.60000000000002</v>
      </c>
      <c r="V5" s="591">
        <f t="shared" si="1"/>
        <v>315</v>
      </c>
      <c r="W5" s="591">
        <v>234.4</v>
      </c>
      <c r="X5" s="591">
        <v>118</v>
      </c>
    </row>
    <row r="6" spans="1:24" ht="44.25" customHeight="1">
      <c r="A6" s="14"/>
      <c r="B6" s="507" t="s">
        <v>46</v>
      </c>
      <c r="C6" s="196">
        <v>0</v>
      </c>
      <c r="D6" s="197">
        <v>0</v>
      </c>
      <c r="E6" s="197">
        <v>0</v>
      </c>
      <c r="F6" s="198">
        <v>0</v>
      </c>
      <c r="G6" s="187">
        <v>0</v>
      </c>
      <c r="H6" s="194">
        <v>0</v>
      </c>
      <c r="I6" s="194">
        <v>0</v>
      </c>
      <c r="J6" s="195">
        <v>0</v>
      </c>
      <c r="K6" s="187">
        <v>0</v>
      </c>
      <c r="L6" s="194"/>
      <c r="M6" s="194">
        <v>0</v>
      </c>
      <c r="N6" s="195">
        <v>0</v>
      </c>
      <c r="O6" s="194"/>
      <c r="P6" s="790" t="s">
        <v>189</v>
      </c>
      <c r="Q6" s="796">
        <v>1.5</v>
      </c>
      <c r="R6" s="517">
        <v>15.1</v>
      </c>
      <c r="S6" s="592">
        <v>851</v>
      </c>
      <c r="T6" s="258">
        <v>854.7</v>
      </c>
      <c r="U6" s="524">
        <v>293.60000000000002</v>
      </c>
      <c r="V6" s="592">
        <v>315</v>
      </c>
      <c r="W6" s="592">
        <v>234.4</v>
      </c>
      <c r="X6" s="592">
        <v>118</v>
      </c>
    </row>
    <row r="7" spans="1:24" ht="44.25" customHeight="1">
      <c r="A7" s="14"/>
      <c r="B7" s="507" t="s">
        <v>47</v>
      </c>
      <c r="C7" s="196">
        <f>C8+C9</f>
        <v>3.1</v>
      </c>
      <c r="D7" s="197">
        <f t="shared" ref="D7:N7" si="2">D8+D9</f>
        <v>9928.9000000000015</v>
      </c>
      <c r="E7" s="197">
        <f t="shared" si="2"/>
        <v>7018</v>
      </c>
      <c r="F7" s="198">
        <f t="shared" si="2"/>
        <v>7107.4</v>
      </c>
      <c r="G7" s="187">
        <f t="shared" si="2"/>
        <v>7048.5999999999995</v>
      </c>
      <c r="H7" s="194">
        <f t="shared" si="2"/>
        <v>6678.3</v>
      </c>
      <c r="I7" s="194">
        <f t="shared" si="2"/>
        <v>3868.7</v>
      </c>
      <c r="J7" s="195">
        <f t="shared" si="2"/>
        <v>4425.7</v>
      </c>
      <c r="K7" s="187">
        <f t="shared" si="2"/>
        <v>4843.8</v>
      </c>
      <c r="L7" s="194">
        <f t="shared" si="2"/>
        <v>2707.7999999999997</v>
      </c>
      <c r="M7" s="194">
        <f t="shared" si="2"/>
        <v>2243.2999999999997</v>
      </c>
      <c r="N7" s="195">
        <f t="shared" si="2"/>
        <v>1685.3</v>
      </c>
      <c r="O7" s="194"/>
      <c r="P7" s="789" t="s">
        <v>9</v>
      </c>
      <c r="Q7" s="797">
        <f t="shared" ref="Q7:V7" si="3">Q8+Q9</f>
        <v>439.59999999999997</v>
      </c>
      <c r="R7" s="518">
        <f t="shared" si="3"/>
        <v>286.3</v>
      </c>
      <c r="S7" s="593">
        <f t="shared" si="3"/>
        <v>379.8</v>
      </c>
      <c r="T7" s="593">
        <f t="shared" si="3"/>
        <v>388.4</v>
      </c>
      <c r="U7" s="525">
        <f t="shared" si="3"/>
        <v>387.2</v>
      </c>
      <c r="V7" s="593">
        <f t="shared" si="3"/>
        <v>981.7</v>
      </c>
      <c r="W7" s="593">
        <v>500.7</v>
      </c>
      <c r="X7" s="593">
        <v>833.9</v>
      </c>
    </row>
    <row r="8" spans="1:24" ht="44.25" customHeight="1">
      <c r="A8" s="14"/>
      <c r="B8" s="508" t="s">
        <v>48</v>
      </c>
      <c r="C8" s="196">
        <v>0.2</v>
      </c>
      <c r="D8" s="197">
        <v>0.2</v>
      </c>
      <c r="E8" s="197">
        <v>0.2</v>
      </c>
      <c r="F8" s="198">
        <v>0.2</v>
      </c>
      <c r="G8" s="187">
        <v>0.2</v>
      </c>
      <c r="H8" s="194">
        <v>0.2</v>
      </c>
      <c r="I8" s="194">
        <v>0.2</v>
      </c>
      <c r="J8" s="195">
        <v>0.2</v>
      </c>
      <c r="K8" s="187">
        <v>0.2</v>
      </c>
      <c r="L8" s="194">
        <v>0.2</v>
      </c>
      <c r="M8" s="194">
        <v>0.2</v>
      </c>
      <c r="N8" s="195">
        <v>0.2</v>
      </c>
      <c r="O8" s="194"/>
      <c r="P8" s="791" t="s">
        <v>190</v>
      </c>
      <c r="Q8" s="796">
        <v>360.4</v>
      </c>
      <c r="R8" s="517">
        <v>207.1</v>
      </c>
      <c r="S8" s="592">
        <v>300.60000000000002</v>
      </c>
      <c r="T8" s="592">
        <v>309.2</v>
      </c>
      <c r="U8" s="524">
        <v>308</v>
      </c>
      <c r="V8" s="592">
        <v>430.7</v>
      </c>
      <c r="W8" s="592">
        <v>421.5</v>
      </c>
      <c r="X8" s="592">
        <v>754.7</v>
      </c>
    </row>
    <row r="9" spans="1:24" ht="44.25" customHeight="1">
      <c r="A9" s="14"/>
      <c r="B9" s="508" t="s">
        <v>49</v>
      </c>
      <c r="C9" s="196">
        <v>2.9</v>
      </c>
      <c r="D9" s="197">
        <v>9928.7000000000007</v>
      </c>
      <c r="E9" s="197">
        <v>7017.8</v>
      </c>
      <c r="F9" s="198">
        <v>7107.2</v>
      </c>
      <c r="G9" s="187">
        <v>7048.4</v>
      </c>
      <c r="H9" s="194">
        <v>6678.1</v>
      </c>
      <c r="I9" s="194">
        <v>3868.5</v>
      </c>
      <c r="J9" s="195">
        <v>4425.5</v>
      </c>
      <c r="K9" s="187">
        <v>4843.6000000000004</v>
      </c>
      <c r="L9" s="194">
        <v>2707.6</v>
      </c>
      <c r="M9" s="194">
        <v>2243.1</v>
      </c>
      <c r="N9" s="195">
        <v>1685.1</v>
      </c>
      <c r="O9" s="194"/>
      <c r="P9" s="792" t="s">
        <v>191</v>
      </c>
      <c r="Q9" s="796">
        <v>79.2</v>
      </c>
      <c r="R9" s="517">
        <v>79.2</v>
      </c>
      <c r="S9" s="592">
        <v>79.2</v>
      </c>
      <c r="T9" s="592">
        <v>79.2</v>
      </c>
      <c r="U9" s="524">
        <v>79.2</v>
      </c>
      <c r="V9" s="592">
        <v>551</v>
      </c>
      <c r="W9" s="592">
        <v>79.2</v>
      </c>
      <c r="X9" s="592">
        <v>79.2</v>
      </c>
    </row>
    <row r="10" spans="1:24" ht="44.25" customHeight="1">
      <c r="A10" s="14"/>
      <c r="B10" s="506" t="s">
        <v>35</v>
      </c>
      <c r="C10" s="210">
        <f>C13</f>
        <v>81.599999999999994</v>
      </c>
      <c r="D10" s="186">
        <f t="shared" ref="D10:J10" si="4">D13</f>
        <v>75.7</v>
      </c>
      <c r="E10" s="186">
        <f t="shared" si="4"/>
        <v>2998.2</v>
      </c>
      <c r="F10" s="209">
        <f t="shared" si="4"/>
        <v>3043.6</v>
      </c>
      <c r="G10" s="199">
        <f t="shared" si="4"/>
        <v>2984.5</v>
      </c>
      <c r="H10" s="200">
        <f t="shared" si="4"/>
        <v>3449</v>
      </c>
      <c r="I10" s="200">
        <f t="shared" si="4"/>
        <v>6293.1</v>
      </c>
      <c r="J10" s="201">
        <f t="shared" si="4"/>
        <v>5780</v>
      </c>
      <c r="K10" s="199">
        <f>K12+K13</f>
        <v>5557.0999999999995</v>
      </c>
      <c r="L10" s="200">
        <f>L12+L13</f>
        <v>3726.6</v>
      </c>
      <c r="M10" s="200">
        <f>M13+M12</f>
        <v>12531.300000000001</v>
      </c>
      <c r="N10" s="201">
        <f>N13+N12</f>
        <v>13100.4</v>
      </c>
      <c r="O10" s="200"/>
      <c r="P10" s="789" t="s">
        <v>12</v>
      </c>
      <c r="Q10" s="795">
        <v>367.9</v>
      </c>
      <c r="R10" s="516">
        <v>258.2</v>
      </c>
      <c r="S10" s="591">
        <v>376.7</v>
      </c>
      <c r="T10" s="591">
        <v>1248.5999999999999</v>
      </c>
      <c r="U10" s="523">
        <v>2175.5</v>
      </c>
      <c r="V10" s="591">
        <v>1998.9</v>
      </c>
      <c r="W10" s="591">
        <v>2615.3000000000002</v>
      </c>
      <c r="X10" s="591">
        <v>2865.4</v>
      </c>
    </row>
    <row r="11" spans="1:24" ht="44.25" customHeight="1">
      <c r="A11" s="14"/>
      <c r="B11" s="506"/>
      <c r="C11" s="210"/>
      <c r="D11" s="186"/>
      <c r="E11" s="186"/>
      <c r="F11" s="209"/>
      <c r="G11" s="199"/>
      <c r="H11" s="200"/>
      <c r="I11" s="200"/>
      <c r="J11" s="201"/>
      <c r="K11" s="199"/>
      <c r="L11" s="200"/>
      <c r="M11" s="200"/>
      <c r="N11" s="201"/>
      <c r="O11" s="200"/>
      <c r="P11" s="789" t="s">
        <v>321</v>
      </c>
      <c r="Q11" s="795"/>
      <c r="R11" s="516"/>
      <c r="S11" s="591"/>
      <c r="T11" s="591"/>
      <c r="U11" s="523"/>
      <c r="V11" s="591"/>
      <c r="W11" s="591">
        <v>164.9</v>
      </c>
      <c r="X11" s="591">
        <v>454.1</v>
      </c>
    </row>
    <row r="12" spans="1:24" ht="44.25" customHeight="1">
      <c r="A12" s="14"/>
      <c r="B12" s="507" t="s">
        <v>50</v>
      </c>
      <c r="C12" s="196">
        <v>0</v>
      </c>
      <c r="D12" s="197">
        <v>0</v>
      </c>
      <c r="E12" s="197">
        <v>0</v>
      </c>
      <c r="F12" s="209">
        <v>0</v>
      </c>
      <c r="G12" s="199">
        <v>0</v>
      </c>
      <c r="H12" s="200">
        <v>0</v>
      </c>
      <c r="I12" s="200">
        <v>0</v>
      </c>
      <c r="J12" s="201">
        <v>0</v>
      </c>
      <c r="K12" s="187">
        <v>79.2</v>
      </c>
      <c r="L12" s="194">
        <v>79.2</v>
      </c>
      <c r="M12" s="194">
        <v>79.2</v>
      </c>
      <c r="N12" s="195">
        <v>310.8</v>
      </c>
      <c r="O12" s="194"/>
      <c r="P12" s="793" t="s">
        <v>192</v>
      </c>
      <c r="Q12" s="797">
        <v>1146.5</v>
      </c>
      <c r="R12" s="518">
        <v>1183.7</v>
      </c>
      <c r="S12" s="593">
        <v>1183.2</v>
      </c>
      <c r="T12" s="593">
        <v>1252.5</v>
      </c>
      <c r="U12" s="525">
        <v>1299.2</v>
      </c>
      <c r="V12" s="593">
        <v>1575</v>
      </c>
      <c r="W12" s="593">
        <v>1556.1</v>
      </c>
      <c r="X12" s="593">
        <v>1565.8</v>
      </c>
    </row>
    <row r="13" spans="1:24" ht="44.25" customHeight="1" thickBot="1">
      <c r="A13" s="14"/>
      <c r="B13" s="507" t="s">
        <v>25</v>
      </c>
      <c r="C13" s="196">
        <v>81.599999999999994</v>
      </c>
      <c r="D13" s="197">
        <v>75.7</v>
      </c>
      <c r="E13" s="197">
        <v>2998.2</v>
      </c>
      <c r="F13" s="198">
        <v>3043.6</v>
      </c>
      <c r="G13" s="187">
        <v>2984.5</v>
      </c>
      <c r="H13" s="194">
        <v>3449</v>
      </c>
      <c r="I13" s="194">
        <v>6293.1</v>
      </c>
      <c r="J13" s="195">
        <v>5780</v>
      </c>
      <c r="K13" s="187">
        <v>5477.9</v>
      </c>
      <c r="L13" s="194">
        <v>3647.4</v>
      </c>
      <c r="M13" s="194">
        <v>12452.1</v>
      </c>
      <c r="N13" s="195">
        <v>12789.6</v>
      </c>
      <c r="O13" s="194"/>
      <c r="P13" s="793" t="s">
        <v>193</v>
      </c>
      <c r="Q13" s="798">
        <v>1.5</v>
      </c>
      <c r="R13" s="518">
        <v>0</v>
      </c>
      <c r="S13" s="593">
        <v>1.4</v>
      </c>
      <c r="T13" s="593">
        <v>1.4</v>
      </c>
      <c r="U13" s="525"/>
      <c r="V13" s="593"/>
      <c r="W13" s="593"/>
      <c r="X13" s="593"/>
    </row>
    <row r="14" spans="1:24" ht="45.75" customHeight="1" thickBot="1">
      <c r="A14" s="14"/>
      <c r="B14" s="509" t="s">
        <v>12</v>
      </c>
      <c r="C14" s="210">
        <v>43.8</v>
      </c>
      <c r="D14" s="186">
        <v>43.9</v>
      </c>
      <c r="E14" s="186">
        <v>43.8</v>
      </c>
      <c r="F14" s="209">
        <v>14.3</v>
      </c>
      <c r="G14" s="199">
        <v>48.8</v>
      </c>
      <c r="H14" s="200">
        <v>47.9</v>
      </c>
      <c r="I14" s="200">
        <v>47.5</v>
      </c>
      <c r="J14" s="201">
        <v>46.4</v>
      </c>
      <c r="K14" s="199">
        <v>46.4</v>
      </c>
      <c r="L14" s="200">
        <v>4172.3</v>
      </c>
      <c r="M14" s="200">
        <v>4456.7</v>
      </c>
      <c r="N14" s="201">
        <v>4706.5</v>
      </c>
      <c r="O14" s="200"/>
      <c r="P14" s="337" t="s">
        <v>14</v>
      </c>
      <c r="Q14" s="341">
        <f t="shared" ref="Q14:V14" si="5">Q5+Q7+Q10+Q12+Q13</f>
        <v>1957</v>
      </c>
      <c r="R14" s="600">
        <f t="shared" si="5"/>
        <v>1743.3000000000002</v>
      </c>
      <c r="S14" s="601">
        <f t="shared" si="5"/>
        <v>2792.1</v>
      </c>
      <c r="T14" s="601">
        <f t="shared" si="5"/>
        <v>3745.6</v>
      </c>
      <c r="U14" s="599">
        <f t="shared" si="5"/>
        <v>4155.5</v>
      </c>
      <c r="V14" s="601">
        <f t="shared" si="5"/>
        <v>4870.6000000000004</v>
      </c>
      <c r="W14" s="601">
        <v>5071.2999999999993</v>
      </c>
      <c r="X14" s="601">
        <v>5837.1</v>
      </c>
    </row>
    <row r="15" spans="1:24" ht="44.25" customHeight="1">
      <c r="A15" s="14"/>
      <c r="B15" s="509" t="s">
        <v>51</v>
      </c>
      <c r="C15" s="210">
        <v>748.1</v>
      </c>
      <c r="D15" s="186">
        <v>739</v>
      </c>
      <c r="E15" s="186">
        <v>730.3</v>
      </c>
      <c r="F15" s="209">
        <v>390.5</v>
      </c>
      <c r="G15" s="199">
        <v>391</v>
      </c>
      <c r="H15" s="200">
        <v>391.1</v>
      </c>
      <c r="I15" s="200">
        <v>391.1</v>
      </c>
      <c r="J15" s="201">
        <v>382.5</v>
      </c>
      <c r="K15" s="199">
        <v>379.5</v>
      </c>
      <c r="L15" s="200">
        <v>448.5</v>
      </c>
      <c r="M15" s="200">
        <v>470.6</v>
      </c>
      <c r="N15" s="201">
        <v>461.6</v>
      </c>
      <c r="O15" s="200"/>
      <c r="P15" s="334"/>
      <c r="Q15" s="200"/>
      <c r="R15" s="180"/>
      <c r="S15" s="181"/>
      <c r="T15" s="181"/>
      <c r="U15" s="182"/>
      <c r="V15" s="181"/>
      <c r="W15" s="181"/>
      <c r="X15" s="181"/>
    </row>
    <row r="16" spans="1:24" ht="51.75" customHeight="1" thickBot="1">
      <c r="A16" s="14"/>
      <c r="B16" s="510" t="s">
        <v>14</v>
      </c>
      <c r="C16" s="358">
        <f>C5+C10+C14+C15</f>
        <v>876.6</v>
      </c>
      <c r="D16" s="359">
        <f t="shared" ref="D16:J16" si="6">D5+D10+D14+D15</f>
        <v>10787.500000000002</v>
      </c>
      <c r="E16" s="359">
        <f t="shared" si="6"/>
        <v>10790.3</v>
      </c>
      <c r="F16" s="360">
        <f t="shared" si="6"/>
        <v>10555.8</v>
      </c>
      <c r="G16" s="358">
        <f t="shared" si="6"/>
        <v>10472.899999999998</v>
      </c>
      <c r="H16" s="359">
        <f t="shared" si="6"/>
        <v>10566.3</v>
      </c>
      <c r="I16" s="359">
        <f t="shared" si="6"/>
        <v>10600.4</v>
      </c>
      <c r="J16" s="360">
        <f t="shared" si="6"/>
        <v>10634.6</v>
      </c>
      <c r="K16" s="361">
        <f>K5+K10+K14+K15</f>
        <v>10826.8</v>
      </c>
      <c r="L16" s="362">
        <f>L5+L10+L14+L15</f>
        <v>11055.2</v>
      </c>
      <c r="M16" s="362">
        <f>M5+M10+M14+M15</f>
        <v>19701.899999999998</v>
      </c>
      <c r="N16" s="363">
        <f>N5+N10+N14+N15</f>
        <v>19953.799999999996</v>
      </c>
      <c r="O16" s="254"/>
      <c r="P16" s="335" t="s">
        <v>205</v>
      </c>
      <c r="Q16" s="346"/>
      <c r="R16" s="519"/>
      <c r="S16" s="346"/>
      <c r="T16" s="254"/>
      <c r="U16" s="802"/>
      <c r="V16" s="346"/>
      <c r="W16" s="346"/>
      <c r="X16" s="346"/>
    </row>
    <row r="17" spans="1:24" ht="51.75" customHeight="1">
      <c r="A17" s="14"/>
      <c r="B17" s="511" t="s">
        <v>205</v>
      </c>
      <c r="C17" s="267"/>
      <c r="D17" s="267"/>
      <c r="E17" s="267"/>
      <c r="F17" s="354"/>
      <c r="G17" s="267"/>
      <c r="H17" s="267"/>
      <c r="I17" s="267"/>
      <c r="J17" s="267"/>
      <c r="K17" s="355"/>
      <c r="L17" s="356"/>
      <c r="M17" s="356"/>
      <c r="N17" s="357"/>
      <c r="O17" s="254"/>
      <c r="P17" s="333" t="s">
        <v>194</v>
      </c>
      <c r="Q17" s="259">
        <v>1270.9000000000001</v>
      </c>
      <c r="R17" s="520">
        <v>1295.9000000000001</v>
      </c>
      <c r="S17" s="596">
        <v>1626.1</v>
      </c>
      <c r="T17" s="596">
        <v>1470.3</v>
      </c>
      <c r="U17" s="526">
        <v>1364.7</v>
      </c>
      <c r="V17" s="596">
        <v>1829.3</v>
      </c>
      <c r="W17" s="596">
        <v>1739.7</v>
      </c>
      <c r="X17" s="596">
        <v>1687.6</v>
      </c>
    </row>
    <row r="18" spans="1:24" ht="42.75" customHeight="1">
      <c r="A18" s="14"/>
      <c r="B18" s="512" t="s">
        <v>52</v>
      </c>
      <c r="C18" s="186">
        <v>556</v>
      </c>
      <c r="D18" s="186">
        <v>596</v>
      </c>
      <c r="E18" s="186">
        <v>690.9</v>
      </c>
      <c r="F18" s="209">
        <v>737.1</v>
      </c>
      <c r="G18" s="186">
        <v>812.7</v>
      </c>
      <c r="H18" s="186">
        <v>865.9</v>
      </c>
      <c r="I18" s="186">
        <v>892.9</v>
      </c>
      <c r="J18" s="213">
        <v>968.7</v>
      </c>
      <c r="K18" s="210">
        <v>149.80000000000001</v>
      </c>
      <c r="L18" s="186">
        <v>1026.5</v>
      </c>
      <c r="M18" s="186">
        <v>1026.5</v>
      </c>
      <c r="N18" s="209">
        <v>984.5</v>
      </c>
      <c r="O18" s="186"/>
      <c r="P18" s="333" t="s">
        <v>195</v>
      </c>
      <c r="Q18" s="259">
        <v>70.900000000000006</v>
      </c>
      <c r="R18" s="520">
        <v>37.1</v>
      </c>
      <c r="S18" s="596">
        <v>47</v>
      </c>
      <c r="T18" s="596">
        <v>24.6</v>
      </c>
      <c r="U18" s="526">
        <v>11.6</v>
      </c>
      <c r="V18" s="596">
        <v>10.9</v>
      </c>
      <c r="W18" s="596">
        <v>8.9</v>
      </c>
      <c r="X18" s="596">
        <v>8.9</v>
      </c>
    </row>
    <row r="19" spans="1:24" ht="45.75" customHeight="1">
      <c r="A19" s="14"/>
      <c r="B19" s="512" t="s">
        <v>53</v>
      </c>
      <c r="C19" s="186">
        <v>91.2</v>
      </c>
      <c r="D19" s="186">
        <v>83</v>
      </c>
      <c r="E19" s="186">
        <v>74.599999999999994</v>
      </c>
      <c r="F19" s="209">
        <v>66.3</v>
      </c>
      <c r="G19" s="186">
        <v>58</v>
      </c>
      <c r="H19" s="186">
        <v>52.1</v>
      </c>
      <c r="I19" s="186">
        <v>43.7</v>
      </c>
      <c r="J19" s="213">
        <v>35.5</v>
      </c>
      <c r="K19" s="210">
        <v>24.9</v>
      </c>
      <c r="L19" s="186">
        <v>16.600000000000001</v>
      </c>
      <c r="M19" s="186">
        <v>8</v>
      </c>
      <c r="N19" s="209">
        <v>0</v>
      </c>
      <c r="O19" s="186"/>
      <c r="P19" s="333" t="s">
        <v>196</v>
      </c>
      <c r="Q19" s="259">
        <v>28.7</v>
      </c>
      <c r="R19" s="520">
        <v>28.8</v>
      </c>
      <c r="S19" s="596">
        <v>24.9</v>
      </c>
      <c r="T19" s="596">
        <v>9.9</v>
      </c>
      <c r="U19" s="526">
        <v>8.5</v>
      </c>
      <c r="V19" s="596">
        <v>0</v>
      </c>
      <c r="W19" s="596">
        <v>0</v>
      </c>
      <c r="X19" s="596">
        <v>0</v>
      </c>
    </row>
    <row r="20" spans="1:24" ht="44.25" customHeight="1">
      <c r="A20" s="14"/>
      <c r="B20" s="512" t="s">
        <v>54</v>
      </c>
      <c r="C20" s="186">
        <v>53.3</v>
      </c>
      <c r="D20" s="186">
        <v>53.3</v>
      </c>
      <c r="E20" s="186">
        <v>53.3</v>
      </c>
      <c r="F20" s="209">
        <v>53.3</v>
      </c>
      <c r="G20" s="186">
        <v>53.3</v>
      </c>
      <c r="H20" s="186">
        <v>53.3</v>
      </c>
      <c r="I20" s="186">
        <v>53.3</v>
      </c>
      <c r="J20" s="213">
        <v>53.3</v>
      </c>
      <c r="K20" s="210">
        <v>53.3</v>
      </c>
      <c r="L20" s="186">
        <v>53.3</v>
      </c>
      <c r="M20" s="186">
        <v>53.3</v>
      </c>
      <c r="N20" s="209">
        <v>53.3</v>
      </c>
      <c r="O20" s="186"/>
      <c r="P20" s="333" t="s">
        <v>197</v>
      </c>
      <c r="Q20" s="259">
        <v>29.1</v>
      </c>
      <c r="R20" s="520">
        <v>47.8</v>
      </c>
      <c r="S20" s="596">
        <v>29.1</v>
      </c>
      <c r="T20" s="596">
        <v>20.9</v>
      </c>
      <c r="U20" s="526">
        <v>21.3</v>
      </c>
      <c r="V20" s="596">
        <v>21</v>
      </c>
      <c r="W20" s="596">
        <v>31.6</v>
      </c>
      <c r="X20" s="596">
        <v>35.5</v>
      </c>
    </row>
    <row r="21" spans="1:24" ht="47.25" customHeight="1">
      <c r="A21" s="14"/>
      <c r="B21" s="512" t="s">
        <v>55</v>
      </c>
      <c r="C21" s="200">
        <f t="shared" ref="C21:J21" si="7">C22+C23+C24</f>
        <v>-40.70000000000018</v>
      </c>
      <c r="D21" s="200">
        <f t="shared" si="7"/>
        <v>-166.30000000000018</v>
      </c>
      <c r="E21" s="200">
        <f t="shared" si="7"/>
        <v>-193.60000000000019</v>
      </c>
      <c r="F21" s="201">
        <f t="shared" si="7"/>
        <v>-689.60000000000036</v>
      </c>
      <c r="G21" s="214">
        <f t="shared" si="7"/>
        <v>-846.30000000000041</v>
      </c>
      <c r="H21" s="214">
        <f t="shared" si="7"/>
        <v>-910.1</v>
      </c>
      <c r="I21" s="214">
        <f t="shared" si="7"/>
        <v>-917.50000000000034</v>
      </c>
      <c r="J21" s="214">
        <f t="shared" si="7"/>
        <v>-1054.1000000000004</v>
      </c>
      <c r="K21" s="199">
        <f>K22+K23+K24</f>
        <v>-544</v>
      </c>
      <c r="L21" s="200">
        <f>L22+L23+L24</f>
        <v>-918.30000000000041</v>
      </c>
      <c r="M21" s="200">
        <f>M22+M23+M24</f>
        <v>-1050.3000000000002</v>
      </c>
      <c r="N21" s="201">
        <f>N22+N23+N24</f>
        <v>-874.60000000000036</v>
      </c>
      <c r="O21" s="200"/>
      <c r="P21" s="333" t="s">
        <v>20</v>
      </c>
      <c r="Q21" s="259">
        <v>696.6</v>
      </c>
      <c r="R21" s="520">
        <v>596.29999999999995</v>
      </c>
      <c r="S21" s="596">
        <v>667.4</v>
      </c>
      <c r="T21" s="596">
        <v>1090.9000000000001</v>
      </c>
      <c r="U21" s="526">
        <v>1120.4000000000001</v>
      </c>
      <c r="V21" s="596">
        <v>855.4</v>
      </c>
      <c r="W21" s="596">
        <v>1016.4</v>
      </c>
      <c r="X21" s="596">
        <v>1373</v>
      </c>
    </row>
    <row r="22" spans="1:24" ht="53.25" customHeight="1">
      <c r="A22" s="14"/>
      <c r="B22" s="513" t="s">
        <v>56</v>
      </c>
      <c r="C22" s="194">
        <f t="shared" ref="C22:J22" si="8">1551.5+1786.2</f>
        <v>3337.7</v>
      </c>
      <c r="D22" s="194">
        <f t="shared" si="8"/>
        <v>3337.7</v>
      </c>
      <c r="E22" s="194">
        <f t="shared" si="8"/>
        <v>3337.7</v>
      </c>
      <c r="F22" s="195">
        <f t="shared" si="8"/>
        <v>3337.7</v>
      </c>
      <c r="G22" s="215">
        <f t="shared" si="8"/>
        <v>3337.7</v>
      </c>
      <c r="H22" s="215">
        <f t="shared" si="8"/>
        <v>3337.7</v>
      </c>
      <c r="I22" s="215">
        <f t="shared" si="8"/>
        <v>3337.7</v>
      </c>
      <c r="J22" s="215">
        <f t="shared" si="8"/>
        <v>3337.7</v>
      </c>
      <c r="K22" s="187">
        <v>3337.7</v>
      </c>
      <c r="L22" s="194">
        <v>3337.7</v>
      </c>
      <c r="M22" s="194">
        <v>3337.7</v>
      </c>
      <c r="N22" s="195">
        <v>3337.7</v>
      </c>
      <c r="O22" s="194"/>
      <c r="P22" s="333" t="s">
        <v>198</v>
      </c>
      <c r="Q22" s="259">
        <v>283.2</v>
      </c>
      <c r="R22" s="520">
        <v>283.2</v>
      </c>
      <c r="S22" s="596">
        <v>283.2</v>
      </c>
      <c r="T22" s="596">
        <v>283.2</v>
      </c>
      <c r="U22" s="526">
        <v>283.2</v>
      </c>
      <c r="V22" s="596">
        <v>283.2</v>
      </c>
      <c r="W22" s="596">
        <v>0</v>
      </c>
      <c r="X22" s="596">
        <v>279.39999999999998</v>
      </c>
    </row>
    <row r="23" spans="1:24" ht="54.75" customHeight="1">
      <c r="A23" s="14"/>
      <c r="B23" s="514" t="s">
        <v>57</v>
      </c>
      <c r="C23" s="194">
        <f>-3885.7+524.2</f>
        <v>-3361.5</v>
      </c>
      <c r="D23" s="194">
        <f>-3885.7+524.2</f>
        <v>-3361.5</v>
      </c>
      <c r="E23" s="194">
        <f>-3885.7+524.2</f>
        <v>-3361.5</v>
      </c>
      <c r="F23" s="195">
        <f>-3887+192.7</f>
        <v>-3694.3</v>
      </c>
      <c r="G23" s="215">
        <f>-4266+192.7</f>
        <v>-4073.3</v>
      </c>
      <c r="H23" s="215">
        <f>-4265.9+192.7</f>
        <v>-4073.2</v>
      </c>
      <c r="I23" s="215">
        <f>-4266+192.7</f>
        <v>-4073.3</v>
      </c>
      <c r="J23" s="215">
        <f>-4266+192.7</f>
        <v>-4073.3</v>
      </c>
      <c r="K23" s="187">
        <v>-3964.7</v>
      </c>
      <c r="L23" s="194">
        <v>-4330.3</v>
      </c>
      <c r="M23" s="194">
        <v>-58.7</v>
      </c>
      <c r="N23" s="195">
        <v>117</v>
      </c>
      <c r="O23" s="194"/>
      <c r="P23" s="333" t="s">
        <v>199</v>
      </c>
      <c r="Q23" s="257">
        <f t="shared" ref="Q23:V23" si="9">Q24+Q25+Q26+Q27+Q28</f>
        <v>-422.40000000000009</v>
      </c>
      <c r="R23" s="516">
        <f t="shared" si="9"/>
        <v>-545.80000000000018</v>
      </c>
      <c r="S23" s="591">
        <f t="shared" si="9"/>
        <v>114.39999999999964</v>
      </c>
      <c r="T23" s="591">
        <f t="shared" si="9"/>
        <v>845.80000000000018</v>
      </c>
      <c r="U23" s="523">
        <f t="shared" si="9"/>
        <v>1345.6999999999998</v>
      </c>
      <c r="V23" s="591">
        <f t="shared" si="9"/>
        <v>1870.8000000000002</v>
      </c>
      <c r="W23" s="591">
        <v>2274.6999999999994</v>
      </c>
      <c r="X23" s="591">
        <v>2452.6999999999998</v>
      </c>
    </row>
    <row r="24" spans="1:24" ht="53.25" customHeight="1">
      <c r="A24" s="14"/>
      <c r="B24" s="514" t="s">
        <v>58</v>
      </c>
      <c r="C24" s="194">
        <f>-16.9</f>
        <v>-16.899999999999999</v>
      </c>
      <c r="D24" s="194">
        <v>-142.5</v>
      </c>
      <c r="E24" s="194">
        <v>-169.8</v>
      </c>
      <c r="F24" s="195">
        <v>-333</v>
      </c>
      <c r="G24" s="215">
        <v>-110.7</v>
      </c>
      <c r="H24" s="215">
        <v>-174.6</v>
      </c>
      <c r="I24" s="215">
        <v>-181.9</v>
      </c>
      <c r="J24" s="215">
        <v>-318.5</v>
      </c>
      <c r="K24" s="187">
        <v>83</v>
      </c>
      <c r="L24" s="194">
        <v>74.3</v>
      </c>
      <c r="M24" s="194">
        <v>-4329.3</v>
      </c>
      <c r="N24" s="195">
        <v>-4329.3</v>
      </c>
      <c r="O24" s="194"/>
      <c r="P24" s="336" t="s">
        <v>94</v>
      </c>
      <c r="Q24" s="260">
        <v>1551.5</v>
      </c>
      <c r="R24" s="521">
        <v>1551.5</v>
      </c>
      <c r="S24" s="597">
        <v>2402.5</v>
      </c>
      <c r="T24" s="597">
        <v>2402.5</v>
      </c>
      <c r="U24" s="527">
        <v>2402.5</v>
      </c>
      <c r="V24" s="597">
        <v>3103</v>
      </c>
      <c r="W24" s="597">
        <v>3103</v>
      </c>
      <c r="X24" s="597">
        <v>3103</v>
      </c>
    </row>
    <row r="25" spans="1:24" ht="54" customHeight="1">
      <c r="A25" s="14"/>
      <c r="B25" s="513" t="s">
        <v>59</v>
      </c>
      <c r="C25" s="197">
        <v>0</v>
      </c>
      <c r="D25" s="197">
        <v>10000</v>
      </c>
      <c r="E25" s="197">
        <v>9935.7999999999993</v>
      </c>
      <c r="F25" s="195">
        <v>10000</v>
      </c>
      <c r="G25" s="215">
        <v>9925</v>
      </c>
      <c r="H25" s="215">
        <v>9925</v>
      </c>
      <c r="I25" s="215">
        <v>9925</v>
      </c>
      <c r="J25" s="215">
        <v>9979</v>
      </c>
      <c r="K25" s="187">
        <v>10352.4</v>
      </c>
      <c r="L25" s="194">
        <v>10161</v>
      </c>
      <c r="M25" s="194">
        <v>18955.400000000001</v>
      </c>
      <c r="N25" s="195">
        <v>19062.099999999999</v>
      </c>
      <c r="O25" s="194"/>
      <c r="P25" s="336" t="s">
        <v>200</v>
      </c>
      <c r="Q25" s="260">
        <v>1391.2</v>
      </c>
      <c r="R25" s="521">
        <v>1391.2</v>
      </c>
      <c r="S25" s="597">
        <v>1391.2</v>
      </c>
      <c r="T25" s="597">
        <v>1391.2</v>
      </c>
      <c r="U25" s="527">
        <v>1391.2</v>
      </c>
      <c r="V25" s="597">
        <v>1391</v>
      </c>
      <c r="W25" s="597">
        <v>1391.2</v>
      </c>
      <c r="X25" s="597">
        <v>1391.2</v>
      </c>
    </row>
    <row r="26" spans="1:24" ht="54" customHeight="1">
      <c r="A26" s="14"/>
      <c r="B26" s="512" t="s">
        <v>20</v>
      </c>
      <c r="C26" s="186">
        <f>179.5+37.3</f>
        <v>216.8</v>
      </c>
      <c r="D26" s="186">
        <f>184.3+37.2</f>
        <v>221.5</v>
      </c>
      <c r="E26" s="186">
        <f>200.2+29.1</f>
        <v>229.29999999999998</v>
      </c>
      <c r="F26" s="209">
        <f>355.4+33.3</f>
        <v>388.7</v>
      </c>
      <c r="G26" s="186">
        <f>29.4+440.8</f>
        <v>470.2</v>
      </c>
      <c r="H26" s="186">
        <f>551.1+29</f>
        <v>580.1</v>
      </c>
      <c r="I26" s="186">
        <v>602.9</v>
      </c>
      <c r="J26" s="213">
        <f>631.3+20.9</f>
        <v>652.19999999999993</v>
      </c>
      <c r="K26" s="199">
        <f>790+0.4</f>
        <v>790.4</v>
      </c>
      <c r="L26" s="186">
        <v>716.2</v>
      </c>
      <c r="M26" s="186">
        <v>709</v>
      </c>
      <c r="N26" s="209">
        <v>728.5</v>
      </c>
      <c r="O26" s="186"/>
      <c r="P26" s="336" t="s">
        <v>201</v>
      </c>
      <c r="Q26" s="260">
        <v>660.8</v>
      </c>
      <c r="R26" s="521">
        <v>660.8</v>
      </c>
      <c r="S26" s="597">
        <v>660.8</v>
      </c>
      <c r="T26" s="597">
        <v>660.8</v>
      </c>
      <c r="U26" s="527">
        <v>660.8</v>
      </c>
      <c r="V26" s="597">
        <v>660.8</v>
      </c>
      <c r="W26" s="597">
        <v>651.9</v>
      </c>
      <c r="X26" s="597">
        <v>648.1</v>
      </c>
    </row>
    <row r="27" spans="1:24" ht="54" customHeight="1" thickBot="1">
      <c r="A27" s="14"/>
      <c r="B27" s="515" t="s">
        <v>21</v>
      </c>
      <c r="C27" s="364">
        <f>C18+C19+C20+C26+C21+C25</f>
        <v>876.5999999999998</v>
      </c>
      <c r="D27" s="364">
        <f>D18+D19+D20+D26+D21+D25</f>
        <v>10787.5</v>
      </c>
      <c r="E27" s="364">
        <f>E18+E19+E20+E26+E21+E25</f>
        <v>10790.3</v>
      </c>
      <c r="F27" s="365">
        <f t="shared" ref="F27:N27" si="10">F18+F19+F20+F26+F25+F21</f>
        <v>10555.8</v>
      </c>
      <c r="G27" s="364">
        <f t="shared" si="10"/>
        <v>10472.9</v>
      </c>
      <c r="H27" s="364">
        <f t="shared" si="10"/>
        <v>10566.3</v>
      </c>
      <c r="I27" s="364">
        <f>I18+I19+I20+I26+I25+I21</f>
        <v>10600.3</v>
      </c>
      <c r="J27" s="364">
        <f t="shared" si="10"/>
        <v>10634.6</v>
      </c>
      <c r="K27" s="358">
        <f t="shared" si="10"/>
        <v>10826.8</v>
      </c>
      <c r="L27" s="359">
        <f>L18+L19+L20+L26+L25+L21</f>
        <v>11055.3</v>
      </c>
      <c r="M27" s="359">
        <f t="shared" si="10"/>
        <v>19701.900000000001</v>
      </c>
      <c r="N27" s="360">
        <f t="shared" si="10"/>
        <v>19953.799999999996</v>
      </c>
      <c r="O27" s="267"/>
      <c r="P27" s="336" t="s">
        <v>202</v>
      </c>
      <c r="Q27" s="261">
        <v>0</v>
      </c>
      <c r="R27" s="522">
        <v>0</v>
      </c>
      <c r="S27" s="598">
        <v>0</v>
      </c>
      <c r="T27" s="598">
        <v>0</v>
      </c>
      <c r="U27" s="528">
        <v>0</v>
      </c>
      <c r="V27" s="598">
        <v>0</v>
      </c>
      <c r="W27" s="598">
        <v>0</v>
      </c>
      <c r="X27" s="598">
        <v>36.1</v>
      </c>
    </row>
    <row r="28" spans="1:24" ht="40.5" customHeight="1">
      <c r="B28" s="577" t="s">
        <v>60</v>
      </c>
      <c r="C28" s="39"/>
      <c r="D28" s="39"/>
      <c r="E28" s="39"/>
      <c r="F28" s="39"/>
      <c r="G28" s="39"/>
      <c r="H28" s="39"/>
      <c r="I28" s="39"/>
      <c r="J28" s="39"/>
      <c r="K28" s="39"/>
      <c r="L28" s="39"/>
      <c r="M28" s="39"/>
      <c r="N28" s="39"/>
      <c r="O28" s="255"/>
      <c r="P28" s="336" t="s">
        <v>203</v>
      </c>
      <c r="Q28" s="257">
        <v>-4025.9</v>
      </c>
      <c r="R28" s="516">
        <v>-4149.3</v>
      </c>
      <c r="S28" s="591">
        <v>-4340.1000000000004</v>
      </c>
      <c r="T28" s="591">
        <v>-3608.7</v>
      </c>
      <c r="U28" s="523">
        <v>-3108.8</v>
      </c>
      <c r="V28" s="591">
        <v>-3284</v>
      </c>
      <c r="W28" s="591">
        <v>-2871.4</v>
      </c>
      <c r="X28" s="591">
        <v>-2725.7</v>
      </c>
    </row>
    <row r="29" spans="1:24" ht="54" customHeight="1" thickBot="1">
      <c r="B29" s="20"/>
      <c r="C29" s="20"/>
      <c r="D29" s="20"/>
      <c r="E29" s="20"/>
      <c r="F29" s="20"/>
      <c r="G29" s="20"/>
      <c r="H29" s="20"/>
      <c r="P29" s="337" t="s">
        <v>26</v>
      </c>
      <c r="Q29" s="341">
        <f t="shared" ref="Q29:V29" si="11">Q17+Q18+Q19+Q20+Q21+Q22+Q23</f>
        <v>1957</v>
      </c>
      <c r="R29" s="341">
        <f t="shared" si="11"/>
        <v>1743.2999999999997</v>
      </c>
      <c r="S29" s="786">
        <f t="shared" si="11"/>
        <v>2792.0999999999995</v>
      </c>
      <c r="T29" s="786">
        <f t="shared" si="11"/>
        <v>3745.6000000000004</v>
      </c>
      <c r="U29" s="799">
        <f t="shared" si="11"/>
        <v>4155.3999999999996</v>
      </c>
      <c r="V29" s="786">
        <f t="shared" si="11"/>
        <v>4870.6000000000004</v>
      </c>
      <c r="W29" s="786">
        <v>5071.2999999999993</v>
      </c>
      <c r="X29" s="786">
        <v>5837.1</v>
      </c>
    </row>
    <row r="30" spans="1:24" ht="42" customHeight="1" thickBot="1">
      <c r="B30" s="21"/>
      <c r="C30" s="23"/>
      <c r="D30" s="23"/>
      <c r="E30" s="23"/>
      <c r="F30" s="23"/>
      <c r="G30" s="23"/>
      <c r="H30" s="23"/>
      <c r="P30" s="337" t="s">
        <v>208</v>
      </c>
      <c r="Q30" s="343">
        <v>19062.099999999999</v>
      </c>
      <c r="R30" s="595">
        <v>19346</v>
      </c>
      <c r="S30" s="800">
        <v>19263.099999999999</v>
      </c>
      <c r="T30" s="601">
        <v>19700</v>
      </c>
      <c r="U30" s="803">
        <v>25773.5</v>
      </c>
      <c r="V30" s="801">
        <v>25853.599999999999</v>
      </c>
      <c r="W30" s="801">
        <v>25989.9</v>
      </c>
      <c r="X30" s="801">
        <v>25970.400000000001</v>
      </c>
    </row>
    <row r="31" spans="1:24" ht="48" customHeight="1">
      <c r="B31" s="20"/>
      <c r="C31" s="22"/>
      <c r="D31" s="22"/>
      <c r="E31" s="22"/>
      <c r="F31" s="22"/>
      <c r="G31" s="22"/>
      <c r="H31" s="22"/>
      <c r="P31" s="265" t="s">
        <v>206</v>
      </c>
      <c r="Q31" s="342"/>
      <c r="R31" s="342"/>
    </row>
    <row r="32" spans="1:24" ht="84" customHeight="1">
      <c r="B32" s="21"/>
      <c r="C32" s="24"/>
      <c r="D32" s="24"/>
      <c r="E32" s="24"/>
      <c r="F32" s="24"/>
      <c r="G32" s="24"/>
      <c r="H32" s="24"/>
      <c r="P32" s="263" t="s">
        <v>209</v>
      </c>
    </row>
    <row r="33" spans="2:16" ht="42" customHeight="1">
      <c r="B33" s="25"/>
      <c r="C33" s="17"/>
      <c r="D33" s="17"/>
      <c r="E33" s="17"/>
      <c r="F33" s="17"/>
      <c r="G33" s="17"/>
      <c r="H33" s="17"/>
      <c r="P33" s="262" t="s">
        <v>210</v>
      </c>
    </row>
    <row r="34" spans="2:16" ht="29.25" customHeight="1">
      <c r="P34" s="262" t="s">
        <v>213</v>
      </c>
    </row>
    <row r="35" spans="2:16" ht="29.25" customHeight="1">
      <c r="P35" s="262"/>
    </row>
    <row r="36" spans="2:16" ht="30" customHeight="1">
      <c r="B36" s="26"/>
    </row>
    <row r="37" spans="2:16" ht="20.100000000000001" customHeight="1">
      <c r="B37" s="27"/>
    </row>
    <row r="38" spans="2:16" ht="20.100000000000001" customHeight="1">
      <c r="B38" s="27"/>
    </row>
    <row r="39" spans="2:16" ht="20.100000000000001" customHeight="1">
      <c r="B39" s="28"/>
      <c r="C39" s="29"/>
      <c r="D39" s="29"/>
      <c r="E39" s="29"/>
      <c r="F39" s="29"/>
      <c r="G39" s="29"/>
      <c r="H39" s="29"/>
    </row>
    <row r="40" spans="2:16" ht="20.100000000000001" customHeight="1">
      <c r="B40" s="30"/>
    </row>
    <row r="41" spans="2:16" ht="20.100000000000001" customHeight="1">
      <c r="B41" s="30"/>
    </row>
    <row r="42" spans="2:16" ht="20.100000000000001" customHeight="1">
      <c r="B42" s="30"/>
    </row>
    <row r="43" spans="2:16" ht="20.100000000000001" customHeight="1">
      <c r="B43" s="30"/>
    </row>
    <row r="44" spans="2:16" ht="20.100000000000001" customHeight="1">
      <c r="B44" s="30"/>
      <c r="C44" s="31"/>
      <c r="D44" s="31"/>
      <c r="E44" s="31"/>
      <c r="F44" s="31"/>
      <c r="G44" s="31"/>
      <c r="H44" s="31"/>
    </row>
    <row r="45" spans="2:16" ht="20.100000000000001" customHeight="1">
      <c r="B45" s="32"/>
    </row>
    <row r="46" spans="2:16" ht="20.100000000000001" customHeight="1">
      <c r="B46" s="32"/>
    </row>
    <row r="47" spans="2:16" ht="20.100000000000001" customHeight="1">
      <c r="B47" s="32"/>
    </row>
    <row r="48" spans="2:16" ht="20.100000000000001" customHeight="1">
      <c r="B48" s="33"/>
    </row>
    <row r="49" spans="2:2" ht="20.100000000000001" customHeight="1">
      <c r="B49" s="30"/>
    </row>
    <row r="50" spans="2:2" ht="20.100000000000001" customHeight="1">
      <c r="B50" s="30"/>
    </row>
    <row r="51" spans="2:2" ht="20.100000000000001" customHeight="1">
      <c r="B51" s="30"/>
    </row>
    <row r="52" spans="2:2" ht="20.100000000000001" customHeight="1">
      <c r="B52" s="30"/>
    </row>
    <row r="53" spans="2:2" ht="20.100000000000001" customHeight="1">
      <c r="B53" s="34"/>
    </row>
    <row r="54" spans="2:2" ht="20.100000000000001" customHeight="1">
      <c r="B54" s="34"/>
    </row>
    <row r="55" spans="2:2" ht="20.100000000000001" customHeight="1">
      <c r="B55" s="34"/>
    </row>
    <row r="56" spans="2:2" ht="20.100000000000001" customHeight="1">
      <c r="B56" s="27"/>
    </row>
    <row r="57" spans="2:2">
      <c r="B57" s="14"/>
    </row>
    <row r="58" spans="2:2">
      <c r="B58" s="14"/>
    </row>
  </sheetData>
  <mergeCells count="7">
    <mergeCell ref="V2:X2"/>
    <mergeCell ref="R2:U2"/>
    <mergeCell ref="B2:B3"/>
    <mergeCell ref="C2:F2"/>
    <mergeCell ref="G2:J2"/>
    <mergeCell ref="K2:N2"/>
    <mergeCell ref="P2:P3"/>
  </mergeCells>
  <pageMargins left="0" right="0" top="1" bottom="1" header="0.5" footer="0.5"/>
  <pageSetup scale="18" orientation="landscape" horizontalDpi="300" verticalDpi="300"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FF00"/>
  </sheetPr>
  <dimension ref="B1:AC34"/>
  <sheetViews>
    <sheetView view="pageBreakPreview" zoomScale="84" zoomScaleSheetLayoutView="84" workbookViewId="0">
      <pane xSplit="2" ySplit="2" topLeftCell="O3" activePane="bottomRight" state="frozen"/>
      <selection pane="topRight" activeCell="C1" sqref="C1"/>
      <selection pane="bottomLeft" activeCell="A3" sqref="A3"/>
      <selection pane="bottomRight" activeCell="B2" sqref="B2:AC17"/>
    </sheetView>
  </sheetViews>
  <sheetFormatPr defaultRowHeight="15"/>
  <cols>
    <col min="1" max="1" width="9.140625" style="40"/>
    <col min="2" max="2" width="37.42578125" style="40" customWidth="1"/>
    <col min="3" max="3" width="13.85546875" style="40" hidden="1" customWidth="1"/>
    <col min="4" max="4" width="12.7109375" style="40" hidden="1" customWidth="1"/>
    <col min="5" max="6" width="14.5703125" style="40" hidden="1" customWidth="1"/>
    <col min="7" max="14" width="13.85546875" style="40" hidden="1" customWidth="1"/>
    <col min="15" max="16" width="12.7109375" style="40" bestFit="1" customWidth="1"/>
    <col min="17" max="18" width="14.5703125" style="40" bestFit="1" customWidth="1"/>
    <col min="19" max="19" width="12.7109375" style="40" bestFit="1" customWidth="1"/>
    <col min="20" max="21" width="14" style="40" bestFit="1" customWidth="1"/>
    <col min="22" max="22" width="12.7109375" style="40" bestFit="1" customWidth="1"/>
    <col min="23" max="23" width="14.28515625" style="40" bestFit="1" customWidth="1"/>
    <col min="24" max="24" width="12.140625" style="40" customWidth="1"/>
    <col min="25" max="26" width="11.28515625" style="40" bestFit="1" customWidth="1"/>
    <col min="27" max="27" width="12.7109375" style="40" customWidth="1"/>
    <col min="28" max="28" width="11.7109375" style="40" customWidth="1"/>
    <col min="29" max="29" width="11.28515625" style="40" bestFit="1" customWidth="1"/>
    <col min="30" max="16384" width="9.140625" style="40"/>
  </cols>
  <sheetData>
    <row r="1" spans="2:29" ht="19.5" thickBot="1">
      <c r="B1" s="440" t="s">
        <v>68</v>
      </c>
      <c r="C1" s="441"/>
      <c r="D1" s="441"/>
      <c r="E1" s="441"/>
      <c r="F1" s="441"/>
      <c r="G1" s="441"/>
      <c r="H1" s="441"/>
      <c r="I1" s="441"/>
      <c r="J1" s="441"/>
      <c r="K1" s="441"/>
      <c r="L1" s="441"/>
      <c r="M1" s="441"/>
      <c r="N1" s="441"/>
      <c r="O1" s="441"/>
      <c r="P1" s="441"/>
      <c r="Q1" s="441"/>
      <c r="R1" s="441"/>
      <c r="S1" s="441"/>
      <c r="T1" s="441"/>
      <c r="U1" s="441"/>
      <c r="V1" s="441"/>
      <c r="W1" s="805"/>
      <c r="X1" s="441"/>
      <c r="Y1" s="441"/>
      <c r="Z1" s="441"/>
    </row>
    <row r="2" spans="2:29" ht="30" thickTop="1" thickBot="1">
      <c r="B2" s="3282" t="s">
        <v>4</v>
      </c>
      <c r="C2" s="3274">
        <v>2008</v>
      </c>
      <c r="D2" s="3275"/>
      <c r="E2" s="3275"/>
      <c r="F2" s="3276"/>
      <c r="G2" s="3275">
        <v>2009</v>
      </c>
      <c r="H2" s="3275"/>
      <c r="I2" s="3275"/>
      <c r="J2" s="3275"/>
      <c r="K2" s="3274">
        <v>2010</v>
      </c>
      <c r="L2" s="3275"/>
      <c r="M2" s="3275"/>
      <c r="N2" s="3276"/>
      <c r="O2" s="3274">
        <v>2011</v>
      </c>
      <c r="P2" s="3275"/>
      <c r="Q2" s="3275"/>
      <c r="R2" s="3276"/>
      <c r="S2" s="3279">
        <v>2012</v>
      </c>
      <c r="T2" s="3280"/>
      <c r="U2" s="3280"/>
      <c r="V2" s="3280"/>
      <c r="W2" s="3279">
        <v>2013</v>
      </c>
      <c r="X2" s="3280"/>
      <c r="Y2" s="3280"/>
      <c r="Z2" s="3281"/>
      <c r="AA2" s="3277">
        <v>2014</v>
      </c>
      <c r="AB2" s="3278"/>
      <c r="AC2" s="3278"/>
    </row>
    <row r="3" spans="2:29" ht="24.75" customHeight="1" thickBot="1">
      <c r="B3" s="3283"/>
      <c r="C3" s="442" t="s">
        <v>0</v>
      </c>
      <c r="D3" s="443" t="s">
        <v>1</v>
      </c>
      <c r="E3" s="443" t="s">
        <v>2</v>
      </c>
      <c r="F3" s="444" t="s">
        <v>3</v>
      </c>
      <c r="G3" s="443" t="s">
        <v>0</v>
      </c>
      <c r="H3" s="443" t="s">
        <v>1</v>
      </c>
      <c r="I3" s="443" t="s">
        <v>2</v>
      </c>
      <c r="J3" s="443" t="s">
        <v>3</v>
      </c>
      <c r="K3" s="442" t="s">
        <v>0</v>
      </c>
      <c r="L3" s="443" t="s">
        <v>1</v>
      </c>
      <c r="M3" s="443" t="s">
        <v>2</v>
      </c>
      <c r="N3" s="444" t="s">
        <v>3</v>
      </c>
      <c r="O3" s="442" t="s">
        <v>0</v>
      </c>
      <c r="P3" s="443" t="s">
        <v>1</v>
      </c>
      <c r="Q3" s="443" t="s">
        <v>2</v>
      </c>
      <c r="R3" s="444" t="s">
        <v>3</v>
      </c>
      <c r="S3" s="442" t="s">
        <v>0</v>
      </c>
      <c r="T3" s="443" t="s">
        <v>1</v>
      </c>
      <c r="U3" s="443" t="s">
        <v>2</v>
      </c>
      <c r="V3" s="443" t="s">
        <v>3</v>
      </c>
      <c r="W3" s="442" t="s">
        <v>0</v>
      </c>
      <c r="X3" s="443" t="s">
        <v>1</v>
      </c>
      <c r="Y3" s="443" t="s">
        <v>2</v>
      </c>
      <c r="Z3" s="444" t="s">
        <v>3</v>
      </c>
      <c r="AA3" s="443" t="s">
        <v>0</v>
      </c>
      <c r="AB3" s="443" t="s">
        <v>1</v>
      </c>
      <c r="AC3" s="443"/>
    </row>
    <row r="4" spans="2:29" ht="15.75">
      <c r="B4" s="445" t="s">
        <v>61</v>
      </c>
      <c r="C4" s="446">
        <v>900.2</v>
      </c>
      <c r="D4" s="447">
        <v>361.36</v>
      </c>
      <c r="E4" s="447">
        <v>404.55</v>
      </c>
      <c r="F4" s="448">
        <v>602.29999999999995</v>
      </c>
      <c r="G4" s="449">
        <v>790.71</v>
      </c>
      <c r="H4" s="449">
        <v>872.87</v>
      </c>
      <c r="I4" s="449">
        <v>873.56</v>
      </c>
      <c r="J4" s="449">
        <v>321.83999999999997</v>
      </c>
      <c r="K4" s="446">
        <v>742.88</v>
      </c>
      <c r="L4" s="449">
        <v>1060.8</v>
      </c>
      <c r="M4" s="449">
        <v>319.97000000000003</v>
      </c>
      <c r="N4" s="450">
        <v>882.36</v>
      </c>
      <c r="O4" s="451">
        <v>211.8</v>
      </c>
      <c r="P4" s="452">
        <v>1675.7</v>
      </c>
      <c r="Q4" s="453">
        <v>334.1</v>
      </c>
      <c r="R4" s="41">
        <v>601.5</v>
      </c>
      <c r="S4" s="451">
        <v>1126.7</v>
      </c>
      <c r="T4" s="452">
        <v>1666.49</v>
      </c>
      <c r="U4" s="453">
        <v>1280.277</v>
      </c>
      <c r="V4" s="453">
        <v>914.1</v>
      </c>
      <c r="W4" s="806">
        <v>695.5</v>
      </c>
      <c r="X4" s="454">
        <v>933</v>
      </c>
      <c r="Y4" s="454">
        <v>539.85699999999997</v>
      </c>
      <c r="Z4" s="807">
        <v>631.74384999999995</v>
      </c>
      <c r="AA4" s="454">
        <v>1436.591752</v>
      </c>
      <c r="AB4" s="454">
        <v>1385.9194783999999</v>
      </c>
      <c r="AC4" s="454">
        <v>956.6</v>
      </c>
    </row>
    <row r="5" spans="2:29" ht="15.75">
      <c r="B5" s="445" t="s">
        <v>24</v>
      </c>
      <c r="C5" s="446">
        <v>4533.8999999999996</v>
      </c>
      <c r="D5" s="447">
        <v>5858.3</v>
      </c>
      <c r="E5" s="447">
        <v>6019.68</v>
      </c>
      <c r="F5" s="448">
        <v>5380.45</v>
      </c>
      <c r="G5" s="447">
        <v>5497.46</v>
      </c>
      <c r="H5" s="447">
        <v>5456.51</v>
      </c>
      <c r="I5" s="447">
        <v>6244.41</v>
      </c>
      <c r="J5" s="447">
        <v>6679.06</v>
      </c>
      <c r="K5" s="446">
        <v>7819.62</v>
      </c>
      <c r="L5" s="447">
        <v>8152.49</v>
      </c>
      <c r="M5" s="447">
        <v>7983.42</v>
      </c>
      <c r="N5" s="448">
        <v>9406.4599999999991</v>
      </c>
      <c r="O5" s="446">
        <v>28576.3</v>
      </c>
      <c r="P5" s="452">
        <v>26188.3</v>
      </c>
      <c r="Q5" s="453">
        <v>25680.1</v>
      </c>
      <c r="R5" s="41">
        <v>23079</v>
      </c>
      <c r="S5" s="446">
        <v>25806.1</v>
      </c>
      <c r="T5" s="452">
        <v>24104.463</v>
      </c>
      <c r="U5" s="453">
        <v>23644.875</v>
      </c>
      <c r="V5" s="453">
        <v>24499.8</v>
      </c>
      <c r="W5" s="806">
        <v>21848.633000000002</v>
      </c>
      <c r="X5" s="454">
        <v>20146.5</v>
      </c>
      <c r="Y5" s="454">
        <v>16363.552</v>
      </c>
      <c r="Z5" s="807">
        <v>18312.570334</v>
      </c>
      <c r="AA5" s="454">
        <v>16585.645543999999</v>
      </c>
      <c r="AB5" s="454">
        <v>13050.899674439999</v>
      </c>
      <c r="AC5" s="454">
        <v>10397.5</v>
      </c>
    </row>
    <row r="6" spans="2:29" ht="15.75">
      <c r="B6" s="445" t="s">
        <v>62</v>
      </c>
      <c r="C6" s="446">
        <v>5815.25</v>
      </c>
      <c r="D6" s="447">
        <v>5980.74</v>
      </c>
      <c r="E6" s="447">
        <v>7249.52</v>
      </c>
      <c r="F6" s="448">
        <v>8648.2900000000009</v>
      </c>
      <c r="G6" s="447">
        <v>8796.99</v>
      </c>
      <c r="H6" s="447">
        <v>8352.6299999999992</v>
      </c>
      <c r="I6" s="447">
        <v>4177.3999999999996</v>
      </c>
      <c r="J6" s="447">
        <v>4602.2299999999996</v>
      </c>
      <c r="K6" s="446">
        <v>6139.98</v>
      </c>
      <c r="L6" s="447">
        <v>5739.65</v>
      </c>
      <c r="M6" s="447">
        <v>6500.09</v>
      </c>
      <c r="N6" s="448">
        <v>7636.79</v>
      </c>
      <c r="O6" s="446">
        <v>8445.2999999999993</v>
      </c>
      <c r="P6" s="452">
        <v>10638.9</v>
      </c>
      <c r="Q6" s="453">
        <v>11107.8</v>
      </c>
      <c r="R6" s="41">
        <v>13291.3</v>
      </c>
      <c r="S6" s="446">
        <v>15679</v>
      </c>
      <c r="T6" s="452">
        <v>16878.557000000001</v>
      </c>
      <c r="U6" s="453">
        <v>17102.137999999999</v>
      </c>
      <c r="V6" s="453">
        <v>18110.400000000001</v>
      </c>
      <c r="W6" s="806">
        <v>21019.468000000001</v>
      </c>
      <c r="X6" s="454">
        <v>21849.3</v>
      </c>
      <c r="Y6" s="454">
        <v>25049.685000000001</v>
      </c>
      <c r="Z6" s="807">
        <v>25843.970215000001</v>
      </c>
      <c r="AA6" s="454">
        <v>28133.502380999998</v>
      </c>
      <c r="AB6" s="454">
        <v>31452.19256417</v>
      </c>
      <c r="AC6" s="454">
        <v>33030.800000000003</v>
      </c>
    </row>
    <row r="7" spans="2:29" ht="15.75">
      <c r="B7" s="445" t="s">
        <v>12</v>
      </c>
      <c r="C7" s="446">
        <v>597.64</v>
      </c>
      <c r="D7" s="447">
        <v>612.64</v>
      </c>
      <c r="E7" s="447">
        <v>493.33</v>
      </c>
      <c r="F7" s="448">
        <v>662.97</v>
      </c>
      <c r="G7" s="447">
        <v>936.6</v>
      </c>
      <c r="H7" s="447">
        <v>1021</v>
      </c>
      <c r="I7" s="447">
        <v>757.31</v>
      </c>
      <c r="J7" s="447">
        <v>1040.6199999999999</v>
      </c>
      <c r="K7" s="446">
        <v>784.51</v>
      </c>
      <c r="L7" s="447">
        <v>911.8</v>
      </c>
      <c r="M7" s="447">
        <v>1070.83</v>
      </c>
      <c r="N7" s="448">
        <v>977.41</v>
      </c>
      <c r="O7" s="446">
        <v>1056</v>
      </c>
      <c r="P7" s="452">
        <v>1138.2</v>
      </c>
      <c r="Q7" s="453">
        <v>1119</v>
      </c>
      <c r="R7" s="41">
        <v>1232.9000000000001</v>
      </c>
      <c r="S7" s="446">
        <v>1704.9</v>
      </c>
      <c r="T7" s="452">
        <v>1669.81</v>
      </c>
      <c r="U7" s="453">
        <v>1808.8720000000001</v>
      </c>
      <c r="V7" s="453">
        <v>1845.9</v>
      </c>
      <c r="W7" s="806">
        <v>1788.325</v>
      </c>
      <c r="X7" s="454">
        <v>2153.1999999999998</v>
      </c>
      <c r="Y7" s="454">
        <v>2467.5129999999999</v>
      </c>
      <c r="Z7" s="807">
        <v>2893.3088760000001</v>
      </c>
      <c r="AA7" s="454">
        <v>2688.7380750000002</v>
      </c>
      <c r="AB7" s="454">
        <v>3807.5313885599999</v>
      </c>
      <c r="AC7" s="454">
        <v>4073.8</v>
      </c>
    </row>
    <row r="8" spans="2:29" ht="15.75">
      <c r="B8" s="445" t="s">
        <v>51</v>
      </c>
      <c r="C8" s="446">
        <v>3438.71</v>
      </c>
      <c r="D8" s="447">
        <v>3400.96</v>
      </c>
      <c r="E8" s="447">
        <v>3370.44</v>
      </c>
      <c r="F8" s="448">
        <v>3384.51</v>
      </c>
      <c r="G8" s="447">
        <v>3315.26</v>
      </c>
      <c r="H8" s="447">
        <v>3288.35</v>
      </c>
      <c r="I8" s="447">
        <v>3222.03</v>
      </c>
      <c r="J8" s="447">
        <v>3070.17</v>
      </c>
      <c r="K8" s="446">
        <v>3008.94</v>
      </c>
      <c r="L8" s="447">
        <v>2947.41</v>
      </c>
      <c r="M8" s="447">
        <v>2903.19</v>
      </c>
      <c r="N8" s="448">
        <v>2831.32</v>
      </c>
      <c r="O8" s="446">
        <v>2873.8</v>
      </c>
      <c r="P8" s="452">
        <v>2818.1</v>
      </c>
      <c r="Q8" s="453">
        <v>2769.1</v>
      </c>
      <c r="R8" s="41">
        <v>2870.3</v>
      </c>
      <c r="S8" s="446">
        <v>2833.7</v>
      </c>
      <c r="T8" s="452">
        <v>2826.49</v>
      </c>
      <c r="U8" s="453">
        <v>2803.5259999999998</v>
      </c>
      <c r="V8" s="453">
        <v>2849.7</v>
      </c>
      <c r="W8" s="806">
        <v>2819.3040000000001</v>
      </c>
      <c r="X8" s="454">
        <v>2904.5</v>
      </c>
      <c r="Y8" s="454">
        <v>2960.5419999999999</v>
      </c>
      <c r="Z8" s="807">
        <v>2973.0451050000001</v>
      </c>
      <c r="AA8" s="454">
        <v>2933.4589299999998</v>
      </c>
      <c r="AB8" s="454">
        <v>2920.575981</v>
      </c>
      <c r="AC8" s="454">
        <v>3006.2</v>
      </c>
    </row>
    <row r="9" spans="2:29" ht="18.75">
      <c r="B9" s="455" t="s">
        <v>14</v>
      </c>
      <c r="C9" s="456">
        <f t="shared" ref="C9:O9" si="0">SUM(C4+C5+C6+C7+C8)</f>
        <v>15285.699999999997</v>
      </c>
      <c r="D9" s="457">
        <f t="shared" si="0"/>
        <v>16214</v>
      </c>
      <c r="E9" s="457">
        <f t="shared" si="0"/>
        <v>17537.52</v>
      </c>
      <c r="F9" s="458">
        <f t="shared" si="0"/>
        <v>18678.52</v>
      </c>
      <c r="G9" s="459">
        <f t="shared" si="0"/>
        <v>19337.02</v>
      </c>
      <c r="H9" s="457">
        <f t="shared" si="0"/>
        <v>18991.359999999997</v>
      </c>
      <c r="I9" s="457">
        <f t="shared" si="0"/>
        <v>15274.71</v>
      </c>
      <c r="J9" s="457">
        <f t="shared" si="0"/>
        <v>15713.92</v>
      </c>
      <c r="K9" s="456">
        <f t="shared" si="0"/>
        <v>18495.93</v>
      </c>
      <c r="L9" s="457">
        <f t="shared" si="0"/>
        <v>18812.149999999998</v>
      </c>
      <c r="M9" s="457">
        <f t="shared" si="0"/>
        <v>18777.5</v>
      </c>
      <c r="N9" s="458">
        <f t="shared" si="0"/>
        <v>21734.34</v>
      </c>
      <c r="O9" s="456">
        <f t="shared" si="0"/>
        <v>41163.199999999997</v>
      </c>
      <c r="P9" s="460">
        <v>42459.199999999997</v>
      </c>
      <c r="Q9" s="461">
        <f>SUM(Q4:Q8)</f>
        <v>41010.1</v>
      </c>
      <c r="R9" s="462">
        <f>SUM(R4:R8)</f>
        <v>41075.000000000007</v>
      </c>
      <c r="S9" s="456">
        <f t="shared" ref="S9:AA9" si="1">SUM(S4+S5+S6+S7+S8)</f>
        <v>47150.400000000001</v>
      </c>
      <c r="T9" s="463">
        <f t="shared" si="1"/>
        <v>47145.81</v>
      </c>
      <c r="U9" s="457">
        <f t="shared" si="1"/>
        <v>46639.688000000002</v>
      </c>
      <c r="V9" s="457">
        <f t="shared" si="1"/>
        <v>48219.9</v>
      </c>
      <c r="W9" s="808">
        <f t="shared" si="1"/>
        <v>48171.229999999996</v>
      </c>
      <c r="X9" s="808">
        <f t="shared" si="1"/>
        <v>47986.5</v>
      </c>
      <c r="Y9" s="464">
        <f t="shared" si="1"/>
        <v>47381.148999999998</v>
      </c>
      <c r="Z9" s="809">
        <f t="shared" si="1"/>
        <v>50654.638379999997</v>
      </c>
      <c r="AA9" s="809">
        <f t="shared" si="1"/>
        <v>51777.936682</v>
      </c>
      <c r="AB9" s="809">
        <v>52617.119086569997</v>
      </c>
      <c r="AC9" s="809">
        <v>51464.800000000003</v>
      </c>
    </row>
    <row r="10" spans="2:29" ht="15.75">
      <c r="B10" s="465"/>
      <c r="C10" s="466"/>
      <c r="D10" s="467"/>
      <c r="E10" s="467"/>
      <c r="F10" s="468"/>
      <c r="G10" s="469"/>
      <c r="H10" s="467"/>
      <c r="I10" s="467"/>
      <c r="J10" s="467"/>
      <c r="K10" s="470"/>
      <c r="L10" s="471"/>
      <c r="M10" s="471"/>
      <c r="N10" s="472"/>
      <c r="O10" s="466"/>
      <c r="P10" s="473"/>
      <c r="Q10" s="474"/>
      <c r="R10" s="475"/>
      <c r="S10" s="466"/>
      <c r="T10" s="476"/>
      <c r="U10" s="467"/>
      <c r="V10" s="467"/>
      <c r="W10" s="466"/>
      <c r="X10" s="467"/>
      <c r="Y10" s="467"/>
      <c r="Z10" s="468"/>
      <c r="AA10" s="467"/>
      <c r="AB10" s="467"/>
      <c r="AC10" s="467"/>
    </row>
    <row r="11" spans="2:29" ht="15.75">
      <c r="B11" s="445" t="s">
        <v>63</v>
      </c>
      <c r="C11" s="446">
        <v>2233.0100000000002</v>
      </c>
      <c r="D11" s="447">
        <v>2612.64</v>
      </c>
      <c r="E11" s="447">
        <v>3071.2</v>
      </c>
      <c r="F11" s="448">
        <v>3514.07</v>
      </c>
      <c r="G11" s="447">
        <v>3272.03</v>
      </c>
      <c r="H11" s="447">
        <v>3170.1</v>
      </c>
      <c r="I11" s="447">
        <v>3304.96</v>
      </c>
      <c r="J11" s="447">
        <v>3901.7</v>
      </c>
      <c r="K11" s="446">
        <v>3168.78</v>
      </c>
      <c r="L11" s="447">
        <v>3074.14</v>
      </c>
      <c r="M11" s="447">
        <v>2897.45</v>
      </c>
      <c r="N11" s="448">
        <v>3146.82</v>
      </c>
      <c r="O11" s="446">
        <v>3889.3</v>
      </c>
      <c r="P11" s="452">
        <v>4061.5</v>
      </c>
      <c r="Q11" s="453">
        <v>3917.7</v>
      </c>
      <c r="R11" s="41">
        <v>4055.6</v>
      </c>
      <c r="S11" s="446">
        <v>4457</v>
      </c>
      <c r="T11" s="452">
        <v>4721</v>
      </c>
      <c r="U11" s="453">
        <v>4350.9179999999997</v>
      </c>
      <c r="V11" s="453">
        <v>4300.3</v>
      </c>
      <c r="W11" s="806">
        <v>4493.1000000000004</v>
      </c>
      <c r="X11" s="454">
        <v>32521</v>
      </c>
      <c r="Y11" s="454">
        <v>32270.46</v>
      </c>
      <c r="Z11" s="807">
        <v>35515.813269999999</v>
      </c>
      <c r="AA11" s="454">
        <v>35651.813526999998</v>
      </c>
      <c r="AB11" s="454">
        <v>36489.426060999998</v>
      </c>
      <c r="AC11" s="454">
        <v>36233.699999999997</v>
      </c>
    </row>
    <row r="12" spans="2:29" ht="15.75">
      <c r="B12" s="445" t="s">
        <v>64</v>
      </c>
      <c r="C12" s="446">
        <v>0</v>
      </c>
      <c r="D12" s="447">
        <v>0</v>
      </c>
      <c r="E12" s="447">
        <v>0</v>
      </c>
      <c r="F12" s="448">
        <v>0</v>
      </c>
      <c r="G12" s="447">
        <v>39.659999999999997</v>
      </c>
      <c r="H12" s="447">
        <v>80.86</v>
      </c>
      <c r="I12" s="447">
        <v>109.57</v>
      </c>
      <c r="J12" s="447">
        <v>19.84</v>
      </c>
      <c r="K12" s="446">
        <v>20.73</v>
      </c>
      <c r="L12" s="447">
        <v>21.33</v>
      </c>
      <c r="M12" s="447">
        <v>27.74</v>
      </c>
      <c r="N12" s="448">
        <v>23.52</v>
      </c>
      <c r="O12" s="446">
        <v>43</v>
      </c>
      <c r="P12" s="477">
        <v>36.700000000000003</v>
      </c>
      <c r="Q12" s="478">
        <v>45.9</v>
      </c>
      <c r="R12" s="479">
        <v>7.4</v>
      </c>
      <c r="S12" s="446">
        <v>68.8</v>
      </c>
      <c r="T12" s="452">
        <v>57.5</v>
      </c>
      <c r="U12" s="478">
        <v>67.022000000000006</v>
      </c>
      <c r="V12" s="478">
        <v>117.3</v>
      </c>
      <c r="W12" s="806">
        <v>169.84399999999999</v>
      </c>
      <c r="X12" s="454">
        <v>172.6</v>
      </c>
      <c r="Y12" s="454">
        <v>172.36500000000001</v>
      </c>
      <c r="Z12" s="807">
        <v>170.75668300000001</v>
      </c>
      <c r="AA12" s="454">
        <v>143.81138799999999</v>
      </c>
      <c r="AB12" s="454">
        <v>138.139318</v>
      </c>
      <c r="AC12" s="454">
        <v>100.7</v>
      </c>
    </row>
    <row r="13" spans="2:29" ht="15.75">
      <c r="B13" s="445" t="s">
        <v>36</v>
      </c>
      <c r="C13" s="446">
        <v>1835.38</v>
      </c>
      <c r="D13" s="447">
        <v>2350.81</v>
      </c>
      <c r="E13" s="447">
        <v>2350.0500000000002</v>
      </c>
      <c r="F13" s="448">
        <v>2491.8200000000002</v>
      </c>
      <c r="G13" s="447">
        <v>2622.24</v>
      </c>
      <c r="H13" s="447">
        <v>2631.72</v>
      </c>
      <c r="I13" s="447">
        <v>2636.86</v>
      </c>
      <c r="J13" s="447">
        <v>2643.92</v>
      </c>
      <c r="K13" s="446">
        <v>2648.51</v>
      </c>
      <c r="L13" s="447">
        <v>2647.51</v>
      </c>
      <c r="M13" s="447">
        <v>2659.7</v>
      </c>
      <c r="N13" s="448">
        <v>8205.23</v>
      </c>
      <c r="O13" s="446">
        <v>8252.5</v>
      </c>
      <c r="P13" s="452">
        <v>9287</v>
      </c>
      <c r="Q13" s="453">
        <v>7892</v>
      </c>
      <c r="R13" s="41">
        <v>7951</v>
      </c>
      <c r="S13" s="446">
        <v>11132.4</v>
      </c>
      <c r="T13" s="452">
        <v>10994</v>
      </c>
      <c r="U13" s="453">
        <v>10722.813</v>
      </c>
      <c r="V13" s="453">
        <v>10690.5</v>
      </c>
      <c r="W13" s="806">
        <v>10953.8</v>
      </c>
      <c r="X13" s="454">
        <v>4413</v>
      </c>
      <c r="Y13" s="454">
        <v>4295.924</v>
      </c>
      <c r="Z13" s="807">
        <v>4532.0360069999997</v>
      </c>
      <c r="AA13" s="454">
        <v>5754.9288269999997</v>
      </c>
      <c r="AB13" s="454">
        <v>5416.8715044099999</v>
      </c>
      <c r="AC13" s="454">
        <v>4785.3</v>
      </c>
    </row>
    <row r="14" spans="2:29" ht="15.75">
      <c r="B14" s="480" t="s">
        <v>66</v>
      </c>
      <c r="C14" s="481" t="s">
        <v>67</v>
      </c>
      <c r="D14" s="482" t="s">
        <v>67</v>
      </c>
      <c r="E14" s="482" t="s">
        <v>67</v>
      </c>
      <c r="F14" s="483" t="s">
        <v>67</v>
      </c>
      <c r="G14" s="447" t="s">
        <v>67</v>
      </c>
      <c r="H14" s="447" t="s">
        <v>67</v>
      </c>
      <c r="I14" s="447" t="s">
        <v>67</v>
      </c>
      <c r="J14" s="447" t="s">
        <v>67</v>
      </c>
      <c r="K14" s="446">
        <v>3000</v>
      </c>
      <c r="L14" s="447">
        <v>3000</v>
      </c>
      <c r="M14" s="447">
        <v>3000</v>
      </c>
      <c r="N14" s="448">
        <v>248.11</v>
      </c>
      <c r="O14" s="446">
        <v>265.89999999999998</v>
      </c>
      <c r="P14" s="477">
        <v>227.9</v>
      </c>
      <c r="Q14" s="478">
        <v>158.19999999999999</v>
      </c>
      <c r="R14" s="479">
        <v>102.6</v>
      </c>
      <c r="S14" s="446">
        <v>96.2</v>
      </c>
      <c r="T14" s="452">
        <v>84</v>
      </c>
      <c r="U14" s="478">
        <v>79.936000000000007</v>
      </c>
      <c r="V14" s="478">
        <v>75.900000000000006</v>
      </c>
      <c r="W14" s="806">
        <v>80.063000000000002</v>
      </c>
      <c r="X14" s="454">
        <v>10819</v>
      </c>
      <c r="Y14" s="454">
        <v>10581.484</v>
      </c>
      <c r="Z14" s="807">
        <v>10375.117104000001</v>
      </c>
      <c r="AA14" s="454">
        <v>10198.984376</v>
      </c>
      <c r="AB14" s="454">
        <v>10544.59626747</v>
      </c>
      <c r="AC14" s="454">
        <v>10336.4</v>
      </c>
    </row>
    <row r="15" spans="2:29" ht="15.75">
      <c r="B15" s="445" t="s">
        <v>65</v>
      </c>
      <c r="C15" s="446">
        <v>11217.31</v>
      </c>
      <c r="D15" s="447">
        <v>11250.54</v>
      </c>
      <c r="E15" s="447">
        <v>12116.27</v>
      </c>
      <c r="F15" s="448">
        <v>12672.63</v>
      </c>
      <c r="G15" s="447">
        <v>13403.09</v>
      </c>
      <c r="H15" s="447">
        <v>13108.68</v>
      </c>
      <c r="I15" s="447">
        <v>9223.32</v>
      </c>
      <c r="J15" s="447">
        <v>9148.4599999999991</v>
      </c>
      <c r="K15" s="446">
        <v>9657.91</v>
      </c>
      <c r="L15" s="447">
        <v>10069.17</v>
      </c>
      <c r="M15" s="447">
        <v>10192.61</v>
      </c>
      <c r="N15" s="448">
        <v>10110.66</v>
      </c>
      <c r="O15" s="446">
        <v>28712.5</v>
      </c>
      <c r="P15" s="452">
        <v>28846.1</v>
      </c>
      <c r="Q15" s="453">
        <v>28996.400000000001</v>
      </c>
      <c r="R15" s="41">
        <v>28958.400000000001</v>
      </c>
      <c r="S15" s="446">
        <v>31396</v>
      </c>
      <c r="T15" s="452">
        <v>31289.3</v>
      </c>
      <c r="U15" s="453">
        <v>31418.999</v>
      </c>
      <c r="V15" s="453">
        <v>33035.800000000003</v>
      </c>
      <c r="W15" s="806">
        <v>32474.400000000001</v>
      </c>
      <c r="X15" s="454">
        <v>60.9</v>
      </c>
      <c r="Y15" s="454">
        <v>60.914999999999999</v>
      </c>
      <c r="Z15" s="807">
        <v>60.915315</v>
      </c>
      <c r="AA15" s="454">
        <v>28.398564</v>
      </c>
      <c r="AB15" s="454">
        <v>28.085934120000001</v>
      </c>
      <c r="AC15" s="454">
        <v>8.6999999999999993</v>
      </c>
    </row>
    <row r="16" spans="2:29" ht="19.5" thickBot="1">
      <c r="B16" s="484" t="s">
        <v>26</v>
      </c>
      <c r="C16" s="485">
        <f>SUM(C11+C13+C15)</f>
        <v>15285.7</v>
      </c>
      <c r="D16" s="486">
        <f>SUM(D11+D13+D15)</f>
        <v>16213.990000000002</v>
      </c>
      <c r="E16" s="486">
        <f>SUM(E11+E13+E15)</f>
        <v>17537.52</v>
      </c>
      <c r="F16" s="487">
        <f>SUM(F11+F13+F15)</f>
        <v>18678.52</v>
      </c>
      <c r="G16" s="486">
        <f>SUM(G11+G12+G13+G15)</f>
        <v>19337.02</v>
      </c>
      <c r="H16" s="486">
        <f>SUM(H11+H12+H13+H15)</f>
        <v>18991.36</v>
      </c>
      <c r="I16" s="486">
        <f>SUM(I11+I12+I13+I15)</f>
        <v>15274.71</v>
      </c>
      <c r="J16" s="486">
        <f>SUM(J11+J12+J13+J15)</f>
        <v>15713.919999999998</v>
      </c>
      <c r="K16" s="485">
        <f>SUM(K11:K15)</f>
        <v>18495.93</v>
      </c>
      <c r="L16" s="486">
        <f>SUM(L11:L15)</f>
        <v>18812.150000000001</v>
      </c>
      <c r="M16" s="486">
        <f>SUM(M11:M15)</f>
        <v>18777.5</v>
      </c>
      <c r="N16" s="487">
        <f>SUM(N11:N15)</f>
        <v>21734.34</v>
      </c>
      <c r="O16" s="485">
        <f>SUM(O11:O15)</f>
        <v>41163.199999999997</v>
      </c>
      <c r="P16" s="488">
        <v>42459.199999999997</v>
      </c>
      <c r="Q16" s="489">
        <f t="shared" ref="Q16:AA16" si="2">SUM(Q11:Q15)</f>
        <v>41010.200000000004</v>
      </c>
      <c r="R16" s="490">
        <f t="shared" si="2"/>
        <v>41075</v>
      </c>
      <c r="S16" s="491">
        <f t="shared" si="2"/>
        <v>47150.400000000001</v>
      </c>
      <c r="T16" s="492">
        <f t="shared" si="2"/>
        <v>47145.8</v>
      </c>
      <c r="U16" s="493">
        <f t="shared" si="2"/>
        <v>46639.688000000002</v>
      </c>
      <c r="V16" s="493">
        <f t="shared" si="2"/>
        <v>48219.8</v>
      </c>
      <c r="W16" s="808">
        <f t="shared" si="2"/>
        <v>48171.207000000002</v>
      </c>
      <c r="X16" s="464">
        <f t="shared" si="2"/>
        <v>47986.5</v>
      </c>
      <c r="Y16" s="464">
        <f t="shared" si="2"/>
        <v>47381.148000000008</v>
      </c>
      <c r="Z16" s="810">
        <f t="shared" si="2"/>
        <v>50654.638379000004</v>
      </c>
      <c r="AA16" s="809">
        <f t="shared" si="2"/>
        <v>51777.936682000007</v>
      </c>
      <c r="AB16" s="809">
        <v>52617.119084999998</v>
      </c>
      <c r="AC16" s="809">
        <v>51464.800000000003</v>
      </c>
    </row>
    <row r="17" spans="2:26" ht="19.5" customHeight="1" thickTop="1">
      <c r="B17" s="578" t="s">
        <v>221</v>
      </c>
      <c r="C17" s="441"/>
      <c r="D17" s="441"/>
      <c r="E17" s="441"/>
      <c r="F17" s="441"/>
      <c r="G17" s="441"/>
      <c r="H17" s="441"/>
      <c r="I17" s="441"/>
      <c r="J17" s="441"/>
      <c r="K17" s="441"/>
      <c r="L17" s="441"/>
      <c r="M17" s="441"/>
      <c r="N17" s="441"/>
      <c r="O17" s="441"/>
      <c r="P17" s="441"/>
      <c r="Q17" s="441"/>
      <c r="R17" s="441"/>
      <c r="S17" s="441"/>
      <c r="T17" s="441"/>
      <c r="U17" s="441"/>
      <c r="V17" s="441"/>
      <c r="W17" s="441"/>
      <c r="X17" s="441"/>
      <c r="Y17" s="441"/>
      <c r="Z17" s="441"/>
    </row>
    <row r="18" spans="2:26" ht="15.75" thickBot="1">
      <c r="K18" s="584"/>
      <c r="L18" s="584"/>
      <c r="M18" s="584"/>
    </row>
    <row r="19" spans="2:26" ht="29.25" thickBot="1">
      <c r="B19" s="3284" t="s">
        <v>4</v>
      </c>
      <c r="C19" s="3279">
        <v>2011</v>
      </c>
      <c r="D19" s="3280"/>
      <c r="E19" s="3280"/>
      <c r="F19" s="3281"/>
      <c r="G19" s="3279">
        <v>2012</v>
      </c>
      <c r="H19" s="3280"/>
      <c r="I19" s="3280"/>
      <c r="J19" s="3281"/>
      <c r="K19" s="3277">
        <v>2013</v>
      </c>
      <c r="L19" s="3278"/>
      <c r="M19" s="3278"/>
      <c r="N19" s="585"/>
      <c r="Q19" s="125"/>
      <c r="T19" s="122"/>
      <c r="U19" s="124"/>
    </row>
    <row r="20" spans="2:26" ht="21.75" customHeight="1" thickBot="1">
      <c r="B20" s="3285"/>
      <c r="C20" s="442" t="s">
        <v>0</v>
      </c>
      <c r="D20" s="443" t="s">
        <v>1</v>
      </c>
      <c r="E20" s="443" t="s">
        <v>2</v>
      </c>
      <c r="F20" s="444" t="s">
        <v>3</v>
      </c>
      <c r="G20" s="442" t="s">
        <v>0</v>
      </c>
      <c r="H20" s="443" t="s">
        <v>1</v>
      </c>
      <c r="I20" s="443" t="s">
        <v>2</v>
      </c>
      <c r="J20" s="444" t="s">
        <v>3</v>
      </c>
      <c r="K20" s="443" t="s">
        <v>0</v>
      </c>
      <c r="L20" s="443" t="s">
        <v>1</v>
      </c>
      <c r="M20" s="443" t="s">
        <v>2</v>
      </c>
      <c r="N20" s="585"/>
      <c r="Q20" s="125"/>
      <c r="T20" s="123"/>
      <c r="U20" s="124"/>
    </row>
    <row r="21" spans="2:26" ht="18">
      <c r="B21" s="496" t="s">
        <v>61</v>
      </c>
      <c r="C21" s="451">
        <v>211.8</v>
      </c>
      <c r="D21" s="452">
        <v>1675.7</v>
      </c>
      <c r="E21" s="453">
        <v>334.1</v>
      </c>
      <c r="F21" s="41">
        <v>601.5</v>
      </c>
      <c r="G21" s="451">
        <v>1126.7</v>
      </c>
      <c r="H21" s="452">
        <v>1666.49</v>
      </c>
      <c r="I21" s="453">
        <v>1280.277</v>
      </c>
      <c r="J21" s="41">
        <v>914.1</v>
      </c>
      <c r="K21" s="454">
        <v>695.5</v>
      </c>
      <c r="L21" s="452">
        <v>933</v>
      </c>
      <c r="M21" s="452">
        <v>539.85699999999997</v>
      </c>
      <c r="N21" s="585"/>
      <c r="Q21" s="125"/>
      <c r="T21" s="122"/>
      <c r="U21" s="124"/>
    </row>
    <row r="22" spans="2:26" ht="18">
      <c r="B22" s="496" t="s">
        <v>24</v>
      </c>
      <c r="C22" s="446">
        <v>28576.3</v>
      </c>
      <c r="D22" s="452">
        <v>26188.3</v>
      </c>
      <c r="E22" s="453">
        <v>25680.1</v>
      </c>
      <c r="F22" s="41">
        <v>23079</v>
      </c>
      <c r="G22" s="446">
        <v>25806.1</v>
      </c>
      <c r="H22" s="452">
        <v>24104.463</v>
      </c>
      <c r="I22" s="453">
        <v>23644.875</v>
      </c>
      <c r="J22" s="41">
        <v>24499.8</v>
      </c>
      <c r="K22" s="454">
        <v>21848.633000000002</v>
      </c>
      <c r="L22" s="452">
        <v>20146.5</v>
      </c>
      <c r="M22" s="452">
        <v>16363.552</v>
      </c>
      <c r="N22" s="585"/>
      <c r="Q22" s="125"/>
      <c r="T22" s="123"/>
      <c r="U22" s="124"/>
    </row>
    <row r="23" spans="2:26" ht="18">
      <c r="B23" s="496" t="s">
        <v>62</v>
      </c>
      <c r="C23" s="446">
        <v>8445.2999999999993</v>
      </c>
      <c r="D23" s="452">
        <v>10638.9</v>
      </c>
      <c r="E23" s="453">
        <v>11107.8</v>
      </c>
      <c r="F23" s="41">
        <v>13291.3</v>
      </c>
      <c r="G23" s="446">
        <v>15679</v>
      </c>
      <c r="H23" s="452">
        <v>16878.557000000001</v>
      </c>
      <c r="I23" s="453">
        <v>17102.137999999999</v>
      </c>
      <c r="J23" s="41">
        <v>18110.400000000001</v>
      </c>
      <c r="K23" s="454">
        <v>21019.468000000001</v>
      </c>
      <c r="L23" s="452">
        <v>21849.3</v>
      </c>
      <c r="M23" s="452">
        <v>25049.685000000001</v>
      </c>
      <c r="N23" s="585"/>
      <c r="Q23" s="125"/>
      <c r="T23" s="123"/>
      <c r="U23" s="124"/>
    </row>
    <row r="24" spans="2:26" ht="18">
      <c r="B24" s="496" t="s">
        <v>12</v>
      </c>
      <c r="C24" s="446">
        <v>1056</v>
      </c>
      <c r="D24" s="452">
        <v>1138.2</v>
      </c>
      <c r="E24" s="453">
        <v>1119</v>
      </c>
      <c r="F24" s="41">
        <v>1232.9000000000001</v>
      </c>
      <c r="G24" s="446">
        <v>1704.9</v>
      </c>
      <c r="H24" s="452">
        <v>1669.81</v>
      </c>
      <c r="I24" s="453">
        <v>1808.8720000000001</v>
      </c>
      <c r="J24" s="41">
        <v>1845.9</v>
      </c>
      <c r="K24" s="454">
        <v>1788.325</v>
      </c>
      <c r="L24" s="452">
        <v>2153.1999999999998</v>
      </c>
      <c r="M24" s="452">
        <v>2467.5129999999999</v>
      </c>
      <c r="N24" s="585"/>
      <c r="Q24" s="125"/>
      <c r="T24" s="124"/>
    </row>
    <row r="25" spans="2:26" ht="18">
      <c r="B25" s="496" t="s">
        <v>51</v>
      </c>
      <c r="C25" s="446">
        <v>2873.8</v>
      </c>
      <c r="D25" s="452">
        <v>2818.1</v>
      </c>
      <c r="E25" s="453">
        <v>2769.1</v>
      </c>
      <c r="F25" s="41">
        <v>2870.3</v>
      </c>
      <c r="G25" s="446">
        <v>2833.7</v>
      </c>
      <c r="H25" s="452">
        <v>2826.49</v>
      </c>
      <c r="I25" s="453">
        <v>2803.5259999999998</v>
      </c>
      <c r="J25" s="41">
        <v>2849.7</v>
      </c>
      <c r="K25" s="454">
        <v>2819.3040000000001</v>
      </c>
      <c r="L25" s="452">
        <v>2904.5</v>
      </c>
      <c r="M25" s="452">
        <v>2960.5419999999999</v>
      </c>
      <c r="N25" s="585"/>
      <c r="Q25" s="125"/>
      <c r="T25" s="124"/>
    </row>
    <row r="26" spans="2:26" ht="18.75">
      <c r="B26" s="497" t="s">
        <v>14</v>
      </c>
      <c r="C26" s="456">
        <f>SUM(C21+C22+C23+C24+C25)</f>
        <v>41163.199999999997</v>
      </c>
      <c r="D26" s="460">
        <v>42459.199999999997</v>
      </c>
      <c r="E26" s="461">
        <f>SUM(E21:E25)</f>
        <v>41010.1</v>
      </c>
      <c r="F26" s="462">
        <f>SUM(F21:F25)</f>
        <v>41075.000000000007</v>
      </c>
      <c r="G26" s="456">
        <f t="shared" ref="G26:M26" si="3">SUM(G21+G22+G23+G24+G25)</f>
        <v>47150.400000000001</v>
      </c>
      <c r="H26" s="463">
        <f t="shared" si="3"/>
        <v>47145.81</v>
      </c>
      <c r="I26" s="457">
        <f t="shared" si="3"/>
        <v>46639.688000000002</v>
      </c>
      <c r="J26" s="458">
        <f t="shared" si="3"/>
        <v>48219.9</v>
      </c>
      <c r="K26" s="464">
        <f t="shared" si="3"/>
        <v>48171.229999999996</v>
      </c>
      <c r="L26" s="463">
        <f t="shared" si="3"/>
        <v>47986.5</v>
      </c>
      <c r="M26" s="463">
        <f t="shared" si="3"/>
        <v>47381.148999999998</v>
      </c>
      <c r="N26" s="585"/>
    </row>
    <row r="27" spans="2:26" ht="15.75">
      <c r="B27" s="498"/>
      <c r="C27" s="466"/>
      <c r="D27" s="473"/>
      <c r="E27" s="474"/>
      <c r="F27" s="475"/>
      <c r="G27" s="466"/>
      <c r="H27" s="476"/>
      <c r="I27" s="467"/>
      <c r="J27" s="468"/>
      <c r="K27" s="467"/>
      <c r="L27" s="476"/>
      <c r="N27" s="585"/>
    </row>
    <row r="28" spans="2:26" ht="15.75">
      <c r="B28" s="496" t="s">
        <v>63</v>
      </c>
      <c r="C28" s="446">
        <v>3889.3</v>
      </c>
      <c r="D28" s="452">
        <v>4061.5</v>
      </c>
      <c r="E28" s="453">
        <v>3917.7</v>
      </c>
      <c r="F28" s="41">
        <v>4055.6</v>
      </c>
      <c r="G28" s="446">
        <v>4457</v>
      </c>
      <c r="H28" s="452">
        <v>4721</v>
      </c>
      <c r="I28" s="453">
        <v>4350.9179999999997</v>
      </c>
      <c r="J28" s="41">
        <v>4300.3</v>
      </c>
      <c r="K28" s="454">
        <v>4493.1000000000004</v>
      </c>
      <c r="L28" s="452">
        <v>32521</v>
      </c>
      <c r="M28" s="452">
        <v>4295.924</v>
      </c>
      <c r="N28" s="585"/>
    </row>
    <row r="29" spans="2:26" ht="15.75">
      <c r="B29" s="496" t="s">
        <v>64</v>
      </c>
      <c r="C29" s="446">
        <v>43</v>
      </c>
      <c r="D29" s="477">
        <v>36.700000000000003</v>
      </c>
      <c r="E29" s="478">
        <v>45.9</v>
      </c>
      <c r="F29" s="479">
        <v>7.4</v>
      </c>
      <c r="G29" s="446">
        <v>68.8</v>
      </c>
      <c r="H29" s="452">
        <v>57.5</v>
      </c>
      <c r="I29" s="478">
        <v>67.022000000000006</v>
      </c>
      <c r="J29" s="479">
        <v>117.3</v>
      </c>
      <c r="K29" s="454">
        <v>169.84399999999999</v>
      </c>
      <c r="L29" s="452">
        <v>172.6</v>
      </c>
      <c r="M29" s="452">
        <v>172.36500000000001</v>
      </c>
      <c r="N29" s="585"/>
    </row>
    <row r="30" spans="2:26" ht="15.75">
      <c r="B30" s="496" t="s">
        <v>36</v>
      </c>
      <c r="C30" s="446">
        <v>8252.5</v>
      </c>
      <c r="D30" s="452">
        <v>9287</v>
      </c>
      <c r="E30" s="453">
        <v>7892</v>
      </c>
      <c r="F30" s="41">
        <v>7951</v>
      </c>
      <c r="G30" s="446">
        <v>11132.4</v>
      </c>
      <c r="H30" s="452">
        <v>10994</v>
      </c>
      <c r="I30" s="453">
        <v>10722.813</v>
      </c>
      <c r="J30" s="41">
        <v>10690.5</v>
      </c>
      <c r="K30" s="454">
        <v>10953.8</v>
      </c>
      <c r="L30" s="452">
        <v>4413</v>
      </c>
      <c r="M30" s="452">
        <v>10581.484</v>
      </c>
      <c r="N30" s="585"/>
    </row>
    <row r="31" spans="2:26" ht="15.75">
      <c r="B31" s="499" t="s">
        <v>66</v>
      </c>
      <c r="C31" s="446">
        <v>265.89999999999998</v>
      </c>
      <c r="D31" s="477">
        <v>227.9</v>
      </c>
      <c r="E31" s="478">
        <v>158.19999999999999</v>
      </c>
      <c r="F31" s="479">
        <v>102.6</v>
      </c>
      <c r="G31" s="446">
        <v>96.2</v>
      </c>
      <c r="H31" s="452">
        <v>84</v>
      </c>
      <c r="I31" s="478">
        <v>79.936000000000007</v>
      </c>
      <c r="J31" s="479">
        <v>75.900000000000006</v>
      </c>
      <c r="K31" s="454">
        <v>80.063000000000002</v>
      </c>
      <c r="L31" s="452">
        <v>10819</v>
      </c>
      <c r="M31" s="452">
        <v>60.914999999999999</v>
      </c>
      <c r="N31" s="585"/>
    </row>
    <row r="32" spans="2:26" ht="15.75">
      <c r="B32" s="496" t="s">
        <v>65</v>
      </c>
      <c r="C32" s="446">
        <v>28712.5</v>
      </c>
      <c r="D32" s="452">
        <v>28846.1</v>
      </c>
      <c r="E32" s="453">
        <v>28996.400000000001</v>
      </c>
      <c r="F32" s="41">
        <v>28958.400000000001</v>
      </c>
      <c r="G32" s="446">
        <v>31396</v>
      </c>
      <c r="H32" s="452">
        <v>31289.3</v>
      </c>
      <c r="I32" s="453">
        <v>31418.999</v>
      </c>
      <c r="J32" s="41">
        <v>33035.800000000003</v>
      </c>
      <c r="K32" s="454">
        <v>32474.400000000001</v>
      </c>
      <c r="L32" s="452">
        <v>60.9</v>
      </c>
      <c r="M32" s="452">
        <v>32270.46</v>
      </c>
      <c r="N32" s="585"/>
    </row>
    <row r="33" spans="2:14" ht="19.5" thickBot="1">
      <c r="B33" s="500" t="s">
        <v>26</v>
      </c>
      <c r="C33" s="491">
        <f>SUM(C28:C32)</f>
        <v>41163.199999999997</v>
      </c>
      <c r="D33" s="501">
        <v>42459.199999999997</v>
      </c>
      <c r="E33" s="502">
        <f t="shared" ref="E33:M33" si="4">SUM(E28:E32)</f>
        <v>41010.200000000004</v>
      </c>
      <c r="F33" s="503">
        <f t="shared" si="4"/>
        <v>41075</v>
      </c>
      <c r="G33" s="491">
        <f t="shared" si="4"/>
        <v>47150.400000000001</v>
      </c>
      <c r="H33" s="492">
        <f t="shared" si="4"/>
        <v>47145.8</v>
      </c>
      <c r="I33" s="493">
        <f t="shared" si="4"/>
        <v>46639.688000000002</v>
      </c>
      <c r="J33" s="494">
        <f t="shared" si="4"/>
        <v>48219.8</v>
      </c>
      <c r="K33" s="495">
        <f t="shared" si="4"/>
        <v>48171.207000000002</v>
      </c>
      <c r="L33" s="492">
        <f t="shared" si="4"/>
        <v>47986.5</v>
      </c>
      <c r="M33" s="492">
        <f t="shared" si="4"/>
        <v>47381.148000000001</v>
      </c>
      <c r="N33" s="585"/>
    </row>
    <row r="34" spans="2:14" ht="18.75" customHeight="1">
      <c r="B34" s="578" t="s">
        <v>221</v>
      </c>
    </row>
  </sheetData>
  <mergeCells count="12">
    <mergeCell ref="B2:B3"/>
    <mergeCell ref="B19:B20"/>
    <mergeCell ref="C2:F2"/>
    <mergeCell ref="G2:J2"/>
    <mergeCell ref="K2:N2"/>
    <mergeCell ref="C19:F19"/>
    <mergeCell ref="G19:J19"/>
    <mergeCell ref="O2:R2"/>
    <mergeCell ref="AA2:AC2"/>
    <mergeCell ref="W2:Z2"/>
    <mergeCell ref="K19:M19"/>
    <mergeCell ref="S2:V2"/>
  </mergeCells>
  <printOptions horizontalCentered="1"/>
  <pageMargins left="0.7" right="0.7" top="0.75" bottom="0.75" header="0.3" footer="0.3"/>
  <pageSetup scale="39"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FF00"/>
  </sheetPr>
  <dimension ref="A1:AD55"/>
  <sheetViews>
    <sheetView view="pageBreakPreview" topLeftCell="A16" zoomScale="51" zoomScaleNormal="75" zoomScaleSheetLayoutView="51" workbookViewId="0">
      <pane xSplit="2" topLeftCell="L1" activePane="topRight" state="frozen"/>
      <selection activeCell="A25" sqref="A25"/>
      <selection pane="topRight" activeCell="N37" sqref="N37"/>
    </sheetView>
  </sheetViews>
  <sheetFormatPr defaultRowHeight="12.75"/>
  <cols>
    <col min="1" max="1" width="9.140625" style="15"/>
    <col min="2" max="2" width="93.85546875" style="15" customWidth="1"/>
    <col min="3" max="3" width="31.7109375" style="15" customWidth="1"/>
    <col min="4" max="7" width="27.28515625" style="15" bestFit="1" customWidth="1"/>
    <col min="8" max="8" width="25.42578125" style="15" bestFit="1" customWidth="1"/>
    <col min="9" max="9" width="24.85546875" style="15" bestFit="1" customWidth="1"/>
    <col min="10" max="11" width="24.7109375" style="15" bestFit="1" customWidth="1"/>
    <col min="12" max="12" width="24.85546875" style="15" bestFit="1" customWidth="1"/>
    <col min="13" max="13" width="24.85546875" style="15" customWidth="1"/>
    <col min="14" max="14" width="25.140625" style="15" customWidth="1"/>
    <col min="15" max="20" width="24.85546875" style="15" bestFit="1" customWidth="1"/>
    <col min="21" max="21" width="24.42578125" style="15" customWidth="1"/>
    <col min="22" max="22" width="29.140625" style="15" customWidth="1"/>
    <col min="23" max="23" width="25.5703125" style="15" bestFit="1" customWidth="1"/>
    <col min="24" max="24" width="24.5703125" style="15" customWidth="1"/>
    <col min="25" max="30" width="25.5703125" style="15" bestFit="1" customWidth="1"/>
    <col min="31" max="16384" width="9.140625" style="15"/>
  </cols>
  <sheetData>
    <row r="1" spans="1:30" ht="20.100000000000001" customHeight="1">
      <c r="B1" s="14"/>
      <c r="C1" s="14"/>
    </row>
    <row r="2" spans="1:30" ht="47.25" customHeight="1" thickBot="1">
      <c r="A2" s="14"/>
      <c r="B2" s="3294" t="s">
        <v>187</v>
      </c>
      <c r="C2" s="3294"/>
      <c r="D2" s="3294"/>
      <c r="E2" s="3294"/>
      <c r="F2" s="3294"/>
      <c r="G2" s="3294"/>
      <c r="H2" s="3294"/>
      <c r="I2" s="3294"/>
      <c r="J2" s="3294"/>
      <c r="K2" s="3294"/>
      <c r="L2" s="3294"/>
      <c r="M2" s="3294"/>
      <c r="N2" s="3294"/>
      <c r="O2" s="3294"/>
      <c r="P2" s="3294"/>
      <c r="Q2" s="3294"/>
      <c r="R2" s="3294"/>
      <c r="S2" s="3294"/>
      <c r="T2" s="3294"/>
      <c r="U2" s="3294"/>
      <c r="V2" s="3294"/>
      <c r="W2" s="3295"/>
      <c r="X2" s="3295"/>
      <c r="Y2" s="3295"/>
      <c r="Z2" s="3295"/>
      <c r="AA2" s="102"/>
      <c r="AB2" s="102"/>
      <c r="AC2" s="102"/>
      <c r="AD2" s="102"/>
    </row>
    <row r="3" spans="1:30" ht="39.950000000000003" customHeight="1" thickTop="1" thickBot="1">
      <c r="A3" s="14"/>
      <c r="B3" s="430"/>
      <c r="C3" s="3288">
        <v>2007</v>
      </c>
      <c r="D3" s="3289"/>
      <c r="E3" s="3289"/>
      <c r="F3" s="3290"/>
      <c r="G3" s="3292">
        <v>2008</v>
      </c>
      <c r="H3" s="3292"/>
      <c r="I3" s="3292"/>
      <c r="J3" s="3292"/>
      <c r="K3" s="3288">
        <v>2009</v>
      </c>
      <c r="L3" s="3289"/>
      <c r="M3" s="3289"/>
      <c r="N3" s="3290"/>
      <c r="O3" s="3288">
        <v>2010</v>
      </c>
      <c r="P3" s="3289"/>
      <c r="Q3" s="3289"/>
      <c r="R3" s="3290"/>
      <c r="S3" s="3291">
        <v>2011</v>
      </c>
      <c r="T3" s="3292"/>
      <c r="U3" s="3292"/>
      <c r="V3" s="3293"/>
      <c r="W3" s="3262">
        <v>2012</v>
      </c>
      <c r="X3" s="3263"/>
      <c r="Y3" s="3263"/>
      <c r="Z3" s="3264"/>
      <c r="AA3" s="573">
        <v>2013</v>
      </c>
      <c r="AB3" s="434"/>
      <c r="AC3" s="434"/>
      <c r="AD3" s="434"/>
    </row>
    <row r="4" spans="1:30" ht="39.950000000000003" customHeight="1" thickBot="1">
      <c r="A4" s="14"/>
      <c r="B4" s="431" t="s">
        <v>4</v>
      </c>
      <c r="C4" s="321" t="s">
        <v>0</v>
      </c>
      <c r="D4" s="322" t="s">
        <v>1</v>
      </c>
      <c r="E4" s="322" t="s">
        <v>2</v>
      </c>
      <c r="F4" s="326" t="s">
        <v>3</v>
      </c>
      <c r="G4" s="317" t="s">
        <v>0</v>
      </c>
      <c r="H4" s="317" t="s">
        <v>1</v>
      </c>
      <c r="I4" s="317" t="s">
        <v>2</v>
      </c>
      <c r="J4" s="317" t="s">
        <v>3</v>
      </c>
      <c r="K4" s="321" t="s">
        <v>0</v>
      </c>
      <c r="L4" s="322" t="s">
        <v>1</v>
      </c>
      <c r="M4" s="322" t="s">
        <v>2</v>
      </c>
      <c r="N4" s="326" t="s">
        <v>3</v>
      </c>
      <c r="O4" s="321" t="s">
        <v>0</v>
      </c>
      <c r="P4" s="322" t="s">
        <v>1</v>
      </c>
      <c r="Q4" s="322" t="s">
        <v>2</v>
      </c>
      <c r="R4" s="326" t="s">
        <v>3</v>
      </c>
      <c r="S4" s="316" t="s">
        <v>0</v>
      </c>
      <c r="T4" s="317" t="s">
        <v>1</v>
      </c>
      <c r="U4" s="317" t="s">
        <v>2</v>
      </c>
      <c r="V4" s="318" t="s">
        <v>3</v>
      </c>
      <c r="W4" s="321" t="s">
        <v>0</v>
      </c>
      <c r="X4" s="322" t="s">
        <v>1</v>
      </c>
      <c r="Y4" s="322" t="s">
        <v>2</v>
      </c>
      <c r="Z4" s="326" t="s">
        <v>3</v>
      </c>
      <c r="AA4" s="322" t="s">
        <v>0</v>
      </c>
      <c r="AB4" s="322" t="s">
        <v>1</v>
      </c>
      <c r="AC4" s="322" t="s">
        <v>2</v>
      </c>
      <c r="AD4" s="322" t="s">
        <v>3</v>
      </c>
    </row>
    <row r="5" spans="1:30" ht="39.950000000000003" customHeight="1">
      <c r="A5" s="14"/>
      <c r="B5" s="432" t="s">
        <v>5</v>
      </c>
      <c r="C5" s="180">
        <f>C6+C7+C8+C9</f>
        <v>16913.596999999998</v>
      </c>
      <c r="D5" s="181">
        <f>D6+D7+D8+D9</f>
        <v>16387.399999999998</v>
      </c>
      <c r="E5" s="181">
        <f>E6+E7+E8+E9</f>
        <v>15721.4</v>
      </c>
      <c r="F5" s="182">
        <f>F6+F7+F8+F9</f>
        <v>13860.7</v>
      </c>
      <c r="G5" s="180">
        <f>G6+G7+G8+G9</f>
        <v>13956.8</v>
      </c>
      <c r="H5" s="183">
        <f t="shared" ref="H5:M5" si="0">H6+H7+H8+H9</f>
        <v>13926.4</v>
      </c>
      <c r="I5" s="183">
        <f t="shared" si="0"/>
        <v>13607.199999999999</v>
      </c>
      <c r="J5" s="184">
        <f>J6+J7+J8+J9</f>
        <v>13862.099999999999</v>
      </c>
      <c r="K5" s="185">
        <f t="shared" si="0"/>
        <v>13903.599999999999</v>
      </c>
      <c r="L5" s="183">
        <f>L6+L7+L8+L9</f>
        <v>12917.8</v>
      </c>
      <c r="M5" s="183">
        <f t="shared" si="0"/>
        <v>11739.8</v>
      </c>
      <c r="N5" s="184">
        <f>N6+N7+N8+N9</f>
        <v>12229.8</v>
      </c>
      <c r="O5" s="186">
        <f>O6+O7+O8+O9</f>
        <v>11838.800000000001</v>
      </c>
      <c r="P5" s="186">
        <f t="shared" ref="P5:Y5" si="1">P6+P7+P8+P9</f>
        <v>11457.200000000003</v>
      </c>
      <c r="Q5" s="186">
        <f t="shared" si="1"/>
        <v>12006</v>
      </c>
      <c r="R5" s="186">
        <f t="shared" si="1"/>
        <v>11538.3</v>
      </c>
      <c r="S5" s="185">
        <f t="shared" si="1"/>
        <v>11388.9</v>
      </c>
      <c r="T5" s="183">
        <f t="shared" si="1"/>
        <v>11050.8</v>
      </c>
      <c r="U5" s="183">
        <f t="shared" si="1"/>
        <v>10539.3</v>
      </c>
      <c r="V5" s="184">
        <f>V6+V7+V8+V9</f>
        <v>12872.5</v>
      </c>
      <c r="W5" s="185">
        <f t="shared" si="1"/>
        <v>11574.800000000001</v>
      </c>
      <c r="X5" s="183">
        <f t="shared" si="1"/>
        <v>10850.800000000001</v>
      </c>
      <c r="Y5" s="183">
        <f t="shared" si="1"/>
        <v>10380.17</v>
      </c>
      <c r="Z5" s="184">
        <f>Z6+Z7+Z8+Z9</f>
        <v>10277.070000000002</v>
      </c>
      <c r="AA5" s="186">
        <f>AA6+AA7+AA8+AA9</f>
        <v>9000.1</v>
      </c>
      <c r="AB5" s="186">
        <f>AB6+AB7+AB8+AB9</f>
        <v>13262.199999999999</v>
      </c>
      <c r="AC5" s="186">
        <f>AC6+AC7+AC8+AC9</f>
        <v>0</v>
      </c>
      <c r="AD5" s="186">
        <f>AD6+AD7+AD8+AD9</f>
        <v>0</v>
      </c>
    </row>
    <row r="6" spans="1:30" ht="39.950000000000003" customHeight="1">
      <c r="B6" s="433" t="s">
        <v>6</v>
      </c>
      <c r="C6" s="187">
        <f>39897/1000</f>
        <v>39.896999999999998</v>
      </c>
      <c r="D6" s="188">
        <v>43.4</v>
      </c>
      <c r="E6" s="188">
        <v>46.2</v>
      </c>
      <c r="F6" s="189">
        <v>37.700000000000003</v>
      </c>
      <c r="G6" s="190">
        <v>54.5</v>
      </c>
      <c r="H6" s="191">
        <v>63.1</v>
      </c>
      <c r="I6" s="191">
        <v>76</v>
      </c>
      <c r="J6" s="192">
        <v>55</v>
      </c>
      <c r="K6" s="193">
        <v>71</v>
      </c>
      <c r="L6" s="191">
        <v>92.2</v>
      </c>
      <c r="M6" s="194">
        <v>88.1</v>
      </c>
      <c r="N6" s="195">
        <v>70.5</v>
      </c>
      <c r="O6" s="194">
        <v>96.1</v>
      </c>
      <c r="P6" s="194">
        <v>96.6</v>
      </c>
      <c r="Q6" s="194">
        <v>88.3</v>
      </c>
      <c r="R6" s="194">
        <v>65.5</v>
      </c>
      <c r="S6" s="187">
        <v>113.8</v>
      </c>
      <c r="T6" s="194">
        <v>90.9</v>
      </c>
      <c r="U6" s="194">
        <f>58.6+0.3</f>
        <v>58.9</v>
      </c>
      <c r="V6" s="195">
        <v>50.5</v>
      </c>
      <c r="W6" s="187">
        <v>67.5</v>
      </c>
      <c r="X6" s="194">
        <v>77</v>
      </c>
      <c r="Y6" s="194">
        <v>61.6</v>
      </c>
      <c r="Z6" s="195">
        <v>68.3</v>
      </c>
      <c r="AA6" s="194">
        <v>86.3</v>
      </c>
      <c r="AB6" s="194">
        <v>88.7</v>
      </c>
      <c r="AC6" s="194"/>
      <c r="AD6" s="194"/>
    </row>
    <row r="7" spans="1:30" ht="39.950000000000003" customHeight="1">
      <c r="B7" s="433" t="s">
        <v>7</v>
      </c>
      <c r="C7" s="187">
        <v>-49.4</v>
      </c>
      <c r="D7" s="188">
        <v>0.6</v>
      </c>
      <c r="E7" s="188">
        <v>-56.2</v>
      </c>
      <c r="F7" s="189">
        <v>0.6</v>
      </c>
      <c r="G7" s="190">
        <v>0.6</v>
      </c>
      <c r="H7" s="191"/>
      <c r="I7" s="191">
        <v>11.9</v>
      </c>
      <c r="J7" s="192">
        <v>0.6</v>
      </c>
      <c r="K7" s="193">
        <v>0.6</v>
      </c>
      <c r="L7" s="191">
        <v>0.6</v>
      </c>
      <c r="M7" s="194">
        <v>68.5</v>
      </c>
      <c r="N7" s="195">
        <v>0.5</v>
      </c>
      <c r="O7" s="194">
        <v>0.5</v>
      </c>
      <c r="P7" s="194">
        <v>0.5</v>
      </c>
      <c r="Q7" s="194">
        <v>43.6</v>
      </c>
      <c r="R7" s="194">
        <v>0.5</v>
      </c>
      <c r="S7" s="187">
        <v>0.5</v>
      </c>
      <c r="T7" s="194">
        <v>0.5</v>
      </c>
      <c r="U7" s="194">
        <v>0.6</v>
      </c>
      <c r="V7" s="195">
        <v>0.6</v>
      </c>
      <c r="W7" s="187">
        <v>0.6</v>
      </c>
      <c r="X7" s="194">
        <v>0.6</v>
      </c>
      <c r="Y7" s="194">
        <v>0.56999999999999995</v>
      </c>
      <c r="Z7" s="195">
        <v>0.56999999999999995</v>
      </c>
      <c r="AA7" s="194">
        <v>0.6</v>
      </c>
      <c r="AB7" s="194">
        <v>0.6</v>
      </c>
      <c r="AC7" s="194"/>
      <c r="AD7" s="194"/>
    </row>
    <row r="8" spans="1:30" ht="39.950000000000003" customHeight="1">
      <c r="B8" s="433" t="s">
        <v>69</v>
      </c>
      <c r="C8" s="187">
        <f>3408.7-870.5</f>
        <v>2538.1999999999998</v>
      </c>
      <c r="D8" s="188">
        <f>3022.1-870.5</f>
        <v>2151.6</v>
      </c>
      <c r="E8" s="188">
        <v>2311.4</v>
      </c>
      <c r="F8" s="189">
        <v>2207.3000000000002</v>
      </c>
      <c r="G8" s="190">
        <v>2672.1</v>
      </c>
      <c r="H8" s="191">
        <v>2966</v>
      </c>
      <c r="I8" s="191">
        <v>2565</v>
      </c>
      <c r="J8" s="192">
        <v>2483.1</v>
      </c>
      <c r="K8" s="193">
        <v>3499.8</v>
      </c>
      <c r="L8" s="191">
        <v>2318.6</v>
      </c>
      <c r="M8" s="194">
        <v>2215.9</v>
      </c>
      <c r="N8" s="195">
        <v>2405.4</v>
      </c>
      <c r="O8" s="194"/>
      <c r="P8" s="194"/>
      <c r="Q8" s="194"/>
      <c r="R8" s="194"/>
      <c r="S8" s="187"/>
      <c r="T8" s="194"/>
      <c r="U8" s="194"/>
      <c r="V8" s="195"/>
      <c r="W8" s="187"/>
      <c r="X8" s="194"/>
      <c r="Y8" s="194"/>
      <c r="Z8" s="195"/>
      <c r="AA8" s="194"/>
      <c r="AB8" s="194"/>
      <c r="AC8" s="194"/>
      <c r="AD8" s="194"/>
    </row>
    <row r="9" spans="1:30" ht="39.950000000000003" customHeight="1">
      <c r="B9" s="433" t="s">
        <v>8</v>
      </c>
      <c r="C9" s="196">
        <f>14384.9</f>
        <v>14384.9</v>
      </c>
      <c r="D9" s="191">
        <v>14191.8</v>
      </c>
      <c r="E9" s="191">
        <f>14290.5-870.5</f>
        <v>13420</v>
      </c>
      <c r="F9" s="192">
        <f>12485.6-870.5</f>
        <v>11615.1</v>
      </c>
      <c r="G9" s="193">
        <f>12083.4-853.8</f>
        <v>11229.6</v>
      </c>
      <c r="H9" s="191">
        <f>11744.4-847.1</f>
        <v>10897.3</v>
      </c>
      <c r="I9" s="191">
        <f>11801.4-847.1</f>
        <v>10954.3</v>
      </c>
      <c r="J9" s="192">
        <f>12169-845.6</f>
        <v>11323.4</v>
      </c>
      <c r="K9" s="193">
        <f>11179.3-847.1</f>
        <v>10332.199999999999</v>
      </c>
      <c r="L9" s="191">
        <f>11360.1-853.7</f>
        <v>10506.4</v>
      </c>
      <c r="M9" s="197">
        <f>10212-844.7</f>
        <v>9367.2999999999993</v>
      </c>
      <c r="N9" s="198">
        <f>10570.6-817.2</f>
        <v>9753.4</v>
      </c>
      <c r="O9" s="194">
        <f>9899.1-817.2+2660.3</f>
        <v>11742.2</v>
      </c>
      <c r="P9" s="194">
        <f>9691.7-864.4+2532.8</f>
        <v>11360.100000000002</v>
      </c>
      <c r="Q9" s="194">
        <v>11874.1</v>
      </c>
      <c r="R9" s="194">
        <f>9379.3-817.2+2910.2</f>
        <v>11472.3</v>
      </c>
      <c r="S9" s="187">
        <f>8810.6-817.2+3281.2</f>
        <v>11274.6</v>
      </c>
      <c r="T9" s="194">
        <f>8336.5-817.2+3440.1</f>
        <v>10959.4</v>
      </c>
      <c r="U9" s="194">
        <v>10479.799999999999</v>
      </c>
      <c r="V9" s="195">
        <f>2596+11042.6-817.2</f>
        <v>12821.4</v>
      </c>
      <c r="W9" s="187">
        <v>11506.7</v>
      </c>
      <c r="X9" s="194">
        <v>10773.2</v>
      </c>
      <c r="Y9" s="194">
        <v>10318</v>
      </c>
      <c r="Z9" s="195">
        <v>10208.200000000001</v>
      </c>
      <c r="AA9" s="194">
        <v>8913.2000000000007</v>
      </c>
      <c r="AB9" s="194">
        <v>13172.9</v>
      </c>
      <c r="AC9" s="194"/>
      <c r="AD9" s="194"/>
    </row>
    <row r="10" spans="1:30" ht="39.950000000000003" customHeight="1">
      <c r="B10" s="432" t="s">
        <v>9</v>
      </c>
      <c r="C10" s="199">
        <f>C11+C12</f>
        <v>13211.2</v>
      </c>
      <c r="D10" s="200">
        <f t="shared" ref="D10:AD10" si="2">D11+D12</f>
        <v>14923</v>
      </c>
      <c r="E10" s="200">
        <f t="shared" si="2"/>
        <v>16213.5</v>
      </c>
      <c r="F10" s="201">
        <f t="shared" si="2"/>
        <v>14856.199999999999</v>
      </c>
      <c r="G10" s="199">
        <f t="shared" si="2"/>
        <v>16253.2</v>
      </c>
      <c r="H10" s="200">
        <f t="shared" si="2"/>
        <v>15779.6</v>
      </c>
      <c r="I10" s="200">
        <f t="shared" si="2"/>
        <v>15254</v>
      </c>
      <c r="J10" s="201">
        <f t="shared" si="2"/>
        <v>12075</v>
      </c>
      <c r="K10" s="199">
        <f t="shared" si="2"/>
        <v>15195.9</v>
      </c>
      <c r="L10" s="200">
        <f t="shared" si="2"/>
        <v>13410.699999999999</v>
      </c>
      <c r="M10" s="200">
        <f t="shared" si="2"/>
        <v>14280.599999999999</v>
      </c>
      <c r="N10" s="201">
        <f t="shared" si="2"/>
        <v>12683.099999999999</v>
      </c>
      <c r="O10" s="200">
        <f t="shared" si="2"/>
        <v>12499.5</v>
      </c>
      <c r="P10" s="200">
        <f t="shared" si="2"/>
        <v>11441.6</v>
      </c>
      <c r="Q10" s="200">
        <f t="shared" si="2"/>
        <v>21688.5</v>
      </c>
      <c r="R10" s="200">
        <f t="shared" si="2"/>
        <v>11605.099999999999</v>
      </c>
      <c r="S10" s="199">
        <f t="shared" si="2"/>
        <v>10262.799999999999</v>
      </c>
      <c r="T10" s="200">
        <f t="shared" si="2"/>
        <v>11444.9</v>
      </c>
      <c r="U10" s="200">
        <f t="shared" si="2"/>
        <v>21047.3</v>
      </c>
      <c r="V10" s="201">
        <f t="shared" si="2"/>
        <v>12695</v>
      </c>
      <c r="W10" s="199">
        <f t="shared" si="2"/>
        <v>20344.400000000001</v>
      </c>
      <c r="X10" s="200">
        <f t="shared" si="2"/>
        <v>9493.7000000000007</v>
      </c>
      <c r="Y10" s="200">
        <f t="shared" si="2"/>
        <v>9633.9</v>
      </c>
      <c r="Z10" s="201">
        <f t="shared" si="2"/>
        <v>9013.9</v>
      </c>
      <c r="AA10" s="200">
        <f t="shared" si="2"/>
        <v>8810.3000000000011</v>
      </c>
      <c r="AB10" s="200">
        <f t="shared" si="2"/>
        <v>8917</v>
      </c>
      <c r="AC10" s="200">
        <f t="shared" si="2"/>
        <v>0</v>
      </c>
      <c r="AD10" s="200">
        <f t="shared" si="2"/>
        <v>0</v>
      </c>
    </row>
    <row r="11" spans="1:30" ht="39.950000000000003" customHeight="1">
      <c r="B11" s="433" t="s">
        <v>10</v>
      </c>
      <c r="C11" s="187">
        <v>1184.2</v>
      </c>
      <c r="D11" s="188">
        <f>1232.1+13</f>
        <v>1245.0999999999999</v>
      </c>
      <c r="E11" s="188">
        <f>1952+13</f>
        <v>1965</v>
      </c>
      <c r="F11" s="189">
        <v>1473.4</v>
      </c>
      <c r="G11" s="190">
        <f>1232.1+13</f>
        <v>1245.0999999999999</v>
      </c>
      <c r="H11" s="191">
        <f>1442.7</f>
        <v>1442.7</v>
      </c>
      <c r="I11" s="191">
        <f>1423.6+13</f>
        <v>1436.6</v>
      </c>
      <c r="J11" s="192">
        <f>615.8+13</f>
        <v>628.79999999999995</v>
      </c>
      <c r="K11" s="193">
        <f>619.8+13</f>
        <v>632.79999999999995</v>
      </c>
      <c r="L11" s="191">
        <f>615.8+13</f>
        <v>628.79999999999995</v>
      </c>
      <c r="M11" s="194">
        <f>615.8+13</f>
        <v>628.79999999999995</v>
      </c>
      <c r="N11" s="189">
        <f>615.8+13</f>
        <v>628.79999999999995</v>
      </c>
      <c r="O11" s="188">
        <f>615.8+13</f>
        <v>628.79999999999995</v>
      </c>
      <c r="P11" s="188">
        <f>615.9+13</f>
        <v>628.9</v>
      </c>
      <c r="Q11" s="188">
        <v>13</v>
      </c>
      <c r="R11" s="188">
        <f>615.8+13</f>
        <v>628.79999999999995</v>
      </c>
      <c r="S11" s="190">
        <f>615.8+13</f>
        <v>628.79999999999995</v>
      </c>
      <c r="T11" s="188">
        <f>615.8+13</f>
        <v>628.79999999999995</v>
      </c>
      <c r="U11" s="188">
        <v>13</v>
      </c>
      <c r="V11" s="189">
        <v>13</v>
      </c>
      <c r="W11" s="190">
        <v>13</v>
      </c>
      <c r="X11" s="188">
        <v>13</v>
      </c>
      <c r="Y11" s="188">
        <v>13</v>
      </c>
      <c r="Z11" s="189"/>
      <c r="AA11" s="188">
        <v>-799.4</v>
      </c>
      <c r="AB11" s="188">
        <v>-760.8</v>
      </c>
      <c r="AC11" s="188"/>
      <c r="AD11" s="188"/>
    </row>
    <row r="12" spans="1:30" ht="39.950000000000003" customHeight="1">
      <c r="B12" s="433" t="s">
        <v>11</v>
      </c>
      <c r="C12" s="187">
        <v>12027</v>
      </c>
      <c r="D12" s="188">
        <v>13677.9</v>
      </c>
      <c r="E12" s="188">
        <v>14248.5</v>
      </c>
      <c r="F12" s="189">
        <v>13382.8</v>
      </c>
      <c r="G12" s="190">
        <v>15008.1</v>
      </c>
      <c r="H12" s="191">
        <v>14336.9</v>
      </c>
      <c r="I12" s="191">
        <v>13817.4</v>
      </c>
      <c r="J12" s="192">
        <v>11446.2</v>
      </c>
      <c r="K12" s="193">
        <v>14563.1</v>
      </c>
      <c r="L12" s="191">
        <v>12781.9</v>
      </c>
      <c r="M12" s="194">
        <v>13651.8</v>
      </c>
      <c r="N12" s="195">
        <v>12054.3</v>
      </c>
      <c r="O12" s="194">
        <v>11870.7</v>
      </c>
      <c r="P12" s="194">
        <v>10812.7</v>
      </c>
      <c r="Q12" s="194">
        <v>21675.5</v>
      </c>
      <c r="R12" s="194">
        <v>10976.3</v>
      </c>
      <c r="S12" s="187">
        <v>9634</v>
      </c>
      <c r="T12" s="194">
        <v>10816.1</v>
      </c>
      <c r="U12" s="194">
        <v>21034.3</v>
      </c>
      <c r="V12" s="195">
        <v>12682</v>
      </c>
      <c r="W12" s="187">
        <v>20331.400000000001</v>
      </c>
      <c r="X12" s="194">
        <v>9480.7000000000007</v>
      </c>
      <c r="Y12" s="194">
        <v>9620.9</v>
      </c>
      <c r="Z12" s="195">
        <v>9013.9</v>
      </c>
      <c r="AA12" s="194">
        <v>9609.7000000000007</v>
      </c>
      <c r="AB12" s="194">
        <v>9677.7999999999993</v>
      </c>
      <c r="AC12" s="194"/>
      <c r="AD12" s="194"/>
    </row>
    <row r="13" spans="1:30" ht="39.950000000000003" customHeight="1">
      <c r="B13" s="432" t="s">
        <v>12</v>
      </c>
      <c r="C13" s="187">
        <f>885.5+12.9</f>
        <v>898.4</v>
      </c>
      <c r="D13" s="202">
        <v>571.20000000000005</v>
      </c>
      <c r="E13" s="202">
        <v>292</v>
      </c>
      <c r="F13" s="203">
        <v>1136.7</v>
      </c>
      <c r="G13" s="204">
        <v>770.8</v>
      </c>
      <c r="H13" s="205">
        <f>1119.7+54.6</f>
        <v>1174.3</v>
      </c>
      <c r="I13" s="205">
        <f>967.4-0.2</f>
        <v>967.19999999999993</v>
      </c>
      <c r="J13" s="206">
        <f>772.3+0.2</f>
        <v>772.5</v>
      </c>
      <c r="K13" s="207">
        <f>392.3-0.1</f>
        <v>392.2</v>
      </c>
      <c r="L13" s="205">
        <v>734</v>
      </c>
      <c r="M13" s="200">
        <v>1204</v>
      </c>
      <c r="N13" s="201">
        <v>-404.9</v>
      </c>
      <c r="O13" s="200">
        <v>754.8</v>
      </c>
      <c r="P13" s="200">
        <v>869.3</v>
      </c>
      <c r="Q13" s="200">
        <v>1891.1</v>
      </c>
      <c r="R13" s="200">
        <v>851.3</v>
      </c>
      <c r="S13" s="199">
        <v>1399.4</v>
      </c>
      <c r="T13" s="200">
        <v>-634.20000000000005</v>
      </c>
      <c r="U13" s="200">
        <v>-230.4</v>
      </c>
      <c r="V13" s="201">
        <v>1461.6</v>
      </c>
      <c r="W13" s="199">
        <v>1084.8</v>
      </c>
      <c r="X13" s="200">
        <v>469.8</v>
      </c>
      <c r="Y13" s="200">
        <v>194</v>
      </c>
      <c r="Z13" s="201">
        <v>-456.5</v>
      </c>
      <c r="AA13" s="200">
        <v>1413.2</v>
      </c>
      <c r="AB13" s="200">
        <v>2333.5</v>
      </c>
      <c r="AC13" s="200"/>
      <c r="AD13" s="200"/>
    </row>
    <row r="14" spans="1:30" ht="39.950000000000003" customHeight="1">
      <c r="B14" s="432" t="s">
        <v>13</v>
      </c>
      <c r="C14" s="187">
        <v>1427.1</v>
      </c>
      <c r="D14" s="202">
        <v>1403.3</v>
      </c>
      <c r="E14" s="202">
        <v>1414.2</v>
      </c>
      <c r="F14" s="203">
        <v>1429</v>
      </c>
      <c r="G14" s="204">
        <v>1431.3</v>
      </c>
      <c r="H14" s="205">
        <v>1344.1</v>
      </c>
      <c r="I14" s="205">
        <v>1305</v>
      </c>
      <c r="J14" s="206">
        <v>1251.3</v>
      </c>
      <c r="K14" s="207">
        <v>1248.5999999999999</v>
      </c>
      <c r="L14" s="205">
        <v>1430.4</v>
      </c>
      <c r="M14" s="200">
        <v>1376</v>
      </c>
      <c r="N14" s="201">
        <v>1413.2</v>
      </c>
      <c r="O14" s="200">
        <v>1379.2</v>
      </c>
      <c r="P14" s="200">
        <v>1364</v>
      </c>
      <c r="Q14" s="200">
        <v>1354.3</v>
      </c>
      <c r="R14" s="200">
        <v>1346.9</v>
      </c>
      <c r="S14" s="199">
        <v>1312.8</v>
      </c>
      <c r="T14" s="200">
        <v>1298.8</v>
      </c>
      <c r="U14" s="200">
        <v>966.3</v>
      </c>
      <c r="V14" s="201">
        <v>931.5</v>
      </c>
      <c r="W14" s="199">
        <v>1149.9000000000001</v>
      </c>
      <c r="X14" s="200">
        <v>1125.5</v>
      </c>
      <c r="Y14" s="200">
        <v>1174.4000000000001</v>
      </c>
      <c r="Z14" s="201">
        <v>10112</v>
      </c>
      <c r="AA14" s="200">
        <v>5141.5</v>
      </c>
      <c r="AB14" s="200">
        <v>5253.7</v>
      </c>
      <c r="AC14" s="200"/>
      <c r="AD14" s="200"/>
    </row>
    <row r="15" spans="1:30" ht="39.950000000000003" customHeight="1" thickBot="1">
      <c r="B15" s="531" t="s">
        <v>14</v>
      </c>
      <c r="C15" s="438">
        <f t="shared" ref="C15:N15" si="3">C5+C10+C13+C14</f>
        <v>32450.296999999999</v>
      </c>
      <c r="D15" s="437">
        <f t="shared" si="3"/>
        <v>33284.9</v>
      </c>
      <c r="E15" s="437">
        <f t="shared" si="3"/>
        <v>33641.1</v>
      </c>
      <c r="F15" s="439">
        <f t="shared" si="3"/>
        <v>31282.600000000002</v>
      </c>
      <c r="G15" s="438">
        <f t="shared" si="3"/>
        <v>32412.1</v>
      </c>
      <c r="H15" s="437">
        <f t="shared" si="3"/>
        <v>32224.399999999998</v>
      </c>
      <c r="I15" s="437">
        <f t="shared" si="3"/>
        <v>31133.399999999998</v>
      </c>
      <c r="J15" s="439">
        <f t="shared" si="3"/>
        <v>27960.899999999998</v>
      </c>
      <c r="K15" s="438">
        <f t="shared" si="3"/>
        <v>30740.3</v>
      </c>
      <c r="L15" s="437">
        <f t="shared" si="3"/>
        <v>28492.9</v>
      </c>
      <c r="M15" s="437">
        <f t="shared" si="3"/>
        <v>28600.399999999998</v>
      </c>
      <c r="N15" s="439">
        <f t="shared" si="3"/>
        <v>25921.199999999997</v>
      </c>
      <c r="O15" s="437">
        <f t="shared" ref="O15:X15" si="4">O5+O10+O13+O14</f>
        <v>26472.300000000003</v>
      </c>
      <c r="P15" s="437">
        <f t="shared" si="4"/>
        <v>25132.100000000002</v>
      </c>
      <c r="Q15" s="437">
        <f t="shared" si="4"/>
        <v>36939.9</v>
      </c>
      <c r="R15" s="437">
        <f t="shared" si="4"/>
        <v>25341.599999999999</v>
      </c>
      <c r="S15" s="438">
        <f t="shared" si="4"/>
        <v>24363.899999999998</v>
      </c>
      <c r="T15" s="437">
        <f t="shared" si="4"/>
        <v>23160.299999999996</v>
      </c>
      <c r="U15" s="437">
        <f t="shared" si="4"/>
        <v>32322.499999999996</v>
      </c>
      <c r="V15" s="439">
        <f t="shared" si="4"/>
        <v>27960.6</v>
      </c>
      <c r="W15" s="438">
        <f t="shared" si="4"/>
        <v>34153.900000000009</v>
      </c>
      <c r="X15" s="437">
        <f t="shared" si="4"/>
        <v>21939.8</v>
      </c>
      <c r="Y15" s="437">
        <f t="shared" ref="Y15:AD15" si="5">Y5+Y10+Y13+Y14</f>
        <v>21382.47</v>
      </c>
      <c r="Z15" s="439">
        <f t="shared" si="5"/>
        <v>28946.47</v>
      </c>
      <c r="AA15" s="437">
        <f t="shared" si="5"/>
        <v>24365.100000000002</v>
      </c>
      <c r="AB15" s="437">
        <f t="shared" si="5"/>
        <v>29766.399999999998</v>
      </c>
      <c r="AC15" s="437">
        <f t="shared" si="5"/>
        <v>0</v>
      </c>
      <c r="AD15" s="437">
        <f t="shared" si="5"/>
        <v>0</v>
      </c>
    </row>
    <row r="16" spans="1:30" ht="39.950000000000003" customHeight="1" thickTop="1">
      <c r="B16" s="432" t="s">
        <v>15</v>
      </c>
      <c r="C16" s="208">
        <f>C17+C18</f>
        <v>16078.900000000001</v>
      </c>
      <c r="D16" s="200">
        <f>D17+D18</f>
        <v>17041.400000000001</v>
      </c>
      <c r="E16" s="200">
        <f t="shared" ref="E16:Z16" si="6">E17+E18</f>
        <v>17560</v>
      </c>
      <c r="F16" s="201">
        <f t="shared" si="6"/>
        <v>14957.9</v>
      </c>
      <c r="G16" s="199">
        <f t="shared" si="6"/>
        <v>6504.7</v>
      </c>
      <c r="H16" s="200">
        <f t="shared" si="6"/>
        <v>5943.4</v>
      </c>
      <c r="I16" s="200">
        <f t="shared" si="6"/>
        <v>3965.2999999999993</v>
      </c>
      <c r="J16" s="201">
        <f t="shared" si="6"/>
        <v>1745.7999999999993</v>
      </c>
      <c r="K16" s="199">
        <f t="shared" si="6"/>
        <v>4454.6000000000004</v>
      </c>
      <c r="L16" s="200">
        <f t="shared" si="6"/>
        <v>12251.7</v>
      </c>
      <c r="M16" s="200">
        <f t="shared" si="6"/>
        <v>12359.1</v>
      </c>
      <c r="N16" s="201">
        <f t="shared" si="6"/>
        <v>9884.1999999999989</v>
      </c>
      <c r="O16" s="200">
        <f t="shared" si="6"/>
        <v>10495.099999999999</v>
      </c>
      <c r="P16" s="200">
        <f t="shared" si="6"/>
        <v>8995.9999999999982</v>
      </c>
      <c r="Q16" s="200">
        <f t="shared" si="6"/>
        <v>8128.9</v>
      </c>
      <c r="R16" s="200">
        <f t="shared" si="6"/>
        <v>7345.1</v>
      </c>
      <c r="S16" s="199">
        <f t="shared" si="6"/>
        <v>5804.9000000000015</v>
      </c>
      <c r="T16" s="200">
        <f t="shared" si="6"/>
        <v>4650</v>
      </c>
      <c r="U16" s="200">
        <f t="shared" si="6"/>
        <v>5202.7999999999993</v>
      </c>
      <c r="V16" s="201">
        <f t="shared" si="6"/>
        <v>6063</v>
      </c>
      <c r="W16" s="199">
        <f t="shared" si="6"/>
        <v>1455.4000000000015</v>
      </c>
      <c r="X16" s="200">
        <f t="shared" si="6"/>
        <v>-233.79999999999927</v>
      </c>
      <c r="Y16" s="200">
        <f t="shared" si="6"/>
        <v>-1351.7999999999993</v>
      </c>
      <c r="Z16" s="201">
        <f t="shared" si="6"/>
        <v>14669.199999999999</v>
      </c>
      <c r="AA16" s="200">
        <f>AA17+AA18</f>
        <v>9018.7999999999993</v>
      </c>
      <c r="AB16" s="200">
        <f>AB17+AB18</f>
        <v>8549.5999999999985</v>
      </c>
      <c r="AC16" s="200">
        <f>AC17+AC18</f>
        <v>0</v>
      </c>
      <c r="AD16" s="200">
        <f>AD17+AD18</f>
        <v>0</v>
      </c>
    </row>
    <row r="17" spans="2:30" ht="39.950000000000003" customHeight="1">
      <c r="B17" s="433" t="s">
        <v>16</v>
      </c>
      <c r="C17" s="187">
        <v>22221.200000000001</v>
      </c>
      <c r="D17" s="194">
        <v>22256.799999999999</v>
      </c>
      <c r="E17" s="194">
        <v>22257</v>
      </c>
      <c r="F17" s="195">
        <v>22273</v>
      </c>
      <c r="G17" s="187">
        <v>12500</v>
      </c>
      <c r="H17" s="197">
        <v>12500</v>
      </c>
      <c r="I17" s="197">
        <v>12500</v>
      </c>
      <c r="J17" s="198">
        <v>12500</v>
      </c>
      <c r="K17" s="196">
        <v>12500</v>
      </c>
      <c r="L17" s="197">
        <v>22253</v>
      </c>
      <c r="M17" s="194">
        <v>22253</v>
      </c>
      <c r="N17" s="195">
        <v>22257.599999999999</v>
      </c>
      <c r="O17" s="194">
        <v>22257.599999999999</v>
      </c>
      <c r="P17" s="194">
        <v>22257.599999999999</v>
      </c>
      <c r="Q17" s="194">
        <v>22200</v>
      </c>
      <c r="R17" s="194">
        <v>22200</v>
      </c>
      <c r="S17" s="187">
        <v>22200</v>
      </c>
      <c r="T17" s="194">
        <v>22253</v>
      </c>
      <c r="U17" s="194">
        <v>22200</v>
      </c>
      <c r="V17" s="195">
        <v>22200</v>
      </c>
      <c r="W17" s="187">
        <v>22200</v>
      </c>
      <c r="X17" s="194">
        <v>22200</v>
      </c>
      <c r="Y17" s="194">
        <v>22200</v>
      </c>
      <c r="Z17" s="195">
        <v>30427.1</v>
      </c>
      <c r="AA17" s="194">
        <v>30427.1</v>
      </c>
      <c r="AB17" s="194">
        <v>30427.1</v>
      </c>
      <c r="AC17" s="194"/>
      <c r="AD17" s="194"/>
    </row>
    <row r="18" spans="2:30" ht="39.950000000000003" customHeight="1">
      <c r="B18" s="433" t="s">
        <v>17</v>
      </c>
      <c r="C18" s="187">
        <v>-6142.3</v>
      </c>
      <c r="D18" s="194">
        <v>-5215.3999999999996</v>
      </c>
      <c r="E18" s="194">
        <v>-4697</v>
      </c>
      <c r="F18" s="195">
        <v>-7315.1</v>
      </c>
      <c r="G18" s="187">
        <v>-5995.3</v>
      </c>
      <c r="H18" s="197">
        <v>-6556.6</v>
      </c>
      <c r="I18" s="197">
        <v>-8534.7000000000007</v>
      </c>
      <c r="J18" s="198">
        <v>-10754.2</v>
      </c>
      <c r="K18" s="196">
        <v>-8045.4</v>
      </c>
      <c r="L18" s="197">
        <v>-10001.299999999999</v>
      </c>
      <c r="M18" s="194">
        <v>-9893.9</v>
      </c>
      <c r="N18" s="195">
        <v>-12373.4</v>
      </c>
      <c r="O18" s="194">
        <v>-11762.5</v>
      </c>
      <c r="P18" s="194">
        <v>-13261.6</v>
      </c>
      <c r="Q18" s="194">
        <f>-14072.2+1.1</f>
        <v>-14071.1</v>
      </c>
      <c r="R18" s="194">
        <v>-14854.9</v>
      </c>
      <c r="S18" s="187">
        <v>-16395.099999999999</v>
      </c>
      <c r="T18" s="194">
        <v>-17603</v>
      </c>
      <c r="U18" s="194">
        <v>-16997.2</v>
      </c>
      <c r="V18" s="195">
        <v>-16137</v>
      </c>
      <c r="W18" s="187">
        <v>-20744.599999999999</v>
      </c>
      <c r="X18" s="194">
        <v>-22433.8</v>
      </c>
      <c r="Y18" s="194">
        <v>-23551.8</v>
      </c>
      <c r="Z18" s="195">
        <v>-15757.9</v>
      </c>
      <c r="AA18" s="194">
        <v>-21408.3</v>
      </c>
      <c r="AB18" s="194">
        <v>-21877.5</v>
      </c>
      <c r="AC18" s="194"/>
      <c r="AD18" s="194"/>
    </row>
    <row r="19" spans="2:30" ht="39.950000000000003" customHeight="1">
      <c r="B19" s="432" t="s">
        <v>18</v>
      </c>
      <c r="C19" s="199">
        <v>7518.8</v>
      </c>
      <c r="D19" s="200">
        <v>7640</v>
      </c>
      <c r="E19" s="200">
        <f>7257.1+3.5</f>
        <v>7260.6</v>
      </c>
      <c r="F19" s="201">
        <f>7070.1+0.1</f>
        <v>7070.2000000000007</v>
      </c>
      <c r="G19" s="199">
        <f>7078.3+0.1</f>
        <v>7078.4000000000005</v>
      </c>
      <c r="H19" s="186">
        <v>7389.4</v>
      </c>
      <c r="I19" s="186">
        <v>7779.4</v>
      </c>
      <c r="J19" s="209">
        <v>7047.4</v>
      </c>
      <c r="K19" s="210">
        <f>7072.4+0.1</f>
        <v>7072.5</v>
      </c>
      <c r="L19" s="186">
        <v>7212.1</v>
      </c>
      <c r="M19" s="194">
        <v>6945.5</v>
      </c>
      <c r="N19" s="195">
        <v>6785.3</v>
      </c>
      <c r="O19" s="194">
        <v>6526.6</v>
      </c>
      <c r="P19" s="194">
        <v>6702.7</v>
      </c>
      <c r="Q19" s="194">
        <v>6707.5</v>
      </c>
      <c r="R19" s="194">
        <v>6770.2</v>
      </c>
      <c r="S19" s="187">
        <v>7191.1</v>
      </c>
      <c r="T19" s="194">
        <v>7459.2</v>
      </c>
      <c r="U19" s="194">
        <v>5985.8</v>
      </c>
      <c r="V19" s="195">
        <f>6143-0.4</f>
        <v>6142.6</v>
      </c>
      <c r="W19" s="187">
        <f>5619.8+0.1</f>
        <v>5619.9000000000005</v>
      </c>
      <c r="X19" s="194">
        <v>6066.7</v>
      </c>
      <c r="Y19" s="194">
        <v>6266.3</v>
      </c>
      <c r="Z19" s="195">
        <v>6251.3</v>
      </c>
      <c r="AA19" s="194">
        <v>6295.7</v>
      </c>
      <c r="AB19" s="194">
        <v>6481</v>
      </c>
      <c r="AC19" s="194"/>
      <c r="AD19" s="194"/>
    </row>
    <row r="20" spans="2:30" ht="39.950000000000003" customHeight="1">
      <c r="B20" s="432" t="s">
        <v>19</v>
      </c>
      <c r="C20" s="199">
        <v>8852.6</v>
      </c>
      <c r="D20" s="200">
        <v>8603.5</v>
      </c>
      <c r="E20" s="200">
        <v>8820.5</v>
      </c>
      <c r="F20" s="201">
        <v>9254.5</v>
      </c>
      <c r="G20" s="199">
        <v>18829</v>
      </c>
      <c r="H20" s="186">
        <v>18891.599999999999</v>
      </c>
      <c r="I20" s="186">
        <v>19388.7</v>
      </c>
      <c r="J20" s="209">
        <v>19167.7</v>
      </c>
      <c r="K20" s="210">
        <v>19213.2</v>
      </c>
      <c r="L20" s="186">
        <v>9029.1</v>
      </c>
      <c r="M20" s="194">
        <v>9295.7999999999993</v>
      </c>
      <c r="N20" s="195">
        <v>9251.7000000000007</v>
      </c>
      <c r="O20" s="194">
        <v>9450.6</v>
      </c>
      <c r="P20" s="194">
        <v>9433.4</v>
      </c>
      <c r="Q20" s="194">
        <v>22103.5</v>
      </c>
      <c r="R20" s="194">
        <f>11226.4-0.1</f>
        <v>11226.3</v>
      </c>
      <c r="S20" s="187">
        <v>11367.9</v>
      </c>
      <c r="T20" s="194">
        <v>11051.1</v>
      </c>
      <c r="U20" s="194">
        <f>20936.4+197.5</f>
        <v>21133.9</v>
      </c>
      <c r="V20" s="195">
        <v>15755</v>
      </c>
      <c r="W20" s="187">
        <v>27078.6</v>
      </c>
      <c r="X20" s="194">
        <v>16106.9</v>
      </c>
      <c r="Y20" s="194">
        <v>16468</v>
      </c>
      <c r="Z20" s="195">
        <v>8026</v>
      </c>
      <c r="AA20" s="194">
        <v>9850</v>
      </c>
      <c r="AB20" s="194">
        <v>14735.8</v>
      </c>
      <c r="AC20" s="194"/>
      <c r="AD20" s="194"/>
    </row>
    <row r="21" spans="2:30" ht="39.950000000000003" customHeight="1" thickBot="1">
      <c r="B21" s="580" t="s">
        <v>21</v>
      </c>
      <c r="C21" s="435">
        <f t="shared" ref="C21:AD21" si="7">C16+C19+C20</f>
        <v>32450.300000000003</v>
      </c>
      <c r="D21" s="345">
        <f t="shared" si="7"/>
        <v>33284.9</v>
      </c>
      <c r="E21" s="345">
        <f t="shared" si="7"/>
        <v>33641.1</v>
      </c>
      <c r="F21" s="436">
        <f t="shared" si="7"/>
        <v>31282.6</v>
      </c>
      <c r="G21" s="435">
        <f t="shared" si="7"/>
        <v>32412.1</v>
      </c>
      <c r="H21" s="345">
        <f t="shared" si="7"/>
        <v>32224.399999999998</v>
      </c>
      <c r="I21" s="345">
        <f t="shared" si="7"/>
        <v>31133.4</v>
      </c>
      <c r="J21" s="436">
        <f t="shared" si="7"/>
        <v>27960.9</v>
      </c>
      <c r="K21" s="435">
        <f t="shared" si="7"/>
        <v>30740.300000000003</v>
      </c>
      <c r="L21" s="345">
        <f t="shared" si="7"/>
        <v>28492.9</v>
      </c>
      <c r="M21" s="345">
        <f t="shared" si="7"/>
        <v>28600.399999999998</v>
      </c>
      <c r="N21" s="436">
        <f t="shared" si="7"/>
        <v>25921.200000000001</v>
      </c>
      <c r="O21" s="437">
        <f t="shared" si="7"/>
        <v>26472.299999999996</v>
      </c>
      <c r="P21" s="437">
        <f t="shared" si="7"/>
        <v>25132.1</v>
      </c>
      <c r="Q21" s="437">
        <f t="shared" si="7"/>
        <v>36939.9</v>
      </c>
      <c r="R21" s="437">
        <f t="shared" si="7"/>
        <v>25341.599999999999</v>
      </c>
      <c r="S21" s="435">
        <f t="shared" si="7"/>
        <v>24363.9</v>
      </c>
      <c r="T21" s="345">
        <f t="shared" si="7"/>
        <v>23160.300000000003</v>
      </c>
      <c r="U21" s="345">
        <f t="shared" si="7"/>
        <v>32322.5</v>
      </c>
      <c r="V21" s="436">
        <f t="shared" si="7"/>
        <v>27960.6</v>
      </c>
      <c r="W21" s="435">
        <f t="shared" si="7"/>
        <v>34153.9</v>
      </c>
      <c r="X21" s="345">
        <f t="shared" si="7"/>
        <v>21939.8</v>
      </c>
      <c r="Y21" s="345">
        <f t="shared" si="7"/>
        <v>21382.5</v>
      </c>
      <c r="Z21" s="436">
        <f>Z16+Z19+Z20</f>
        <v>28946.5</v>
      </c>
      <c r="AA21" s="437">
        <f t="shared" si="7"/>
        <v>25164.5</v>
      </c>
      <c r="AB21" s="437">
        <f t="shared" si="7"/>
        <v>29766.399999999998</v>
      </c>
      <c r="AC21" s="437">
        <f t="shared" si="7"/>
        <v>0</v>
      </c>
      <c r="AD21" s="437">
        <f t="shared" si="7"/>
        <v>0</v>
      </c>
    </row>
    <row r="22" spans="2:30" ht="37.5" customHeight="1">
      <c r="B22" s="579" t="s">
        <v>22</v>
      </c>
      <c r="C22" s="42"/>
      <c r="D22" s="42"/>
      <c r="E22" s="42"/>
      <c r="F22" s="42"/>
      <c r="G22" s="42"/>
      <c r="H22" s="42"/>
      <c r="I22" s="42"/>
      <c r="J22" s="42"/>
      <c r="K22" s="42"/>
      <c r="L22" s="42"/>
      <c r="M22" s="42"/>
      <c r="N22" s="42"/>
      <c r="O22" s="42"/>
      <c r="P22" s="42"/>
      <c r="Q22" s="42"/>
      <c r="R22" s="42"/>
      <c r="S22" s="42"/>
      <c r="T22" s="42"/>
      <c r="U22" s="42"/>
      <c r="V22" s="42"/>
      <c r="W22" s="42"/>
      <c r="X22" s="42"/>
      <c r="Y22" s="42"/>
      <c r="Z22" s="42"/>
      <c r="AA22" s="42"/>
      <c r="AB22" s="42">
        <f>AB15-AB21</f>
        <v>0</v>
      </c>
      <c r="AC22" s="42">
        <f>AC15-AC21</f>
        <v>0</v>
      </c>
      <c r="AD22" s="42">
        <f>AD15-AD21</f>
        <v>0</v>
      </c>
    </row>
    <row r="23" spans="2:30" ht="30" customHeight="1">
      <c r="B23" s="18"/>
      <c r="C23" s="19"/>
    </row>
    <row r="24" spans="2:30" ht="30" customHeight="1">
      <c r="B24" s="20"/>
      <c r="C24" s="20"/>
    </row>
    <row r="25" spans="2:30" ht="30" customHeight="1" thickBot="1">
      <c r="B25" s="21"/>
      <c r="C25" s="22"/>
      <c r="O25" s="504"/>
      <c r="P25" s="504"/>
      <c r="Q25" s="504"/>
    </row>
    <row r="26" spans="2:30" ht="40.5" thickTop="1" thickBot="1">
      <c r="B26" s="430"/>
      <c r="C26" s="3288">
        <v>2010</v>
      </c>
      <c r="D26" s="3289"/>
      <c r="E26" s="3289"/>
      <c r="F26" s="3290"/>
      <c r="G26" s="3291">
        <v>2011</v>
      </c>
      <c r="H26" s="3292"/>
      <c r="I26" s="3292"/>
      <c r="J26" s="3293"/>
      <c r="K26" s="3262">
        <v>2012</v>
      </c>
      <c r="L26" s="3263"/>
      <c r="M26" s="3263"/>
      <c r="N26" s="3264"/>
      <c r="O26" s="3286">
        <v>2013</v>
      </c>
      <c r="P26" s="3287"/>
      <c r="Q26" s="3287"/>
    </row>
    <row r="27" spans="2:30" ht="39.75" thickBot="1">
      <c r="B27" s="431" t="s">
        <v>4</v>
      </c>
      <c r="C27" s="321" t="s">
        <v>0</v>
      </c>
      <c r="D27" s="322" t="s">
        <v>1</v>
      </c>
      <c r="E27" s="322" t="s">
        <v>2</v>
      </c>
      <c r="F27" s="326" t="s">
        <v>3</v>
      </c>
      <c r="G27" s="316" t="s">
        <v>0</v>
      </c>
      <c r="H27" s="317" t="s">
        <v>1</v>
      </c>
      <c r="I27" s="317" t="s">
        <v>2</v>
      </c>
      <c r="J27" s="318" t="s">
        <v>3</v>
      </c>
      <c r="K27" s="321" t="s">
        <v>0</v>
      </c>
      <c r="L27" s="322" t="s">
        <v>1</v>
      </c>
      <c r="M27" s="322" t="s">
        <v>2</v>
      </c>
      <c r="N27" s="322" t="s">
        <v>3</v>
      </c>
      <c r="O27" s="321" t="s">
        <v>0</v>
      </c>
      <c r="P27" s="322" t="s">
        <v>1</v>
      </c>
      <c r="Q27" s="322" t="s">
        <v>2</v>
      </c>
    </row>
    <row r="28" spans="2:30" ht="32.25">
      <c r="B28" s="432" t="s">
        <v>5</v>
      </c>
      <c r="C28" s="186">
        <f>C29+C30+C31+C32</f>
        <v>11838.800000000001</v>
      </c>
      <c r="D28" s="186">
        <f t="shared" ref="D28:I28" si="8">D29+D30+D31+D32</f>
        <v>11457.200000000003</v>
      </c>
      <c r="E28" s="186">
        <f t="shared" si="8"/>
        <v>12006</v>
      </c>
      <c r="F28" s="186">
        <f t="shared" si="8"/>
        <v>11538.3</v>
      </c>
      <c r="G28" s="185">
        <f t="shared" si="8"/>
        <v>11388.9</v>
      </c>
      <c r="H28" s="183">
        <f t="shared" si="8"/>
        <v>11050.8</v>
      </c>
      <c r="I28" s="183">
        <f t="shared" si="8"/>
        <v>10539.3</v>
      </c>
      <c r="J28" s="184">
        <f t="shared" ref="J28:O28" si="9">J29+J30+J31+J32</f>
        <v>12872.5</v>
      </c>
      <c r="K28" s="185">
        <f t="shared" si="9"/>
        <v>11574.800000000001</v>
      </c>
      <c r="L28" s="183">
        <f t="shared" si="9"/>
        <v>10850.800000000001</v>
      </c>
      <c r="M28" s="183">
        <f t="shared" si="9"/>
        <v>10380.17</v>
      </c>
      <c r="N28" s="184">
        <f t="shared" si="9"/>
        <v>10277.070000000002</v>
      </c>
      <c r="O28" s="186">
        <f t="shared" si="9"/>
        <v>9000.1</v>
      </c>
      <c r="P28" s="186">
        <f>P29+P30+P31+P32</f>
        <v>13262.199999999999</v>
      </c>
      <c r="Q28" s="186">
        <f>Q29+Q30+Q31+Q32</f>
        <v>19314.28</v>
      </c>
    </row>
    <row r="29" spans="2:30" ht="32.25">
      <c r="B29" s="433" t="s">
        <v>6</v>
      </c>
      <c r="C29" s="194">
        <v>96.1</v>
      </c>
      <c r="D29" s="194">
        <v>96.6</v>
      </c>
      <c r="E29" s="194">
        <v>88.3</v>
      </c>
      <c r="F29" s="194">
        <v>65.5</v>
      </c>
      <c r="G29" s="187">
        <v>113.8</v>
      </c>
      <c r="H29" s="194">
        <v>90.9</v>
      </c>
      <c r="I29" s="194">
        <f>58.6+0.3</f>
        <v>58.9</v>
      </c>
      <c r="J29" s="195">
        <v>50.5</v>
      </c>
      <c r="K29" s="187">
        <v>67.5</v>
      </c>
      <c r="L29" s="194">
        <v>77</v>
      </c>
      <c r="M29" s="194">
        <v>61.6</v>
      </c>
      <c r="N29" s="195">
        <v>68.3</v>
      </c>
      <c r="O29" s="194">
        <v>86.3</v>
      </c>
      <c r="P29" s="194">
        <v>88.7</v>
      </c>
      <c r="Q29" s="194">
        <v>77.3</v>
      </c>
      <c r="U29" s="586"/>
      <c r="V29" s="586"/>
    </row>
    <row r="30" spans="2:30" ht="32.25">
      <c r="B30" s="433" t="s">
        <v>7</v>
      </c>
      <c r="C30" s="194">
        <v>0.5</v>
      </c>
      <c r="D30" s="194">
        <v>0.5</v>
      </c>
      <c r="E30" s="194">
        <v>43.6</v>
      </c>
      <c r="F30" s="194">
        <v>0.5</v>
      </c>
      <c r="G30" s="187">
        <v>0.5</v>
      </c>
      <c r="H30" s="194">
        <v>0.5</v>
      </c>
      <c r="I30" s="194">
        <v>0.6</v>
      </c>
      <c r="J30" s="195">
        <v>0.6</v>
      </c>
      <c r="K30" s="187">
        <v>0.6</v>
      </c>
      <c r="L30" s="194">
        <v>0.6</v>
      </c>
      <c r="M30" s="194">
        <v>0.56999999999999995</v>
      </c>
      <c r="N30" s="195">
        <v>0.56999999999999995</v>
      </c>
      <c r="O30" s="194">
        <v>0.6</v>
      </c>
      <c r="P30" s="194">
        <v>0.6</v>
      </c>
      <c r="Q30" s="194">
        <v>0.56999999999999995</v>
      </c>
      <c r="U30" s="586"/>
      <c r="V30" s="586"/>
    </row>
    <row r="31" spans="2:30" ht="32.25">
      <c r="B31" s="433" t="s">
        <v>69</v>
      </c>
      <c r="C31" s="194"/>
      <c r="D31" s="194"/>
      <c r="E31" s="194"/>
      <c r="F31" s="194"/>
      <c r="G31" s="187"/>
      <c r="H31" s="194"/>
      <c r="I31" s="194"/>
      <c r="J31" s="195"/>
      <c r="K31" s="187"/>
      <c r="L31" s="194"/>
      <c r="M31" s="194"/>
      <c r="N31" s="195"/>
      <c r="O31" s="194"/>
      <c r="P31" s="194"/>
      <c r="Q31" s="194"/>
      <c r="U31" s="586"/>
      <c r="V31" s="586"/>
    </row>
    <row r="32" spans="2:30" ht="32.25">
      <c r="B32" s="433" t="s">
        <v>8</v>
      </c>
      <c r="C32" s="194">
        <f>9899.1-817.2+2660.3</f>
        <v>11742.2</v>
      </c>
      <c r="D32" s="194">
        <f>9691.7-864.4+2532.8</f>
        <v>11360.100000000002</v>
      </c>
      <c r="E32" s="194">
        <v>11874.1</v>
      </c>
      <c r="F32" s="194">
        <f>9379.3-817.2+2910.2</f>
        <v>11472.3</v>
      </c>
      <c r="G32" s="187">
        <f>8810.6-817.2+3281.2</f>
        <v>11274.6</v>
      </c>
      <c r="H32" s="194">
        <f>8336.5-817.2+3440.1</f>
        <v>10959.4</v>
      </c>
      <c r="I32" s="194">
        <v>10479.799999999999</v>
      </c>
      <c r="J32" s="195">
        <f>2596+11042.6-817.2</f>
        <v>12821.4</v>
      </c>
      <c r="K32" s="187">
        <v>11506.7</v>
      </c>
      <c r="L32" s="194">
        <v>10773.2</v>
      </c>
      <c r="M32" s="194">
        <v>10318</v>
      </c>
      <c r="N32" s="195">
        <v>10208.200000000001</v>
      </c>
      <c r="O32" s="194">
        <v>8913.2000000000007</v>
      </c>
      <c r="P32" s="194">
        <v>13172.9</v>
      </c>
      <c r="Q32" s="194">
        <v>19236.41</v>
      </c>
      <c r="U32" s="586"/>
      <c r="V32" s="586"/>
    </row>
    <row r="33" spans="2:22" ht="32.25">
      <c r="B33" s="432" t="s">
        <v>9</v>
      </c>
      <c r="C33" s="200">
        <f t="shared" ref="C33:Q33" si="10">C34+C35</f>
        <v>12499.5</v>
      </c>
      <c r="D33" s="200">
        <f t="shared" si="10"/>
        <v>11441.6</v>
      </c>
      <c r="E33" s="200">
        <f t="shared" si="10"/>
        <v>21688.5</v>
      </c>
      <c r="F33" s="200">
        <f t="shared" si="10"/>
        <v>11605.099999999999</v>
      </c>
      <c r="G33" s="199">
        <f t="shared" si="10"/>
        <v>10262.799999999999</v>
      </c>
      <c r="H33" s="200">
        <f t="shared" si="10"/>
        <v>11444.9</v>
      </c>
      <c r="I33" s="200">
        <f t="shared" si="10"/>
        <v>21047.3</v>
      </c>
      <c r="J33" s="201">
        <f t="shared" si="10"/>
        <v>12695</v>
      </c>
      <c r="K33" s="199">
        <f t="shared" si="10"/>
        <v>20344.400000000001</v>
      </c>
      <c r="L33" s="200">
        <f t="shared" si="10"/>
        <v>9493.7000000000007</v>
      </c>
      <c r="M33" s="200">
        <f t="shared" si="10"/>
        <v>9633.9</v>
      </c>
      <c r="N33" s="201">
        <f t="shared" si="10"/>
        <v>9013.9</v>
      </c>
      <c r="O33" s="200">
        <f t="shared" si="10"/>
        <v>9609.7000000000007</v>
      </c>
      <c r="P33" s="200">
        <f t="shared" si="10"/>
        <v>8917</v>
      </c>
      <c r="Q33" s="200">
        <f t="shared" si="10"/>
        <v>9855.8700000000008</v>
      </c>
      <c r="U33" s="586"/>
      <c r="V33" s="586"/>
    </row>
    <row r="34" spans="2:22" ht="32.25">
      <c r="B34" s="433" t="s">
        <v>10</v>
      </c>
      <c r="C34" s="188">
        <f>615.8+13</f>
        <v>628.79999999999995</v>
      </c>
      <c r="D34" s="188">
        <f>615.9+13</f>
        <v>628.9</v>
      </c>
      <c r="E34" s="188">
        <v>13</v>
      </c>
      <c r="F34" s="188">
        <f>615.8+13</f>
        <v>628.79999999999995</v>
      </c>
      <c r="G34" s="190">
        <f>615.8+13</f>
        <v>628.79999999999995</v>
      </c>
      <c r="H34" s="188">
        <f>615.8+13</f>
        <v>628.79999999999995</v>
      </c>
      <c r="I34" s="188">
        <v>13</v>
      </c>
      <c r="J34" s="189">
        <v>13</v>
      </c>
      <c r="K34" s="190">
        <v>13</v>
      </c>
      <c r="L34" s="188">
        <v>13</v>
      </c>
      <c r="M34" s="188">
        <v>13</v>
      </c>
      <c r="N34" s="189"/>
      <c r="O34" s="188"/>
      <c r="P34" s="590">
        <v>-760.8</v>
      </c>
      <c r="Q34" s="590">
        <v>-760.8</v>
      </c>
      <c r="U34" s="586"/>
      <c r="V34" s="586"/>
    </row>
    <row r="35" spans="2:22" ht="32.25">
      <c r="B35" s="433" t="s">
        <v>11</v>
      </c>
      <c r="C35" s="194">
        <v>11870.7</v>
      </c>
      <c r="D35" s="194">
        <v>10812.7</v>
      </c>
      <c r="E35" s="194">
        <v>21675.5</v>
      </c>
      <c r="F35" s="194">
        <v>10976.3</v>
      </c>
      <c r="G35" s="187">
        <v>9634</v>
      </c>
      <c r="H35" s="194">
        <v>10816.1</v>
      </c>
      <c r="I35" s="194">
        <v>21034.3</v>
      </c>
      <c r="J35" s="195">
        <v>12682</v>
      </c>
      <c r="K35" s="187">
        <v>20331.400000000001</v>
      </c>
      <c r="L35" s="194">
        <v>9480.7000000000007</v>
      </c>
      <c r="M35" s="194">
        <v>9620.9</v>
      </c>
      <c r="N35" s="195">
        <v>9013.9</v>
      </c>
      <c r="O35" s="194">
        <v>9609.7000000000007</v>
      </c>
      <c r="P35" s="194">
        <v>9677.7999999999993</v>
      </c>
      <c r="Q35" s="194">
        <v>10616.67</v>
      </c>
      <c r="U35" s="586"/>
      <c r="V35" s="586"/>
    </row>
    <row r="36" spans="2:22" ht="32.25">
      <c r="B36" s="432" t="s">
        <v>12</v>
      </c>
      <c r="C36" s="200">
        <v>754.8</v>
      </c>
      <c r="D36" s="200">
        <v>869.3</v>
      </c>
      <c r="E36" s="200">
        <v>1891.1</v>
      </c>
      <c r="F36" s="200">
        <v>851.3</v>
      </c>
      <c r="G36" s="199">
        <v>1399.4</v>
      </c>
      <c r="H36" s="200">
        <v>-634.20000000000005</v>
      </c>
      <c r="I36" s="200">
        <v>-230.4</v>
      </c>
      <c r="J36" s="201">
        <v>1461.6</v>
      </c>
      <c r="K36" s="199">
        <v>1084.8</v>
      </c>
      <c r="L36" s="200">
        <v>469.8</v>
      </c>
      <c r="M36" s="200">
        <v>194</v>
      </c>
      <c r="N36" s="201">
        <v>-456.5</v>
      </c>
      <c r="O36" s="200">
        <v>1413.2</v>
      </c>
      <c r="P36" s="200">
        <v>2333.5</v>
      </c>
      <c r="Q36" s="200">
        <v>2832.96</v>
      </c>
      <c r="U36" s="586"/>
      <c r="V36" s="586"/>
    </row>
    <row r="37" spans="2:22" ht="32.25">
      <c r="B37" s="432" t="s">
        <v>13</v>
      </c>
      <c r="C37" s="200">
        <v>1379.2</v>
      </c>
      <c r="D37" s="200">
        <v>1364</v>
      </c>
      <c r="E37" s="200">
        <v>1354.3</v>
      </c>
      <c r="F37" s="200">
        <v>1346.9</v>
      </c>
      <c r="G37" s="199">
        <v>1312.8</v>
      </c>
      <c r="H37" s="200">
        <v>1298.8</v>
      </c>
      <c r="I37" s="200">
        <v>966.3</v>
      </c>
      <c r="J37" s="201">
        <v>931.5</v>
      </c>
      <c r="K37" s="199">
        <v>1149.9000000000001</v>
      </c>
      <c r="L37" s="200">
        <v>1125.5</v>
      </c>
      <c r="M37" s="200">
        <v>1174.4000000000001</v>
      </c>
      <c r="N37" s="201">
        <v>10112</v>
      </c>
      <c r="O37" s="200">
        <v>5141.5</v>
      </c>
      <c r="P37" s="200">
        <v>5253.7</v>
      </c>
      <c r="Q37" s="200">
        <v>5418.01</v>
      </c>
      <c r="U37" s="586"/>
      <c r="V37" s="586"/>
    </row>
    <row r="38" spans="2:22" ht="33" thickBot="1">
      <c r="B38" s="531" t="s">
        <v>14</v>
      </c>
      <c r="C38" s="437">
        <f t="shared" ref="C38:Q38" si="11">C28+C33+C36+C37</f>
        <v>26472.300000000003</v>
      </c>
      <c r="D38" s="437">
        <f t="shared" si="11"/>
        <v>25132.100000000002</v>
      </c>
      <c r="E38" s="437">
        <f t="shared" si="11"/>
        <v>36939.9</v>
      </c>
      <c r="F38" s="437">
        <f t="shared" si="11"/>
        <v>25341.599999999999</v>
      </c>
      <c r="G38" s="438">
        <f t="shared" si="11"/>
        <v>24363.899999999998</v>
      </c>
      <c r="H38" s="437">
        <f t="shared" si="11"/>
        <v>23160.299999999996</v>
      </c>
      <c r="I38" s="437">
        <f t="shared" si="11"/>
        <v>32322.499999999996</v>
      </c>
      <c r="J38" s="439">
        <f t="shared" si="11"/>
        <v>27960.6</v>
      </c>
      <c r="K38" s="438">
        <f t="shared" si="11"/>
        <v>34153.900000000009</v>
      </c>
      <c r="L38" s="437">
        <f t="shared" si="11"/>
        <v>21939.8</v>
      </c>
      <c r="M38" s="437">
        <f t="shared" si="11"/>
        <v>21382.47</v>
      </c>
      <c r="N38" s="439">
        <f t="shared" si="11"/>
        <v>28946.47</v>
      </c>
      <c r="O38" s="437">
        <f t="shared" si="11"/>
        <v>25164.500000000004</v>
      </c>
      <c r="P38" s="437">
        <f t="shared" si="11"/>
        <v>29766.399999999998</v>
      </c>
      <c r="Q38" s="437">
        <f t="shared" si="11"/>
        <v>37421.120000000003</v>
      </c>
      <c r="U38" s="586"/>
      <c r="V38" s="586"/>
    </row>
    <row r="39" spans="2:22" ht="33" thickTop="1">
      <c r="B39" s="432" t="s">
        <v>15</v>
      </c>
      <c r="C39" s="200">
        <f t="shared" ref="C39:N39" si="12">C40+C41</f>
        <v>10495.099999999999</v>
      </c>
      <c r="D39" s="200">
        <f t="shared" si="12"/>
        <v>8995.9999999999982</v>
      </c>
      <c r="E39" s="200">
        <f t="shared" si="12"/>
        <v>8128.9</v>
      </c>
      <c r="F39" s="200">
        <f t="shared" si="12"/>
        <v>7345.1</v>
      </c>
      <c r="G39" s="199">
        <f t="shared" si="12"/>
        <v>5804.9000000000015</v>
      </c>
      <c r="H39" s="200">
        <f t="shared" si="12"/>
        <v>4650</v>
      </c>
      <c r="I39" s="200">
        <f t="shared" si="12"/>
        <v>5202.7999999999993</v>
      </c>
      <c r="J39" s="201">
        <f t="shared" si="12"/>
        <v>6063</v>
      </c>
      <c r="K39" s="199">
        <f t="shared" si="12"/>
        <v>1455.4000000000015</v>
      </c>
      <c r="L39" s="200">
        <f t="shared" si="12"/>
        <v>-233.79999999999927</v>
      </c>
      <c r="M39" s="200">
        <f t="shared" si="12"/>
        <v>-1351.7999999999993</v>
      </c>
      <c r="N39" s="201">
        <f t="shared" si="12"/>
        <v>14669.199999999999</v>
      </c>
      <c r="O39" s="200">
        <f>O40+O41</f>
        <v>9018.7999999999993</v>
      </c>
      <c r="P39" s="200">
        <f>P40+P41</f>
        <v>8549.5999999999985</v>
      </c>
      <c r="Q39" s="200">
        <f>Q40+Q41</f>
        <v>8148.5399999999972</v>
      </c>
      <c r="U39" s="586"/>
      <c r="V39" s="586"/>
    </row>
    <row r="40" spans="2:22" ht="32.25">
      <c r="B40" s="433" t="s">
        <v>16</v>
      </c>
      <c r="C40" s="194">
        <v>22257.599999999999</v>
      </c>
      <c r="D40" s="194">
        <v>22257.599999999999</v>
      </c>
      <c r="E40" s="194">
        <v>22200</v>
      </c>
      <c r="F40" s="194">
        <v>22200</v>
      </c>
      <c r="G40" s="187">
        <v>22200</v>
      </c>
      <c r="H40" s="194">
        <v>22253</v>
      </c>
      <c r="I40" s="194">
        <v>22200</v>
      </c>
      <c r="J40" s="195">
        <v>22200</v>
      </c>
      <c r="K40" s="187">
        <v>22200</v>
      </c>
      <c r="L40" s="194">
        <v>22200</v>
      </c>
      <c r="M40" s="194">
        <v>22200</v>
      </c>
      <c r="N40" s="195">
        <v>30427.1</v>
      </c>
      <c r="O40" s="194">
        <v>30427.1</v>
      </c>
      <c r="P40" s="194">
        <v>30427.1</v>
      </c>
      <c r="Q40" s="194">
        <v>30427.1</v>
      </c>
      <c r="U40" s="586"/>
      <c r="V40" s="586"/>
    </row>
    <row r="41" spans="2:22" ht="32.25">
      <c r="B41" s="433" t="s">
        <v>17</v>
      </c>
      <c r="C41" s="587">
        <v>-11762.5</v>
      </c>
      <c r="D41" s="587">
        <v>-13261.6</v>
      </c>
      <c r="E41" s="587">
        <f>-14072.2+1.1</f>
        <v>-14071.1</v>
      </c>
      <c r="F41" s="587">
        <v>-14854.9</v>
      </c>
      <c r="G41" s="588">
        <v>-16395.099999999999</v>
      </c>
      <c r="H41" s="587">
        <v>-17603</v>
      </c>
      <c r="I41" s="587">
        <v>-16997.2</v>
      </c>
      <c r="J41" s="589">
        <v>-16137</v>
      </c>
      <c r="K41" s="588">
        <v>-20744.599999999999</v>
      </c>
      <c r="L41" s="587">
        <v>-22433.8</v>
      </c>
      <c r="M41" s="587">
        <v>-23551.8</v>
      </c>
      <c r="N41" s="589">
        <v>-15757.9</v>
      </c>
      <c r="O41" s="587">
        <v>-21408.3</v>
      </c>
      <c r="P41" s="587">
        <v>-21877.5</v>
      </c>
      <c r="Q41" s="587">
        <v>-22278.560000000001</v>
      </c>
      <c r="U41" s="586"/>
      <c r="V41" s="586"/>
    </row>
    <row r="42" spans="2:22" ht="32.25">
      <c r="B42" s="432" t="s">
        <v>18</v>
      </c>
      <c r="C42" s="194">
        <v>6526.6</v>
      </c>
      <c r="D42" s="194">
        <v>6702.7</v>
      </c>
      <c r="E42" s="194">
        <v>6707.5</v>
      </c>
      <c r="F42" s="194">
        <v>6770.2</v>
      </c>
      <c r="G42" s="187">
        <v>7191.1</v>
      </c>
      <c r="H42" s="194">
        <v>7459.2</v>
      </c>
      <c r="I42" s="194">
        <v>5985.8</v>
      </c>
      <c r="J42" s="195">
        <f>6143-0.4</f>
        <v>6142.6</v>
      </c>
      <c r="K42" s="187">
        <f>5619.8+0.1</f>
        <v>5619.9000000000005</v>
      </c>
      <c r="L42" s="194">
        <v>6066.7</v>
      </c>
      <c r="M42" s="194">
        <v>6266.3</v>
      </c>
      <c r="N42" s="195">
        <v>6251.3</v>
      </c>
      <c r="O42" s="194">
        <v>6295.7</v>
      </c>
      <c r="P42" s="194">
        <v>6481</v>
      </c>
      <c r="Q42" s="194">
        <v>6603.17</v>
      </c>
      <c r="U42" s="586"/>
      <c r="V42" s="586"/>
    </row>
    <row r="43" spans="2:22" ht="32.25">
      <c r="B43" s="432" t="s">
        <v>19</v>
      </c>
      <c r="C43" s="194">
        <v>9450.6</v>
      </c>
      <c r="D43" s="194">
        <v>9433.4</v>
      </c>
      <c r="E43" s="194">
        <v>22103.5</v>
      </c>
      <c r="F43" s="194">
        <f>11226.4-0.1</f>
        <v>11226.3</v>
      </c>
      <c r="G43" s="187">
        <v>11367.9</v>
      </c>
      <c r="H43" s="194">
        <v>11051.1</v>
      </c>
      <c r="I43" s="194">
        <f>20936.4+197.5</f>
        <v>21133.9</v>
      </c>
      <c r="J43" s="195">
        <v>15755</v>
      </c>
      <c r="K43" s="187">
        <v>27078.6</v>
      </c>
      <c r="L43" s="194">
        <v>16106.9</v>
      </c>
      <c r="M43" s="194">
        <v>16468</v>
      </c>
      <c r="N43" s="195">
        <v>8026</v>
      </c>
      <c r="O43" s="194">
        <v>9850</v>
      </c>
      <c r="P43" s="194">
        <v>14735.8</v>
      </c>
      <c r="Q43" s="194">
        <v>22669.4</v>
      </c>
      <c r="U43" s="586"/>
      <c r="V43" s="586"/>
    </row>
    <row r="44" spans="2:22" ht="33" thickBot="1">
      <c r="B44" s="531" t="s">
        <v>21</v>
      </c>
      <c r="C44" s="437">
        <f t="shared" ref="C44:M44" si="13">C39+C42+C43</f>
        <v>26472.299999999996</v>
      </c>
      <c r="D44" s="437">
        <f t="shared" si="13"/>
        <v>25132.1</v>
      </c>
      <c r="E44" s="437">
        <f t="shared" si="13"/>
        <v>36939.9</v>
      </c>
      <c r="F44" s="437">
        <f t="shared" si="13"/>
        <v>25341.599999999999</v>
      </c>
      <c r="G44" s="435">
        <f t="shared" si="13"/>
        <v>24363.9</v>
      </c>
      <c r="H44" s="345">
        <f t="shared" si="13"/>
        <v>23160.300000000003</v>
      </c>
      <c r="I44" s="345">
        <f t="shared" si="13"/>
        <v>32322.5</v>
      </c>
      <c r="J44" s="436">
        <f t="shared" si="13"/>
        <v>27960.6</v>
      </c>
      <c r="K44" s="435">
        <f t="shared" si="13"/>
        <v>34153.9</v>
      </c>
      <c r="L44" s="345">
        <f t="shared" si="13"/>
        <v>21939.8</v>
      </c>
      <c r="M44" s="345">
        <f t="shared" si="13"/>
        <v>21382.5</v>
      </c>
      <c r="N44" s="436">
        <f>N39+N42+N43</f>
        <v>28946.5</v>
      </c>
      <c r="O44" s="437">
        <f>O39+O42+O43</f>
        <v>25164.5</v>
      </c>
      <c r="P44" s="437">
        <f>P39+P42+P43</f>
        <v>29766.399999999998</v>
      </c>
      <c r="Q44" s="437">
        <f>Q39+Q42+Q43</f>
        <v>37421.11</v>
      </c>
      <c r="U44" s="586"/>
      <c r="V44" s="586"/>
    </row>
    <row r="45" spans="2:22" ht="27" customHeight="1" thickTop="1">
      <c r="B45" s="579" t="s">
        <v>222</v>
      </c>
      <c r="C45" s="42"/>
      <c r="D45" s="42"/>
      <c r="E45" s="42"/>
      <c r="F45" s="42"/>
      <c r="G45" s="42"/>
      <c r="H45" s="42"/>
      <c r="I45" s="42"/>
      <c r="J45" s="42"/>
      <c r="K45" s="42"/>
      <c r="L45" s="42"/>
      <c r="M45" s="42"/>
      <c r="N45" s="42"/>
      <c r="O45" s="42"/>
      <c r="U45" s="586"/>
      <c r="V45" s="586"/>
    </row>
    <row r="46" spans="2:22" ht="20.100000000000001" customHeight="1">
      <c r="B46" s="30"/>
      <c r="U46" s="586"/>
      <c r="V46" s="586"/>
    </row>
    <row r="47" spans="2:22" ht="20.100000000000001" customHeight="1">
      <c r="B47" s="30"/>
    </row>
    <row r="48" spans="2:22" ht="20.100000000000001" customHeight="1">
      <c r="B48" s="30"/>
    </row>
    <row r="49" spans="2:2" ht="20.100000000000001" customHeight="1">
      <c r="B49" s="30"/>
    </row>
    <row r="50" spans="2:2" ht="20.100000000000001" customHeight="1">
      <c r="B50" s="34"/>
    </row>
    <row r="51" spans="2:2" ht="20.100000000000001" customHeight="1">
      <c r="B51" s="34"/>
    </row>
    <row r="52" spans="2:2" ht="20.100000000000001" customHeight="1">
      <c r="B52" s="34"/>
    </row>
    <row r="53" spans="2:2" ht="20.100000000000001" customHeight="1">
      <c r="B53" s="27"/>
    </row>
    <row r="54" spans="2:2">
      <c r="B54" s="14"/>
    </row>
    <row r="55" spans="2:2">
      <c r="B55" s="14"/>
    </row>
  </sheetData>
  <mergeCells count="11">
    <mergeCell ref="B2:Z2"/>
    <mergeCell ref="C3:F3"/>
    <mergeCell ref="G3:J3"/>
    <mergeCell ref="K3:N3"/>
    <mergeCell ref="O3:R3"/>
    <mergeCell ref="S3:V3"/>
    <mergeCell ref="O26:Q26"/>
    <mergeCell ref="W3:Z3"/>
    <mergeCell ref="C26:F26"/>
    <mergeCell ref="G26:J26"/>
    <mergeCell ref="K26:N26"/>
  </mergeCells>
  <pageMargins left="0" right="0" top="1" bottom="1" header="0.5" footer="0.5"/>
  <pageSetup scale="24" orientation="landscape" horizontalDpi="300" verticalDpi="300" r:id="rId1"/>
  <headerFooter alignWithMargins="0"/>
  <rowBreaks count="1" manualBreakCount="1">
    <brk id="23" max="27" man="1"/>
  </rowBreaks>
  <colBreaks count="1" manualBreakCount="1">
    <brk id="16" max="44" man="1"/>
  </col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AG57"/>
  <sheetViews>
    <sheetView view="pageBreakPreview" topLeftCell="A28" zoomScale="40" zoomScaleNormal="75" zoomScaleSheetLayoutView="40" workbookViewId="0">
      <pane xSplit="6" ySplit="6" topLeftCell="G34" activePane="bottomRight" state="frozen"/>
      <selection activeCell="A28" sqref="A28"/>
      <selection pane="topRight" activeCell="G28" sqref="G28"/>
      <selection pane="bottomLeft" activeCell="A34" sqref="A34"/>
      <selection pane="bottomRight" activeCell="B33" sqref="B33:U57"/>
    </sheetView>
  </sheetViews>
  <sheetFormatPr defaultRowHeight="12.75"/>
  <cols>
    <col min="1" max="1" width="9.140625" style="15"/>
    <col min="2" max="2" width="63.5703125" style="15" customWidth="1"/>
    <col min="3" max="3" width="25.85546875" style="15" hidden="1" customWidth="1"/>
    <col min="4" max="6" width="26.28515625" style="15" hidden="1" customWidth="1"/>
    <col min="7" max="7" width="26.28515625" style="15" bestFit="1" customWidth="1"/>
    <col min="8" max="8" width="28.28515625" style="15" customWidth="1"/>
    <col min="9" max="9" width="30.140625" style="15" customWidth="1"/>
    <col min="10" max="10" width="31.28515625" style="15" customWidth="1"/>
    <col min="11" max="11" width="28.28515625" style="15" customWidth="1"/>
    <col min="12" max="12" width="27.42578125" style="15" bestFit="1" customWidth="1"/>
    <col min="13" max="22" width="27.28515625" style="15" customWidth="1"/>
    <col min="23" max="23" width="27.140625" style="15" bestFit="1" customWidth="1"/>
    <col min="24" max="24" width="27.28515625" style="15" bestFit="1" customWidth="1"/>
    <col min="25" max="26" width="10.28515625" style="15" bestFit="1" customWidth="1"/>
    <col min="27" max="16384" width="9.140625" style="15"/>
  </cols>
  <sheetData>
    <row r="1" spans="1:33" ht="33.75" customHeight="1" thickBot="1">
      <c r="A1" s="102"/>
      <c r="B1" s="3297"/>
      <c r="C1" s="3297"/>
      <c r="D1" s="3297"/>
      <c r="E1" s="3297"/>
      <c r="F1" s="3297"/>
      <c r="G1" s="3297"/>
      <c r="H1" s="3297"/>
      <c r="I1" s="3297"/>
      <c r="J1" s="3297"/>
      <c r="K1" s="3297"/>
      <c r="L1" s="3297"/>
      <c r="M1" s="3297"/>
      <c r="N1" s="3297"/>
      <c r="O1" s="102"/>
      <c r="P1" s="102"/>
      <c r="Q1" s="102"/>
      <c r="R1" s="102"/>
      <c r="S1" s="102"/>
      <c r="T1" s="102"/>
      <c r="U1" s="102"/>
      <c r="V1" s="102"/>
      <c r="W1" s="102"/>
      <c r="X1" s="102"/>
      <c r="Y1" s="102"/>
      <c r="Z1" s="102"/>
    </row>
    <row r="2" spans="1:33" ht="45" customHeight="1" thickTop="1">
      <c r="A2" s="3301" t="s">
        <v>70</v>
      </c>
      <c r="B2" s="3301"/>
      <c r="C2" s="3301"/>
      <c r="D2" s="3301"/>
      <c r="E2" s="3301"/>
      <c r="F2" s="3301"/>
      <c r="G2" s="3301"/>
      <c r="H2" s="3301"/>
      <c r="I2" s="3301"/>
      <c r="J2" s="3301"/>
      <c r="K2" s="3301"/>
      <c r="L2" s="3301"/>
      <c r="M2" s="3301"/>
      <c r="N2" s="3301"/>
      <c r="O2" s="3301"/>
      <c r="P2" s="3301"/>
      <c r="Q2" s="3301"/>
      <c r="R2" s="3301"/>
      <c r="S2" s="3301"/>
      <c r="T2" s="3301"/>
      <c r="U2" s="3301"/>
      <c r="V2" s="3301"/>
      <c r="W2" s="3301"/>
      <c r="X2" s="3301"/>
      <c r="Y2" s="3301"/>
      <c r="Z2" s="3301"/>
    </row>
    <row r="3" spans="1:33" ht="39.950000000000003" customHeight="1" thickBot="1">
      <c r="B3" s="3302" t="s">
        <v>39</v>
      </c>
      <c r="C3" s="3302"/>
      <c r="D3" s="3302"/>
      <c r="E3" s="3302"/>
      <c r="F3" s="3302"/>
      <c r="G3" s="3302"/>
      <c r="H3" s="3302"/>
      <c r="I3" s="3302"/>
      <c r="J3" s="3302"/>
      <c r="K3" s="3302"/>
      <c r="L3" s="3302"/>
      <c r="M3" s="3302"/>
      <c r="N3" s="3302"/>
      <c r="O3" s="3302"/>
      <c r="P3" s="3302"/>
      <c r="Q3" s="3302"/>
      <c r="R3" s="3302"/>
      <c r="S3" s="3302"/>
      <c r="T3" s="3302"/>
      <c r="U3" s="3302"/>
      <c r="V3" s="3302"/>
      <c r="W3" s="3302"/>
      <c r="X3" s="3302"/>
      <c r="Y3" s="3302"/>
      <c r="Z3" s="3302"/>
      <c r="AA3" s="14"/>
      <c r="AB3" s="14"/>
      <c r="AC3" s="14"/>
      <c r="AD3" s="14"/>
      <c r="AE3" s="14"/>
      <c r="AF3" s="14"/>
      <c r="AG3" s="14"/>
    </row>
    <row r="4" spans="1:33" ht="39.950000000000003" customHeight="1" thickTop="1" thickBot="1">
      <c r="B4" s="419"/>
      <c r="C4" s="3286" t="s">
        <v>71</v>
      </c>
      <c r="D4" s="3287"/>
      <c r="E4" s="3287"/>
      <c r="F4" s="3287"/>
      <c r="G4" s="3287"/>
      <c r="H4" s="3287"/>
      <c r="I4" s="3287"/>
      <c r="J4" s="3296"/>
      <c r="K4" s="3291" t="s">
        <v>72</v>
      </c>
      <c r="L4" s="3292"/>
      <c r="M4" s="3292"/>
      <c r="N4" s="3292"/>
      <c r="O4" s="3292"/>
      <c r="P4" s="3292"/>
      <c r="Q4" s="3292"/>
      <c r="R4" s="3292"/>
      <c r="S4" s="3292"/>
      <c r="T4" s="3292"/>
      <c r="U4" s="3292"/>
      <c r="V4" s="3292"/>
      <c r="W4" s="3292"/>
      <c r="X4" s="3292"/>
      <c r="Y4" s="434"/>
      <c r="Z4" s="434"/>
      <c r="AA4" s="101"/>
      <c r="AB4" s="101"/>
      <c r="AC4" s="101"/>
      <c r="AD4" s="101"/>
      <c r="AE4" s="101"/>
      <c r="AF4" s="101"/>
      <c r="AG4" s="14"/>
    </row>
    <row r="5" spans="1:33" ht="39.950000000000003" customHeight="1" thickBot="1">
      <c r="B5" s="420"/>
      <c r="C5" s="3262">
        <v>2008</v>
      </c>
      <c r="D5" s="3263"/>
      <c r="E5" s="3263"/>
      <c r="F5" s="3263"/>
      <c r="G5" s="3262">
        <v>2009</v>
      </c>
      <c r="H5" s="3263"/>
      <c r="I5" s="3263"/>
      <c r="J5" s="3264"/>
      <c r="K5" s="3263">
        <v>2010</v>
      </c>
      <c r="L5" s="3263"/>
      <c r="M5" s="3263"/>
      <c r="N5" s="3263"/>
      <c r="O5" s="3262">
        <v>2011</v>
      </c>
      <c r="P5" s="3263"/>
      <c r="Q5" s="3263"/>
      <c r="R5" s="3264"/>
      <c r="S5" s="3262">
        <v>2012</v>
      </c>
      <c r="T5" s="3263"/>
      <c r="U5" s="3263"/>
      <c r="V5" s="3263"/>
      <c r="W5" s="3262">
        <v>2013</v>
      </c>
      <c r="X5" s="3263"/>
      <c r="Y5" s="315"/>
      <c r="Z5" s="315"/>
      <c r="AA5" s="14"/>
      <c r="AB5" s="14"/>
      <c r="AC5" s="14"/>
      <c r="AD5" s="14"/>
      <c r="AE5" s="14"/>
      <c r="AF5" s="14"/>
      <c r="AG5" s="14"/>
    </row>
    <row r="6" spans="1:33" ht="39.950000000000003" customHeight="1" thickBot="1">
      <c r="B6" s="330" t="s">
        <v>4</v>
      </c>
      <c r="C6" s="375" t="s">
        <v>0</v>
      </c>
      <c r="D6" s="376" t="s">
        <v>1</v>
      </c>
      <c r="E6" s="376" t="s">
        <v>2</v>
      </c>
      <c r="F6" s="414" t="s">
        <v>3</v>
      </c>
      <c r="G6" s="375" t="s">
        <v>0</v>
      </c>
      <c r="H6" s="378" t="s">
        <v>1</v>
      </c>
      <c r="I6" s="378" t="s">
        <v>2</v>
      </c>
      <c r="J6" s="326" t="s">
        <v>3</v>
      </c>
      <c r="K6" s="322" t="s">
        <v>0</v>
      </c>
      <c r="L6" s="379" t="s">
        <v>1</v>
      </c>
      <c r="M6" s="317" t="s">
        <v>2</v>
      </c>
      <c r="N6" s="379" t="s">
        <v>3</v>
      </c>
      <c r="O6" s="321" t="s">
        <v>0</v>
      </c>
      <c r="P6" s="379" t="s">
        <v>1</v>
      </c>
      <c r="Q6" s="317" t="s">
        <v>2</v>
      </c>
      <c r="R6" s="380" t="s">
        <v>3</v>
      </c>
      <c r="S6" s="321" t="s">
        <v>0</v>
      </c>
      <c r="T6" s="415" t="s">
        <v>1</v>
      </c>
      <c r="U6" s="322" t="s">
        <v>2</v>
      </c>
      <c r="V6" s="326" t="s">
        <v>3</v>
      </c>
      <c r="W6" s="322" t="s">
        <v>0</v>
      </c>
      <c r="X6" s="379" t="s">
        <v>1</v>
      </c>
      <c r="Y6" s="317" t="s">
        <v>2</v>
      </c>
      <c r="Z6" s="317" t="s">
        <v>3</v>
      </c>
    </row>
    <row r="7" spans="1:33" ht="39.950000000000003" customHeight="1">
      <c r="B7" s="421" t="s">
        <v>73</v>
      </c>
      <c r="C7" s="136">
        <f>C8+C9+C10+C11</f>
        <v>53725.32</v>
      </c>
      <c r="D7" s="137">
        <f t="shared" ref="D7:Z7" si="0">D8+D9+D10+D11</f>
        <v>57433.43</v>
      </c>
      <c r="E7" s="137">
        <f t="shared" si="0"/>
        <v>55366.020000000004</v>
      </c>
      <c r="F7" s="137">
        <f t="shared" si="0"/>
        <v>46162.22</v>
      </c>
      <c r="G7" s="136">
        <f t="shared" si="0"/>
        <v>36560.5</v>
      </c>
      <c r="H7" s="137">
        <f t="shared" si="0"/>
        <v>61162.369999999995</v>
      </c>
      <c r="I7" s="137">
        <f t="shared" si="0"/>
        <v>66791.960000000006</v>
      </c>
      <c r="J7" s="138">
        <f t="shared" si="0"/>
        <v>82685.86</v>
      </c>
      <c r="K7" s="137">
        <f t="shared" si="0"/>
        <v>318814.53999999998</v>
      </c>
      <c r="L7" s="137">
        <f t="shared" si="0"/>
        <v>351917.43</v>
      </c>
      <c r="M7" s="137">
        <f t="shared" si="0"/>
        <v>353700.58999999991</v>
      </c>
      <c r="N7" s="137">
        <f t="shared" si="0"/>
        <v>398258.3</v>
      </c>
      <c r="O7" s="139">
        <f t="shared" si="0"/>
        <v>418759.60000000003</v>
      </c>
      <c r="P7" s="140">
        <f t="shared" si="0"/>
        <v>452799.39999999997</v>
      </c>
      <c r="Q7" s="140">
        <f t="shared" si="0"/>
        <v>366529.2</v>
      </c>
      <c r="R7" s="141">
        <f t="shared" si="0"/>
        <v>373697.30000000005</v>
      </c>
      <c r="S7" s="139">
        <f t="shared" si="0"/>
        <v>340196.1</v>
      </c>
      <c r="T7" s="140">
        <f t="shared" si="0"/>
        <v>344703.39999999997</v>
      </c>
      <c r="U7" s="140">
        <f t="shared" si="0"/>
        <v>383376.97</v>
      </c>
      <c r="V7" s="141">
        <f t="shared" si="0"/>
        <v>434296.3</v>
      </c>
      <c r="W7" s="137">
        <f t="shared" si="0"/>
        <v>521635.30000000005</v>
      </c>
      <c r="X7" s="574">
        <f>X8+X9+X10+X11</f>
        <v>549633.09</v>
      </c>
      <c r="Y7" s="137">
        <f t="shared" si="0"/>
        <v>0</v>
      </c>
      <c r="Z7" s="137">
        <f t="shared" si="0"/>
        <v>0</v>
      </c>
    </row>
    <row r="8" spans="1:33" ht="39.950000000000003" customHeight="1">
      <c r="B8" s="422" t="s">
        <v>74</v>
      </c>
      <c r="C8" s="142">
        <v>51210.84</v>
      </c>
      <c r="D8" s="143">
        <v>53414.46</v>
      </c>
      <c r="E8" s="143">
        <v>52741.58</v>
      </c>
      <c r="F8" s="143">
        <v>43039.19</v>
      </c>
      <c r="G8" s="142">
        <v>35141.24</v>
      </c>
      <c r="H8" s="144">
        <v>59474.42</v>
      </c>
      <c r="I8" s="144">
        <v>64765.14</v>
      </c>
      <c r="J8" s="145">
        <v>79621.36</v>
      </c>
      <c r="K8" s="146">
        <f>113850.04+180889.73</f>
        <v>294739.77</v>
      </c>
      <c r="L8" s="146">
        <f>128005.97+194632.24</f>
        <v>322638.20999999996</v>
      </c>
      <c r="M8" s="146">
        <f>133379.3+184240.15</f>
        <v>317619.44999999995</v>
      </c>
      <c r="N8" s="146">
        <v>357374.3</v>
      </c>
      <c r="O8" s="147">
        <v>365533.8</v>
      </c>
      <c r="P8" s="146">
        <v>395209.7</v>
      </c>
      <c r="Q8" s="146">
        <v>314645.3</v>
      </c>
      <c r="R8" s="145">
        <v>320053.7</v>
      </c>
      <c r="S8" s="147">
        <v>281086</v>
      </c>
      <c r="T8" s="146">
        <v>273637.59999999998</v>
      </c>
      <c r="U8" s="146">
        <v>321329.34999999998</v>
      </c>
      <c r="V8" s="145">
        <v>374388.5</v>
      </c>
      <c r="W8" s="148">
        <v>455236.21</v>
      </c>
      <c r="X8" s="148">
        <v>480262.37</v>
      </c>
      <c r="Y8" s="146"/>
      <c r="Z8" s="146"/>
    </row>
    <row r="9" spans="1:33" ht="39.950000000000003" customHeight="1">
      <c r="B9" s="423" t="s">
        <v>75</v>
      </c>
      <c r="C9" s="149"/>
      <c r="D9" s="150"/>
      <c r="E9" s="150"/>
      <c r="F9" s="150"/>
      <c r="G9" s="149"/>
      <c r="H9" s="144"/>
      <c r="I9" s="144"/>
      <c r="J9" s="151"/>
      <c r="K9" s="144">
        <v>12730.54</v>
      </c>
      <c r="L9" s="144">
        <v>13418.02</v>
      </c>
      <c r="M9" s="144">
        <v>19407.8</v>
      </c>
      <c r="N9" s="144">
        <v>24096.5</v>
      </c>
      <c r="O9" s="152">
        <v>31697.4</v>
      </c>
      <c r="P9" s="144">
        <v>34884.1</v>
      </c>
      <c r="Q9" s="144">
        <v>30042</v>
      </c>
      <c r="R9" s="151">
        <v>32653.4</v>
      </c>
      <c r="S9" s="152">
        <v>37559.800000000003</v>
      </c>
      <c r="T9" s="144">
        <v>36427</v>
      </c>
      <c r="U9" s="144">
        <v>38810.68</v>
      </c>
      <c r="V9" s="151">
        <v>39957.300000000003</v>
      </c>
      <c r="W9" s="153">
        <v>43255.58</v>
      </c>
      <c r="X9" s="575">
        <v>45395.519999999997</v>
      </c>
      <c r="Y9" s="144"/>
      <c r="Z9" s="144"/>
    </row>
    <row r="10" spans="1:33" ht="39.950000000000003" customHeight="1">
      <c r="B10" s="423" t="s">
        <v>76</v>
      </c>
      <c r="C10" s="149"/>
      <c r="D10" s="150"/>
      <c r="E10" s="150"/>
      <c r="F10" s="150"/>
      <c r="G10" s="149"/>
      <c r="H10" s="144"/>
      <c r="I10" s="144"/>
      <c r="J10" s="151"/>
      <c r="K10" s="144">
        <v>6882.62</v>
      </c>
      <c r="L10" s="144">
        <v>7900.07</v>
      </c>
      <c r="M10" s="144">
        <v>8273.2199999999993</v>
      </c>
      <c r="N10" s="144">
        <v>8186.8</v>
      </c>
      <c r="O10" s="152">
        <v>9610.4</v>
      </c>
      <c r="P10" s="144">
        <v>9682</v>
      </c>
      <c r="Q10" s="144">
        <v>8922.4</v>
      </c>
      <c r="R10" s="151">
        <v>9537.2999999999993</v>
      </c>
      <c r="S10" s="152">
        <v>9619.5</v>
      </c>
      <c r="T10" s="144">
        <v>23368.6</v>
      </c>
      <c r="U10" s="144">
        <v>9895.34</v>
      </c>
      <c r="V10" s="151">
        <v>6260.4</v>
      </c>
      <c r="W10" s="153">
        <v>7057.3</v>
      </c>
      <c r="X10" s="575">
        <v>6943.5</v>
      </c>
      <c r="Y10" s="144"/>
      <c r="Z10" s="144"/>
    </row>
    <row r="11" spans="1:33" ht="39.950000000000003" customHeight="1">
      <c r="B11" s="423" t="s">
        <v>77</v>
      </c>
      <c r="C11" s="149">
        <v>2514.48</v>
      </c>
      <c r="D11" s="150">
        <v>4018.97</v>
      </c>
      <c r="E11" s="150">
        <v>2624.44</v>
      </c>
      <c r="F11" s="150">
        <v>3123.03</v>
      </c>
      <c r="G11" s="149">
        <v>1419.26</v>
      </c>
      <c r="H11" s="144">
        <v>1687.95</v>
      </c>
      <c r="I11" s="144">
        <v>2026.82</v>
      </c>
      <c r="J11" s="154">
        <v>3064.5</v>
      </c>
      <c r="K11" s="155">
        <f>2366.25+2095.36</f>
        <v>4461.6100000000006</v>
      </c>
      <c r="L11" s="155">
        <f>4970.96+2990.17</f>
        <v>7961.13</v>
      </c>
      <c r="M11" s="155">
        <f>5584.7+2815.42</f>
        <v>8400.119999999999</v>
      </c>
      <c r="N11" s="155">
        <v>8600.7000000000007</v>
      </c>
      <c r="O11" s="156">
        <v>11918</v>
      </c>
      <c r="P11" s="155">
        <v>13023.6</v>
      </c>
      <c r="Q11" s="155">
        <v>12919.5</v>
      </c>
      <c r="R11" s="154">
        <v>11452.9</v>
      </c>
      <c r="S11" s="156">
        <v>11930.8</v>
      </c>
      <c r="T11" s="155">
        <v>11270.2</v>
      </c>
      <c r="U11" s="155">
        <v>13341.6</v>
      </c>
      <c r="V11" s="154">
        <v>13690.1</v>
      </c>
      <c r="W11" s="153">
        <v>16086.21</v>
      </c>
      <c r="X11" s="575">
        <v>17031.7</v>
      </c>
      <c r="Y11" s="155"/>
      <c r="Z11" s="155"/>
    </row>
    <row r="12" spans="1:33" ht="39.950000000000003" customHeight="1">
      <c r="B12" s="421" t="s">
        <v>78</v>
      </c>
      <c r="C12" s="136">
        <f>C13+C14</f>
        <v>85279.97</v>
      </c>
      <c r="D12" s="137">
        <f t="shared" ref="D12:Z12" si="1">D13+D14</f>
        <v>209764.43000000002</v>
      </c>
      <c r="E12" s="137">
        <f t="shared" si="1"/>
        <v>244954.14</v>
      </c>
      <c r="F12" s="137">
        <f t="shared" si="1"/>
        <v>263033.40000000002</v>
      </c>
      <c r="G12" s="136">
        <f t="shared" si="1"/>
        <v>292106.02</v>
      </c>
      <c r="H12" s="137">
        <f t="shared" si="1"/>
        <v>330813.32999999996</v>
      </c>
      <c r="I12" s="137">
        <f t="shared" si="1"/>
        <v>376906.66</v>
      </c>
      <c r="J12" s="138">
        <f t="shared" si="1"/>
        <v>391268.21</v>
      </c>
      <c r="K12" s="137">
        <f t="shared" si="1"/>
        <v>554549.16</v>
      </c>
      <c r="L12" s="137">
        <f t="shared" si="1"/>
        <v>669083.6</v>
      </c>
      <c r="M12" s="137">
        <f t="shared" si="1"/>
        <v>780741.35</v>
      </c>
      <c r="N12" s="137">
        <f t="shared" si="1"/>
        <v>898953.5</v>
      </c>
      <c r="O12" s="136">
        <f t="shared" si="1"/>
        <v>1006378.1</v>
      </c>
      <c r="P12" s="137">
        <f t="shared" si="1"/>
        <v>1139112.4000000001</v>
      </c>
      <c r="Q12" s="137">
        <f t="shared" si="1"/>
        <v>1205967.5</v>
      </c>
      <c r="R12" s="138">
        <f t="shared" si="1"/>
        <v>1471121.0999999999</v>
      </c>
      <c r="S12" s="136">
        <f t="shared" si="1"/>
        <v>1630990.3</v>
      </c>
      <c r="T12" s="137">
        <f t="shared" si="1"/>
        <v>1837059.9</v>
      </c>
      <c r="U12" s="137">
        <f t="shared" si="1"/>
        <v>1842839.26</v>
      </c>
      <c r="V12" s="138">
        <f t="shared" si="1"/>
        <v>1915424.8</v>
      </c>
      <c r="W12" s="137">
        <f t="shared" si="1"/>
        <v>2021229.69</v>
      </c>
      <c r="X12" s="574">
        <f>X13+X14</f>
        <v>2236437.12</v>
      </c>
      <c r="Y12" s="137">
        <f t="shared" si="1"/>
        <v>0</v>
      </c>
      <c r="Z12" s="137">
        <f t="shared" si="1"/>
        <v>0</v>
      </c>
    </row>
    <row r="13" spans="1:33" ht="39.950000000000003" customHeight="1">
      <c r="B13" s="423" t="s">
        <v>79</v>
      </c>
      <c r="C13" s="149">
        <v>85161.41</v>
      </c>
      <c r="D13" s="150">
        <v>209642.64</v>
      </c>
      <c r="E13" s="150">
        <v>244954.14</v>
      </c>
      <c r="F13" s="150">
        <v>263033.40000000002</v>
      </c>
      <c r="G13" s="149">
        <v>288110</v>
      </c>
      <c r="H13" s="144">
        <v>326812.92</v>
      </c>
      <c r="I13" s="144">
        <v>371353.92</v>
      </c>
      <c r="J13" s="145">
        <v>384192.07</v>
      </c>
      <c r="K13" s="146">
        <f>384083.18+139905.36</f>
        <v>523988.54</v>
      </c>
      <c r="L13" s="146">
        <f>459535.33+152590.27</f>
        <v>612125.6</v>
      </c>
      <c r="M13" s="146">
        <f>528258.3+177954.08</f>
        <v>706212.38</v>
      </c>
      <c r="N13" s="146">
        <v>829343</v>
      </c>
      <c r="O13" s="147">
        <v>918051.7</v>
      </c>
      <c r="P13" s="146">
        <v>1060109.3</v>
      </c>
      <c r="Q13" s="146">
        <v>1124678.2</v>
      </c>
      <c r="R13" s="145">
        <v>1361309.9</v>
      </c>
      <c r="S13" s="147">
        <v>1526875.3</v>
      </c>
      <c r="T13" s="146">
        <v>1727820.9</v>
      </c>
      <c r="U13" s="146">
        <v>1729028.6</v>
      </c>
      <c r="V13" s="145">
        <v>1748929.6</v>
      </c>
      <c r="W13" s="148">
        <v>1852519.02</v>
      </c>
      <c r="X13" s="148">
        <v>2066706.66</v>
      </c>
      <c r="Y13" s="146"/>
      <c r="Z13" s="146"/>
    </row>
    <row r="14" spans="1:33" ht="39.950000000000003" customHeight="1">
      <c r="B14" s="423" t="s">
        <v>80</v>
      </c>
      <c r="C14" s="149">
        <v>118.56</v>
      </c>
      <c r="D14" s="150">
        <v>121.79</v>
      </c>
      <c r="E14" s="150"/>
      <c r="F14" s="150"/>
      <c r="G14" s="149">
        <v>3996.02</v>
      </c>
      <c r="H14" s="144">
        <v>4000.41</v>
      </c>
      <c r="I14" s="144">
        <v>5552.74</v>
      </c>
      <c r="J14" s="145">
        <v>7076.14</v>
      </c>
      <c r="K14" s="146">
        <f>17326.55+13234.07</f>
        <v>30560.62</v>
      </c>
      <c r="L14" s="146">
        <f>39092.01+17865.99</f>
        <v>56958</v>
      </c>
      <c r="M14" s="146">
        <f>46423.5+28105.47</f>
        <v>74528.97</v>
      </c>
      <c r="N14" s="146">
        <v>69610.5</v>
      </c>
      <c r="O14" s="147">
        <v>88326.399999999994</v>
      </c>
      <c r="P14" s="146">
        <v>79003.100000000006</v>
      </c>
      <c r="Q14" s="146">
        <v>81289.3</v>
      </c>
      <c r="R14" s="145">
        <v>109811.2</v>
      </c>
      <c r="S14" s="147">
        <v>104115</v>
      </c>
      <c r="T14" s="146">
        <v>109239</v>
      </c>
      <c r="U14" s="146">
        <v>113810.66</v>
      </c>
      <c r="V14" s="145">
        <v>166495.20000000001</v>
      </c>
      <c r="W14" s="148">
        <v>168710.67</v>
      </c>
      <c r="X14" s="148">
        <v>169730.46</v>
      </c>
      <c r="Y14" s="146"/>
      <c r="Z14" s="146"/>
    </row>
    <row r="15" spans="1:33" ht="39.950000000000003" customHeight="1">
      <c r="B15" s="421" t="s">
        <v>81</v>
      </c>
      <c r="C15" s="157"/>
      <c r="D15" s="158"/>
      <c r="E15" s="158"/>
      <c r="F15" s="158">
        <v>1070.03</v>
      </c>
      <c r="G15" s="157">
        <v>2210.12</v>
      </c>
      <c r="H15" s="159">
        <v>992.7</v>
      </c>
      <c r="I15" s="159">
        <v>1146.82</v>
      </c>
      <c r="J15" s="160">
        <v>7483.88</v>
      </c>
      <c r="K15" s="161">
        <f>9332.38+21355.06</f>
        <v>30687.440000000002</v>
      </c>
      <c r="L15" s="161">
        <f>9655.08+21239.83</f>
        <v>30894.910000000003</v>
      </c>
      <c r="M15" s="161">
        <f>14208.9+29306.58</f>
        <v>43515.48</v>
      </c>
      <c r="N15" s="161">
        <v>50730.2</v>
      </c>
      <c r="O15" s="162">
        <v>52656.7</v>
      </c>
      <c r="P15" s="161">
        <v>57224.4</v>
      </c>
      <c r="Q15" s="161">
        <v>69324.3</v>
      </c>
      <c r="R15" s="160">
        <v>74888.3</v>
      </c>
      <c r="S15" s="162">
        <v>75573.600000000006</v>
      </c>
      <c r="T15" s="161">
        <v>71532.3</v>
      </c>
      <c r="U15" s="161">
        <v>82679.72</v>
      </c>
      <c r="V15" s="160">
        <v>72869.100000000006</v>
      </c>
      <c r="W15" s="163">
        <v>81667.53</v>
      </c>
      <c r="X15" s="163">
        <v>77063.740000000005</v>
      </c>
      <c r="Y15" s="161"/>
      <c r="Z15" s="161"/>
    </row>
    <row r="16" spans="1:33" ht="39.950000000000003" customHeight="1">
      <c r="B16" s="421" t="s">
        <v>82</v>
      </c>
      <c r="C16" s="136">
        <f>C17+C18</f>
        <v>75311.78</v>
      </c>
      <c r="D16" s="137">
        <f t="shared" ref="D16:Z16" si="2">D17+D18</f>
        <v>86798.92</v>
      </c>
      <c r="E16" s="137">
        <f t="shared" si="2"/>
        <v>99221.41</v>
      </c>
      <c r="F16" s="137">
        <f t="shared" si="2"/>
        <v>150301.51</v>
      </c>
      <c r="G16" s="136">
        <f t="shared" si="2"/>
        <v>182182.87</v>
      </c>
      <c r="H16" s="137">
        <f t="shared" si="2"/>
        <v>179359.38</v>
      </c>
      <c r="I16" s="137">
        <f t="shared" si="2"/>
        <v>222657.93</v>
      </c>
      <c r="J16" s="138">
        <f t="shared" si="2"/>
        <v>254668.1</v>
      </c>
      <c r="K16" s="137">
        <f t="shared" si="2"/>
        <v>451336.83</v>
      </c>
      <c r="L16" s="137">
        <f t="shared" si="2"/>
        <v>509566.28</v>
      </c>
      <c r="M16" s="137">
        <f t="shared" si="2"/>
        <v>421817.26</v>
      </c>
      <c r="N16" s="137">
        <f t="shared" si="2"/>
        <v>496139.5</v>
      </c>
      <c r="O16" s="136">
        <f t="shared" si="2"/>
        <v>401587.39999999997</v>
      </c>
      <c r="P16" s="137">
        <f t="shared" si="2"/>
        <v>390846.6</v>
      </c>
      <c r="Q16" s="137">
        <f t="shared" si="2"/>
        <v>398524.1</v>
      </c>
      <c r="R16" s="138">
        <f t="shared" si="2"/>
        <v>319434.90000000002</v>
      </c>
      <c r="S16" s="136">
        <f t="shared" si="2"/>
        <v>287802.8</v>
      </c>
      <c r="T16" s="137">
        <f t="shared" si="2"/>
        <v>279847.8</v>
      </c>
      <c r="U16" s="137">
        <f t="shared" si="2"/>
        <v>418325.74</v>
      </c>
      <c r="V16" s="138">
        <f t="shared" si="2"/>
        <v>503101.6</v>
      </c>
      <c r="W16" s="137">
        <f t="shared" si="2"/>
        <v>522291.77999999997</v>
      </c>
      <c r="X16" s="574">
        <f>X17+X18</f>
        <v>413906.16000000003</v>
      </c>
      <c r="Y16" s="137">
        <f t="shared" si="2"/>
        <v>0</v>
      </c>
      <c r="Z16" s="137">
        <f t="shared" si="2"/>
        <v>0</v>
      </c>
      <c r="AA16" s="43"/>
    </row>
    <row r="17" spans="1:26" ht="39.950000000000003" customHeight="1">
      <c r="B17" s="423" t="s">
        <v>83</v>
      </c>
      <c r="C17" s="149">
        <v>75311.78</v>
      </c>
      <c r="D17" s="150">
        <v>86798.92</v>
      </c>
      <c r="E17" s="150">
        <v>99221.41</v>
      </c>
      <c r="F17" s="150">
        <v>150301.51</v>
      </c>
      <c r="G17" s="149">
        <v>182182.87</v>
      </c>
      <c r="H17" s="144">
        <v>179359.38</v>
      </c>
      <c r="I17" s="144">
        <v>222657.93</v>
      </c>
      <c r="J17" s="154">
        <v>254668.1</v>
      </c>
      <c r="K17" s="155">
        <f>201668.4+241459.35</f>
        <v>443127.75</v>
      </c>
      <c r="L17" s="155">
        <f>236045.11+265171.15</f>
        <v>501216.26</v>
      </c>
      <c r="M17" s="155">
        <f>187393+227360.25</f>
        <v>414753.25</v>
      </c>
      <c r="N17" s="155">
        <v>488783.8</v>
      </c>
      <c r="O17" s="156">
        <v>399387.6</v>
      </c>
      <c r="P17" s="155">
        <v>390657.8</v>
      </c>
      <c r="Q17" s="155">
        <v>398398.1</v>
      </c>
      <c r="R17" s="154">
        <v>318799.2</v>
      </c>
      <c r="S17" s="156">
        <v>287762.59999999998</v>
      </c>
      <c r="T17" s="155">
        <v>274997.59999999998</v>
      </c>
      <c r="U17" s="155">
        <v>412986.66</v>
      </c>
      <c r="V17" s="154">
        <v>497920.1</v>
      </c>
      <c r="W17" s="164">
        <v>521710.79</v>
      </c>
      <c r="X17" s="164">
        <f>408577.73+1753.65</f>
        <v>410331.38</v>
      </c>
      <c r="Y17" s="155"/>
      <c r="Z17" s="155"/>
    </row>
    <row r="18" spans="1:26" ht="39.950000000000003" customHeight="1">
      <c r="B18" s="423" t="s">
        <v>84</v>
      </c>
      <c r="C18" s="149"/>
      <c r="D18" s="150"/>
      <c r="E18" s="150"/>
      <c r="F18" s="150"/>
      <c r="G18" s="149"/>
      <c r="H18" s="159"/>
      <c r="I18" s="159"/>
      <c r="J18" s="151"/>
      <c r="K18" s="144">
        <v>8209.08</v>
      </c>
      <c r="L18" s="144">
        <v>8350.02</v>
      </c>
      <c r="M18" s="144">
        <v>7064.01</v>
      </c>
      <c r="N18" s="144">
        <v>7355.7</v>
      </c>
      <c r="O18" s="152">
        <v>2199.8000000000002</v>
      </c>
      <c r="P18" s="144">
        <v>188.8</v>
      </c>
      <c r="Q18" s="144">
        <v>126</v>
      </c>
      <c r="R18" s="151">
        <v>635.70000000000005</v>
      </c>
      <c r="S18" s="152">
        <v>40.200000000000003</v>
      </c>
      <c r="T18" s="144">
        <v>4850.2</v>
      </c>
      <c r="U18" s="144">
        <v>5339.08</v>
      </c>
      <c r="V18" s="151">
        <v>5181.5</v>
      </c>
      <c r="W18" s="165">
        <v>580.99</v>
      </c>
      <c r="X18" s="575">
        <v>3574.78</v>
      </c>
      <c r="Y18" s="144"/>
      <c r="Z18" s="144"/>
    </row>
    <row r="19" spans="1:26" ht="39.950000000000003" customHeight="1">
      <c r="B19" s="424" t="s">
        <v>85</v>
      </c>
      <c r="C19" s="166">
        <v>370</v>
      </c>
      <c r="D19" s="167">
        <v>370</v>
      </c>
      <c r="E19" s="167">
        <v>370</v>
      </c>
      <c r="F19" s="167">
        <v>1400</v>
      </c>
      <c r="G19" s="166">
        <v>378</v>
      </c>
      <c r="H19" s="159">
        <v>1408</v>
      </c>
      <c r="I19" s="159">
        <v>1408</v>
      </c>
      <c r="J19" s="168">
        <v>378</v>
      </c>
      <c r="K19" s="169">
        <f>1408+150714.83</f>
        <v>152122.82999999999</v>
      </c>
      <c r="L19" s="169">
        <f>386+153478.69</f>
        <v>153864.69</v>
      </c>
      <c r="M19" s="169">
        <f>386+162686.49</f>
        <v>163072.49</v>
      </c>
      <c r="N19" s="169">
        <v>171006.2</v>
      </c>
      <c r="O19" s="170">
        <v>171417.5</v>
      </c>
      <c r="P19" s="169">
        <v>178068.8</v>
      </c>
      <c r="Q19" s="169">
        <f>178083.2+0.1</f>
        <v>178083.30000000002</v>
      </c>
      <c r="R19" s="168">
        <v>189710.1</v>
      </c>
      <c r="S19" s="170">
        <f>182129.3-0.1</f>
        <v>182129.19999999998</v>
      </c>
      <c r="T19" s="169">
        <v>171873.3</v>
      </c>
      <c r="U19" s="169">
        <v>179583.05</v>
      </c>
      <c r="V19" s="168">
        <f>188996.3-0.1</f>
        <v>188996.19999999998</v>
      </c>
      <c r="W19" s="171">
        <v>188925.26</v>
      </c>
      <c r="X19" s="171">
        <v>193188.41</v>
      </c>
      <c r="Y19" s="169"/>
      <c r="Z19" s="169"/>
    </row>
    <row r="20" spans="1:26" ht="39.950000000000003" customHeight="1">
      <c r="B20" s="421" t="s">
        <v>86</v>
      </c>
      <c r="C20" s="136">
        <f>C21</f>
        <v>2738.75</v>
      </c>
      <c r="D20" s="137">
        <f t="shared" ref="D20:Z20" si="3">D21</f>
        <v>3055.52</v>
      </c>
      <c r="E20" s="137">
        <f t="shared" si="3"/>
        <v>4418</v>
      </c>
      <c r="F20" s="137">
        <f t="shared" si="3"/>
        <v>7915.14</v>
      </c>
      <c r="G20" s="136">
        <f t="shared" si="3"/>
        <v>6520.8</v>
      </c>
      <c r="H20" s="137">
        <f t="shared" si="3"/>
        <v>15788.9</v>
      </c>
      <c r="I20" s="137">
        <f t="shared" si="3"/>
        <v>11077.48</v>
      </c>
      <c r="J20" s="138">
        <f t="shared" si="3"/>
        <v>7140.44</v>
      </c>
      <c r="K20" s="137">
        <f t="shared" si="3"/>
        <v>165137.22999999998</v>
      </c>
      <c r="L20" s="137">
        <f t="shared" si="3"/>
        <v>57673.83</v>
      </c>
      <c r="M20" s="137">
        <f t="shared" si="3"/>
        <v>67317.990000000005</v>
      </c>
      <c r="N20" s="137">
        <f t="shared" si="3"/>
        <v>12898.6</v>
      </c>
      <c r="O20" s="136">
        <f t="shared" si="3"/>
        <v>28852.6</v>
      </c>
      <c r="P20" s="137">
        <f t="shared" si="3"/>
        <v>26619.200000000001</v>
      </c>
      <c r="Q20" s="137">
        <f t="shared" si="3"/>
        <v>23384</v>
      </c>
      <c r="R20" s="138">
        <f t="shared" si="3"/>
        <v>14631.7</v>
      </c>
      <c r="S20" s="136">
        <f t="shared" si="3"/>
        <v>35476.699999999997</v>
      </c>
      <c r="T20" s="137">
        <f t="shared" si="3"/>
        <v>0</v>
      </c>
      <c r="U20" s="137">
        <f t="shared" si="3"/>
        <v>0</v>
      </c>
      <c r="V20" s="138">
        <f t="shared" si="3"/>
        <v>0</v>
      </c>
      <c r="W20" s="137">
        <f t="shared" si="3"/>
        <v>0</v>
      </c>
      <c r="X20" s="574"/>
      <c r="Y20" s="137">
        <f t="shared" si="3"/>
        <v>0</v>
      </c>
      <c r="Z20" s="137">
        <f t="shared" si="3"/>
        <v>0</v>
      </c>
    </row>
    <row r="21" spans="1:26" ht="39.950000000000003" customHeight="1">
      <c r="B21" s="423" t="s">
        <v>87</v>
      </c>
      <c r="C21" s="149">
        <v>2738.75</v>
      </c>
      <c r="D21" s="150">
        <v>3055.52</v>
      </c>
      <c r="E21" s="150">
        <v>4418</v>
      </c>
      <c r="F21" s="150">
        <v>7915.14</v>
      </c>
      <c r="G21" s="149">
        <v>6520.8</v>
      </c>
      <c r="H21" s="144">
        <v>15788.9</v>
      </c>
      <c r="I21" s="144">
        <v>11077.48</v>
      </c>
      <c r="J21" s="154">
        <v>7140.44</v>
      </c>
      <c r="K21" s="155">
        <f>108537.53+56599.7</f>
        <v>165137.22999999998</v>
      </c>
      <c r="L21" s="155">
        <f>38792.92+18880.91</f>
        <v>57673.83</v>
      </c>
      <c r="M21" s="155">
        <f>47666.3+19651.69</f>
        <v>67317.990000000005</v>
      </c>
      <c r="N21" s="155">
        <v>12898.6</v>
      </c>
      <c r="O21" s="156">
        <v>28852.6</v>
      </c>
      <c r="P21" s="155">
        <v>26619.200000000001</v>
      </c>
      <c r="Q21" s="155">
        <v>23384</v>
      </c>
      <c r="R21" s="154">
        <v>14631.7</v>
      </c>
      <c r="S21" s="156">
        <v>35476.699999999997</v>
      </c>
      <c r="T21" s="155"/>
      <c r="U21" s="155"/>
      <c r="V21" s="154"/>
      <c r="W21" s="155"/>
      <c r="X21" s="164"/>
      <c r="Y21" s="155"/>
      <c r="Z21" s="155"/>
    </row>
    <row r="22" spans="1:26" ht="39.950000000000003" customHeight="1">
      <c r="B22" s="421" t="s">
        <v>88</v>
      </c>
      <c r="C22" s="157">
        <v>893.23</v>
      </c>
      <c r="D22" s="158">
        <v>1576.54</v>
      </c>
      <c r="E22" s="158">
        <v>1131.6099999999999</v>
      </c>
      <c r="F22" s="158">
        <v>1887.49</v>
      </c>
      <c r="G22" s="157">
        <v>3074.11</v>
      </c>
      <c r="H22" s="159">
        <v>2824.13</v>
      </c>
      <c r="I22" s="159">
        <v>4214.5200000000004</v>
      </c>
      <c r="J22" s="168">
        <v>3424.91</v>
      </c>
      <c r="K22" s="169">
        <f>4370.97+4491.78</f>
        <v>8862.75</v>
      </c>
      <c r="L22" s="169">
        <f>2730.82+1846.66</f>
        <v>4577.4800000000005</v>
      </c>
      <c r="M22" s="169">
        <f>3770.8+2074.58</f>
        <v>5845.38</v>
      </c>
      <c r="N22" s="169">
        <v>2214.1999999999998</v>
      </c>
      <c r="O22" s="170">
        <v>5217.1000000000004</v>
      </c>
      <c r="P22" s="169">
        <v>6869.1</v>
      </c>
      <c r="Q22" s="169">
        <v>1633.1</v>
      </c>
      <c r="R22" s="168">
        <v>6897.6</v>
      </c>
      <c r="S22" s="170">
        <v>2380.3000000000002</v>
      </c>
      <c r="T22" s="169">
        <v>33919.1</v>
      </c>
      <c r="U22" s="169">
        <v>30033.32</v>
      </c>
      <c r="V22" s="168">
        <v>35401.599999999999</v>
      </c>
      <c r="W22" s="171">
        <v>46670.47</v>
      </c>
      <c r="X22" s="171">
        <v>51682.64</v>
      </c>
      <c r="Y22" s="169"/>
      <c r="Z22" s="169"/>
    </row>
    <row r="23" spans="1:26" ht="39.950000000000003" customHeight="1" thickBot="1">
      <c r="B23" s="425" t="s">
        <v>14</v>
      </c>
      <c r="C23" s="416">
        <f>C7+C12+C15+C16+C19+C20+C22</f>
        <v>218319.05000000002</v>
      </c>
      <c r="D23" s="417">
        <f t="shared" ref="D23:Z23" si="4">D7+D12+D15+D16+D19+D20+D22</f>
        <v>358998.84</v>
      </c>
      <c r="E23" s="417">
        <f>E7+E12+E15+E16+E19+E20+E22</f>
        <v>405461.18000000005</v>
      </c>
      <c r="F23" s="417">
        <f t="shared" si="4"/>
        <v>471769.79000000004</v>
      </c>
      <c r="G23" s="416">
        <f t="shared" si="4"/>
        <v>523032.42</v>
      </c>
      <c r="H23" s="417">
        <f t="shared" si="4"/>
        <v>592348.81000000006</v>
      </c>
      <c r="I23" s="417">
        <f t="shared" si="4"/>
        <v>684203.37</v>
      </c>
      <c r="J23" s="418">
        <f t="shared" si="4"/>
        <v>747049.4</v>
      </c>
      <c r="K23" s="417">
        <f t="shared" si="4"/>
        <v>1681510.78</v>
      </c>
      <c r="L23" s="417">
        <f t="shared" si="4"/>
        <v>1777578.22</v>
      </c>
      <c r="M23" s="417">
        <f t="shared" si="4"/>
        <v>1836010.5399999998</v>
      </c>
      <c r="N23" s="417">
        <f t="shared" si="4"/>
        <v>2030200.5</v>
      </c>
      <c r="O23" s="416">
        <f t="shared" si="4"/>
        <v>2084869</v>
      </c>
      <c r="P23" s="417">
        <f t="shared" si="4"/>
        <v>2251539.9</v>
      </c>
      <c r="Q23" s="417">
        <f t="shared" si="4"/>
        <v>2243445.5</v>
      </c>
      <c r="R23" s="418">
        <f t="shared" si="4"/>
        <v>2450381.0000000005</v>
      </c>
      <c r="S23" s="416">
        <f t="shared" si="4"/>
        <v>2554549</v>
      </c>
      <c r="T23" s="417">
        <f t="shared" si="4"/>
        <v>2738935.7999999993</v>
      </c>
      <c r="U23" s="417">
        <f t="shared" si="4"/>
        <v>2936838.06</v>
      </c>
      <c r="V23" s="418">
        <f t="shared" si="4"/>
        <v>3150089.6000000006</v>
      </c>
      <c r="W23" s="417">
        <f>W7+W12+W15+W16+W19+W20+W22</f>
        <v>3382420.03</v>
      </c>
      <c r="X23" s="529">
        <f>X7+X12+X15+X16+X19+X20+X22</f>
        <v>3521911.1600000006</v>
      </c>
      <c r="Y23" s="172">
        <f t="shared" si="4"/>
        <v>0</v>
      </c>
      <c r="Z23" s="172">
        <f t="shared" si="4"/>
        <v>0</v>
      </c>
    </row>
    <row r="24" spans="1:26" ht="39.950000000000003" customHeight="1">
      <c r="B24" s="421" t="s">
        <v>89</v>
      </c>
      <c r="C24" s="157">
        <v>192714.93</v>
      </c>
      <c r="D24" s="158">
        <v>323625.86</v>
      </c>
      <c r="E24" s="158">
        <v>365033</v>
      </c>
      <c r="F24" s="158">
        <v>406112.49</v>
      </c>
      <c r="G24" s="157">
        <v>449409.13</v>
      </c>
      <c r="H24" s="159">
        <v>488282.86</v>
      </c>
      <c r="I24" s="159">
        <v>533773.22</v>
      </c>
      <c r="J24" s="173">
        <v>579561.87</v>
      </c>
      <c r="K24" s="159">
        <f>619229.14+822802.41</f>
        <v>1442031.55</v>
      </c>
      <c r="L24" s="159">
        <f>619229.14+841196.73</f>
        <v>1460425.87</v>
      </c>
      <c r="M24" s="159">
        <f>718274.4+851560.95</f>
        <v>1569835.35</v>
      </c>
      <c r="N24" s="159">
        <v>1487905.9</v>
      </c>
      <c r="O24" s="174">
        <v>1534088.7</v>
      </c>
      <c r="P24" s="175">
        <v>1940325.9</v>
      </c>
      <c r="Q24" s="175">
        <v>1788429.3</v>
      </c>
      <c r="R24" s="176">
        <v>1937680.4</v>
      </c>
      <c r="S24" s="177">
        <v>1922673.2</v>
      </c>
      <c r="T24" s="159">
        <v>2196983.9</v>
      </c>
      <c r="U24" s="159">
        <v>2022647.5901375408</v>
      </c>
      <c r="V24" s="173">
        <v>2053651.1</v>
      </c>
      <c r="W24" s="178">
        <v>2711028.7099164752</v>
      </c>
      <c r="X24" s="178">
        <v>2742939.6184664033</v>
      </c>
      <c r="Y24" s="159"/>
      <c r="Z24" s="159"/>
    </row>
    <row r="25" spans="1:26" ht="39.950000000000003" customHeight="1">
      <c r="B25" s="421" t="s">
        <v>154</v>
      </c>
      <c r="C25" s="157">
        <v>25604.12</v>
      </c>
      <c r="D25" s="158">
        <v>35372.980000000003</v>
      </c>
      <c r="E25" s="158">
        <v>40428.639999999999</v>
      </c>
      <c r="F25" s="158">
        <v>65657.3</v>
      </c>
      <c r="G25" s="157">
        <v>73623.289999999994</v>
      </c>
      <c r="H25" s="159">
        <v>104065.95</v>
      </c>
      <c r="I25" s="159">
        <v>150430.15</v>
      </c>
      <c r="J25" s="160">
        <v>167487.53</v>
      </c>
      <c r="K25" s="161">
        <f>223714.16+15765.07</f>
        <v>239479.23</v>
      </c>
      <c r="L25" s="161">
        <f>299985.05+17167.29</f>
        <v>317152.33999999997</v>
      </c>
      <c r="M25" s="161">
        <f>248796.4+17378.79</f>
        <v>266175.19</v>
      </c>
      <c r="N25" s="161">
        <v>542294.6</v>
      </c>
      <c r="O25" s="162">
        <v>550780.30000000005</v>
      </c>
      <c r="P25" s="161">
        <v>311214</v>
      </c>
      <c r="Q25" s="161">
        <v>455016.2</v>
      </c>
      <c r="R25" s="160">
        <v>512700.6</v>
      </c>
      <c r="S25" s="162">
        <v>631875.80000000005</v>
      </c>
      <c r="T25" s="161">
        <v>541951.9</v>
      </c>
      <c r="U25" s="161">
        <v>914190.46986245911</v>
      </c>
      <c r="V25" s="160">
        <v>1096438.5</v>
      </c>
      <c r="W25" s="163">
        <v>671391.3200835248</v>
      </c>
      <c r="X25" s="163">
        <v>778971.5415335967</v>
      </c>
      <c r="Y25" s="161"/>
      <c r="Z25" s="161"/>
    </row>
    <row r="26" spans="1:26" ht="39.950000000000003" customHeight="1" thickBot="1">
      <c r="A26" s="35"/>
      <c r="B26" s="426" t="s">
        <v>26</v>
      </c>
      <c r="C26" s="427">
        <f>C24+C25</f>
        <v>218319.05</v>
      </c>
      <c r="D26" s="428">
        <f t="shared" ref="D26:Z26" si="5">D24+D25</f>
        <v>358998.83999999997</v>
      </c>
      <c r="E26" s="428">
        <f t="shared" si="5"/>
        <v>405461.64</v>
      </c>
      <c r="F26" s="428">
        <f t="shared" si="5"/>
        <v>471769.79</v>
      </c>
      <c r="G26" s="427">
        <f t="shared" si="5"/>
        <v>523032.42</v>
      </c>
      <c r="H26" s="428">
        <f t="shared" si="5"/>
        <v>592348.80999999994</v>
      </c>
      <c r="I26" s="428">
        <f t="shared" si="5"/>
        <v>684203.37</v>
      </c>
      <c r="J26" s="429">
        <f t="shared" si="5"/>
        <v>747049.4</v>
      </c>
      <c r="K26" s="428">
        <f t="shared" si="5"/>
        <v>1681510.78</v>
      </c>
      <c r="L26" s="428">
        <f t="shared" si="5"/>
        <v>1777578.21</v>
      </c>
      <c r="M26" s="428">
        <f t="shared" si="5"/>
        <v>1836010.54</v>
      </c>
      <c r="N26" s="428">
        <f t="shared" si="5"/>
        <v>2030200.5</v>
      </c>
      <c r="O26" s="416">
        <f t="shared" si="5"/>
        <v>2084869</v>
      </c>
      <c r="P26" s="417">
        <f t="shared" si="5"/>
        <v>2251539.9</v>
      </c>
      <c r="Q26" s="417">
        <f t="shared" si="5"/>
        <v>2243445.5</v>
      </c>
      <c r="R26" s="418">
        <f t="shared" si="5"/>
        <v>2450381</v>
      </c>
      <c r="S26" s="416">
        <f t="shared" si="5"/>
        <v>2554549</v>
      </c>
      <c r="T26" s="417">
        <f t="shared" si="5"/>
        <v>2738935.8</v>
      </c>
      <c r="U26" s="417">
        <f t="shared" si="5"/>
        <v>2936838.06</v>
      </c>
      <c r="V26" s="418">
        <f t="shared" si="5"/>
        <v>3150089.6</v>
      </c>
      <c r="W26" s="416">
        <f t="shared" si="5"/>
        <v>3382420.0300000003</v>
      </c>
      <c r="X26" s="529">
        <f>X24+X25</f>
        <v>3521911.16</v>
      </c>
      <c r="Y26" s="179">
        <f t="shared" si="5"/>
        <v>0</v>
      </c>
      <c r="Z26" s="179">
        <f t="shared" si="5"/>
        <v>0</v>
      </c>
    </row>
    <row r="27" spans="1:26" ht="24" customHeight="1" thickTop="1">
      <c r="B27" s="410" t="s">
        <v>90</v>
      </c>
      <c r="C27" s="411"/>
      <c r="D27" s="411"/>
      <c r="E27" s="411"/>
      <c r="F27" s="411"/>
      <c r="G27" s="411"/>
      <c r="H27" s="412">
        <f>H23-H26</f>
        <v>0</v>
      </c>
      <c r="I27" s="412"/>
      <c r="J27" s="412">
        <f>J23-J26</f>
        <v>0</v>
      </c>
      <c r="K27" s="413"/>
      <c r="L27" s="413">
        <f>L23-L26</f>
        <v>1.0000000009313226E-2</v>
      </c>
      <c r="M27" s="413"/>
      <c r="N27" s="413">
        <f>N23-N26</f>
        <v>0</v>
      </c>
      <c r="O27" s="413">
        <f t="shared" ref="O27:Z27" si="6">O23-O26</f>
        <v>0</v>
      </c>
      <c r="P27" s="413">
        <f t="shared" si="6"/>
        <v>0</v>
      </c>
      <c r="Q27" s="413">
        <f t="shared" si="6"/>
        <v>0</v>
      </c>
      <c r="R27" s="413">
        <f t="shared" si="6"/>
        <v>0</v>
      </c>
      <c r="S27" s="413">
        <f t="shared" si="6"/>
        <v>0</v>
      </c>
      <c r="T27" s="413">
        <f t="shared" si="6"/>
        <v>0</v>
      </c>
      <c r="U27" s="413">
        <f t="shared" si="6"/>
        <v>0</v>
      </c>
      <c r="V27" s="413">
        <f t="shared" si="6"/>
        <v>0</v>
      </c>
      <c r="W27" s="413">
        <f t="shared" si="6"/>
        <v>0</v>
      </c>
      <c r="X27" s="413">
        <f t="shared" si="6"/>
        <v>0</v>
      </c>
      <c r="Y27" s="413">
        <f t="shared" si="6"/>
        <v>0</v>
      </c>
      <c r="Z27" s="413">
        <f t="shared" si="6"/>
        <v>0</v>
      </c>
    </row>
    <row r="28" spans="1:26" ht="23.25" customHeight="1">
      <c r="B28" s="576" t="s">
        <v>91</v>
      </c>
      <c r="C28" s="16"/>
      <c r="D28" s="16"/>
    </row>
    <row r="29" spans="1:26" ht="20.25" customHeight="1">
      <c r="V29" s="119" t="s">
        <v>181</v>
      </c>
    </row>
    <row r="30" spans="1:26" ht="26.25">
      <c r="V30" s="119" t="s">
        <v>178</v>
      </c>
    </row>
    <row r="31" spans="1:26" ht="26.25">
      <c r="V31" s="119" t="s">
        <v>179</v>
      </c>
    </row>
    <row r="32" spans="1:26" ht="27" thickBot="1">
      <c r="V32" s="119" t="s">
        <v>180</v>
      </c>
    </row>
    <row r="33" spans="1:22" ht="39.75" thickBot="1">
      <c r="A33" s="14"/>
      <c r="B33" s="3298" t="s">
        <v>4</v>
      </c>
      <c r="C33" s="3286" t="s">
        <v>72</v>
      </c>
      <c r="D33" s="3287"/>
      <c r="E33" s="3287"/>
      <c r="F33" s="3287"/>
      <c r="G33" s="3287"/>
      <c r="H33" s="3287"/>
      <c r="I33" s="3287"/>
      <c r="J33" s="3287"/>
      <c r="K33" s="3287"/>
      <c r="L33" s="3287"/>
      <c r="M33" s="3287"/>
      <c r="N33" s="3287"/>
      <c r="O33" s="3287"/>
      <c r="P33" s="3287"/>
      <c r="Q33" s="3287"/>
      <c r="R33" s="3287"/>
      <c r="S33" s="3287"/>
      <c r="T33" s="3287"/>
      <c r="U33" s="3296"/>
      <c r="V33" s="253">
        <f>20+4+7</f>
        <v>31</v>
      </c>
    </row>
    <row r="34" spans="1:22" ht="39.75" thickBot="1">
      <c r="A34" s="14"/>
      <c r="B34" s="3299"/>
      <c r="C34" s="3263">
        <v>2010</v>
      </c>
      <c r="D34" s="3263"/>
      <c r="E34" s="3263"/>
      <c r="F34" s="3263"/>
      <c r="G34" s="3262">
        <v>2011</v>
      </c>
      <c r="H34" s="3263"/>
      <c r="I34" s="3263"/>
      <c r="J34" s="3264"/>
      <c r="K34" s="3262">
        <v>2012</v>
      </c>
      <c r="L34" s="3263"/>
      <c r="M34" s="3263"/>
      <c r="N34" s="3263"/>
      <c r="O34" s="3262">
        <v>2013</v>
      </c>
      <c r="P34" s="3263"/>
      <c r="Q34" s="3263"/>
      <c r="R34" s="3264"/>
      <c r="S34" s="3262">
        <v>2014</v>
      </c>
      <c r="T34" s="3263"/>
      <c r="U34" s="3263"/>
    </row>
    <row r="35" spans="1:22" ht="39.75" thickBot="1">
      <c r="A35" s="14"/>
      <c r="B35" s="3300"/>
      <c r="C35" s="322" t="s">
        <v>0</v>
      </c>
      <c r="D35" s="379" t="s">
        <v>1</v>
      </c>
      <c r="E35" s="317" t="s">
        <v>2</v>
      </c>
      <c r="F35" s="379" t="s">
        <v>3</v>
      </c>
      <c r="G35" s="321" t="s">
        <v>0</v>
      </c>
      <c r="H35" s="379" t="s">
        <v>1</v>
      </c>
      <c r="I35" s="317" t="s">
        <v>2</v>
      </c>
      <c r="J35" s="380" t="s">
        <v>3</v>
      </c>
      <c r="K35" s="321" t="s">
        <v>0</v>
      </c>
      <c r="L35" s="415" t="s">
        <v>1</v>
      </c>
      <c r="M35" s="322" t="s">
        <v>2</v>
      </c>
      <c r="N35" s="326" t="s">
        <v>3</v>
      </c>
      <c r="O35" s="316" t="s">
        <v>0</v>
      </c>
      <c r="P35" s="379" t="s">
        <v>1</v>
      </c>
      <c r="Q35" s="379" t="s">
        <v>2</v>
      </c>
      <c r="R35" s="318" t="s">
        <v>3</v>
      </c>
      <c r="S35" s="781" t="s">
        <v>0</v>
      </c>
      <c r="T35" s="781" t="s">
        <v>1</v>
      </c>
      <c r="U35" s="781" t="s">
        <v>2</v>
      </c>
    </row>
    <row r="36" spans="1:22" ht="26.25">
      <c r="A36" s="14"/>
      <c r="B36" s="421" t="s">
        <v>73</v>
      </c>
      <c r="C36" s="137">
        <f t="shared" ref="C36:O36" si="7">C37+C38+C39+C40</f>
        <v>318814.53999999998</v>
      </c>
      <c r="D36" s="137">
        <f t="shared" si="7"/>
        <v>351917.43</v>
      </c>
      <c r="E36" s="137">
        <f t="shared" si="7"/>
        <v>353700.58999999991</v>
      </c>
      <c r="F36" s="137">
        <f t="shared" si="7"/>
        <v>398258.3</v>
      </c>
      <c r="G36" s="139">
        <f t="shared" si="7"/>
        <v>418759.60000000003</v>
      </c>
      <c r="H36" s="140">
        <f t="shared" si="7"/>
        <v>452799.39999999997</v>
      </c>
      <c r="I36" s="140">
        <f t="shared" si="7"/>
        <v>366529.2</v>
      </c>
      <c r="J36" s="141">
        <f t="shared" si="7"/>
        <v>373697.30000000005</v>
      </c>
      <c r="K36" s="139">
        <f t="shared" si="7"/>
        <v>340196.1</v>
      </c>
      <c r="L36" s="140">
        <f t="shared" si="7"/>
        <v>344703.39999999997</v>
      </c>
      <c r="M36" s="140">
        <f t="shared" si="7"/>
        <v>383376.97</v>
      </c>
      <c r="N36" s="141">
        <f t="shared" si="7"/>
        <v>434296.3</v>
      </c>
      <c r="O36" s="136">
        <f t="shared" si="7"/>
        <v>521635.30000000005</v>
      </c>
      <c r="P36" s="574">
        <f>P37+P38+P39+P40</f>
        <v>549633.09</v>
      </c>
      <c r="Q36" s="574">
        <f>Q37+Q38+Q39+Q40</f>
        <v>578976.34000000008</v>
      </c>
      <c r="R36" s="814">
        <v>673124.08</v>
      </c>
      <c r="S36" s="819">
        <v>633373.85</v>
      </c>
      <c r="T36" s="819">
        <v>724534.64</v>
      </c>
      <c r="U36" s="819">
        <v>739389.1</v>
      </c>
    </row>
    <row r="37" spans="1:22" ht="26.25">
      <c r="A37" s="14"/>
      <c r="B37" s="422" t="s">
        <v>74</v>
      </c>
      <c r="C37" s="146">
        <f>113850.04+180889.73</f>
        <v>294739.77</v>
      </c>
      <c r="D37" s="146">
        <f>128005.97+194632.24</f>
        <v>322638.20999999996</v>
      </c>
      <c r="E37" s="146">
        <f>133379.3+184240.15</f>
        <v>317619.44999999995</v>
      </c>
      <c r="F37" s="146">
        <v>357374.3</v>
      </c>
      <c r="G37" s="147">
        <v>365533.8</v>
      </c>
      <c r="H37" s="146">
        <v>395209.7</v>
      </c>
      <c r="I37" s="146">
        <v>314645.3</v>
      </c>
      <c r="J37" s="145">
        <v>320053.7</v>
      </c>
      <c r="K37" s="147">
        <v>281086</v>
      </c>
      <c r="L37" s="146">
        <v>273637.59999999998</v>
      </c>
      <c r="M37" s="146">
        <v>321329.34999999998</v>
      </c>
      <c r="N37" s="145">
        <v>374388.5</v>
      </c>
      <c r="O37" s="299">
        <v>455236.21</v>
      </c>
      <c r="P37" s="148">
        <v>480262.37</v>
      </c>
      <c r="Q37" s="148">
        <v>501139.14</v>
      </c>
      <c r="R37" s="815">
        <v>591537.36</v>
      </c>
      <c r="S37" s="820">
        <v>548751.72</v>
      </c>
      <c r="T37" s="820">
        <v>637845.64</v>
      </c>
      <c r="U37" s="820">
        <v>656397</v>
      </c>
    </row>
    <row r="38" spans="1:22" ht="26.25">
      <c r="A38" s="14"/>
      <c r="B38" s="423" t="s">
        <v>75</v>
      </c>
      <c r="C38" s="144">
        <v>12730.54</v>
      </c>
      <c r="D38" s="144">
        <v>13418.02</v>
      </c>
      <c r="E38" s="144">
        <v>19407.8</v>
      </c>
      <c r="F38" s="144">
        <v>24096.5</v>
      </c>
      <c r="G38" s="152">
        <v>31697.4</v>
      </c>
      <c r="H38" s="144">
        <v>34884.1</v>
      </c>
      <c r="I38" s="144">
        <v>30042</v>
      </c>
      <c r="J38" s="151">
        <v>32653.4</v>
      </c>
      <c r="K38" s="152">
        <v>37559.800000000003</v>
      </c>
      <c r="L38" s="144">
        <v>36427</v>
      </c>
      <c r="M38" s="144">
        <v>38810.68</v>
      </c>
      <c r="N38" s="151">
        <v>39957.300000000003</v>
      </c>
      <c r="O38" s="251">
        <v>43255.58</v>
      </c>
      <c r="P38" s="153">
        <v>45395.519999999997</v>
      </c>
      <c r="Q38" s="153">
        <v>48977.04</v>
      </c>
      <c r="R38" s="252">
        <v>52566.98</v>
      </c>
      <c r="S38" s="821">
        <v>53162.68</v>
      </c>
      <c r="T38" s="821">
        <v>55867.47</v>
      </c>
      <c r="U38" s="821">
        <v>54554.9</v>
      </c>
    </row>
    <row r="39" spans="1:22" ht="26.25">
      <c r="A39" s="14"/>
      <c r="B39" s="423" t="s">
        <v>76</v>
      </c>
      <c r="C39" s="144">
        <v>6882.62</v>
      </c>
      <c r="D39" s="144">
        <v>7900.07</v>
      </c>
      <c r="E39" s="144">
        <v>8273.2199999999993</v>
      </c>
      <c r="F39" s="144">
        <v>8186.8</v>
      </c>
      <c r="G39" s="152">
        <v>9610.4</v>
      </c>
      <c r="H39" s="144">
        <v>9682</v>
      </c>
      <c r="I39" s="144">
        <v>8922.4</v>
      </c>
      <c r="J39" s="151">
        <v>9537.2999999999993</v>
      </c>
      <c r="K39" s="152">
        <v>9619.5</v>
      </c>
      <c r="L39" s="144">
        <v>23368.6</v>
      </c>
      <c r="M39" s="144">
        <v>9895.34</v>
      </c>
      <c r="N39" s="151">
        <v>6260.4</v>
      </c>
      <c r="O39" s="251">
        <v>7057.3</v>
      </c>
      <c r="P39" s="153">
        <v>6943.5</v>
      </c>
      <c r="Q39" s="153">
        <v>8019.67</v>
      </c>
      <c r="R39" s="252">
        <v>8078.24</v>
      </c>
      <c r="S39" s="821">
        <v>9350.8799999999992</v>
      </c>
      <c r="T39" s="821">
        <v>9154.7900000000009</v>
      </c>
      <c r="U39" s="821">
        <v>8517.6</v>
      </c>
    </row>
    <row r="40" spans="1:22" ht="26.25">
      <c r="A40" s="14"/>
      <c r="B40" s="423" t="s">
        <v>77</v>
      </c>
      <c r="C40" s="155">
        <f>2366.25+2095.36</f>
        <v>4461.6100000000006</v>
      </c>
      <c r="D40" s="155">
        <f>4970.96+2990.17</f>
        <v>7961.13</v>
      </c>
      <c r="E40" s="155">
        <f>5584.7+2815.42</f>
        <v>8400.119999999999</v>
      </c>
      <c r="F40" s="155">
        <v>8600.7000000000007</v>
      </c>
      <c r="G40" s="156">
        <v>11918</v>
      </c>
      <c r="H40" s="155">
        <v>13023.6</v>
      </c>
      <c r="I40" s="155">
        <v>12919.5</v>
      </c>
      <c r="J40" s="154">
        <v>11452.9</v>
      </c>
      <c r="K40" s="156">
        <v>11930.8</v>
      </c>
      <c r="L40" s="155">
        <v>11270.2</v>
      </c>
      <c r="M40" s="155">
        <v>13341.6</v>
      </c>
      <c r="N40" s="154">
        <v>13690.1</v>
      </c>
      <c r="O40" s="251">
        <v>16086.21</v>
      </c>
      <c r="P40" s="153">
        <v>17031.7</v>
      </c>
      <c r="Q40" s="153">
        <v>20840.490000000002</v>
      </c>
      <c r="R40" s="252">
        <v>20941.5</v>
      </c>
      <c r="S40" s="821">
        <v>22108.57</v>
      </c>
      <c r="T40" s="821">
        <v>21666.74</v>
      </c>
      <c r="U40" s="821">
        <v>19919.7</v>
      </c>
    </row>
    <row r="41" spans="1:22" ht="26.25">
      <c r="A41" s="14"/>
      <c r="B41" s="421" t="s">
        <v>78</v>
      </c>
      <c r="C41" s="137">
        <f t="shared" ref="C41:O41" si="8">C42+C43</f>
        <v>554549.16</v>
      </c>
      <c r="D41" s="137">
        <f t="shared" si="8"/>
        <v>669083.6</v>
      </c>
      <c r="E41" s="137">
        <f t="shared" si="8"/>
        <v>780741.35</v>
      </c>
      <c r="F41" s="137">
        <f t="shared" si="8"/>
        <v>898953.5</v>
      </c>
      <c r="G41" s="136">
        <f t="shared" si="8"/>
        <v>1006378.1</v>
      </c>
      <c r="H41" s="137">
        <f t="shared" si="8"/>
        <v>1139112.4000000001</v>
      </c>
      <c r="I41" s="137">
        <f t="shared" si="8"/>
        <v>1205967.5</v>
      </c>
      <c r="J41" s="138">
        <f t="shared" si="8"/>
        <v>1471121.0999999999</v>
      </c>
      <c r="K41" s="136">
        <f t="shared" si="8"/>
        <v>1630990.3</v>
      </c>
      <c r="L41" s="137">
        <f t="shared" si="8"/>
        <v>1837059.9</v>
      </c>
      <c r="M41" s="137">
        <f t="shared" si="8"/>
        <v>1842839.26</v>
      </c>
      <c r="N41" s="138">
        <f t="shared" si="8"/>
        <v>1915424.8</v>
      </c>
      <c r="O41" s="136">
        <f t="shared" si="8"/>
        <v>2021229.69</v>
      </c>
      <c r="P41" s="574">
        <f>P42+P43</f>
        <v>2236437.12</v>
      </c>
      <c r="Q41" s="574">
        <f>Q42+Q43</f>
        <v>2389099.6800000002</v>
      </c>
      <c r="R41" s="814">
        <v>2594387.19</v>
      </c>
      <c r="S41" s="819">
        <v>2864147.1900000004</v>
      </c>
      <c r="T41" s="819">
        <v>2818268.1799999997</v>
      </c>
      <c r="U41" s="819">
        <v>2944805.2</v>
      </c>
    </row>
    <row r="42" spans="1:22" ht="26.25">
      <c r="A42" s="14"/>
      <c r="B42" s="423" t="s">
        <v>79</v>
      </c>
      <c r="C42" s="146">
        <f>384083.18+139905.36</f>
        <v>523988.54</v>
      </c>
      <c r="D42" s="146">
        <f>459535.33+152590.27</f>
        <v>612125.6</v>
      </c>
      <c r="E42" s="146">
        <f>528258.3+177954.08</f>
        <v>706212.38</v>
      </c>
      <c r="F42" s="146">
        <v>829343</v>
      </c>
      <c r="G42" s="147">
        <v>918051.7</v>
      </c>
      <c r="H42" s="146">
        <v>1060109.3</v>
      </c>
      <c r="I42" s="146">
        <v>1124678.2</v>
      </c>
      <c r="J42" s="145">
        <v>1361309.9</v>
      </c>
      <c r="K42" s="147">
        <v>1526875.3</v>
      </c>
      <c r="L42" s="146">
        <v>1727820.9</v>
      </c>
      <c r="M42" s="146">
        <v>1729028.6</v>
      </c>
      <c r="N42" s="145">
        <v>1748929.6</v>
      </c>
      <c r="O42" s="299">
        <v>1852519.02</v>
      </c>
      <c r="P42" s="148">
        <v>2066706.66</v>
      </c>
      <c r="Q42" s="148">
        <v>2224718.64</v>
      </c>
      <c r="R42" s="815">
        <v>2384277.61</v>
      </c>
      <c r="S42" s="820">
        <v>2668926.0300000003</v>
      </c>
      <c r="T42" s="820">
        <v>2630717.3199999998</v>
      </c>
      <c r="U42" s="820">
        <v>2763979.9</v>
      </c>
    </row>
    <row r="43" spans="1:22" ht="26.25">
      <c r="A43" s="14"/>
      <c r="B43" s="423" t="s">
        <v>80</v>
      </c>
      <c r="C43" s="146">
        <f>17326.55+13234.07</f>
        <v>30560.62</v>
      </c>
      <c r="D43" s="146">
        <f>39092.01+17865.99</f>
        <v>56958</v>
      </c>
      <c r="E43" s="146">
        <f>46423.5+28105.47</f>
        <v>74528.97</v>
      </c>
      <c r="F43" s="146">
        <v>69610.5</v>
      </c>
      <c r="G43" s="147">
        <v>88326.399999999994</v>
      </c>
      <c r="H43" s="146">
        <v>79003.100000000006</v>
      </c>
      <c r="I43" s="146">
        <v>81289.3</v>
      </c>
      <c r="J43" s="145">
        <v>109811.2</v>
      </c>
      <c r="K43" s="147">
        <v>104115</v>
      </c>
      <c r="L43" s="146">
        <v>109239</v>
      </c>
      <c r="M43" s="146">
        <v>113810.66</v>
      </c>
      <c r="N43" s="145">
        <v>166495.20000000001</v>
      </c>
      <c r="O43" s="299">
        <v>168710.67</v>
      </c>
      <c r="P43" s="148">
        <v>169730.46</v>
      </c>
      <c r="Q43" s="148">
        <v>164381.04</v>
      </c>
      <c r="R43" s="815">
        <v>210109.58</v>
      </c>
      <c r="S43" s="820">
        <v>195221.16</v>
      </c>
      <c r="T43" s="820">
        <v>187550.86</v>
      </c>
      <c r="U43" s="820">
        <v>180825.4</v>
      </c>
    </row>
    <row r="44" spans="1:22" ht="26.25">
      <c r="A44" s="14"/>
      <c r="B44" s="421" t="s">
        <v>81</v>
      </c>
      <c r="C44" s="161">
        <f>9332.38+21355.06</f>
        <v>30687.440000000002</v>
      </c>
      <c r="D44" s="161">
        <f>9655.08+21239.83</f>
        <v>30894.910000000003</v>
      </c>
      <c r="E44" s="161">
        <f>14208.9+29306.58</f>
        <v>43515.48</v>
      </c>
      <c r="F44" s="161">
        <v>50730.2</v>
      </c>
      <c r="G44" s="162">
        <v>52656.7</v>
      </c>
      <c r="H44" s="161">
        <v>57224.4</v>
      </c>
      <c r="I44" s="161">
        <v>69324.3</v>
      </c>
      <c r="J44" s="160">
        <v>74888.3</v>
      </c>
      <c r="K44" s="162">
        <v>75573.600000000006</v>
      </c>
      <c r="L44" s="161">
        <v>71532.3</v>
      </c>
      <c r="M44" s="161">
        <v>82679.72</v>
      </c>
      <c r="N44" s="160">
        <v>72869.100000000006</v>
      </c>
      <c r="O44" s="300">
        <v>81667.53</v>
      </c>
      <c r="P44" s="163">
        <v>77063.740000000005</v>
      </c>
      <c r="Q44" s="163">
        <v>77433.27</v>
      </c>
      <c r="R44" s="816">
        <v>80946.38</v>
      </c>
      <c r="S44" s="822">
        <v>79922.880000000005</v>
      </c>
      <c r="T44" s="822">
        <v>82926.23</v>
      </c>
      <c r="U44" s="822">
        <v>96267</v>
      </c>
    </row>
    <row r="45" spans="1:22" ht="26.25">
      <c r="A45" s="14"/>
      <c r="B45" s="421" t="s">
        <v>82</v>
      </c>
      <c r="C45" s="137">
        <f t="shared" ref="C45:O45" si="9">C46+C47</f>
        <v>451336.83</v>
      </c>
      <c r="D45" s="137">
        <f t="shared" si="9"/>
        <v>509566.28</v>
      </c>
      <c r="E45" s="137">
        <f t="shared" si="9"/>
        <v>421817.26</v>
      </c>
      <c r="F45" s="137">
        <f t="shared" si="9"/>
        <v>496139.5</v>
      </c>
      <c r="G45" s="136">
        <f t="shared" si="9"/>
        <v>401587.39999999997</v>
      </c>
      <c r="H45" s="137">
        <f t="shared" si="9"/>
        <v>390846.6</v>
      </c>
      <c r="I45" s="137">
        <f t="shared" si="9"/>
        <v>398524.1</v>
      </c>
      <c r="J45" s="138">
        <f t="shared" si="9"/>
        <v>319434.90000000002</v>
      </c>
      <c r="K45" s="136">
        <f t="shared" si="9"/>
        <v>287802.8</v>
      </c>
      <c r="L45" s="137">
        <f t="shared" si="9"/>
        <v>279847.8</v>
      </c>
      <c r="M45" s="137">
        <f t="shared" si="9"/>
        <v>418325.74</v>
      </c>
      <c r="N45" s="138">
        <f t="shared" si="9"/>
        <v>503101.6</v>
      </c>
      <c r="O45" s="136">
        <f t="shared" si="9"/>
        <v>522291.77999999997</v>
      </c>
      <c r="P45" s="574">
        <f>P46+P47</f>
        <v>413906.16000000003</v>
      </c>
      <c r="Q45" s="574">
        <f>Q46+Q47</f>
        <v>396945</v>
      </c>
      <c r="R45" s="814">
        <v>478014.71</v>
      </c>
      <c r="S45" s="819">
        <v>355491.8</v>
      </c>
      <c r="T45" s="819">
        <v>527923.75</v>
      </c>
      <c r="U45" s="819">
        <v>563965.9</v>
      </c>
    </row>
    <row r="46" spans="1:22" ht="26.25">
      <c r="A46" s="14"/>
      <c r="B46" s="423" t="s">
        <v>83</v>
      </c>
      <c r="C46" s="155">
        <f>201668.4+241459.35</f>
        <v>443127.75</v>
      </c>
      <c r="D46" s="155">
        <f>236045.11+265171.15</f>
        <v>501216.26</v>
      </c>
      <c r="E46" s="155">
        <f>187393+227360.25</f>
        <v>414753.25</v>
      </c>
      <c r="F46" s="155">
        <v>488783.8</v>
      </c>
      <c r="G46" s="156">
        <v>399387.6</v>
      </c>
      <c r="H46" s="155">
        <v>390657.8</v>
      </c>
      <c r="I46" s="155">
        <v>398398.1</v>
      </c>
      <c r="J46" s="154">
        <v>318799.2</v>
      </c>
      <c r="K46" s="156">
        <v>287762.59999999998</v>
      </c>
      <c r="L46" s="155">
        <v>274997.59999999998</v>
      </c>
      <c r="M46" s="155">
        <v>412986.66</v>
      </c>
      <c r="N46" s="154">
        <v>497920.1</v>
      </c>
      <c r="O46" s="811">
        <v>521710.79</v>
      </c>
      <c r="P46" s="164">
        <f>408577.73+1753.65</f>
        <v>410331.38</v>
      </c>
      <c r="Q46" s="164">
        <v>394902.07</v>
      </c>
      <c r="R46" s="817">
        <v>475391.09</v>
      </c>
      <c r="S46" s="823">
        <v>355205.79</v>
      </c>
      <c r="T46" s="823">
        <v>527427.71</v>
      </c>
      <c r="U46" s="823">
        <v>562956.5</v>
      </c>
    </row>
    <row r="47" spans="1:22" ht="26.25">
      <c r="A47" s="14"/>
      <c r="B47" s="423" t="s">
        <v>84</v>
      </c>
      <c r="C47" s="144">
        <v>8209.08</v>
      </c>
      <c r="D47" s="144">
        <v>8350.02</v>
      </c>
      <c r="E47" s="144">
        <v>7064.01</v>
      </c>
      <c r="F47" s="144">
        <v>7355.7</v>
      </c>
      <c r="G47" s="152">
        <v>2199.8000000000002</v>
      </c>
      <c r="H47" s="144">
        <v>188.8</v>
      </c>
      <c r="I47" s="144">
        <v>126</v>
      </c>
      <c r="J47" s="151">
        <v>635.70000000000005</v>
      </c>
      <c r="K47" s="152">
        <v>40.200000000000003</v>
      </c>
      <c r="L47" s="144">
        <v>4850.2</v>
      </c>
      <c r="M47" s="144">
        <v>5339.08</v>
      </c>
      <c r="N47" s="151">
        <v>5181.5</v>
      </c>
      <c r="O47" s="812">
        <v>580.99</v>
      </c>
      <c r="P47" s="153">
        <v>3574.78</v>
      </c>
      <c r="Q47" s="153">
        <v>2042.93</v>
      </c>
      <c r="R47" s="252">
        <v>2623.62</v>
      </c>
      <c r="S47" s="821">
        <v>286.01</v>
      </c>
      <c r="T47" s="821">
        <v>496.04</v>
      </c>
      <c r="U47" s="821">
        <v>1009.4</v>
      </c>
    </row>
    <row r="48" spans="1:22" ht="26.25">
      <c r="A48" s="14"/>
      <c r="B48" s="424" t="s">
        <v>85</v>
      </c>
      <c r="C48" s="169">
        <f>1408+150714.83</f>
        <v>152122.82999999999</v>
      </c>
      <c r="D48" s="169">
        <f>386+153478.69</f>
        <v>153864.69</v>
      </c>
      <c r="E48" s="169">
        <f>386+162686.49</f>
        <v>163072.49</v>
      </c>
      <c r="F48" s="169">
        <v>171006.2</v>
      </c>
      <c r="G48" s="170">
        <v>171417.5</v>
      </c>
      <c r="H48" s="169">
        <v>178068.8</v>
      </c>
      <c r="I48" s="169">
        <f>178083.2+0.1</f>
        <v>178083.30000000002</v>
      </c>
      <c r="J48" s="168">
        <v>189710.1</v>
      </c>
      <c r="K48" s="170">
        <f>182129.3-0.1</f>
        <v>182129.19999999998</v>
      </c>
      <c r="L48" s="169">
        <v>171873.3</v>
      </c>
      <c r="M48" s="169">
        <v>179583.05</v>
      </c>
      <c r="N48" s="168">
        <f>188996.3-0.1</f>
        <v>188996.19999999998</v>
      </c>
      <c r="O48" s="813">
        <v>188925.26</v>
      </c>
      <c r="P48" s="171">
        <v>193188.41</v>
      </c>
      <c r="Q48" s="171">
        <v>195631.42</v>
      </c>
      <c r="R48" s="818">
        <v>193426.71</v>
      </c>
      <c r="S48" s="824">
        <v>228406.39999999999</v>
      </c>
      <c r="T48" s="824">
        <v>228719.19</v>
      </c>
      <c r="U48" s="824">
        <v>204678.1</v>
      </c>
    </row>
    <row r="49" spans="1:21" ht="26.25">
      <c r="A49" s="14"/>
      <c r="B49" s="421" t="s">
        <v>86</v>
      </c>
      <c r="C49" s="137">
        <f t="shared" ref="C49:O49" si="10">C50</f>
        <v>165137.22999999998</v>
      </c>
      <c r="D49" s="137">
        <f t="shared" si="10"/>
        <v>57673.83</v>
      </c>
      <c r="E49" s="137">
        <f t="shared" si="10"/>
        <v>67317.990000000005</v>
      </c>
      <c r="F49" s="137">
        <f t="shared" si="10"/>
        <v>12898.6</v>
      </c>
      <c r="G49" s="136">
        <f t="shared" si="10"/>
        <v>28852.6</v>
      </c>
      <c r="H49" s="137">
        <f t="shared" si="10"/>
        <v>26619.200000000001</v>
      </c>
      <c r="I49" s="137">
        <f t="shared" si="10"/>
        <v>23384</v>
      </c>
      <c r="J49" s="138">
        <f t="shared" si="10"/>
        <v>14631.7</v>
      </c>
      <c r="K49" s="136">
        <f t="shared" si="10"/>
        <v>35476.699999999997</v>
      </c>
      <c r="L49" s="137">
        <f t="shared" si="10"/>
        <v>0</v>
      </c>
      <c r="M49" s="137">
        <f t="shared" si="10"/>
        <v>0</v>
      </c>
      <c r="N49" s="138">
        <f t="shared" si="10"/>
        <v>0</v>
      </c>
      <c r="O49" s="136">
        <f t="shared" si="10"/>
        <v>0</v>
      </c>
      <c r="P49" s="574"/>
      <c r="Q49" s="574"/>
      <c r="R49" s="814"/>
      <c r="S49" s="819">
        <v>0</v>
      </c>
      <c r="T49" s="819">
        <v>0</v>
      </c>
      <c r="U49" s="819"/>
    </row>
    <row r="50" spans="1:21" ht="26.25">
      <c r="A50" s="14"/>
      <c r="B50" s="423" t="s">
        <v>87</v>
      </c>
      <c r="C50" s="155">
        <f>108537.53+56599.7</f>
        <v>165137.22999999998</v>
      </c>
      <c r="D50" s="155">
        <f>38792.92+18880.91</f>
        <v>57673.83</v>
      </c>
      <c r="E50" s="155">
        <f>47666.3+19651.69</f>
        <v>67317.990000000005</v>
      </c>
      <c r="F50" s="155">
        <v>12898.6</v>
      </c>
      <c r="G50" s="156">
        <v>28852.6</v>
      </c>
      <c r="H50" s="155">
        <v>26619.200000000001</v>
      </c>
      <c r="I50" s="155">
        <v>23384</v>
      </c>
      <c r="J50" s="154">
        <v>14631.7</v>
      </c>
      <c r="K50" s="156">
        <v>35476.699999999997</v>
      </c>
      <c r="L50" s="155"/>
      <c r="M50" s="155"/>
      <c r="N50" s="154"/>
      <c r="O50" s="156"/>
      <c r="P50" s="164"/>
      <c r="Q50" s="164"/>
      <c r="R50" s="817"/>
      <c r="S50" s="823"/>
      <c r="T50" s="823"/>
      <c r="U50" s="823"/>
    </row>
    <row r="51" spans="1:21" ht="26.25">
      <c r="A51" s="14"/>
      <c r="B51" s="421" t="s">
        <v>88</v>
      </c>
      <c r="C51" s="169">
        <f>4370.97+4491.78</f>
        <v>8862.75</v>
      </c>
      <c r="D51" s="169">
        <f>2730.82+1846.66</f>
        <v>4577.4800000000005</v>
      </c>
      <c r="E51" s="169">
        <f>3770.8+2074.58</f>
        <v>5845.38</v>
      </c>
      <c r="F51" s="169">
        <v>2214.1999999999998</v>
      </c>
      <c r="G51" s="170">
        <v>5217.1000000000004</v>
      </c>
      <c r="H51" s="169">
        <v>6869.1</v>
      </c>
      <c r="I51" s="169">
        <v>1633.1</v>
      </c>
      <c r="J51" s="168">
        <v>6897.6</v>
      </c>
      <c r="K51" s="170">
        <v>2380.3000000000002</v>
      </c>
      <c r="L51" s="169">
        <v>33919.1</v>
      </c>
      <c r="M51" s="169">
        <v>30033.32</v>
      </c>
      <c r="N51" s="168">
        <v>35401.599999999999</v>
      </c>
      <c r="O51" s="813">
        <v>46670.47</v>
      </c>
      <c r="P51" s="171">
        <v>51682.64</v>
      </c>
      <c r="Q51" s="171">
        <v>66785.8</v>
      </c>
      <c r="R51" s="818">
        <v>38188.239999999998</v>
      </c>
      <c r="S51" s="824">
        <v>46286.85</v>
      </c>
      <c r="T51" s="824">
        <v>36750.950000000004</v>
      </c>
      <c r="U51" s="824">
        <v>42820.5</v>
      </c>
    </row>
    <row r="52" spans="1:21" ht="29.25" thickBot="1">
      <c r="A52" s="14"/>
      <c r="B52" s="425" t="s">
        <v>14</v>
      </c>
      <c r="C52" s="417">
        <f t="shared" ref="C52:N52" si="11">C36+C41+C44+C45+C48+C49+C51</f>
        <v>1681510.78</v>
      </c>
      <c r="D52" s="417">
        <f t="shared" si="11"/>
        <v>1777578.22</v>
      </c>
      <c r="E52" s="417">
        <f t="shared" si="11"/>
        <v>1836010.5399999998</v>
      </c>
      <c r="F52" s="417">
        <f t="shared" si="11"/>
        <v>2030200.5</v>
      </c>
      <c r="G52" s="416">
        <f t="shared" si="11"/>
        <v>2084869</v>
      </c>
      <c r="H52" s="417">
        <f t="shared" si="11"/>
        <v>2251539.9</v>
      </c>
      <c r="I52" s="417">
        <f t="shared" si="11"/>
        <v>2243445.5</v>
      </c>
      <c r="J52" s="418">
        <f t="shared" si="11"/>
        <v>2450381.0000000005</v>
      </c>
      <c r="K52" s="416">
        <f t="shared" si="11"/>
        <v>2554549</v>
      </c>
      <c r="L52" s="417">
        <f t="shared" si="11"/>
        <v>2738935.7999999993</v>
      </c>
      <c r="M52" s="417">
        <f t="shared" si="11"/>
        <v>2936838.06</v>
      </c>
      <c r="N52" s="418">
        <f t="shared" si="11"/>
        <v>3150089.6000000006</v>
      </c>
      <c r="O52" s="416">
        <f>O36+O41+O44+O45+O48+O49+O51</f>
        <v>3382420.03</v>
      </c>
      <c r="P52" s="529">
        <f>P36+P41+P44+P45+P48+P49+P51</f>
        <v>3521911.1600000006</v>
      </c>
      <c r="Q52" s="529">
        <f>Q36+Q41+Q44+Q45+Q48+Q49+Q51</f>
        <v>3704871.5100000002</v>
      </c>
      <c r="R52" s="530">
        <v>4058087.31</v>
      </c>
      <c r="S52" s="825">
        <v>4207628.97</v>
      </c>
      <c r="T52" s="825">
        <v>4419122.9400000004</v>
      </c>
      <c r="U52" s="825">
        <v>4591925.8</v>
      </c>
    </row>
    <row r="53" spans="1:21" ht="26.25">
      <c r="A53" s="14"/>
      <c r="B53" s="421" t="s">
        <v>89</v>
      </c>
      <c r="C53" s="159">
        <f>619229.14+822802.41</f>
        <v>1442031.55</v>
      </c>
      <c r="D53" s="159">
        <f>619229.14+841196.73</f>
        <v>1460425.87</v>
      </c>
      <c r="E53" s="159">
        <f>718274.4+851560.95</f>
        <v>1569835.35</v>
      </c>
      <c r="F53" s="159">
        <v>1487905.9</v>
      </c>
      <c r="G53" s="174">
        <v>1534088.7</v>
      </c>
      <c r="H53" s="175">
        <v>1940325.9</v>
      </c>
      <c r="I53" s="175">
        <v>1788429.3</v>
      </c>
      <c r="J53" s="176">
        <v>1937680.4</v>
      </c>
      <c r="K53" s="177">
        <v>1922673.2</v>
      </c>
      <c r="L53" s="159">
        <v>2196983.9</v>
      </c>
      <c r="M53" s="159">
        <v>2022647.5901375408</v>
      </c>
      <c r="N53" s="173">
        <v>2053651.1</v>
      </c>
      <c r="O53" s="246">
        <v>2711028.7099164752</v>
      </c>
      <c r="P53" s="247">
        <v>2742939.6184664033</v>
      </c>
      <c r="Q53" s="247">
        <v>2382754.3126867772</v>
      </c>
      <c r="R53" s="240">
        <v>3129466.4209192167</v>
      </c>
      <c r="S53" s="826">
        <v>3304563.7943580393</v>
      </c>
      <c r="T53" s="826">
        <v>3358157.9375931029</v>
      </c>
      <c r="U53" s="826">
        <v>3449028.8</v>
      </c>
    </row>
    <row r="54" spans="1:21" ht="26.25">
      <c r="A54" s="14"/>
      <c r="B54" s="421" t="s">
        <v>154</v>
      </c>
      <c r="C54" s="161">
        <f>223714.16+15765.07</f>
        <v>239479.23</v>
      </c>
      <c r="D54" s="161">
        <f>299985.05+17167.29</f>
        <v>317152.33999999997</v>
      </c>
      <c r="E54" s="161">
        <f>248796.4+17378.79</f>
        <v>266175.19</v>
      </c>
      <c r="F54" s="161">
        <v>542294.6</v>
      </c>
      <c r="G54" s="162">
        <v>550780.30000000005</v>
      </c>
      <c r="H54" s="161">
        <v>311214</v>
      </c>
      <c r="I54" s="161">
        <v>455016.2</v>
      </c>
      <c r="J54" s="160">
        <v>512700.6</v>
      </c>
      <c r="K54" s="162">
        <v>631875.80000000005</v>
      </c>
      <c r="L54" s="161">
        <v>541951.9</v>
      </c>
      <c r="M54" s="161">
        <v>914190.46986245911</v>
      </c>
      <c r="N54" s="160">
        <v>1096438.5</v>
      </c>
      <c r="O54" s="300">
        <v>671391.3200835248</v>
      </c>
      <c r="P54" s="163">
        <v>778971.5415335967</v>
      </c>
      <c r="Q54" s="163">
        <v>1322117.1973132223</v>
      </c>
      <c r="R54" s="816">
        <v>928620.88908078335</v>
      </c>
      <c r="S54" s="822">
        <v>903065.15564196138</v>
      </c>
      <c r="T54" s="822">
        <v>1060965.002406897</v>
      </c>
      <c r="U54" s="822">
        <v>1142897</v>
      </c>
    </row>
    <row r="55" spans="1:21" ht="27" thickBot="1">
      <c r="A55" s="14"/>
      <c r="B55" s="426" t="s">
        <v>26</v>
      </c>
      <c r="C55" s="428">
        <f t="shared" ref="C55:O55" si="12">C53+C54</f>
        <v>1681510.78</v>
      </c>
      <c r="D55" s="428">
        <f t="shared" si="12"/>
        <v>1777578.21</v>
      </c>
      <c r="E55" s="428">
        <f t="shared" si="12"/>
        <v>1836010.54</v>
      </c>
      <c r="F55" s="428">
        <f t="shared" si="12"/>
        <v>2030200.5</v>
      </c>
      <c r="G55" s="416">
        <f t="shared" si="12"/>
        <v>2084869</v>
      </c>
      <c r="H55" s="417">
        <f t="shared" si="12"/>
        <v>2251539.9</v>
      </c>
      <c r="I55" s="417">
        <f t="shared" si="12"/>
        <v>2243445.5</v>
      </c>
      <c r="J55" s="418">
        <f t="shared" si="12"/>
        <v>2450381</v>
      </c>
      <c r="K55" s="416">
        <f t="shared" si="12"/>
        <v>2554549</v>
      </c>
      <c r="L55" s="417">
        <f t="shared" si="12"/>
        <v>2738935.8</v>
      </c>
      <c r="M55" s="417">
        <f t="shared" si="12"/>
        <v>2936838.06</v>
      </c>
      <c r="N55" s="418">
        <f t="shared" si="12"/>
        <v>3150089.6</v>
      </c>
      <c r="O55" s="416">
        <f t="shared" si="12"/>
        <v>3382420.0300000003</v>
      </c>
      <c r="P55" s="529">
        <f>P53+P54</f>
        <v>3521911.16</v>
      </c>
      <c r="Q55" s="529">
        <f>Q53+Q54</f>
        <v>3704871.51</v>
      </c>
      <c r="R55" s="530">
        <v>4058087.31</v>
      </c>
      <c r="S55" s="825">
        <v>4207628.9500000011</v>
      </c>
      <c r="T55" s="825">
        <v>4419122.9399999995</v>
      </c>
      <c r="U55" s="825">
        <v>4591925.8</v>
      </c>
    </row>
    <row r="56" spans="1:21" ht="24" thickTop="1">
      <c r="A56" s="14"/>
      <c r="B56" s="410" t="s">
        <v>90</v>
      </c>
    </row>
    <row r="57" spans="1:21" ht="27" customHeight="1">
      <c r="B57" s="576" t="s">
        <v>91</v>
      </c>
    </row>
  </sheetData>
  <mergeCells count="18">
    <mergeCell ref="W5:X5"/>
    <mergeCell ref="S5:V5"/>
    <mergeCell ref="A2:Z2"/>
    <mergeCell ref="B3:Z3"/>
    <mergeCell ref="K4:X4"/>
    <mergeCell ref="O5:R5"/>
    <mergeCell ref="S34:U34"/>
    <mergeCell ref="C33:U33"/>
    <mergeCell ref="B1:N1"/>
    <mergeCell ref="C4:J4"/>
    <mergeCell ref="C5:F5"/>
    <mergeCell ref="G5:J5"/>
    <mergeCell ref="K5:N5"/>
    <mergeCell ref="B33:B35"/>
    <mergeCell ref="C34:F34"/>
    <mergeCell ref="G34:J34"/>
    <mergeCell ref="K34:N34"/>
    <mergeCell ref="O34:R34"/>
  </mergeCells>
  <pageMargins left="0" right="0" top="1" bottom="0.5" header="0" footer="0.25"/>
  <pageSetup scale="27" orientation="landscape" horizontalDpi="300" verticalDpi="300" r:id="rId1"/>
  <headerFooter alignWithMargins="0"/>
  <rowBreaks count="1" manualBreakCount="1">
    <brk id="30" max="23" man="1"/>
  </rowBreaks>
  <colBreaks count="1" manualBreakCount="1">
    <brk id="21" max="56" man="1"/>
  </col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B1:AD87"/>
  <sheetViews>
    <sheetView view="pageBreakPreview" zoomScale="60" zoomScaleNormal="75" workbookViewId="0">
      <pane xSplit="3" ySplit="5" topLeftCell="T51" activePane="bottomRight" state="frozen"/>
      <selection pane="topRight" activeCell="D1" sqref="D1"/>
      <selection pane="bottomLeft" activeCell="A6" sqref="A6"/>
      <selection pane="bottomRight" activeCell="X52" sqref="X52"/>
    </sheetView>
  </sheetViews>
  <sheetFormatPr defaultRowHeight="12.75"/>
  <cols>
    <col min="3" max="3" width="68.7109375" customWidth="1"/>
    <col min="4" max="4" width="29.85546875" hidden="1" customWidth="1"/>
    <col min="5" max="6" width="30.5703125" hidden="1" customWidth="1"/>
    <col min="7" max="7" width="30.28515625" hidden="1" customWidth="1"/>
    <col min="8" max="11" width="32.7109375" hidden="1" customWidth="1"/>
    <col min="12" max="14" width="22.5703125" hidden="1" customWidth="1"/>
    <col min="15" max="15" width="21.85546875" hidden="1" customWidth="1"/>
    <col min="16" max="19" width="22.5703125" hidden="1" customWidth="1"/>
    <col min="20" max="20" width="22.5703125" bestFit="1" customWidth="1"/>
    <col min="21" max="21" width="23.140625" bestFit="1" customWidth="1"/>
    <col min="22" max="22" width="22.5703125" bestFit="1" customWidth="1"/>
    <col min="23" max="23" width="21.85546875" bestFit="1" customWidth="1"/>
    <col min="24" max="24" width="22.5703125" bestFit="1" customWidth="1"/>
    <col min="25" max="25" width="23.140625" bestFit="1" customWidth="1"/>
    <col min="26" max="26" width="22.5703125" bestFit="1" customWidth="1"/>
    <col min="27" max="28" width="21.85546875" bestFit="1" customWidth="1"/>
    <col min="29" max="30" width="28.85546875" customWidth="1"/>
  </cols>
  <sheetData>
    <row r="1" spans="2:30" ht="33.75" customHeight="1" thickBot="1">
      <c r="C1" s="3308"/>
      <c r="D1" s="3308"/>
      <c r="E1" s="3308"/>
      <c r="F1" s="3308"/>
      <c r="G1" s="3308"/>
      <c r="H1" s="3308"/>
      <c r="I1" s="3308"/>
      <c r="J1" s="3308"/>
      <c r="K1" s="3308"/>
    </row>
    <row r="2" spans="2:30" ht="52.5" customHeight="1" thickBot="1">
      <c r="B2" s="1"/>
      <c r="C2" s="3306" t="s">
        <v>188</v>
      </c>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870"/>
      <c r="AD2" s="870"/>
    </row>
    <row r="3" spans="2:30" ht="38.25" customHeight="1" thickBot="1">
      <c r="B3" s="1"/>
      <c r="C3" s="532"/>
      <c r="D3" s="3309">
        <v>2008</v>
      </c>
      <c r="E3" s="3310"/>
      <c r="F3" s="3310"/>
      <c r="G3" s="3311"/>
      <c r="H3" s="3303">
        <v>2009</v>
      </c>
      <c r="I3" s="3304"/>
      <c r="J3" s="3304"/>
      <c r="K3" s="3305"/>
      <c r="L3" s="3309">
        <v>2010</v>
      </c>
      <c r="M3" s="3310"/>
      <c r="N3" s="3310"/>
      <c r="O3" s="3311"/>
      <c r="P3" s="3303">
        <v>2011</v>
      </c>
      <c r="Q3" s="3304"/>
      <c r="R3" s="3304"/>
      <c r="S3" s="3305"/>
      <c r="T3" s="3309">
        <v>2012</v>
      </c>
      <c r="U3" s="3310"/>
      <c r="V3" s="3310"/>
      <c r="W3" s="3311"/>
      <c r="X3" s="3303">
        <v>2013</v>
      </c>
      <c r="Y3" s="3304"/>
      <c r="Z3" s="3304"/>
      <c r="AA3" s="3305"/>
      <c r="AB3" s="3312">
        <v>2014</v>
      </c>
      <c r="AC3" s="3313"/>
      <c r="AD3" s="3313"/>
    </row>
    <row r="4" spans="2:30" ht="24.75" customHeight="1">
      <c r="B4" s="1"/>
      <c r="C4" s="533"/>
      <c r="D4" s="555" t="s">
        <v>0</v>
      </c>
      <c r="E4" s="556" t="s">
        <v>1</v>
      </c>
      <c r="F4" s="556" t="s">
        <v>2</v>
      </c>
      <c r="G4" s="557" t="s">
        <v>3</v>
      </c>
      <c r="H4" s="555" t="s">
        <v>0</v>
      </c>
      <c r="I4" s="556" t="s">
        <v>1</v>
      </c>
      <c r="J4" s="556" t="s">
        <v>2</v>
      </c>
      <c r="K4" s="557" t="s">
        <v>3</v>
      </c>
      <c r="L4" s="555" t="s">
        <v>0</v>
      </c>
      <c r="M4" s="556" t="s">
        <v>1</v>
      </c>
      <c r="N4" s="556" t="s">
        <v>2</v>
      </c>
      <c r="O4" s="557" t="s">
        <v>3</v>
      </c>
      <c r="P4" s="555" t="s">
        <v>0</v>
      </c>
      <c r="Q4" s="556" t="s">
        <v>1</v>
      </c>
      <c r="R4" s="556" t="s">
        <v>2</v>
      </c>
      <c r="S4" s="557" t="s">
        <v>3</v>
      </c>
      <c r="T4" s="555" t="s">
        <v>0</v>
      </c>
      <c r="U4" s="556" t="s">
        <v>1</v>
      </c>
      <c r="V4" s="556" t="s">
        <v>2</v>
      </c>
      <c r="W4" s="557" t="s">
        <v>3</v>
      </c>
      <c r="X4" s="555" t="s">
        <v>0</v>
      </c>
      <c r="Y4" s="558" t="s">
        <v>1</v>
      </c>
      <c r="Z4" s="558" t="s">
        <v>2</v>
      </c>
      <c r="AA4" s="852" t="s">
        <v>3</v>
      </c>
      <c r="AB4" s="555" t="s">
        <v>0</v>
      </c>
      <c r="AC4" s="558" t="s">
        <v>1</v>
      </c>
      <c r="AD4" s="558" t="s">
        <v>2</v>
      </c>
    </row>
    <row r="5" spans="2:30" ht="28.5" customHeight="1">
      <c r="B5" s="1"/>
      <c r="C5" s="534" t="s">
        <v>114</v>
      </c>
      <c r="D5" s="559"/>
      <c r="E5" s="560"/>
      <c r="F5" s="560"/>
      <c r="G5" s="561"/>
      <c r="H5" s="559"/>
      <c r="I5" s="560"/>
      <c r="J5" s="560"/>
      <c r="K5" s="561"/>
      <c r="L5" s="559"/>
      <c r="M5" s="560"/>
      <c r="N5" s="560"/>
      <c r="O5" s="561"/>
      <c r="P5" s="559"/>
      <c r="Q5" s="560"/>
      <c r="R5" s="560"/>
      <c r="S5" s="561"/>
      <c r="T5" s="559"/>
      <c r="U5" s="560"/>
      <c r="V5" s="560"/>
      <c r="W5" s="561"/>
      <c r="X5" s="559"/>
      <c r="Y5" s="562"/>
      <c r="Z5" s="562"/>
      <c r="AA5" s="853"/>
      <c r="AB5" s="559"/>
      <c r="AC5" s="562"/>
      <c r="AD5" s="562"/>
    </row>
    <row r="6" spans="2:30" ht="36" customHeight="1" thickBot="1">
      <c r="B6" s="1"/>
      <c r="C6" s="535" t="s">
        <v>115</v>
      </c>
      <c r="D6" s="563"/>
      <c r="E6" s="564"/>
      <c r="F6" s="564"/>
      <c r="G6" s="565"/>
      <c r="H6" s="563"/>
      <c r="I6" s="564"/>
      <c r="J6" s="564"/>
      <c r="K6" s="565"/>
      <c r="L6" s="563"/>
      <c r="M6" s="564"/>
      <c r="N6" s="564"/>
      <c r="O6" s="565"/>
      <c r="P6" s="563"/>
      <c r="Q6" s="564"/>
      <c r="R6" s="564"/>
      <c r="S6" s="565"/>
      <c r="T6" s="563"/>
      <c r="U6" s="564"/>
      <c r="V6" s="564"/>
      <c r="W6" s="565"/>
      <c r="X6" s="563"/>
      <c r="Y6" s="566"/>
      <c r="Z6" s="566"/>
      <c r="AA6" s="854"/>
      <c r="AB6" s="566"/>
      <c r="AC6" s="566"/>
      <c r="AD6" s="566"/>
    </row>
    <row r="7" spans="2:30" ht="30" customHeight="1" thickTop="1">
      <c r="B7" s="1"/>
      <c r="C7" s="536" t="s">
        <v>5</v>
      </c>
      <c r="D7" s="827">
        <f>D8+D9+D10</f>
        <v>19575.900000000001</v>
      </c>
      <c r="E7" s="126">
        <f t="shared" ref="E7:W7" si="0">E8+E9+E10</f>
        <v>13855.19</v>
      </c>
      <c r="F7" s="126">
        <f t="shared" si="0"/>
        <v>28139.719999999998</v>
      </c>
      <c r="G7" s="828">
        <f t="shared" si="0"/>
        <v>16369.28</v>
      </c>
      <c r="H7" s="827">
        <f t="shared" si="0"/>
        <v>22210.809999999998</v>
      </c>
      <c r="I7" s="126">
        <f t="shared" si="0"/>
        <v>41313.040000000001</v>
      </c>
      <c r="J7" s="126">
        <f t="shared" si="0"/>
        <v>111332.13</v>
      </c>
      <c r="K7" s="828">
        <f t="shared" si="0"/>
        <v>126245.19</v>
      </c>
      <c r="L7" s="827">
        <f t="shared" si="0"/>
        <v>13538.220000000001</v>
      </c>
      <c r="M7" s="126">
        <f t="shared" si="0"/>
        <v>22595.539999999997</v>
      </c>
      <c r="N7" s="126">
        <f t="shared" si="0"/>
        <v>17097.3</v>
      </c>
      <c r="O7" s="828">
        <f t="shared" si="0"/>
        <v>13495.23</v>
      </c>
      <c r="P7" s="827">
        <f t="shared" si="0"/>
        <v>25247.210000000003</v>
      </c>
      <c r="Q7" s="126">
        <f t="shared" si="0"/>
        <v>28836.73</v>
      </c>
      <c r="R7" s="126">
        <f t="shared" si="0"/>
        <v>26849.45</v>
      </c>
      <c r="S7" s="828">
        <f t="shared" si="0"/>
        <v>17958.900000000001</v>
      </c>
      <c r="T7" s="827">
        <f t="shared" si="0"/>
        <v>21598.5</v>
      </c>
      <c r="U7" s="126">
        <f t="shared" si="0"/>
        <v>35314.397000000004</v>
      </c>
      <c r="V7" s="126">
        <f t="shared" si="0"/>
        <v>55717.541000000005</v>
      </c>
      <c r="W7" s="828">
        <f t="shared" si="0"/>
        <v>53714.529000000002</v>
      </c>
      <c r="X7" s="827">
        <v>60407.634280000006</v>
      </c>
      <c r="Y7" s="103">
        <v>48050.548999999999</v>
      </c>
      <c r="Z7" s="103">
        <v>65627.624784</v>
      </c>
      <c r="AA7" s="855">
        <v>115305.72717199998</v>
      </c>
      <c r="AB7" s="103">
        <v>109149.08191200001</v>
      </c>
      <c r="AC7" s="103">
        <v>141088.625356</v>
      </c>
      <c r="AD7" s="103">
        <v>126576.16633499999</v>
      </c>
    </row>
    <row r="8" spans="2:30" ht="24.75" customHeight="1">
      <c r="C8" s="537" t="s">
        <v>23</v>
      </c>
      <c r="D8" s="243">
        <v>2228.5700000000002</v>
      </c>
      <c r="E8" s="830">
        <v>188.62</v>
      </c>
      <c r="F8" s="830">
        <v>4066.98</v>
      </c>
      <c r="G8" s="245">
        <v>3129.67</v>
      </c>
      <c r="H8" s="829">
        <v>2327.4300000000003</v>
      </c>
      <c r="I8" s="830">
        <v>4423.5600000000004</v>
      </c>
      <c r="J8" s="830">
        <v>3367.81</v>
      </c>
      <c r="K8" s="831">
        <v>5435.66</v>
      </c>
      <c r="L8" s="243">
        <v>1313.59</v>
      </c>
      <c r="M8" s="830">
        <v>471.82</v>
      </c>
      <c r="N8" s="830">
        <v>673.53</v>
      </c>
      <c r="O8" s="245">
        <v>59.349999999999994</v>
      </c>
      <c r="P8" s="829">
        <v>650.66000000000008</v>
      </c>
      <c r="Q8" s="830">
        <v>549.09</v>
      </c>
      <c r="R8" s="830">
        <v>638.46</v>
      </c>
      <c r="S8" s="831">
        <v>57.790000000000006</v>
      </c>
      <c r="T8" s="856">
        <v>358</v>
      </c>
      <c r="U8" s="128">
        <v>40.802</v>
      </c>
      <c r="V8" s="830">
        <v>47.515999999999998</v>
      </c>
      <c r="W8" s="245">
        <v>2678.029</v>
      </c>
      <c r="X8" s="856">
        <v>3848.4836249999998</v>
      </c>
      <c r="Y8" s="104">
        <v>355.57600000000002</v>
      </c>
      <c r="Z8" s="104">
        <v>-3.6063510000000001</v>
      </c>
      <c r="AA8" s="857">
        <v>6.1463650000000003</v>
      </c>
      <c r="AB8" s="104">
        <v>3.5000000000000003E-2</v>
      </c>
      <c r="AC8" s="104">
        <v>13.7</v>
      </c>
      <c r="AD8" s="104">
        <v>0</v>
      </c>
    </row>
    <row r="9" spans="2:30" ht="27" customHeight="1">
      <c r="C9" s="538" t="s">
        <v>116</v>
      </c>
      <c r="D9" s="243">
        <v>17347.330000000002</v>
      </c>
      <c r="E9" s="830">
        <v>13666.57</v>
      </c>
      <c r="F9" s="830">
        <v>24072.739999999998</v>
      </c>
      <c r="G9" s="245">
        <v>13239.61</v>
      </c>
      <c r="H9" s="829">
        <v>19562.919999999998</v>
      </c>
      <c r="I9" s="830">
        <v>19314.54</v>
      </c>
      <c r="J9" s="830">
        <v>21996.85</v>
      </c>
      <c r="K9" s="831">
        <v>19892.28</v>
      </c>
      <c r="L9" s="243">
        <v>12224.630000000001</v>
      </c>
      <c r="M9" s="830">
        <v>22123.719999999998</v>
      </c>
      <c r="N9" s="830">
        <v>16423.77</v>
      </c>
      <c r="O9" s="245">
        <v>13435.88</v>
      </c>
      <c r="P9" s="829">
        <v>24596.550000000003</v>
      </c>
      <c r="Q9" s="830">
        <v>28287.64</v>
      </c>
      <c r="R9" s="830">
        <v>26210.99</v>
      </c>
      <c r="S9" s="831">
        <v>17901.11</v>
      </c>
      <c r="T9" s="856">
        <v>21240.5</v>
      </c>
      <c r="U9" s="128">
        <v>35273.595000000001</v>
      </c>
      <c r="V9" s="830">
        <v>55670.025000000001</v>
      </c>
      <c r="W9" s="245">
        <v>51036.5</v>
      </c>
      <c r="X9" s="856">
        <v>56559.150657000006</v>
      </c>
      <c r="Y9" s="104">
        <v>47694.972999999998</v>
      </c>
      <c r="Z9" s="104">
        <v>65631.231134999995</v>
      </c>
      <c r="AA9" s="857">
        <v>115299.580806</v>
      </c>
      <c r="AB9" s="104">
        <v>109149.04691</v>
      </c>
      <c r="AC9" s="104">
        <v>141074.925353</v>
      </c>
      <c r="AD9" s="104">
        <v>126576.16633099999</v>
      </c>
    </row>
    <row r="10" spans="2:30" ht="28.5" customHeight="1">
      <c r="C10" s="538" t="s">
        <v>117</v>
      </c>
      <c r="D10" s="243">
        <v>0</v>
      </c>
      <c r="E10" s="830">
        <v>0</v>
      </c>
      <c r="F10" s="830">
        <v>0</v>
      </c>
      <c r="G10" s="245">
        <v>0</v>
      </c>
      <c r="H10" s="829">
        <v>320.45999999999998</v>
      </c>
      <c r="I10" s="830">
        <v>17574.939999999999</v>
      </c>
      <c r="J10" s="830">
        <v>85967.47</v>
      </c>
      <c r="K10" s="831">
        <v>100917.25</v>
      </c>
      <c r="L10" s="243">
        <v>0</v>
      </c>
      <c r="M10" s="830">
        <v>0</v>
      </c>
      <c r="N10" s="830">
        <v>0</v>
      </c>
      <c r="O10" s="245">
        <v>0</v>
      </c>
      <c r="P10" s="829">
        <v>0</v>
      </c>
      <c r="Q10" s="830">
        <v>0</v>
      </c>
      <c r="R10" s="830">
        <v>0</v>
      </c>
      <c r="S10" s="831">
        <v>0</v>
      </c>
      <c r="T10" s="856">
        <v>0</v>
      </c>
      <c r="U10" s="126">
        <v>0</v>
      </c>
      <c r="V10" s="830">
        <v>0</v>
      </c>
      <c r="W10" s="245">
        <v>0</v>
      </c>
      <c r="X10" s="856">
        <v>-1.9999999999999999E-6</v>
      </c>
      <c r="Y10" s="103">
        <v>0</v>
      </c>
      <c r="Z10" s="103">
        <v>0</v>
      </c>
      <c r="AA10" s="855">
        <v>9.9999999999999995E-7</v>
      </c>
      <c r="AB10" s="103">
        <v>1.9999999999999999E-6</v>
      </c>
      <c r="AC10" s="103">
        <v>3.0000000000000001E-6</v>
      </c>
      <c r="AD10" s="103">
        <v>3.9999999999999998E-6</v>
      </c>
    </row>
    <row r="11" spans="2:30" ht="24.95" customHeight="1">
      <c r="C11" s="539" t="s">
        <v>118</v>
      </c>
      <c r="D11" s="827">
        <f>D12+D13+D14+D15+D16+D17+D18+D19</f>
        <v>235057.26</v>
      </c>
      <c r="E11" s="126">
        <f t="shared" ref="E11:W11" si="1">E12+E13+E14+E15+E16+E17+E18+E19</f>
        <v>261439.80000000002</v>
      </c>
      <c r="F11" s="126">
        <f t="shared" si="1"/>
        <v>283554.36</v>
      </c>
      <c r="G11" s="828">
        <f t="shared" si="1"/>
        <v>252273.87</v>
      </c>
      <c r="H11" s="827">
        <f t="shared" si="1"/>
        <v>214417.65000000002</v>
      </c>
      <c r="I11" s="126">
        <f t="shared" si="1"/>
        <v>195254.02000000002</v>
      </c>
      <c r="J11" s="126">
        <f t="shared" si="1"/>
        <v>222881</v>
      </c>
      <c r="K11" s="828">
        <f t="shared" si="1"/>
        <v>257096.12</v>
      </c>
      <c r="L11" s="827">
        <f t="shared" si="1"/>
        <v>197039.43</v>
      </c>
      <c r="M11" s="126">
        <f t="shared" si="1"/>
        <v>292124.86</v>
      </c>
      <c r="N11" s="126">
        <f t="shared" si="1"/>
        <v>259116.75</v>
      </c>
      <c r="O11" s="828">
        <f t="shared" si="1"/>
        <v>176625.61</v>
      </c>
      <c r="P11" s="827">
        <f t="shared" si="1"/>
        <v>216658.89</v>
      </c>
      <c r="Q11" s="126">
        <f t="shared" si="1"/>
        <v>223341.93</v>
      </c>
      <c r="R11" s="126">
        <f t="shared" si="1"/>
        <v>192029.02</v>
      </c>
      <c r="S11" s="828">
        <f t="shared" si="1"/>
        <v>183852.41999999998</v>
      </c>
      <c r="T11" s="827">
        <f t="shared" si="1"/>
        <v>204404.90000000002</v>
      </c>
      <c r="U11" s="126">
        <f t="shared" si="1"/>
        <v>173282.67199999999</v>
      </c>
      <c r="V11" s="126">
        <f t="shared" si="1"/>
        <v>277616.04100000003</v>
      </c>
      <c r="W11" s="828">
        <f t="shared" si="1"/>
        <v>218921.17300000001</v>
      </c>
      <c r="X11" s="827">
        <v>121025.85881500001</v>
      </c>
      <c r="Y11" s="103">
        <v>94344.845000000001</v>
      </c>
      <c r="Z11" s="103">
        <v>90918.162101000009</v>
      </c>
      <c r="AA11" s="855">
        <v>166492.75057899999</v>
      </c>
      <c r="AB11" s="103">
        <v>173665.44152599998</v>
      </c>
      <c r="AC11" s="103">
        <v>238023.103466</v>
      </c>
      <c r="AD11" s="103">
        <v>253140.353619</v>
      </c>
    </row>
    <row r="12" spans="2:30" ht="24.95" customHeight="1">
      <c r="C12" s="540" t="s">
        <v>119</v>
      </c>
      <c r="D12" s="243">
        <v>0</v>
      </c>
      <c r="E12" s="830">
        <v>0</v>
      </c>
      <c r="F12" s="830">
        <v>0</v>
      </c>
      <c r="G12" s="245">
        <v>0</v>
      </c>
      <c r="H12" s="829">
        <v>0</v>
      </c>
      <c r="I12" s="830">
        <v>0</v>
      </c>
      <c r="J12" s="830">
        <v>0</v>
      </c>
      <c r="K12" s="831">
        <v>0</v>
      </c>
      <c r="L12" s="243">
        <v>0</v>
      </c>
      <c r="M12" s="830">
        <v>0</v>
      </c>
      <c r="N12" s="830">
        <v>0</v>
      </c>
      <c r="O12" s="245">
        <v>0</v>
      </c>
      <c r="P12" s="829">
        <v>0</v>
      </c>
      <c r="Q12" s="830">
        <v>0</v>
      </c>
      <c r="R12" s="830">
        <v>0</v>
      </c>
      <c r="S12" s="831">
        <v>0</v>
      </c>
      <c r="T12" s="856">
        <v>0</v>
      </c>
      <c r="U12" s="126">
        <v>0</v>
      </c>
      <c r="V12" s="830">
        <v>0</v>
      </c>
      <c r="W12" s="245">
        <v>0</v>
      </c>
      <c r="X12" s="856">
        <v>0</v>
      </c>
      <c r="Y12" s="103"/>
      <c r="Z12" s="103"/>
      <c r="AA12" s="855">
        <v>0</v>
      </c>
      <c r="AB12" s="103">
        <v>0</v>
      </c>
      <c r="AC12" s="103">
        <v>0</v>
      </c>
      <c r="AD12" s="103">
        <v>0</v>
      </c>
    </row>
    <row r="13" spans="2:30" ht="24.95" customHeight="1">
      <c r="C13" s="538" t="s">
        <v>120</v>
      </c>
      <c r="D13" s="243">
        <v>17664.650000000001</v>
      </c>
      <c r="E13" s="830">
        <v>18309.650000000001</v>
      </c>
      <c r="F13" s="830">
        <v>18360.650000000001</v>
      </c>
      <c r="G13" s="245">
        <v>19097.650000000001</v>
      </c>
      <c r="H13" s="829">
        <v>14497.65</v>
      </c>
      <c r="I13" s="830">
        <v>14151.33</v>
      </c>
      <c r="J13" s="830">
        <v>15240.5</v>
      </c>
      <c r="K13" s="831">
        <v>16755.5</v>
      </c>
      <c r="L13" s="243">
        <v>14322.65</v>
      </c>
      <c r="M13" s="830">
        <v>19832.849999999999</v>
      </c>
      <c r="N13" s="830">
        <v>17492.650000000001</v>
      </c>
      <c r="O13" s="245">
        <v>12452.65</v>
      </c>
      <c r="P13" s="829">
        <v>14907.65</v>
      </c>
      <c r="Q13" s="830">
        <v>16726.830000000002</v>
      </c>
      <c r="R13" s="830">
        <v>14151.65</v>
      </c>
      <c r="S13" s="831">
        <v>12527.65</v>
      </c>
      <c r="T13" s="856">
        <v>14982.7</v>
      </c>
      <c r="U13" s="128">
        <v>14891.838</v>
      </c>
      <c r="V13" s="830">
        <v>19720.707000000002</v>
      </c>
      <c r="W13" s="245">
        <v>18237.91</v>
      </c>
      <c r="X13" s="856">
        <v>10038.723700999999</v>
      </c>
      <c r="Y13" s="104">
        <v>6923.7219999999998</v>
      </c>
      <c r="Z13" s="104">
        <v>7155.0010000000002</v>
      </c>
      <c r="AA13" s="857">
        <v>11425.152</v>
      </c>
      <c r="AB13" s="104">
        <v>12927.502</v>
      </c>
      <c r="AC13" s="104">
        <v>17422.652000000002</v>
      </c>
      <c r="AD13" s="104">
        <v>17202.650999999998</v>
      </c>
    </row>
    <row r="14" spans="2:30" ht="24.95" customHeight="1">
      <c r="C14" s="538" t="s">
        <v>121</v>
      </c>
      <c r="D14" s="243">
        <v>8630.7799999999988</v>
      </c>
      <c r="E14" s="830">
        <v>4865.5</v>
      </c>
      <c r="F14" s="830">
        <v>3871.3599999999997</v>
      </c>
      <c r="G14" s="245">
        <v>6353.4299999999994</v>
      </c>
      <c r="H14" s="829">
        <v>1090.01</v>
      </c>
      <c r="I14" s="830">
        <v>4652.25</v>
      </c>
      <c r="J14" s="830">
        <v>4160.0600000000004</v>
      </c>
      <c r="K14" s="831">
        <v>3231.04</v>
      </c>
      <c r="L14" s="243">
        <v>3116.38</v>
      </c>
      <c r="M14" s="830">
        <v>4439.74</v>
      </c>
      <c r="N14" s="830">
        <v>5735.4500000000007</v>
      </c>
      <c r="O14" s="245">
        <v>5704.61</v>
      </c>
      <c r="P14" s="829">
        <v>7590.3899999999994</v>
      </c>
      <c r="Q14" s="830">
        <v>12427.01</v>
      </c>
      <c r="R14" s="830">
        <v>12809.939999999999</v>
      </c>
      <c r="S14" s="831">
        <v>16854.73</v>
      </c>
      <c r="T14" s="856">
        <v>16170</v>
      </c>
      <c r="U14" s="128">
        <v>7861.79</v>
      </c>
      <c r="V14" s="830">
        <v>20652.601999999999</v>
      </c>
      <c r="W14" s="245">
        <v>22767.201000000001</v>
      </c>
      <c r="X14" s="856">
        <v>326.64813200000003</v>
      </c>
      <c r="Y14" s="104">
        <v>100.249</v>
      </c>
      <c r="Z14" s="104">
        <v>0</v>
      </c>
      <c r="AA14" s="857">
        <v>99.999998000000005</v>
      </c>
      <c r="AB14" s="104">
        <v>0</v>
      </c>
      <c r="AC14" s="104">
        <v>0</v>
      </c>
      <c r="AD14" s="104">
        <v>0</v>
      </c>
    </row>
    <row r="15" spans="2:30" ht="24.95" customHeight="1">
      <c r="C15" s="538" t="s">
        <v>122</v>
      </c>
      <c r="D15" s="243">
        <v>67543.490000000005</v>
      </c>
      <c r="E15" s="830">
        <v>77297.64</v>
      </c>
      <c r="F15" s="830">
        <v>77234.399999999994</v>
      </c>
      <c r="G15" s="245">
        <v>62660.159999999996</v>
      </c>
      <c r="H15" s="829">
        <v>55468.47</v>
      </c>
      <c r="I15" s="830">
        <v>42588.86</v>
      </c>
      <c r="J15" s="830">
        <v>50250.22</v>
      </c>
      <c r="K15" s="831">
        <v>48453.36</v>
      </c>
      <c r="L15" s="243">
        <v>37969.380000000005</v>
      </c>
      <c r="M15" s="830">
        <v>45295.58</v>
      </c>
      <c r="N15" s="830">
        <v>37210.19</v>
      </c>
      <c r="O15" s="245">
        <v>34038.520000000004</v>
      </c>
      <c r="P15" s="829">
        <v>32420</v>
      </c>
      <c r="Q15" s="830">
        <v>31029.09</v>
      </c>
      <c r="R15" s="830">
        <v>25844.66</v>
      </c>
      <c r="S15" s="831">
        <v>22087.43</v>
      </c>
      <c r="T15" s="856">
        <v>24366.6</v>
      </c>
      <c r="U15" s="128">
        <v>19749.919999999998</v>
      </c>
      <c r="V15" s="830">
        <v>53381.692999999999</v>
      </c>
      <c r="W15" s="245">
        <v>34421.845000000001</v>
      </c>
      <c r="X15" s="856">
        <v>20185.430616000001</v>
      </c>
      <c r="Y15" s="104">
        <v>15915.145</v>
      </c>
      <c r="Z15" s="104">
        <v>5263.5010240000001</v>
      </c>
      <c r="AA15" s="857">
        <v>20852.651566</v>
      </c>
      <c r="AB15" s="104">
        <v>1601.665647</v>
      </c>
      <c r="AC15" s="104">
        <v>7702.2349999999997</v>
      </c>
      <c r="AD15" s="104">
        <v>2003.8700000000001</v>
      </c>
    </row>
    <row r="16" spans="2:30" ht="24.95" customHeight="1">
      <c r="C16" s="538" t="s">
        <v>123</v>
      </c>
      <c r="D16" s="243">
        <v>27796.309999999998</v>
      </c>
      <c r="E16" s="830">
        <v>28271.77</v>
      </c>
      <c r="F16" s="830">
        <v>36669.17</v>
      </c>
      <c r="G16" s="245">
        <v>22632.400000000001</v>
      </c>
      <c r="H16" s="829">
        <v>30146.23</v>
      </c>
      <c r="I16" s="830">
        <v>19863.54</v>
      </c>
      <c r="J16" s="830">
        <v>27307.34</v>
      </c>
      <c r="K16" s="831">
        <v>34145.800000000003</v>
      </c>
      <c r="L16" s="243">
        <v>20658.150000000001</v>
      </c>
      <c r="M16" s="830">
        <v>38933.33</v>
      </c>
      <c r="N16" s="830">
        <v>37346.270000000004</v>
      </c>
      <c r="O16" s="245">
        <v>21778.15</v>
      </c>
      <c r="P16" s="829">
        <v>39574.29</v>
      </c>
      <c r="Q16" s="830">
        <v>35315.11</v>
      </c>
      <c r="R16" s="830">
        <v>32963.78</v>
      </c>
      <c r="S16" s="831">
        <v>24135.96</v>
      </c>
      <c r="T16" s="856">
        <v>29106.5</v>
      </c>
      <c r="U16" s="128">
        <v>35676.812000000005</v>
      </c>
      <c r="V16" s="830">
        <v>34260.438000000002</v>
      </c>
      <c r="W16" s="245">
        <v>35321.472000000002</v>
      </c>
      <c r="X16" s="856">
        <v>17474.628282999998</v>
      </c>
      <c r="Y16" s="104">
        <v>7228.1689999999999</v>
      </c>
      <c r="Z16" s="104">
        <v>11952.908149999999</v>
      </c>
      <c r="AA16" s="857">
        <v>199.75240600000001</v>
      </c>
      <c r="AB16" s="104">
        <v>0</v>
      </c>
      <c r="AC16" s="104">
        <v>0</v>
      </c>
      <c r="AD16" s="104">
        <v>0</v>
      </c>
    </row>
    <row r="17" spans="3:30" ht="24.95" customHeight="1">
      <c r="C17" s="538" t="s">
        <v>124</v>
      </c>
      <c r="D17" s="243">
        <v>1896.94</v>
      </c>
      <c r="E17" s="830">
        <v>172.97</v>
      </c>
      <c r="F17" s="830">
        <v>176.32</v>
      </c>
      <c r="G17" s="245">
        <v>1333.64</v>
      </c>
      <c r="H17" s="829">
        <v>3833.6</v>
      </c>
      <c r="I17" s="830">
        <v>204.19</v>
      </c>
      <c r="J17" s="830">
        <v>3975.46</v>
      </c>
      <c r="K17" s="831">
        <v>4636.1399999999994</v>
      </c>
      <c r="L17" s="243">
        <v>710.6</v>
      </c>
      <c r="M17" s="830">
        <v>1042.01</v>
      </c>
      <c r="N17" s="830">
        <v>2904.5</v>
      </c>
      <c r="O17" s="245">
        <v>837.68000000000006</v>
      </c>
      <c r="P17" s="829">
        <v>253.41</v>
      </c>
      <c r="Q17" s="830">
        <v>0.68</v>
      </c>
      <c r="R17" s="830">
        <v>1469.48</v>
      </c>
      <c r="S17" s="831">
        <v>1809.3200000000002</v>
      </c>
      <c r="T17" s="856">
        <v>1224.2</v>
      </c>
      <c r="U17" s="128">
        <v>1.7869999999999999</v>
      </c>
      <c r="V17" s="830">
        <v>1712.7360000000001</v>
      </c>
      <c r="W17" s="245">
        <v>1788.289</v>
      </c>
      <c r="X17" s="856">
        <v>0</v>
      </c>
      <c r="Y17" s="104">
        <v>0</v>
      </c>
      <c r="Z17" s="104">
        <v>0</v>
      </c>
      <c r="AA17" s="857">
        <v>0</v>
      </c>
      <c r="AB17" s="104">
        <v>0</v>
      </c>
      <c r="AC17" s="104">
        <v>0</v>
      </c>
      <c r="AD17" s="104">
        <v>0</v>
      </c>
    </row>
    <row r="18" spans="3:30" ht="24.95" customHeight="1">
      <c r="C18" s="538" t="s">
        <v>125</v>
      </c>
      <c r="D18" s="243">
        <v>2476.91</v>
      </c>
      <c r="E18" s="830">
        <v>999.67</v>
      </c>
      <c r="F18" s="830">
        <v>556.97</v>
      </c>
      <c r="G18" s="245">
        <v>2536.1600000000003</v>
      </c>
      <c r="H18" s="829">
        <v>1484.88</v>
      </c>
      <c r="I18" s="830">
        <v>587.83000000000004</v>
      </c>
      <c r="J18" s="830">
        <v>1705.2900000000002</v>
      </c>
      <c r="K18" s="831">
        <v>1790.3999999999999</v>
      </c>
      <c r="L18" s="243">
        <v>2200</v>
      </c>
      <c r="M18" s="830">
        <v>5392.7</v>
      </c>
      <c r="N18" s="830">
        <v>2663.76</v>
      </c>
      <c r="O18" s="245">
        <v>1574.0500000000002</v>
      </c>
      <c r="P18" s="829">
        <v>1606.3200000000002</v>
      </c>
      <c r="Q18" s="830">
        <v>2224.29</v>
      </c>
      <c r="R18" s="830">
        <v>2128.58</v>
      </c>
      <c r="S18" s="831">
        <v>2864.23</v>
      </c>
      <c r="T18" s="856">
        <v>2864.2999999999997</v>
      </c>
      <c r="U18" s="128">
        <v>6.83</v>
      </c>
      <c r="V18" s="830">
        <v>342.29</v>
      </c>
      <c r="W18" s="245">
        <v>0</v>
      </c>
      <c r="X18" s="856">
        <v>0</v>
      </c>
      <c r="Y18" s="104">
        <v>0</v>
      </c>
      <c r="Z18" s="104">
        <v>0</v>
      </c>
      <c r="AA18" s="857">
        <v>0</v>
      </c>
      <c r="AB18" s="104">
        <v>0</v>
      </c>
      <c r="AC18" s="104">
        <v>0</v>
      </c>
      <c r="AD18" s="104">
        <v>0</v>
      </c>
    </row>
    <row r="19" spans="3:30" ht="24.95" customHeight="1">
      <c r="C19" s="538" t="s">
        <v>126</v>
      </c>
      <c r="D19" s="243">
        <v>109048.18</v>
      </c>
      <c r="E19" s="830">
        <v>131522.6</v>
      </c>
      <c r="F19" s="830">
        <v>146685.49</v>
      </c>
      <c r="G19" s="245">
        <v>137660.43</v>
      </c>
      <c r="H19" s="829">
        <v>107896.81</v>
      </c>
      <c r="I19" s="830">
        <v>113206.02</v>
      </c>
      <c r="J19" s="830">
        <v>120242.13</v>
      </c>
      <c r="K19" s="831">
        <v>148083.88</v>
      </c>
      <c r="L19" s="243">
        <v>118062.27</v>
      </c>
      <c r="M19" s="830">
        <v>177188.65</v>
      </c>
      <c r="N19" s="830">
        <v>155763.93</v>
      </c>
      <c r="O19" s="245">
        <v>100239.95000000001</v>
      </c>
      <c r="P19" s="829">
        <v>120306.83</v>
      </c>
      <c r="Q19" s="830">
        <v>125618.92000000001</v>
      </c>
      <c r="R19" s="830">
        <v>102660.93</v>
      </c>
      <c r="S19" s="831">
        <v>103573.1</v>
      </c>
      <c r="T19" s="856">
        <v>115690.6</v>
      </c>
      <c r="U19" s="128">
        <v>95093.694999999992</v>
      </c>
      <c r="V19" s="830">
        <v>147545.57500000001</v>
      </c>
      <c r="W19" s="245">
        <v>106384.45600000001</v>
      </c>
      <c r="X19" s="856">
        <v>73000.428083000006</v>
      </c>
      <c r="Y19" s="104">
        <v>64177.56</v>
      </c>
      <c r="Z19" s="104">
        <v>66546.751927000005</v>
      </c>
      <c r="AA19" s="857">
        <v>133915.194609</v>
      </c>
      <c r="AB19" s="104">
        <v>159136.27387899999</v>
      </c>
      <c r="AC19" s="104">
        <v>212898.21646599998</v>
      </c>
      <c r="AD19" s="104">
        <v>233933.83261899999</v>
      </c>
    </row>
    <row r="20" spans="3:30" ht="24.95" customHeight="1">
      <c r="C20" s="539" t="s">
        <v>127</v>
      </c>
      <c r="D20" s="827">
        <f>D21+D22+D23</f>
        <v>24895.869999999995</v>
      </c>
      <c r="E20" s="126">
        <f t="shared" ref="E20:W20" si="2">E21+E22+E23</f>
        <v>29556.54</v>
      </c>
      <c r="F20" s="126">
        <f t="shared" si="2"/>
        <v>36987.22</v>
      </c>
      <c r="G20" s="828">
        <f t="shared" si="2"/>
        <v>33412.03</v>
      </c>
      <c r="H20" s="827">
        <f t="shared" si="2"/>
        <v>44287.16</v>
      </c>
      <c r="I20" s="126">
        <f t="shared" si="2"/>
        <v>44133.88</v>
      </c>
      <c r="J20" s="126">
        <f t="shared" si="2"/>
        <v>55403.14</v>
      </c>
      <c r="K20" s="828">
        <f t="shared" si="2"/>
        <v>73133.350000000006</v>
      </c>
      <c r="L20" s="827">
        <f t="shared" si="2"/>
        <v>44951.37</v>
      </c>
      <c r="M20" s="126">
        <f t="shared" si="2"/>
        <v>57578.95</v>
      </c>
      <c r="N20" s="126">
        <f t="shared" si="2"/>
        <v>62381.09</v>
      </c>
      <c r="O20" s="828">
        <f t="shared" si="2"/>
        <v>53679.75</v>
      </c>
      <c r="P20" s="827">
        <f t="shared" si="2"/>
        <v>56240.159999999996</v>
      </c>
      <c r="Q20" s="126">
        <f t="shared" si="2"/>
        <v>55920.41</v>
      </c>
      <c r="R20" s="126">
        <f t="shared" si="2"/>
        <v>55783.740000000005</v>
      </c>
      <c r="S20" s="828">
        <f t="shared" si="2"/>
        <v>31290.34</v>
      </c>
      <c r="T20" s="827">
        <f t="shared" si="2"/>
        <v>48903.700000000004</v>
      </c>
      <c r="U20" s="126">
        <f t="shared" si="2"/>
        <v>49334.260999999999</v>
      </c>
      <c r="V20" s="126">
        <f t="shared" si="2"/>
        <v>74296.209000000003</v>
      </c>
      <c r="W20" s="828">
        <f t="shared" si="2"/>
        <v>54539.449000000001</v>
      </c>
      <c r="X20" s="827">
        <v>32869.119183999996</v>
      </c>
      <c r="Y20" s="103">
        <v>27215.702999999998</v>
      </c>
      <c r="Z20" s="103">
        <v>13696.662428</v>
      </c>
      <c r="AA20" s="855">
        <v>12603.133736000002</v>
      </c>
      <c r="AB20" s="103">
        <v>19585.852072000001</v>
      </c>
      <c r="AC20" s="103">
        <v>28646.258999999998</v>
      </c>
      <c r="AD20" s="103">
        <v>25154.142522999999</v>
      </c>
    </row>
    <row r="21" spans="3:30" ht="24.95" customHeight="1">
      <c r="C21" s="538" t="s">
        <v>128</v>
      </c>
      <c r="D21" s="243">
        <v>16981.739999999998</v>
      </c>
      <c r="E21" s="830">
        <v>14937.07</v>
      </c>
      <c r="F21" s="830">
        <v>15970.800000000001</v>
      </c>
      <c r="G21" s="245">
        <v>11071.79</v>
      </c>
      <c r="H21" s="829">
        <v>20711.169999999998</v>
      </c>
      <c r="I21" s="830">
        <v>26864.080000000002</v>
      </c>
      <c r="J21" s="830">
        <v>36489.85</v>
      </c>
      <c r="K21" s="831">
        <v>38813.65</v>
      </c>
      <c r="L21" s="243">
        <v>19291.080000000002</v>
      </c>
      <c r="M21" s="830">
        <v>27900.92</v>
      </c>
      <c r="N21" s="830">
        <v>23273.360000000001</v>
      </c>
      <c r="O21" s="245">
        <v>10345.48</v>
      </c>
      <c r="P21" s="829">
        <v>18175.28</v>
      </c>
      <c r="Q21" s="830">
        <v>16873.39</v>
      </c>
      <c r="R21" s="830">
        <v>13122.52</v>
      </c>
      <c r="S21" s="831">
        <v>15717.3</v>
      </c>
      <c r="T21" s="856">
        <v>21377.9</v>
      </c>
      <c r="U21" s="128">
        <v>8709.2999999999993</v>
      </c>
      <c r="V21" s="830">
        <v>31833.255000000001</v>
      </c>
      <c r="W21" s="245">
        <v>26455.827000000001</v>
      </c>
      <c r="X21" s="856">
        <v>16039.38191</v>
      </c>
      <c r="Y21" s="104">
        <v>18370.849999999999</v>
      </c>
      <c r="Z21" s="104">
        <v>12337.624175999999</v>
      </c>
      <c r="AA21" s="857">
        <v>12521.135324000001</v>
      </c>
      <c r="AB21" s="104">
        <v>19585.852072000001</v>
      </c>
      <c r="AC21" s="104">
        <v>28646.258999999998</v>
      </c>
      <c r="AD21" s="104">
        <v>24162.258679999999</v>
      </c>
    </row>
    <row r="22" spans="3:30" ht="24.95" customHeight="1">
      <c r="C22" s="538" t="s">
        <v>129</v>
      </c>
      <c r="D22" s="243">
        <v>1975.01</v>
      </c>
      <c r="E22" s="830">
        <v>6065.43</v>
      </c>
      <c r="F22" s="830">
        <v>6326.53</v>
      </c>
      <c r="G22" s="245">
        <v>6849.35</v>
      </c>
      <c r="H22" s="829">
        <v>6323.11</v>
      </c>
      <c r="I22" s="830">
        <v>10013.629999999999</v>
      </c>
      <c r="J22" s="830">
        <v>8766.7800000000007</v>
      </c>
      <c r="K22" s="831">
        <v>13729.15</v>
      </c>
      <c r="L22" s="243">
        <v>7183.08</v>
      </c>
      <c r="M22" s="830">
        <v>7813.04</v>
      </c>
      <c r="N22" s="830">
        <v>4374.41</v>
      </c>
      <c r="O22" s="245">
        <v>7159.71</v>
      </c>
      <c r="P22" s="829">
        <v>6699.89</v>
      </c>
      <c r="Q22" s="830">
        <v>737.79</v>
      </c>
      <c r="R22" s="830">
        <v>8338.43</v>
      </c>
      <c r="S22" s="831">
        <v>4442.95</v>
      </c>
      <c r="T22" s="856">
        <v>4714.8999999999996</v>
      </c>
      <c r="U22" s="128">
        <v>3638.4830000000002</v>
      </c>
      <c r="V22" s="830">
        <v>5319.6570000000002</v>
      </c>
      <c r="W22" s="245">
        <v>2967.77</v>
      </c>
      <c r="X22" s="856">
        <v>0</v>
      </c>
      <c r="Y22" s="104">
        <v>0</v>
      </c>
      <c r="Z22" s="104">
        <v>1359.0382520000001</v>
      </c>
      <c r="AA22" s="857">
        <v>0</v>
      </c>
      <c r="AB22" s="104">
        <v>0</v>
      </c>
      <c r="AC22" s="104">
        <v>0</v>
      </c>
      <c r="AD22" s="104">
        <v>0</v>
      </c>
    </row>
    <row r="23" spans="3:30" ht="24.95" customHeight="1">
      <c r="C23" s="541" t="s">
        <v>88</v>
      </c>
      <c r="D23" s="243">
        <v>5939.12</v>
      </c>
      <c r="E23" s="830">
        <v>8554.0399999999991</v>
      </c>
      <c r="F23" s="830">
        <v>14689.89</v>
      </c>
      <c r="G23" s="245">
        <v>15490.89</v>
      </c>
      <c r="H23" s="829">
        <v>17252.88</v>
      </c>
      <c r="I23" s="830">
        <v>7256.17</v>
      </c>
      <c r="J23" s="830">
        <v>10146.51</v>
      </c>
      <c r="K23" s="831">
        <v>20590.550000000003</v>
      </c>
      <c r="L23" s="243">
        <v>18477.21</v>
      </c>
      <c r="M23" s="830">
        <v>21864.989999999998</v>
      </c>
      <c r="N23" s="830">
        <v>34733.32</v>
      </c>
      <c r="O23" s="245">
        <v>36174.559999999998</v>
      </c>
      <c r="P23" s="829">
        <v>31364.989999999998</v>
      </c>
      <c r="Q23" s="830">
        <v>38309.230000000003</v>
      </c>
      <c r="R23" s="830">
        <v>34322.79</v>
      </c>
      <c r="S23" s="831">
        <v>11130.09</v>
      </c>
      <c r="T23" s="856">
        <v>22810.9</v>
      </c>
      <c r="U23" s="128">
        <v>36986.478000000003</v>
      </c>
      <c r="V23" s="830">
        <v>37143.296999999999</v>
      </c>
      <c r="W23" s="245">
        <v>25115.851999999999</v>
      </c>
      <c r="X23" s="856">
        <v>16829.737273999999</v>
      </c>
      <c r="Y23" s="104">
        <v>8844.8529999999992</v>
      </c>
      <c r="Z23" s="104">
        <v>0</v>
      </c>
      <c r="AA23" s="857">
        <v>81.998412000000002</v>
      </c>
      <c r="AB23" s="104">
        <v>0</v>
      </c>
      <c r="AC23" s="104">
        <v>0</v>
      </c>
      <c r="AD23" s="104">
        <v>991.88384299999996</v>
      </c>
    </row>
    <row r="24" spans="3:30" ht="24.95" customHeight="1">
      <c r="C24" s="542" t="s">
        <v>130</v>
      </c>
      <c r="D24" s="827">
        <f>D25+D33+D34+D35+D36</f>
        <v>106430.56</v>
      </c>
      <c r="E24" s="126">
        <f t="shared" ref="E24:W24" si="3">E25+E33+E34+E35+E36</f>
        <v>97425.37999999999</v>
      </c>
      <c r="F24" s="126">
        <f t="shared" si="3"/>
        <v>110889.12</v>
      </c>
      <c r="G24" s="828">
        <f t="shared" si="3"/>
        <v>98699.9</v>
      </c>
      <c r="H24" s="827">
        <f t="shared" si="3"/>
        <v>81708.88</v>
      </c>
      <c r="I24" s="126">
        <f t="shared" si="3"/>
        <v>96220.719999999987</v>
      </c>
      <c r="J24" s="126">
        <f t="shared" si="3"/>
        <v>99276.58</v>
      </c>
      <c r="K24" s="828">
        <f t="shared" si="3"/>
        <v>95648.81</v>
      </c>
      <c r="L24" s="827">
        <f t="shared" si="3"/>
        <v>55207.330000000009</v>
      </c>
      <c r="M24" s="126">
        <f t="shared" si="3"/>
        <v>102831.41</v>
      </c>
      <c r="N24" s="126">
        <f t="shared" si="3"/>
        <v>96124.5</v>
      </c>
      <c r="O24" s="828">
        <f t="shared" si="3"/>
        <v>61448.489999999991</v>
      </c>
      <c r="P24" s="827">
        <f t="shared" si="3"/>
        <v>83695.490000000005</v>
      </c>
      <c r="Q24" s="126">
        <f t="shared" si="3"/>
        <v>106533.19</v>
      </c>
      <c r="R24" s="126">
        <f t="shared" si="3"/>
        <v>96228.4</v>
      </c>
      <c r="S24" s="828">
        <f t="shared" si="3"/>
        <v>93905.540000000008</v>
      </c>
      <c r="T24" s="827">
        <f t="shared" si="3"/>
        <v>106630.99999999999</v>
      </c>
      <c r="U24" s="126">
        <f t="shared" si="3"/>
        <v>70065.993999999992</v>
      </c>
      <c r="V24" s="126">
        <f t="shared" si="3"/>
        <v>145335.91500000001</v>
      </c>
      <c r="W24" s="828">
        <f t="shared" si="3"/>
        <v>100582.95500000002</v>
      </c>
      <c r="X24" s="827">
        <v>32508.930967</v>
      </c>
      <c r="Y24" s="103">
        <v>19966.870000000003</v>
      </c>
      <c r="Z24" s="103">
        <v>60069.098943000005</v>
      </c>
      <c r="AA24" s="855">
        <v>85827.627908000009</v>
      </c>
      <c r="AB24" s="103">
        <v>108331.600339</v>
      </c>
      <c r="AC24" s="103">
        <v>134990.57054300001</v>
      </c>
      <c r="AD24" s="103">
        <v>115350.727373</v>
      </c>
    </row>
    <row r="25" spans="3:30" ht="24.95" customHeight="1">
      <c r="C25" s="543" t="s">
        <v>131</v>
      </c>
      <c r="D25" s="832">
        <f>D26+D27+D28+D29+D30+D31</f>
        <v>69194.39</v>
      </c>
      <c r="E25" s="129">
        <f t="shared" ref="E25:W25" si="4">E26+E27+E28+E29+E30+E31</f>
        <v>68710.83</v>
      </c>
      <c r="F25" s="129">
        <f t="shared" si="4"/>
        <v>58335.359999999993</v>
      </c>
      <c r="G25" s="833">
        <f t="shared" si="4"/>
        <v>65376.57</v>
      </c>
      <c r="H25" s="832">
        <f t="shared" si="4"/>
        <v>53311.890000000007</v>
      </c>
      <c r="I25" s="129">
        <f t="shared" si="4"/>
        <v>55128.829999999994</v>
      </c>
      <c r="J25" s="129">
        <f t="shared" si="4"/>
        <v>53259.25</v>
      </c>
      <c r="K25" s="833">
        <f t="shared" si="4"/>
        <v>49451.14</v>
      </c>
      <c r="L25" s="832">
        <f t="shared" si="4"/>
        <v>33627.160000000003</v>
      </c>
      <c r="M25" s="129">
        <f t="shared" si="4"/>
        <v>54000.270000000004</v>
      </c>
      <c r="N25" s="129">
        <f t="shared" si="4"/>
        <v>64530.78</v>
      </c>
      <c r="O25" s="833">
        <f t="shared" si="4"/>
        <v>35914.429999999993</v>
      </c>
      <c r="P25" s="832">
        <f t="shared" si="4"/>
        <v>52999.3</v>
      </c>
      <c r="Q25" s="129">
        <f t="shared" si="4"/>
        <v>69630.5</v>
      </c>
      <c r="R25" s="129">
        <f t="shared" si="4"/>
        <v>52361.22</v>
      </c>
      <c r="S25" s="833">
        <f t="shared" si="4"/>
        <v>50178.69</v>
      </c>
      <c r="T25" s="832">
        <f t="shared" si="4"/>
        <v>59819.299999999988</v>
      </c>
      <c r="U25" s="129">
        <f t="shared" si="4"/>
        <v>47474.04</v>
      </c>
      <c r="V25" s="129">
        <f t="shared" si="4"/>
        <v>61109.817000000003</v>
      </c>
      <c r="W25" s="833">
        <f t="shared" si="4"/>
        <v>46340.950000000012</v>
      </c>
      <c r="X25" s="832">
        <v>18442.384818999999</v>
      </c>
      <c r="Y25" s="105">
        <v>5768.4290000000001</v>
      </c>
      <c r="Z25" s="105">
        <v>2598.8361880000002</v>
      </c>
      <c r="AA25" s="858">
        <v>3005.582915</v>
      </c>
      <c r="AB25" s="105">
        <v>0</v>
      </c>
      <c r="AC25" s="105">
        <v>31782.006582999998</v>
      </c>
      <c r="AD25" s="105">
        <v>21489.475739000001</v>
      </c>
    </row>
    <row r="26" spans="3:30" ht="24.95" customHeight="1">
      <c r="C26" s="544" t="s">
        <v>132</v>
      </c>
      <c r="D26" s="243">
        <v>19473.34</v>
      </c>
      <c r="E26" s="830">
        <v>14996.69</v>
      </c>
      <c r="F26" s="830">
        <v>7839.45</v>
      </c>
      <c r="G26" s="245">
        <v>16967.72</v>
      </c>
      <c r="H26" s="829">
        <v>304.89999999999998</v>
      </c>
      <c r="I26" s="830">
        <v>5466.1399999999994</v>
      </c>
      <c r="J26" s="830">
        <v>1332.42</v>
      </c>
      <c r="K26" s="831">
        <v>6378.93</v>
      </c>
      <c r="L26" s="243">
        <v>330.6</v>
      </c>
      <c r="M26" s="830">
        <v>919.06000000000006</v>
      </c>
      <c r="N26" s="830">
        <v>4023.63</v>
      </c>
      <c r="O26" s="245">
        <v>940.79</v>
      </c>
      <c r="P26" s="829">
        <v>1826.83</v>
      </c>
      <c r="Q26" s="830">
        <v>7206.3499999999995</v>
      </c>
      <c r="R26" s="830">
        <v>1805.8</v>
      </c>
      <c r="S26" s="831">
        <v>7853.28</v>
      </c>
      <c r="T26" s="856">
        <v>7077.5</v>
      </c>
      <c r="U26" s="128">
        <v>1550.6669999999999</v>
      </c>
      <c r="V26" s="830">
        <v>2203.3240000000001</v>
      </c>
      <c r="W26" s="245">
        <v>1283.55</v>
      </c>
      <c r="X26" s="856">
        <v>0</v>
      </c>
      <c r="Y26" s="104">
        <v>1236.9839999999999</v>
      </c>
      <c r="Z26" s="104">
        <v>1611.3</v>
      </c>
      <c r="AA26" s="857">
        <v>1798.8591350000002</v>
      </c>
      <c r="AB26" s="104">
        <v>0</v>
      </c>
      <c r="AC26" s="104">
        <v>2117.557832</v>
      </c>
      <c r="AD26" s="104">
        <v>10821.334832</v>
      </c>
    </row>
    <row r="27" spans="3:30" ht="24.95" customHeight="1">
      <c r="C27" s="544" t="s">
        <v>133</v>
      </c>
      <c r="D27" s="243">
        <v>0</v>
      </c>
      <c r="E27" s="830">
        <v>0</v>
      </c>
      <c r="F27" s="830">
        <v>0</v>
      </c>
      <c r="G27" s="245">
        <v>0</v>
      </c>
      <c r="H27" s="829">
        <v>0</v>
      </c>
      <c r="I27" s="830">
        <v>0</v>
      </c>
      <c r="J27" s="830">
        <v>0</v>
      </c>
      <c r="K27" s="831">
        <v>0</v>
      </c>
      <c r="L27" s="243">
        <v>0</v>
      </c>
      <c r="M27" s="830">
        <v>0</v>
      </c>
      <c r="N27" s="830">
        <v>0</v>
      </c>
      <c r="O27" s="245">
        <v>0</v>
      </c>
      <c r="P27" s="829">
        <v>76.78</v>
      </c>
      <c r="Q27" s="830">
        <v>488.5</v>
      </c>
      <c r="R27" s="830">
        <v>13</v>
      </c>
      <c r="S27" s="831">
        <v>0</v>
      </c>
      <c r="T27" s="856">
        <v>0</v>
      </c>
      <c r="U27" s="126">
        <v>0</v>
      </c>
      <c r="V27" s="830">
        <v>0</v>
      </c>
      <c r="W27" s="245">
        <v>0</v>
      </c>
      <c r="X27" s="856">
        <v>0</v>
      </c>
      <c r="Y27" s="103">
        <v>0</v>
      </c>
      <c r="Z27" s="103">
        <v>0</v>
      </c>
      <c r="AA27" s="855">
        <v>0</v>
      </c>
      <c r="AB27" s="103">
        <v>0</v>
      </c>
      <c r="AC27" s="103">
        <v>0</v>
      </c>
      <c r="AD27" s="103">
        <v>0</v>
      </c>
    </row>
    <row r="28" spans="3:30" ht="24.95" customHeight="1">
      <c r="C28" s="544" t="s">
        <v>134</v>
      </c>
      <c r="D28" s="243">
        <v>3018.69</v>
      </c>
      <c r="E28" s="830">
        <v>3823.09</v>
      </c>
      <c r="F28" s="830">
        <v>4988.09</v>
      </c>
      <c r="G28" s="245">
        <v>4677.29</v>
      </c>
      <c r="H28" s="829">
        <v>2492.39</v>
      </c>
      <c r="I28" s="830">
        <v>663.61</v>
      </c>
      <c r="J28" s="830">
        <v>4489.54</v>
      </c>
      <c r="K28" s="831">
        <v>4739.5300000000007</v>
      </c>
      <c r="L28" s="243">
        <v>452.84999999999997</v>
      </c>
      <c r="M28" s="830">
        <v>952.72</v>
      </c>
      <c r="N28" s="830">
        <v>2999.8</v>
      </c>
      <c r="O28" s="245">
        <v>860.42</v>
      </c>
      <c r="P28" s="829">
        <v>2499.3999999999996</v>
      </c>
      <c r="Q28" s="830">
        <v>728.45</v>
      </c>
      <c r="R28" s="830">
        <v>809.43000000000006</v>
      </c>
      <c r="S28" s="831">
        <v>315.07</v>
      </c>
      <c r="T28" s="856">
        <v>1517.3</v>
      </c>
      <c r="U28" s="128">
        <v>4585.384</v>
      </c>
      <c r="V28" s="830">
        <v>821.93799999999999</v>
      </c>
      <c r="W28" s="245">
        <v>704.90100000000007</v>
      </c>
      <c r="X28" s="856">
        <v>21.867412999999999</v>
      </c>
      <c r="Y28" s="104">
        <v>17.169</v>
      </c>
      <c r="Z28" s="104">
        <v>127.39700000000001</v>
      </c>
      <c r="AA28" s="857">
        <v>71.164000000000001</v>
      </c>
      <c r="AB28" s="104">
        <v>0</v>
      </c>
      <c r="AC28" s="104">
        <v>0</v>
      </c>
      <c r="AD28" s="104">
        <v>0</v>
      </c>
    </row>
    <row r="29" spans="3:30" ht="24.95" customHeight="1">
      <c r="C29" s="544" t="s">
        <v>135</v>
      </c>
      <c r="D29" s="243">
        <v>32025.670000000002</v>
      </c>
      <c r="E29" s="830">
        <v>37560.090000000004</v>
      </c>
      <c r="F29" s="830">
        <v>32626.41</v>
      </c>
      <c r="G29" s="245">
        <v>33547.03</v>
      </c>
      <c r="H29" s="829">
        <v>34062.980000000003</v>
      </c>
      <c r="I29" s="830">
        <v>35157.269999999997</v>
      </c>
      <c r="J29" s="830">
        <v>31923.47</v>
      </c>
      <c r="K29" s="831">
        <v>27730.77</v>
      </c>
      <c r="L29" s="243">
        <v>28065.030000000002</v>
      </c>
      <c r="M29" s="830">
        <v>41105.660000000003</v>
      </c>
      <c r="N29" s="830">
        <v>39869.5</v>
      </c>
      <c r="O29" s="245">
        <v>25830.32</v>
      </c>
      <c r="P29" s="829">
        <v>35430.89</v>
      </c>
      <c r="Q29" s="830">
        <v>42653.31</v>
      </c>
      <c r="R29" s="830">
        <v>37625.14</v>
      </c>
      <c r="S29" s="831">
        <v>32459.170000000002</v>
      </c>
      <c r="T29" s="856">
        <v>40827.1</v>
      </c>
      <c r="U29" s="128">
        <v>27847.013000000003</v>
      </c>
      <c r="V29" s="830">
        <v>43123.234000000004</v>
      </c>
      <c r="W29" s="245">
        <v>34373.872000000003</v>
      </c>
      <c r="X29" s="856">
        <v>3019.783097</v>
      </c>
      <c r="Y29" s="104">
        <v>1357.5419999999999</v>
      </c>
      <c r="Z29" s="104">
        <v>434.40600000000001</v>
      </c>
      <c r="AA29" s="857">
        <v>739.23378000000002</v>
      </c>
      <c r="AB29" s="104">
        <v>0</v>
      </c>
      <c r="AC29" s="104">
        <v>25790.569507</v>
      </c>
      <c r="AD29" s="104">
        <v>10668.140906999999</v>
      </c>
    </row>
    <row r="30" spans="3:30" ht="24.95" customHeight="1">
      <c r="C30" s="544" t="s">
        <v>136</v>
      </c>
      <c r="D30" s="243">
        <v>5308.02</v>
      </c>
      <c r="E30" s="830">
        <v>3548.06</v>
      </c>
      <c r="F30" s="830">
        <v>3734.99</v>
      </c>
      <c r="G30" s="245">
        <v>3130.51</v>
      </c>
      <c r="H30" s="829">
        <v>985.8</v>
      </c>
      <c r="I30" s="830">
        <v>4474.92</v>
      </c>
      <c r="J30" s="830">
        <v>5452.0599999999995</v>
      </c>
      <c r="K30" s="831">
        <v>3353.21</v>
      </c>
      <c r="L30" s="243">
        <v>978.81</v>
      </c>
      <c r="M30" s="830">
        <v>1734.4</v>
      </c>
      <c r="N30" s="830">
        <v>4252.07</v>
      </c>
      <c r="O30" s="245">
        <v>2472.19</v>
      </c>
      <c r="P30" s="829">
        <v>3166.74</v>
      </c>
      <c r="Q30" s="830">
        <v>4621.49</v>
      </c>
      <c r="R30" s="830">
        <v>1874.04</v>
      </c>
      <c r="S30" s="831">
        <v>896.54</v>
      </c>
      <c r="T30" s="856">
        <v>992.7</v>
      </c>
      <c r="U30" s="128">
        <v>358.77300000000002</v>
      </c>
      <c r="V30" s="830">
        <v>1536.7380000000001</v>
      </c>
      <c r="W30" s="245">
        <v>1721.2639999999999</v>
      </c>
      <c r="X30" s="856">
        <v>0</v>
      </c>
      <c r="Y30" s="104">
        <v>0</v>
      </c>
      <c r="Z30" s="104">
        <v>0</v>
      </c>
      <c r="AA30" s="857">
        <v>0</v>
      </c>
      <c r="AB30" s="104">
        <v>0</v>
      </c>
      <c r="AC30" s="104">
        <v>0</v>
      </c>
      <c r="AD30" s="104">
        <v>0</v>
      </c>
    </row>
    <row r="31" spans="3:30" ht="24.95" customHeight="1">
      <c r="C31" s="544" t="s">
        <v>88</v>
      </c>
      <c r="D31" s="243">
        <v>9368.67</v>
      </c>
      <c r="E31" s="830">
        <v>8782.9</v>
      </c>
      <c r="F31" s="830">
        <v>9146.42</v>
      </c>
      <c r="G31" s="245">
        <v>7054.0199999999995</v>
      </c>
      <c r="H31" s="829">
        <v>15465.82</v>
      </c>
      <c r="I31" s="830">
        <v>9366.89</v>
      </c>
      <c r="J31" s="830">
        <v>10061.76</v>
      </c>
      <c r="K31" s="831">
        <v>7248.7</v>
      </c>
      <c r="L31" s="243">
        <v>3799.87</v>
      </c>
      <c r="M31" s="830">
        <v>9288.43</v>
      </c>
      <c r="N31" s="830">
        <v>13385.78</v>
      </c>
      <c r="O31" s="245">
        <v>5810.7099999999991</v>
      </c>
      <c r="P31" s="829">
        <v>9998.66</v>
      </c>
      <c r="Q31" s="830">
        <v>13932.4</v>
      </c>
      <c r="R31" s="830">
        <v>10233.81</v>
      </c>
      <c r="S31" s="831">
        <v>8654.6299999999992</v>
      </c>
      <c r="T31" s="856">
        <v>9404.7000000000007</v>
      </c>
      <c r="U31" s="128">
        <v>13132.203</v>
      </c>
      <c r="V31" s="830">
        <v>13424.582999999999</v>
      </c>
      <c r="W31" s="245">
        <v>8257.3630000000012</v>
      </c>
      <c r="X31" s="856">
        <v>15400.734308999999</v>
      </c>
      <c r="Y31" s="104">
        <v>3156.7339999999999</v>
      </c>
      <c r="Z31" s="104">
        <v>425.73318799999998</v>
      </c>
      <c r="AA31" s="857">
        <v>396.32599999999996</v>
      </c>
      <c r="AB31" s="104">
        <v>0</v>
      </c>
      <c r="AC31" s="104">
        <v>3873.8792439999997</v>
      </c>
      <c r="AD31" s="104">
        <v>0</v>
      </c>
    </row>
    <row r="32" spans="3:30" ht="24.95" customHeight="1">
      <c r="C32" s="544"/>
      <c r="D32" s="243">
        <v>0</v>
      </c>
      <c r="E32" s="830">
        <v>0</v>
      </c>
      <c r="F32" s="830">
        <v>0</v>
      </c>
      <c r="G32" s="245">
        <v>0</v>
      </c>
      <c r="H32" s="829">
        <v>0</v>
      </c>
      <c r="I32" s="830">
        <v>0</v>
      </c>
      <c r="J32" s="830">
        <v>0</v>
      </c>
      <c r="K32" s="831">
        <v>0</v>
      </c>
      <c r="L32" s="243">
        <v>0</v>
      </c>
      <c r="M32" s="830">
        <v>0</v>
      </c>
      <c r="N32" s="830">
        <v>0</v>
      </c>
      <c r="O32" s="245">
        <v>0</v>
      </c>
      <c r="P32" s="829">
        <v>0</v>
      </c>
      <c r="Q32" s="830">
        <v>0</v>
      </c>
      <c r="R32" s="830">
        <v>0</v>
      </c>
      <c r="S32" s="831">
        <v>0</v>
      </c>
      <c r="T32" s="856">
        <v>0</v>
      </c>
      <c r="U32" s="126">
        <v>0</v>
      </c>
      <c r="V32" s="830">
        <v>0</v>
      </c>
      <c r="W32" s="245">
        <v>0</v>
      </c>
      <c r="X32" s="856">
        <v>0</v>
      </c>
      <c r="Y32" s="103"/>
      <c r="Z32" s="103"/>
      <c r="AA32" s="855">
        <v>0</v>
      </c>
      <c r="AB32" s="103">
        <v>0</v>
      </c>
      <c r="AC32" s="103">
        <v>0</v>
      </c>
      <c r="AD32" s="103">
        <v>0</v>
      </c>
    </row>
    <row r="33" spans="3:30" ht="24.95" customHeight="1">
      <c r="C33" s="545" t="s">
        <v>137</v>
      </c>
      <c r="D33" s="249">
        <v>11201.92</v>
      </c>
      <c r="E33" s="835">
        <v>7375.36</v>
      </c>
      <c r="F33" s="835">
        <v>18317.3</v>
      </c>
      <c r="G33" s="250">
        <v>3949.8</v>
      </c>
      <c r="H33" s="834">
        <v>3920.29</v>
      </c>
      <c r="I33" s="835">
        <v>20084.259999999998</v>
      </c>
      <c r="J33" s="835">
        <v>7232.16</v>
      </c>
      <c r="K33" s="836">
        <v>10316.27</v>
      </c>
      <c r="L33" s="249">
        <v>876.66</v>
      </c>
      <c r="M33" s="835">
        <v>2587.8100000000004</v>
      </c>
      <c r="N33" s="835">
        <v>4798.1900000000005</v>
      </c>
      <c r="O33" s="250">
        <v>3983.3199999999997</v>
      </c>
      <c r="P33" s="834">
        <v>3645.62</v>
      </c>
      <c r="Q33" s="835">
        <v>4000.19</v>
      </c>
      <c r="R33" s="835">
        <v>9512.91</v>
      </c>
      <c r="S33" s="836">
        <v>15748.32</v>
      </c>
      <c r="T33" s="859">
        <v>15479.4</v>
      </c>
      <c r="U33" s="126">
        <v>838.00599999999997</v>
      </c>
      <c r="V33" s="835">
        <v>22623.734</v>
      </c>
      <c r="W33" s="250">
        <v>1853.5340000000001</v>
      </c>
      <c r="X33" s="859">
        <v>32.823121999999998</v>
      </c>
      <c r="Y33" s="103">
        <v>4.2590000000000003</v>
      </c>
      <c r="Z33" s="103">
        <v>0</v>
      </c>
      <c r="AA33" s="855">
        <v>0</v>
      </c>
      <c r="AB33" s="103">
        <v>0</v>
      </c>
      <c r="AC33" s="103">
        <v>4643.8969999999999</v>
      </c>
      <c r="AD33" s="103">
        <v>0</v>
      </c>
    </row>
    <row r="34" spans="3:30" ht="24.95" customHeight="1">
      <c r="C34" s="545" t="s">
        <v>138</v>
      </c>
      <c r="D34" s="249">
        <v>5988.67</v>
      </c>
      <c r="E34" s="835">
        <v>2756.29</v>
      </c>
      <c r="F34" s="835">
        <v>4950.43</v>
      </c>
      <c r="G34" s="250">
        <v>5441.79</v>
      </c>
      <c r="H34" s="834">
        <v>4685.72</v>
      </c>
      <c r="I34" s="835">
        <v>1678.01</v>
      </c>
      <c r="J34" s="835">
        <v>18141.439999999999</v>
      </c>
      <c r="K34" s="836">
        <v>19878.62</v>
      </c>
      <c r="L34" s="249">
        <v>4768.01</v>
      </c>
      <c r="M34" s="835">
        <v>9456.16</v>
      </c>
      <c r="N34" s="835">
        <v>4576.42</v>
      </c>
      <c r="O34" s="250">
        <v>6296.02</v>
      </c>
      <c r="P34" s="834">
        <v>6527.5899999999992</v>
      </c>
      <c r="Q34" s="835">
        <v>6255.53</v>
      </c>
      <c r="R34" s="835">
        <v>5601.4</v>
      </c>
      <c r="S34" s="836">
        <v>7462.49</v>
      </c>
      <c r="T34" s="859">
        <v>8125.1</v>
      </c>
      <c r="U34" s="126">
        <v>3969.2440000000001</v>
      </c>
      <c r="V34" s="835">
        <v>10196.089</v>
      </c>
      <c r="W34" s="250">
        <v>13905.212000000001</v>
      </c>
      <c r="X34" s="859">
        <v>98.696202999999997</v>
      </c>
      <c r="Y34" s="103">
        <v>539.529</v>
      </c>
      <c r="Z34" s="103">
        <v>43473.726637</v>
      </c>
      <c r="AA34" s="855">
        <v>60284.022664000004</v>
      </c>
      <c r="AB34" s="103">
        <v>58609.567182999999</v>
      </c>
      <c r="AC34" s="103">
        <v>65155.928921000006</v>
      </c>
      <c r="AD34" s="103">
        <v>66375.635949000003</v>
      </c>
    </row>
    <row r="35" spans="3:30" ht="24.95" customHeight="1">
      <c r="C35" s="545" t="s">
        <v>139</v>
      </c>
      <c r="D35" s="249">
        <v>8878.9399999999987</v>
      </c>
      <c r="E35" s="835">
        <v>4994.04</v>
      </c>
      <c r="F35" s="835">
        <v>7863.7</v>
      </c>
      <c r="G35" s="250">
        <v>5794.63</v>
      </c>
      <c r="H35" s="834">
        <v>4857.04</v>
      </c>
      <c r="I35" s="835">
        <v>4839.42</v>
      </c>
      <c r="J35" s="835">
        <v>5510.65</v>
      </c>
      <c r="K35" s="836">
        <v>2300.3000000000002</v>
      </c>
      <c r="L35" s="249">
        <v>1507</v>
      </c>
      <c r="M35" s="835">
        <v>3862.73</v>
      </c>
      <c r="N35" s="835">
        <v>3700.05</v>
      </c>
      <c r="O35" s="250">
        <v>6068.9500000000007</v>
      </c>
      <c r="P35" s="834">
        <v>5171.17</v>
      </c>
      <c r="Q35" s="835">
        <v>7168.44</v>
      </c>
      <c r="R35" s="835">
        <v>12330.12</v>
      </c>
      <c r="S35" s="836">
        <v>3442.48</v>
      </c>
      <c r="T35" s="859">
        <v>3900.9</v>
      </c>
      <c r="U35" s="126">
        <v>5540.183</v>
      </c>
      <c r="V35" s="835">
        <v>14042.307000000001</v>
      </c>
      <c r="W35" s="250">
        <v>14348.003000000001</v>
      </c>
      <c r="X35" s="859">
        <v>5602.375282</v>
      </c>
      <c r="Y35" s="103">
        <v>5429.9840000000004</v>
      </c>
      <c r="Z35" s="103">
        <v>9816.9769950000009</v>
      </c>
      <c r="AA35" s="855">
        <v>9011.6510990000006</v>
      </c>
      <c r="AB35" s="103">
        <v>21818.978083000002</v>
      </c>
      <c r="AC35" s="103">
        <v>28709.783592</v>
      </c>
      <c r="AD35" s="103">
        <v>22017.448896000002</v>
      </c>
    </row>
    <row r="36" spans="3:30" ht="24.95" customHeight="1">
      <c r="C36" s="545" t="s">
        <v>140</v>
      </c>
      <c r="D36" s="249">
        <v>11166.64</v>
      </c>
      <c r="E36" s="835">
        <v>13588.86</v>
      </c>
      <c r="F36" s="835">
        <v>21422.33</v>
      </c>
      <c r="G36" s="250">
        <v>18137.11</v>
      </c>
      <c r="H36" s="834">
        <v>14933.94</v>
      </c>
      <c r="I36" s="835">
        <v>14490.2</v>
      </c>
      <c r="J36" s="835">
        <v>15133.08</v>
      </c>
      <c r="K36" s="836">
        <v>13702.48</v>
      </c>
      <c r="L36" s="249">
        <v>14428.5</v>
      </c>
      <c r="M36" s="835">
        <v>32924.44</v>
      </c>
      <c r="N36" s="835">
        <v>18519.059999999998</v>
      </c>
      <c r="O36" s="250">
        <v>9185.77</v>
      </c>
      <c r="P36" s="834">
        <v>15351.81</v>
      </c>
      <c r="Q36" s="835">
        <v>19478.53</v>
      </c>
      <c r="R36" s="835">
        <v>16422.75</v>
      </c>
      <c r="S36" s="836">
        <v>17073.560000000001</v>
      </c>
      <c r="T36" s="859">
        <v>19306.3</v>
      </c>
      <c r="U36" s="126">
        <v>12244.520999999999</v>
      </c>
      <c r="V36" s="835">
        <v>37363.968000000001</v>
      </c>
      <c r="W36" s="250">
        <v>24135.256000000001</v>
      </c>
      <c r="X36" s="859">
        <v>8332.6515409999993</v>
      </c>
      <c r="Y36" s="103">
        <v>8224.6689999999999</v>
      </c>
      <c r="Z36" s="103">
        <v>4179.559123</v>
      </c>
      <c r="AA36" s="855">
        <v>13526.371230000001</v>
      </c>
      <c r="AB36" s="103">
        <v>27903.055073</v>
      </c>
      <c r="AC36" s="103">
        <v>4698.9544470000001</v>
      </c>
      <c r="AD36" s="103">
        <v>5468.1667890000008</v>
      </c>
    </row>
    <row r="37" spans="3:30" ht="24.95" customHeight="1">
      <c r="C37" s="536" t="s">
        <v>51</v>
      </c>
      <c r="D37" s="827">
        <f>D38+D39+D40+D41+D42</f>
        <v>81705.84</v>
      </c>
      <c r="E37" s="126">
        <f t="shared" ref="E37:W37" si="5">E38+E39+E40+E41+E42</f>
        <v>66163.7</v>
      </c>
      <c r="F37" s="126">
        <f t="shared" si="5"/>
        <v>70066.77</v>
      </c>
      <c r="G37" s="828">
        <f t="shared" si="5"/>
        <v>85019.31</v>
      </c>
      <c r="H37" s="827">
        <f t="shared" si="5"/>
        <v>66511.530000000013</v>
      </c>
      <c r="I37" s="126">
        <f t="shared" si="5"/>
        <v>60881.66</v>
      </c>
      <c r="J37" s="126">
        <f t="shared" si="5"/>
        <v>72301.16</v>
      </c>
      <c r="K37" s="828">
        <f t="shared" si="5"/>
        <v>72033.399999999994</v>
      </c>
      <c r="L37" s="827">
        <f t="shared" si="5"/>
        <v>62729.950000000004</v>
      </c>
      <c r="M37" s="126">
        <f t="shared" si="5"/>
        <v>104794.85999999999</v>
      </c>
      <c r="N37" s="126">
        <f t="shared" si="5"/>
        <v>90381.09</v>
      </c>
      <c r="O37" s="828">
        <f t="shared" si="5"/>
        <v>46847.42</v>
      </c>
      <c r="P37" s="827">
        <f t="shared" si="5"/>
        <v>79383.01999999999</v>
      </c>
      <c r="Q37" s="126">
        <f t="shared" si="5"/>
        <v>71846.55</v>
      </c>
      <c r="R37" s="126">
        <f t="shared" si="5"/>
        <v>64104.67</v>
      </c>
      <c r="S37" s="828">
        <f t="shared" si="5"/>
        <v>62140.770000000011</v>
      </c>
      <c r="T37" s="827">
        <f t="shared" si="5"/>
        <v>72224.899999999994</v>
      </c>
      <c r="U37" s="126">
        <f t="shared" si="5"/>
        <v>68338.18299999999</v>
      </c>
      <c r="V37" s="126">
        <f t="shared" si="5"/>
        <v>133641.19899999999</v>
      </c>
      <c r="W37" s="828">
        <f t="shared" si="5"/>
        <v>131508.038</v>
      </c>
      <c r="X37" s="827">
        <v>78881.003082999989</v>
      </c>
      <c r="Y37" s="103">
        <v>45750.175000000003</v>
      </c>
      <c r="Z37" s="103">
        <v>42948.107658000001</v>
      </c>
      <c r="AA37" s="855">
        <v>86212.664655</v>
      </c>
      <c r="AB37" s="103">
        <v>106496.89522399999</v>
      </c>
      <c r="AC37" s="103">
        <v>160307.24804600002</v>
      </c>
      <c r="AD37" s="103">
        <v>170547.32349899999</v>
      </c>
    </row>
    <row r="38" spans="3:30" ht="24.95" customHeight="1">
      <c r="C38" s="537" t="s">
        <v>141</v>
      </c>
      <c r="D38" s="243">
        <v>38688.53</v>
      </c>
      <c r="E38" s="830">
        <v>45795.29</v>
      </c>
      <c r="F38" s="830">
        <v>46734.14</v>
      </c>
      <c r="G38" s="245">
        <v>44988.729999999996</v>
      </c>
      <c r="H38" s="829">
        <v>42776.97</v>
      </c>
      <c r="I38" s="830">
        <v>39333.660000000003</v>
      </c>
      <c r="J38" s="830">
        <v>49721.490000000005</v>
      </c>
      <c r="K38" s="831">
        <v>50118.43</v>
      </c>
      <c r="L38" s="243">
        <v>33984.770000000004</v>
      </c>
      <c r="M38" s="830">
        <v>62077.25</v>
      </c>
      <c r="N38" s="830">
        <v>43984.5</v>
      </c>
      <c r="O38" s="245">
        <v>24307.82</v>
      </c>
      <c r="P38" s="829">
        <v>49728.71</v>
      </c>
      <c r="Q38" s="830">
        <v>38973.880000000005</v>
      </c>
      <c r="R38" s="830">
        <v>34868.71</v>
      </c>
      <c r="S38" s="831">
        <v>33395.69</v>
      </c>
      <c r="T38" s="856">
        <v>40325.9</v>
      </c>
      <c r="U38" s="128">
        <v>31755.563999999998</v>
      </c>
      <c r="V38" s="830">
        <v>60346.065000000002</v>
      </c>
      <c r="W38" s="245">
        <v>61202.952000000005</v>
      </c>
      <c r="X38" s="856">
        <v>30863.314901999998</v>
      </c>
      <c r="Y38" s="104">
        <v>22778.572</v>
      </c>
      <c r="Z38" s="104">
        <v>18502.994018000001</v>
      </c>
      <c r="AA38" s="857">
        <v>43136.411011000004</v>
      </c>
      <c r="AB38" s="104">
        <v>65801.405987000006</v>
      </c>
      <c r="AC38" s="104">
        <v>87960.701671000003</v>
      </c>
      <c r="AD38" s="104">
        <v>95052.908720000007</v>
      </c>
    </row>
    <row r="39" spans="3:30" ht="24.95" customHeight="1">
      <c r="C39" s="538" t="s">
        <v>142</v>
      </c>
      <c r="D39" s="243">
        <v>14674.15</v>
      </c>
      <c r="E39" s="830">
        <v>4562.79</v>
      </c>
      <c r="F39" s="830">
        <v>4961.6100000000006</v>
      </c>
      <c r="G39" s="245">
        <v>12295.349999999999</v>
      </c>
      <c r="H39" s="829">
        <v>4430.33</v>
      </c>
      <c r="I39" s="830">
        <v>3890.79</v>
      </c>
      <c r="J39" s="830">
        <v>4470.75</v>
      </c>
      <c r="K39" s="831">
        <v>4698.5999999999995</v>
      </c>
      <c r="L39" s="243">
        <v>6753.49</v>
      </c>
      <c r="M39" s="830">
        <v>9599.8100000000013</v>
      </c>
      <c r="N39" s="830">
        <v>7670.3000000000011</v>
      </c>
      <c r="O39" s="245">
        <v>6352.29</v>
      </c>
      <c r="P39" s="829">
        <v>9745.77</v>
      </c>
      <c r="Q39" s="830">
        <v>9929.76</v>
      </c>
      <c r="R39" s="830">
        <v>9195.7199999999993</v>
      </c>
      <c r="S39" s="831">
        <v>8870.83</v>
      </c>
      <c r="T39" s="856">
        <v>9038</v>
      </c>
      <c r="U39" s="128">
        <v>7423.1509999999998</v>
      </c>
      <c r="V39" s="830">
        <v>26119.894</v>
      </c>
      <c r="W39" s="245">
        <v>25144.771000000001</v>
      </c>
      <c r="X39" s="856">
        <v>24543.137071999998</v>
      </c>
      <c r="Y39" s="104">
        <v>14986.519</v>
      </c>
      <c r="Z39" s="104">
        <v>17768.751410000001</v>
      </c>
      <c r="AA39" s="857">
        <v>32735.448453999998</v>
      </c>
      <c r="AB39" s="104">
        <v>35384.345325999995</v>
      </c>
      <c r="AC39" s="104">
        <v>55317.378112999999</v>
      </c>
      <c r="AD39" s="104">
        <v>54083.504883000001</v>
      </c>
    </row>
    <row r="40" spans="3:30" ht="24.95" customHeight="1">
      <c r="C40" s="538" t="s">
        <v>12</v>
      </c>
      <c r="D40" s="243">
        <v>21986.260000000002</v>
      </c>
      <c r="E40" s="830">
        <v>11849.35</v>
      </c>
      <c r="F40" s="830">
        <v>14544.920000000002</v>
      </c>
      <c r="G40" s="245">
        <v>19345.990000000002</v>
      </c>
      <c r="H40" s="829">
        <v>15328.350000000002</v>
      </c>
      <c r="I40" s="830">
        <v>15510.630000000001</v>
      </c>
      <c r="J40" s="830">
        <v>15212.07</v>
      </c>
      <c r="K40" s="831">
        <v>13967.640000000001</v>
      </c>
      <c r="L40" s="243">
        <v>19631.060000000001</v>
      </c>
      <c r="M40" s="830">
        <v>30502.93</v>
      </c>
      <c r="N40" s="830">
        <v>30946.54</v>
      </c>
      <c r="O40" s="245">
        <v>14406.35</v>
      </c>
      <c r="P40" s="829">
        <v>17594.03</v>
      </c>
      <c r="Q40" s="830">
        <v>19701.489999999998</v>
      </c>
      <c r="R40" s="830">
        <v>18294.02</v>
      </c>
      <c r="S40" s="831">
        <v>18576.88</v>
      </c>
      <c r="T40" s="856">
        <v>20035.400000000001</v>
      </c>
      <c r="U40" s="128">
        <v>27043.216</v>
      </c>
      <c r="V40" s="830">
        <v>44313.991999999998</v>
      </c>
      <c r="W40" s="245">
        <v>42236.126000000004</v>
      </c>
      <c r="X40" s="856">
        <v>21867.376960000001</v>
      </c>
      <c r="Y40" s="104">
        <v>6782.8770000000004</v>
      </c>
      <c r="Z40" s="104">
        <v>5816.8921979999996</v>
      </c>
      <c r="AA40" s="857">
        <v>7713.7271900000005</v>
      </c>
      <c r="AB40" s="104">
        <v>4171.6987440000003</v>
      </c>
      <c r="AC40" s="104">
        <v>13929.84499</v>
      </c>
      <c r="AD40" s="104">
        <v>17507.068890999999</v>
      </c>
    </row>
    <row r="41" spans="3:30" ht="24.95" customHeight="1">
      <c r="C41" s="538" t="s">
        <v>143</v>
      </c>
      <c r="D41" s="243">
        <v>5069.5</v>
      </c>
      <c r="E41" s="830">
        <v>3060.57</v>
      </c>
      <c r="F41" s="830">
        <v>365.83</v>
      </c>
      <c r="G41" s="245">
        <v>3274.4700000000003</v>
      </c>
      <c r="H41" s="829">
        <v>1932.25</v>
      </c>
      <c r="I41" s="830">
        <v>1008.21</v>
      </c>
      <c r="J41" s="830">
        <v>1154</v>
      </c>
      <c r="K41" s="831">
        <v>1203.6500000000001</v>
      </c>
      <c r="L41" s="243">
        <v>2314.5</v>
      </c>
      <c r="M41" s="830">
        <v>2511.87</v>
      </c>
      <c r="N41" s="830">
        <v>5260.47</v>
      </c>
      <c r="O41" s="245">
        <v>1780.96</v>
      </c>
      <c r="P41" s="829">
        <v>2314.5100000000002</v>
      </c>
      <c r="Q41" s="830">
        <v>2276.5299999999997</v>
      </c>
      <c r="R41" s="830">
        <v>1174.8600000000001</v>
      </c>
      <c r="S41" s="831">
        <v>1289.3699999999999</v>
      </c>
      <c r="T41" s="856">
        <v>2254.1999999999998</v>
      </c>
      <c r="U41" s="128">
        <v>2039.9570000000001</v>
      </c>
      <c r="V41" s="830">
        <v>1904.3589999999999</v>
      </c>
      <c r="W41" s="245">
        <v>1946.616</v>
      </c>
      <c r="X41" s="856">
        <v>1607.1741489999999</v>
      </c>
      <c r="Y41" s="104">
        <v>1202.2070000000001</v>
      </c>
      <c r="Z41" s="104">
        <v>859.47003199999995</v>
      </c>
      <c r="AA41" s="857">
        <v>2627.078</v>
      </c>
      <c r="AB41" s="104">
        <v>1139.4451670000001</v>
      </c>
      <c r="AC41" s="104">
        <v>3099.3232720000001</v>
      </c>
      <c r="AD41" s="104">
        <v>3903.8410050000002</v>
      </c>
    </row>
    <row r="42" spans="3:30" ht="24.95" customHeight="1">
      <c r="C42" s="538" t="s">
        <v>144</v>
      </c>
      <c r="D42" s="243">
        <v>1287.4000000000001</v>
      </c>
      <c r="E42" s="830">
        <v>895.7</v>
      </c>
      <c r="F42" s="830">
        <v>3460.27</v>
      </c>
      <c r="G42" s="245">
        <v>5114.7700000000004</v>
      </c>
      <c r="H42" s="829">
        <v>2043.6299999999999</v>
      </c>
      <c r="I42" s="830">
        <v>1138.3699999999999</v>
      </c>
      <c r="J42" s="830">
        <v>1742.8500000000001</v>
      </c>
      <c r="K42" s="831">
        <v>2045.08</v>
      </c>
      <c r="L42" s="243">
        <v>46.13</v>
      </c>
      <c r="M42" s="830">
        <v>103</v>
      </c>
      <c r="N42" s="830">
        <v>2519.2799999999997</v>
      </c>
      <c r="O42" s="245">
        <v>0</v>
      </c>
      <c r="P42" s="829">
        <v>0</v>
      </c>
      <c r="Q42" s="830">
        <v>964.89</v>
      </c>
      <c r="R42" s="830">
        <v>571.36</v>
      </c>
      <c r="S42" s="831">
        <v>8</v>
      </c>
      <c r="T42" s="856">
        <v>571.4</v>
      </c>
      <c r="U42" s="128">
        <v>76.295000000000002</v>
      </c>
      <c r="V42" s="830">
        <v>956.88900000000001</v>
      </c>
      <c r="W42" s="245">
        <v>977.57299999999998</v>
      </c>
      <c r="X42" s="856">
        <v>0</v>
      </c>
      <c r="Y42" s="104">
        <v>0</v>
      </c>
      <c r="Z42" s="104">
        <v>0</v>
      </c>
      <c r="AA42" s="857">
        <v>0</v>
      </c>
      <c r="AB42" s="104">
        <v>0</v>
      </c>
      <c r="AC42" s="104">
        <v>0</v>
      </c>
      <c r="AD42" s="104">
        <v>0</v>
      </c>
    </row>
    <row r="43" spans="3:30" ht="24.95" customHeight="1">
      <c r="C43" s="539" t="s">
        <v>12</v>
      </c>
      <c r="D43" s="827">
        <f>D44+D45+D46+D47</f>
        <v>13545.150000000001</v>
      </c>
      <c r="E43" s="126">
        <f t="shared" ref="E43:W43" si="6">E44+E45+E46+E47</f>
        <v>6782.27</v>
      </c>
      <c r="F43" s="126">
        <f t="shared" si="6"/>
        <v>9572.0300000000007</v>
      </c>
      <c r="G43" s="828">
        <f t="shared" si="6"/>
        <v>12418.23</v>
      </c>
      <c r="H43" s="827">
        <f t="shared" si="6"/>
        <v>10719.48</v>
      </c>
      <c r="I43" s="126">
        <f t="shared" si="6"/>
        <v>4250.6100000000006</v>
      </c>
      <c r="J43" s="126">
        <f t="shared" si="6"/>
        <v>13076.189999999999</v>
      </c>
      <c r="K43" s="828">
        <f t="shared" si="6"/>
        <v>9641.0600000000013</v>
      </c>
      <c r="L43" s="827">
        <f t="shared" si="6"/>
        <v>10504.829999999998</v>
      </c>
      <c r="M43" s="126">
        <f t="shared" si="6"/>
        <v>8081.8700000000008</v>
      </c>
      <c r="N43" s="126">
        <f t="shared" si="6"/>
        <v>3666.04</v>
      </c>
      <c r="O43" s="828">
        <f t="shared" si="6"/>
        <v>6874.32</v>
      </c>
      <c r="P43" s="827">
        <f t="shared" si="6"/>
        <v>4061.14</v>
      </c>
      <c r="Q43" s="126">
        <f t="shared" si="6"/>
        <v>4638.0899999999992</v>
      </c>
      <c r="R43" s="126">
        <f t="shared" si="6"/>
        <v>5649.2800000000007</v>
      </c>
      <c r="S43" s="828">
        <f t="shared" si="6"/>
        <v>4576.95</v>
      </c>
      <c r="T43" s="827">
        <f t="shared" si="6"/>
        <v>5823</v>
      </c>
      <c r="U43" s="126">
        <f t="shared" si="6"/>
        <v>5590.393</v>
      </c>
      <c r="V43" s="126">
        <f t="shared" si="6"/>
        <v>16069.782999999999</v>
      </c>
      <c r="W43" s="828">
        <f t="shared" si="6"/>
        <v>27122.960000000003</v>
      </c>
      <c r="X43" s="827">
        <v>3725.2340250000002</v>
      </c>
      <c r="Y43" s="103">
        <v>2033.3150000000001</v>
      </c>
      <c r="Z43" s="103">
        <v>0</v>
      </c>
      <c r="AA43" s="855">
        <v>2460.3720839999996</v>
      </c>
      <c r="AB43" s="103">
        <v>0</v>
      </c>
      <c r="AC43" s="103">
        <v>2056.9540000000002</v>
      </c>
      <c r="AD43" s="103">
        <v>0</v>
      </c>
    </row>
    <row r="44" spans="3:30" ht="24.95" customHeight="1">
      <c r="C44" s="538" t="s">
        <v>145</v>
      </c>
      <c r="D44" s="243">
        <v>810.95</v>
      </c>
      <c r="E44" s="830">
        <v>100.58</v>
      </c>
      <c r="F44" s="830">
        <v>0</v>
      </c>
      <c r="G44" s="245">
        <v>0</v>
      </c>
      <c r="H44" s="829">
        <v>119.9</v>
      </c>
      <c r="I44" s="830">
        <v>41.64</v>
      </c>
      <c r="J44" s="830">
        <v>726.13</v>
      </c>
      <c r="K44" s="831">
        <v>259.61</v>
      </c>
      <c r="L44" s="243">
        <v>0</v>
      </c>
      <c r="M44" s="830">
        <v>0</v>
      </c>
      <c r="N44" s="830">
        <v>0</v>
      </c>
      <c r="O44" s="245">
        <v>0</v>
      </c>
      <c r="P44" s="829">
        <v>0</v>
      </c>
      <c r="Q44" s="830">
        <v>0.24</v>
      </c>
      <c r="R44" s="830">
        <v>33.78</v>
      </c>
      <c r="S44" s="831">
        <v>0</v>
      </c>
      <c r="T44" s="856">
        <v>0</v>
      </c>
      <c r="U44" s="126">
        <v>66.221999999999994</v>
      </c>
      <c r="V44" s="830">
        <v>0</v>
      </c>
      <c r="W44" s="245">
        <v>13023.849</v>
      </c>
      <c r="X44" s="856">
        <v>0</v>
      </c>
      <c r="Y44" s="103">
        <v>0</v>
      </c>
      <c r="Z44" s="103">
        <v>0</v>
      </c>
      <c r="AA44" s="855">
        <v>0</v>
      </c>
      <c r="AB44" s="103">
        <v>0</v>
      </c>
      <c r="AC44" s="103">
        <v>0</v>
      </c>
      <c r="AD44" s="103">
        <v>0</v>
      </c>
    </row>
    <row r="45" spans="3:30" ht="24.95" customHeight="1">
      <c r="C45" s="538" t="s">
        <v>146</v>
      </c>
      <c r="D45" s="243">
        <v>4173.54</v>
      </c>
      <c r="E45" s="830">
        <v>1190.33</v>
      </c>
      <c r="F45" s="830">
        <v>839.08</v>
      </c>
      <c r="G45" s="245">
        <v>999.69999999999993</v>
      </c>
      <c r="H45" s="829">
        <v>2018.6999999999998</v>
      </c>
      <c r="I45" s="830">
        <v>778.84</v>
      </c>
      <c r="J45" s="830">
        <v>1021.8299999999999</v>
      </c>
      <c r="K45" s="831">
        <v>924.99</v>
      </c>
      <c r="L45" s="243">
        <v>498.6</v>
      </c>
      <c r="M45" s="830">
        <v>1183.46</v>
      </c>
      <c r="N45" s="830">
        <v>779.5100000000001</v>
      </c>
      <c r="O45" s="245">
        <v>808.9</v>
      </c>
      <c r="P45" s="829">
        <v>71.13</v>
      </c>
      <c r="Q45" s="830">
        <v>811.94</v>
      </c>
      <c r="R45" s="830">
        <v>1029.7</v>
      </c>
      <c r="S45" s="831">
        <v>1135.25</v>
      </c>
      <c r="T45" s="856">
        <v>1135.1999999999998</v>
      </c>
      <c r="U45" s="128">
        <v>458.53300000000002</v>
      </c>
      <c r="V45" s="830">
        <v>552.77</v>
      </c>
      <c r="W45" s="245">
        <v>7583.8029999999999</v>
      </c>
      <c r="X45" s="856">
        <v>65.357416999999998</v>
      </c>
      <c r="Y45" s="104">
        <v>45.356999999999999</v>
      </c>
      <c r="Z45" s="104">
        <v>0</v>
      </c>
      <c r="AA45" s="857">
        <v>45.357416999999998</v>
      </c>
      <c r="AB45" s="104">
        <v>0</v>
      </c>
      <c r="AC45" s="104">
        <v>0</v>
      </c>
      <c r="AD45" s="104">
        <v>0</v>
      </c>
    </row>
    <row r="46" spans="3:30" ht="22.5" customHeight="1">
      <c r="C46" s="538" t="s">
        <v>147</v>
      </c>
      <c r="D46" s="243">
        <v>340.54</v>
      </c>
      <c r="E46" s="830">
        <v>953.02</v>
      </c>
      <c r="F46" s="830">
        <v>1846.52</v>
      </c>
      <c r="G46" s="245">
        <v>1157.27</v>
      </c>
      <c r="H46" s="829">
        <v>390.4</v>
      </c>
      <c r="I46" s="830">
        <v>794.08</v>
      </c>
      <c r="J46" s="830">
        <v>757.5</v>
      </c>
      <c r="K46" s="831">
        <v>1044.6600000000001</v>
      </c>
      <c r="L46" s="243">
        <v>1291.2</v>
      </c>
      <c r="M46" s="830">
        <v>1553.39</v>
      </c>
      <c r="N46" s="830">
        <v>376.82</v>
      </c>
      <c r="O46" s="245">
        <v>1745.93</v>
      </c>
      <c r="P46" s="829">
        <v>1270.1600000000001</v>
      </c>
      <c r="Q46" s="830">
        <v>2070.3399999999997</v>
      </c>
      <c r="R46" s="830">
        <v>2162</v>
      </c>
      <c r="S46" s="831">
        <v>1997.29</v>
      </c>
      <c r="T46" s="856">
        <v>2024.9</v>
      </c>
      <c r="U46" s="128">
        <v>449.13499999999999</v>
      </c>
      <c r="V46" s="830">
        <v>878.03200000000004</v>
      </c>
      <c r="W46" s="245">
        <v>1125.789</v>
      </c>
      <c r="X46" s="856">
        <v>9.9350000000000005</v>
      </c>
      <c r="Y46" s="104">
        <v>0</v>
      </c>
      <c r="Z46" s="104">
        <v>0</v>
      </c>
      <c r="AA46" s="857">
        <v>4.2350000000000003</v>
      </c>
      <c r="AB46" s="104">
        <v>0</v>
      </c>
      <c r="AC46" s="104">
        <v>0</v>
      </c>
      <c r="AD46" s="104">
        <v>0</v>
      </c>
    </row>
    <row r="47" spans="3:30" ht="25.5" customHeight="1" thickBot="1">
      <c r="C47" s="546" t="s">
        <v>148</v>
      </c>
      <c r="D47" s="850">
        <v>8220.1200000000008</v>
      </c>
      <c r="E47" s="130">
        <v>4538.34</v>
      </c>
      <c r="F47" s="130">
        <v>6886.43</v>
      </c>
      <c r="G47" s="851">
        <v>10261.26</v>
      </c>
      <c r="H47" s="837">
        <v>8190.4800000000005</v>
      </c>
      <c r="I47" s="130">
        <v>2636.05</v>
      </c>
      <c r="J47" s="130">
        <v>10570.73</v>
      </c>
      <c r="K47" s="838">
        <v>7411.8</v>
      </c>
      <c r="L47" s="850">
        <v>8715.0299999999988</v>
      </c>
      <c r="M47" s="130">
        <v>5345.02</v>
      </c>
      <c r="N47" s="130">
        <v>2509.71</v>
      </c>
      <c r="O47" s="851">
        <v>4319.49</v>
      </c>
      <c r="P47" s="837">
        <v>2719.85</v>
      </c>
      <c r="Q47" s="130">
        <v>1755.57</v>
      </c>
      <c r="R47" s="130">
        <v>2423.8000000000002</v>
      </c>
      <c r="S47" s="838">
        <v>1444.4099999999999</v>
      </c>
      <c r="T47" s="860">
        <v>2662.9</v>
      </c>
      <c r="U47" s="131">
        <v>4616.5029999999997</v>
      </c>
      <c r="V47" s="130">
        <v>14638.981</v>
      </c>
      <c r="W47" s="851">
        <v>5389.5190000000002</v>
      </c>
      <c r="X47" s="860">
        <v>3649.9416080000001</v>
      </c>
      <c r="Y47" s="106">
        <v>1987.9580000000001</v>
      </c>
      <c r="Z47" s="106">
        <v>0</v>
      </c>
      <c r="AA47" s="861">
        <v>2410.7796669999998</v>
      </c>
      <c r="AB47" s="106">
        <v>0</v>
      </c>
      <c r="AC47" s="106">
        <v>2056.9540000000002</v>
      </c>
      <c r="AD47" s="106">
        <v>0</v>
      </c>
    </row>
    <row r="48" spans="3:30" ht="34.5" customHeight="1" thickTop="1" thickBot="1">
      <c r="C48" s="536" t="s">
        <v>43</v>
      </c>
      <c r="D48" s="843">
        <f>D7+D11+D20+D24+D37+D43</f>
        <v>481210.58000000007</v>
      </c>
      <c r="E48" s="844">
        <f t="shared" ref="E48:W48" si="7">E7+E11+E20+E24+E37+E43</f>
        <v>475222.88</v>
      </c>
      <c r="F48" s="844">
        <f t="shared" si="7"/>
        <v>539209.22</v>
      </c>
      <c r="G48" s="845">
        <f t="shared" si="7"/>
        <v>498192.62000000005</v>
      </c>
      <c r="H48" s="843">
        <f t="shared" si="7"/>
        <v>439855.51</v>
      </c>
      <c r="I48" s="844">
        <f t="shared" si="7"/>
        <v>442053.92999999993</v>
      </c>
      <c r="J48" s="844">
        <f t="shared" si="7"/>
        <v>574270.19999999995</v>
      </c>
      <c r="K48" s="845">
        <f t="shared" si="7"/>
        <v>633797.93000000005</v>
      </c>
      <c r="L48" s="843">
        <f t="shared" si="7"/>
        <v>383971.13</v>
      </c>
      <c r="M48" s="844">
        <f t="shared" si="7"/>
        <v>588007.49</v>
      </c>
      <c r="N48" s="844">
        <f t="shared" si="7"/>
        <v>528766.77</v>
      </c>
      <c r="O48" s="845">
        <f t="shared" si="7"/>
        <v>358970.81999999995</v>
      </c>
      <c r="P48" s="843">
        <f t="shared" si="7"/>
        <v>465285.91000000003</v>
      </c>
      <c r="Q48" s="844">
        <f t="shared" si="7"/>
        <v>491116.9</v>
      </c>
      <c r="R48" s="844">
        <f t="shared" si="7"/>
        <v>440644.56</v>
      </c>
      <c r="S48" s="845">
        <f t="shared" si="7"/>
        <v>393724.92</v>
      </c>
      <c r="T48" s="843">
        <f t="shared" si="7"/>
        <v>459586</v>
      </c>
      <c r="U48" s="844">
        <f t="shared" si="7"/>
        <v>401925.89999999997</v>
      </c>
      <c r="V48" s="844">
        <f t="shared" si="7"/>
        <v>702676.6880000002</v>
      </c>
      <c r="W48" s="845">
        <f t="shared" si="7"/>
        <v>586389.10400000005</v>
      </c>
      <c r="X48" s="843">
        <v>329417.78035399999</v>
      </c>
      <c r="Y48" s="862">
        <v>237361.45699999999</v>
      </c>
      <c r="Z48" s="862">
        <v>273259.655914</v>
      </c>
      <c r="AA48" s="863">
        <v>468902.27613399999</v>
      </c>
      <c r="AB48" s="567">
        <v>517228.87107299996</v>
      </c>
      <c r="AC48" s="567">
        <v>705112.76041100011</v>
      </c>
      <c r="AD48" s="567">
        <v>690768.71334899997</v>
      </c>
    </row>
    <row r="49" spans="3:30" ht="34.5" customHeight="1">
      <c r="C49" s="536" t="s">
        <v>149</v>
      </c>
      <c r="D49" s="132"/>
      <c r="E49" s="132"/>
      <c r="F49" s="132"/>
      <c r="G49" s="132"/>
      <c r="H49" s="132"/>
      <c r="I49" s="132"/>
      <c r="J49" s="132"/>
      <c r="K49" s="132"/>
      <c r="L49" s="132"/>
      <c r="M49" s="132"/>
      <c r="N49" s="132"/>
      <c r="O49" s="132"/>
      <c r="P49" s="132"/>
      <c r="Q49" s="132"/>
      <c r="R49" s="132"/>
      <c r="S49" s="132"/>
      <c r="T49" s="127"/>
      <c r="U49" s="126"/>
      <c r="V49" s="132"/>
      <c r="W49" s="132"/>
      <c r="X49" s="127"/>
      <c r="Y49" s="103"/>
      <c r="Z49" s="103"/>
      <c r="AA49" s="103"/>
      <c r="AB49" s="103"/>
      <c r="AC49" s="103"/>
      <c r="AD49" s="103"/>
    </row>
    <row r="50" spans="3:30" ht="36" customHeight="1" thickBot="1">
      <c r="C50" s="547" t="s">
        <v>150</v>
      </c>
      <c r="D50" s="242"/>
      <c r="E50" s="830"/>
      <c r="F50" s="830"/>
      <c r="G50" s="242"/>
      <c r="H50" s="830"/>
      <c r="I50" s="830"/>
      <c r="J50" s="830"/>
      <c r="K50" s="830"/>
      <c r="L50" s="242"/>
      <c r="M50" s="830"/>
      <c r="N50" s="830"/>
      <c r="O50" s="242"/>
      <c r="P50" s="830"/>
      <c r="Q50" s="830"/>
      <c r="R50" s="830"/>
      <c r="S50" s="830"/>
      <c r="T50" s="127"/>
      <c r="U50" s="126"/>
      <c r="V50" s="830"/>
      <c r="W50" s="242"/>
      <c r="X50" s="127"/>
      <c r="Y50" s="103"/>
      <c r="Z50" s="103"/>
      <c r="AA50" s="103"/>
      <c r="AB50" s="108"/>
      <c r="AC50" s="108"/>
      <c r="AD50" s="108"/>
    </row>
    <row r="51" spans="3:30" ht="36" customHeight="1" thickTop="1">
      <c r="C51" s="548" t="s">
        <v>151</v>
      </c>
      <c r="D51" s="846">
        <f>D52+D53+D54</f>
        <v>308413.44</v>
      </c>
      <c r="E51" s="847">
        <f t="shared" ref="E51:W51" si="8">E52+E53+E54</f>
        <v>345367.51</v>
      </c>
      <c r="F51" s="847">
        <f t="shared" si="8"/>
        <v>380800.99</v>
      </c>
      <c r="G51" s="848">
        <f t="shared" si="8"/>
        <v>353116.08</v>
      </c>
      <c r="H51" s="846">
        <f t="shared" si="8"/>
        <v>301285.65000000002</v>
      </c>
      <c r="I51" s="847">
        <f t="shared" si="8"/>
        <v>287281.99</v>
      </c>
      <c r="J51" s="847">
        <f t="shared" si="8"/>
        <v>327505.42000000004</v>
      </c>
      <c r="K51" s="848">
        <f t="shared" si="8"/>
        <v>395869.98</v>
      </c>
      <c r="L51" s="846">
        <f t="shared" si="8"/>
        <v>267824.43</v>
      </c>
      <c r="M51" s="847">
        <f t="shared" si="8"/>
        <v>408741.58999999997</v>
      </c>
      <c r="N51" s="847">
        <f t="shared" si="8"/>
        <v>343457.95</v>
      </c>
      <c r="O51" s="848">
        <f t="shared" si="8"/>
        <v>218257.06</v>
      </c>
      <c r="P51" s="846">
        <f t="shared" si="8"/>
        <v>305545.96000000002</v>
      </c>
      <c r="Q51" s="847">
        <f t="shared" si="8"/>
        <v>287226.5</v>
      </c>
      <c r="R51" s="847">
        <f t="shared" si="8"/>
        <v>247802.68</v>
      </c>
      <c r="S51" s="848">
        <f t="shared" si="8"/>
        <v>202741.23</v>
      </c>
      <c r="T51" s="846">
        <f t="shared" si="8"/>
        <v>251171</v>
      </c>
      <c r="U51" s="847">
        <f t="shared" si="8"/>
        <v>250411.14299999998</v>
      </c>
      <c r="V51" s="847">
        <f t="shared" si="8"/>
        <v>349317.02499999997</v>
      </c>
      <c r="W51" s="848">
        <f t="shared" si="8"/>
        <v>318778.95500000002</v>
      </c>
      <c r="X51" s="846">
        <v>172800.47520600003</v>
      </c>
      <c r="Y51" s="865">
        <v>134380.74099999998</v>
      </c>
      <c r="Z51" s="865">
        <v>144643.408302</v>
      </c>
      <c r="AA51" s="866">
        <v>199955.102082</v>
      </c>
      <c r="AB51" s="109">
        <v>224569.20804599999</v>
      </c>
      <c r="AC51" s="109">
        <v>309625.645731</v>
      </c>
      <c r="AD51" s="109">
        <v>309898.85444199998</v>
      </c>
    </row>
    <row r="52" spans="3:30" ht="27" customHeight="1">
      <c r="C52" s="549" t="s">
        <v>152</v>
      </c>
      <c r="D52" s="243">
        <v>132917.6</v>
      </c>
      <c r="E52" s="830">
        <v>138705.98000000001</v>
      </c>
      <c r="F52" s="830">
        <v>174910.93000000002</v>
      </c>
      <c r="G52" s="245">
        <v>164007.22</v>
      </c>
      <c r="H52" s="829">
        <v>107850.03</v>
      </c>
      <c r="I52" s="830">
        <v>111128.35</v>
      </c>
      <c r="J52" s="830">
        <v>123555.40000000001</v>
      </c>
      <c r="K52" s="831">
        <v>147558.65</v>
      </c>
      <c r="L52" s="243">
        <v>139488.85999999999</v>
      </c>
      <c r="M52" s="830">
        <v>191634.79</v>
      </c>
      <c r="N52" s="830">
        <v>186251.81</v>
      </c>
      <c r="O52" s="245">
        <v>115543.04000000001</v>
      </c>
      <c r="P52" s="829">
        <v>143994.39000000001</v>
      </c>
      <c r="Q52" s="830">
        <v>148445.84</v>
      </c>
      <c r="R52" s="830">
        <v>126522.68</v>
      </c>
      <c r="S52" s="831">
        <v>105729.01000000001</v>
      </c>
      <c r="T52" s="856">
        <v>139341.5</v>
      </c>
      <c r="U52" s="128">
        <v>145404.23499999999</v>
      </c>
      <c r="V52" s="830">
        <v>188131.66899999999</v>
      </c>
      <c r="W52" s="245">
        <v>179328.13699999999</v>
      </c>
      <c r="X52" s="856">
        <v>102908.81822000002</v>
      </c>
      <c r="Y52" s="104">
        <v>75249.948999999993</v>
      </c>
      <c r="Z52" s="104">
        <v>69725.384156999993</v>
      </c>
      <c r="AA52" s="857">
        <v>104731.26389999999</v>
      </c>
      <c r="AB52" s="104">
        <v>110735.261</v>
      </c>
      <c r="AC52" s="104">
        <v>170984.58600000001</v>
      </c>
      <c r="AD52" s="104">
        <v>164354.693</v>
      </c>
    </row>
    <row r="53" spans="3:30" ht="27" customHeight="1">
      <c r="C53" s="549" t="s">
        <v>153</v>
      </c>
      <c r="D53" s="243">
        <v>61551.7</v>
      </c>
      <c r="E53" s="830">
        <v>80901.7</v>
      </c>
      <c r="F53" s="830">
        <v>70847.89</v>
      </c>
      <c r="G53" s="245">
        <v>88121.82</v>
      </c>
      <c r="H53" s="829">
        <v>65912.88</v>
      </c>
      <c r="I53" s="830">
        <v>76107.53</v>
      </c>
      <c r="J53" s="830">
        <v>70283.44</v>
      </c>
      <c r="K53" s="831">
        <v>87511.86</v>
      </c>
      <c r="L53" s="243">
        <v>63315.71</v>
      </c>
      <c r="M53" s="830">
        <v>107657.65</v>
      </c>
      <c r="N53" s="830">
        <v>80792.39</v>
      </c>
      <c r="O53" s="245">
        <v>46805.51</v>
      </c>
      <c r="P53" s="829">
        <v>83622.83</v>
      </c>
      <c r="Q53" s="830">
        <v>77679.69</v>
      </c>
      <c r="R53" s="830">
        <v>72635.989999999991</v>
      </c>
      <c r="S53" s="831">
        <v>68185.69</v>
      </c>
      <c r="T53" s="856">
        <v>74680.600000000006</v>
      </c>
      <c r="U53" s="128">
        <v>81065.01999999999</v>
      </c>
      <c r="V53" s="830">
        <v>118232.86</v>
      </c>
      <c r="W53" s="245">
        <v>92679.276000000013</v>
      </c>
      <c r="X53" s="856">
        <v>32498.238747999996</v>
      </c>
      <c r="Y53" s="104">
        <v>23913.935000000001</v>
      </c>
      <c r="Z53" s="104">
        <v>31047.688074000002</v>
      </c>
      <c r="AA53" s="857">
        <v>32192.497368</v>
      </c>
      <c r="AB53" s="104">
        <v>46246.841862999994</v>
      </c>
      <c r="AC53" s="104">
        <v>84880.790696999989</v>
      </c>
      <c r="AD53" s="104">
        <v>84621.74925600001</v>
      </c>
    </row>
    <row r="54" spans="3:30" ht="30" customHeight="1">
      <c r="C54" s="549" t="s">
        <v>154</v>
      </c>
      <c r="D54" s="839">
        <f>D55+D56+D57+D58</f>
        <v>113944.14</v>
      </c>
      <c r="E54" s="132">
        <f t="shared" ref="E54:W54" si="9">E55+E56+E57+E58</f>
        <v>125759.83</v>
      </c>
      <c r="F54" s="132">
        <f t="shared" si="9"/>
        <v>135042.16999999998</v>
      </c>
      <c r="G54" s="840">
        <f t="shared" si="9"/>
        <v>100987.04</v>
      </c>
      <c r="H54" s="839">
        <f t="shared" si="9"/>
        <v>127522.73999999999</v>
      </c>
      <c r="I54" s="132">
        <f t="shared" si="9"/>
        <v>100046.11</v>
      </c>
      <c r="J54" s="132">
        <f t="shared" si="9"/>
        <v>133666.58000000002</v>
      </c>
      <c r="K54" s="840">
        <f t="shared" si="9"/>
        <v>160799.47</v>
      </c>
      <c r="L54" s="839">
        <f t="shared" si="9"/>
        <v>65019.86</v>
      </c>
      <c r="M54" s="132">
        <f t="shared" si="9"/>
        <v>109449.15</v>
      </c>
      <c r="N54" s="132">
        <f t="shared" si="9"/>
        <v>76413.75</v>
      </c>
      <c r="O54" s="840">
        <f t="shared" si="9"/>
        <v>55908.509999999995</v>
      </c>
      <c r="P54" s="839">
        <f t="shared" si="9"/>
        <v>77928.740000000005</v>
      </c>
      <c r="Q54" s="132">
        <f t="shared" si="9"/>
        <v>61100.969999999994</v>
      </c>
      <c r="R54" s="132">
        <f t="shared" si="9"/>
        <v>48644.01</v>
      </c>
      <c r="S54" s="840">
        <f t="shared" si="9"/>
        <v>28826.53</v>
      </c>
      <c r="T54" s="839">
        <f t="shared" si="9"/>
        <v>37148.9</v>
      </c>
      <c r="U54" s="132">
        <f t="shared" si="9"/>
        <v>23941.888000000006</v>
      </c>
      <c r="V54" s="132">
        <f t="shared" si="9"/>
        <v>42952.495999999992</v>
      </c>
      <c r="W54" s="840">
        <f t="shared" si="9"/>
        <v>46771.542000000001</v>
      </c>
      <c r="X54" s="839">
        <v>37393.418237999998</v>
      </c>
      <c r="Y54" s="107">
        <v>35216.857000000004</v>
      </c>
      <c r="Z54" s="107">
        <v>43870.336070999998</v>
      </c>
      <c r="AA54" s="867">
        <v>63031.340813999996</v>
      </c>
      <c r="AB54" s="107">
        <v>67587.105182999992</v>
      </c>
      <c r="AC54" s="107">
        <v>53760.269033999997</v>
      </c>
      <c r="AD54" s="107">
        <v>60922.412185999994</v>
      </c>
    </row>
    <row r="55" spans="3:30" ht="24.95" customHeight="1">
      <c r="C55" s="550" t="s">
        <v>155</v>
      </c>
      <c r="D55" s="243">
        <v>16149.31</v>
      </c>
      <c r="E55" s="830">
        <v>22174.799999999999</v>
      </c>
      <c r="F55" s="830">
        <v>21420.06</v>
      </c>
      <c r="G55" s="245">
        <v>23928.54</v>
      </c>
      <c r="H55" s="829">
        <v>47642.94</v>
      </c>
      <c r="I55" s="830">
        <v>18220.32</v>
      </c>
      <c r="J55" s="830">
        <v>22786.39</v>
      </c>
      <c r="K55" s="831">
        <v>21593.870000000003</v>
      </c>
      <c r="L55" s="243">
        <v>13045.74</v>
      </c>
      <c r="M55" s="830">
        <v>35030.94</v>
      </c>
      <c r="N55" s="830">
        <v>41615.96</v>
      </c>
      <c r="O55" s="245">
        <v>19873.38</v>
      </c>
      <c r="P55" s="829">
        <v>27717.050000000003</v>
      </c>
      <c r="Q55" s="830">
        <v>30846.85</v>
      </c>
      <c r="R55" s="830">
        <v>29563.03</v>
      </c>
      <c r="S55" s="831">
        <v>26795.61</v>
      </c>
      <c r="T55" s="856">
        <v>30977.200000000001</v>
      </c>
      <c r="U55" s="128">
        <v>27782.800000000003</v>
      </c>
      <c r="V55" s="830">
        <v>44686.930999999997</v>
      </c>
      <c r="W55" s="245">
        <v>39563.566000000006</v>
      </c>
      <c r="X55" s="856">
        <v>20649.231688</v>
      </c>
      <c r="Y55" s="104">
        <v>18949.675999999999</v>
      </c>
      <c r="Z55" s="104">
        <v>22916.855819</v>
      </c>
      <c r="AA55" s="857">
        <v>34709.229371000001</v>
      </c>
      <c r="AB55" s="104">
        <v>38316.004521000003</v>
      </c>
      <c r="AC55" s="104">
        <v>49918.956572000003</v>
      </c>
      <c r="AD55" s="104">
        <v>52323.791211999996</v>
      </c>
    </row>
    <row r="56" spans="3:30" ht="24.95" customHeight="1">
      <c r="C56" s="550" t="s">
        <v>156</v>
      </c>
      <c r="D56" s="243">
        <v>19496.27</v>
      </c>
      <c r="E56" s="830">
        <v>27410.98</v>
      </c>
      <c r="F56" s="830">
        <v>34946.369999999995</v>
      </c>
      <c r="G56" s="245">
        <v>17289.16</v>
      </c>
      <c r="H56" s="829">
        <v>18594.21</v>
      </c>
      <c r="I56" s="830">
        <v>21451.43</v>
      </c>
      <c r="J56" s="830">
        <v>20984.77</v>
      </c>
      <c r="K56" s="831">
        <v>27037.78</v>
      </c>
      <c r="L56" s="243">
        <v>18109.43</v>
      </c>
      <c r="M56" s="830">
        <v>22685.61</v>
      </c>
      <c r="N56" s="830">
        <v>22297.71</v>
      </c>
      <c r="O56" s="245">
        <v>19610.809999999998</v>
      </c>
      <c r="P56" s="829">
        <v>26934.010000000002</v>
      </c>
      <c r="Q56" s="830">
        <v>22512.949999999997</v>
      </c>
      <c r="R56" s="830">
        <v>24963.57</v>
      </c>
      <c r="S56" s="831">
        <v>11906.79</v>
      </c>
      <c r="T56" s="856">
        <v>19044.599999999999</v>
      </c>
      <c r="U56" s="128">
        <v>27275.911</v>
      </c>
      <c r="V56" s="830">
        <v>31294.659</v>
      </c>
      <c r="W56" s="245">
        <v>26076.233999999997</v>
      </c>
      <c r="X56" s="856">
        <v>-1720.4270650000001</v>
      </c>
      <c r="Y56" s="104">
        <v>-2365.884</v>
      </c>
      <c r="Z56" s="104">
        <v>733.51295600000003</v>
      </c>
      <c r="AA56" s="857">
        <v>2881.4494830000003</v>
      </c>
      <c r="AB56" s="104">
        <v>0</v>
      </c>
      <c r="AC56" s="104">
        <v>9043.1209999999992</v>
      </c>
      <c r="AD56" s="104">
        <v>0</v>
      </c>
    </row>
    <row r="57" spans="3:30" ht="24.95" customHeight="1">
      <c r="C57" s="550" t="s">
        <v>157</v>
      </c>
      <c r="D57" s="243">
        <v>50197.369999999995</v>
      </c>
      <c r="E57" s="830">
        <v>61449.25</v>
      </c>
      <c r="F57" s="830">
        <v>58354.22</v>
      </c>
      <c r="G57" s="245">
        <v>35937.29</v>
      </c>
      <c r="H57" s="829">
        <v>38309.43</v>
      </c>
      <c r="I57" s="830">
        <v>42539.97</v>
      </c>
      <c r="J57" s="830">
        <v>42433.85</v>
      </c>
      <c r="K57" s="831">
        <v>47654.36</v>
      </c>
      <c r="L57" s="243">
        <v>24243.58</v>
      </c>
      <c r="M57" s="830">
        <v>41368.729999999996</v>
      </c>
      <c r="N57" s="830">
        <v>16012.820000000002</v>
      </c>
      <c r="O57" s="245">
        <v>15763.84</v>
      </c>
      <c r="P57" s="829">
        <v>14248.660000000002</v>
      </c>
      <c r="Q57" s="830">
        <v>10879.210000000001</v>
      </c>
      <c r="R57" s="830">
        <v>6719.6900000000005</v>
      </c>
      <c r="S57" s="831">
        <v>15347.56</v>
      </c>
      <c r="T57" s="856">
        <v>15904</v>
      </c>
      <c r="U57" s="128">
        <v>-9108.3459999999995</v>
      </c>
      <c r="V57" s="830">
        <v>9210.3509999999987</v>
      </c>
      <c r="W57" s="245">
        <v>2345.8199999999997</v>
      </c>
      <c r="X57" s="856">
        <v>20861.876121000001</v>
      </c>
      <c r="Y57" s="104">
        <v>22547.159</v>
      </c>
      <c r="Z57" s="104">
        <v>20219.967295999999</v>
      </c>
      <c r="AA57" s="857">
        <v>26429.209504999999</v>
      </c>
      <c r="AB57" s="104">
        <v>37387.791662000003</v>
      </c>
      <c r="AC57" s="104">
        <v>2166.6884620000019</v>
      </c>
      <c r="AD57" s="104">
        <v>8598.6209739999977</v>
      </c>
    </row>
    <row r="58" spans="3:30" ht="24.95" customHeight="1">
      <c r="C58" s="550" t="s">
        <v>158</v>
      </c>
      <c r="D58" s="243">
        <v>28101.19</v>
      </c>
      <c r="E58" s="830">
        <v>14724.8</v>
      </c>
      <c r="F58" s="830">
        <v>20321.519999999997</v>
      </c>
      <c r="G58" s="245">
        <v>23832.05</v>
      </c>
      <c r="H58" s="829">
        <v>22976.16</v>
      </c>
      <c r="I58" s="830">
        <v>17834.39</v>
      </c>
      <c r="J58" s="830">
        <v>47461.57</v>
      </c>
      <c r="K58" s="831">
        <v>64513.459999999992</v>
      </c>
      <c r="L58" s="243">
        <v>9621.11</v>
      </c>
      <c r="M58" s="830">
        <v>10363.869999999999</v>
      </c>
      <c r="N58" s="830">
        <v>-3512.74</v>
      </c>
      <c r="O58" s="245">
        <v>660.47999999999956</v>
      </c>
      <c r="P58" s="829">
        <v>9029.02</v>
      </c>
      <c r="Q58" s="830">
        <v>-3138.0400000000004</v>
      </c>
      <c r="R58" s="830">
        <v>-12602.279999999999</v>
      </c>
      <c r="S58" s="831">
        <v>-25223.43</v>
      </c>
      <c r="T58" s="856">
        <v>-28776.9</v>
      </c>
      <c r="U58" s="134">
        <v>-22008.476999999999</v>
      </c>
      <c r="V58" s="127">
        <v>-42239.445</v>
      </c>
      <c r="W58" s="245">
        <v>-21214.077999999998</v>
      </c>
      <c r="X58" s="856">
        <v>-2397.262506</v>
      </c>
      <c r="Y58" s="118">
        <v>-3914.0940000000001</v>
      </c>
      <c r="Z58" s="118">
        <v>0</v>
      </c>
      <c r="AA58" s="868">
        <v>-988.5475449999999</v>
      </c>
      <c r="AB58" s="118">
        <v>-8116.6909999999998</v>
      </c>
      <c r="AC58" s="118">
        <v>-7368.4970000000003</v>
      </c>
      <c r="AD58" s="118">
        <v>0</v>
      </c>
    </row>
    <row r="59" spans="3:30" ht="30.75" customHeight="1">
      <c r="C59" s="548" t="s">
        <v>159</v>
      </c>
      <c r="D59" s="839">
        <f>D60+D61+D62+D63+D64+D65</f>
        <v>25037.75</v>
      </c>
      <c r="E59" s="132">
        <f t="shared" ref="E59:W59" si="10">E60+E61+E62+E63+E64+E65</f>
        <v>33881.53</v>
      </c>
      <c r="F59" s="132">
        <f t="shared" si="10"/>
        <v>40610.04</v>
      </c>
      <c r="G59" s="840">
        <f t="shared" si="10"/>
        <v>28316.05</v>
      </c>
      <c r="H59" s="839">
        <f t="shared" si="10"/>
        <v>23028.52</v>
      </c>
      <c r="I59" s="132">
        <f t="shared" si="10"/>
        <v>41344.89</v>
      </c>
      <c r="J59" s="132">
        <f t="shared" si="10"/>
        <v>25680</v>
      </c>
      <c r="K59" s="840">
        <f t="shared" si="10"/>
        <v>32327.240000000005</v>
      </c>
      <c r="L59" s="839">
        <f t="shared" si="10"/>
        <v>23760.829999999998</v>
      </c>
      <c r="M59" s="132">
        <f t="shared" si="10"/>
        <v>41530.959999999999</v>
      </c>
      <c r="N59" s="132">
        <f t="shared" si="10"/>
        <v>38336.07</v>
      </c>
      <c r="O59" s="840">
        <f t="shared" si="10"/>
        <v>28010.92</v>
      </c>
      <c r="P59" s="839">
        <f t="shared" si="10"/>
        <v>32835.449999999997</v>
      </c>
      <c r="Q59" s="132">
        <f t="shared" si="10"/>
        <v>38801.42</v>
      </c>
      <c r="R59" s="132">
        <f t="shared" si="10"/>
        <v>25872.58</v>
      </c>
      <c r="S59" s="840">
        <f t="shared" si="10"/>
        <v>26860.080000000002</v>
      </c>
      <c r="T59" s="839">
        <f t="shared" si="10"/>
        <v>32725.5</v>
      </c>
      <c r="U59" s="132">
        <f t="shared" si="10"/>
        <v>22544.784</v>
      </c>
      <c r="V59" s="132">
        <f t="shared" si="10"/>
        <v>57419.959000000003</v>
      </c>
      <c r="W59" s="840">
        <f t="shared" si="10"/>
        <v>41656.345000000001</v>
      </c>
      <c r="X59" s="839">
        <v>23442.928723000001</v>
      </c>
      <c r="Y59" s="107">
        <v>16268.163999999999</v>
      </c>
      <c r="Z59" s="107">
        <v>16382.077095000001</v>
      </c>
      <c r="AA59" s="867">
        <v>38258.421480000005</v>
      </c>
      <c r="AB59" s="107">
        <v>44649.624121999994</v>
      </c>
      <c r="AC59" s="107">
        <v>48618.006431000002</v>
      </c>
      <c r="AD59" s="107">
        <v>41171.501211000003</v>
      </c>
    </row>
    <row r="60" spans="3:30" ht="24.95" customHeight="1">
      <c r="C60" s="551" t="s">
        <v>160</v>
      </c>
      <c r="D60" s="243">
        <v>2075.11</v>
      </c>
      <c r="E60" s="830">
        <v>2450.29</v>
      </c>
      <c r="F60" s="830">
        <v>2549.9699999999998</v>
      </c>
      <c r="G60" s="245">
        <v>3208.76</v>
      </c>
      <c r="H60" s="829">
        <v>1130</v>
      </c>
      <c r="I60" s="830">
        <v>13579.19</v>
      </c>
      <c r="J60" s="830">
        <v>2429.9899999999998</v>
      </c>
      <c r="K60" s="831">
        <v>1714.51</v>
      </c>
      <c r="L60" s="243">
        <v>1370.67</v>
      </c>
      <c r="M60" s="830">
        <v>1336.84</v>
      </c>
      <c r="N60" s="830">
        <v>995.24</v>
      </c>
      <c r="O60" s="245">
        <v>764.7</v>
      </c>
      <c r="P60" s="829">
        <v>1649.65</v>
      </c>
      <c r="Q60" s="830">
        <v>1211.4100000000001</v>
      </c>
      <c r="R60" s="830">
        <v>1781.96</v>
      </c>
      <c r="S60" s="831">
        <v>4412.68</v>
      </c>
      <c r="T60" s="856">
        <v>4625</v>
      </c>
      <c r="U60" s="128">
        <v>534.23399999999992</v>
      </c>
      <c r="V60" s="830">
        <v>4639.6100000000006</v>
      </c>
      <c r="W60" s="245">
        <v>2193.1990000000001</v>
      </c>
      <c r="X60" s="856">
        <v>233.816653</v>
      </c>
      <c r="Y60" s="104">
        <v>18.577000000000002</v>
      </c>
      <c r="Z60" s="104">
        <v>866.51270499999998</v>
      </c>
      <c r="AA60" s="857">
        <v>919.38207899999998</v>
      </c>
      <c r="AB60" s="104">
        <v>0</v>
      </c>
      <c r="AC60" s="104">
        <v>173.97200000000001</v>
      </c>
      <c r="AD60" s="104">
        <v>0</v>
      </c>
    </row>
    <row r="61" spans="3:30" ht="24.95" customHeight="1">
      <c r="C61" s="551" t="s">
        <v>161</v>
      </c>
      <c r="D61" s="243">
        <v>2379.8199999999997</v>
      </c>
      <c r="E61" s="830">
        <v>5055</v>
      </c>
      <c r="F61" s="830">
        <v>2150.2000000000003</v>
      </c>
      <c r="G61" s="245">
        <v>5156.3599999999997</v>
      </c>
      <c r="H61" s="829">
        <v>3242.95</v>
      </c>
      <c r="I61" s="830">
        <v>3803.18</v>
      </c>
      <c r="J61" s="830">
        <v>3811.6000000000004</v>
      </c>
      <c r="K61" s="831">
        <v>7896.93</v>
      </c>
      <c r="L61" s="243">
        <v>5131.4699999999993</v>
      </c>
      <c r="M61" s="830">
        <v>7881.1</v>
      </c>
      <c r="N61" s="830">
        <v>7484.01</v>
      </c>
      <c r="O61" s="245">
        <v>4879.0599999999995</v>
      </c>
      <c r="P61" s="829">
        <v>5854.99</v>
      </c>
      <c r="Q61" s="830">
        <v>6937.79</v>
      </c>
      <c r="R61" s="830">
        <v>4164.18</v>
      </c>
      <c r="S61" s="831">
        <v>4012.07</v>
      </c>
      <c r="T61" s="856">
        <v>5329.9</v>
      </c>
      <c r="U61" s="128">
        <v>6434.4010000000007</v>
      </c>
      <c r="V61" s="830">
        <v>10231.001</v>
      </c>
      <c r="W61" s="245">
        <v>7656.7649999999994</v>
      </c>
      <c r="X61" s="856">
        <v>435.16261900000001</v>
      </c>
      <c r="Y61" s="104">
        <v>393.32299999999998</v>
      </c>
      <c r="Z61" s="104">
        <v>259.761169</v>
      </c>
      <c r="AA61" s="857">
        <v>1129.9935330000001</v>
      </c>
      <c r="AB61" s="104">
        <v>0</v>
      </c>
      <c r="AC61" s="104">
        <v>0</v>
      </c>
      <c r="AD61" s="104">
        <v>0</v>
      </c>
    </row>
    <row r="62" spans="3:30" ht="24.95" customHeight="1">
      <c r="C62" s="551" t="s">
        <v>162</v>
      </c>
      <c r="D62" s="243">
        <v>4316.12</v>
      </c>
      <c r="E62" s="830">
        <v>5774.46</v>
      </c>
      <c r="F62" s="830">
        <v>6503.1200000000008</v>
      </c>
      <c r="G62" s="245">
        <v>1253.0300000000002</v>
      </c>
      <c r="H62" s="829">
        <v>515.14</v>
      </c>
      <c r="I62" s="830">
        <v>2659.71</v>
      </c>
      <c r="J62" s="830">
        <v>2071.79</v>
      </c>
      <c r="K62" s="831">
        <v>1786.52</v>
      </c>
      <c r="L62" s="243">
        <v>108.97</v>
      </c>
      <c r="M62" s="830">
        <v>297.35000000000002</v>
      </c>
      <c r="N62" s="830">
        <v>3223.0699999999997</v>
      </c>
      <c r="O62" s="245">
        <v>914.99</v>
      </c>
      <c r="P62" s="829">
        <v>1028.33</v>
      </c>
      <c r="Q62" s="830">
        <v>1457.28</v>
      </c>
      <c r="R62" s="830">
        <v>816.38</v>
      </c>
      <c r="S62" s="831">
        <v>207.75</v>
      </c>
      <c r="T62" s="856">
        <v>753.6</v>
      </c>
      <c r="U62" s="128">
        <v>1387.702</v>
      </c>
      <c r="V62" s="830">
        <v>990.49800000000005</v>
      </c>
      <c r="W62" s="245">
        <v>876.9369999999999</v>
      </c>
      <c r="X62" s="856">
        <v>207.38118499999999</v>
      </c>
      <c r="Y62" s="104">
        <v>206.679</v>
      </c>
      <c r="Z62" s="104">
        <v>0</v>
      </c>
      <c r="AA62" s="857">
        <v>0</v>
      </c>
      <c r="AB62" s="104">
        <v>0</v>
      </c>
      <c r="AC62" s="104">
        <v>0</v>
      </c>
      <c r="AD62" s="104">
        <v>0</v>
      </c>
    </row>
    <row r="63" spans="3:30" ht="24.95" customHeight="1">
      <c r="C63" s="551" t="s">
        <v>163</v>
      </c>
      <c r="D63" s="243">
        <v>509.07000000000005</v>
      </c>
      <c r="E63" s="830">
        <v>1563.42</v>
      </c>
      <c r="F63" s="830">
        <v>1897.04</v>
      </c>
      <c r="G63" s="245">
        <v>2204.5300000000002</v>
      </c>
      <c r="H63" s="829">
        <v>1421.59</v>
      </c>
      <c r="I63" s="830">
        <v>212.01</v>
      </c>
      <c r="J63" s="830">
        <v>1098.3499999999999</v>
      </c>
      <c r="K63" s="831">
        <v>1403.28</v>
      </c>
      <c r="L63" s="243">
        <v>1084.8499999999999</v>
      </c>
      <c r="M63" s="830">
        <v>1864.27</v>
      </c>
      <c r="N63" s="830">
        <v>1776.3899999999999</v>
      </c>
      <c r="O63" s="245">
        <v>4157.8500000000004</v>
      </c>
      <c r="P63" s="829">
        <v>1470.1699999999998</v>
      </c>
      <c r="Q63" s="830">
        <v>3136.1800000000003</v>
      </c>
      <c r="R63" s="830">
        <v>1255.6199999999999</v>
      </c>
      <c r="S63" s="831">
        <v>1119.52</v>
      </c>
      <c r="T63" s="856">
        <v>1483.9</v>
      </c>
      <c r="U63" s="128">
        <v>531.22500000000002</v>
      </c>
      <c r="V63" s="830">
        <v>682.72299999999996</v>
      </c>
      <c r="W63" s="245">
        <v>1378.511</v>
      </c>
      <c r="X63" s="856">
        <v>551.12497399999995</v>
      </c>
      <c r="Y63" s="104">
        <v>0</v>
      </c>
      <c r="Z63" s="104">
        <v>0</v>
      </c>
      <c r="AA63" s="857">
        <v>0</v>
      </c>
      <c r="AB63" s="104">
        <v>0</v>
      </c>
      <c r="AC63" s="104">
        <v>0</v>
      </c>
      <c r="AD63" s="104">
        <v>0</v>
      </c>
    </row>
    <row r="64" spans="3:30" ht="24.95" customHeight="1">
      <c r="C64" s="551" t="s">
        <v>164</v>
      </c>
      <c r="D64" s="243">
        <v>3109.91</v>
      </c>
      <c r="E64" s="830">
        <v>4917.66</v>
      </c>
      <c r="F64" s="830">
        <v>2692.46</v>
      </c>
      <c r="G64" s="245">
        <v>2255.48</v>
      </c>
      <c r="H64" s="829">
        <v>2320</v>
      </c>
      <c r="I64" s="830">
        <v>5674.14</v>
      </c>
      <c r="J64" s="830">
        <v>5198.42</v>
      </c>
      <c r="K64" s="831">
        <v>5462.45</v>
      </c>
      <c r="L64" s="243">
        <v>2691.46</v>
      </c>
      <c r="M64" s="830">
        <v>4832.28</v>
      </c>
      <c r="N64" s="830">
        <v>5364.83</v>
      </c>
      <c r="O64" s="245">
        <v>977.3</v>
      </c>
      <c r="P64" s="829">
        <v>1442.89</v>
      </c>
      <c r="Q64" s="830">
        <v>1485.23</v>
      </c>
      <c r="R64" s="830">
        <v>1181.3499999999999</v>
      </c>
      <c r="S64" s="831">
        <v>1161.93</v>
      </c>
      <c r="T64" s="856">
        <v>1441.1</v>
      </c>
      <c r="U64" s="128">
        <v>942.56799999999998</v>
      </c>
      <c r="V64" s="830">
        <v>1666.694</v>
      </c>
      <c r="W64" s="245">
        <v>736.30799999999999</v>
      </c>
      <c r="X64" s="856">
        <v>0</v>
      </c>
      <c r="Y64" s="104">
        <v>0</v>
      </c>
      <c r="Z64" s="104">
        <v>0</v>
      </c>
      <c r="AA64" s="857">
        <v>552.63199999999995</v>
      </c>
      <c r="AB64" s="104">
        <v>0</v>
      </c>
      <c r="AC64" s="104">
        <v>0</v>
      </c>
      <c r="AD64" s="104">
        <v>0</v>
      </c>
    </row>
    <row r="65" spans="3:30" ht="24.95" customHeight="1">
      <c r="C65" s="551" t="s">
        <v>165</v>
      </c>
      <c r="D65" s="243">
        <v>12647.720000000001</v>
      </c>
      <c r="E65" s="830">
        <v>14120.699999999999</v>
      </c>
      <c r="F65" s="830">
        <v>24817.25</v>
      </c>
      <c r="G65" s="245">
        <v>14237.89</v>
      </c>
      <c r="H65" s="829">
        <v>14398.84</v>
      </c>
      <c r="I65" s="830">
        <v>15416.66</v>
      </c>
      <c r="J65" s="830">
        <v>11069.85</v>
      </c>
      <c r="K65" s="831">
        <v>14063.550000000001</v>
      </c>
      <c r="L65" s="243">
        <v>13373.41</v>
      </c>
      <c r="M65" s="830">
        <v>25319.119999999999</v>
      </c>
      <c r="N65" s="830">
        <v>19492.53</v>
      </c>
      <c r="O65" s="245">
        <v>16317.02</v>
      </c>
      <c r="P65" s="829">
        <v>21389.420000000002</v>
      </c>
      <c r="Q65" s="830">
        <v>24573.530000000002</v>
      </c>
      <c r="R65" s="830">
        <v>16673.09</v>
      </c>
      <c r="S65" s="831">
        <v>15946.13</v>
      </c>
      <c r="T65" s="856">
        <v>19092</v>
      </c>
      <c r="U65" s="128">
        <v>12714.653999999999</v>
      </c>
      <c r="V65" s="830">
        <v>39209.432999999997</v>
      </c>
      <c r="W65" s="245">
        <v>28814.625</v>
      </c>
      <c r="X65" s="856">
        <v>22015.443292</v>
      </c>
      <c r="Y65" s="104">
        <v>15649.584999999999</v>
      </c>
      <c r="Z65" s="104">
        <v>15255.803221</v>
      </c>
      <c r="AA65" s="857">
        <v>35656.413868000003</v>
      </c>
      <c r="AB65" s="104">
        <v>44649.624121999994</v>
      </c>
      <c r="AC65" s="104">
        <v>48444.034431</v>
      </c>
      <c r="AD65" s="104">
        <v>41171.501211000003</v>
      </c>
    </row>
    <row r="66" spans="3:30" ht="24.95" customHeight="1">
      <c r="C66" s="552" t="s">
        <v>166</v>
      </c>
      <c r="D66" s="839">
        <f>D67+D68+D69+D70</f>
        <v>69155.33</v>
      </c>
      <c r="E66" s="132">
        <f t="shared" ref="E66:W66" si="11">E67+E68+E69+E70</f>
        <v>53201</v>
      </c>
      <c r="F66" s="132">
        <f t="shared" si="11"/>
        <v>82748.27</v>
      </c>
      <c r="G66" s="840">
        <f t="shared" si="11"/>
        <v>72044.740000000005</v>
      </c>
      <c r="H66" s="839">
        <f t="shared" si="11"/>
        <v>62526.61</v>
      </c>
      <c r="I66" s="132">
        <f t="shared" si="11"/>
        <v>74657.739999999991</v>
      </c>
      <c r="J66" s="132">
        <f t="shared" si="11"/>
        <v>78432.94</v>
      </c>
      <c r="K66" s="840">
        <f t="shared" si="11"/>
        <v>80753.320000000007</v>
      </c>
      <c r="L66" s="839">
        <f t="shared" si="11"/>
        <v>68744.600000000006</v>
      </c>
      <c r="M66" s="132">
        <f t="shared" si="11"/>
        <v>107056.34000000001</v>
      </c>
      <c r="N66" s="132">
        <f t="shared" si="11"/>
        <v>107662.31</v>
      </c>
      <c r="O66" s="840">
        <f t="shared" si="11"/>
        <v>97547.97</v>
      </c>
      <c r="P66" s="839">
        <f t="shared" si="11"/>
        <v>123248.26000000001</v>
      </c>
      <c r="Q66" s="132">
        <f t="shared" si="11"/>
        <v>134705.09000000003</v>
      </c>
      <c r="R66" s="132">
        <f t="shared" si="11"/>
        <v>145178.23000000001</v>
      </c>
      <c r="S66" s="840">
        <f t="shared" si="11"/>
        <v>124716.13999999998</v>
      </c>
      <c r="T66" s="839">
        <f t="shared" si="11"/>
        <v>134308</v>
      </c>
      <c r="U66" s="132">
        <f t="shared" si="11"/>
        <v>101535.283</v>
      </c>
      <c r="V66" s="132">
        <f t="shared" si="11"/>
        <v>238473.63</v>
      </c>
      <c r="W66" s="840">
        <f t="shared" si="11"/>
        <v>186968.94200000001</v>
      </c>
      <c r="X66" s="839">
        <v>90631.830937999999</v>
      </c>
      <c r="Y66" s="107">
        <v>55712.538</v>
      </c>
      <c r="Z66" s="107">
        <v>87089.815873</v>
      </c>
      <c r="AA66" s="867">
        <v>184588.82913699999</v>
      </c>
      <c r="AB66" s="107">
        <v>197943.81764899998</v>
      </c>
      <c r="AC66" s="107">
        <v>273245.21238799999</v>
      </c>
      <c r="AD66" s="107">
        <v>265719.111752</v>
      </c>
    </row>
    <row r="67" spans="3:30" ht="24.95" customHeight="1">
      <c r="C67" s="551" t="s">
        <v>167</v>
      </c>
      <c r="D67" s="243">
        <v>30228.399999999998</v>
      </c>
      <c r="E67" s="830">
        <v>38215.370000000003</v>
      </c>
      <c r="F67" s="830">
        <v>39192.660000000003</v>
      </c>
      <c r="G67" s="245">
        <v>33720.879999999997</v>
      </c>
      <c r="H67" s="829">
        <v>33908.720000000001</v>
      </c>
      <c r="I67" s="830">
        <v>41958.119999999995</v>
      </c>
      <c r="J67" s="830">
        <v>37861.97</v>
      </c>
      <c r="K67" s="831">
        <v>43175.94</v>
      </c>
      <c r="L67" s="243">
        <v>44341.1</v>
      </c>
      <c r="M67" s="830">
        <v>64898.86</v>
      </c>
      <c r="N67" s="830">
        <v>65932.88</v>
      </c>
      <c r="O67" s="245">
        <v>58401.55</v>
      </c>
      <c r="P67" s="829">
        <v>75156.88</v>
      </c>
      <c r="Q67" s="830">
        <v>86482.8</v>
      </c>
      <c r="R67" s="830">
        <v>82600.86</v>
      </c>
      <c r="S67" s="831">
        <v>66337.78</v>
      </c>
      <c r="T67" s="856">
        <v>74638.399999999994</v>
      </c>
      <c r="U67" s="128">
        <v>75833.701000000001</v>
      </c>
      <c r="V67" s="830">
        <v>142386.943</v>
      </c>
      <c r="W67" s="245">
        <v>121756.79300000001</v>
      </c>
      <c r="X67" s="856">
        <v>67965.527065000002</v>
      </c>
      <c r="Y67" s="104">
        <v>53633.205999999998</v>
      </c>
      <c r="Z67" s="104">
        <v>81434.659765000004</v>
      </c>
      <c r="AA67" s="857">
        <v>160675.581447</v>
      </c>
      <c r="AB67" s="104">
        <v>174147.787308</v>
      </c>
      <c r="AC67" s="104">
        <v>240260.84616000002</v>
      </c>
      <c r="AD67" s="104">
        <v>253403.03073700002</v>
      </c>
    </row>
    <row r="68" spans="3:30" ht="24.95" customHeight="1">
      <c r="C68" s="551" t="s">
        <v>168</v>
      </c>
      <c r="D68" s="243">
        <v>0</v>
      </c>
      <c r="E68" s="830">
        <v>0</v>
      </c>
      <c r="F68" s="830">
        <v>0</v>
      </c>
      <c r="G68" s="245">
        <v>0</v>
      </c>
      <c r="H68" s="829">
        <v>0</v>
      </c>
      <c r="I68" s="830">
        <v>0</v>
      </c>
      <c r="J68" s="830">
        <v>0</v>
      </c>
      <c r="K68" s="831">
        <v>0</v>
      </c>
      <c r="L68" s="243">
        <v>0</v>
      </c>
      <c r="M68" s="830">
        <v>0</v>
      </c>
      <c r="N68" s="830">
        <v>0</v>
      </c>
      <c r="O68" s="245">
        <v>0</v>
      </c>
      <c r="P68" s="829">
        <v>0</v>
      </c>
      <c r="Q68" s="830">
        <v>0</v>
      </c>
      <c r="R68" s="830">
        <v>0</v>
      </c>
      <c r="S68" s="831">
        <v>0</v>
      </c>
      <c r="T68" s="856">
        <v>0</v>
      </c>
      <c r="U68" s="126">
        <v>0</v>
      </c>
      <c r="V68" s="830">
        <v>0</v>
      </c>
      <c r="W68" s="245">
        <v>0</v>
      </c>
      <c r="X68" s="856">
        <v>0</v>
      </c>
      <c r="Y68" s="103">
        <v>0</v>
      </c>
      <c r="Z68" s="103">
        <v>0</v>
      </c>
      <c r="AA68" s="855">
        <v>9.9999999999999995E-7</v>
      </c>
      <c r="AB68" s="103">
        <v>1.9999999999999999E-6</v>
      </c>
      <c r="AC68" s="103">
        <v>3.0000000000000001E-6</v>
      </c>
      <c r="AD68" s="103">
        <v>3.9999999999999998E-6</v>
      </c>
    </row>
    <row r="69" spans="3:30" ht="24.95" customHeight="1">
      <c r="C69" s="551" t="s">
        <v>169</v>
      </c>
      <c r="D69" s="243">
        <v>24048.04</v>
      </c>
      <c r="E69" s="830">
        <v>0</v>
      </c>
      <c r="F69" s="830">
        <v>26133.64</v>
      </c>
      <c r="G69" s="245">
        <v>22855.06</v>
      </c>
      <c r="H69" s="829">
        <v>17193.09</v>
      </c>
      <c r="I69" s="830">
        <v>22807.96</v>
      </c>
      <c r="J69" s="830">
        <v>22907.94</v>
      </c>
      <c r="K69" s="831">
        <v>22928.880000000001</v>
      </c>
      <c r="L69" s="243">
        <v>12395.2</v>
      </c>
      <c r="M69" s="830">
        <v>30188.49</v>
      </c>
      <c r="N69" s="830">
        <v>20610.900000000001</v>
      </c>
      <c r="O69" s="245">
        <v>25178.87</v>
      </c>
      <c r="P69" s="829">
        <v>26375.77</v>
      </c>
      <c r="Q69" s="830">
        <v>25917.65</v>
      </c>
      <c r="R69" s="830">
        <v>37261</v>
      </c>
      <c r="S69" s="831">
        <v>32010.59</v>
      </c>
      <c r="T69" s="856">
        <v>32495.4</v>
      </c>
      <c r="U69" s="128">
        <v>13936.598</v>
      </c>
      <c r="V69" s="830">
        <v>60235.13</v>
      </c>
      <c r="W69" s="245">
        <v>32570.882000000001</v>
      </c>
      <c r="X69" s="856">
        <v>20112.008970999999</v>
      </c>
      <c r="Y69" s="104">
        <v>0</v>
      </c>
      <c r="Z69" s="104">
        <v>0</v>
      </c>
      <c r="AA69" s="857">
        <v>17788.532403000001</v>
      </c>
      <c r="AB69" s="104">
        <v>22936.176339000001</v>
      </c>
      <c r="AC69" s="104">
        <v>32091.078225000001</v>
      </c>
      <c r="AD69" s="104">
        <v>12316.081011</v>
      </c>
    </row>
    <row r="70" spans="3:30" ht="24.95" customHeight="1">
      <c r="C70" s="551" t="s">
        <v>170</v>
      </c>
      <c r="D70" s="243">
        <v>14878.89</v>
      </c>
      <c r="E70" s="830">
        <v>14985.63</v>
      </c>
      <c r="F70" s="830">
        <v>17421.97</v>
      </c>
      <c r="G70" s="245">
        <v>15468.8</v>
      </c>
      <c r="H70" s="829">
        <v>11424.8</v>
      </c>
      <c r="I70" s="830">
        <v>9891.66</v>
      </c>
      <c r="J70" s="830">
        <v>17663.03</v>
      </c>
      <c r="K70" s="831">
        <v>14648.5</v>
      </c>
      <c r="L70" s="243">
        <v>12008.3</v>
      </c>
      <c r="M70" s="830">
        <v>11968.990000000002</v>
      </c>
      <c r="N70" s="830">
        <v>21118.53</v>
      </c>
      <c r="O70" s="245">
        <v>13967.55</v>
      </c>
      <c r="P70" s="829">
        <v>21715.61</v>
      </c>
      <c r="Q70" s="830">
        <v>22304.639999999999</v>
      </c>
      <c r="R70" s="830">
        <v>25316.37</v>
      </c>
      <c r="S70" s="831">
        <v>26367.769999999997</v>
      </c>
      <c r="T70" s="856">
        <v>27174.2</v>
      </c>
      <c r="U70" s="128">
        <v>11764.983999999999</v>
      </c>
      <c r="V70" s="830">
        <v>35851.557000000001</v>
      </c>
      <c r="W70" s="245">
        <v>32641.267</v>
      </c>
      <c r="X70" s="856">
        <v>2554.2949020000001</v>
      </c>
      <c r="Y70" s="104">
        <v>2079.3319999999999</v>
      </c>
      <c r="Z70" s="104">
        <v>5655.1561080000001</v>
      </c>
      <c r="AA70" s="857">
        <v>6124.7152859999997</v>
      </c>
      <c r="AB70" s="104">
        <v>859.85400000000004</v>
      </c>
      <c r="AC70" s="104">
        <v>893.28800000000001</v>
      </c>
      <c r="AD70" s="104">
        <v>0</v>
      </c>
    </row>
    <row r="71" spans="3:30" ht="24.95" customHeight="1">
      <c r="C71" s="548" t="s">
        <v>171</v>
      </c>
      <c r="D71" s="839">
        <f>D72+D73</f>
        <v>51800.74</v>
      </c>
      <c r="E71" s="132">
        <f t="shared" ref="E71:W71" si="12">E72+E73</f>
        <v>6189</v>
      </c>
      <c r="F71" s="132">
        <f t="shared" si="12"/>
        <v>1259.72</v>
      </c>
      <c r="G71" s="840">
        <f t="shared" si="12"/>
        <v>9442.84</v>
      </c>
      <c r="H71" s="839">
        <f t="shared" si="12"/>
        <v>6182.5099999999993</v>
      </c>
      <c r="I71" s="132">
        <f t="shared" si="12"/>
        <v>3985.3</v>
      </c>
      <c r="J71" s="132">
        <f t="shared" si="12"/>
        <v>1060.97</v>
      </c>
      <c r="K71" s="840">
        <f t="shared" si="12"/>
        <v>3838.41</v>
      </c>
      <c r="L71" s="839">
        <f t="shared" si="12"/>
        <v>3357.2</v>
      </c>
      <c r="M71" s="132">
        <f t="shared" si="12"/>
        <v>6516.3700000000008</v>
      </c>
      <c r="N71" s="132">
        <f t="shared" si="12"/>
        <v>1412.01</v>
      </c>
      <c r="O71" s="840">
        <f t="shared" si="12"/>
        <v>1028.05</v>
      </c>
      <c r="P71" s="839">
        <f t="shared" si="12"/>
        <v>906.28</v>
      </c>
      <c r="Q71" s="132">
        <f t="shared" si="12"/>
        <v>809.69</v>
      </c>
      <c r="R71" s="132">
        <f t="shared" si="12"/>
        <v>565.55999999999995</v>
      </c>
      <c r="S71" s="840">
        <f t="shared" si="12"/>
        <v>434.03999999999996</v>
      </c>
      <c r="T71" s="839">
        <f t="shared" si="12"/>
        <v>453.5</v>
      </c>
      <c r="U71" s="132">
        <f t="shared" si="12"/>
        <v>3355.1790000000001</v>
      </c>
      <c r="V71" s="132">
        <f t="shared" si="12"/>
        <v>6603.4879999999994</v>
      </c>
      <c r="W71" s="840">
        <f t="shared" si="12"/>
        <v>8212.1290000000008</v>
      </c>
      <c r="X71" s="839">
        <v>306.31876899999997</v>
      </c>
      <c r="Y71" s="107">
        <v>41.137999999999998</v>
      </c>
      <c r="Z71" s="107">
        <v>1964.836</v>
      </c>
      <c r="AA71" s="867">
        <v>16.193999999999999</v>
      </c>
      <c r="AB71" s="107">
        <v>0</v>
      </c>
      <c r="AC71" s="107">
        <v>0</v>
      </c>
      <c r="AD71" s="107">
        <v>0</v>
      </c>
    </row>
    <row r="72" spans="3:30" ht="24.95" customHeight="1">
      <c r="C72" s="551" t="s">
        <v>172</v>
      </c>
      <c r="D72" s="243">
        <v>4490.6000000000004</v>
      </c>
      <c r="E72" s="830">
        <v>807.21</v>
      </c>
      <c r="F72" s="830">
        <v>677.43000000000006</v>
      </c>
      <c r="G72" s="245">
        <v>507.85</v>
      </c>
      <c r="H72" s="829">
        <v>1004.7</v>
      </c>
      <c r="I72" s="830">
        <v>1124.97</v>
      </c>
      <c r="J72" s="830">
        <v>457.85</v>
      </c>
      <c r="K72" s="831">
        <v>364.27</v>
      </c>
      <c r="L72" s="243">
        <v>244.7</v>
      </c>
      <c r="M72" s="830">
        <v>658.93</v>
      </c>
      <c r="N72" s="830">
        <v>413.66</v>
      </c>
      <c r="O72" s="245">
        <v>299.13</v>
      </c>
      <c r="P72" s="829">
        <v>460.47</v>
      </c>
      <c r="Q72" s="830">
        <v>625.63</v>
      </c>
      <c r="R72" s="830">
        <v>298.7</v>
      </c>
      <c r="S72" s="831">
        <v>176.9</v>
      </c>
      <c r="T72" s="856">
        <v>176.9</v>
      </c>
      <c r="U72" s="128">
        <v>3320.384</v>
      </c>
      <c r="V72" s="830">
        <v>6566.9619999999995</v>
      </c>
      <c r="W72" s="245">
        <v>7964.6730000000007</v>
      </c>
      <c r="X72" s="856">
        <v>254.155</v>
      </c>
      <c r="Y72" s="104">
        <v>0</v>
      </c>
      <c r="Z72" s="104">
        <v>0</v>
      </c>
      <c r="AA72" s="857">
        <v>16.193999999999999</v>
      </c>
      <c r="AB72" s="104">
        <v>0</v>
      </c>
      <c r="AC72" s="104">
        <v>0</v>
      </c>
      <c r="AD72" s="104">
        <v>0</v>
      </c>
    </row>
    <row r="73" spans="3:30" ht="24.95" customHeight="1">
      <c r="C73" s="551" t="s">
        <v>173</v>
      </c>
      <c r="D73" s="243">
        <v>47310.14</v>
      </c>
      <c r="E73" s="830">
        <v>5381.79</v>
      </c>
      <c r="F73" s="830">
        <v>582.29</v>
      </c>
      <c r="G73" s="245">
        <v>8934.99</v>
      </c>
      <c r="H73" s="829">
        <v>5177.8099999999995</v>
      </c>
      <c r="I73" s="830">
        <v>2860.33</v>
      </c>
      <c r="J73" s="830">
        <v>603.12</v>
      </c>
      <c r="K73" s="831">
        <v>3474.14</v>
      </c>
      <c r="L73" s="243">
        <v>3112.5</v>
      </c>
      <c r="M73" s="830">
        <v>5857.4400000000005</v>
      </c>
      <c r="N73" s="830">
        <v>998.34999999999991</v>
      </c>
      <c r="O73" s="245">
        <v>728.92</v>
      </c>
      <c r="P73" s="829">
        <v>445.81</v>
      </c>
      <c r="Q73" s="830">
        <v>184.06</v>
      </c>
      <c r="R73" s="830">
        <v>266.86</v>
      </c>
      <c r="S73" s="831">
        <v>257.14</v>
      </c>
      <c r="T73" s="856">
        <v>276.60000000000002</v>
      </c>
      <c r="U73" s="128">
        <v>34.795000000000002</v>
      </c>
      <c r="V73" s="830">
        <v>36.526000000000003</v>
      </c>
      <c r="W73" s="245">
        <v>247.45599999999999</v>
      </c>
      <c r="X73" s="856">
        <v>52.163769000000002</v>
      </c>
      <c r="Y73" s="104">
        <v>41.137999999999998</v>
      </c>
      <c r="Z73" s="104">
        <v>1964.836</v>
      </c>
      <c r="AA73" s="857">
        <v>0</v>
      </c>
      <c r="AB73" s="104">
        <v>0</v>
      </c>
      <c r="AC73" s="104">
        <v>0</v>
      </c>
      <c r="AD73" s="104">
        <v>0</v>
      </c>
    </row>
    <row r="74" spans="3:30" ht="24.95" customHeight="1">
      <c r="C74" s="548" t="s">
        <v>174</v>
      </c>
      <c r="D74" s="839">
        <f>D75+D76+D77</f>
        <v>10031.77</v>
      </c>
      <c r="E74" s="132">
        <f t="shared" ref="E74:W74" si="13">E75+E76+E77</f>
        <v>14688.07</v>
      </c>
      <c r="F74" s="132">
        <f t="shared" si="13"/>
        <v>12400.57</v>
      </c>
      <c r="G74" s="840">
        <f t="shared" si="13"/>
        <v>14118.27</v>
      </c>
      <c r="H74" s="839">
        <f t="shared" si="13"/>
        <v>31634.949999999997</v>
      </c>
      <c r="I74" s="132">
        <f t="shared" si="13"/>
        <v>15882.080000000002</v>
      </c>
      <c r="J74" s="132">
        <f t="shared" si="13"/>
        <v>44306.26</v>
      </c>
      <c r="K74" s="840">
        <f t="shared" si="13"/>
        <v>52111.28</v>
      </c>
      <c r="L74" s="839">
        <f t="shared" si="13"/>
        <v>9549.84</v>
      </c>
      <c r="M74" s="132">
        <f t="shared" si="13"/>
        <v>10597.84</v>
      </c>
      <c r="N74" s="132">
        <f t="shared" si="13"/>
        <v>16978.830000000002</v>
      </c>
      <c r="O74" s="840">
        <f t="shared" si="13"/>
        <v>12028.51</v>
      </c>
      <c r="P74" s="839">
        <f t="shared" si="13"/>
        <v>18190.32</v>
      </c>
      <c r="Q74" s="132">
        <f t="shared" si="13"/>
        <v>18487.489999999998</v>
      </c>
      <c r="R74" s="132">
        <f t="shared" si="13"/>
        <v>11776.529999999999</v>
      </c>
      <c r="S74" s="840">
        <f t="shared" si="13"/>
        <v>12924.66</v>
      </c>
      <c r="T74" s="839">
        <f t="shared" si="13"/>
        <v>14279</v>
      </c>
      <c r="U74" s="132">
        <f t="shared" si="13"/>
        <v>14221.432000000001</v>
      </c>
      <c r="V74" s="132">
        <f t="shared" si="13"/>
        <v>16244.763999999999</v>
      </c>
      <c r="W74" s="840">
        <f t="shared" si="13"/>
        <v>17469.215000000004</v>
      </c>
      <c r="X74" s="839">
        <v>6831.0554779999993</v>
      </c>
      <c r="Y74" s="107">
        <v>6092.84</v>
      </c>
      <c r="Z74" s="107">
        <v>5263.4099640000004</v>
      </c>
      <c r="AA74" s="867">
        <v>8705.5011300000006</v>
      </c>
      <c r="AB74" s="107">
        <v>8596.1880010000004</v>
      </c>
      <c r="AC74" s="107">
        <v>10894.777114999999</v>
      </c>
      <c r="AD74" s="107">
        <v>9538.992819000001</v>
      </c>
    </row>
    <row r="75" spans="3:30" ht="24.95" customHeight="1">
      <c r="C75" s="551" t="s">
        <v>172</v>
      </c>
      <c r="D75" s="243">
        <v>1811.84</v>
      </c>
      <c r="E75" s="830">
        <v>4072.06</v>
      </c>
      <c r="F75" s="830">
        <v>3271.15</v>
      </c>
      <c r="G75" s="245">
        <v>3417.06</v>
      </c>
      <c r="H75" s="829">
        <v>2402.12</v>
      </c>
      <c r="I75" s="830">
        <v>1494.3</v>
      </c>
      <c r="J75" s="830">
        <v>4041.43</v>
      </c>
      <c r="K75" s="831">
        <v>4041.43</v>
      </c>
      <c r="L75" s="243">
        <v>0</v>
      </c>
      <c r="M75" s="830">
        <v>1378.06</v>
      </c>
      <c r="N75" s="830">
        <v>6010.03</v>
      </c>
      <c r="O75" s="245">
        <v>29.36</v>
      </c>
      <c r="P75" s="829">
        <v>6575.1</v>
      </c>
      <c r="Q75" s="830">
        <v>5196.71</v>
      </c>
      <c r="R75" s="830">
        <v>5043.8</v>
      </c>
      <c r="S75" s="831">
        <v>2065.92</v>
      </c>
      <c r="T75" s="856">
        <v>6880.8</v>
      </c>
      <c r="U75" s="128">
        <v>5172.9690000000001</v>
      </c>
      <c r="V75" s="830">
        <v>2245.3270000000002</v>
      </c>
      <c r="W75" s="245">
        <v>2455.0740000000001</v>
      </c>
      <c r="X75" s="856">
        <v>1427.93084</v>
      </c>
      <c r="Y75" s="104">
        <v>1427.931</v>
      </c>
      <c r="Z75" s="104">
        <v>0</v>
      </c>
      <c r="AA75" s="857">
        <v>0</v>
      </c>
      <c r="AB75" s="104">
        <v>0</v>
      </c>
      <c r="AC75" s="104">
        <v>0</v>
      </c>
      <c r="AD75" s="104">
        <v>0</v>
      </c>
    </row>
    <row r="76" spans="3:30" ht="24.95" customHeight="1">
      <c r="C76" s="551" t="s">
        <v>173</v>
      </c>
      <c r="D76" s="243">
        <v>1816.09</v>
      </c>
      <c r="E76" s="830">
        <v>2244.6999999999998</v>
      </c>
      <c r="F76" s="830">
        <v>1263.6100000000001</v>
      </c>
      <c r="G76" s="245">
        <v>1172.06</v>
      </c>
      <c r="H76" s="829">
        <v>3065.07</v>
      </c>
      <c r="I76" s="830">
        <v>4786.5</v>
      </c>
      <c r="J76" s="830">
        <v>2027.25</v>
      </c>
      <c r="K76" s="831">
        <v>1024.06</v>
      </c>
      <c r="L76" s="243">
        <v>1158.4000000000001</v>
      </c>
      <c r="M76" s="830">
        <v>2091.9500000000003</v>
      </c>
      <c r="N76" s="830">
        <v>845.63</v>
      </c>
      <c r="O76" s="245">
        <v>3309.32</v>
      </c>
      <c r="P76" s="829">
        <v>1023.54</v>
      </c>
      <c r="Q76" s="830">
        <v>1905.13</v>
      </c>
      <c r="R76" s="830">
        <v>2.2400000000000002</v>
      </c>
      <c r="S76" s="831">
        <v>5054.97</v>
      </c>
      <c r="T76" s="856">
        <v>999.5</v>
      </c>
      <c r="U76" s="128">
        <v>1378.06</v>
      </c>
      <c r="V76" s="830">
        <v>2746.8090000000002</v>
      </c>
      <c r="W76" s="245">
        <v>3219.1880000000001</v>
      </c>
      <c r="X76" s="856">
        <v>0</v>
      </c>
      <c r="Y76" s="104">
        <v>0</v>
      </c>
      <c r="Z76" s="104">
        <v>0</v>
      </c>
      <c r="AA76" s="857">
        <v>0</v>
      </c>
      <c r="AB76" s="104">
        <v>0</v>
      </c>
      <c r="AC76" s="104">
        <v>0</v>
      </c>
      <c r="AD76" s="104">
        <v>0</v>
      </c>
    </row>
    <row r="77" spans="3:30" ht="24.95" customHeight="1">
      <c r="C77" s="551" t="s">
        <v>175</v>
      </c>
      <c r="D77" s="243">
        <v>6403.84</v>
      </c>
      <c r="E77" s="830">
        <v>8371.31</v>
      </c>
      <c r="F77" s="830">
        <v>7865.81</v>
      </c>
      <c r="G77" s="245">
        <v>9529.15</v>
      </c>
      <c r="H77" s="829">
        <v>26167.759999999998</v>
      </c>
      <c r="I77" s="830">
        <v>9601.2800000000007</v>
      </c>
      <c r="J77" s="830">
        <v>38237.58</v>
      </c>
      <c r="K77" s="831">
        <v>47045.79</v>
      </c>
      <c r="L77" s="243">
        <v>8391.44</v>
      </c>
      <c r="M77" s="830">
        <v>7127.83</v>
      </c>
      <c r="N77" s="830">
        <v>10123.17</v>
      </c>
      <c r="O77" s="245">
        <v>8689.83</v>
      </c>
      <c r="P77" s="829">
        <v>10591.68</v>
      </c>
      <c r="Q77" s="830">
        <v>11385.65</v>
      </c>
      <c r="R77" s="830">
        <v>6730.49</v>
      </c>
      <c r="S77" s="831">
        <v>5803.77</v>
      </c>
      <c r="T77" s="856">
        <v>6398.7</v>
      </c>
      <c r="U77" s="128">
        <v>7670.4029999999993</v>
      </c>
      <c r="V77" s="830">
        <v>11252.627999999999</v>
      </c>
      <c r="W77" s="245">
        <v>11794.953000000001</v>
      </c>
      <c r="X77" s="856">
        <v>5403.1246379999993</v>
      </c>
      <c r="Y77" s="104">
        <v>4664.9089999999997</v>
      </c>
      <c r="Z77" s="104">
        <v>5263.4099640000004</v>
      </c>
      <c r="AA77" s="857">
        <v>8705.5011300000006</v>
      </c>
      <c r="AB77" s="104">
        <v>8596.1880010000004</v>
      </c>
      <c r="AC77" s="104">
        <v>10894.777114999999</v>
      </c>
      <c r="AD77" s="104">
        <v>9538.992819000001</v>
      </c>
    </row>
    <row r="78" spans="3:30" ht="24.95" customHeight="1" thickBot="1">
      <c r="C78" s="553" t="s">
        <v>20</v>
      </c>
      <c r="D78" s="268">
        <v>16771.55</v>
      </c>
      <c r="E78" s="135">
        <v>21895.77</v>
      </c>
      <c r="F78" s="135">
        <v>21389.63</v>
      </c>
      <c r="G78" s="849">
        <v>21154.639999999999</v>
      </c>
      <c r="H78" s="841">
        <v>15197.3</v>
      </c>
      <c r="I78" s="135">
        <v>18901.919999999998</v>
      </c>
      <c r="J78" s="135">
        <v>97284.61</v>
      </c>
      <c r="K78" s="842">
        <v>68897.73</v>
      </c>
      <c r="L78" s="268">
        <v>10734.2</v>
      </c>
      <c r="M78" s="135">
        <v>13564.349999999999</v>
      </c>
      <c r="N78" s="135">
        <v>20919.269999999997</v>
      </c>
      <c r="O78" s="849">
        <v>2098.33</v>
      </c>
      <c r="P78" s="841">
        <v>-15440.42</v>
      </c>
      <c r="Q78" s="135">
        <v>11266.71</v>
      </c>
      <c r="R78" s="135">
        <v>9449.01</v>
      </c>
      <c r="S78" s="842">
        <v>26048.739999999998</v>
      </c>
      <c r="T78" s="864">
        <v>26649</v>
      </c>
      <c r="U78" s="133">
        <v>9858.0910000000003</v>
      </c>
      <c r="V78" s="135">
        <v>34617.914000000004</v>
      </c>
      <c r="W78" s="849">
        <v>13303.528999999999</v>
      </c>
      <c r="X78" s="864">
        <v>35405.171242000004</v>
      </c>
      <c r="Y78" s="108">
        <v>24866.042000000001</v>
      </c>
      <c r="Z78" s="108">
        <v>17916.108680000001</v>
      </c>
      <c r="AA78" s="869">
        <v>37378.228305000004</v>
      </c>
      <c r="AB78" s="108">
        <v>41470.033255000002</v>
      </c>
      <c r="AC78" s="108">
        <v>62729.118746</v>
      </c>
      <c r="AD78" s="108">
        <v>64440.253125000003</v>
      </c>
    </row>
    <row r="79" spans="3:30" ht="38.25" customHeight="1" thickTop="1" thickBot="1">
      <c r="C79" s="554" t="s">
        <v>176</v>
      </c>
      <c r="D79" s="843">
        <f>D51+D59+D66+D71+D74+D78</f>
        <v>481210.58</v>
      </c>
      <c r="E79" s="844">
        <f t="shared" ref="E79:W79" si="14">E51+E59+E66+E71+E74+E78</f>
        <v>475222.88000000006</v>
      </c>
      <c r="F79" s="844">
        <f t="shared" si="14"/>
        <v>539209.22</v>
      </c>
      <c r="G79" s="845">
        <f t="shared" si="14"/>
        <v>498192.62000000005</v>
      </c>
      <c r="H79" s="843">
        <f t="shared" si="14"/>
        <v>439855.54000000004</v>
      </c>
      <c r="I79" s="844">
        <f t="shared" si="14"/>
        <v>442053.92</v>
      </c>
      <c r="J79" s="844">
        <f t="shared" si="14"/>
        <v>574270.20000000007</v>
      </c>
      <c r="K79" s="845">
        <f t="shared" si="14"/>
        <v>633797.96</v>
      </c>
      <c r="L79" s="843">
        <f t="shared" si="14"/>
        <v>383971.10000000003</v>
      </c>
      <c r="M79" s="844">
        <f t="shared" si="14"/>
        <v>588007.44999999995</v>
      </c>
      <c r="N79" s="844">
        <f t="shared" si="14"/>
        <v>528766.44000000006</v>
      </c>
      <c r="O79" s="845">
        <f t="shared" si="14"/>
        <v>358970.83999999997</v>
      </c>
      <c r="P79" s="843">
        <f t="shared" si="14"/>
        <v>465285.85000000009</v>
      </c>
      <c r="Q79" s="844">
        <f t="shared" si="14"/>
        <v>491296.9</v>
      </c>
      <c r="R79" s="844">
        <f t="shared" si="14"/>
        <v>440644.58999999997</v>
      </c>
      <c r="S79" s="845">
        <f t="shared" si="14"/>
        <v>393724.8899999999</v>
      </c>
      <c r="T79" s="843">
        <f t="shared" si="14"/>
        <v>459586</v>
      </c>
      <c r="U79" s="844">
        <f t="shared" si="14"/>
        <v>401925.91200000001</v>
      </c>
      <c r="V79" s="844">
        <f t="shared" si="14"/>
        <v>702676.77999999991</v>
      </c>
      <c r="W79" s="845">
        <f t="shared" si="14"/>
        <v>586389.11499999999</v>
      </c>
      <c r="X79" s="843">
        <v>329417.780356</v>
      </c>
      <c r="Y79" s="862">
        <v>237361.46299999999</v>
      </c>
      <c r="Z79" s="862">
        <v>273259.655914</v>
      </c>
      <c r="AA79" s="863">
        <v>468902.27613399999</v>
      </c>
      <c r="AB79" s="568">
        <v>517228.87107299996</v>
      </c>
      <c r="AC79" s="568">
        <v>705112.760411</v>
      </c>
      <c r="AD79" s="568">
        <v>690768.71334899997</v>
      </c>
    </row>
    <row r="80" spans="3:30" ht="30.75" customHeight="1" thickTop="1">
      <c r="C80" s="110" t="s">
        <v>177</v>
      </c>
      <c r="D80" s="111">
        <f>D48-D79</f>
        <v>0</v>
      </c>
      <c r="E80" s="111">
        <f t="shared" ref="E80:K80" si="15">E48-E79</f>
        <v>0</v>
      </c>
      <c r="F80" s="111">
        <f t="shared" si="15"/>
        <v>0</v>
      </c>
      <c r="G80" s="111">
        <f t="shared" si="15"/>
        <v>0</v>
      </c>
      <c r="H80" s="111">
        <f t="shared" si="15"/>
        <v>-3.0000000027939677E-2</v>
      </c>
      <c r="I80" s="111">
        <f t="shared" si="15"/>
        <v>9.9999999511055648E-3</v>
      </c>
      <c r="J80" s="111">
        <f t="shared" si="15"/>
        <v>0</v>
      </c>
      <c r="K80" s="111">
        <f t="shared" si="15"/>
        <v>-2.9999999911524355E-2</v>
      </c>
      <c r="L80" s="111"/>
      <c r="M80" s="111"/>
      <c r="N80" s="111"/>
      <c r="O80" s="111"/>
      <c r="P80" s="111"/>
      <c r="Q80" s="111"/>
      <c r="R80" s="111"/>
      <c r="S80" s="111"/>
      <c r="T80" s="111"/>
      <c r="U80" s="111"/>
      <c r="V80" s="111"/>
      <c r="W80" s="111"/>
      <c r="X80" s="111"/>
      <c r="Y80" s="111"/>
      <c r="Z80" s="111"/>
      <c r="AA80" s="111"/>
      <c r="AB80" s="111"/>
      <c r="AC80" s="111"/>
      <c r="AD80" s="111"/>
    </row>
    <row r="81" spans="3:24" ht="21.75" customHeight="1">
      <c r="C81" s="112"/>
    </row>
    <row r="82" spans="3:24" ht="24" customHeight="1">
      <c r="W82" s="50" t="s">
        <v>181</v>
      </c>
      <c r="X82" s="120"/>
    </row>
    <row r="83" spans="3:24" ht="24" customHeight="1">
      <c r="W83" s="50" t="s">
        <v>182</v>
      </c>
      <c r="X83" s="120"/>
    </row>
    <row r="84" spans="3:24" ht="21.75" customHeight="1">
      <c r="W84" s="50" t="s">
        <v>183</v>
      </c>
      <c r="X84" s="120"/>
    </row>
    <row r="85" spans="3:24" ht="23.25" customHeight="1">
      <c r="W85" s="50" t="s">
        <v>184</v>
      </c>
      <c r="X85" s="120"/>
    </row>
    <row r="86" spans="3:24" ht="25.5">
      <c r="W86" s="121" t="s">
        <v>185</v>
      </c>
      <c r="X86" s="120"/>
    </row>
    <row r="87" spans="3:24" ht="25.5">
      <c r="W87" s="121" t="s">
        <v>186</v>
      </c>
      <c r="X87" s="120"/>
    </row>
  </sheetData>
  <mergeCells count="9">
    <mergeCell ref="X3:AA3"/>
    <mergeCell ref="C2:AB2"/>
    <mergeCell ref="C1:K1"/>
    <mergeCell ref="D3:G3"/>
    <mergeCell ref="H3:K3"/>
    <mergeCell ref="L3:O3"/>
    <mergeCell ref="P3:S3"/>
    <mergeCell ref="T3:W3"/>
    <mergeCell ref="AB3:AD3"/>
  </mergeCells>
  <pageMargins left="0" right="0" top="1" bottom="0.5" header="0.17" footer="0.25"/>
  <pageSetup scale="35" orientation="landscape" horizontalDpi="300" verticalDpi="300" r:id="rId1"/>
  <headerFooter alignWithMargins="0"/>
  <rowBreaks count="1" manualBreakCount="1">
    <brk id="48" max="29" man="1"/>
  </rowBreaks>
  <colBreaks count="1" manualBreakCount="1">
    <brk id="11" max="8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2"/>
  <sheetViews>
    <sheetView view="pageBreakPreview" zoomScale="80" zoomScaleSheetLayoutView="80" workbookViewId="0">
      <pane xSplit="1" ySplit="3" topLeftCell="AF46" activePane="bottomRight" state="frozen"/>
      <selection activeCell="B12" sqref="B12"/>
      <selection pane="topRight" activeCell="B12" sqref="B12"/>
      <selection pane="bottomLeft" activeCell="B12" sqref="B12"/>
      <selection pane="bottomRight"/>
    </sheetView>
  </sheetViews>
  <sheetFormatPr defaultRowHeight="15.75"/>
  <cols>
    <col min="1" max="1" width="60.140625" style="896" customWidth="1"/>
    <col min="2" max="35" width="15.5703125" style="871" bestFit="1" customWidth="1"/>
    <col min="36" max="177" width="9.140625" style="871"/>
    <col min="178" max="178" width="43.7109375" style="871" customWidth="1"/>
    <col min="179" max="189" width="14.28515625" style="871" bestFit="1" customWidth="1"/>
    <col min="190" max="190" width="15.5703125" style="871" bestFit="1" customWidth="1"/>
    <col min="191" max="191" width="14.28515625" style="871" bestFit="1" customWidth="1"/>
    <col min="192" max="194" width="15.5703125" style="871" bestFit="1" customWidth="1"/>
    <col min="195" max="219" width="14.28515625" style="871" bestFit="1" customWidth="1"/>
    <col min="220" max="262" width="15.5703125" style="871" bestFit="1" customWidth="1"/>
    <col min="263" max="433" width="9.140625" style="871"/>
    <col min="434" max="434" width="43.7109375" style="871" customWidth="1"/>
    <col min="435" max="445" width="14.28515625" style="871" bestFit="1" customWidth="1"/>
    <col min="446" max="446" width="15.5703125" style="871" bestFit="1" customWidth="1"/>
    <col min="447" max="447" width="14.28515625" style="871" bestFit="1" customWidth="1"/>
    <col min="448" max="450" width="15.5703125" style="871" bestFit="1" customWidth="1"/>
    <col min="451" max="475" width="14.28515625" style="871" bestFit="1" customWidth="1"/>
    <col min="476" max="518" width="15.5703125" style="871" bestFit="1" customWidth="1"/>
    <col min="519" max="689" width="9.140625" style="871"/>
    <col min="690" max="690" width="43.7109375" style="871" customWidth="1"/>
    <col min="691" max="701" width="14.28515625" style="871" bestFit="1" customWidth="1"/>
    <col min="702" max="702" width="15.5703125" style="871" bestFit="1" customWidth="1"/>
    <col min="703" max="703" width="14.28515625" style="871" bestFit="1" customWidth="1"/>
    <col min="704" max="706" width="15.5703125" style="871" bestFit="1" customWidth="1"/>
    <col min="707" max="731" width="14.28515625" style="871" bestFit="1" customWidth="1"/>
    <col min="732" max="774" width="15.5703125" style="871" bestFit="1" customWidth="1"/>
    <col min="775" max="945" width="9.140625" style="871"/>
    <col min="946" max="946" width="43.7109375" style="871" customWidth="1"/>
    <col min="947" max="957" width="14.28515625" style="871" bestFit="1" customWidth="1"/>
    <col min="958" max="958" width="15.5703125" style="871" bestFit="1" customWidth="1"/>
    <col min="959" max="959" width="14.28515625" style="871" bestFit="1" customWidth="1"/>
    <col min="960" max="962" width="15.5703125" style="871" bestFit="1" customWidth="1"/>
    <col min="963" max="987" width="14.28515625" style="871" bestFit="1" customWidth="1"/>
    <col min="988" max="1030" width="15.5703125" style="871" bestFit="1" customWidth="1"/>
    <col min="1031" max="1201" width="9.140625" style="871"/>
    <col min="1202" max="1202" width="43.7109375" style="871" customWidth="1"/>
    <col min="1203" max="1213" width="14.28515625" style="871" bestFit="1" customWidth="1"/>
    <col min="1214" max="1214" width="15.5703125" style="871" bestFit="1" customWidth="1"/>
    <col min="1215" max="1215" width="14.28515625" style="871" bestFit="1" customWidth="1"/>
    <col min="1216" max="1218" width="15.5703125" style="871" bestFit="1" customWidth="1"/>
    <col min="1219" max="1243" width="14.28515625" style="871" bestFit="1" customWidth="1"/>
    <col min="1244" max="1286" width="15.5703125" style="871" bestFit="1" customWidth="1"/>
    <col min="1287" max="1457" width="9.140625" style="871"/>
    <col min="1458" max="1458" width="43.7109375" style="871" customWidth="1"/>
    <col min="1459" max="1469" width="14.28515625" style="871" bestFit="1" customWidth="1"/>
    <col min="1470" max="1470" width="15.5703125" style="871" bestFit="1" customWidth="1"/>
    <col min="1471" max="1471" width="14.28515625" style="871" bestFit="1" customWidth="1"/>
    <col min="1472" max="1474" width="15.5703125" style="871" bestFit="1" customWidth="1"/>
    <col min="1475" max="1499" width="14.28515625" style="871" bestFit="1" customWidth="1"/>
    <col min="1500" max="1542" width="15.5703125" style="871" bestFit="1" customWidth="1"/>
    <col min="1543" max="1713" width="9.140625" style="871"/>
    <col min="1714" max="1714" width="43.7109375" style="871" customWidth="1"/>
    <col min="1715" max="1725" width="14.28515625" style="871" bestFit="1" customWidth="1"/>
    <col min="1726" max="1726" width="15.5703125" style="871" bestFit="1" customWidth="1"/>
    <col min="1727" max="1727" width="14.28515625" style="871" bestFit="1" customWidth="1"/>
    <col min="1728" max="1730" width="15.5703125" style="871" bestFit="1" customWidth="1"/>
    <col min="1731" max="1755" width="14.28515625" style="871" bestFit="1" customWidth="1"/>
    <col min="1756" max="1798" width="15.5703125" style="871" bestFit="1" customWidth="1"/>
    <col min="1799" max="1969" width="9.140625" style="871"/>
    <col min="1970" max="1970" width="43.7109375" style="871" customWidth="1"/>
    <col min="1971" max="1981" width="14.28515625" style="871" bestFit="1" customWidth="1"/>
    <col min="1982" max="1982" width="15.5703125" style="871" bestFit="1" customWidth="1"/>
    <col min="1983" max="1983" width="14.28515625" style="871" bestFit="1" customWidth="1"/>
    <col min="1984" max="1986" width="15.5703125" style="871" bestFit="1" customWidth="1"/>
    <col min="1987" max="2011" width="14.28515625" style="871" bestFit="1" customWidth="1"/>
    <col min="2012" max="2054" width="15.5703125" style="871" bestFit="1" customWidth="1"/>
    <col min="2055" max="2225" width="9.140625" style="871"/>
    <col min="2226" max="2226" width="43.7109375" style="871" customWidth="1"/>
    <col min="2227" max="2237" width="14.28515625" style="871" bestFit="1" customWidth="1"/>
    <col min="2238" max="2238" width="15.5703125" style="871" bestFit="1" customWidth="1"/>
    <col min="2239" max="2239" width="14.28515625" style="871" bestFit="1" customWidth="1"/>
    <col min="2240" max="2242" width="15.5703125" style="871" bestFit="1" customWidth="1"/>
    <col min="2243" max="2267" width="14.28515625" style="871" bestFit="1" customWidth="1"/>
    <col min="2268" max="2310" width="15.5703125" style="871" bestFit="1" customWidth="1"/>
    <col min="2311" max="2481" width="9.140625" style="871"/>
    <col min="2482" max="2482" width="43.7109375" style="871" customWidth="1"/>
    <col min="2483" max="2493" width="14.28515625" style="871" bestFit="1" customWidth="1"/>
    <col min="2494" max="2494" width="15.5703125" style="871" bestFit="1" customWidth="1"/>
    <col min="2495" max="2495" width="14.28515625" style="871" bestFit="1" customWidth="1"/>
    <col min="2496" max="2498" width="15.5703125" style="871" bestFit="1" customWidth="1"/>
    <col min="2499" max="2523" width="14.28515625" style="871" bestFit="1" customWidth="1"/>
    <col min="2524" max="2566" width="15.5703125" style="871" bestFit="1" customWidth="1"/>
    <col min="2567" max="2737" width="9.140625" style="871"/>
    <col min="2738" max="2738" width="43.7109375" style="871" customWidth="1"/>
    <col min="2739" max="2749" width="14.28515625" style="871" bestFit="1" customWidth="1"/>
    <col min="2750" max="2750" width="15.5703125" style="871" bestFit="1" customWidth="1"/>
    <col min="2751" max="2751" width="14.28515625" style="871" bestFit="1" customWidth="1"/>
    <col min="2752" max="2754" width="15.5703125" style="871" bestFit="1" customWidth="1"/>
    <col min="2755" max="2779" width="14.28515625" style="871" bestFit="1" customWidth="1"/>
    <col min="2780" max="2822" width="15.5703125" style="871" bestFit="1" customWidth="1"/>
    <col min="2823" max="2993" width="9.140625" style="871"/>
    <col min="2994" max="2994" width="43.7109375" style="871" customWidth="1"/>
    <col min="2995" max="3005" width="14.28515625" style="871" bestFit="1" customWidth="1"/>
    <col min="3006" max="3006" width="15.5703125" style="871" bestFit="1" customWidth="1"/>
    <col min="3007" max="3007" width="14.28515625" style="871" bestFit="1" customWidth="1"/>
    <col min="3008" max="3010" width="15.5703125" style="871" bestFit="1" customWidth="1"/>
    <col min="3011" max="3035" width="14.28515625" style="871" bestFit="1" customWidth="1"/>
    <col min="3036" max="3078" width="15.5703125" style="871" bestFit="1" customWidth="1"/>
    <col min="3079" max="3249" width="9.140625" style="871"/>
    <col min="3250" max="3250" width="43.7109375" style="871" customWidth="1"/>
    <col min="3251" max="3261" width="14.28515625" style="871" bestFit="1" customWidth="1"/>
    <col min="3262" max="3262" width="15.5703125" style="871" bestFit="1" customWidth="1"/>
    <col min="3263" max="3263" width="14.28515625" style="871" bestFit="1" customWidth="1"/>
    <col min="3264" max="3266" width="15.5703125" style="871" bestFit="1" customWidth="1"/>
    <col min="3267" max="3291" width="14.28515625" style="871" bestFit="1" customWidth="1"/>
    <col min="3292" max="3334" width="15.5703125" style="871" bestFit="1" customWidth="1"/>
    <col min="3335" max="3505" width="9.140625" style="871"/>
    <col min="3506" max="3506" width="43.7109375" style="871" customWidth="1"/>
    <col min="3507" max="3517" width="14.28515625" style="871" bestFit="1" customWidth="1"/>
    <col min="3518" max="3518" width="15.5703125" style="871" bestFit="1" customWidth="1"/>
    <col min="3519" max="3519" width="14.28515625" style="871" bestFit="1" customWidth="1"/>
    <col min="3520" max="3522" width="15.5703125" style="871" bestFit="1" customWidth="1"/>
    <col min="3523" max="3547" width="14.28515625" style="871" bestFit="1" customWidth="1"/>
    <col min="3548" max="3590" width="15.5703125" style="871" bestFit="1" customWidth="1"/>
    <col min="3591" max="3761" width="9.140625" style="871"/>
    <col min="3762" max="3762" width="43.7109375" style="871" customWidth="1"/>
    <col min="3763" max="3773" width="14.28515625" style="871" bestFit="1" customWidth="1"/>
    <col min="3774" max="3774" width="15.5703125" style="871" bestFit="1" customWidth="1"/>
    <col min="3775" max="3775" width="14.28515625" style="871" bestFit="1" customWidth="1"/>
    <col min="3776" max="3778" width="15.5703125" style="871" bestFit="1" customWidth="1"/>
    <col min="3779" max="3803" width="14.28515625" style="871" bestFit="1" customWidth="1"/>
    <col min="3804" max="3846" width="15.5703125" style="871" bestFit="1" customWidth="1"/>
    <col min="3847" max="4017" width="9.140625" style="871"/>
    <col min="4018" max="4018" width="43.7109375" style="871" customWidth="1"/>
    <col min="4019" max="4029" width="14.28515625" style="871" bestFit="1" customWidth="1"/>
    <col min="4030" max="4030" width="15.5703125" style="871" bestFit="1" customWidth="1"/>
    <col min="4031" max="4031" width="14.28515625" style="871" bestFit="1" customWidth="1"/>
    <col min="4032" max="4034" width="15.5703125" style="871" bestFit="1" customWidth="1"/>
    <col min="4035" max="4059" width="14.28515625" style="871" bestFit="1" customWidth="1"/>
    <col min="4060" max="4102" width="15.5703125" style="871" bestFit="1" customWidth="1"/>
    <col min="4103" max="4273" width="9.140625" style="871"/>
    <col min="4274" max="4274" width="43.7109375" style="871" customWidth="1"/>
    <col min="4275" max="4285" width="14.28515625" style="871" bestFit="1" customWidth="1"/>
    <col min="4286" max="4286" width="15.5703125" style="871" bestFit="1" customWidth="1"/>
    <col min="4287" max="4287" width="14.28515625" style="871" bestFit="1" customWidth="1"/>
    <col min="4288" max="4290" width="15.5703125" style="871" bestFit="1" customWidth="1"/>
    <col min="4291" max="4315" width="14.28515625" style="871" bestFit="1" customWidth="1"/>
    <col min="4316" max="4358" width="15.5703125" style="871" bestFit="1" customWidth="1"/>
    <col min="4359" max="4529" width="9.140625" style="871"/>
    <col min="4530" max="4530" width="43.7109375" style="871" customWidth="1"/>
    <col min="4531" max="4541" width="14.28515625" style="871" bestFit="1" customWidth="1"/>
    <col min="4542" max="4542" width="15.5703125" style="871" bestFit="1" customWidth="1"/>
    <col min="4543" max="4543" width="14.28515625" style="871" bestFit="1" customWidth="1"/>
    <col min="4544" max="4546" width="15.5703125" style="871" bestFit="1" customWidth="1"/>
    <col min="4547" max="4571" width="14.28515625" style="871" bestFit="1" customWidth="1"/>
    <col min="4572" max="4614" width="15.5703125" style="871" bestFit="1" customWidth="1"/>
    <col min="4615" max="4785" width="9.140625" style="871"/>
    <col min="4786" max="4786" width="43.7109375" style="871" customWidth="1"/>
    <col min="4787" max="4797" width="14.28515625" style="871" bestFit="1" customWidth="1"/>
    <col min="4798" max="4798" width="15.5703125" style="871" bestFit="1" customWidth="1"/>
    <col min="4799" max="4799" width="14.28515625" style="871" bestFit="1" customWidth="1"/>
    <col min="4800" max="4802" width="15.5703125" style="871" bestFit="1" customWidth="1"/>
    <col min="4803" max="4827" width="14.28515625" style="871" bestFit="1" customWidth="1"/>
    <col min="4828" max="4870" width="15.5703125" style="871" bestFit="1" customWidth="1"/>
    <col min="4871" max="5041" width="9.140625" style="871"/>
    <col min="5042" max="5042" width="43.7109375" style="871" customWidth="1"/>
    <col min="5043" max="5053" width="14.28515625" style="871" bestFit="1" customWidth="1"/>
    <col min="5054" max="5054" width="15.5703125" style="871" bestFit="1" customWidth="1"/>
    <col min="5055" max="5055" width="14.28515625" style="871" bestFit="1" customWidth="1"/>
    <col min="5056" max="5058" width="15.5703125" style="871" bestFit="1" customWidth="1"/>
    <col min="5059" max="5083" width="14.28515625" style="871" bestFit="1" customWidth="1"/>
    <col min="5084" max="5126" width="15.5703125" style="871" bestFit="1" customWidth="1"/>
    <col min="5127" max="5297" width="9.140625" style="871"/>
    <col min="5298" max="5298" width="43.7109375" style="871" customWidth="1"/>
    <col min="5299" max="5309" width="14.28515625" style="871" bestFit="1" customWidth="1"/>
    <col min="5310" max="5310" width="15.5703125" style="871" bestFit="1" customWidth="1"/>
    <col min="5311" max="5311" width="14.28515625" style="871" bestFit="1" customWidth="1"/>
    <col min="5312" max="5314" width="15.5703125" style="871" bestFit="1" customWidth="1"/>
    <col min="5315" max="5339" width="14.28515625" style="871" bestFit="1" customWidth="1"/>
    <col min="5340" max="5382" width="15.5703125" style="871" bestFit="1" customWidth="1"/>
    <col min="5383" max="5553" width="9.140625" style="871"/>
    <col min="5554" max="5554" width="43.7109375" style="871" customWidth="1"/>
    <col min="5555" max="5565" width="14.28515625" style="871" bestFit="1" customWidth="1"/>
    <col min="5566" max="5566" width="15.5703125" style="871" bestFit="1" customWidth="1"/>
    <col min="5567" max="5567" width="14.28515625" style="871" bestFit="1" customWidth="1"/>
    <col min="5568" max="5570" width="15.5703125" style="871" bestFit="1" customWidth="1"/>
    <col min="5571" max="5595" width="14.28515625" style="871" bestFit="1" customWidth="1"/>
    <col min="5596" max="5638" width="15.5703125" style="871" bestFit="1" customWidth="1"/>
    <col min="5639" max="5809" width="9.140625" style="871"/>
    <col min="5810" max="5810" width="43.7109375" style="871" customWidth="1"/>
    <col min="5811" max="5821" width="14.28515625" style="871" bestFit="1" customWidth="1"/>
    <col min="5822" max="5822" width="15.5703125" style="871" bestFit="1" customWidth="1"/>
    <col min="5823" max="5823" width="14.28515625" style="871" bestFit="1" customWidth="1"/>
    <col min="5824" max="5826" width="15.5703125" style="871" bestFit="1" customWidth="1"/>
    <col min="5827" max="5851" width="14.28515625" style="871" bestFit="1" customWidth="1"/>
    <col min="5852" max="5894" width="15.5703125" style="871" bestFit="1" customWidth="1"/>
    <col min="5895" max="6065" width="9.140625" style="871"/>
    <col min="6066" max="6066" width="43.7109375" style="871" customWidth="1"/>
    <col min="6067" max="6077" width="14.28515625" style="871" bestFit="1" customWidth="1"/>
    <col min="6078" max="6078" width="15.5703125" style="871" bestFit="1" customWidth="1"/>
    <col min="6079" max="6079" width="14.28515625" style="871" bestFit="1" customWidth="1"/>
    <col min="6080" max="6082" width="15.5703125" style="871" bestFit="1" customWidth="1"/>
    <col min="6083" max="6107" width="14.28515625" style="871" bestFit="1" customWidth="1"/>
    <col min="6108" max="6150" width="15.5703125" style="871" bestFit="1" customWidth="1"/>
    <col min="6151" max="6321" width="9.140625" style="871"/>
    <col min="6322" max="6322" width="43.7109375" style="871" customWidth="1"/>
    <col min="6323" max="6333" width="14.28515625" style="871" bestFit="1" customWidth="1"/>
    <col min="6334" max="6334" width="15.5703125" style="871" bestFit="1" customWidth="1"/>
    <col min="6335" max="6335" width="14.28515625" style="871" bestFit="1" customWidth="1"/>
    <col min="6336" max="6338" width="15.5703125" style="871" bestFit="1" customWidth="1"/>
    <col min="6339" max="6363" width="14.28515625" style="871" bestFit="1" customWidth="1"/>
    <col min="6364" max="6406" width="15.5703125" style="871" bestFit="1" customWidth="1"/>
    <col min="6407" max="6577" width="9.140625" style="871"/>
    <col min="6578" max="6578" width="43.7109375" style="871" customWidth="1"/>
    <col min="6579" max="6589" width="14.28515625" style="871" bestFit="1" customWidth="1"/>
    <col min="6590" max="6590" width="15.5703125" style="871" bestFit="1" customWidth="1"/>
    <col min="6591" max="6591" width="14.28515625" style="871" bestFit="1" customWidth="1"/>
    <col min="6592" max="6594" width="15.5703125" style="871" bestFit="1" customWidth="1"/>
    <col min="6595" max="6619" width="14.28515625" style="871" bestFit="1" customWidth="1"/>
    <col min="6620" max="6662" width="15.5703125" style="871" bestFit="1" customWidth="1"/>
    <col min="6663" max="6833" width="9.140625" style="871"/>
    <col min="6834" max="6834" width="43.7109375" style="871" customWidth="1"/>
    <col min="6835" max="6845" width="14.28515625" style="871" bestFit="1" customWidth="1"/>
    <col min="6846" max="6846" width="15.5703125" style="871" bestFit="1" customWidth="1"/>
    <col min="6847" max="6847" width="14.28515625" style="871" bestFit="1" customWidth="1"/>
    <col min="6848" max="6850" width="15.5703125" style="871" bestFit="1" customWidth="1"/>
    <col min="6851" max="6875" width="14.28515625" style="871" bestFit="1" customWidth="1"/>
    <col min="6876" max="6918" width="15.5703125" style="871" bestFit="1" customWidth="1"/>
    <col min="6919" max="7089" width="9.140625" style="871"/>
    <col min="7090" max="7090" width="43.7109375" style="871" customWidth="1"/>
    <col min="7091" max="7101" width="14.28515625" style="871" bestFit="1" customWidth="1"/>
    <col min="7102" max="7102" width="15.5703125" style="871" bestFit="1" customWidth="1"/>
    <col min="7103" max="7103" width="14.28515625" style="871" bestFit="1" customWidth="1"/>
    <col min="7104" max="7106" width="15.5703125" style="871" bestFit="1" customWidth="1"/>
    <col min="7107" max="7131" width="14.28515625" style="871" bestFit="1" customWidth="1"/>
    <col min="7132" max="7174" width="15.5703125" style="871" bestFit="1" customWidth="1"/>
    <col min="7175" max="7345" width="9.140625" style="871"/>
    <col min="7346" max="7346" width="43.7109375" style="871" customWidth="1"/>
    <col min="7347" max="7357" width="14.28515625" style="871" bestFit="1" customWidth="1"/>
    <col min="7358" max="7358" width="15.5703125" style="871" bestFit="1" customWidth="1"/>
    <col min="7359" max="7359" width="14.28515625" style="871" bestFit="1" customWidth="1"/>
    <col min="7360" max="7362" width="15.5703125" style="871" bestFit="1" customWidth="1"/>
    <col min="7363" max="7387" width="14.28515625" style="871" bestFit="1" customWidth="1"/>
    <col min="7388" max="7430" width="15.5703125" style="871" bestFit="1" customWidth="1"/>
    <col min="7431" max="7601" width="9.140625" style="871"/>
    <col min="7602" max="7602" width="43.7109375" style="871" customWidth="1"/>
    <col min="7603" max="7613" width="14.28515625" style="871" bestFit="1" customWidth="1"/>
    <col min="7614" max="7614" width="15.5703125" style="871" bestFit="1" customWidth="1"/>
    <col min="7615" max="7615" width="14.28515625" style="871" bestFit="1" customWidth="1"/>
    <col min="7616" max="7618" width="15.5703125" style="871" bestFit="1" customWidth="1"/>
    <col min="7619" max="7643" width="14.28515625" style="871" bestFit="1" customWidth="1"/>
    <col min="7644" max="7686" width="15.5703125" style="871" bestFit="1" customWidth="1"/>
    <col min="7687" max="7857" width="9.140625" style="871"/>
    <col min="7858" max="7858" width="43.7109375" style="871" customWidth="1"/>
    <col min="7859" max="7869" width="14.28515625" style="871" bestFit="1" customWidth="1"/>
    <col min="7870" max="7870" width="15.5703125" style="871" bestFit="1" customWidth="1"/>
    <col min="7871" max="7871" width="14.28515625" style="871" bestFit="1" customWidth="1"/>
    <col min="7872" max="7874" width="15.5703125" style="871" bestFit="1" customWidth="1"/>
    <col min="7875" max="7899" width="14.28515625" style="871" bestFit="1" customWidth="1"/>
    <col min="7900" max="7942" width="15.5703125" style="871" bestFit="1" customWidth="1"/>
    <col min="7943" max="8113" width="9.140625" style="871"/>
    <col min="8114" max="8114" width="43.7109375" style="871" customWidth="1"/>
    <col min="8115" max="8125" width="14.28515625" style="871" bestFit="1" customWidth="1"/>
    <col min="8126" max="8126" width="15.5703125" style="871" bestFit="1" customWidth="1"/>
    <col min="8127" max="8127" width="14.28515625" style="871" bestFit="1" customWidth="1"/>
    <col min="8128" max="8130" width="15.5703125" style="871" bestFit="1" customWidth="1"/>
    <col min="8131" max="8155" width="14.28515625" style="871" bestFit="1" customWidth="1"/>
    <col min="8156" max="8198" width="15.5703125" style="871" bestFit="1" customWidth="1"/>
    <col min="8199" max="8369" width="9.140625" style="871"/>
    <col min="8370" max="8370" width="43.7109375" style="871" customWidth="1"/>
    <col min="8371" max="8381" width="14.28515625" style="871" bestFit="1" customWidth="1"/>
    <col min="8382" max="8382" width="15.5703125" style="871" bestFit="1" customWidth="1"/>
    <col min="8383" max="8383" width="14.28515625" style="871" bestFit="1" customWidth="1"/>
    <col min="8384" max="8386" width="15.5703125" style="871" bestFit="1" customWidth="1"/>
    <col min="8387" max="8411" width="14.28515625" style="871" bestFit="1" customWidth="1"/>
    <col min="8412" max="8454" width="15.5703125" style="871" bestFit="1" customWidth="1"/>
    <col min="8455" max="8625" width="9.140625" style="871"/>
    <col min="8626" max="8626" width="43.7109375" style="871" customWidth="1"/>
    <col min="8627" max="8637" width="14.28515625" style="871" bestFit="1" customWidth="1"/>
    <col min="8638" max="8638" width="15.5703125" style="871" bestFit="1" customWidth="1"/>
    <col min="8639" max="8639" width="14.28515625" style="871" bestFit="1" customWidth="1"/>
    <col min="8640" max="8642" width="15.5703125" style="871" bestFit="1" customWidth="1"/>
    <col min="8643" max="8667" width="14.28515625" style="871" bestFit="1" customWidth="1"/>
    <col min="8668" max="8710" width="15.5703125" style="871" bestFit="1" customWidth="1"/>
    <col min="8711" max="8881" width="9.140625" style="871"/>
    <col min="8882" max="8882" width="43.7109375" style="871" customWidth="1"/>
    <col min="8883" max="8893" width="14.28515625" style="871" bestFit="1" customWidth="1"/>
    <col min="8894" max="8894" width="15.5703125" style="871" bestFit="1" customWidth="1"/>
    <col min="8895" max="8895" width="14.28515625" style="871" bestFit="1" customWidth="1"/>
    <col min="8896" max="8898" width="15.5703125" style="871" bestFit="1" customWidth="1"/>
    <col min="8899" max="8923" width="14.28515625" style="871" bestFit="1" customWidth="1"/>
    <col min="8924" max="8966" width="15.5703125" style="871" bestFit="1" customWidth="1"/>
    <col min="8967" max="9137" width="9.140625" style="871"/>
    <col min="9138" max="9138" width="43.7109375" style="871" customWidth="1"/>
    <col min="9139" max="9149" width="14.28515625" style="871" bestFit="1" customWidth="1"/>
    <col min="9150" max="9150" width="15.5703125" style="871" bestFit="1" customWidth="1"/>
    <col min="9151" max="9151" width="14.28515625" style="871" bestFit="1" customWidth="1"/>
    <col min="9152" max="9154" width="15.5703125" style="871" bestFit="1" customWidth="1"/>
    <col min="9155" max="9179" width="14.28515625" style="871" bestFit="1" customWidth="1"/>
    <col min="9180" max="9222" width="15.5703125" style="871" bestFit="1" customWidth="1"/>
    <col min="9223" max="9393" width="9.140625" style="871"/>
    <col min="9394" max="9394" width="43.7109375" style="871" customWidth="1"/>
    <col min="9395" max="9405" width="14.28515625" style="871" bestFit="1" customWidth="1"/>
    <col min="9406" max="9406" width="15.5703125" style="871" bestFit="1" customWidth="1"/>
    <col min="9407" max="9407" width="14.28515625" style="871" bestFit="1" customWidth="1"/>
    <col min="9408" max="9410" width="15.5703125" style="871" bestFit="1" customWidth="1"/>
    <col min="9411" max="9435" width="14.28515625" style="871" bestFit="1" customWidth="1"/>
    <col min="9436" max="9478" width="15.5703125" style="871" bestFit="1" customWidth="1"/>
    <col min="9479" max="9649" width="9.140625" style="871"/>
    <col min="9650" max="9650" width="43.7109375" style="871" customWidth="1"/>
    <col min="9651" max="9661" width="14.28515625" style="871" bestFit="1" customWidth="1"/>
    <col min="9662" max="9662" width="15.5703125" style="871" bestFit="1" customWidth="1"/>
    <col min="9663" max="9663" width="14.28515625" style="871" bestFit="1" customWidth="1"/>
    <col min="9664" max="9666" width="15.5703125" style="871" bestFit="1" customWidth="1"/>
    <col min="9667" max="9691" width="14.28515625" style="871" bestFit="1" customWidth="1"/>
    <col min="9692" max="9734" width="15.5703125" style="871" bestFit="1" customWidth="1"/>
    <col min="9735" max="9905" width="9.140625" style="871"/>
    <col min="9906" max="9906" width="43.7109375" style="871" customWidth="1"/>
    <col min="9907" max="9917" width="14.28515625" style="871" bestFit="1" customWidth="1"/>
    <col min="9918" max="9918" width="15.5703125" style="871" bestFit="1" customWidth="1"/>
    <col min="9919" max="9919" width="14.28515625" style="871" bestFit="1" customWidth="1"/>
    <col min="9920" max="9922" width="15.5703125" style="871" bestFit="1" customWidth="1"/>
    <col min="9923" max="9947" width="14.28515625" style="871" bestFit="1" customWidth="1"/>
    <col min="9948" max="9990" width="15.5703125" style="871" bestFit="1" customWidth="1"/>
    <col min="9991" max="10161" width="9.140625" style="871"/>
    <col min="10162" max="10162" width="43.7109375" style="871" customWidth="1"/>
    <col min="10163" max="10173" width="14.28515625" style="871" bestFit="1" customWidth="1"/>
    <col min="10174" max="10174" width="15.5703125" style="871" bestFit="1" customWidth="1"/>
    <col min="10175" max="10175" width="14.28515625" style="871" bestFit="1" customWidth="1"/>
    <col min="10176" max="10178" width="15.5703125" style="871" bestFit="1" customWidth="1"/>
    <col min="10179" max="10203" width="14.28515625" style="871" bestFit="1" customWidth="1"/>
    <col min="10204" max="10246" width="15.5703125" style="871" bestFit="1" customWidth="1"/>
    <col min="10247" max="10417" width="9.140625" style="871"/>
    <col min="10418" max="10418" width="43.7109375" style="871" customWidth="1"/>
    <col min="10419" max="10429" width="14.28515625" style="871" bestFit="1" customWidth="1"/>
    <col min="10430" max="10430" width="15.5703125" style="871" bestFit="1" customWidth="1"/>
    <col min="10431" max="10431" width="14.28515625" style="871" bestFit="1" customWidth="1"/>
    <col min="10432" max="10434" width="15.5703125" style="871" bestFit="1" customWidth="1"/>
    <col min="10435" max="10459" width="14.28515625" style="871" bestFit="1" customWidth="1"/>
    <col min="10460" max="10502" width="15.5703125" style="871" bestFit="1" customWidth="1"/>
    <col min="10503" max="10673" width="9.140625" style="871"/>
    <col min="10674" max="10674" width="43.7109375" style="871" customWidth="1"/>
    <col min="10675" max="10685" width="14.28515625" style="871" bestFit="1" customWidth="1"/>
    <col min="10686" max="10686" width="15.5703125" style="871" bestFit="1" customWidth="1"/>
    <col min="10687" max="10687" width="14.28515625" style="871" bestFit="1" customWidth="1"/>
    <col min="10688" max="10690" width="15.5703125" style="871" bestFit="1" customWidth="1"/>
    <col min="10691" max="10715" width="14.28515625" style="871" bestFit="1" customWidth="1"/>
    <col min="10716" max="10758" width="15.5703125" style="871" bestFit="1" customWidth="1"/>
    <col min="10759" max="10929" width="9.140625" style="871"/>
    <col min="10930" max="10930" width="43.7109375" style="871" customWidth="1"/>
    <col min="10931" max="10941" width="14.28515625" style="871" bestFit="1" customWidth="1"/>
    <col min="10942" max="10942" width="15.5703125" style="871" bestFit="1" customWidth="1"/>
    <col min="10943" max="10943" width="14.28515625" style="871" bestFit="1" customWidth="1"/>
    <col min="10944" max="10946" width="15.5703125" style="871" bestFit="1" customWidth="1"/>
    <col min="10947" max="10971" width="14.28515625" style="871" bestFit="1" customWidth="1"/>
    <col min="10972" max="11014" width="15.5703125" style="871" bestFit="1" customWidth="1"/>
    <col min="11015" max="11185" width="9.140625" style="871"/>
    <col min="11186" max="11186" width="43.7109375" style="871" customWidth="1"/>
    <col min="11187" max="11197" width="14.28515625" style="871" bestFit="1" customWidth="1"/>
    <col min="11198" max="11198" width="15.5703125" style="871" bestFit="1" customWidth="1"/>
    <col min="11199" max="11199" width="14.28515625" style="871" bestFit="1" customWidth="1"/>
    <col min="11200" max="11202" width="15.5703125" style="871" bestFit="1" customWidth="1"/>
    <col min="11203" max="11227" width="14.28515625" style="871" bestFit="1" customWidth="1"/>
    <col min="11228" max="11270" width="15.5703125" style="871" bestFit="1" customWidth="1"/>
    <col min="11271" max="11441" width="9.140625" style="871"/>
    <col min="11442" max="11442" width="43.7109375" style="871" customWidth="1"/>
    <col min="11443" max="11453" width="14.28515625" style="871" bestFit="1" customWidth="1"/>
    <col min="11454" max="11454" width="15.5703125" style="871" bestFit="1" customWidth="1"/>
    <col min="11455" max="11455" width="14.28515625" style="871" bestFit="1" customWidth="1"/>
    <col min="11456" max="11458" width="15.5703125" style="871" bestFit="1" customWidth="1"/>
    <col min="11459" max="11483" width="14.28515625" style="871" bestFit="1" customWidth="1"/>
    <col min="11484" max="11526" width="15.5703125" style="871" bestFit="1" customWidth="1"/>
    <col min="11527" max="11697" width="9.140625" style="871"/>
    <col min="11698" max="11698" width="43.7109375" style="871" customWidth="1"/>
    <col min="11699" max="11709" width="14.28515625" style="871" bestFit="1" customWidth="1"/>
    <col min="11710" max="11710" width="15.5703125" style="871" bestFit="1" customWidth="1"/>
    <col min="11711" max="11711" width="14.28515625" style="871" bestFit="1" customWidth="1"/>
    <col min="11712" max="11714" width="15.5703125" style="871" bestFit="1" customWidth="1"/>
    <col min="11715" max="11739" width="14.28515625" style="871" bestFit="1" customWidth="1"/>
    <col min="11740" max="11782" width="15.5703125" style="871" bestFit="1" customWidth="1"/>
    <col min="11783" max="11953" width="9.140625" style="871"/>
    <col min="11954" max="11954" width="43.7109375" style="871" customWidth="1"/>
    <col min="11955" max="11965" width="14.28515625" style="871" bestFit="1" customWidth="1"/>
    <col min="11966" max="11966" width="15.5703125" style="871" bestFit="1" customWidth="1"/>
    <col min="11967" max="11967" width="14.28515625" style="871" bestFit="1" customWidth="1"/>
    <col min="11968" max="11970" width="15.5703125" style="871" bestFit="1" customWidth="1"/>
    <col min="11971" max="11995" width="14.28515625" style="871" bestFit="1" customWidth="1"/>
    <col min="11996" max="12038" width="15.5703125" style="871" bestFit="1" customWidth="1"/>
    <col min="12039" max="12209" width="9.140625" style="871"/>
    <col min="12210" max="12210" width="43.7109375" style="871" customWidth="1"/>
    <col min="12211" max="12221" width="14.28515625" style="871" bestFit="1" customWidth="1"/>
    <col min="12222" max="12222" width="15.5703125" style="871" bestFit="1" customWidth="1"/>
    <col min="12223" max="12223" width="14.28515625" style="871" bestFit="1" customWidth="1"/>
    <col min="12224" max="12226" width="15.5703125" style="871" bestFit="1" customWidth="1"/>
    <col min="12227" max="12251" width="14.28515625" style="871" bestFit="1" customWidth="1"/>
    <col min="12252" max="12294" width="15.5703125" style="871" bestFit="1" customWidth="1"/>
    <col min="12295" max="12465" width="9.140625" style="871"/>
    <col min="12466" max="12466" width="43.7109375" style="871" customWidth="1"/>
    <col min="12467" max="12477" width="14.28515625" style="871" bestFit="1" customWidth="1"/>
    <col min="12478" max="12478" width="15.5703125" style="871" bestFit="1" customWidth="1"/>
    <col min="12479" max="12479" width="14.28515625" style="871" bestFit="1" customWidth="1"/>
    <col min="12480" max="12482" width="15.5703125" style="871" bestFit="1" customWidth="1"/>
    <col min="12483" max="12507" width="14.28515625" style="871" bestFit="1" customWidth="1"/>
    <col min="12508" max="12550" width="15.5703125" style="871" bestFit="1" customWidth="1"/>
    <col min="12551" max="12721" width="9.140625" style="871"/>
    <col min="12722" max="12722" width="43.7109375" style="871" customWidth="1"/>
    <col min="12723" max="12733" width="14.28515625" style="871" bestFit="1" customWidth="1"/>
    <col min="12734" max="12734" width="15.5703125" style="871" bestFit="1" customWidth="1"/>
    <col min="12735" max="12735" width="14.28515625" style="871" bestFit="1" customWidth="1"/>
    <col min="12736" max="12738" width="15.5703125" style="871" bestFit="1" customWidth="1"/>
    <col min="12739" max="12763" width="14.28515625" style="871" bestFit="1" customWidth="1"/>
    <col min="12764" max="12806" width="15.5703125" style="871" bestFit="1" customWidth="1"/>
    <col min="12807" max="12977" width="9.140625" style="871"/>
    <col min="12978" max="12978" width="43.7109375" style="871" customWidth="1"/>
    <col min="12979" max="12989" width="14.28515625" style="871" bestFit="1" customWidth="1"/>
    <col min="12990" max="12990" width="15.5703125" style="871" bestFit="1" customWidth="1"/>
    <col min="12991" max="12991" width="14.28515625" style="871" bestFit="1" customWidth="1"/>
    <col min="12992" max="12994" width="15.5703125" style="871" bestFit="1" customWidth="1"/>
    <col min="12995" max="13019" width="14.28515625" style="871" bestFit="1" customWidth="1"/>
    <col min="13020" max="13062" width="15.5703125" style="871" bestFit="1" customWidth="1"/>
    <col min="13063" max="13233" width="9.140625" style="871"/>
    <col min="13234" max="13234" width="43.7109375" style="871" customWidth="1"/>
    <col min="13235" max="13245" width="14.28515625" style="871" bestFit="1" customWidth="1"/>
    <col min="13246" max="13246" width="15.5703125" style="871" bestFit="1" customWidth="1"/>
    <col min="13247" max="13247" width="14.28515625" style="871" bestFit="1" customWidth="1"/>
    <col min="13248" max="13250" width="15.5703125" style="871" bestFit="1" customWidth="1"/>
    <col min="13251" max="13275" width="14.28515625" style="871" bestFit="1" customWidth="1"/>
    <col min="13276" max="13318" width="15.5703125" style="871" bestFit="1" customWidth="1"/>
    <col min="13319" max="13489" width="9.140625" style="871"/>
    <col min="13490" max="13490" width="43.7109375" style="871" customWidth="1"/>
    <col min="13491" max="13501" width="14.28515625" style="871" bestFit="1" customWidth="1"/>
    <col min="13502" max="13502" width="15.5703125" style="871" bestFit="1" customWidth="1"/>
    <col min="13503" max="13503" width="14.28515625" style="871" bestFit="1" customWidth="1"/>
    <col min="13504" max="13506" width="15.5703125" style="871" bestFit="1" customWidth="1"/>
    <col min="13507" max="13531" width="14.28515625" style="871" bestFit="1" customWidth="1"/>
    <col min="13532" max="13574" width="15.5703125" style="871" bestFit="1" customWidth="1"/>
    <col min="13575" max="13745" width="9.140625" style="871"/>
    <col min="13746" max="13746" width="43.7109375" style="871" customWidth="1"/>
    <col min="13747" max="13757" width="14.28515625" style="871" bestFit="1" customWidth="1"/>
    <col min="13758" max="13758" width="15.5703125" style="871" bestFit="1" customWidth="1"/>
    <col min="13759" max="13759" width="14.28515625" style="871" bestFit="1" customWidth="1"/>
    <col min="13760" max="13762" width="15.5703125" style="871" bestFit="1" customWidth="1"/>
    <col min="13763" max="13787" width="14.28515625" style="871" bestFit="1" customWidth="1"/>
    <col min="13788" max="13830" width="15.5703125" style="871" bestFit="1" customWidth="1"/>
    <col min="13831" max="14001" width="9.140625" style="871"/>
    <col min="14002" max="14002" width="43.7109375" style="871" customWidth="1"/>
    <col min="14003" max="14013" width="14.28515625" style="871" bestFit="1" customWidth="1"/>
    <col min="14014" max="14014" width="15.5703125" style="871" bestFit="1" customWidth="1"/>
    <col min="14015" max="14015" width="14.28515625" style="871" bestFit="1" customWidth="1"/>
    <col min="14016" max="14018" width="15.5703125" style="871" bestFit="1" customWidth="1"/>
    <col min="14019" max="14043" width="14.28515625" style="871" bestFit="1" customWidth="1"/>
    <col min="14044" max="14086" width="15.5703125" style="871" bestFit="1" customWidth="1"/>
    <col min="14087" max="14257" width="9.140625" style="871"/>
    <col min="14258" max="14258" width="43.7109375" style="871" customWidth="1"/>
    <col min="14259" max="14269" width="14.28515625" style="871" bestFit="1" customWidth="1"/>
    <col min="14270" max="14270" width="15.5703125" style="871" bestFit="1" customWidth="1"/>
    <col min="14271" max="14271" width="14.28515625" style="871" bestFit="1" customWidth="1"/>
    <col min="14272" max="14274" width="15.5703125" style="871" bestFit="1" customWidth="1"/>
    <col min="14275" max="14299" width="14.28515625" style="871" bestFit="1" customWidth="1"/>
    <col min="14300" max="14342" width="15.5703125" style="871" bestFit="1" customWidth="1"/>
    <col min="14343" max="14513" width="9.140625" style="871"/>
    <col min="14514" max="14514" width="43.7109375" style="871" customWidth="1"/>
    <col min="14515" max="14525" width="14.28515625" style="871" bestFit="1" customWidth="1"/>
    <col min="14526" max="14526" width="15.5703125" style="871" bestFit="1" customWidth="1"/>
    <col min="14527" max="14527" width="14.28515625" style="871" bestFit="1" customWidth="1"/>
    <col min="14528" max="14530" width="15.5703125" style="871" bestFit="1" customWidth="1"/>
    <col min="14531" max="14555" width="14.28515625" style="871" bestFit="1" customWidth="1"/>
    <col min="14556" max="14598" width="15.5703125" style="871" bestFit="1" customWidth="1"/>
    <col min="14599" max="14769" width="9.140625" style="871"/>
    <col min="14770" max="14770" width="43.7109375" style="871" customWidth="1"/>
    <col min="14771" max="14781" width="14.28515625" style="871" bestFit="1" customWidth="1"/>
    <col min="14782" max="14782" width="15.5703125" style="871" bestFit="1" customWidth="1"/>
    <col min="14783" max="14783" width="14.28515625" style="871" bestFit="1" customWidth="1"/>
    <col min="14784" max="14786" width="15.5703125" style="871" bestFit="1" customWidth="1"/>
    <col min="14787" max="14811" width="14.28515625" style="871" bestFit="1" customWidth="1"/>
    <col min="14812" max="14854" width="15.5703125" style="871" bestFit="1" customWidth="1"/>
    <col min="14855" max="15025" width="9.140625" style="871"/>
    <col min="15026" max="15026" width="43.7109375" style="871" customWidth="1"/>
    <col min="15027" max="15037" width="14.28515625" style="871" bestFit="1" customWidth="1"/>
    <col min="15038" max="15038" width="15.5703125" style="871" bestFit="1" customWidth="1"/>
    <col min="15039" max="15039" width="14.28515625" style="871" bestFit="1" customWidth="1"/>
    <col min="15040" max="15042" width="15.5703125" style="871" bestFit="1" customWidth="1"/>
    <col min="15043" max="15067" width="14.28515625" style="871" bestFit="1" customWidth="1"/>
    <col min="15068" max="15110" width="15.5703125" style="871" bestFit="1" customWidth="1"/>
    <col min="15111" max="15281" width="9.140625" style="871"/>
    <col min="15282" max="15282" width="43.7109375" style="871" customWidth="1"/>
    <col min="15283" max="15293" width="14.28515625" style="871" bestFit="1" customWidth="1"/>
    <col min="15294" max="15294" width="15.5703125" style="871" bestFit="1" customWidth="1"/>
    <col min="15295" max="15295" width="14.28515625" style="871" bestFit="1" customWidth="1"/>
    <col min="15296" max="15298" width="15.5703125" style="871" bestFit="1" customWidth="1"/>
    <col min="15299" max="15323" width="14.28515625" style="871" bestFit="1" customWidth="1"/>
    <col min="15324" max="15366" width="15.5703125" style="871" bestFit="1" customWidth="1"/>
    <col min="15367" max="15537" width="9.140625" style="871"/>
    <col min="15538" max="15538" width="43.7109375" style="871" customWidth="1"/>
    <col min="15539" max="15549" width="14.28515625" style="871" bestFit="1" customWidth="1"/>
    <col min="15550" max="15550" width="15.5703125" style="871" bestFit="1" customWidth="1"/>
    <col min="15551" max="15551" width="14.28515625" style="871" bestFit="1" customWidth="1"/>
    <col min="15552" max="15554" width="15.5703125" style="871" bestFit="1" customWidth="1"/>
    <col min="15555" max="15579" width="14.28515625" style="871" bestFit="1" customWidth="1"/>
    <col min="15580" max="15622" width="15.5703125" style="871" bestFit="1" customWidth="1"/>
    <col min="15623" max="15793" width="9.140625" style="871"/>
    <col min="15794" max="15794" width="43.7109375" style="871" customWidth="1"/>
    <col min="15795" max="15805" width="14.28515625" style="871" bestFit="1" customWidth="1"/>
    <col min="15806" max="15806" width="15.5703125" style="871" bestFit="1" customWidth="1"/>
    <col min="15807" max="15807" width="14.28515625" style="871" bestFit="1" customWidth="1"/>
    <col min="15808" max="15810" width="15.5703125" style="871" bestFit="1" customWidth="1"/>
    <col min="15811" max="15835" width="14.28515625" style="871" bestFit="1" customWidth="1"/>
    <col min="15836" max="15878" width="15.5703125" style="871" bestFit="1" customWidth="1"/>
    <col min="15879" max="16049" width="9.140625" style="871"/>
    <col min="16050" max="16050" width="43.7109375" style="871" customWidth="1"/>
    <col min="16051" max="16061" width="14.28515625" style="871" bestFit="1" customWidth="1"/>
    <col min="16062" max="16062" width="15.5703125" style="871" bestFit="1" customWidth="1"/>
    <col min="16063" max="16063" width="14.28515625" style="871" bestFit="1" customWidth="1"/>
    <col min="16064" max="16066" width="15.5703125" style="871" bestFit="1" customWidth="1"/>
    <col min="16067" max="16091" width="14.28515625" style="871" bestFit="1" customWidth="1"/>
    <col min="16092" max="16134" width="15.5703125" style="871" bestFit="1" customWidth="1"/>
    <col min="16135" max="16384" width="9.140625" style="871"/>
  </cols>
  <sheetData>
    <row r="1" spans="1:35" ht="25.5">
      <c r="A1" s="1172" t="s">
        <v>322</v>
      </c>
    </row>
    <row r="2" spans="1:35" ht="36.75" thickBot="1">
      <c r="A2" s="925" t="s">
        <v>780</v>
      </c>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t="s">
        <v>801</v>
      </c>
    </row>
    <row r="3" spans="1:35" ht="16.5" thickBot="1">
      <c r="A3" s="927"/>
      <c r="B3" s="876">
        <v>41712</v>
      </c>
      <c r="C3" s="876">
        <v>41743</v>
      </c>
      <c r="D3" s="876">
        <v>41773</v>
      </c>
      <c r="E3" s="876">
        <v>41804</v>
      </c>
      <c r="F3" s="876">
        <v>41834</v>
      </c>
      <c r="G3" s="876">
        <v>41865</v>
      </c>
      <c r="H3" s="876">
        <v>41896</v>
      </c>
      <c r="I3" s="876">
        <v>41926</v>
      </c>
      <c r="J3" s="876">
        <v>41957</v>
      </c>
      <c r="K3" s="876">
        <v>41987</v>
      </c>
      <c r="L3" s="876">
        <v>42018</v>
      </c>
      <c r="M3" s="876">
        <v>42049</v>
      </c>
      <c r="N3" s="876">
        <v>42077</v>
      </c>
      <c r="O3" s="876">
        <v>42108</v>
      </c>
      <c r="P3" s="876">
        <v>42138</v>
      </c>
      <c r="Q3" s="876">
        <v>42169</v>
      </c>
      <c r="R3" s="876">
        <v>42199</v>
      </c>
      <c r="S3" s="876">
        <v>42230</v>
      </c>
      <c r="T3" s="876">
        <v>42261</v>
      </c>
      <c r="U3" s="876">
        <v>42291</v>
      </c>
      <c r="V3" s="876">
        <v>42322</v>
      </c>
      <c r="W3" s="876">
        <v>42352</v>
      </c>
      <c r="X3" s="876">
        <v>42383</v>
      </c>
      <c r="Y3" s="876">
        <v>42414</v>
      </c>
      <c r="Z3" s="876">
        <v>42443</v>
      </c>
      <c r="AA3" s="876">
        <v>42474</v>
      </c>
      <c r="AB3" s="876">
        <v>42504</v>
      </c>
      <c r="AC3" s="876">
        <v>42535</v>
      </c>
      <c r="AD3" s="876">
        <v>42565</v>
      </c>
      <c r="AE3" s="876">
        <v>42596</v>
      </c>
      <c r="AF3" s="876">
        <v>42627</v>
      </c>
      <c r="AG3" s="876">
        <v>42657</v>
      </c>
      <c r="AH3" s="876">
        <v>42688</v>
      </c>
      <c r="AI3" s="876">
        <v>42718</v>
      </c>
    </row>
    <row r="4" spans="1:35">
      <c r="A4" s="930" t="s">
        <v>382</v>
      </c>
      <c r="B4" s="879">
        <v>6129373.0763711696</v>
      </c>
      <c r="C4" s="879">
        <v>6345319.8891347386</v>
      </c>
      <c r="D4" s="879">
        <v>6468655.7778685698</v>
      </c>
      <c r="E4" s="879">
        <v>6724347.4512807</v>
      </c>
      <c r="F4" s="879">
        <v>6774105.672312879</v>
      </c>
      <c r="G4" s="879">
        <v>6438990.8633857686</v>
      </c>
      <c r="H4" s="879">
        <v>6436431.3001448903</v>
      </c>
      <c r="I4" s="879">
        <v>5979765.328436519</v>
      </c>
      <c r="J4" s="879">
        <v>6139087.1851991601</v>
      </c>
      <c r="K4" s="879">
        <v>6244718.9226109004</v>
      </c>
      <c r="L4" s="879">
        <v>5684786.5813312707</v>
      </c>
      <c r="M4" s="879">
        <v>6251736.2373192301</v>
      </c>
      <c r="N4" s="879">
        <v>6249778.8119707499</v>
      </c>
      <c r="O4" s="879">
        <v>6345320.5754976887</v>
      </c>
      <c r="P4" s="879">
        <v>5901149.7971090591</v>
      </c>
      <c r="Q4" s="879">
        <v>7646654.4635427203</v>
      </c>
      <c r="R4" s="879">
        <v>5776343.5410616491</v>
      </c>
      <c r="S4" s="879">
        <v>5907826.7753416095</v>
      </c>
      <c r="T4" s="879">
        <v>5576305.1491352096</v>
      </c>
      <c r="U4" s="879">
        <v>5226423.3387773698</v>
      </c>
      <c r="V4" s="879">
        <v>5338904.7405129001</v>
      </c>
      <c r="W4" s="879">
        <v>5624692.0253345901</v>
      </c>
      <c r="X4" s="879">
        <v>5494709.0348542305</v>
      </c>
      <c r="Y4" s="879">
        <v>5519579.3176076496</v>
      </c>
      <c r="Z4" s="879">
        <v>5471239.29210639</v>
      </c>
      <c r="AA4" s="879">
        <v>5420431.1023263307</v>
      </c>
      <c r="AB4" s="879">
        <v>5351007.3778969804</v>
      </c>
      <c r="AC4" s="879">
        <v>8022108.8794986401</v>
      </c>
      <c r="AD4" s="879">
        <v>8401355.2226465493</v>
      </c>
      <c r="AE4" s="879">
        <v>8000489.9740017494</v>
      </c>
      <c r="AF4" s="879">
        <v>8212288.8348443592</v>
      </c>
      <c r="AG4" s="879">
        <v>8008427.7364782402</v>
      </c>
      <c r="AH4" s="879">
        <v>8427259.0815826412</v>
      </c>
      <c r="AI4" s="879">
        <v>8956456.5502471905</v>
      </c>
    </row>
    <row r="5" spans="1:35">
      <c r="A5" s="931" t="s">
        <v>383</v>
      </c>
      <c r="B5" s="882">
        <v>19.009430390000002</v>
      </c>
      <c r="C5" s="882">
        <v>19.009430390000002</v>
      </c>
      <c r="D5" s="882">
        <v>19.009430390000002</v>
      </c>
      <c r="E5" s="882">
        <v>19.009430390000002</v>
      </c>
      <c r="F5" s="882">
        <v>19.009430390000002</v>
      </c>
      <c r="G5" s="882">
        <v>19.009430390000002</v>
      </c>
      <c r="H5" s="882">
        <v>19.009430390000002</v>
      </c>
      <c r="I5" s="882">
        <v>19.009430390000002</v>
      </c>
      <c r="J5" s="882">
        <v>19.009430390000002</v>
      </c>
      <c r="K5" s="882">
        <v>19.009430390000002</v>
      </c>
      <c r="L5" s="882">
        <v>19.009430390000002</v>
      </c>
      <c r="M5" s="882">
        <v>19.009430390000002</v>
      </c>
      <c r="N5" s="882">
        <v>19.009430390000002</v>
      </c>
      <c r="O5" s="882">
        <v>19.009430390000002</v>
      </c>
      <c r="P5" s="882">
        <v>19.009430390000002</v>
      </c>
      <c r="Q5" s="882">
        <v>19.009430390000002</v>
      </c>
      <c r="R5" s="882">
        <v>19.009430390000002</v>
      </c>
      <c r="S5" s="882">
        <v>19.009430390000002</v>
      </c>
      <c r="T5" s="882">
        <v>19.009430390000002</v>
      </c>
      <c r="U5" s="882">
        <v>19.009430390000002</v>
      </c>
      <c r="V5" s="882">
        <v>19.009430390000002</v>
      </c>
      <c r="W5" s="882">
        <v>19.009430390000002</v>
      </c>
      <c r="X5" s="882">
        <v>19.009430390000002</v>
      </c>
      <c r="Y5" s="882">
        <v>19.009430390000002</v>
      </c>
      <c r="Z5" s="882">
        <v>19.009430390000002</v>
      </c>
      <c r="AA5" s="882">
        <v>19.009430390000002</v>
      </c>
      <c r="AB5" s="882">
        <v>19.009430390000002</v>
      </c>
      <c r="AC5" s="882">
        <v>19.009430390000002</v>
      </c>
      <c r="AD5" s="882">
        <v>19.009430390000002</v>
      </c>
      <c r="AE5" s="882">
        <v>19.009430390000002</v>
      </c>
      <c r="AF5" s="882">
        <v>19.009430390000002</v>
      </c>
      <c r="AG5" s="882">
        <v>19.009430390000002</v>
      </c>
      <c r="AH5" s="882">
        <v>19.009430390000002</v>
      </c>
      <c r="AI5" s="882">
        <v>19.009430390000002</v>
      </c>
    </row>
    <row r="6" spans="1:35">
      <c r="A6" s="931" t="s">
        <v>384</v>
      </c>
      <c r="B6" s="882">
        <v>22.622604149999997</v>
      </c>
      <c r="C6" s="882">
        <v>22.622604149999997</v>
      </c>
      <c r="D6" s="882">
        <v>22.622604149999997</v>
      </c>
      <c r="E6" s="882">
        <v>22.622604149999997</v>
      </c>
      <c r="F6" s="882">
        <v>22.622604149999997</v>
      </c>
      <c r="G6" s="882">
        <v>22.622604149999997</v>
      </c>
      <c r="H6" s="882">
        <v>22.622604149999997</v>
      </c>
      <c r="I6" s="882">
        <v>22.622604149999997</v>
      </c>
      <c r="J6" s="882">
        <v>22.622604149999997</v>
      </c>
      <c r="K6" s="882">
        <v>22.622604149999997</v>
      </c>
      <c r="L6" s="882">
        <v>22.622604149999997</v>
      </c>
      <c r="M6" s="882">
        <v>22.622604149999997</v>
      </c>
      <c r="N6" s="882">
        <v>22.622604149999997</v>
      </c>
      <c r="O6" s="882">
        <v>22.622604149999997</v>
      </c>
      <c r="P6" s="882">
        <v>22.622604149999997</v>
      </c>
      <c r="Q6" s="882">
        <v>22.622604149999997</v>
      </c>
      <c r="R6" s="882">
        <v>22.622604149999997</v>
      </c>
      <c r="S6" s="882">
        <v>22.622604149999997</v>
      </c>
      <c r="T6" s="882">
        <v>22.622604149999997</v>
      </c>
      <c r="U6" s="882">
        <v>22.622604149999997</v>
      </c>
      <c r="V6" s="882">
        <v>22.622604149999997</v>
      </c>
      <c r="W6" s="882">
        <v>22.622604149999997</v>
      </c>
      <c r="X6" s="882">
        <v>22.622604149999997</v>
      </c>
      <c r="Y6" s="882">
        <v>22.622604149999997</v>
      </c>
      <c r="Z6" s="882">
        <v>22.622604149999997</v>
      </c>
      <c r="AA6" s="882">
        <v>22.622604149999997</v>
      </c>
      <c r="AB6" s="882">
        <v>22.622604149999997</v>
      </c>
      <c r="AC6" s="882">
        <v>22.622604149999997</v>
      </c>
      <c r="AD6" s="882">
        <v>22.622604149999997</v>
      </c>
      <c r="AE6" s="882">
        <v>22.622604149999997</v>
      </c>
      <c r="AF6" s="882">
        <v>22.622604149999997</v>
      </c>
      <c r="AG6" s="882">
        <v>22.622604149999997</v>
      </c>
      <c r="AH6" s="882">
        <v>22.622604149999997</v>
      </c>
      <c r="AI6" s="882">
        <v>22.622604149999997</v>
      </c>
    </row>
    <row r="7" spans="1:35">
      <c r="A7" s="931" t="s">
        <v>385</v>
      </c>
      <c r="B7" s="882">
        <v>38486.844821910003</v>
      </c>
      <c r="C7" s="882">
        <v>29232.669927049999</v>
      </c>
      <c r="D7" s="882">
        <v>63037.853656199994</v>
      </c>
      <c r="E7" s="882">
        <v>57913.736228319998</v>
      </c>
      <c r="F7" s="882">
        <v>38311.864752679998</v>
      </c>
      <c r="G7" s="882">
        <v>50947.626708529999</v>
      </c>
      <c r="H7" s="882">
        <v>48058.06017728</v>
      </c>
      <c r="I7" s="882">
        <v>50206.664104230003</v>
      </c>
      <c r="J7" s="882">
        <v>56414.37513018</v>
      </c>
      <c r="K7" s="882">
        <v>35920.625794349995</v>
      </c>
      <c r="L7" s="882">
        <v>39559.940879260001</v>
      </c>
      <c r="M7" s="882">
        <v>37465.78477672</v>
      </c>
      <c r="N7" s="882">
        <v>37889.796705019995</v>
      </c>
      <c r="O7" s="882">
        <v>29232.669927049999</v>
      </c>
      <c r="P7" s="882">
        <v>25376.50491064</v>
      </c>
      <c r="Q7" s="882">
        <v>50119.82702913</v>
      </c>
      <c r="R7" s="882">
        <v>23059.113267000001</v>
      </c>
      <c r="S7" s="882">
        <v>56651.325820819999</v>
      </c>
      <c r="T7" s="882">
        <v>15683.916482229999</v>
      </c>
      <c r="U7" s="882">
        <v>47757.504954019998</v>
      </c>
      <c r="V7" s="882">
        <v>67025.320324269996</v>
      </c>
      <c r="W7" s="882">
        <v>56523.352520019995</v>
      </c>
      <c r="X7" s="882">
        <v>53878.565119160005</v>
      </c>
      <c r="Y7" s="882">
        <v>52695.870519620003</v>
      </c>
      <c r="Z7" s="882">
        <v>60219.943161850002</v>
      </c>
      <c r="AA7" s="882">
        <v>57987.057687289998</v>
      </c>
      <c r="AB7" s="882">
        <v>57094.868386150003</v>
      </c>
      <c r="AC7" s="882">
        <v>80286.345079990002</v>
      </c>
      <c r="AD7" s="882">
        <v>78913.390870350006</v>
      </c>
      <c r="AE7" s="882">
        <v>59181.235715820003</v>
      </c>
      <c r="AF7" s="882">
        <v>55661.118813160007</v>
      </c>
      <c r="AG7" s="882">
        <v>45032.445387370004</v>
      </c>
      <c r="AH7" s="882">
        <v>109648.64758747999</v>
      </c>
      <c r="AI7" s="882">
        <v>33918.239726029999</v>
      </c>
    </row>
    <row r="8" spans="1:35">
      <c r="A8" s="931" t="s">
        <v>386</v>
      </c>
      <c r="B8" s="882">
        <v>5688907.1919626296</v>
      </c>
      <c r="C8" s="882">
        <v>5913045.3454414997</v>
      </c>
      <c r="D8" s="882">
        <v>6004952.5801169695</v>
      </c>
      <c r="E8" s="882">
        <v>6264354.82384523</v>
      </c>
      <c r="F8" s="882">
        <v>6337474.9484250192</v>
      </c>
      <c r="G8" s="882">
        <v>5993109.1887040194</v>
      </c>
      <c r="H8" s="882">
        <v>6002552.7363293897</v>
      </c>
      <c r="I8" s="882">
        <v>5544240.2757422691</v>
      </c>
      <c r="J8" s="882">
        <v>5678984.6101496201</v>
      </c>
      <c r="K8" s="882">
        <v>5474164.2439675797</v>
      </c>
      <c r="L8" s="882">
        <v>4921655.5232263701</v>
      </c>
      <c r="M8" s="882">
        <v>5359358.7322899001</v>
      </c>
      <c r="N8" s="882">
        <v>5756991.6355982497</v>
      </c>
      <c r="O8" s="882">
        <v>5913046.0318044499</v>
      </c>
      <c r="P8" s="882">
        <v>5417646.1716686394</v>
      </c>
      <c r="Q8" s="882">
        <v>7132975.6295074904</v>
      </c>
      <c r="R8" s="882">
        <v>5293435.6484215399</v>
      </c>
      <c r="S8" s="882">
        <v>5386896.5438292995</v>
      </c>
      <c r="T8" s="882">
        <v>5097889.6776129501</v>
      </c>
      <c r="U8" s="882">
        <v>4716313.4785549007</v>
      </c>
      <c r="V8" s="882">
        <v>4819748.9644309701</v>
      </c>
      <c r="W8" s="882">
        <v>5111210.97281704</v>
      </c>
      <c r="X8" s="882">
        <v>4983826.0228728801</v>
      </c>
      <c r="Y8" s="882">
        <v>5058314.7591848802</v>
      </c>
      <c r="Z8" s="882">
        <v>4995271.7089605499</v>
      </c>
      <c r="AA8" s="882">
        <v>4946676.83664467</v>
      </c>
      <c r="AB8" s="882">
        <v>4879865.5021225708</v>
      </c>
      <c r="AC8" s="882">
        <v>7348315.3957042694</v>
      </c>
      <c r="AD8" s="882">
        <v>7728906.4511639299</v>
      </c>
      <c r="AE8" s="882">
        <v>7301484.7372886799</v>
      </c>
      <c r="AF8" s="882">
        <v>7517659.4490564596</v>
      </c>
      <c r="AG8" s="882">
        <v>7334956.8960007001</v>
      </c>
      <c r="AH8" s="882">
        <v>7699053.1448211502</v>
      </c>
      <c r="AI8" s="882">
        <v>8303945.82647443</v>
      </c>
    </row>
    <row r="9" spans="1:35">
      <c r="A9" s="932" t="s">
        <v>387</v>
      </c>
      <c r="B9" s="882">
        <v>552180.90836531005</v>
      </c>
      <c r="C9" s="882">
        <v>650266.15965716005</v>
      </c>
      <c r="D9" s="882">
        <v>921910.38562702003</v>
      </c>
      <c r="E9" s="882">
        <v>716973.31907831004</v>
      </c>
      <c r="F9" s="882">
        <v>574890.51495834999</v>
      </c>
      <c r="G9" s="882">
        <v>404564.02584354999</v>
      </c>
      <c r="H9" s="882">
        <v>453740.84802284004</v>
      </c>
      <c r="I9" s="882">
        <v>357333.40112135996</v>
      </c>
      <c r="J9" s="882">
        <v>410684.85272611998</v>
      </c>
      <c r="K9" s="882">
        <v>516256.72807365999</v>
      </c>
      <c r="L9" s="882">
        <v>303573.32970673998</v>
      </c>
      <c r="M9" s="882">
        <v>576995.13979179005</v>
      </c>
      <c r="N9" s="882">
        <v>640496.37716860999</v>
      </c>
      <c r="O9" s="882">
        <v>650266.84602010995</v>
      </c>
      <c r="P9" s="882">
        <v>485311.74526825</v>
      </c>
      <c r="Q9" s="882">
        <v>216467.09595095998</v>
      </c>
      <c r="R9" s="882">
        <v>110283.86763775999</v>
      </c>
      <c r="S9" s="882">
        <v>541449.40369899001</v>
      </c>
      <c r="T9" s="882">
        <v>494050.17446791998</v>
      </c>
      <c r="U9" s="882">
        <v>389198.06616639002</v>
      </c>
      <c r="V9" s="882">
        <v>511115.80549072998</v>
      </c>
      <c r="W9" s="882">
        <v>1000942.54901689</v>
      </c>
      <c r="X9" s="882">
        <v>898518.41993532993</v>
      </c>
      <c r="Y9" s="882">
        <v>1126915.82903663</v>
      </c>
      <c r="Z9" s="882">
        <v>843223.03672761994</v>
      </c>
      <c r="AA9" s="882">
        <v>1066820.41378057</v>
      </c>
      <c r="AB9" s="882">
        <v>1128277.3760005902</v>
      </c>
      <c r="AC9" s="882">
        <v>1934552.4750423201</v>
      </c>
      <c r="AD9" s="882">
        <v>2140883.3662233897</v>
      </c>
      <c r="AE9" s="882">
        <v>1986091.3463526799</v>
      </c>
      <c r="AF9" s="882">
        <v>2332650.06343769</v>
      </c>
      <c r="AG9" s="882">
        <v>2409178.2114736699</v>
      </c>
      <c r="AH9" s="882">
        <v>2473096.9880379201</v>
      </c>
      <c r="AI9" s="882">
        <v>3001286.5038145599</v>
      </c>
    </row>
    <row r="10" spans="1:35">
      <c r="A10" s="931" t="s">
        <v>388</v>
      </c>
      <c r="B10" s="882">
        <v>1.0494223999999999</v>
      </c>
      <c r="C10" s="882">
        <v>23.610298280000002</v>
      </c>
      <c r="D10" s="882">
        <v>42.069687939999994</v>
      </c>
      <c r="E10" s="882">
        <v>51.357604889999998</v>
      </c>
      <c r="F10" s="882">
        <v>87.887155870000001</v>
      </c>
      <c r="G10" s="882">
        <v>109.4872598</v>
      </c>
      <c r="H10" s="882">
        <v>115.38451998000001</v>
      </c>
      <c r="I10" s="882">
        <v>144.68754235</v>
      </c>
      <c r="J10" s="882">
        <v>168.46395321</v>
      </c>
      <c r="K10" s="882">
        <v>328189.34291390004</v>
      </c>
      <c r="L10" s="882">
        <v>328209.51408465003</v>
      </c>
      <c r="M10" s="882">
        <v>386993.30765204999</v>
      </c>
      <c r="N10" s="882">
        <v>654.44266049999999</v>
      </c>
      <c r="O10" s="882">
        <v>23.610298280000002</v>
      </c>
      <c r="P10" s="882">
        <v>683.01485696999998</v>
      </c>
      <c r="Q10" s="882">
        <v>702.76182460000007</v>
      </c>
      <c r="R10" s="882">
        <v>725.87020417999997</v>
      </c>
      <c r="S10" s="882">
        <v>745.25016601999994</v>
      </c>
      <c r="T10" s="882">
        <v>763.80001634000007</v>
      </c>
      <c r="U10" s="882">
        <v>384.60024476000001</v>
      </c>
      <c r="V10" s="882">
        <v>413.76140597000006</v>
      </c>
      <c r="W10" s="882">
        <v>435.25909350000001</v>
      </c>
      <c r="X10" s="882">
        <v>482.00595816000003</v>
      </c>
      <c r="Y10" s="882">
        <v>499.18732474000001</v>
      </c>
      <c r="Z10" s="882">
        <v>518.75014355999997</v>
      </c>
      <c r="AA10" s="882">
        <v>538.31815394</v>
      </c>
      <c r="AB10" s="882">
        <v>556.82775242999992</v>
      </c>
      <c r="AC10" s="882">
        <v>828.20773035000002</v>
      </c>
      <c r="AD10" s="882">
        <v>856.44962824000004</v>
      </c>
      <c r="AE10" s="882">
        <v>967.94756253000003</v>
      </c>
      <c r="AF10" s="882">
        <v>994.94171413999993</v>
      </c>
      <c r="AG10" s="882">
        <v>1028.0079710299999</v>
      </c>
      <c r="AH10" s="882">
        <v>1059.5790517200001</v>
      </c>
      <c r="AI10" s="882">
        <v>1094.77392444</v>
      </c>
    </row>
    <row r="11" spans="1:35">
      <c r="A11" s="931" t="s">
        <v>389</v>
      </c>
      <c r="B11" s="882">
        <v>401936.35812968999</v>
      </c>
      <c r="C11" s="882">
        <v>402976.63143337</v>
      </c>
      <c r="D11" s="882">
        <v>400581.64237292</v>
      </c>
      <c r="E11" s="882">
        <v>401985.90156771999</v>
      </c>
      <c r="F11" s="882">
        <v>398189.33994477004</v>
      </c>
      <c r="G11" s="882">
        <v>394782.92867887998</v>
      </c>
      <c r="H11" s="882">
        <v>385663.48708370002</v>
      </c>
      <c r="I11" s="882">
        <v>385132.06901312998</v>
      </c>
      <c r="J11" s="882">
        <v>403478.10393161001</v>
      </c>
      <c r="K11" s="882">
        <v>406403.07790053001</v>
      </c>
      <c r="L11" s="882">
        <v>395319.97110645002</v>
      </c>
      <c r="M11" s="882">
        <v>467876.78056602</v>
      </c>
      <c r="N11" s="882">
        <v>454201.30497244</v>
      </c>
      <c r="O11" s="882">
        <v>402976.63143337</v>
      </c>
      <c r="P11" s="882">
        <v>457402.47363826999</v>
      </c>
      <c r="Q11" s="882">
        <v>462814.61314696004</v>
      </c>
      <c r="R11" s="882">
        <v>459081.27713439002</v>
      </c>
      <c r="S11" s="882">
        <v>463492.02349092998</v>
      </c>
      <c r="T11" s="882">
        <v>461926.12298915</v>
      </c>
      <c r="U11" s="882">
        <v>461926.12298915</v>
      </c>
      <c r="V11" s="882">
        <v>451675.06231715</v>
      </c>
      <c r="W11" s="882">
        <v>456480.80886948999</v>
      </c>
      <c r="X11" s="882">
        <v>456480.80886948999</v>
      </c>
      <c r="Y11" s="882">
        <v>408027.86854386999</v>
      </c>
      <c r="Z11" s="882">
        <v>415187.25780589</v>
      </c>
      <c r="AA11" s="882">
        <v>415187.25780589</v>
      </c>
      <c r="AB11" s="882">
        <v>413448.54760128999</v>
      </c>
      <c r="AC11" s="882">
        <v>592637.29894948995</v>
      </c>
      <c r="AD11" s="882">
        <v>592637.29894948995</v>
      </c>
      <c r="AE11" s="882">
        <v>638814.42140018009</v>
      </c>
      <c r="AF11" s="882">
        <v>637931.69322606002</v>
      </c>
      <c r="AG11" s="882">
        <v>627368.75508459995</v>
      </c>
      <c r="AH11" s="882">
        <v>617456.07808775001</v>
      </c>
      <c r="AI11" s="882">
        <v>617456.07808775001</v>
      </c>
    </row>
    <row r="12" spans="1:35">
      <c r="A12" s="931" t="s">
        <v>390</v>
      </c>
      <c r="B12" s="882"/>
      <c r="C12" s="882"/>
      <c r="D12" s="882"/>
      <c r="E12" s="882"/>
      <c r="F12" s="882"/>
      <c r="G12" s="882"/>
      <c r="H12" s="882"/>
      <c r="I12" s="882"/>
      <c r="J12" s="882"/>
      <c r="K12" s="882"/>
      <c r="L12" s="882"/>
      <c r="M12" s="882"/>
      <c r="N12" s="882"/>
      <c r="O12" s="882"/>
      <c r="P12" s="882"/>
      <c r="Q12" s="882"/>
      <c r="R12" s="882"/>
      <c r="S12" s="882"/>
      <c r="T12" s="882"/>
      <c r="U12" s="882"/>
      <c r="V12" s="882"/>
      <c r="W12" s="882"/>
      <c r="X12" s="882"/>
      <c r="Y12" s="882"/>
      <c r="Z12" s="882"/>
      <c r="AA12" s="882"/>
      <c r="AB12" s="882"/>
      <c r="AC12" s="882"/>
      <c r="AD12" s="882"/>
      <c r="AE12" s="882"/>
      <c r="AF12" s="882"/>
      <c r="AG12" s="882"/>
      <c r="AH12" s="882"/>
      <c r="AI12" s="882"/>
    </row>
    <row r="13" spans="1:35">
      <c r="A13" s="931" t="s">
        <v>391</v>
      </c>
      <c r="B13" s="882"/>
      <c r="C13" s="882"/>
      <c r="D13" s="882"/>
      <c r="E13" s="882"/>
      <c r="F13" s="882"/>
      <c r="G13" s="882"/>
      <c r="H13" s="882"/>
      <c r="I13" s="882"/>
      <c r="J13" s="882"/>
      <c r="K13" s="882"/>
      <c r="L13" s="882"/>
      <c r="M13" s="882"/>
      <c r="N13" s="882"/>
      <c r="O13" s="882"/>
      <c r="P13" s="882"/>
      <c r="Q13" s="882"/>
      <c r="R13" s="882"/>
      <c r="S13" s="882"/>
      <c r="T13" s="882"/>
      <c r="U13" s="882"/>
      <c r="V13" s="882"/>
      <c r="W13" s="882"/>
      <c r="X13" s="882"/>
      <c r="Y13" s="882"/>
      <c r="Z13" s="882"/>
      <c r="AA13" s="882"/>
      <c r="AB13" s="882"/>
      <c r="AC13" s="882"/>
      <c r="AD13" s="882"/>
      <c r="AE13" s="882"/>
      <c r="AF13" s="882"/>
      <c r="AG13" s="882"/>
      <c r="AH13" s="882"/>
      <c r="AI13" s="882"/>
    </row>
    <row r="14" spans="1:35">
      <c r="A14" s="931" t="s">
        <v>392</v>
      </c>
      <c r="B14" s="882"/>
      <c r="C14" s="882"/>
      <c r="D14" s="882"/>
      <c r="E14" s="882"/>
      <c r="F14" s="882"/>
      <c r="G14" s="882"/>
      <c r="H14" s="882"/>
      <c r="I14" s="882"/>
      <c r="J14" s="882"/>
      <c r="K14" s="882"/>
      <c r="L14" s="882"/>
      <c r="M14" s="882"/>
      <c r="N14" s="882"/>
      <c r="O14" s="882"/>
      <c r="P14" s="882"/>
      <c r="Q14" s="882"/>
      <c r="R14" s="882"/>
      <c r="S14" s="882"/>
      <c r="T14" s="882"/>
      <c r="U14" s="882"/>
      <c r="V14" s="882"/>
      <c r="W14" s="882"/>
      <c r="X14" s="882"/>
      <c r="Y14" s="882"/>
      <c r="Z14" s="882"/>
      <c r="AA14" s="882"/>
      <c r="AB14" s="882"/>
      <c r="AC14" s="882"/>
      <c r="AD14" s="882"/>
      <c r="AE14" s="882"/>
      <c r="AF14" s="882"/>
      <c r="AG14" s="882"/>
      <c r="AH14" s="882"/>
      <c r="AI14" s="882"/>
    </row>
    <row r="15" spans="1:35">
      <c r="A15" s="931" t="s">
        <v>393</v>
      </c>
      <c r="B15" s="882"/>
      <c r="C15" s="882"/>
      <c r="D15" s="882"/>
      <c r="E15" s="882"/>
      <c r="F15" s="882"/>
      <c r="G15" s="882"/>
      <c r="H15" s="882"/>
      <c r="I15" s="882"/>
      <c r="J15" s="882"/>
      <c r="K15" s="882"/>
      <c r="L15" s="882"/>
      <c r="M15" s="882"/>
      <c r="N15" s="882"/>
      <c r="O15" s="882"/>
      <c r="P15" s="882"/>
      <c r="Q15" s="882"/>
      <c r="R15" s="882"/>
      <c r="S15" s="882"/>
      <c r="T15" s="882"/>
      <c r="U15" s="882"/>
      <c r="V15" s="882"/>
      <c r="W15" s="882"/>
      <c r="X15" s="882"/>
      <c r="Y15" s="882"/>
      <c r="Z15" s="882"/>
      <c r="AA15" s="882"/>
      <c r="AB15" s="882"/>
      <c r="AC15" s="882"/>
      <c r="AD15" s="882"/>
      <c r="AE15" s="882"/>
      <c r="AF15" s="882"/>
      <c r="AG15" s="882"/>
      <c r="AH15" s="882"/>
      <c r="AI15" s="882"/>
    </row>
    <row r="16" spans="1:35">
      <c r="A16" s="931"/>
      <c r="B16" s="882"/>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row>
    <row r="17" spans="1:35">
      <c r="A17" s="930" t="s">
        <v>394</v>
      </c>
      <c r="B17" s="934">
        <v>1588531.47332985</v>
      </c>
      <c r="C17" s="934">
        <v>1725444.55467141</v>
      </c>
      <c r="D17" s="934">
        <v>1594247.9986185702</v>
      </c>
      <c r="E17" s="934">
        <v>541780.73714504996</v>
      </c>
      <c r="F17" s="934">
        <v>537292.83985747001</v>
      </c>
      <c r="G17" s="934">
        <v>587460.81658979005</v>
      </c>
      <c r="H17" s="934">
        <v>594051.65947591001</v>
      </c>
      <c r="I17" s="934">
        <v>674277.69912735</v>
      </c>
      <c r="J17" s="934">
        <v>755893.52993376995</v>
      </c>
      <c r="K17" s="934">
        <v>922379.28646902007</v>
      </c>
      <c r="L17" s="934">
        <v>886810.48779425002</v>
      </c>
      <c r="M17" s="934">
        <v>886765.43660555</v>
      </c>
      <c r="N17" s="934">
        <v>1263696.0183363601</v>
      </c>
      <c r="O17" s="934">
        <v>1725444.55467141</v>
      </c>
      <c r="P17" s="934">
        <v>1505384.1518238399</v>
      </c>
      <c r="Q17" s="934">
        <v>1527410.04839529</v>
      </c>
      <c r="R17" s="934">
        <v>1809331.5503469401</v>
      </c>
      <c r="S17" s="934">
        <v>1686930.4009001399</v>
      </c>
      <c r="T17" s="934">
        <v>1581471.4967276501</v>
      </c>
      <c r="U17" s="934">
        <v>1539482.3203459198</v>
      </c>
      <c r="V17" s="934">
        <v>2274290.9176753103</v>
      </c>
      <c r="W17" s="934">
        <v>2513981.7854152401</v>
      </c>
      <c r="X17" s="934">
        <v>2775608.6350192199</v>
      </c>
      <c r="Y17" s="934">
        <v>2565548.8123506098</v>
      </c>
      <c r="Z17" s="934">
        <v>3308039.1822393201</v>
      </c>
      <c r="AA17" s="934">
        <v>3370945.1880087904</v>
      </c>
      <c r="AB17" s="934">
        <v>3512164.2346850098</v>
      </c>
      <c r="AC17" s="934">
        <v>3557121.0682940199</v>
      </c>
      <c r="AD17" s="934">
        <v>3721514.0379494401</v>
      </c>
      <c r="AE17" s="934">
        <v>3854787.0156718404</v>
      </c>
      <c r="AF17" s="934">
        <v>3943735.6992167002</v>
      </c>
      <c r="AG17" s="934">
        <v>4232975.4514052495</v>
      </c>
      <c r="AH17" s="934">
        <v>4451133.4302740004</v>
      </c>
      <c r="AI17" s="934">
        <v>5043717.7057411298</v>
      </c>
    </row>
    <row r="18" spans="1:35">
      <c r="A18" s="930" t="s">
        <v>395</v>
      </c>
      <c r="B18" s="879">
        <v>55692.942999999999</v>
      </c>
      <c r="C18" s="879">
        <v>60997.762000000002</v>
      </c>
      <c r="D18" s="879">
        <v>78177.884999999995</v>
      </c>
      <c r="E18" s="879">
        <v>39176.877990720001</v>
      </c>
      <c r="F18" s="879">
        <v>42026.925999999999</v>
      </c>
      <c r="G18" s="879">
        <v>40760.106</v>
      </c>
      <c r="H18" s="879">
        <v>37281.072</v>
      </c>
      <c r="I18" s="879">
        <v>36347.484000000004</v>
      </c>
      <c r="J18" s="879">
        <v>35238.731</v>
      </c>
      <c r="K18" s="879">
        <v>48836.430999999997</v>
      </c>
      <c r="L18" s="879">
        <v>55908.895000000004</v>
      </c>
      <c r="M18" s="879">
        <v>88137.494000000006</v>
      </c>
      <c r="N18" s="879">
        <v>137355.95800000001</v>
      </c>
      <c r="O18" s="879">
        <v>60997.762000000002</v>
      </c>
      <c r="P18" s="879">
        <v>159899.37944931001</v>
      </c>
      <c r="Q18" s="879">
        <v>173864.73500000002</v>
      </c>
      <c r="R18" s="879">
        <v>181187.32199999999</v>
      </c>
      <c r="S18" s="879">
        <v>176704.74977470998</v>
      </c>
      <c r="T18" s="879">
        <v>108293.455</v>
      </c>
      <c r="U18" s="879">
        <v>79337.106</v>
      </c>
      <c r="V18" s="879">
        <v>36463.095000000001</v>
      </c>
      <c r="W18" s="879">
        <v>100658.93700000001</v>
      </c>
      <c r="X18" s="879">
        <v>212509.18099999998</v>
      </c>
      <c r="Y18" s="879">
        <v>185065.37599999999</v>
      </c>
      <c r="Z18" s="879">
        <v>156610.19699999999</v>
      </c>
      <c r="AA18" s="879">
        <v>156834.641</v>
      </c>
      <c r="AB18" s="879">
        <v>128193.57800000001</v>
      </c>
      <c r="AC18" s="879">
        <v>122309.78400000001</v>
      </c>
      <c r="AD18" s="879">
        <v>116783.09109999999</v>
      </c>
      <c r="AE18" s="879">
        <v>83097.319000000003</v>
      </c>
      <c r="AF18" s="879">
        <v>82986.175999999992</v>
      </c>
      <c r="AG18" s="879">
        <v>150038.57180000001</v>
      </c>
      <c r="AH18" s="879">
        <v>201057.4896</v>
      </c>
      <c r="AI18" s="879">
        <v>348929.777</v>
      </c>
    </row>
    <row r="19" spans="1:35">
      <c r="A19" s="931" t="s">
        <v>396</v>
      </c>
      <c r="B19" s="882">
        <v>26468.171999999999</v>
      </c>
      <c r="C19" s="882">
        <v>34306.997000000003</v>
      </c>
      <c r="D19" s="882">
        <v>36306.396999999997</v>
      </c>
      <c r="E19" s="882">
        <v>36416.209990720003</v>
      </c>
      <c r="F19" s="882">
        <v>37042.81</v>
      </c>
      <c r="G19" s="882">
        <v>35076.788</v>
      </c>
      <c r="H19" s="882">
        <v>35032.921999999999</v>
      </c>
      <c r="I19" s="882">
        <v>34919.012000000002</v>
      </c>
      <c r="J19" s="882">
        <v>34919.012000000002</v>
      </c>
      <c r="K19" s="882">
        <v>21372.458999999999</v>
      </c>
      <c r="L19" s="882">
        <v>21370.559000000001</v>
      </c>
      <c r="M19" s="882">
        <v>21381.668000000001</v>
      </c>
      <c r="N19" s="882">
        <v>52222.718000000001</v>
      </c>
      <c r="O19" s="882">
        <v>34306.997000000003</v>
      </c>
      <c r="P19" s="882">
        <v>21457.338449310002</v>
      </c>
      <c r="Q19" s="882">
        <v>21382.611000000001</v>
      </c>
      <c r="R19" s="882">
        <v>21366.161</v>
      </c>
      <c r="S19" s="882">
        <v>22820.531774709998</v>
      </c>
      <c r="T19" s="882">
        <v>21368.971000000001</v>
      </c>
      <c r="U19" s="882">
        <v>21358.670999999998</v>
      </c>
      <c r="V19" s="882">
        <v>21289.611000000001</v>
      </c>
      <c r="W19" s="882">
        <v>94568.668000000005</v>
      </c>
      <c r="X19" s="882">
        <v>206518.321</v>
      </c>
      <c r="Y19" s="882">
        <v>115627.856</v>
      </c>
      <c r="Z19" s="882">
        <v>96802.546000000002</v>
      </c>
      <c r="AA19" s="882">
        <v>96419.191999999995</v>
      </c>
      <c r="AB19" s="882">
        <v>82673.334000000003</v>
      </c>
      <c r="AC19" s="882">
        <v>83464.672000000006</v>
      </c>
      <c r="AD19" s="882">
        <v>83316.688099999999</v>
      </c>
      <c r="AE19" s="882">
        <v>71531.063999999998</v>
      </c>
      <c r="AF19" s="882">
        <v>75710.971999999994</v>
      </c>
      <c r="AG19" s="882">
        <v>147749.7898</v>
      </c>
      <c r="AH19" s="882">
        <v>187479.6826</v>
      </c>
      <c r="AI19" s="882">
        <v>328952.55499999999</v>
      </c>
    </row>
    <row r="20" spans="1:35">
      <c r="A20" s="931" t="s">
        <v>397</v>
      </c>
      <c r="B20" s="882">
        <v>29224.771000000001</v>
      </c>
      <c r="C20" s="882">
        <v>26690.764999999999</v>
      </c>
      <c r="D20" s="882">
        <v>41871.487999999998</v>
      </c>
      <c r="E20" s="882">
        <v>2760.6680000000001</v>
      </c>
      <c r="F20" s="882">
        <v>4984.116</v>
      </c>
      <c r="G20" s="882">
        <v>5683.3180000000002</v>
      </c>
      <c r="H20" s="882">
        <v>2248.15</v>
      </c>
      <c r="I20" s="882">
        <v>1428.472</v>
      </c>
      <c r="J20" s="882">
        <v>319.71899999999999</v>
      </c>
      <c r="K20" s="882">
        <v>27463.972000000002</v>
      </c>
      <c r="L20" s="882">
        <v>34538.336000000003</v>
      </c>
      <c r="M20" s="882">
        <v>66755.826000000001</v>
      </c>
      <c r="N20" s="882">
        <v>85133.24</v>
      </c>
      <c r="O20" s="882">
        <v>26690.764999999999</v>
      </c>
      <c r="P20" s="882">
        <v>138442.041</v>
      </c>
      <c r="Q20" s="882">
        <v>152482.12400000001</v>
      </c>
      <c r="R20" s="882">
        <v>159821.16099999999</v>
      </c>
      <c r="S20" s="882">
        <v>153884.21799999999</v>
      </c>
      <c r="T20" s="882">
        <v>86924.483999999997</v>
      </c>
      <c r="U20" s="882">
        <v>57978.434999999998</v>
      </c>
      <c r="V20" s="882">
        <v>15173.484</v>
      </c>
      <c r="W20" s="882">
        <v>6090.2690000000002</v>
      </c>
      <c r="X20" s="882">
        <v>5990.86</v>
      </c>
      <c r="Y20" s="882">
        <v>69437.52</v>
      </c>
      <c r="Z20" s="882">
        <v>59807.650999999998</v>
      </c>
      <c r="AA20" s="882">
        <v>60415.449000000001</v>
      </c>
      <c r="AB20" s="882">
        <v>45520.243999999999</v>
      </c>
      <c r="AC20" s="882">
        <v>38845.112000000001</v>
      </c>
      <c r="AD20" s="882">
        <v>33466.402999999998</v>
      </c>
      <c r="AE20" s="882">
        <v>11566.254999999999</v>
      </c>
      <c r="AF20" s="882">
        <v>7275.2039999999997</v>
      </c>
      <c r="AG20" s="882">
        <v>2288.7820000000002</v>
      </c>
      <c r="AH20" s="882">
        <v>13577.807000000001</v>
      </c>
      <c r="AI20" s="882">
        <v>19977.222000000002</v>
      </c>
    </row>
    <row r="21" spans="1:35">
      <c r="A21" s="930" t="s">
        <v>398</v>
      </c>
      <c r="B21" s="934">
        <v>209089.67431641</v>
      </c>
      <c r="C21" s="934">
        <v>286333.95857169997</v>
      </c>
      <c r="D21" s="934">
        <v>284935.91081259004</v>
      </c>
      <c r="E21" s="934">
        <v>268151.32246026001</v>
      </c>
      <c r="F21" s="934">
        <v>260865.80792319</v>
      </c>
      <c r="G21" s="934">
        <v>266712.93492318998</v>
      </c>
      <c r="H21" s="934">
        <v>250498.63359895998</v>
      </c>
      <c r="I21" s="934">
        <v>253484.98992013998</v>
      </c>
      <c r="J21" s="934">
        <v>243460.78829306999</v>
      </c>
      <c r="K21" s="934">
        <v>246669.85395059999</v>
      </c>
      <c r="L21" s="934">
        <v>241762.66429006998</v>
      </c>
      <c r="M21" s="934">
        <v>241387.29771978999</v>
      </c>
      <c r="N21" s="934">
        <v>474844.34372039</v>
      </c>
      <c r="O21" s="934">
        <v>286333.95857169997</v>
      </c>
      <c r="P21" s="934">
        <v>469099.55170221999</v>
      </c>
      <c r="Q21" s="934">
        <v>667341.6177350299</v>
      </c>
      <c r="R21" s="934">
        <v>657793.16573502996</v>
      </c>
      <c r="S21" s="934">
        <v>636920.74720930995</v>
      </c>
      <c r="T21" s="934">
        <v>637585.41455441003</v>
      </c>
      <c r="U21" s="934">
        <v>658819.27032803989</v>
      </c>
      <c r="V21" s="934">
        <v>614540.87403058994</v>
      </c>
      <c r="W21" s="934">
        <v>612631.86620825005</v>
      </c>
      <c r="X21" s="934">
        <v>607159.91420825</v>
      </c>
      <c r="Y21" s="934">
        <v>653910.86228327989</v>
      </c>
      <c r="Z21" s="934">
        <v>1627373.9239722001</v>
      </c>
      <c r="AA21" s="934">
        <v>1526258.8689722002</v>
      </c>
      <c r="AB21" s="934">
        <v>1748570.6861574901</v>
      </c>
      <c r="AC21" s="934">
        <v>1774370.48862901</v>
      </c>
      <c r="AD21" s="934">
        <v>1792011.0900749201</v>
      </c>
      <c r="AE21" s="934">
        <v>1868784.8114001702</v>
      </c>
      <c r="AF21" s="934">
        <v>1870117.0515112199</v>
      </c>
      <c r="AG21" s="934">
        <v>1906550.1512369199</v>
      </c>
      <c r="AH21" s="934">
        <v>1945435.27518367</v>
      </c>
      <c r="AI21" s="934">
        <v>2021983.1958701101</v>
      </c>
    </row>
    <row r="22" spans="1:35">
      <c r="A22" s="931" t="s">
        <v>399</v>
      </c>
      <c r="B22" s="882">
        <v>207613.27772745001</v>
      </c>
      <c r="C22" s="882">
        <v>284873.87859194999</v>
      </c>
      <c r="D22" s="882">
        <v>283475.49472745002</v>
      </c>
      <c r="E22" s="882">
        <v>266567.82272744999</v>
      </c>
      <c r="F22" s="882">
        <v>259282.20672745002</v>
      </c>
      <c r="G22" s="882">
        <v>265129.33372744999</v>
      </c>
      <c r="H22" s="882">
        <v>248915.02671973998</v>
      </c>
      <c r="I22" s="882">
        <v>252024.41771973998</v>
      </c>
      <c r="J22" s="882">
        <v>241999.20771973999</v>
      </c>
      <c r="K22" s="882">
        <v>246669.13834886</v>
      </c>
      <c r="L22" s="882">
        <v>241067.90334885998</v>
      </c>
      <c r="M22" s="882">
        <v>241386.45534885998</v>
      </c>
      <c r="N22" s="882">
        <v>474843.60134946002</v>
      </c>
      <c r="O22" s="882">
        <v>284873.87859194999</v>
      </c>
      <c r="P22" s="882">
        <v>469098.80190963001</v>
      </c>
      <c r="Q22" s="882">
        <v>667340.62770048995</v>
      </c>
      <c r="R22" s="882">
        <v>657792.17570049001</v>
      </c>
      <c r="S22" s="882">
        <v>636919.73020219</v>
      </c>
      <c r="T22" s="882">
        <v>637584.39754729008</v>
      </c>
      <c r="U22" s="882">
        <v>658818.21441956994</v>
      </c>
      <c r="V22" s="882">
        <v>614539.75241957</v>
      </c>
      <c r="W22" s="882">
        <v>612630.72855775</v>
      </c>
      <c r="X22" s="882">
        <v>607158.77655774995</v>
      </c>
      <c r="Y22" s="882">
        <v>653909.72187807993</v>
      </c>
      <c r="Z22" s="882">
        <v>1609887.2564705901</v>
      </c>
      <c r="AA22" s="882">
        <v>1508772.2014705902</v>
      </c>
      <c r="AB22" s="882">
        <v>1731084.0161502601</v>
      </c>
      <c r="AC22" s="882">
        <v>1756854.0741502601</v>
      </c>
      <c r="AD22" s="882">
        <v>1774494.5911502601</v>
      </c>
      <c r="AE22" s="882">
        <v>1868783.4521502601</v>
      </c>
      <c r="AF22" s="882">
        <v>1870115.6841502599</v>
      </c>
      <c r="AG22" s="882">
        <v>1906548.5881497499</v>
      </c>
      <c r="AH22" s="882">
        <v>1945433.5881507399</v>
      </c>
      <c r="AI22" s="882">
        <v>2021981.4981507401</v>
      </c>
    </row>
    <row r="23" spans="1:35">
      <c r="A23" s="931" t="s">
        <v>400</v>
      </c>
      <c r="B23" s="882">
        <v>1476.3965889600001</v>
      </c>
      <c r="C23" s="882">
        <v>1460.0799797499999</v>
      </c>
      <c r="D23" s="882">
        <v>1460.4160851400002</v>
      </c>
      <c r="E23" s="882">
        <v>1583.4997328099998</v>
      </c>
      <c r="F23" s="882">
        <v>1583.6011957400001</v>
      </c>
      <c r="G23" s="882">
        <v>1583.6011957400001</v>
      </c>
      <c r="H23" s="882">
        <v>1583.6068792200001</v>
      </c>
      <c r="I23" s="882">
        <v>1460.5722004000002</v>
      </c>
      <c r="J23" s="882">
        <v>1461.5805733299999</v>
      </c>
      <c r="K23" s="882">
        <v>0.71560173999999999</v>
      </c>
      <c r="L23" s="882">
        <v>694.76094121000006</v>
      </c>
      <c r="M23" s="882">
        <v>0.84237093000000007</v>
      </c>
      <c r="N23" s="882">
        <v>0.7423709300000001</v>
      </c>
      <c r="O23" s="882">
        <v>1460.0799797499999</v>
      </c>
      <c r="P23" s="882">
        <v>0.74979258999999998</v>
      </c>
      <c r="Q23" s="882">
        <v>0.99003454000000002</v>
      </c>
      <c r="R23" s="882">
        <v>0.99003454000000002</v>
      </c>
      <c r="S23" s="882">
        <v>1.0170071199999999</v>
      </c>
      <c r="T23" s="882">
        <v>1.0170071199999999</v>
      </c>
      <c r="U23" s="882">
        <v>1.0559084699999999</v>
      </c>
      <c r="V23" s="882">
        <v>1.12161102</v>
      </c>
      <c r="W23" s="882">
        <v>1.1376504999999999</v>
      </c>
      <c r="X23" s="882">
        <v>1.1376504999999999</v>
      </c>
      <c r="Y23" s="882">
        <v>1.1404052</v>
      </c>
      <c r="Z23" s="882">
        <v>17486.667501610002</v>
      </c>
      <c r="AA23" s="882">
        <v>17486.667501610002</v>
      </c>
      <c r="AB23" s="882">
        <v>17486.670007230001</v>
      </c>
      <c r="AC23" s="882">
        <v>17516.414478750001</v>
      </c>
      <c r="AD23" s="882">
        <v>17516.498924660002</v>
      </c>
      <c r="AE23" s="882">
        <v>1.35924991</v>
      </c>
      <c r="AF23" s="882">
        <v>1.3673609600000001</v>
      </c>
      <c r="AG23" s="882">
        <v>1.56308717</v>
      </c>
      <c r="AH23" s="882">
        <v>1.68703293</v>
      </c>
      <c r="AI23" s="882">
        <v>1.6977193700000002</v>
      </c>
    </row>
    <row r="24" spans="1:35">
      <c r="A24" s="931" t="s">
        <v>401</v>
      </c>
      <c r="B24" s="882"/>
      <c r="C24" s="882"/>
      <c r="D24" s="882"/>
      <c r="E24" s="882"/>
      <c r="F24" s="882"/>
      <c r="G24" s="882"/>
      <c r="H24" s="882"/>
      <c r="I24" s="882"/>
      <c r="J24" s="882"/>
      <c r="K24" s="882"/>
      <c r="L24" s="882"/>
      <c r="M24" s="882"/>
      <c r="N24" s="882"/>
      <c r="O24" s="882"/>
      <c r="P24" s="882"/>
      <c r="Q24" s="882"/>
      <c r="R24" s="882"/>
      <c r="S24" s="882"/>
      <c r="T24" s="882"/>
      <c r="U24" s="882"/>
      <c r="V24" s="882"/>
      <c r="W24" s="882"/>
      <c r="X24" s="882"/>
      <c r="Y24" s="882"/>
      <c r="Z24" s="882"/>
      <c r="AA24" s="882"/>
      <c r="AB24" s="882"/>
      <c r="AC24" s="882"/>
      <c r="AD24" s="882"/>
      <c r="AE24" s="882"/>
      <c r="AF24" s="882"/>
      <c r="AG24" s="882"/>
      <c r="AH24" s="882"/>
      <c r="AI24" s="882"/>
    </row>
    <row r="25" spans="1:35">
      <c r="A25" s="930" t="s">
        <v>402</v>
      </c>
      <c r="B25" s="879">
        <v>276195.10566033004</v>
      </c>
      <c r="C25" s="879">
        <v>344301.47868538002</v>
      </c>
      <c r="D25" s="879">
        <v>200000</v>
      </c>
      <c r="E25" s="879">
        <v>200000</v>
      </c>
      <c r="F25" s="879">
        <v>200000</v>
      </c>
      <c r="G25" s="879">
        <v>244616.96612789002</v>
      </c>
      <c r="H25" s="879">
        <v>271381.3155344</v>
      </c>
      <c r="I25" s="879">
        <v>349721.15945494</v>
      </c>
      <c r="J25" s="879">
        <v>440259.57429066999</v>
      </c>
      <c r="K25" s="879">
        <v>592001.05504677002</v>
      </c>
      <c r="L25" s="879">
        <v>523173.73203487002</v>
      </c>
      <c r="M25" s="879">
        <v>469685.61432902003</v>
      </c>
      <c r="N25" s="879">
        <v>550422.30054057995</v>
      </c>
      <c r="O25" s="879">
        <v>344301.47868538002</v>
      </c>
      <c r="P25" s="879">
        <v>789672.94844993006</v>
      </c>
      <c r="Q25" s="879">
        <v>648264.41790078999</v>
      </c>
      <c r="R25" s="879">
        <v>672355</v>
      </c>
      <c r="S25" s="879">
        <v>811390.88940680004</v>
      </c>
      <c r="T25" s="879">
        <v>792858.23475714005</v>
      </c>
      <c r="U25" s="879">
        <v>757604.64850163995</v>
      </c>
      <c r="V25" s="879">
        <v>1541736.4156877</v>
      </c>
      <c r="W25" s="879">
        <v>1759729.6996235801</v>
      </c>
      <c r="X25" s="879">
        <v>1915207.1589428298</v>
      </c>
      <c r="Y25" s="879">
        <v>1685514.8585657701</v>
      </c>
      <c r="Z25" s="879">
        <v>1117737.19816547</v>
      </c>
      <c r="AA25" s="879">
        <v>1530942.4292230199</v>
      </c>
      <c r="AB25" s="879">
        <v>1505749.81383231</v>
      </c>
      <c r="AC25" s="879">
        <v>1615807.5315149201</v>
      </c>
      <c r="AD25" s="879">
        <v>1755557.6525103601</v>
      </c>
      <c r="AE25" s="879">
        <v>1817558.34689521</v>
      </c>
      <c r="AF25" s="879">
        <v>1939383.2913377001</v>
      </c>
      <c r="AG25" s="879">
        <v>2104798.0367845097</v>
      </c>
      <c r="AH25" s="879">
        <v>2241966.5797683899</v>
      </c>
      <c r="AI25" s="879">
        <v>2623727.0487396903</v>
      </c>
    </row>
    <row r="26" spans="1:35">
      <c r="A26" s="931" t="s">
        <v>403</v>
      </c>
      <c r="B26" s="882"/>
      <c r="C26" s="882"/>
      <c r="D26" s="882"/>
      <c r="E26" s="882"/>
      <c r="F26" s="882"/>
      <c r="G26" s="882"/>
      <c r="H26" s="882"/>
      <c r="I26" s="882"/>
      <c r="J26" s="882"/>
      <c r="K26" s="882"/>
      <c r="L26" s="882"/>
      <c r="M26" s="882"/>
      <c r="N26" s="882"/>
      <c r="O26" s="882"/>
      <c r="P26" s="882"/>
      <c r="Q26" s="882"/>
      <c r="R26" s="882"/>
      <c r="S26" s="882"/>
      <c r="T26" s="882"/>
      <c r="U26" s="882">
        <v>85249.648501639997</v>
      </c>
      <c r="V26" s="882">
        <v>456018.28118270001</v>
      </c>
      <c r="W26" s="882">
        <v>856329.00983458001</v>
      </c>
      <c r="X26" s="882">
        <v>786806.46915382997</v>
      </c>
      <c r="Y26" s="882">
        <v>593019.99151935999</v>
      </c>
      <c r="Z26" s="882">
        <v>800379.13617438998</v>
      </c>
      <c r="AA26" s="882">
        <v>1184357.77492117</v>
      </c>
      <c r="AB26" s="882">
        <v>1139395.5087404</v>
      </c>
      <c r="AC26" s="882">
        <v>1249770.2160723701</v>
      </c>
      <c r="AD26" s="882">
        <v>1389579.1106515101</v>
      </c>
      <c r="AE26" s="882">
        <v>1452629.8824197</v>
      </c>
      <c r="AF26" s="882">
        <v>1575027.3392175101</v>
      </c>
      <c r="AG26" s="882">
        <v>1740641.1728381598</v>
      </c>
      <c r="AH26" s="882">
        <v>1878846.6306908401</v>
      </c>
      <c r="AI26" s="882">
        <v>2262855.3416458103</v>
      </c>
    </row>
    <row r="27" spans="1:35">
      <c r="A27" s="931" t="s">
        <v>404</v>
      </c>
      <c r="B27" s="882">
        <v>276195.10566033004</v>
      </c>
      <c r="C27" s="882">
        <v>344301.47868538002</v>
      </c>
      <c r="D27" s="882">
        <v>200000</v>
      </c>
      <c r="E27" s="882">
        <v>200000</v>
      </c>
      <c r="F27" s="882">
        <v>200000</v>
      </c>
      <c r="G27" s="882">
        <v>244616.96612789002</v>
      </c>
      <c r="H27" s="882">
        <v>271381.3155344</v>
      </c>
      <c r="I27" s="882">
        <v>349721.15945494</v>
      </c>
      <c r="J27" s="882">
        <v>440259.57429066999</v>
      </c>
      <c r="K27" s="882">
        <v>592001.05504677002</v>
      </c>
      <c r="L27" s="882">
        <v>523173.73203487002</v>
      </c>
      <c r="M27" s="882">
        <v>469685.61432902003</v>
      </c>
      <c r="N27" s="882">
        <v>550422.30054057995</v>
      </c>
      <c r="O27" s="882">
        <v>344301.47868538002</v>
      </c>
      <c r="P27" s="882">
        <v>789672.94844993006</v>
      </c>
      <c r="Q27" s="882">
        <v>648264.41790078999</v>
      </c>
      <c r="R27" s="882">
        <v>672355</v>
      </c>
      <c r="S27" s="882">
        <v>811390.88940680004</v>
      </c>
      <c r="T27" s="882">
        <v>792858.23475714005</v>
      </c>
      <c r="U27" s="882">
        <v>672355</v>
      </c>
      <c r="V27" s="882">
        <v>1085718.134505</v>
      </c>
      <c r="W27" s="882">
        <v>903400.68978899997</v>
      </c>
      <c r="X27" s="882">
        <v>1128400.689789</v>
      </c>
      <c r="Y27" s="882">
        <v>1092494.86704641</v>
      </c>
      <c r="Z27" s="882">
        <v>317358.06199108</v>
      </c>
      <c r="AA27" s="882">
        <v>346584.65430184995</v>
      </c>
      <c r="AB27" s="882">
        <v>366354.30509190995</v>
      </c>
      <c r="AC27" s="882">
        <v>366037.31544255</v>
      </c>
      <c r="AD27" s="882">
        <v>365978.54185884999</v>
      </c>
      <c r="AE27" s="882">
        <v>364928.46447551</v>
      </c>
      <c r="AF27" s="882">
        <v>364355.95212019002</v>
      </c>
      <c r="AG27" s="882">
        <v>364156.86394635</v>
      </c>
      <c r="AH27" s="882">
        <v>363119.94907754997</v>
      </c>
      <c r="AI27" s="882">
        <v>360871.70709387999</v>
      </c>
    </row>
    <row r="28" spans="1:35">
      <c r="A28" s="930" t="s">
        <v>405</v>
      </c>
      <c r="B28" s="879">
        <v>0</v>
      </c>
      <c r="C28" s="879">
        <v>0</v>
      </c>
      <c r="D28" s="879">
        <v>0</v>
      </c>
      <c r="E28" s="879">
        <v>0</v>
      </c>
      <c r="F28" s="879">
        <v>0</v>
      </c>
      <c r="G28" s="879">
        <v>0</v>
      </c>
      <c r="H28" s="879">
        <v>0</v>
      </c>
      <c r="I28" s="879">
        <v>0</v>
      </c>
      <c r="J28" s="879">
        <v>0</v>
      </c>
      <c r="K28" s="879">
        <v>0</v>
      </c>
      <c r="L28" s="879">
        <v>0</v>
      </c>
      <c r="M28" s="879">
        <v>0</v>
      </c>
      <c r="N28" s="879">
        <v>0</v>
      </c>
      <c r="O28" s="879">
        <v>0</v>
      </c>
      <c r="P28" s="879">
        <v>0</v>
      </c>
      <c r="Q28" s="879">
        <v>0</v>
      </c>
      <c r="R28" s="879">
        <v>0</v>
      </c>
      <c r="S28" s="879">
        <v>0</v>
      </c>
      <c r="T28" s="879">
        <v>0</v>
      </c>
      <c r="U28" s="879">
        <v>0</v>
      </c>
      <c r="V28" s="879">
        <v>0</v>
      </c>
      <c r="W28" s="879">
        <v>0</v>
      </c>
      <c r="X28" s="879">
        <v>0</v>
      </c>
      <c r="Y28" s="879">
        <v>0</v>
      </c>
      <c r="Z28" s="879">
        <v>0</v>
      </c>
      <c r="AA28" s="879">
        <v>0</v>
      </c>
      <c r="AB28" s="879">
        <v>0</v>
      </c>
      <c r="AC28" s="879">
        <v>0</v>
      </c>
      <c r="AD28" s="879">
        <v>0</v>
      </c>
      <c r="AE28" s="879">
        <v>0</v>
      </c>
      <c r="AF28" s="879">
        <v>0</v>
      </c>
      <c r="AG28" s="879">
        <v>0</v>
      </c>
      <c r="AH28" s="879">
        <v>0</v>
      </c>
      <c r="AI28" s="879">
        <v>0</v>
      </c>
    </row>
    <row r="29" spans="1:35">
      <c r="A29" s="931" t="s">
        <v>406</v>
      </c>
      <c r="B29" s="882">
        <v>0</v>
      </c>
      <c r="C29" s="882">
        <v>0</v>
      </c>
      <c r="D29" s="882">
        <v>0</v>
      </c>
      <c r="E29" s="882">
        <v>0</v>
      </c>
      <c r="F29" s="882">
        <v>0</v>
      </c>
      <c r="G29" s="882">
        <v>0</v>
      </c>
      <c r="H29" s="882">
        <v>0</v>
      </c>
      <c r="I29" s="882">
        <v>0</v>
      </c>
      <c r="J29" s="882">
        <v>0</v>
      </c>
      <c r="K29" s="882">
        <v>0</v>
      </c>
      <c r="L29" s="882">
        <v>0</v>
      </c>
      <c r="M29" s="882">
        <v>0</v>
      </c>
      <c r="N29" s="882">
        <v>0</v>
      </c>
      <c r="O29" s="882">
        <v>0</v>
      </c>
      <c r="P29" s="882">
        <v>0</v>
      </c>
      <c r="Q29" s="882">
        <v>0</v>
      </c>
      <c r="R29" s="882">
        <v>0</v>
      </c>
      <c r="S29" s="882">
        <v>0</v>
      </c>
      <c r="T29" s="882">
        <v>0</v>
      </c>
      <c r="U29" s="882">
        <v>0</v>
      </c>
      <c r="V29" s="882">
        <v>0</v>
      </c>
      <c r="W29" s="882">
        <v>0</v>
      </c>
      <c r="X29" s="882">
        <v>0</v>
      </c>
      <c r="Y29" s="882">
        <v>0</v>
      </c>
      <c r="Z29" s="882">
        <v>0</v>
      </c>
      <c r="AA29" s="882">
        <v>0</v>
      </c>
      <c r="AB29" s="882">
        <v>0</v>
      </c>
      <c r="AC29" s="882">
        <v>0</v>
      </c>
      <c r="AD29" s="882">
        <v>0</v>
      </c>
      <c r="AE29" s="882">
        <v>0</v>
      </c>
      <c r="AF29" s="882">
        <v>0</v>
      </c>
      <c r="AG29" s="882">
        <v>0</v>
      </c>
      <c r="AH29" s="882">
        <v>0</v>
      </c>
      <c r="AI29" s="882">
        <v>0</v>
      </c>
    </row>
    <row r="30" spans="1:35">
      <c r="A30" s="931" t="s">
        <v>407</v>
      </c>
      <c r="B30" s="882">
        <v>0</v>
      </c>
      <c r="C30" s="882">
        <v>0</v>
      </c>
      <c r="D30" s="882">
        <v>0</v>
      </c>
      <c r="E30" s="882">
        <v>0</v>
      </c>
      <c r="F30" s="882">
        <v>0</v>
      </c>
      <c r="G30" s="882">
        <v>0</v>
      </c>
      <c r="H30" s="882">
        <v>0</v>
      </c>
      <c r="I30" s="882">
        <v>0</v>
      </c>
      <c r="J30" s="882">
        <v>0</v>
      </c>
      <c r="K30" s="882">
        <v>0</v>
      </c>
      <c r="L30" s="882">
        <v>0</v>
      </c>
      <c r="M30" s="882">
        <v>0</v>
      </c>
      <c r="N30" s="882">
        <v>0</v>
      </c>
      <c r="O30" s="882">
        <v>0</v>
      </c>
      <c r="P30" s="882">
        <v>0</v>
      </c>
      <c r="Q30" s="882">
        <v>0</v>
      </c>
      <c r="R30" s="882">
        <v>0</v>
      </c>
      <c r="S30" s="882">
        <v>0</v>
      </c>
      <c r="T30" s="882">
        <v>0</v>
      </c>
      <c r="U30" s="882">
        <v>0</v>
      </c>
      <c r="V30" s="882">
        <v>0</v>
      </c>
      <c r="W30" s="882">
        <v>0</v>
      </c>
      <c r="X30" s="882">
        <v>0</v>
      </c>
      <c r="Y30" s="882">
        <v>0</v>
      </c>
      <c r="Z30" s="882">
        <v>0</v>
      </c>
      <c r="AA30" s="882">
        <v>-828.15905844000008</v>
      </c>
      <c r="AB30" s="882">
        <v>0</v>
      </c>
      <c r="AC30" s="882">
        <v>0</v>
      </c>
      <c r="AD30" s="882">
        <v>0</v>
      </c>
      <c r="AE30" s="882">
        <v>0</v>
      </c>
      <c r="AF30" s="882">
        <v>0</v>
      </c>
      <c r="AG30" s="882">
        <v>0</v>
      </c>
      <c r="AH30" s="882">
        <v>0</v>
      </c>
      <c r="AI30" s="882">
        <v>0</v>
      </c>
    </row>
    <row r="31" spans="1:35">
      <c r="A31" s="931" t="s">
        <v>408</v>
      </c>
      <c r="B31" s="882">
        <v>0</v>
      </c>
      <c r="C31" s="882">
        <v>0</v>
      </c>
      <c r="D31" s="882">
        <v>0</v>
      </c>
      <c r="E31" s="882">
        <v>0</v>
      </c>
      <c r="F31" s="882">
        <v>0</v>
      </c>
      <c r="G31" s="882">
        <v>0</v>
      </c>
      <c r="H31" s="882">
        <v>0</v>
      </c>
      <c r="I31" s="882">
        <v>0</v>
      </c>
      <c r="J31" s="882">
        <v>0</v>
      </c>
      <c r="K31" s="882">
        <v>0</v>
      </c>
      <c r="L31" s="882">
        <v>0</v>
      </c>
      <c r="M31" s="882">
        <v>0</v>
      </c>
      <c r="N31" s="882">
        <v>0</v>
      </c>
      <c r="O31" s="882">
        <v>0</v>
      </c>
      <c r="P31" s="882">
        <v>0</v>
      </c>
      <c r="Q31" s="882">
        <v>0</v>
      </c>
      <c r="R31" s="882">
        <v>0</v>
      </c>
      <c r="S31" s="882">
        <v>0</v>
      </c>
      <c r="T31" s="882">
        <v>0</v>
      </c>
      <c r="U31" s="882">
        <v>0</v>
      </c>
      <c r="V31" s="882">
        <v>0</v>
      </c>
      <c r="W31" s="882">
        <v>0</v>
      </c>
      <c r="X31" s="882">
        <v>0</v>
      </c>
      <c r="Y31" s="882">
        <v>0</v>
      </c>
      <c r="Z31" s="882">
        <v>0</v>
      </c>
      <c r="AA31" s="882">
        <v>828.15905844000008</v>
      </c>
      <c r="AB31" s="882">
        <v>0</v>
      </c>
      <c r="AC31" s="882">
        <v>0</v>
      </c>
      <c r="AD31" s="882">
        <v>0</v>
      </c>
      <c r="AE31" s="882">
        <v>0</v>
      </c>
      <c r="AF31" s="882">
        <v>0</v>
      </c>
      <c r="AG31" s="882">
        <v>0</v>
      </c>
      <c r="AH31" s="882">
        <v>0</v>
      </c>
      <c r="AI31" s="882">
        <v>0</v>
      </c>
    </row>
    <row r="32" spans="1:35">
      <c r="A32" s="930" t="s">
        <v>409</v>
      </c>
      <c r="B32" s="882"/>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row>
    <row r="33" spans="1:35">
      <c r="A33" s="930" t="s">
        <v>410</v>
      </c>
      <c r="B33" s="882">
        <v>34454.361312379995</v>
      </c>
      <c r="C33" s="882">
        <v>34571.715714149999</v>
      </c>
      <c r="D33" s="882">
        <v>34410.886934610004</v>
      </c>
      <c r="E33" s="882">
        <v>34405.646261260001</v>
      </c>
      <c r="F33" s="882">
        <v>34400.10593428</v>
      </c>
      <c r="G33" s="882">
        <v>34427.70412694</v>
      </c>
      <c r="H33" s="882">
        <v>34815.489907540003</v>
      </c>
      <c r="I33" s="882">
        <v>34700.674184349999</v>
      </c>
      <c r="J33" s="882">
        <v>34801.819634710002</v>
      </c>
      <c r="K33" s="882">
        <v>34858.012341790003</v>
      </c>
      <c r="L33" s="882">
        <v>35227.167000559995</v>
      </c>
      <c r="M33" s="882">
        <v>35822.522239359998</v>
      </c>
      <c r="N33" s="882">
        <v>35144.032224610004</v>
      </c>
      <c r="O33" s="882">
        <v>34571.715714149999</v>
      </c>
      <c r="P33" s="882">
        <v>35166.602570269999</v>
      </c>
      <c r="Q33" s="882">
        <v>35227.95001968</v>
      </c>
      <c r="R33" s="882">
        <v>292922.09640346997</v>
      </c>
      <c r="S33" s="882">
        <v>37297.866542360003</v>
      </c>
      <c r="T33" s="882">
        <v>40408.198464779998</v>
      </c>
      <c r="U33" s="882">
        <v>37667.24099464</v>
      </c>
      <c r="V33" s="882">
        <v>38049.835883010004</v>
      </c>
      <c r="W33" s="882">
        <v>37801.619490359997</v>
      </c>
      <c r="X33" s="882">
        <v>38164.226219919998</v>
      </c>
      <c r="Y33" s="882">
        <v>37935.655630660003</v>
      </c>
      <c r="Z33" s="882">
        <v>37799.988381360003</v>
      </c>
      <c r="AA33" s="882">
        <v>37641.27968118</v>
      </c>
      <c r="AB33" s="882">
        <v>37671.453002980001</v>
      </c>
      <c r="AC33" s="882">
        <v>37787.611348160004</v>
      </c>
      <c r="AD33" s="882">
        <v>40469.344899099997</v>
      </c>
      <c r="AE33" s="882">
        <v>44968.267255639999</v>
      </c>
      <c r="AF33" s="882">
        <v>45128.556412320002</v>
      </c>
      <c r="AG33" s="882">
        <v>45248.965658540001</v>
      </c>
      <c r="AH33" s="882">
        <v>45610.242095379996</v>
      </c>
      <c r="AI33" s="882">
        <v>45939.850265989997</v>
      </c>
    </row>
    <row r="34" spans="1:35">
      <c r="A34" s="930" t="s">
        <v>411</v>
      </c>
      <c r="B34" s="882">
        <v>1013099.38904073</v>
      </c>
      <c r="C34" s="882">
        <v>999239.63970018004</v>
      </c>
      <c r="D34" s="882">
        <v>996723.31587137002</v>
      </c>
      <c r="E34" s="882">
        <v>46.89043281</v>
      </c>
      <c r="F34" s="882">
        <v>0</v>
      </c>
      <c r="G34" s="882">
        <v>943.10541176999993</v>
      </c>
      <c r="H34" s="882">
        <v>75.14843501</v>
      </c>
      <c r="I34" s="882">
        <v>23.391567920000004</v>
      </c>
      <c r="J34" s="882">
        <v>2132.6167153199999</v>
      </c>
      <c r="K34" s="882">
        <v>13.934129859999999</v>
      </c>
      <c r="L34" s="882">
        <v>30738.029468749999</v>
      </c>
      <c r="M34" s="882">
        <v>51732.508317379994</v>
      </c>
      <c r="N34" s="882">
        <v>65929.383850779996</v>
      </c>
      <c r="O34" s="882">
        <v>999239.63970018004</v>
      </c>
      <c r="P34" s="882">
        <v>51545.669652110002</v>
      </c>
      <c r="Q34" s="882">
        <v>2711.3277397900001</v>
      </c>
      <c r="R34" s="882">
        <v>5073.9662084399997</v>
      </c>
      <c r="S34" s="882">
        <v>24616.147966959998</v>
      </c>
      <c r="T34" s="882">
        <v>2326.19395132</v>
      </c>
      <c r="U34" s="882">
        <v>6054.0545216</v>
      </c>
      <c r="V34" s="882">
        <v>43500.697074010001</v>
      </c>
      <c r="W34" s="882">
        <v>3159.66309305</v>
      </c>
      <c r="X34" s="882">
        <v>2568.1546482199997</v>
      </c>
      <c r="Y34" s="882">
        <v>3122.0598709000001</v>
      </c>
      <c r="Z34" s="882">
        <v>368517.87472028995</v>
      </c>
      <c r="AA34" s="882">
        <v>119267.96913239</v>
      </c>
      <c r="AB34" s="882">
        <v>91978.703692229989</v>
      </c>
      <c r="AC34" s="882">
        <v>6845.6528019300004</v>
      </c>
      <c r="AD34" s="882">
        <v>16692.859365059998</v>
      </c>
      <c r="AE34" s="882">
        <v>40378.271120819998</v>
      </c>
      <c r="AF34" s="882">
        <v>6120.6239554599997</v>
      </c>
      <c r="AG34" s="882">
        <v>26339.72592528</v>
      </c>
      <c r="AH34" s="882">
        <v>17063.843626559999</v>
      </c>
      <c r="AI34" s="882">
        <v>3137.8338653400001</v>
      </c>
    </row>
    <row r="35" spans="1:35">
      <c r="A35" s="930"/>
      <c r="B35" s="882"/>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row>
    <row r="36" spans="1:35">
      <c r="A36" s="935"/>
      <c r="B36" s="882">
        <v>0</v>
      </c>
      <c r="C36" s="882">
        <v>0</v>
      </c>
      <c r="D36" s="882">
        <v>0</v>
      </c>
      <c r="E36" s="882">
        <v>0</v>
      </c>
      <c r="F36" s="882">
        <v>0</v>
      </c>
      <c r="G36" s="882">
        <v>0</v>
      </c>
      <c r="H36" s="882">
        <v>0</v>
      </c>
      <c r="I36" s="882">
        <v>0</v>
      </c>
      <c r="J36" s="882">
        <v>0</v>
      </c>
      <c r="K36" s="882">
        <v>0</v>
      </c>
      <c r="L36" s="882"/>
      <c r="M36" s="882"/>
      <c r="N36" s="882"/>
      <c r="O36" s="882"/>
      <c r="P36" s="882"/>
      <c r="Q36" s="882"/>
      <c r="R36" s="882"/>
      <c r="S36" s="882"/>
      <c r="T36" s="882"/>
      <c r="U36" s="882"/>
      <c r="V36" s="882"/>
      <c r="W36" s="882"/>
      <c r="X36" s="882"/>
      <c r="Y36" s="882"/>
      <c r="Z36" s="882"/>
      <c r="AA36" s="882"/>
      <c r="AB36" s="882"/>
      <c r="AC36" s="882"/>
      <c r="AD36" s="882"/>
      <c r="AE36" s="882"/>
      <c r="AF36" s="882"/>
      <c r="AG36" s="882"/>
      <c r="AH36" s="882"/>
      <c r="AI36" s="882"/>
    </row>
    <row r="37" spans="1:35">
      <c r="A37" s="930" t="s">
        <v>412</v>
      </c>
      <c r="B37" s="879">
        <v>0</v>
      </c>
      <c r="C37" s="879">
        <v>0</v>
      </c>
      <c r="D37" s="879">
        <v>0</v>
      </c>
      <c r="E37" s="879">
        <v>0</v>
      </c>
      <c r="F37" s="879">
        <v>0</v>
      </c>
      <c r="G37" s="879">
        <v>0</v>
      </c>
      <c r="H37" s="879">
        <v>0</v>
      </c>
      <c r="I37" s="879">
        <v>0</v>
      </c>
      <c r="J37" s="879">
        <v>0</v>
      </c>
      <c r="K37" s="879">
        <v>0</v>
      </c>
      <c r="L37" s="879">
        <v>0</v>
      </c>
      <c r="M37" s="879">
        <v>0</v>
      </c>
      <c r="N37" s="879">
        <v>0</v>
      </c>
      <c r="O37" s="879">
        <v>0</v>
      </c>
      <c r="P37" s="879">
        <v>0</v>
      </c>
      <c r="Q37" s="879">
        <v>0</v>
      </c>
      <c r="R37" s="879">
        <v>0</v>
      </c>
      <c r="S37" s="879">
        <v>0</v>
      </c>
      <c r="T37" s="879">
        <v>0</v>
      </c>
      <c r="U37" s="879">
        <v>0</v>
      </c>
      <c r="V37" s="879">
        <v>0</v>
      </c>
      <c r="W37" s="879">
        <v>0</v>
      </c>
      <c r="X37" s="879">
        <v>0</v>
      </c>
      <c r="Y37" s="879">
        <v>0</v>
      </c>
      <c r="Z37" s="879">
        <v>0</v>
      </c>
      <c r="AA37" s="879">
        <v>14580.3</v>
      </c>
      <c r="AB37" s="879">
        <v>14580.3</v>
      </c>
      <c r="AC37" s="879">
        <v>0</v>
      </c>
      <c r="AD37" s="879">
        <v>0</v>
      </c>
      <c r="AE37" s="879">
        <v>0</v>
      </c>
      <c r="AF37" s="879">
        <v>0</v>
      </c>
      <c r="AG37" s="879">
        <v>0</v>
      </c>
      <c r="AH37" s="879">
        <v>0</v>
      </c>
      <c r="AI37" s="879">
        <v>1.8064210000000001E-2</v>
      </c>
    </row>
    <row r="38" spans="1:35">
      <c r="A38" s="931" t="s">
        <v>413</v>
      </c>
      <c r="B38" s="879">
        <v>0</v>
      </c>
      <c r="C38" s="879">
        <v>0</v>
      </c>
      <c r="D38" s="879">
        <v>0</v>
      </c>
      <c r="E38" s="879">
        <v>0</v>
      </c>
      <c r="F38" s="879">
        <v>0</v>
      </c>
      <c r="G38" s="879">
        <v>0</v>
      </c>
      <c r="H38" s="879">
        <v>0</v>
      </c>
      <c r="I38" s="879">
        <v>0</v>
      </c>
      <c r="J38" s="879">
        <v>0</v>
      </c>
      <c r="K38" s="879">
        <v>0</v>
      </c>
      <c r="L38" s="879">
        <v>0</v>
      </c>
      <c r="M38" s="879">
        <v>0</v>
      </c>
      <c r="N38" s="879">
        <v>0</v>
      </c>
      <c r="O38" s="879">
        <v>0</v>
      </c>
      <c r="P38" s="879">
        <v>0</v>
      </c>
      <c r="Q38" s="879">
        <v>0</v>
      </c>
      <c r="R38" s="879">
        <v>0</v>
      </c>
      <c r="S38" s="879">
        <v>0</v>
      </c>
      <c r="T38" s="879">
        <v>0</v>
      </c>
      <c r="U38" s="879">
        <v>0</v>
      </c>
      <c r="V38" s="879">
        <v>0</v>
      </c>
      <c r="W38" s="879">
        <v>0</v>
      </c>
      <c r="X38" s="879">
        <v>0</v>
      </c>
      <c r="Y38" s="879">
        <v>0</v>
      </c>
      <c r="Z38" s="879">
        <v>0</v>
      </c>
      <c r="AA38" s="879">
        <v>0</v>
      </c>
      <c r="AB38" s="879">
        <v>0</v>
      </c>
      <c r="AC38" s="879">
        <v>0</v>
      </c>
      <c r="AD38" s="879">
        <v>0</v>
      </c>
      <c r="AE38" s="879">
        <v>0</v>
      </c>
      <c r="AF38" s="879">
        <v>0</v>
      </c>
      <c r="AG38" s="879">
        <v>0</v>
      </c>
      <c r="AH38" s="879">
        <v>0</v>
      </c>
      <c r="AI38" s="879">
        <v>0</v>
      </c>
    </row>
    <row r="39" spans="1:35">
      <c r="A39" s="931" t="s">
        <v>414</v>
      </c>
      <c r="B39" s="882"/>
      <c r="C39" s="882"/>
      <c r="D39" s="882"/>
      <c r="E39" s="882"/>
      <c r="F39" s="882"/>
      <c r="G39" s="882"/>
      <c r="H39" s="882"/>
      <c r="I39" s="882"/>
      <c r="J39" s="882"/>
      <c r="K39" s="882"/>
      <c r="L39" s="882">
        <v>0</v>
      </c>
      <c r="M39" s="882">
        <v>0</v>
      </c>
      <c r="N39" s="882">
        <v>0</v>
      </c>
      <c r="O39" s="882">
        <v>0</v>
      </c>
      <c r="P39" s="882">
        <v>0</v>
      </c>
      <c r="Q39" s="882">
        <v>0</v>
      </c>
      <c r="R39" s="882">
        <v>0</v>
      </c>
      <c r="S39" s="882">
        <v>0</v>
      </c>
      <c r="T39" s="882">
        <v>0</v>
      </c>
      <c r="U39" s="882">
        <v>0</v>
      </c>
      <c r="V39" s="882">
        <v>0</v>
      </c>
      <c r="W39" s="882">
        <v>0</v>
      </c>
      <c r="X39" s="882">
        <v>0</v>
      </c>
      <c r="Y39" s="882">
        <v>0</v>
      </c>
      <c r="Z39" s="882">
        <v>0</v>
      </c>
      <c r="AA39" s="882"/>
      <c r="AB39" s="882"/>
      <c r="AC39" s="882"/>
      <c r="AD39" s="882"/>
      <c r="AE39" s="882"/>
      <c r="AF39" s="882"/>
      <c r="AG39" s="882"/>
      <c r="AH39" s="882"/>
      <c r="AI39" s="882"/>
    </row>
    <row r="40" spans="1:35">
      <c r="A40" s="931" t="s">
        <v>415</v>
      </c>
      <c r="B40" s="882"/>
      <c r="C40" s="882"/>
      <c r="D40" s="882"/>
      <c r="E40" s="882"/>
      <c r="F40" s="882"/>
      <c r="G40" s="882"/>
      <c r="H40" s="882"/>
      <c r="I40" s="882"/>
      <c r="J40" s="882"/>
      <c r="K40" s="882"/>
      <c r="L40" s="882"/>
      <c r="M40" s="882"/>
      <c r="N40" s="882"/>
      <c r="O40" s="882"/>
      <c r="P40" s="882"/>
      <c r="Q40" s="882"/>
      <c r="R40" s="882"/>
      <c r="S40" s="882"/>
      <c r="T40" s="882"/>
      <c r="U40" s="882"/>
      <c r="V40" s="882"/>
      <c r="W40" s="882"/>
      <c r="X40" s="882"/>
      <c r="Y40" s="882"/>
      <c r="Z40" s="882"/>
      <c r="AA40" s="882"/>
      <c r="AB40" s="882"/>
      <c r="AC40" s="882"/>
      <c r="AD40" s="882"/>
      <c r="AE40" s="882"/>
      <c r="AF40" s="882"/>
      <c r="AG40" s="882"/>
      <c r="AH40" s="882"/>
      <c r="AI40" s="882"/>
    </row>
    <row r="41" spans="1:35">
      <c r="A41" s="930" t="s">
        <v>416</v>
      </c>
      <c r="B41" s="882"/>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row>
    <row r="42" spans="1:35">
      <c r="A42" s="935"/>
      <c r="B42" s="882"/>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row>
    <row r="43" spans="1:35">
      <c r="A43" s="930" t="s">
        <v>417</v>
      </c>
      <c r="B43" s="879">
        <v>23587.728207849999</v>
      </c>
      <c r="C43" s="879">
        <v>23587.728207849999</v>
      </c>
      <c r="D43" s="879">
        <v>23587.728207849999</v>
      </c>
      <c r="E43" s="879">
        <v>23587.728207849999</v>
      </c>
      <c r="F43" s="879">
        <v>23587.728207849999</v>
      </c>
      <c r="G43" s="879">
        <v>23587.728207849999</v>
      </c>
      <c r="H43" s="879">
        <v>23587.728207849999</v>
      </c>
      <c r="I43" s="879">
        <v>23587.728207849999</v>
      </c>
      <c r="J43" s="879">
        <v>23587.728207849999</v>
      </c>
      <c r="K43" s="879">
        <v>25590.346310739998</v>
      </c>
      <c r="L43" s="879">
        <v>25588.014388</v>
      </c>
      <c r="M43" s="879">
        <v>25588.014388</v>
      </c>
      <c r="N43" s="879">
        <v>25588.014388</v>
      </c>
      <c r="O43" s="879">
        <v>23587.728207849999</v>
      </c>
      <c r="P43" s="879">
        <v>25588.014388</v>
      </c>
      <c r="Q43" s="879">
        <v>51033.534037220001</v>
      </c>
      <c r="R43" s="879">
        <v>25588.014388</v>
      </c>
      <c r="S43" s="879">
        <v>25588.014388</v>
      </c>
      <c r="T43" s="879">
        <v>192913.57522318</v>
      </c>
      <c r="U43" s="879">
        <v>468281.15605400997</v>
      </c>
      <c r="V43" s="879">
        <v>25588.014388</v>
      </c>
      <c r="W43" s="879">
        <v>25588.014388</v>
      </c>
      <c r="X43" s="879">
        <v>190138.86913099</v>
      </c>
      <c r="Y43" s="879">
        <v>286200.66822584998</v>
      </c>
      <c r="Z43" s="879">
        <v>170006.85457503001</v>
      </c>
      <c r="AA43" s="879">
        <v>595990.57786816987</v>
      </c>
      <c r="AB43" s="879">
        <v>187291.77932144998</v>
      </c>
      <c r="AC43" s="879">
        <v>319694.07413090003</v>
      </c>
      <c r="AD43" s="879">
        <v>319785.50887908001</v>
      </c>
      <c r="AE43" s="879">
        <v>428581.30770832003</v>
      </c>
      <c r="AF43" s="879">
        <v>345937.0021248</v>
      </c>
      <c r="AG43" s="879">
        <v>552999.62986555009</v>
      </c>
      <c r="AH43" s="879">
        <v>376976.13318890001</v>
      </c>
      <c r="AI43" s="879">
        <v>81974.076298689994</v>
      </c>
    </row>
    <row r="44" spans="1:35">
      <c r="A44" s="930" t="s">
        <v>418</v>
      </c>
      <c r="B44" s="879">
        <v>23587.728207849999</v>
      </c>
      <c r="C44" s="879">
        <v>23587.728207849999</v>
      </c>
      <c r="D44" s="879">
        <v>23587.728207849999</v>
      </c>
      <c r="E44" s="879">
        <v>23587.728207849999</v>
      </c>
      <c r="F44" s="879">
        <v>23587.728207849999</v>
      </c>
      <c r="G44" s="879">
        <v>23587.728207849999</v>
      </c>
      <c r="H44" s="879">
        <v>23587.728207849999</v>
      </c>
      <c r="I44" s="879">
        <v>23587.728207849999</v>
      </c>
      <c r="J44" s="879">
        <v>23587.728207849999</v>
      </c>
      <c r="K44" s="879">
        <v>25588.014388</v>
      </c>
      <c r="L44" s="879">
        <v>25588.014388</v>
      </c>
      <c r="M44" s="879">
        <v>25588.014388</v>
      </c>
      <c r="N44" s="879">
        <v>25588.014388</v>
      </c>
      <c r="O44" s="879">
        <v>23587.728207849999</v>
      </c>
      <c r="P44" s="879">
        <v>25588.014388</v>
      </c>
      <c r="Q44" s="879">
        <v>51033.534037220001</v>
      </c>
      <c r="R44" s="879">
        <v>25588.014388</v>
      </c>
      <c r="S44" s="879">
        <v>25588.014388</v>
      </c>
      <c r="T44" s="879">
        <v>192913.57522318</v>
      </c>
      <c r="U44" s="879">
        <v>468230.06934043998</v>
      </c>
      <c r="V44" s="879">
        <v>25588.014388</v>
      </c>
      <c r="W44" s="879">
        <v>25588.014388</v>
      </c>
      <c r="X44" s="879">
        <v>190138.86913099</v>
      </c>
      <c r="Y44" s="879">
        <v>286200.66822584998</v>
      </c>
      <c r="Z44" s="879">
        <v>170006.85457503001</v>
      </c>
      <c r="AA44" s="879">
        <v>595953.87517464987</v>
      </c>
      <c r="AB44" s="879">
        <v>187291.77932144998</v>
      </c>
      <c r="AC44" s="879">
        <v>319694.07413090003</v>
      </c>
      <c r="AD44" s="879">
        <v>319785.50887908001</v>
      </c>
      <c r="AE44" s="879">
        <v>428581.30770832003</v>
      </c>
      <c r="AF44" s="879">
        <v>345937.0021248</v>
      </c>
      <c r="AG44" s="879">
        <v>552999.62986555009</v>
      </c>
      <c r="AH44" s="879">
        <v>376976.13318890001</v>
      </c>
      <c r="AI44" s="879">
        <v>81923.7364237</v>
      </c>
    </row>
    <row r="45" spans="1:35">
      <c r="A45" s="931" t="s">
        <v>419</v>
      </c>
      <c r="B45" s="882">
        <v>23587.728207849999</v>
      </c>
      <c r="C45" s="882">
        <v>23587.728207849999</v>
      </c>
      <c r="D45" s="882">
        <v>23587.728207849999</v>
      </c>
      <c r="E45" s="882">
        <v>23587.728207849999</v>
      </c>
      <c r="F45" s="882">
        <v>23587.728207849999</v>
      </c>
      <c r="G45" s="882">
        <v>23587.728207849999</v>
      </c>
      <c r="H45" s="882">
        <v>23587.728207849999</v>
      </c>
      <c r="I45" s="882">
        <v>23587.728207849999</v>
      </c>
      <c r="J45" s="882">
        <v>23587.728207849999</v>
      </c>
      <c r="K45" s="882">
        <v>25588.014388</v>
      </c>
      <c r="L45" s="882">
        <v>25588.014388</v>
      </c>
      <c r="M45" s="882">
        <v>25588.014388</v>
      </c>
      <c r="N45" s="882">
        <v>25588.014388</v>
      </c>
      <c r="O45" s="882">
        <v>23587.728207849999</v>
      </c>
      <c r="P45" s="882">
        <v>25588.014388</v>
      </c>
      <c r="Q45" s="882">
        <v>51033.534037220001</v>
      </c>
      <c r="R45" s="882">
        <v>25588.014388</v>
      </c>
      <c r="S45" s="882">
        <v>25588.014388</v>
      </c>
      <c r="T45" s="882">
        <v>192913.57522318</v>
      </c>
      <c r="U45" s="882">
        <v>468230.06934043998</v>
      </c>
      <c r="V45" s="882">
        <v>25588.014388</v>
      </c>
      <c r="W45" s="882">
        <v>25588.014388</v>
      </c>
      <c r="X45" s="882">
        <v>190138.86913099</v>
      </c>
      <c r="Y45" s="882">
        <v>286200.66822584998</v>
      </c>
      <c r="Z45" s="882">
        <v>170006.85457503001</v>
      </c>
      <c r="AA45" s="882">
        <v>595953.87517464987</v>
      </c>
      <c r="AB45" s="882">
        <v>187291.77932144998</v>
      </c>
      <c r="AC45" s="882">
        <v>319694.07413090003</v>
      </c>
      <c r="AD45" s="882">
        <v>319785.50887908001</v>
      </c>
      <c r="AE45" s="882">
        <v>428581.30770832003</v>
      </c>
      <c r="AF45" s="882">
        <v>345937.0021248</v>
      </c>
      <c r="AG45" s="882">
        <v>552999.62986555009</v>
      </c>
      <c r="AH45" s="882">
        <v>376976.13318890001</v>
      </c>
      <c r="AI45" s="882">
        <v>81923.7364237</v>
      </c>
    </row>
    <row r="46" spans="1:35">
      <c r="A46" s="931" t="s">
        <v>420</v>
      </c>
      <c r="B46" s="882"/>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row>
    <row r="47" spans="1:35">
      <c r="A47" s="930" t="s">
        <v>421</v>
      </c>
      <c r="B47" s="882">
        <v>0</v>
      </c>
      <c r="C47" s="882">
        <v>0</v>
      </c>
      <c r="D47" s="882">
        <v>0</v>
      </c>
      <c r="E47" s="882">
        <v>0</v>
      </c>
      <c r="F47" s="882">
        <v>0</v>
      </c>
      <c r="G47" s="882">
        <v>0</v>
      </c>
      <c r="H47" s="882">
        <v>0</v>
      </c>
      <c r="I47" s="882">
        <v>0</v>
      </c>
      <c r="J47" s="882">
        <v>0</v>
      </c>
      <c r="K47" s="882">
        <v>2.3319227400000004</v>
      </c>
      <c r="L47" s="882">
        <v>0</v>
      </c>
      <c r="M47" s="882">
        <v>0</v>
      </c>
      <c r="N47" s="882">
        <v>0</v>
      </c>
      <c r="O47" s="882">
        <v>0</v>
      </c>
      <c r="P47" s="882">
        <v>0</v>
      </c>
      <c r="Q47" s="882">
        <v>0</v>
      </c>
      <c r="R47" s="882">
        <v>0</v>
      </c>
      <c r="S47" s="882">
        <v>0</v>
      </c>
      <c r="T47" s="882">
        <v>0</v>
      </c>
      <c r="U47" s="882">
        <v>51.086713570000001</v>
      </c>
      <c r="V47" s="882">
        <v>0</v>
      </c>
      <c r="W47" s="882">
        <v>0</v>
      </c>
      <c r="X47" s="882">
        <v>0</v>
      </c>
      <c r="Y47" s="882">
        <v>0</v>
      </c>
      <c r="Z47" s="882">
        <v>0</v>
      </c>
      <c r="AA47" s="882">
        <v>36.702693520000004</v>
      </c>
      <c r="AB47" s="882">
        <v>0</v>
      </c>
      <c r="AC47" s="882">
        <v>0</v>
      </c>
      <c r="AD47" s="882">
        <v>0</v>
      </c>
      <c r="AE47" s="882">
        <v>0</v>
      </c>
      <c r="AF47" s="882">
        <v>0</v>
      </c>
      <c r="AG47" s="882">
        <v>0</v>
      </c>
      <c r="AH47" s="882">
        <v>0</v>
      </c>
      <c r="AI47" s="882">
        <v>50.339874990000006</v>
      </c>
    </row>
    <row r="48" spans="1:35">
      <c r="A48" s="935"/>
      <c r="B48" s="882"/>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row>
    <row r="49" spans="1:35">
      <c r="A49" s="930" t="s">
        <v>422</v>
      </c>
      <c r="B49" s="882">
        <v>5203.1245555400001</v>
      </c>
      <c r="C49" s="882">
        <v>5340.3802355500002</v>
      </c>
      <c r="D49" s="882">
        <v>5517.8032254199998</v>
      </c>
      <c r="E49" s="882">
        <v>5555.4271923300003</v>
      </c>
      <c r="F49" s="882">
        <v>5635.9716678100003</v>
      </c>
      <c r="G49" s="882">
        <v>5714.0753943599993</v>
      </c>
      <c r="H49" s="882">
        <v>5951.4390022099997</v>
      </c>
      <c r="I49" s="882">
        <v>6083.37735892</v>
      </c>
      <c r="J49" s="882">
        <v>5994.1535956300004</v>
      </c>
      <c r="K49" s="882">
        <v>5914.5649834799997</v>
      </c>
      <c r="L49" s="882">
        <v>5812.6456687099999</v>
      </c>
      <c r="M49" s="882">
        <v>6549.9875237899996</v>
      </c>
      <c r="N49" s="882">
        <v>6996.3836790900004</v>
      </c>
      <c r="O49" s="882">
        <v>5340.3802355500002</v>
      </c>
      <c r="P49" s="882">
        <v>8501.4843374200009</v>
      </c>
      <c r="Q49" s="882">
        <v>9192.1912498199999</v>
      </c>
      <c r="R49" s="882">
        <v>9585.4170939199994</v>
      </c>
      <c r="S49" s="882">
        <v>9863.6389717900001</v>
      </c>
      <c r="T49" s="882">
        <v>10086.949593339999</v>
      </c>
      <c r="U49" s="882">
        <v>10603.055522950001</v>
      </c>
      <c r="V49" s="882">
        <v>10406.85457503</v>
      </c>
      <c r="W49" s="882">
        <v>11035.028295329999</v>
      </c>
      <c r="X49" s="882">
        <v>12474.72427318</v>
      </c>
      <c r="Y49" s="882">
        <v>10879.43280585</v>
      </c>
      <c r="Z49" s="882">
        <v>10999.117259129998</v>
      </c>
      <c r="AA49" s="882">
        <v>11347.47088046</v>
      </c>
      <c r="AB49" s="882">
        <v>11058.39864553</v>
      </c>
      <c r="AC49" s="882">
        <v>11020.210701669999</v>
      </c>
      <c r="AD49" s="882">
        <v>11312.837437169999</v>
      </c>
      <c r="AE49" s="882">
        <v>11092.835368389999</v>
      </c>
      <c r="AF49" s="882">
        <v>11115.581629030001</v>
      </c>
      <c r="AG49" s="882">
        <v>11061.0351286</v>
      </c>
      <c r="AH49" s="882">
        <v>10976.800907139999</v>
      </c>
      <c r="AI49" s="882">
        <v>11327.853601729999</v>
      </c>
    </row>
    <row r="50" spans="1:35">
      <c r="A50" s="935"/>
      <c r="B50" s="882"/>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row>
    <row r="51" spans="1:35">
      <c r="A51" s="930" t="s">
        <v>423</v>
      </c>
      <c r="B51" s="879">
        <v>2447996.8021555501</v>
      </c>
      <c r="C51" s="879">
        <v>1239975.93290923</v>
      </c>
      <c r="D51" s="879">
        <v>963197.02435796009</v>
      </c>
      <c r="E51" s="879">
        <v>993896.52207897999</v>
      </c>
      <c r="F51" s="879">
        <v>988906.58545042004</v>
      </c>
      <c r="G51" s="879">
        <v>992877.41394100001</v>
      </c>
      <c r="H51" s="879">
        <v>986668.77859470993</v>
      </c>
      <c r="I51" s="879">
        <v>998519.6001399199</v>
      </c>
      <c r="J51" s="879">
        <v>1046659.72607545</v>
      </c>
      <c r="K51" s="879">
        <v>774249.00238026003</v>
      </c>
      <c r="L51" s="879">
        <v>781738.88333263004</v>
      </c>
      <c r="M51" s="879">
        <v>783311.43364249996</v>
      </c>
      <c r="N51" s="879">
        <v>825218.88455448998</v>
      </c>
      <c r="O51" s="879">
        <v>1239975.93290923</v>
      </c>
      <c r="P51" s="879">
        <v>1305843.78798773</v>
      </c>
      <c r="Q51" s="879">
        <v>1400075.1861744099</v>
      </c>
      <c r="R51" s="879">
        <v>1126700.17616734</v>
      </c>
      <c r="S51" s="879">
        <v>926832.74751173996</v>
      </c>
      <c r="T51" s="879">
        <v>1146479.8399477501</v>
      </c>
      <c r="U51" s="879">
        <v>1201593.5472490701</v>
      </c>
      <c r="V51" s="879">
        <v>1469788.5881803602</v>
      </c>
      <c r="W51" s="879">
        <v>1225181.4065715501</v>
      </c>
      <c r="X51" s="879">
        <v>1031677.8258995201</v>
      </c>
      <c r="Y51" s="879">
        <v>1023366.44070823</v>
      </c>
      <c r="Z51" s="879">
        <v>1065253.9553816998</v>
      </c>
      <c r="AA51" s="879">
        <v>1070462.91260264</v>
      </c>
      <c r="AB51" s="879">
        <v>1037600.25459717</v>
      </c>
      <c r="AC51" s="879">
        <v>1295314.7399171302</v>
      </c>
      <c r="AD51" s="879">
        <v>1204151.8500591698</v>
      </c>
      <c r="AE51" s="879">
        <v>1306717.3180660799</v>
      </c>
      <c r="AF51" s="879">
        <v>1824865.7083906699</v>
      </c>
      <c r="AG51" s="879">
        <v>1622978.89817009</v>
      </c>
      <c r="AH51" s="879">
        <v>1590378.13259192</v>
      </c>
      <c r="AI51" s="879">
        <v>1592262.12109869</v>
      </c>
    </row>
    <row r="52" spans="1:35">
      <c r="A52" s="931" t="s">
        <v>424</v>
      </c>
      <c r="B52" s="882">
        <v>2291060.6937929601</v>
      </c>
      <c r="C52" s="882">
        <v>917040.15866050997</v>
      </c>
      <c r="D52" s="882">
        <v>771849.05718890007</v>
      </c>
      <c r="E52" s="882">
        <v>770502.42995125998</v>
      </c>
      <c r="F52" s="882">
        <v>770251.83159893006</v>
      </c>
      <c r="G52" s="882">
        <v>770001.23324660002</v>
      </c>
      <c r="H52" s="882">
        <v>769750.63489426998</v>
      </c>
      <c r="I52" s="882">
        <v>758922.40644925996</v>
      </c>
      <c r="J52" s="882">
        <v>812818.7385269599</v>
      </c>
      <c r="K52" s="882">
        <v>774249.00238026003</v>
      </c>
      <c r="L52" s="882">
        <v>781738.88333263004</v>
      </c>
      <c r="M52" s="882">
        <v>781560.90064311994</v>
      </c>
      <c r="N52" s="882">
        <v>825218.88455448998</v>
      </c>
      <c r="O52" s="882">
        <v>1134334.5379977</v>
      </c>
      <c r="P52" s="882">
        <v>1305843.78798773</v>
      </c>
      <c r="Q52" s="882">
        <v>1400075.1861744099</v>
      </c>
      <c r="R52" s="882">
        <v>1126700.17616734</v>
      </c>
      <c r="S52" s="882">
        <v>926832.74751173996</v>
      </c>
      <c r="T52" s="882">
        <v>1146479.8399477501</v>
      </c>
      <c r="U52" s="882">
        <v>1201593.5472490701</v>
      </c>
      <c r="V52" s="882">
        <v>1469788.5881803602</v>
      </c>
      <c r="W52" s="882">
        <v>1225181.4065715501</v>
      </c>
      <c r="X52" s="882">
        <v>1031677.8258995201</v>
      </c>
      <c r="Y52" s="882">
        <v>1023366.44070823</v>
      </c>
      <c r="Z52" s="882">
        <v>1065253.9553816998</v>
      </c>
      <c r="AA52" s="882">
        <v>1070462.91260264</v>
      </c>
      <c r="AB52" s="882">
        <v>1037600.25459717</v>
      </c>
      <c r="AC52" s="882">
        <v>1260158.8329177501</v>
      </c>
      <c r="AD52" s="882">
        <v>1170795.9430591699</v>
      </c>
      <c r="AE52" s="882">
        <v>1273361.41106608</v>
      </c>
      <c r="AF52" s="882">
        <v>1806865.7083906699</v>
      </c>
      <c r="AG52" s="882">
        <v>1614978.89817009</v>
      </c>
      <c r="AH52" s="882">
        <v>1588378.13259192</v>
      </c>
      <c r="AI52" s="882">
        <v>1592236.54606928</v>
      </c>
    </row>
    <row r="53" spans="1:35">
      <c r="A53" s="931" t="s">
        <v>425</v>
      </c>
      <c r="B53" s="882"/>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row>
    <row r="54" spans="1:35">
      <c r="A54" s="931" t="s">
        <v>426</v>
      </c>
      <c r="B54" s="882">
        <v>156936.10836258999</v>
      </c>
      <c r="C54" s="882">
        <v>269549.42275462998</v>
      </c>
      <c r="D54" s="882">
        <v>191347.96716905999</v>
      </c>
      <c r="E54" s="882">
        <v>223394.09212772001</v>
      </c>
      <c r="F54" s="882">
        <v>218654.75385148998</v>
      </c>
      <c r="G54" s="882">
        <v>222876.18069439998</v>
      </c>
      <c r="H54" s="882">
        <v>216918.14370044001</v>
      </c>
      <c r="I54" s="882">
        <v>239597.19369066</v>
      </c>
      <c r="J54" s="882">
        <v>233840.98754849</v>
      </c>
      <c r="K54" s="882">
        <v>0</v>
      </c>
      <c r="L54" s="882">
        <v>0</v>
      </c>
      <c r="M54" s="882">
        <v>0</v>
      </c>
      <c r="N54" s="882">
        <v>0</v>
      </c>
      <c r="O54" s="882">
        <v>52255.04341744</v>
      </c>
      <c r="P54" s="882">
        <v>0</v>
      </c>
      <c r="Q54" s="882">
        <v>0</v>
      </c>
      <c r="R54" s="882">
        <v>0</v>
      </c>
      <c r="S54" s="882">
        <v>0</v>
      </c>
      <c r="T54" s="882">
        <v>0</v>
      </c>
      <c r="U54" s="882">
        <v>0</v>
      </c>
      <c r="V54" s="882">
        <v>0</v>
      </c>
      <c r="W54" s="882">
        <v>0</v>
      </c>
      <c r="X54" s="882">
        <v>0</v>
      </c>
      <c r="Y54" s="882">
        <v>0</v>
      </c>
      <c r="Z54" s="882">
        <v>0</v>
      </c>
      <c r="AA54" s="882">
        <v>0</v>
      </c>
      <c r="AB54" s="882">
        <v>0</v>
      </c>
      <c r="AC54" s="882">
        <v>0</v>
      </c>
      <c r="AD54" s="882">
        <v>0</v>
      </c>
      <c r="AE54" s="882">
        <v>0</v>
      </c>
      <c r="AF54" s="882">
        <v>0</v>
      </c>
      <c r="AG54" s="882">
        <v>0</v>
      </c>
      <c r="AH54" s="882">
        <v>0</v>
      </c>
      <c r="AI54" s="882">
        <v>25.575029409999999</v>
      </c>
    </row>
    <row r="55" spans="1:35">
      <c r="A55" s="930"/>
      <c r="B55" s="882">
        <v>0</v>
      </c>
      <c r="C55" s="882">
        <v>53386.351494089999</v>
      </c>
      <c r="D55" s="882">
        <v>0</v>
      </c>
      <c r="E55" s="882">
        <v>0</v>
      </c>
      <c r="F55" s="882">
        <v>0</v>
      </c>
      <c r="G55" s="882">
        <v>0</v>
      </c>
      <c r="H55" s="882">
        <v>0</v>
      </c>
      <c r="I55" s="882">
        <v>0</v>
      </c>
      <c r="J55" s="882">
        <v>0</v>
      </c>
      <c r="K55" s="882">
        <v>0</v>
      </c>
      <c r="L55" s="882"/>
      <c r="M55" s="882"/>
      <c r="N55" s="882"/>
      <c r="O55" s="882"/>
      <c r="P55" s="882"/>
      <c r="Q55" s="882"/>
      <c r="R55" s="882"/>
      <c r="S55" s="882"/>
      <c r="T55" s="882"/>
      <c r="U55" s="882"/>
      <c r="V55" s="882"/>
      <c r="W55" s="882"/>
      <c r="X55" s="882"/>
      <c r="Y55" s="882"/>
      <c r="Z55" s="882"/>
      <c r="AA55" s="882"/>
      <c r="AB55" s="882"/>
      <c r="AC55" s="882"/>
      <c r="AD55" s="882"/>
      <c r="AE55" s="882"/>
      <c r="AF55" s="882"/>
      <c r="AG55" s="882"/>
      <c r="AH55" s="882"/>
      <c r="AI55" s="882"/>
    </row>
    <row r="56" spans="1:35">
      <c r="A56" s="935" t="s">
        <v>427</v>
      </c>
      <c r="B56" s="882"/>
      <c r="C56" s="882"/>
      <c r="D56" s="882"/>
      <c r="E56" s="882"/>
      <c r="F56" s="882"/>
      <c r="G56" s="882"/>
      <c r="H56" s="882"/>
      <c r="I56" s="882"/>
      <c r="J56" s="882"/>
      <c r="K56" s="882"/>
      <c r="L56" s="882">
        <v>0</v>
      </c>
      <c r="M56" s="882">
        <v>1750.5329993800001</v>
      </c>
      <c r="N56" s="882">
        <v>0</v>
      </c>
      <c r="O56" s="882">
        <v>53386.351494089999</v>
      </c>
      <c r="P56" s="882">
        <v>0</v>
      </c>
      <c r="Q56" s="882">
        <v>0</v>
      </c>
      <c r="R56" s="882">
        <v>0</v>
      </c>
      <c r="S56" s="882">
        <v>0</v>
      </c>
      <c r="T56" s="882">
        <v>0</v>
      </c>
      <c r="U56" s="882">
        <v>0</v>
      </c>
      <c r="V56" s="882">
        <v>0</v>
      </c>
      <c r="W56" s="882">
        <v>0</v>
      </c>
      <c r="X56" s="882">
        <v>0</v>
      </c>
      <c r="Y56" s="882">
        <v>0</v>
      </c>
      <c r="Z56" s="882">
        <v>0</v>
      </c>
      <c r="AA56" s="882">
        <v>0</v>
      </c>
      <c r="AB56" s="882">
        <v>0</v>
      </c>
      <c r="AC56" s="882">
        <v>35155.90699938</v>
      </c>
      <c r="AD56" s="882">
        <v>33355.906999999999</v>
      </c>
      <c r="AE56" s="882">
        <v>33355.906999999999</v>
      </c>
      <c r="AF56" s="882">
        <v>18000</v>
      </c>
      <c r="AG56" s="882">
        <v>8000</v>
      </c>
      <c r="AH56" s="882">
        <v>2000</v>
      </c>
      <c r="AI56" s="882">
        <v>0</v>
      </c>
    </row>
    <row r="57" spans="1:35">
      <c r="A57" s="930" t="s">
        <v>428</v>
      </c>
      <c r="B57" s="879">
        <v>4607192.5400717193</v>
      </c>
      <c r="C57" s="879">
        <v>4682330.0650527598</v>
      </c>
      <c r="D57" s="879">
        <v>4672440.5800751792</v>
      </c>
      <c r="E57" s="879">
        <v>4673192.8284524195</v>
      </c>
      <c r="F57" s="879">
        <v>4665983.4621925596</v>
      </c>
      <c r="G57" s="879">
        <v>4667796.1800120305</v>
      </c>
      <c r="H57" s="879">
        <v>4668282.5329284901</v>
      </c>
      <c r="I57" s="879">
        <v>4920739.1268209098</v>
      </c>
      <c r="J57" s="879">
        <v>4854421.6835270701</v>
      </c>
      <c r="K57" s="879">
        <v>4828382.8289045496</v>
      </c>
      <c r="L57" s="879">
        <v>4828309.7005518097</v>
      </c>
      <c r="M57" s="879">
        <v>4851390.38103336</v>
      </c>
      <c r="N57" s="879">
        <v>4886352.90659553</v>
      </c>
      <c r="O57" s="879">
        <v>4682330.0650527598</v>
      </c>
      <c r="P57" s="879">
        <v>4899607.8993945001</v>
      </c>
      <c r="Q57" s="879">
        <v>5032845.7725728601</v>
      </c>
      <c r="R57" s="879">
        <v>5030811.6222357899</v>
      </c>
      <c r="S57" s="879">
        <v>5071866.2253528899</v>
      </c>
      <c r="T57" s="879">
        <v>5072247.9603722095</v>
      </c>
      <c r="U57" s="879">
        <v>5056938.3320225403</v>
      </c>
      <c r="V57" s="879">
        <v>5056924.5703421999</v>
      </c>
      <c r="W57" s="879">
        <v>5024988.2410842497</v>
      </c>
      <c r="X57" s="879">
        <v>5009788.8767816704</v>
      </c>
      <c r="Y57" s="879">
        <v>5004954.9262344297</v>
      </c>
      <c r="Z57" s="879">
        <v>4985679.1632428095</v>
      </c>
      <c r="AA57" s="879">
        <v>4988292.2589225098</v>
      </c>
      <c r="AB57" s="879">
        <v>5039078.9408991104</v>
      </c>
      <c r="AC57" s="879">
        <v>5044426.6468658606</v>
      </c>
      <c r="AD57" s="879">
        <v>5152897.8798131794</v>
      </c>
      <c r="AE57" s="879">
        <v>5420513.7247630097</v>
      </c>
      <c r="AF57" s="879">
        <v>5541819.49978681</v>
      </c>
      <c r="AG57" s="879">
        <v>5649129.1847992996</v>
      </c>
      <c r="AH57" s="879">
        <v>5721475.07758452</v>
      </c>
      <c r="AI57" s="879">
        <v>5569702.4461793099</v>
      </c>
    </row>
    <row r="58" spans="1:35">
      <c r="A58" s="930" t="s">
        <v>429</v>
      </c>
      <c r="B58" s="882"/>
      <c r="C58" s="882"/>
      <c r="D58" s="882"/>
      <c r="E58" s="882"/>
      <c r="F58" s="882"/>
      <c r="G58" s="882"/>
      <c r="H58" s="882"/>
      <c r="I58" s="882"/>
      <c r="J58" s="882"/>
      <c r="K58" s="882"/>
      <c r="L58" s="882"/>
      <c r="M58" s="882"/>
      <c r="N58" s="882"/>
      <c r="O58" s="882"/>
      <c r="P58" s="882"/>
      <c r="Q58" s="882"/>
      <c r="R58" s="882"/>
      <c r="S58" s="882"/>
      <c r="T58" s="882"/>
      <c r="U58" s="882"/>
      <c r="V58" s="882"/>
      <c r="W58" s="882"/>
      <c r="X58" s="882"/>
      <c r="Y58" s="882"/>
      <c r="Z58" s="882"/>
      <c r="AA58" s="882"/>
      <c r="AB58" s="882"/>
      <c r="AC58" s="882"/>
      <c r="AD58" s="882"/>
      <c r="AE58" s="882"/>
      <c r="AF58" s="882"/>
      <c r="AG58" s="882"/>
      <c r="AH58" s="882"/>
      <c r="AI58" s="882"/>
    </row>
    <row r="59" spans="1:35">
      <c r="A59" s="930" t="s">
        <v>430</v>
      </c>
      <c r="B59" s="882">
        <v>4607192.5400717193</v>
      </c>
      <c r="C59" s="882">
        <v>4682330.0650527598</v>
      </c>
      <c r="D59" s="882">
        <v>4672440.5800751792</v>
      </c>
      <c r="E59" s="882">
        <v>4673192.8284524195</v>
      </c>
      <c r="F59" s="882">
        <v>4665983.4621925596</v>
      </c>
      <c r="G59" s="882">
        <v>4667796.1800120305</v>
      </c>
      <c r="H59" s="882">
        <v>4668282.5329284901</v>
      </c>
      <c r="I59" s="882">
        <v>4920739.1268209098</v>
      </c>
      <c r="J59" s="882">
        <v>4854421.6835270701</v>
      </c>
      <c r="K59" s="882">
        <v>4828382.8289045496</v>
      </c>
      <c r="L59" s="882">
        <v>4828309.7005518097</v>
      </c>
      <c r="M59" s="882">
        <v>4851390.38103336</v>
      </c>
      <c r="N59" s="882">
        <v>4886352.90659553</v>
      </c>
      <c r="O59" s="882">
        <v>4682330.0650527598</v>
      </c>
      <c r="P59" s="882">
        <v>4899607.8993945001</v>
      </c>
      <c r="Q59" s="882">
        <v>5032845.7725728601</v>
      </c>
      <c r="R59" s="882">
        <v>5030811.6222357899</v>
      </c>
      <c r="S59" s="882">
        <v>5071866.2253528899</v>
      </c>
      <c r="T59" s="882">
        <v>5072247.9603722095</v>
      </c>
      <c r="U59" s="882">
        <v>5056938.3320225403</v>
      </c>
      <c r="V59" s="882">
        <v>5056924.5703421999</v>
      </c>
      <c r="W59" s="882">
        <v>5024988.2410842497</v>
      </c>
      <c r="X59" s="882">
        <v>5009788.8767816704</v>
      </c>
      <c r="Y59" s="882">
        <v>5004954.9262344297</v>
      </c>
      <c r="Z59" s="882">
        <v>4985679.1632428095</v>
      </c>
      <c r="AA59" s="882">
        <v>4988292.2589225098</v>
      </c>
      <c r="AB59" s="882">
        <v>5039078.9408991104</v>
      </c>
      <c r="AC59" s="882">
        <v>5044426.6468658606</v>
      </c>
      <c r="AD59" s="882">
        <v>5152897.8798131794</v>
      </c>
      <c r="AE59" s="882">
        <v>5420513.7247630097</v>
      </c>
      <c r="AF59" s="882">
        <v>5541819.49978681</v>
      </c>
      <c r="AG59" s="882">
        <v>5649129.1847992996</v>
      </c>
      <c r="AH59" s="882">
        <v>5721475.07758452</v>
      </c>
      <c r="AI59" s="882">
        <v>5569702.4461793099</v>
      </c>
    </row>
    <row r="60" spans="1:35">
      <c r="A60" s="936" t="s">
        <v>431</v>
      </c>
      <c r="B60" s="882">
        <v>3818844.875</v>
      </c>
      <c r="C60" s="882">
        <v>3818844.875</v>
      </c>
      <c r="D60" s="882">
        <v>4024839.4435187299</v>
      </c>
      <c r="E60" s="882">
        <v>4024839.4435187299</v>
      </c>
      <c r="F60" s="882">
        <v>4024839.4435187299</v>
      </c>
      <c r="G60" s="882">
        <v>4024839.4435187299</v>
      </c>
      <c r="H60" s="882">
        <v>4025680.77884056</v>
      </c>
      <c r="I60" s="882">
        <v>4044525.65384056</v>
      </c>
      <c r="J60" s="882">
        <v>4044525.65384056</v>
      </c>
      <c r="K60" s="882">
        <v>4028000</v>
      </c>
      <c r="L60" s="882">
        <v>4028000</v>
      </c>
      <c r="M60" s="882">
        <v>4028000</v>
      </c>
      <c r="N60" s="882">
        <v>4028000</v>
      </c>
      <c r="O60" s="882">
        <v>4028000</v>
      </c>
      <c r="P60" s="882">
        <v>4028000</v>
      </c>
      <c r="Q60" s="882">
        <v>4147846.7945205499</v>
      </c>
      <c r="R60" s="882">
        <v>4147846.7945205499</v>
      </c>
      <c r="S60" s="882">
        <v>4188899.2876712298</v>
      </c>
      <c r="T60" s="882">
        <v>4188899.2876712298</v>
      </c>
      <c r="U60" s="882">
        <v>4188899.2876712298</v>
      </c>
      <c r="V60" s="882">
        <v>4188899.2876712298</v>
      </c>
      <c r="W60" s="882">
        <v>4136570.6866659801</v>
      </c>
      <c r="X60" s="882">
        <v>4136570.6866659801</v>
      </c>
      <c r="Y60" s="882">
        <v>4130696.08765967</v>
      </c>
      <c r="Z60" s="882">
        <v>4129820.6866659601</v>
      </c>
      <c r="AA60" s="882">
        <v>4129820.6866659601</v>
      </c>
      <c r="AB60" s="882">
        <v>4129820.6866659601</v>
      </c>
      <c r="AC60" s="882">
        <v>4129820.6866659601</v>
      </c>
      <c r="AD60" s="882">
        <v>4129820.6866659601</v>
      </c>
      <c r="AE60" s="882">
        <v>4129820.6866659601</v>
      </c>
      <c r="AF60" s="882">
        <v>4129820.6866659601</v>
      </c>
      <c r="AG60" s="882">
        <v>4129820.6866659601</v>
      </c>
      <c r="AH60" s="882">
        <v>4129820.6866659601</v>
      </c>
      <c r="AI60" s="882">
        <v>3888712.6189672202</v>
      </c>
    </row>
    <row r="61" spans="1:35">
      <c r="A61" s="931" t="s">
        <v>432</v>
      </c>
      <c r="B61" s="882"/>
      <c r="C61" s="882"/>
      <c r="D61" s="882"/>
      <c r="E61" s="882"/>
      <c r="F61" s="882"/>
      <c r="G61" s="882"/>
      <c r="H61" s="882"/>
      <c r="I61" s="882"/>
      <c r="J61" s="882"/>
      <c r="K61" s="882"/>
      <c r="L61" s="882"/>
      <c r="M61" s="882"/>
      <c r="N61" s="882"/>
      <c r="O61" s="882"/>
      <c r="P61" s="882"/>
      <c r="Q61" s="882"/>
      <c r="R61" s="882"/>
      <c r="S61" s="882"/>
      <c r="T61" s="882"/>
      <c r="U61" s="882"/>
      <c r="V61" s="882"/>
      <c r="W61" s="882"/>
      <c r="X61" s="882"/>
      <c r="Y61" s="882"/>
      <c r="Z61" s="882"/>
      <c r="AA61" s="882"/>
      <c r="AB61" s="882"/>
      <c r="AC61" s="882"/>
      <c r="AD61" s="882"/>
      <c r="AE61" s="882"/>
      <c r="AF61" s="882"/>
      <c r="AG61" s="882"/>
      <c r="AH61" s="882"/>
      <c r="AI61" s="882"/>
    </row>
    <row r="62" spans="1:35">
      <c r="A62" s="931" t="s">
        <v>433</v>
      </c>
      <c r="B62" s="882"/>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row>
    <row r="63" spans="1:35">
      <c r="A63" s="931" t="s">
        <v>434</v>
      </c>
      <c r="B63" s="882"/>
      <c r="C63" s="882"/>
      <c r="D63" s="882"/>
      <c r="E63" s="882"/>
      <c r="F63" s="882"/>
      <c r="G63" s="882"/>
      <c r="H63" s="882"/>
      <c r="I63" s="882"/>
      <c r="J63" s="882"/>
      <c r="K63" s="882"/>
      <c r="L63" s="882"/>
      <c r="M63" s="882"/>
      <c r="N63" s="882"/>
      <c r="O63" s="882"/>
      <c r="P63" s="882"/>
      <c r="Q63" s="882"/>
      <c r="R63" s="882"/>
      <c r="S63" s="882"/>
      <c r="T63" s="882"/>
      <c r="U63" s="882"/>
      <c r="V63" s="882"/>
      <c r="W63" s="882"/>
      <c r="X63" s="882"/>
      <c r="Y63" s="882"/>
      <c r="Z63" s="882"/>
      <c r="AA63" s="882"/>
      <c r="AB63" s="882"/>
      <c r="AC63" s="882"/>
      <c r="AD63" s="882"/>
      <c r="AE63" s="882"/>
      <c r="AF63" s="882"/>
      <c r="AG63" s="882"/>
      <c r="AH63" s="882"/>
      <c r="AI63" s="882"/>
    </row>
    <row r="64" spans="1:35">
      <c r="A64" s="935"/>
      <c r="B64" s="882"/>
      <c r="C64" s="882"/>
      <c r="D64" s="882"/>
      <c r="E64" s="882"/>
      <c r="F64" s="882"/>
      <c r="G64" s="882"/>
      <c r="H64" s="882"/>
      <c r="I64" s="882"/>
      <c r="J64" s="882"/>
      <c r="K64" s="882"/>
      <c r="L64" s="882"/>
      <c r="M64" s="882"/>
      <c r="N64" s="882"/>
      <c r="O64" s="882"/>
      <c r="P64" s="882"/>
      <c r="Q64" s="882"/>
      <c r="R64" s="882"/>
      <c r="S64" s="882"/>
      <c r="T64" s="882"/>
      <c r="U64" s="882"/>
      <c r="V64" s="882"/>
      <c r="W64" s="882"/>
      <c r="X64" s="882"/>
      <c r="Y64" s="882"/>
      <c r="Z64" s="882"/>
      <c r="AA64" s="882"/>
      <c r="AB64" s="882"/>
      <c r="AC64" s="882"/>
      <c r="AD64" s="882"/>
      <c r="AE64" s="882"/>
      <c r="AF64" s="882"/>
      <c r="AG64" s="882"/>
      <c r="AH64" s="882"/>
      <c r="AI64" s="882"/>
    </row>
    <row r="65" spans="1:35">
      <c r="A65" s="930" t="s">
        <v>435</v>
      </c>
      <c r="B65" s="879">
        <v>1244473.5837139799</v>
      </c>
      <c r="C65" s="879">
        <v>1237840.31695603</v>
      </c>
      <c r="D65" s="879">
        <v>1456134.69794629</v>
      </c>
      <c r="E65" s="879">
        <v>1543454.5805241</v>
      </c>
      <c r="F65" s="879">
        <v>1599665.7881305802</v>
      </c>
      <c r="G65" s="879">
        <v>1653014.5243430599</v>
      </c>
      <c r="H65" s="879">
        <v>1776825.5474530899</v>
      </c>
      <c r="I65" s="879">
        <v>1838043.5411234598</v>
      </c>
      <c r="J65" s="879">
        <v>1945083.45078912</v>
      </c>
      <c r="K65" s="879">
        <v>1782121.36364485</v>
      </c>
      <c r="L65" s="879">
        <v>1282700.1997827</v>
      </c>
      <c r="M65" s="879">
        <v>1452231.24001908</v>
      </c>
      <c r="N65" s="879">
        <v>1356021.2856058201</v>
      </c>
      <c r="O65" s="879">
        <v>1237114.8924714099</v>
      </c>
      <c r="P65" s="879">
        <v>1592104.73089219</v>
      </c>
      <c r="Q65" s="879">
        <v>1641281.0821690997</v>
      </c>
      <c r="R65" s="879">
        <v>1743540.6224128201</v>
      </c>
      <c r="S65" s="879">
        <v>1797670.1848132301</v>
      </c>
      <c r="T65" s="879">
        <v>1934008.25492912</v>
      </c>
      <c r="U65" s="879">
        <v>1902981.9266283598</v>
      </c>
      <c r="V65" s="879">
        <v>1937278.1204967997</v>
      </c>
      <c r="W65" s="879">
        <v>2066804.45690412</v>
      </c>
      <c r="X65" s="879">
        <v>1574088.3114159</v>
      </c>
      <c r="Y65" s="879">
        <v>1809294.5495583499</v>
      </c>
      <c r="Z65" s="879">
        <v>1563335.25164662</v>
      </c>
      <c r="AA65" s="879">
        <v>1598762.8872710799</v>
      </c>
      <c r="AB65" s="879">
        <v>1638411.6956320601</v>
      </c>
      <c r="AC65" s="879">
        <v>1711717.4668688502</v>
      </c>
      <c r="AD65" s="879">
        <v>1985646.1427254698</v>
      </c>
      <c r="AE65" s="879">
        <v>2527797.7463446301</v>
      </c>
      <c r="AF65" s="879">
        <v>2422358.1596725401</v>
      </c>
      <c r="AG65" s="879">
        <v>3396189.4084992101</v>
      </c>
      <c r="AH65" s="879">
        <v>5038603.7683282001</v>
      </c>
      <c r="AI65" s="879">
        <v>2940128.5624771505</v>
      </c>
    </row>
    <row r="66" spans="1:35">
      <c r="A66" s="930" t="s">
        <v>436</v>
      </c>
      <c r="B66" s="879">
        <v>412014.87283077004</v>
      </c>
      <c r="C66" s="879">
        <v>412014.87283077004</v>
      </c>
      <c r="D66" s="879">
        <v>421713.15331736999</v>
      </c>
      <c r="E66" s="879">
        <v>421713.15331736999</v>
      </c>
      <c r="F66" s="879">
        <v>421713.15331736999</v>
      </c>
      <c r="G66" s="879">
        <v>421713.15331736999</v>
      </c>
      <c r="H66" s="879">
        <v>421713.15331736999</v>
      </c>
      <c r="I66" s="879">
        <v>421713.15331736999</v>
      </c>
      <c r="J66" s="879">
        <v>421713.15331736999</v>
      </c>
      <c r="K66" s="879">
        <v>421713.15331736999</v>
      </c>
      <c r="L66" s="879">
        <v>421713.15331736999</v>
      </c>
      <c r="M66" s="879">
        <v>421713.15331736999</v>
      </c>
      <c r="N66" s="879">
        <v>421713.15331736999</v>
      </c>
      <c r="O66" s="879">
        <v>412014.87283077004</v>
      </c>
      <c r="P66" s="879">
        <v>484476.09252354997</v>
      </c>
      <c r="Q66" s="879">
        <v>484476.09252354997</v>
      </c>
      <c r="R66" s="879">
        <v>484476.09252354997</v>
      </c>
      <c r="S66" s="879">
        <v>484476.09252354997</v>
      </c>
      <c r="T66" s="879">
        <v>484476.09252354997</v>
      </c>
      <c r="U66" s="879">
        <v>484476.09252354997</v>
      </c>
      <c r="V66" s="879">
        <v>484476.09252354997</v>
      </c>
      <c r="W66" s="879">
        <v>484476.09252354997</v>
      </c>
      <c r="X66" s="879">
        <v>484476.09252354997</v>
      </c>
      <c r="Y66" s="879">
        <v>678287.82458637003</v>
      </c>
      <c r="Z66" s="879">
        <v>678287.82458637003</v>
      </c>
      <c r="AA66" s="879">
        <v>678287.82458637003</v>
      </c>
      <c r="AB66" s="879">
        <v>683174.80726336001</v>
      </c>
      <c r="AC66" s="879">
        <v>683174.80726336001</v>
      </c>
      <c r="AD66" s="879">
        <v>683174.80726336001</v>
      </c>
      <c r="AE66" s="879">
        <v>683174.80726336001</v>
      </c>
      <c r="AF66" s="879">
        <v>683174.80726336001</v>
      </c>
      <c r="AG66" s="879">
        <v>683174.80726336001</v>
      </c>
      <c r="AH66" s="879">
        <v>683174.80726336001</v>
      </c>
      <c r="AI66" s="879">
        <v>683174.80726336001</v>
      </c>
    </row>
    <row r="67" spans="1:35">
      <c r="A67" s="931" t="s">
        <v>437</v>
      </c>
      <c r="B67" s="882">
        <v>412014.87283077004</v>
      </c>
      <c r="C67" s="882">
        <v>412014.87283077004</v>
      </c>
      <c r="D67" s="882">
        <v>421713.15331736999</v>
      </c>
      <c r="E67" s="882">
        <v>421713.15331736999</v>
      </c>
      <c r="F67" s="882">
        <v>421713.15331736999</v>
      </c>
      <c r="G67" s="882">
        <v>421713.15331736999</v>
      </c>
      <c r="H67" s="882">
        <v>421713.15331736999</v>
      </c>
      <c r="I67" s="882">
        <v>421713.15331736999</v>
      </c>
      <c r="J67" s="882">
        <v>421713.15331736999</v>
      </c>
      <c r="K67" s="882">
        <v>421713.15331736999</v>
      </c>
      <c r="L67" s="882">
        <v>421713.15331736999</v>
      </c>
      <c r="M67" s="882">
        <v>421713.15331736999</v>
      </c>
      <c r="N67" s="882">
        <v>421713.15331736999</v>
      </c>
      <c r="O67" s="882">
        <v>412014.87283077004</v>
      </c>
      <c r="P67" s="882">
        <v>484476.09252354997</v>
      </c>
      <c r="Q67" s="882">
        <v>484476.09252354997</v>
      </c>
      <c r="R67" s="882">
        <v>484476.09252354997</v>
      </c>
      <c r="S67" s="882">
        <v>484476.09252354997</v>
      </c>
      <c r="T67" s="882">
        <v>484476.09252354997</v>
      </c>
      <c r="U67" s="882">
        <v>484476.09252354997</v>
      </c>
      <c r="V67" s="882">
        <v>484476.09252354997</v>
      </c>
      <c r="W67" s="882">
        <v>484476.09252354997</v>
      </c>
      <c r="X67" s="882">
        <v>484476.09252354997</v>
      </c>
      <c r="Y67" s="882">
        <v>678287.82458637003</v>
      </c>
      <c r="Z67" s="882">
        <v>678287.82458637003</v>
      </c>
      <c r="AA67" s="882">
        <v>678287.82458637003</v>
      </c>
      <c r="AB67" s="882">
        <v>683174.80726336001</v>
      </c>
      <c r="AC67" s="882">
        <v>683174.80726336001</v>
      </c>
      <c r="AD67" s="882">
        <v>683174.80726336001</v>
      </c>
      <c r="AE67" s="882">
        <v>683174.80726336001</v>
      </c>
      <c r="AF67" s="882">
        <v>683174.80726336001</v>
      </c>
      <c r="AG67" s="882">
        <v>683174.80726336001</v>
      </c>
      <c r="AH67" s="882">
        <v>683174.80726336001</v>
      </c>
      <c r="AI67" s="882">
        <v>683174.80726336001</v>
      </c>
    </row>
    <row r="68" spans="1:35">
      <c r="A68" s="931" t="s">
        <v>438</v>
      </c>
      <c r="B68" s="882"/>
      <c r="C68" s="882"/>
      <c r="D68" s="882"/>
      <c r="E68" s="882"/>
      <c r="F68" s="882"/>
      <c r="G68" s="882"/>
      <c r="H68" s="882"/>
      <c r="I68" s="882"/>
      <c r="J68" s="882"/>
      <c r="K68" s="882"/>
      <c r="L68" s="882"/>
      <c r="M68" s="882"/>
      <c r="N68" s="882"/>
      <c r="O68" s="882"/>
      <c r="P68" s="882"/>
      <c r="Q68" s="882"/>
      <c r="R68" s="882"/>
      <c r="S68" s="882"/>
      <c r="T68" s="882"/>
      <c r="U68" s="882"/>
      <c r="V68" s="882"/>
      <c r="W68" s="882"/>
      <c r="X68" s="882"/>
      <c r="Y68" s="882"/>
      <c r="Z68" s="882"/>
      <c r="AA68" s="882"/>
      <c r="AB68" s="882"/>
      <c r="AC68" s="882"/>
      <c r="AD68" s="882"/>
      <c r="AE68" s="882"/>
      <c r="AF68" s="882"/>
      <c r="AG68" s="882"/>
      <c r="AH68" s="882"/>
      <c r="AI68" s="882"/>
    </row>
    <row r="69" spans="1:35">
      <c r="A69" s="931" t="s">
        <v>439</v>
      </c>
      <c r="B69" s="882"/>
      <c r="C69" s="882"/>
      <c r="D69" s="882"/>
      <c r="E69" s="882"/>
      <c r="F69" s="882"/>
      <c r="G69" s="882"/>
      <c r="H69" s="882"/>
      <c r="I69" s="882"/>
      <c r="J69" s="882"/>
      <c r="K69" s="882"/>
      <c r="L69" s="882"/>
      <c r="M69" s="882"/>
      <c r="N69" s="882"/>
      <c r="O69" s="882"/>
      <c r="P69" s="882"/>
      <c r="Q69" s="882"/>
      <c r="R69" s="882"/>
      <c r="S69" s="882"/>
      <c r="T69" s="882"/>
      <c r="U69" s="882"/>
      <c r="V69" s="882"/>
      <c r="W69" s="882"/>
      <c r="X69" s="882"/>
      <c r="Y69" s="882"/>
      <c r="Z69" s="882"/>
      <c r="AA69" s="882"/>
      <c r="AB69" s="882"/>
      <c r="AC69" s="882"/>
      <c r="AD69" s="882"/>
      <c r="AE69" s="882"/>
      <c r="AF69" s="882"/>
      <c r="AG69" s="882"/>
      <c r="AH69" s="882"/>
      <c r="AI69" s="882"/>
    </row>
    <row r="70" spans="1:35">
      <c r="A70" s="931" t="s">
        <v>440</v>
      </c>
      <c r="B70" s="882"/>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row>
    <row r="71" spans="1:35">
      <c r="A71" s="931" t="s">
        <v>441</v>
      </c>
      <c r="B71" s="882"/>
      <c r="C71" s="882"/>
      <c r="D71" s="882"/>
      <c r="E71" s="882"/>
      <c r="F71" s="882"/>
      <c r="G71" s="882"/>
      <c r="H71" s="882"/>
      <c r="I71" s="882"/>
      <c r="J71" s="882"/>
      <c r="K71" s="882"/>
      <c r="L71" s="882"/>
      <c r="M71" s="882"/>
      <c r="N71" s="882"/>
      <c r="O71" s="882"/>
      <c r="P71" s="882"/>
      <c r="Q71" s="882"/>
      <c r="R71" s="882"/>
      <c r="S71" s="882"/>
      <c r="T71" s="882"/>
      <c r="U71" s="882"/>
      <c r="V71" s="882"/>
      <c r="W71" s="882"/>
      <c r="X71" s="882"/>
      <c r="Y71" s="882"/>
      <c r="Z71" s="882"/>
      <c r="AA71" s="882"/>
      <c r="AB71" s="882"/>
      <c r="AC71" s="882"/>
      <c r="AD71" s="882"/>
      <c r="AE71" s="882"/>
      <c r="AF71" s="882"/>
      <c r="AG71" s="882"/>
      <c r="AH71" s="882"/>
      <c r="AI71" s="882"/>
    </row>
    <row r="72" spans="1:35">
      <c r="A72" s="931" t="s">
        <v>442</v>
      </c>
      <c r="B72" s="882"/>
      <c r="C72" s="882"/>
      <c r="D72" s="882"/>
      <c r="E72" s="882"/>
      <c r="F72" s="882"/>
      <c r="G72" s="882"/>
      <c r="H72" s="882"/>
      <c r="I72" s="882"/>
      <c r="J72" s="882"/>
      <c r="K72" s="882"/>
      <c r="L72" s="882"/>
      <c r="M72" s="882"/>
      <c r="N72" s="882"/>
      <c r="O72" s="882"/>
      <c r="P72" s="882"/>
      <c r="Q72" s="882"/>
      <c r="R72" s="882"/>
      <c r="S72" s="882"/>
      <c r="T72" s="882"/>
      <c r="U72" s="882"/>
      <c r="V72" s="882"/>
      <c r="W72" s="882"/>
      <c r="X72" s="882"/>
      <c r="Y72" s="882"/>
      <c r="Z72" s="882"/>
      <c r="AA72" s="882"/>
      <c r="AB72" s="882"/>
      <c r="AC72" s="882"/>
      <c r="AD72" s="882"/>
      <c r="AE72" s="882"/>
      <c r="AF72" s="882"/>
      <c r="AG72" s="882"/>
      <c r="AH72" s="882"/>
      <c r="AI72" s="882"/>
    </row>
    <row r="73" spans="1:35">
      <c r="A73" s="931" t="s">
        <v>443</v>
      </c>
      <c r="B73" s="882"/>
      <c r="C73" s="882"/>
      <c r="D73" s="882"/>
      <c r="E73" s="882"/>
      <c r="F73" s="882"/>
      <c r="G73" s="882"/>
      <c r="H73" s="882"/>
      <c r="I73" s="882"/>
      <c r="J73" s="882"/>
      <c r="K73" s="882"/>
      <c r="L73" s="882"/>
      <c r="M73" s="882"/>
      <c r="N73" s="882"/>
      <c r="O73" s="882"/>
      <c r="P73" s="882"/>
      <c r="Q73" s="882"/>
      <c r="R73" s="882"/>
      <c r="S73" s="882"/>
      <c r="T73" s="882"/>
      <c r="U73" s="882"/>
      <c r="V73" s="882"/>
      <c r="W73" s="882"/>
      <c r="X73" s="882"/>
      <c r="Y73" s="882"/>
      <c r="Z73" s="882"/>
      <c r="AA73" s="882"/>
      <c r="AB73" s="882"/>
      <c r="AC73" s="882"/>
      <c r="AD73" s="882"/>
      <c r="AE73" s="882"/>
      <c r="AF73" s="882"/>
      <c r="AG73" s="882"/>
      <c r="AH73" s="882"/>
      <c r="AI73" s="882"/>
    </row>
    <row r="74" spans="1:35">
      <c r="A74" s="931" t="s">
        <v>444</v>
      </c>
      <c r="B74" s="882"/>
      <c r="C74" s="882"/>
      <c r="D74" s="882"/>
      <c r="E74" s="882"/>
      <c r="F74" s="882"/>
      <c r="G74" s="882"/>
      <c r="H74" s="882"/>
      <c r="I74" s="882"/>
      <c r="J74" s="882"/>
      <c r="K74" s="882"/>
      <c r="L74" s="882"/>
      <c r="M74" s="882"/>
      <c r="N74" s="882"/>
      <c r="O74" s="882"/>
      <c r="P74" s="882"/>
      <c r="Q74" s="882"/>
      <c r="R74" s="882"/>
      <c r="S74" s="882"/>
      <c r="T74" s="882"/>
      <c r="U74" s="882"/>
      <c r="V74" s="882"/>
      <c r="W74" s="882"/>
      <c r="X74" s="882"/>
      <c r="Y74" s="882"/>
      <c r="Z74" s="882"/>
      <c r="AA74" s="882"/>
      <c r="AB74" s="882"/>
      <c r="AC74" s="882"/>
      <c r="AD74" s="882"/>
      <c r="AE74" s="882"/>
      <c r="AF74" s="882"/>
      <c r="AG74" s="882"/>
      <c r="AH74" s="882"/>
      <c r="AI74" s="882"/>
    </row>
    <row r="75" spans="1:35">
      <c r="A75" s="931" t="s">
        <v>445</v>
      </c>
      <c r="B75" s="882">
        <v>0</v>
      </c>
      <c r="C75" s="882">
        <v>0</v>
      </c>
      <c r="D75" s="882">
        <v>0</v>
      </c>
      <c r="E75" s="882">
        <v>0</v>
      </c>
      <c r="F75" s="882">
        <v>0</v>
      </c>
      <c r="G75" s="882">
        <v>0</v>
      </c>
      <c r="H75" s="882">
        <v>0</v>
      </c>
      <c r="I75" s="882">
        <v>0</v>
      </c>
      <c r="J75" s="882">
        <v>0</v>
      </c>
      <c r="K75" s="882">
        <v>0</v>
      </c>
      <c r="L75" s="882">
        <v>0</v>
      </c>
      <c r="M75" s="882">
        <v>0</v>
      </c>
      <c r="N75" s="882">
        <v>0</v>
      </c>
      <c r="O75" s="882">
        <v>0</v>
      </c>
      <c r="P75" s="882">
        <v>0</v>
      </c>
      <c r="Q75" s="882">
        <v>0</v>
      </c>
      <c r="R75" s="882">
        <v>0</v>
      </c>
      <c r="S75" s="882">
        <v>0</v>
      </c>
      <c r="T75" s="882">
        <v>0</v>
      </c>
      <c r="U75" s="882">
        <v>0</v>
      </c>
      <c r="V75" s="882">
        <v>0</v>
      </c>
      <c r="W75" s="882">
        <v>0</v>
      </c>
      <c r="X75" s="882">
        <v>0</v>
      </c>
      <c r="Y75" s="882">
        <v>0</v>
      </c>
      <c r="Z75" s="882">
        <v>0</v>
      </c>
      <c r="AA75" s="882">
        <v>0</v>
      </c>
      <c r="AB75" s="882">
        <v>0</v>
      </c>
      <c r="AC75" s="882">
        <v>0</v>
      </c>
      <c r="AD75" s="882">
        <v>0</v>
      </c>
      <c r="AE75" s="882">
        <v>0</v>
      </c>
      <c r="AF75" s="882">
        <v>0</v>
      </c>
      <c r="AG75" s="882">
        <v>0</v>
      </c>
      <c r="AH75" s="882">
        <v>0</v>
      </c>
      <c r="AI75" s="882">
        <v>0</v>
      </c>
    </row>
    <row r="76" spans="1:35">
      <c r="A76" s="930" t="s">
        <v>446</v>
      </c>
      <c r="B76" s="879">
        <v>162030.41303637999</v>
      </c>
      <c r="C76" s="879">
        <v>207298.29814872</v>
      </c>
      <c r="D76" s="879">
        <v>471038.46640650003</v>
      </c>
      <c r="E76" s="879">
        <v>514723.61172104999</v>
      </c>
      <c r="F76" s="879">
        <v>561322.42615041009</v>
      </c>
      <c r="G76" s="879">
        <v>604729.25565001008</v>
      </c>
      <c r="H76" s="879">
        <v>675559.71755466005</v>
      </c>
      <c r="I76" s="879">
        <v>731976.13062667986</v>
      </c>
      <c r="J76" s="879">
        <v>804112.11502281006</v>
      </c>
      <c r="K76" s="879">
        <v>743745.62649049005</v>
      </c>
      <c r="L76" s="879">
        <v>148658.21975106999</v>
      </c>
      <c r="M76" s="879">
        <v>157512.57767405</v>
      </c>
      <c r="N76" s="879">
        <v>208258.67314842998</v>
      </c>
      <c r="O76" s="879">
        <v>207484.11934596</v>
      </c>
      <c r="P76" s="879">
        <v>325036.38461920002</v>
      </c>
      <c r="Q76" s="879">
        <v>405626.43500535999</v>
      </c>
      <c r="R76" s="879">
        <v>508586.59044338</v>
      </c>
      <c r="S76" s="879">
        <v>553256.99570672994</v>
      </c>
      <c r="T76" s="879">
        <v>624864.46609795</v>
      </c>
      <c r="U76" s="879">
        <v>721182.69656210998</v>
      </c>
      <c r="V76" s="879">
        <v>775399.35237913998</v>
      </c>
      <c r="W76" s="879">
        <v>895708.90626005002</v>
      </c>
      <c r="X76" s="879">
        <v>105322.52025007001</v>
      </c>
      <c r="Y76" s="879">
        <v>137499.52028379001</v>
      </c>
      <c r="Z76" s="879">
        <v>177423.12458110999</v>
      </c>
      <c r="AA76" s="879">
        <v>218741.4324661</v>
      </c>
      <c r="AB76" s="879">
        <v>276073.38761461998</v>
      </c>
      <c r="AC76" s="879">
        <v>329809.80019102001</v>
      </c>
      <c r="AD76" s="879">
        <v>379624.14457542001</v>
      </c>
      <c r="AE76" s="879">
        <v>545489.71289058006</v>
      </c>
      <c r="AF76" s="879">
        <v>610788.51296006993</v>
      </c>
      <c r="AG76" s="879">
        <v>794056.54639955005</v>
      </c>
      <c r="AH76" s="879">
        <v>898380.93161102</v>
      </c>
      <c r="AI76" s="879">
        <v>1044125.4269776701</v>
      </c>
    </row>
    <row r="77" spans="1:35">
      <c r="A77" s="931" t="s">
        <v>447</v>
      </c>
      <c r="B77" s="882"/>
      <c r="C77" s="882"/>
      <c r="D77" s="882"/>
      <c r="E77" s="882"/>
      <c r="F77" s="882"/>
      <c r="G77" s="882"/>
      <c r="H77" s="882"/>
      <c r="I77" s="882"/>
      <c r="J77" s="882"/>
      <c r="K77" s="882"/>
      <c r="L77" s="882"/>
      <c r="M77" s="882"/>
      <c r="N77" s="882"/>
      <c r="O77" s="882"/>
      <c r="P77" s="882"/>
      <c r="Q77" s="882"/>
      <c r="R77" s="882"/>
      <c r="S77" s="882"/>
      <c r="T77" s="882"/>
      <c r="U77" s="882"/>
      <c r="V77" s="882"/>
      <c r="W77" s="882"/>
      <c r="X77" s="882"/>
      <c r="Y77" s="882"/>
      <c r="Z77" s="882"/>
      <c r="AA77" s="882"/>
      <c r="AB77" s="882"/>
      <c r="AC77" s="882"/>
      <c r="AD77" s="882"/>
      <c r="AE77" s="882"/>
      <c r="AF77" s="882"/>
      <c r="AG77" s="882"/>
      <c r="AH77" s="882"/>
      <c r="AI77" s="882"/>
    </row>
    <row r="78" spans="1:35">
      <c r="A78" s="931" t="s">
        <v>448</v>
      </c>
      <c r="B78" s="882">
        <v>162030.41303637999</v>
      </c>
      <c r="C78" s="882">
        <v>207298.29814872</v>
      </c>
      <c r="D78" s="882">
        <v>471038.46640650003</v>
      </c>
      <c r="E78" s="882">
        <v>514723.61172104999</v>
      </c>
      <c r="F78" s="882">
        <v>561322.42615041009</v>
      </c>
      <c r="G78" s="882">
        <v>603550.17744163005</v>
      </c>
      <c r="H78" s="882">
        <v>648785.28918037005</v>
      </c>
      <c r="I78" s="882">
        <v>705182.77684433991</v>
      </c>
      <c r="J78" s="882">
        <v>804112.11502281006</v>
      </c>
      <c r="K78" s="882">
        <v>743745.62649049005</v>
      </c>
      <c r="L78" s="882">
        <v>104657.1599894</v>
      </c>
      <c r="M78" s="882">
        <v>157512.57767405</v>
      </c>
      <c r="N78" s="882">
        <v>208258.67314842998</v>
      </c>
      <c r="O78" s="882">
        <v>207484.11934596</v>
      </c>
      <c r="P78" s="882">
        <v>325036.38461920002</v>
      </c>
      <c r="Q78" s="882">
        <v>405626.43500535999</v>
      </c>
      <c r="R78" s="882">
        <v>508586.59044338</v>
      </c>
      <c r="S78" s="882">
        <v>553256.99570672994</v>
      </c>
      <c r="T78" s="882">
        <v>624864.46609795</v>
      </c>
      <c r="U78" s="882">
        <v>721182.69656210998</v>
      </c>
      <c r="V78" s="882">
        <v>775399.35237913998</v>
      </c>
      <c r="W78" s="882">
        <v>895708.90626005002</v>
      </c>
      <c r="X78" s="882">
        <v>105322.52025007001</v>
      </c>
      <c r="Y78" s="882">
        <v>137499.52028379001</v>
      </c>
      <c r="Z78" s="882">
        <v>177423.12458110999</v>
      </c>
      <c r="AA78" s="882">
        <v>218741.4324661</v>
      </c>
      <c r="AB78" s="882">
        <v>276073.38761461998</v>
      </c>
      <c r="AC78" s="882">
        <v>329809.80019102001</v>
      </c>
      <c r="AD78" s="882">
        <v>379624.14457542001</v>
      </c>
      <c r="AE78" s="882">
        <v>545489.71289058006</v>
      </c>
      <c r="AF78" s="882">
        <v>610788.51296006993</v>
      </c>
      <c r="AG78" s="882">
        <v>794056.54639955005</v>
      </c>
      <c r="AH78" s="882">
        <v>898380.93161102</v>
      </c>
      <c r="AI78" s="882">
        <v>1044125.4269776701</v>
      </c>
    </row>
    <row r="79" spans="1:35">
      <c r="A79" s="931" t="s">
        <v>449</v>
      </c>
      <c r="B79" s="882"/>
      <c r="C79" s="882"/>
      <c r="D79" s="882"/>
      <c r="E79" s="882"/>
      <c r="F79" s="882"/>
      <c r="G79" s="882"/>
      <c r="H79" s="882"/>
      <c r="I79" s="882"/>
      <c r="J79" s="882"/>
      <c r="K79" s="882"/>
      <c r="L79" s="882"/>
      <c r="M79" s="882"/>
      <c r="N79" s="882"/>
      <c r="O79" s="882"/>
      <c r="P79" s="882"/>
      <c r="Q79" s="882"/>
      <c r="R79" s="882"/>
      <c r="S79" s="882"/>
      <c r="T79" s="882"/>
      <c r="U79" s="882"/>
      <c r="V79" s="882"/>
      <c r="W79" s="882"/>
      <c r="X79" s="882"/>
      <c r="Y79" s="882"/>
      <c r="Z79" s="882"/>
      <c r="AA79" s="882"/>
      <c r="AB79" s="882"/>
      <c r="AC79" s="882"/>
      <c r="AD79" s="882"/>
      <c r="AE79" s="882"/>
      <c r="AF79" s="882"/>
      <c r="AG79" s="882"/>
      <c r="AH79" s="882"/>
      <c r="AI79" s="882"/>
    </row>
    <row r="80" spans="1:35">
      <c r="A80" s="931" t="s">
        <v>450</v>
      </c>
      <c r="B80" s="879">
        <v>108845.79799736</v>
      </c>
      <c r="C80" s="879">
        <v>71290.102193169994</v>
      </c>
      <c r="D80" s="879">
        <v>875.50710686000002</v>
      </c>
      <c r="E80" s="879">
        <v>24838.933999320001</v>
      </c>
      <c r="F80" s="879">
        <v>32341.816304740001</v>
      </c>
      <c r="G80" s="879">
        <v>46547.541919540003</v>
      </c>
      <c r="H80" s="879">
        <v>82652.853013020009</v>
      </c>
      <c r="I80" s="879">
        <v>82106.231716640003</v>
      </c>
      <c r="J80" s="879">
        <v>82260.14541936999</v>
      </c>
      <c r="K80" s="879">
        <v>32600.69087653</v>
      </c>
      <c r="L80" s="879">
        <v>75133.369637890006</v>
      </c>
      <c r="M80" s="879">
        <v>144265.85076310998</v>
      </c>
      <c r="N80" s="879">
        <v>32599.512522519999</v>
      </c>
      <c r="O80" s="879">
        <v>71290.102193169994</v>
      </c>
      <c r="P80" s="879">
        <v>50636.493192220005</v>
      </c>
      <c r="Q80" s="879">
        <v>8041.8608099899993</v>
      </c>
      <c r="R80" s="879">
        <v>971.62197037999999</v>
      </c>
      <c r="S80" s="879">
        <v>10048.73968253</v>
      </c>
      <c r="T80" s="879">
        <v>99444.97751869999</v>
      </c>
      <c r="U80" s="879">
        <v>1303.77989776</v>
      </c>
      <c r="V80" s="879">
        <v>1519.0729204100001</v>
      </c>
      <c r="W80" s="879">
        <v>1104.39758261</v>
      </c>
      <c r="X80" s="879">
        <v>1267.9893523199999</v>
      </c>
      <c r="Y80" s="879">
        <v>6687.3599316999998</v>
      </c>
      <c r="Z80" s="879">
        <v>4768.6224262799997</v>
      </c>
      <c r="AA80" s="879">
        <v>4960.0670355299999</v>
      </c>
      <c r="AB80" s="879">
        <v>4606.4338795399999</v>
      </c>
      <c r="AC80" s="879">
        <v>4589.0192332899996</v>
      </c>
      <c r="AD80" s="879">
        <v>5251.6686851699997</v>
      </c>
      <c r="AE80" s="879">
        <v>6070.9387210900004</v>
      </c>
      <c r="AF80" s="879">
        <v>4990.0893879099995</v>
      </c>
      <c r="AG80" s="879">
        <v>6584.84654331</v>
      </c>
      <c r="AH80" s="879">
        <v>6263.2718309799993</v>
      </c>
      <c r="AI80" s="879">
        <v>6340.3900341199997</v>
      </c>
    </row>
    <row r="81" spans="1:35">
      <c r="A81" s="931" t="s">
        <v>451</v>
      </c>
      <c r="B81" s="882"/>
      <c r="C81" s="882"/>
      <c r="D81" s="882"/>
      <c r="E81" s="882"/>
      <c r="F81" s="882"/>
      <c r="G81" s="882"/>
      <c r="H81" s="882"/>
      <c r="I81" s="882"/>
      <c r="J81" s="882"/>
      <c r="K81" s="882"/>
      <c r="L81" s="882"/>
      <c r="M81" s="882"/>
      <c r="N81" s="882"/>
      <c r="O81" s="882"/>
      <c r="P81" s="882"/>
      <c r="Q81" s="882"/>
      <c r="R81" s="882"/>
      <c r="S81" s="882"/>
      <c r="T81" s="882"/>
      <c r="U81" s="882"/>
      <c r="V81" s="882"/>
      <c r="W81" s="882"/>
      <c r="X81" s="882"/>
      <c r="Y81" s="882"/>
      <c r="Z81" s="882"/>
      <c r="AA81" s="882"/>
      <c r="AB81" s="882"/>
      <c r="AC81" s="882"/>
      <c r="AD81" s="882"/>
      <c r="AE81" s="882"/>
      <c r="AF81" s="882"/>
      <c r="AG81" s="882"/>
      <c r="AH81" s="882"/>
      <c r="AI81" s="882"/>
    </row>
    <row r="82" spans="1:35">
      <c r="A82" s="931" t="s">
        <v>452</v>
      </c>
      <c r="B82" s="882"/>
      <c r="C82" s="882"/>
      <c r="D82" s="882"/>
      <c r="E82" s="882"/>
      <c r="F82" s="882"/>
      <c r="G82" s="882"/>
      <c r="H82" s="882"/>
      <c r="I82" s="882"/>
      <c r="J82" s="882"/>
      <c r="K82" s="882"/>
      <c r="L82" s="882"/>
      <c r="M82" s="882"/>
      <c r="N82" s="882"/>
      <c r="O82" s="882"/>
      <c r="P82" s="882"/>
      <c r="Q82" s="882"/>
      <c r="R82" s="882"/>
      <c r="S82" s="882"/>
      <c r="T82" s="882"/>
      <c r="U82" s="882"/>
      <c r="V82" s="882"/>
      <c r="W82" s="882"/>
      <c r="X82" s="882"/>
      <c r="Y82" s="882"/>
      <c r="Z82" s="882"/>
      <c r="AA82" s="882"/>
      <c r="AB82" s="882"/>
      <c r="AC82" s="882"/>
      <c r="AD82" s="882"/>
      <c r="AE82" s="882"/>
      <c r="AF82" s="882"/>
      <c r="AG82" s="882"/>
      <c r="AH82" s="882"/>
      <c r="AI82" s="882"/>
    </row>
    <row r="83" spans="1:35">
      <c r="A83" s="931" t="s">
        <v>453</v>
      </c>
      <c r="B83" s="882"/>
      <c r="C83" s="882"/>
      <c r="D83" s="882"/>
      <c r="E83" s="882"/>
      <c r="F83" s="882"/>
      <c r="G83" s="882"/>
      <c r="H83" s="882"/>
      <c r="I83" s="882"/>
      <c r="J83" s="882"/>
      <c r="K83" s="882"/>
      <c r="L83" s="882"/>
      <c r="M83" s="882"/>
      <c r="N83" s="882"/>
      <c r="O83" s="882"/>
      <c r="P83" s="882"/>
      <c r="Q83" s="882"/>
      <c r="R83" s="882"/>
      <c r="S83" s="882"/>
      <c r="T83" s="882"/>
      <c r="U83" s="882"/>
      <c r="V83" s="882"/>
      <c r="W83" s="882"/>
      <c r="X83" s="882"/>
      <c r="Y83" s="882"/>
      <c r="Z83" s="882"/>
      <c r="AA83" s="882"/>
      <c r="AB83" s="882"/>
      <c r="AC83" s="882"/>
      <c r="AD83" s="882"/>
      <c r="AE83" s="882"/>
      <c r="AF83" s="882"/>
      <c r="AG83" s="882"/>
      <c r="AH83" s="882"/>
      <c r="AI83" s="882"/>
    </row>
    <row r="84" spans="1:35">
      <c r="A84" s="931" t="s">
        <v>454</v>
      </c>
      <c r="B84" s="882">
        <v>0</v>
      </c>
      <c r="C84" s="882">
        <v>0</v>
      </c>
      <c r="D84" s="882">
        <v>0</v>
      </c>
      <c r="E84" s="882">
        <v>0</v>
      </c>
      <c r="F84" s="882">
        <v>0</v>
      </c>
      <c r="G84" s="882">
        <v>1179.0782083800002</v>
      </c>
      <c r="H84" s="882">
        <v>26774.428374290001</v>
      </c>
      <c r="I84" s="882">
        <v>26793.35378234</v>
      </c>
      <c r="J84" s="882">
        <v>0</v>
      </c>
      <c r="K84" s="882">
        <v>0</v>
      </c>
      <c r="L84" s="882">
        <v>44001.059761669996</v>
      </c>
      <c r="M84" s="882">
        <v>0</v>
      </c>
      <c r="N84" s="882">
        <v>0</v>
      </c>
      <c r="O84" s="882">
        <v>0</v>
      </c>
      <c r="P84" s="882">
        <v>0</v>
      </c>
      <c r="Q84" s="882">
        <v>0</v>
      </c>
      <c r="R84" s="882">
        <v>0</v>
      </c>
      <c r="S84" s="882">
        <v>0</v>
      </c>
      <c r="T84" s="882">
        <v>0</v>
      </c>
      <c r="U84" s="882">
        <v>0</v>
      </c>
      <c r="V84" s="882">
        <v>0</v>
      </c>
      <c r="W84" s="882">
        <v>0</v>
      </c>
      <c r="X84" s="882">
        <v>0</v>
      </c>
      <c r="Y84" s="882">
        <v>0</v>
      </c>
      <c r="Z84" s="882">
        <v>0</v>
      </c>
      <c r="AA84" s="882">
        <v>0</v>
      </c>
      <c r="AB84" s="882">
        <v>0</v>
      </c>
      <c r="AC84" s="882">
        <v>0</v>
      </c>
      <c r="AD84" s="882">
        <v>0</v>
      </c>
      <c r="AE84" s="882">
        <v>0</v>
      </c>
      <c r="AF84" s="882">
        <v>0</v>
      </c>
      <c r="AG84" s="882">
        <v>0</v>
      </c>
      <c r="AH84" s="882">
        <v>0</v>
      </c>
      <c r="AI84" s="882">
        <v>0</v>
      </c>
    </row>
    <row r="85" spans="1:35">
      <c r="A85" s="931" t="s">
        <v>455</v>
      </c>
      <c r="B85" s="882"/>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row>
    <row r="86" spans="1:35">
      <c r="A86" s="930" t="s">
        <v>456</v>
      </c>
      <c r="B86" s="879">
        <v>2823.4467525599998</v>
      </c>
      <c r="C86" s="879">
        <v>2482.4391573499997</v>
      </c>
      <c r="D86" s="879">
        <v>2316.9590022399998</v>
      </c>
      <c r="E86" s="879">
        <v>2162.7875758099999</v>
      </c>
      <c r="F86" s="879">
        <v>2531.9814260100002</v>
      </c>
      <c r="G86" s="879">
        <v>2354.9090599000001</v>
      </c>
      <c r="H86" s="879">
        <v>3784.3304917099999</v>
      </c>
      <c r="I86" s="879">
        <v>2801.9506659200001</v>
      </c>
      <c r="J86" s="879">
        <v>2524.78660636</v>
      </c>
      <c r="K86" s="879">
        <v>2507.9634287399999</v>
      </c>
      <c r="L86" s="879">
        <v>2879.0714903600001</v>
      </c>
      <c r="M86" s="879">
        <v>98485.309505630008</v>
      </c>
      <c r="N86" s="879">
        <v>45884.489181249999</v>
      </c>
      <c r="O86" s="879">
        <v>1571.1934754900001</v>
      </c>
      <c r="P86" s="879">
        <v>8312.3809641499993</v>
      </c>
      <c r="Q86" s="879">
        <v>3371.0510188799999</v>
      </c>
      <c r="R86" s="879">
        <v>4939.3688376999999</v>
      </c>
      <c r="S86" s="879">
        <v>3649.9223472399999</v>
      </c>
      <c r="T86" s="879">
        <v>1603.72388041</v>
      </c>
      <c r="U86" s="879">
        <v>2044.1368200699999</v>
      </c>
      <c r="V86" s="879">
        <v>2582.6719137</v>
      </c>
      <c r="W86" s="879">
        <v>1757.1508531500001</v>
      </c>
      <c r="X86" s="879">
        <v>1342.64509694</v>
      </c>
      <c r="Y86" s="879">
        <v>791.04298720000008</v>
      </c>
      <c r="Z86" s="879">
        <v>11751.469949979999</v>
      </c>
      <c r="AA86" s="879">
        <v>1969.2879606700001</v>
      </c>
      <c r="AB86" s="879">
        <v>2068.0013795999998</v>
      </c>
      <c r="AC86" s="879">
        <v>3046.53153535</v>
      </c>
      <c r="AD86" s="879">
        <v>146751.05713546</v>
      </c>
      <c r="AE86" s="879">
        <v>331669.78864710999</v>
      </c>
      <c r="AF86" s="879">
        <v>29968.655937520001</v>
      </c>
      <c r="AG86" s="879">
        <v>757024.78832358995</v>
      </c>
      <c r="AH86" s="879">
        <v>2251799.4812868703</v>
      </c>
      <c r="AI86" s="879">
        <v>38473.583806080002</v>
      </c>
    </row>
    <row r="87" spans="1:35">
      <c r="A87" s="930" t="s">
        <v>457</v>
      </c>
      <c r="B87" s="879">
        <v>412018.03622503002</v>
      </c>
      <c r="C87" s="879">
        <v>415294.07405190996</v>
      </c>
      <c r="D87" s="879">
        <v>426407.29359877005</v>
      </c>
      <c r="E87" s="879">
        <v>430915.21742798999</v>
      </c>
      <c r="F87" s="879">
        <v>433458.18079250999</v>
      </c>
      <c r="G87" s="879">
        <v>436294.36244187999</v>
      </c>
      <c r="H87" s="879">
        <v>440798.74894081999</v>
      </c>
      <c r="I87" s="879">
        <v>446475.91022630001</v>
      </c>
      <c r="J87" s="879">
        <v>472225.69702257001</v>
      </c>
      <c r="K87" s="879">
        <v>449941.53984946001</v>
      </c>
      <c r="L87" s="879">
        <v>451970.39965515002</v>
      </c>
      <c r="M87" s="879">
        <v>461676.48018710996</v>
      </c>
      <c r="N87" s="879">
        <v>470810.20198004</v>
      </c>
      <c r="O87" s="879">
        <v>415294.07405190996</v>
      </c>
      <c r="P87" s="879">
        <v>478975.73001919</v>
      </c>
      <c r="Q87" s="879">
        <v>491465.17320242</v>
      </c>
      <c r="R87" s="879">
        <v>496247.10441082</v>
      </c>
      <c r="S87" s="879">
        <v>506238.93188046</v>
      </c>
      <c r="T87" s="879">
        <v>512215.27481904998</v>
      </c>
      <c r="U87" s="879">
        <v>516835.57693853998</v>
      </c>
      <c r="V87" s="879">
        <v>524184.37863959005</v>
      </c>
      <c r="W87" s="879">
        <v>531116.88869617996</v>
      </c>
      <c r="X87" s="879">
        <v>536128.48533150996</v>
      </c>
      <c r="Y87" s="879">
        <v>539068.41385744</v>
      </c>
      <c r="Z87" s="879">
        <v>509240.33086048998</v>
      </c>
      <c r="AA87" s="879">
        <v>512181.66607520002</v>
      </c>
      <c r="AB87" s="879">
        <v>516945.52818744001</v>
      </c>
      <c r="AC87" s="879">
        <v>520149.23852247</v>
      </c>
      <c r="AD87" s="879">
        <v>523777.01410109998</v>
      </c>
      <c r="AE87" s="879">
        <v>528143.45771952998</v>
      </c>
      <c r="AF87" s="879">
        <v>531382.26733265002</v>
      </c>
      <c r="AG87" s="879">
        <v>536183.09118366998</v>
      </c>
      <c r="AH87" s="879">
        <v>537593.66032400005</v>
      </c>
      <c r="AI87" s="879">
        <v>542639.46960394003</v>
      </c>
    </row>
    <row r="88" spans="1:35">
      <c r="A88" s="930" t="s">
        <v>458</v>
      </c>
      <c r="B88" s="879">
        <v>146741.01687188007</v>
      </c>
      <c r="C88" s="879">
        <v>129460.53057410987</v>
      </c>
      <c r="D88" s="879">
        <v>133783.31851455002</v>
      </c>
      <c r="E88" s="879">
        <v>149100.87648256001</v>
      </c>
      <c r="F88" s="879">
        <v>148298.23013953998</v>
      </c>
      <c r="G88" s="879">
        <v>141375.30195435998</v>
      </c>
      <c r="H88" s="879">
        <v>152316.74413551</v>
      </c>
      <c r="I88" s="879">
        <v>152970.16457055</v>
      </c>
      <c r="J88" s="879">
        <v>162247.55340063997</v>
      </c>
      <c r="K88" s="879">
        <v>131612.38968225999</v>
      </c>
      <c r="L88" s="879">
        <v>182345.98593085998</v>
      </c>
      <c r="M88" s="879">
        <v>168577.86857181002</v>
      </c>
      <c r="N88" s="879">
        <v>176755.25545621003</v>
      </c>
      <c r="O88" s="879">
        <v>129460.53057410987</v>
      </c>
      <c r="P88" s="879">
        <v>244667.64957388001</v>
      </c>
      <c r="Q88" s="879">
        <v>248300.46960889999</v>
      </c>
      <c r="R88" s="879">
        <v>248319.84422699001</v>
      </c>
      <c r="S88" s="879">
        <v>239999.50267271997</v>
      </c>
      <c r="T88" s="879">
        <v>211403.72008945997</v>
      </c>
      <c r="U88" s="879">
        <v>177139.64388632998</v>
      </c>
      <c r="V88" s="879">
        <v>149116.55212040996</v>
      </c>
      <c r="W88" s="879">
        <v>152641.02098857998</v>
      </c>
      <c r="X88" s="879">
        <v>445550.57886151009</v>
      </c>
      <c r="Y88" s="879">
        <v>446960.38791185</v>
      </c>
      <c r="Z88" s="879">
        <v>181863.87924239004</v>
      </c>
      <c r="AA88" s="879">
        <v>182622.60914721002</v>
      </c>
      <c r="AB88" s="879">
        <v>155543.53730749997</v>
      </c>
      <c r="AC88" s="879">
        <v>170948.07012336</v>
      </c>
      <c r="AD88" s="879">
        <v>247067.45096495998</v>
      </c>
      <c r="AE88" s="879">
        <v>433249.04110296001</v>
      </c>
      <c r="AF88" s="879">
        <v>562053.82679103001</v>
      </c>
      <c r="AG88" s="879">
        <v>619165.32878573006</v>
      </c>
      <c r="AH88" s="879">
        <v>661391.61601197009</v>
      </c>
      <c r="AI88" s="879">
        <v>625374.88479198003</v>
      </c>
    </row>
    <row r="89" spans="1:35">
      <c r="A89" s="931" t="s">
        <v>459</v>
      </c>
      <c r="B89" s="879">
        <v>146741.01687188007</v>
      </c>
      <c r="C89" s="879">
        <v>129460.53057410987</v>
      </c>
      <c r="D89" s="879">
        <v>133783.31851455002</v>
      </c>
      <c r="E89" s="879">
        <v>149100.87648256001</v>
      </c>
      <c r="F89" s="879">
        <v>148298.23013953998</v>
      </c>
      <c r="G89" s="879">
        <v>141375.30195435998</v>
      </c>
      <c r="H89" s="879">
        <v>152316.74413551</v>
      </c>
      <c r="I89" s="879">
        <v>152970.16457055</v>
      </c>
      <c r="J89" s="879">
        <v>162247.55340063997</v>
      </c>
      <c r="K89" s="879">
        <v>131612.38968225999</v>
      </c>
      <c r="L89" s="879">
        <v>182345.98593085998</v>
      </c>
      <c r="M89" s="879">
        <v>168577.86857181002</v>
      </c>
      <c r="N89" s="879">
        <v>176755.25545621003</v>
      </c>
      <c r="O89" s="879">
        <v>129460.53057410987</v>
      </c>
      <c r="P89" s="879">
        <v>244667.64957388001</v>
      </c>
      <c r="Q89" s="879">
        <v>248300.46960889999</v>
      </c>
      <c r="R89" s="879">
        <v>248319.84422699001</v>
      </c>
      <c r="S89" s="879">
        <v>239999.50267271997</v>
      </c>
      <c r="T89" s="879">
        <v>211403.72008945997</v>
      </c>
      <c r="U89" s="879">
        <v>177139.64388632998</v>
      </c>
      <c r="V89" s="879">
        <v>149116.55212040996</v>
      </c>
      <c r="W89" s="879">
        <v>152641.02098857998</v>
      </c>
      <c r="X89" s="879">
        <v>445550.57886151009</v>
      </c>
      <c r="Y89" s="879">
        <v>446960.38791185</v>
      </c>
      <c r="Z89" s="879">
        <v>181863.87924239004</v>
      </c>
      <c r="AA89" s="879">
        <v>182622.60914721002</v>
      </c>
      <c r="AB89" s="879">
        <v>155543.53730749997</v>
      </c>
      <c r="AC89" s="879">
        <v>170948.07012336</v>
      </c>
      <c r="AD89" s="879">
        <v>247067.45096495998</v>
      </c>
      <c r="AE89" s="879">
        <v>433249.04110296001</v>
      </c>
      <c r="AF89" s="879">
        <v>562053.82679103001</v>
      </c>
      <c r="AG89" s="879">
        <v>619165.32878573006</v>
      </c>
      <c r="AH89" s="879">
        <v>661391.61601197009</v>
      </c>
      <c r="AI89" s="879">
        <v>625374.88479198003</v>
      </c>
    </row>
    <row r="90" spans="1:35">
      <c r="A90" s="937" t="s">
        <v>460</v>
      </c>
      <c r="B90" s="879"/>
      <c r="C90" s="879"/>
      <c r="D90" s="879"/>
      <c r="E90" s="879"/>
      <c r="F90" s="879"/>
      <c r="G90" s="879"/>
      <c r="H90" s="879"/>
      <c r="I90" s="879"/>
      <c r="J90" s="879"/>
      <c r="K90" s="879"/>
      <c r="L90" s="879"/>
      <c r="M90" s="879"/>
      <c r="N90" s="879"/>
      <c r="O90" s="879"/>
      <c r="P90" s="879"/>
      <c r="Q90" s="879"/>
      <c r="R90" s="879"/>
      <c r="S90" s="879"/>
      <c r="T90" s="879"/>
      <c r="U90" s="879"/>
      <c r="V90" s="879"/>
      <c r="W90" s="879"/>
      <c r="X90" s="879"/>
      <c r="Y90" s="879"/>
      <c r="Z90" s="879"/>
      <c r="AA90" s="879"/>
      <c r="AB90" s="879"/>
      <c r="AC90" s="879"/>
      <c r="AD90" s="879"/>
      <c r="AE90" s="879"/>
      <c r="AF90" s="879"/>
      <c r="AG90" s="879"/>
      <c r="AH90" s="879"/>
      <c r="AI90" s="879"/>
    </row>
    <row r="91" spans="1:35">
      <c r="A91" s="931" t="s">
        <v>461</v>
      </c>
      <c r="B91" s="879">
        <v>28300.61385623</v>
      </c>
      <c r="C91" s="879">
        <v>28300.61385623</v>
      </c>
      <c r="D91" s="879">
        <v>28300.61385623</v>
      </c>
      <c r="E91" s="879">
        <v>28300.61385623</v>
      </c>
      <c r="F91" s="879">
        <v>28300.61385623</v>
      </c>
      <c r="G91" s="879">
        <v>28324.15460623</v>
      </c>
      <c r="H91" s="879">
        <v>28324.15460623</v>
      </c>
      <c r="I91" s="879">
        <v>28324.15460623</v>
      </c>
      <c r="J91" s="879">
        <v>28324.15460623</v>
      </c>
      <c r="K91" s="879">
        <v>28324.15460623</v>
      </c>
      <c r="L91" s="879">
        <v>28324.15460623</v>
      </c>
      <c r="M91" s="879">
        <v>28324.15460623</v>
      </c>
      <c r="N91" s="879">
        <v>28324.15460623</v>
      </c>
      <c r="O91" s="879">
        <v>28300.61385623</v>
      </c>
      <c r="P91" s="879">
        <v>28324.15460623</v>
      </c>
      <c r="Q91" s="879">
        <v>28324.15460623</v>
      </c>
      <c r="R91" s="879">
        <v>28324.15460623</v>
      </c>
      <c r="S91" s="879">
        <v>28324.247444339999</v>
      </c>
      <c r="T91" s="879">
        <v>28324.247444339999</v>
      </c>
      <c r="U91" s="879">
        <v>28324.247444339999</v>
      </c>
      <c r="V91" s="879">
        <v>28324.247444339999</v>
      </c>
      <c r="W91" s="879">
        <v>28324.247444339999</v>
      </c>
      <c r="X91" s="879">
        <v>28623.794113529999</v>
      </c>
      <c r="Y91" s="879">
        <v>28363.937003619998</v>
      </c>
      <c r="Z91" s="879">
        <v>28469.682209240003</v>
      </c>
      <c r="AA91" s="879">
        <v>28324.247444339999</v>
      </c>
      <c r="AB91" s="879">
        <v>28324.247444339999</v>
      </c>
      <c r="AC91" s="879">
        <v>29320.31612422</v>
      </c>
      <c r="AD91" s="879">
        <v>30904.749922949999</v>
      </c>
      <c r="AE91" s="879">
        <v>33419.972909279997</v>
      </c>
      <c r="AF91" s="879">
        <v>44323.24820776</v>
      </c>
      <c r="AG91" s="879">
        <v>39730.331764449998</v>
      </c>
      <c r="AH91" s="879">
        <v>70402.448856410003</v>
      </c>
      <c r="AI91" s="879">
        <v>28324.247444339999</v>
      </c>
    </row>
    <row r="92" spans="1:35">
      <c r="A92" s="931" t="s">
        <v>462</v>
      </c>
      <c r="B92" s="879">
        <v>47872.842799949998</v>
      </c>
      <c r="C92" s="879">
        <v>47874.842638129994</v>
      </c>
      <c r="D92" s="879">
        <v>47869.596343930003</v>
      </c>
      <c r="E92" s="879">
        <v>47873.550851430002</v>
      </c>
      <c r="F92" s="879">
        <v>47873.965201970001</v>
      </c>
      <c r="G92" s="879">
        <v>47873.965201970001</v>
      </c>
      <c r="H92" s="879">
        <v>47899.208169010002</v>
      </c>
      <c r="I92" s="879">
        <v>47900.096037910007</v>
      </c>
      <c r="J92" s="879">
        <v>47875.619649209999</v>
      </c>
      <c r="K92" s="879">
        <v>47679.585187379998</v>
      </c>
      <c r="L92" s="879">
        <v>47683.5091397</v>
      </c>
      <c r="M92" s="879">
        <v>47683.370639699999</v>
      </c>
      <c r="N92" s="879">
        <v>47683.568890360002</v>
      </c>
      <c r="O92" s="879">
        <v>47874.842638129994</v>
      </c>
      <c r="P92" s="879">
        <v>47681.304352879997</v>
      </c>
      <c r="Q92" s="879">
        <v>47681.745374800004</v>
      </c>
      <c r="R92" s="879">
        <v>47682.616971240001</v>
      </c>
      <c r="S92" s="879">
        <v>47680.764568239996</v>
      </c>
      <c r="T92" s="879">
        <v>47769.327393349995</v>
      </c>
      <c r="U92" s="879">
        <v>47762.978341720001</v>
      </c>
      <c r="V92" s="879">
        <v>47765.419104559995</v>
      </c>
      <c r="W92" s="879">
        <v>47762.013873709999</v>
      </c>
      <c r="X92" s="879">
        <v>47764.264984040004</v>
      </c>
      <c r="Y92" s="879">
        <v>47762.492621459998</v>
      </c>
      <c r="Z92" s="879">
        <v>47763.473559680002</v>
      </c>
      <c r="AA92" s="879">
        <v>47763.473559680002</v>
      </c>
      <c r="AB92" s="879">
        <v>47762.882728769997</v>
      </c>
      <c r="AC92" s="879">
        <v>47763.202928959996</v>
      </c>
      <c r="AD92" s="879">
        <v>47763.202928959996</v>
      </c>
      <c r="AE92" s="879">
        <v>47763.078707839995</v>
      </c>
      <c r="AF92" s="879">
        <v>47763.036132040004</v>
      </c>
      <c r="AG92" s="879">
        <v>47763.036132040004</v>
      </c>
      <c r="AH92" s="879">
        <v>47762.681484180001</v>
      </c>
      <c r="AI92" s="879">
        <v>47763.879639849998</v>
      </c>
    </row>
    <row r="93" spans="1:35">
      <c r="A93" s="930" t="s">
        <v>463</v>
      </c>
      <c r="B93" s="879">
        <v>0</v>
      </c>
      <c r="C93" s="879">
        <v>0</v>
      </c>
      <c r="D93" s="879">
        <v>0</v>
      </c>
      <c r="E93" s="879">
        <v>0</v>
      </c>
      <c r="F93" s="879">
        <v>0</v>
      </c>
      <c r="G93" s="879">
        <v>0</v>
      </c>
      <c r="H93" s="879">
        <v>0</v>
      </c>
      <c r="I93" s="879">
        <v>0</v>
      </c>
      <c r="J93" s="879">
        <v>0</v>
      </c>
      <c r="K93" s="879">
        <v>0</v>
      </c>
      <c r="L93" s="879">
        <v>0</v>
      </c>
      <c r="M93" s="879">
        <v>0</v>
      </c>
      <c r="N93" s="879">
        <v>0</v>
      </c>
      <c r="O93" s="879">
        <v>0</v>
      </c>
      <c r="P93" s="879">
        <v>0</v>
      </c>
      <c r="Q93" s="879">
        <v>0</v>
      </c>
      <c r="R93" s="879">
        <v>0</v>
      </c>
      <c r="S93" s="879">
        <v>0</v>
      </c>
      <c r="T93" s="879">
        <v>0</v>
      </c>
      <c r="U93" s="879">
        <v>0</v>
      </c>
      <c r="V93" s="879">
        <v>0</v>
      </c>
      <c r="W93" s="879">
        <v>0</v>
      </c>
      <c r="X93" s="879">
        <v>0</v>
      </c>
      <c r="Y93" s="879">
        <v>0</v>
      </c>
      <c r="Z93" s="879">
        <v>0</v>
      </c>
      <c r="AA93" s="879">
        <v>0</v>
      </c>
      <c r="AB93" s="879">
        <v>0</v>
      </c>
      <c r="AC93" s="879">
        <v>0</v>
      </c>
      <c r="AD93" s="879">
        <v>0</v>
      </c>
      <c r="AE93" s="879">
        <v>0</v>
      </c>
      <c r="AF93" s="879">
        <v>0</v>
      </c>
      <c r="AG93" s="879">
        <v>0</v>
      </c>
      <c r="AH93" s="879">
        <v>0</v>
      </c>
      <c r="AI93" s="879">
        <v>0</v>
      </c>
    </row>
    <row r="94" spans="1:35">
      <c r="A94" s="931" t="s">
        <v>464</v>
      </c>
      <c r="B94" s="882">
        <v>0</v>
      </c>
      <c r="C94" s="882">
        <v>0</v>
      </c>
      <c r="D94" s="882">
        <v>0</v>
      </c>
      <c r="E94" s="882">
        <v>0</v>
      </c>
      <c r="F94" s="882">
        <v>0</v>
      </c>
      <c r="G94" s="882">
        <v>0</v>
      </c>
      <c r="H94" s="882">
        <v>0</v>
      </c>
      <c r="I94" s="882">
        <v>0</v>
      </c>
      <c r="J94" s="882">
        <v>0</v>
      </c>
      <c r="K94" s="882">
        <v>0</v>
      </c>
      <c r="L94" s="882">
        <v>0</v>
      </c>
      <c r="M94" s="882">
        <v>0</v>
      </c>
      <c r="N94" s="882">
        <v>0</v>
      </c>
      <c r="O94" s="882">
        <v>0</v>
      </c>
      <c r="P94" s="882">
        <v>0</v>
      </c>
      <c r="Q94" s="882">
        <v>0</v>
      </c>
      <c r="R94" s="882">
        <v>0</v>
      </c>
      <c r="S94" s="882">
        <v>0</v>
      </c>
      <c r="T94" s="882">
        <v>0</v>
      </c>
      <c r="U94" s="882">
        <v>0</v>
      </c>
      <c r="V94" s="882">
        <v>0</v>
      </c>
      <c r="W94" s="882">
        <v>0</v>
      </c>
      <c r="X94" s="882">
        <v>0</v>
      </c>
      <c r="Y94" s="882">
        <v>0</v>
      </c>
      <c r="Z94" s="882">
        <v>0</v>
      </c>
      <c r="AA94" s="882">
        <v>0</v>
      </c>
      <c r="AB94" s="882">
        <v>0</v>
      </c>
      <c r="AC94" s="882">
        <v>0</v>
      </c>
      <c r="AD94" s="882">
        <v>0</v>
      </c>
      <c r="AE94" s="882">
        <v>0</v>
      </c>
      <c r="AF94" s="882">
        <v>0</v>
      </c>
      <c r="AG94" s="882">
        <v>0</v>
      </c>
      <c r="AH94" s="882">
        <v>0</v>
      </c>
      <c r="AI94" s="882">
        <v>0</v>
      </c>
    </row>
    <row r="95" spans="1:35">
      <c r="A95" s="931" t="s">
        <v>465</v>
      </c>
      <c r="B95" s="882"/>
      <c r="C95" s="882"/>
      <c r="D95" s="882"/>
      <c r="E95" s="882"/>
      <c r="F95" s="882"/>
      <c r="G95" s="882"/>
      <c r="H95" s="882"/>
      <c r="I95" s="882"/>
      <c r="J95" s="882"/>
      <c r="K95" s="882"/>
      <c r="L95" s="882"/>
      <c r="M95" s="882"/>
      <c r="N95" s="882"/>
      <c r="O95" s="882"/>
      <c r="P95" s="882"/>
      <c r="Q95" s="882"/>
      <c r="R95" s="882"/>
      <c r="S95" s="882"/>
      <c r="T95" s="882"/>
      <c r="U95" s="882"/>
      <c r="V95" s="882"/>
      <c r="W95" s="882"/>
      <c r="X95" s="882"/>
      <c r="Y95" s="882"/>
      <c r="Z95" s="882"/>
      <c r="AA95" s="882"/>
      <c r="AB95" s="882"/>
      <c r="AC95" s="882"/>
      <c r="AD95" s="882"/>
      <c r="AE95" s="882"/>
      <c r="AF95" s="882"/>
      <c r="AG95" s="882"/>
      <c r="AH95" s="882"/>
      <c r="AI95" s="882"/>
    </row>
    <row r="96" spans="1:35">
      <c r="A96" s="931" t="s">
        <v>466</v>
      </c>
      <c r="B96" s="882"/>
      <c r="C96" s="882"/>
      <c r="D96" s="882"/>
      <c r="E96" s="882"/>
      <c r="F96" s="882"/>
      <c r="G96" s="882"/>
      <c r="H96" s="882"/>
      <c r="I96" s="882"/>
      <c r="J96" s="882"/>
      <c r="K96" s="882"/>
      <c r="L96" s="882"/>
      <c r="M96" s="882"/>
      <c r="N96" s="882"/>
      <c r="O96" s="882"/>
      <c r="P96" s="882"/>
      <c r="Q96" s="882"/>
      <c r="R96" s="882"/>
      <c r="S96" s="882"/>
      <c r="T96" s="882"/>
      <c r="U96" s="882"/>
      <c r="V96" s="882"/>
      <c r="W96" s="882"/>
      <c r="X96" s="882"/>
      <c r="Y96" s="882"/>
      <c r="Z96" s="882"/>
      <c r="AA96" s="882"/>
      <c r="AB96" s="882"/>
      <c r="AC96" s="882"/>
      <c r="AD96" s="882"/>
      <c r="AE96" s="882"/>
      <c r="AF96" s="882"/>
      <c r="AG96" s="882"/>
      <c r="AH96" s="882"/>
      <c r="AI96" s="882"/>
    </row>
    <row r="97" spans="1:35" ht="16.5" customHeight="1">
      <c r="A97" s="931"/>
      <c r="B97" s="882"/>
      <c r="C97" s="882"/>
      <c r="D97" s="882"/>
      <c r="E97" s="882"/>
      <c r="F97" s="882"/>
      <c r="G97" s="882"/>
      <c r="H97" s="882"/>
      <c r="I97" s="882"/>
      <c r="J97" s="882"/>
      <c r="K97" s="882"/>
      <c r="L97" s="882"/>
      <c r="M97" s="882"/>
      <c r="N97" s="882"/>
      <c r="O97" s="882"/>
      <c r="P97" s="882"/>
      <c r="Q97" s="882"/>
      <c r="R97" s="882"/>
      <c r="S97" s="882"/>
      <c r="T97" s="882"/>
      <c r="U97" s="882"/>
      <c r="V97" s="882"/>
      <c r="W97" s="882"/>
      <c r="X97" s="882"/>
      <c r="Y97" s="882"/>
      <c r="Z97" s="882"/>
      <c r="AA97" s="882"/>
      <c r="AB97" s="882"/>
      <c r="AC97" s="882"/>
      <c r="AD97" s="882"/>
      <c r="AE97" s="882"/>
      <c r="AF97" s="882"/>
      <c r="AG97" s="882"/>
      <c r="AH97" s="882"/>
      <c r="AI97" s="882"/>
    </row>
    <row r="98" spans="1:35" ht="16.5" thickBot="1">
      <c r="A98" s="938" t="s">
        <v>467</v>
      </c>
      <c r="B98" s="895">
        <v>16046358.328405662</v>
      </c>
      <c r="C98" s="895">
        <v>15259838.867167568</v>
      </c>
      <c r="D98" s="895">
        <v>15183781.610299839</v>
      </c>
      <c r="E98" s="895">
        <v>14505815.274881428</v>
      </c>
      <c r="F98" s="895">
        <v>14595178.047819568</v>
      </c>
      <c r="G98" s="895">
        <v>14369441.60187386</v>
      </c>
      <c r="H98" s="895">
        <v>14491798.985807151</v>
      </c>
      <c r="I98" s="895">
        <v>14441016.401214927</v>
      </c>
      <c r="J98" s="895">
        <v>14770727.457328051</v>
      </c>
      <c r="K98" s="895">
        <v>14583356.315303799</v>
      </c>
      <c r="L98" s="895">
        <v>13495746.512849368</v>
      </c>
      <c r="M98" s="895">
        <v>14257572.73053151</v>
      </c>
      <c r="N98" s="895">
        <v>14613652.30513004</v>
      </c>
      <c r="O98" s="895">
        <v>15259114.1290459</v>
      </c>
      <c r="P98" s="895">
        <v>15238179.865932738</v>
      </c>
      <c r="Q98" s="895">
        <v>17308492.278141417</v>
      </c>
      <c r="R98" s="895">
        <v>15521900.943706457</v>
      </c>
      <c r="S98" s="895">
        <v>15426577.987279398</v>
      </c>
      <c r="T98" s="895">
        <v>15513513.225928459</v>
      </c>
      <c r="U98" s="895">
        <v>15406303.67660022</v>
      </c>
      <c r="V98" s="895">
        <v>16113181.8061706</v>
      </c>
      <c r="W98" s="895">
        <v>16492270.957993081</v>
      </c>
      <c r="X98" s="895">
        <v>16088486.277374711</v>
      </c>
      <c r="Y98" s="895">
        <v>16219824.147490967</v>
      </c>
      <c r="Z98" s="895">
        <v>16574552.816450998</v>
      </c>
      <c r="AA98" s="895">
        <v>17070812.697879981</v>
      </c>
      <c r="AB98" s="895">
        <v>16791192.981677312</v>
      </c>
      <c r="AC98" s="895">
        <v>19961403.086277071</v>
      </c>
      <c r="AD98" s="895">
        <v>20796663.479510058</v>
      </c>
      <c r="AE98" s="895">
        <v>21549979.921924017</v>
      </c>
      <c r="AF98" s="895">
        <v>22302120.485664908</v>
      </c>
      <c r="AG98" s="895">
        <v>23473761.34434624</v>
      </c>
      <c r="AH98" s="895">
        <v>25616802.424457323</v>
      </c>
      <c r="AI98" s="895">
        <v>24195569.3337081</v>
      </c>
    </row>
    <row r="99" spans="1:35" ht="15" thickTop="1">
      <c r="A99" s="871"/>
      <c r="B99" s="939"/>
      <c r="C99" s="939"/>
      <c r="D99" s="939"/>
      <c r="E99" s="939"/>
      <c r="F99" s="939"/>
      <c r="G99" s="939"/>
      <c r="H99" s="939"/>
      <c r="I99" s="939"/>
      <c r="J99" s="939"/>
      <c r="K99" s="939"/>
      <c r="L99" s="939"/>
      <c r="M99" s="939"/>
      <c r="N99" s="939"/>
      <c r="O99" s="939"/>
      <c r="P99" s="939"/>
      <c r="Q99" s="939"/>
      <c r="R99" s="939"/>
      <c r="S99" s="939"/>
      <c r="T99" s="939"/>
      <c r="U99" s="939"/>
      <c r="V99" s="939"/>
      <c r="W99" s="939"/>
      <c r="X99" s="939"/>
      <c r="Y99" s="939"/>
      <c r="Z99" s="939"/>
      <c r="AA99" s="939"/>
      <c r="AB99" s="939"/>
      <c r="AC99" s="939"/>
      <c r="AD99" s="939"/>
      <c r="AE99" s="939"/>
      <c r="AF99" s="939"/>
      <c r="AG99" s="939"/>
      <c r="AH99" s="939"/>
      <c r="AI99" s="939"/>
    </row>
    <row r="100" spans="1:35" ht="14.25">
      <c r="A100" s="897" t="s">
        <v>771</v>
      </c>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row>
    <row r="101" spans="1:35" ht="14.25">
      <c r="A101" s="897" t="s">
        <v>781</v>
      </c>
      <c r="N101" s="980"/>
      <c r="O101" s="980"/>
      <c r="P101" s="980"/>
      <c r="Q101" s="980"/>
      <c r="R101" s="980"/>
      <c r="S101" s="980"/>
      <c r="T101" s="980"/>
      <c r="U101" s="980"/>
      <c r="V101" s="980"/>
      <c r="W101" s="980"/>
      <c r="X101" s="980"/>
      <c r="Y101" s="980"/>
      <c r="Z101" s="980"/>
      <c r="AA101" s="980"/>
      <c r="AB101" s="980"/>
      <c r="AC101" s="980"/>
      <c r="AD101" s="980"/>
      <c r="AE101" s="980"/>
      <c r="AF101" s="980"/>
      <c r="AG101" s="980"/>
      <c r="AH101" s="980"/>
      <c r="AI101" s="980"/>
    </row>
    <row r="102" spans="1:35" ht="14.25">
      <c r="A102" s="897" t="s">
        <v>369</v>
      </c>
    </row>
  </sheetData>
  <hyperlinks>
    <hyperlink ref="A1" location="Menu!A1" display="Return to Menu"/>
  </hyperlinks>
  <pageMargins left="0.23622047244094499" right="0.23622047244094499" top="0.74803149606299202" bottom="0.74803149606299202" header="0.31496062992126" footer="0.31496062992126"/>
  <pageSetup paperSize="9" scale="36" firstPageNumber="178" orientation="portrait" useFirstPageNumber="1" r:id="rId1"/>
  <headerFooter alignWithMargins="0"/>
  <colBreaks count="2" manualBreakCount="2">
    <brk id="11" max="101" man="1"/>
    <brk id="21" max="101"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FF0000"/>
  </sheetPr>
  <dimension ref="A1:S18"/>
  <sheetViews>
    <sheetView view="pageBreakPreview" topLeftCell="A7" zoomScale="60" zoomScaleNormal="75" workbookViewId="0">
      <selection activeCell="D18" sqref="D18"/>
    </sheetView>
  </sheetViews>
  <sheetFormatPr defaultRowHeight="12.75"/>
  <cols>
    <col min="1" max="1" width="5.28515625" style="15" customWidth="1"/>
    <col min="2" max="2" width="77" style="15" customWidth="1"/>
    <col min="3" max="13" width="26.85546875" style="15" bestFit="1" customWidth="1"/>
    <col min="14" max="14" width="32.28515625" style="15" bestFit="1" customWidth="1"/>
    <col min="15" max="16384" width="9.140625" style="15"/>
  </cols>
  <sheetData>
    <row r="1" spans="1:19" s="51" customFormat="1" ht="45" customHeight="1">
      <c r="B1" s="3318" t="s">
        <v>98</v>
      </c>
      <c r="C1" s="3318"/>
      <c r="D1" s="3318"/>
      <c r="E1" s="3318"/>
      <c r="F1" s="3318"/>
      <c r="G1" s="3318"/>
      <c r="H1" s="3318"/>
      <c r="I1" s="3318"/>
      <c r="J1" s="3318"/>
      <c r="K1" s="3318"/>
      <c r="L1" s="3318"/>
      <c r="M1" s="3318"/>
      <c r="N1" s="3318"/>
    </row>
    <row r="2" spans="1:19" s="51" customFormat="1" ht="45" customHeight="1">
      <c r="B2" s="3318" t="s">
        <v>99</v>
      </c>
      <c r="C2" s="3318"/>
      <c r="D2" s="3318"/>
      <c r="E2" s="3318"/>
      <c r="F2" s="3318"/>
      <c r="G2" s="3318"/>
      <c r="H2" s="3318"/>
      <c r="I2" s="3318"/>
      <c r="J2" s="3318"/>
      <c r="K2" s="3318"/>
      <c r="L2" s="3318"/>
      <c r="M2" s="3318"/>
      <c r="N2" s="3318"/>
    </row>
    <row r="3" spans="1:19" ht="39.950000000000003" customHeight="1" thickBot="1">
      <c r="B3" s="3321" t="s">
        <v>97</v>
      </c>
      <c r="C3" s="3321"/>
      <c r="D3" s="3321"/>
      <c r="E3" s="3321"/>
      <c r="F3" s="3321"/>
      <c r="G3" s="3321"/>
      <c r="H3" s="3321"/>
      <c r="I3" s="3321"/>
      <c r="J3" s="3321"/>
      <c r="K3" s="3321"/>
      <c r="L3" s="3321"/>
      <c r="M3" s="3321"/>
      <c r="N3" s="3321"/>
    </row>
    <row r="4" spans="1:19" s="50" customFormat="1" ht="39.950000000000003" customHeight="1" thickBot="1">
      <c r="A4" s="56"/>
      <c r="B4" s="57"/>
      <c r="C4" s="3315">
        <v>2007</v>
      </c>
      <c r="D4" s="3316"/>
      <c r="E4" s="3316"/>
      <c r="F4" s="3317"/>
      <c r="G4" s="3315">
        <v>2008</v>
      </c>
      <c r="H4" s="3316"/>
      <c r="I4" s="3316"/>
      <c r="J4" s="3317"/>
      <c r="K4" s="3316">
        <v>2009</v>
      </c>
      <c r="L4" s="3316"/>
      <c r="M4" s="3316"/>
      <c r="N4" s="3316"/>
    </row>
    <row r="5" spans="1:19" s="50" customFormat="1" ht="39.950000000000003" customHeight="1" thickBot="1">
      <c r="A5" s="56"/>
      <c r="B5" s="58" t="s">
        <v>4</v>
      </c>
      <c r="C5" s="82" t="s">
        <v>0</v>
      </c>
      <c r="D5" s="83" t="s">
        <v>1</v>
      </c>
      <c r="E5" s="83" t="s">
        <v>2</v>
      </c>
      <c r="F5" s="84" t="s">
        <v>3</v>
      </c>
      <c r="G5" s="82" t="s">
        <v>0</v>
      </c>
      <c r="H5" s="83" t="s">
        <v>1</v>
      </c>
      <c r="I5" s="83" t="s">
        <v>2</v>
      </c>
      <c r="J5" s="84" t="s">
        <v>3</v>
      </c>
      <c r="K5" s="85" t="s">
        <v>0</v>
      </c>
      <c r="L5" s="85" t="s">
        <v>1</v>
      </c>
      <c r="M5" s="85" t="s">
        <v>2</v>
      </c>
      <c r="N5" s="52" t="s">
        <v>3</v>
      </c>
    </row>
    <row r="6" spans="1:19" s="48" customFormat="1" ht="60" customHeight="1">
      <c r="A6" s="49"/>
      <c r="B6" s="59" t="s">
        <v>95</v>
      </c>
      <c r="C6" s="65">
        <v>12027</v>
      </c>
      <c r="D6" s="66">
        <v>13677.9</v>
      </c>
      <c r="E6" s="66">
        <v>14248.5</v>
      </c>
      <c r="F6" s="67">
        <v>13382.8</v>
      </c>
      <c r="G6" s="65">
        <v>15008.1</v>
      </c>
      <c r="H6" s="66">
        <v>14336.9</v>
      </c>
      <c r="I6" s="66">
        <v>13817.4</v>
      </c>
      <c r="J6" s="67">
        <v>11446.2</v>
      </c>
      <c r="K6" s="66">
        <v>14563.1</v>
      </c>
      <c r="L6" s="66">
        <v>12781.9</v>
      </c>
      <c r="M6" s="66">
        <v>13651.8</v>
      </c>
      <c r="N6" s="68">
        <v>12054.3</v>
      </c>
      <c r="O6" s="38"/>
      <c r="P6" s="38"/>
      <c r="Q6" s="38"/>
      <c r="R6" s="38"/>
      <c r="S6" s="47"/>
    </row>
    <row r="7" spans="1:19" s="48" customFormat="1" ht="60" customHeight="1">
      <c r="A7" s="49"/>
      <c r="B7" s="59" t="s">
        <v>96</v>
      </c>
      <c r="C7" s="65" t="s">
        <v>100</v>
      </c>
      <c r="D7" s="66" t="s">
        <v>100</v>
      </c>
      <c r="E7" s="66" t="s">
        <v>100</v>
      </c>
      <c r="F7" s="67" t="s">
        <v>100</v>
      </c>
      <c r="G7" s="65">
        <v>9243.7221199999985</v>
      </c>
      <c r="H7" s="66">
        <v>9844.5186099999992</v>
      </c>
      <c r="I7" s="66">
        <v>11083.28197</v>
      </c>
      <c r="J7" s="67">
        <v>11299.592839999999</v>
      </c>
      <c r="K7" s="66">
        <v>11777.173150000001</v>
      </c>
      <c r="L7" s="66">
        <v>12647.56724</v>
      </c>
      <c r="M7" s="66">
        <v>15894.97849</v>
      </c>
      <c r="N7" s="66">
        <v>15075.977949999999</v>
      </c>
      <c r="O7" s="49"/>
      <c r="P7" s="49"/>
      <c r="Q7" s="49"/>
    </row>
    <row r="8" spans="1:19" s="48" customFormat="1" ht="60" customHeight="1">
      <c r="A8" s="49"/>
      <c r="B8" s="59" t="s">
        <v>102</v>
      </c>
      <c r="C8" s="65" t="s">
        <v>100</v>
      </c>
      <c r="D8" s="66" t="s">
        <v>100</v>
      </c>
      <c r="E8" s="66" t="s">
        <v>100</v>
      </c>
      <c r="F8" s="67" t="s">
        <v>100</v>
      </c>
      <c r="G8" s="65" t="s">
        <v>100</v>
      </c>
      <c r="H8" s="66" t="s">
        <v>100</v>
      </c>
      <c r="I8" s="66" t="s">
        <v>100</v>
      </c>
      <c r="J8" s="67" t="s">
        <v>100</v>
      </c>
      <c r="K8" s="65" t="s">
        <v>100</v>
      </c>
      <c r="L8" s="66" t="s">
        <v>100</v>
      </c>
      <c r="M8" s="66" t="s">
        <v>100</v>
      </c>
      <c r="N8" s="66" t="s">
        <v>100</v>
      </c>
      <c r="O8" s="46"/>
      <c r="P8" s="46"/>
      <c r="Q8" s="46"/>
    </row>
    <row r="9" spans="1:19" s="48" customFormat="1" ht="60" customHeight="1">
      <c r="A9" s="49"/>
      <c r="B9" s="59" t="s">
        <v>103</v>
      </c>
      <c r="C9" s="65" t="s">
        <v>100</v>
      </c>
      <c r="D9" s="66" t="s">
        <v>100</v>
      </c>
      <c r="E9" s="66" t="s">
        <v>100</v>
      </c>
      <c r="F9" s="67" t="s">
        <v>100</v>
      </c>
      <c r="G9" s="65">
        <v>5815.25</v>
      </c>
      <c r="H9" s="66">
        <v>5980.74</v>
      </c>
      <c r="I9" s="66">
        <v>7249.52</v>
      </c>
      <c r="J9" s="67">
        <v>8648.2900000000009</v>
      </c>
      <c r="K9" s="66">
        <v>8796.99</v>
      </c>
      <c r="L9" s="66">
        <v>8352.6299999999992</v>
      </c>
      <c r="M9" s="66">
        <v>4177.3999999999996</v>
      </c>
      <c r="N9" s="66">
        <v>4602.2299999999996</v>
      </c>
      <c r="O9" s="49"/>
      <c r="P9" s="49"/>
      <c r="Q9" s="49"/>
    </row>
    <row r="10" spans="1:19" s="48" customFormat="1" ht="60" customHeight="1" thickBot="1">
      <c r="A10" s="49"/>
      <c r="B10" s="60" t="s">
        <v>101</v>
      </c>
      <c r="C10" s="69" t="s">
        <v>100</v>
      </c>
      <c r="D10" s="70" t="s">
        <v>100</v>
      </c>
      <c r="E10" s="70" t="s">
        <v>100</v>
      </c>
      <c r="F10" s="71" t="s">
        <v>100</v>
      </c>
      <c r="G10" s="69">
        <v>73042.100000000006</v>
      </c>
      <c r="H10" s="70">
        <v>82722.399999999994</v>
      </c>
      <c r="I10" s="70">
        <v>97150</v>
      </c>
      <c r="J10" s="71">
        <v>98398.8</v>
      </c>
      <c r="K10" s="70">
        <v>116236.4</v>
      </c>
      <c r="L10" s="70">
        <v>112500.4</v>
      </c>
      <c r="M10" s="70">
        <v>121431.6</v>
      </c>
      <c r="N10" s="70">
        <v>118586.9</v>
      </c>
      <c r="O10" s="49"/>
      <c r="P10" s="49"/>
      <c r="Q10" s="49"/>
    </row>
    <row r="11" spans="1:19" ht="33.75" thickBot="1">
      <c r="A11" s="14"/>
      <c r="B11" s="54"/>
      <c r="C11" s="72"/>
      <c r="D11" s="72"/>
      <c r="E11" s="72"/>
      <c r="F11" s="72"/>
      <c r="G11" s="64"/>
      <c r="H11" s="64"/>
      <c r="I11" s="64"/>
      <c r="J11" s="64"/>
      <c r="K11" s="64"/>
      <c r="L11" s="64"/>
      <c r="M11" s="64"/>
      <c r="N11" s="73"/>
    </row>
    <row r="12" spans="1:19" ht="33.75" thickBot="1">
      <c r="A12" s="14"/>
      <c r="B12" s="55"/>
      <c r="C12" s="3314">
        <v>2010</v>
      </c>
      <c r="D12" s="3314"/>
      <c r="E12" s="3314"/>
      <c r="F12" s="3320"/>
      <c r="G12" s="3314">
        <v>2011</v>
      </c>
      <c r="H12" s="3314"/>
      <c r="I12" s="3314"/>
      <c r="J12" s="3314"/>
      <c r="K12" s="3319">
        <v>2012</v>
      </c>
      <c r="L12" s="3314"/>
      <c r="M12" s="3314"/>
      <c r="N12" s="3320"/>
    </row>
    <row r="13" spans="1:19" ht="33.75" thickBot="1">
      <c r="A13" s="14"/>
      <c r="B13" s="53" t="s">
        <v>4</v>
      </c>
      <c r="C13" s="74" t="s">
        <v>0</v>
      </c>
      <c r="D13" s="75" t="s">
        <v>1</v>
      </c>
      <c r="E13" s="75" t="s">
        <v>2</v>
      </c>
      <c r="F13" s="76" t="s">
        <v>3</v>
      </c>
      <c r="G13" s="74" t="s">
        <v>0</v>
      </c>
      <c r="H13" s="75" t="s">
        <v>1</v>
      </c>
      <c r="I13" s="75" t="s">
        <v>2</v>
      </c>
      <c r="J13" s="77" t="s">
        <v>3</v>
      </c>
      <c r="K13" s="78" t="s">
        <v>0</v>
      </c>
      <c r="L13" s="74" t="s">
        <v>1</v>
      </c>
      <c r="M13" s="79" t="s">
        <v>2</v>
      </c>
      <c r="N13" s="79" t="s">
        <v>3</v>
      </c>
    </row>
    <row r="14" spans="1:19" ht="60" customHeight="1">
      <c r="A14" s="14"/>
      <c r="B14" s="62" t="s">
        <v>95</v>
      </c>
      <c r="C14" s="68">
        <v>11870.7</v>
      </c>
      <c r="D14" s="68">
        <v>10812.7</v>
      </c>
      <c r="E14" s="68">
        <v>21675.5</v>
      </c>
      <c r="F14" s="80">
        <v>10976.3</v>
      </c>
      <c r="G14" s="68">
        <v>9634</v>
      </c>
      <c r="H14" s="68">
        <v>10816.1</v>
      </c>
      <c r="I14" s="68">
        <v>21034.3</v>
      </c>
      <c r="J14" s="68">
        <v>12682</v>
      </c>
      <c r="K14" s="81">
        <v>20331.400000000001</v>
      </c>
      <c r="L14" s="68">
        <v>9480.7000000000007</v>
      </c>
      <c r="M14" s="68">
        <v>9620.9</v>
      </c>
      <c r="N14" s="113">
        <v>9013.9</v>
      </c>
    </row>
    <row r="15" spans="1:19" ht="60" customHeight="1">
      <c r="A15" s="14"/>
      <c r="B15" s="63" t="s">
        <v>96</v>
      </c>
      <c r="C15" s="66">
        <v>19074.96026</v>
      </c>
      <c r="D15" s="66">
        <v>20461.949339999999</v>
      </c>
      <c r="E15" s="66">
        <v>25944.7</v>
      </c>
      <c r="F15" s="67">
        <v>36377.22913</v>
      </c>
      <c r="G15" s="66">
        <v>42944.722479999997</v>
      </c>
      <c r="H15" s="66">
        <v>46577.623869999996</v>
      </c>
      <c r="I15" s="66">
        <v>59264.9</v>
      </c>
      <c r="J15" s="66">
        <v>67238.2</v>
      </c>
      <c r="K15" s="65">
        <v>67657.3</v>
      </c>
      <c r="L15" s="66">
        <v>70669.399999999994</v>
      </c>
      <c r="M15" s="66">
        <v>75549.5</v>
      </c>
      <c r="N15" s="114">
        <v>86787.199999999997</v>
      </c>
    </row>
    <row r="16" spans="1:19" ht="60" customHeight="1">
      <c r="A16" s="14"/>
      <c r="B16" s="61" t="s">
        <v>102</v>
      </c>
      <c r="C16" s="66">
        <v>81.599999999999994</v>
      </c>
      <c r="D16" s="66">
        <v>75.7</v>
      </c>
      <c r="E16" s="66">
        <v>2998.2</v>
      </c>
      <c r="F16" s="67">
        <v>3043.6</v>
      </c>
      <c r="G16" s="66">
        <v>2984.5</v>
      </c>
      <c r="H16" s="66">
        <v>3449</v>
      </c>
      <c r="I16" s="66">
        <v>6293.1</v>
      </c>
      <c r="J16" s="66">
        <v>5780</v>
      </c>
      <c r="K16" s="65">
        <v>5477.9</v>
      </c>
      <c r="L16" s="66">
        <v>3647.4</v>
      </c>
      <c r="M16" s="66">
        <v>12452.1</v>
      </c>
      <c r="N16" s="115">
        <v>12789.6</v>
      </c>
    </row>
    <row r="17" spans="1:14" ht="60" customHeight="1">
      <c r="A17" s="14"/>
      <c r="B17" s="59" t="s">
        <v>103</v>
      </c>
      <c r="C17" s="65">
        <v>6139.98</v>
      </c>
      <c r="D17" s="66">
        <v>5739.65</v>
      </c>
      <c r="E17" s="66">
        <v>6500.09</v>
      </c>
      <c r="F17" s="67">
        <v>7636.79</v>
      </c>
      <c r="G17" s="66">
        <v>8445.2999999999993</v>
      </c>
      <c r="H17" s="66">
        <v>10638.9</v>
      </c>
      <c r="I17" s="66">
        <v>11107.8</v>
      </c>
      <c r="J17" s="67">
        <v>13291.3</v>
      </c>
      <c r="K17" s="65">
        <v>15679</v>
      </c>
      <c r="L17" s="66">
        <v>16878.557000000001</v>
      </c>
      <c r="M17" s="66">
        <v>17102.137999999999</v>
      </c>
      <c r="N17" s="116">
        <v>18110.400000000001</v>
      </c>
    </row>
    <row r="18" spans="1:14" ht="60" customHeight="1" thickBot="1">
      <c r="A18" s="14"/>
      <c r="B18" s="60" t="s">
        <v>101</v>
      </c>
      <c r="C18" s="69">
        <v>120863.5</v>
      </c>
      <c r="D18" s="70">
        <v>124317.79999999999</v>
      </c>
      <c r="E18" s="70">
        <v>127927</v>
      </c>
      <c r="F18" s="71">
        <v>132876.1</v>
      </c>
      <c r="G18" s="70">
        <v>130725.13</v>
      </c>
      <c r="H18" s="70">
        <v>135656.75</v>
      </c>
      <c r="I18" s="70">
        <v>126596.9</v>
      </c>
      <c r="J18" s="71">
        <v>122812.79999999999</v>
      </c>
      <c r="K18" s="69">
        <v>123801.4</v>
      </c>
      <c r="L18" s="70">
        <v>138685.1</v>
      </c>
      <c r="M18" s="70">
        <v>133209.72200000001</v>
      </c>
      <c r="N18" s="117">
        <v>120905.4</v>
      </c>
    </row>
  </sheetData>
  <mergeCells count="9">
    <mergeCell ref="G12:J12"/>
    <mergeCell ref="C4:F4"/>
    <mergeCell ref="B2:N2"/>
    <mergeCell ref="B1:N1"/>
    <mergeCell ref="K12:N12"/>
    <mergeCell ref="B3:N3"/>
    <mergeCell ref="G4:J4"/>
    <mergeCell ref="K4:N4"/>
    <mergeCell ref="C12:F12"/>
  </mergeCells>
  <pageMargins left="0" right="0" top="1" bottom="0.5" header="0" footer="0.25"/>
  <pageSetup scale="33" orientation="landscape" horizontalDpi="300" verticalDpi="300"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Y45"/>
  <sheetViews>
    <sheetView view="pageBreakPreview" zoomScale="40" zoomScaleNormal="75" zoomScaleSheetLayoutView="40" workbookViewId="0">
      <selection activeCell="G31" sqref="G31"/>
    </sheetView>
  </sheetViews>
  <sheetFormatPr defaultRowHeight="12.75"/>
  <cols>
    <col min="1" max="1" width="107.42578125" customWidth="1"/>
    <col min="2" max="2" width="37.28515625" bestFit="1" customWidth="1"/>
    <col min="3" max="4" width="41.5703125" bestFit="1" customWidth="1"/>
    <col min="5" max="5" width="37.28515625" bestFit="1" customWidth="1"/>
    <col min="6" max="6" width="41.5703125" bestFit="1" customWidth="1"/>
    <col min="7" max="9" width="37.28515625" bestFit="1" customWidth="1"/>
    <col min="10" max="10" width="25.140625" customWidth="1"/>
    <col min="11" max="11" width="24.85546875" bestFit="1" customWidth="1"/>
    <col min="12" max="12" width="24.85546875" customWidth="1"/>
    <col min="13" max="13" width="25.140625" customWidth="1"/>
    <col min="14" max="14" width="24.85546875" bestFit="1" customWidth="1"/>
    <col min="15" max="15" width="24.85546875" customWidth="1"/>
    <col min="16" max="16" width="25.140625" customWidth="1"/>
    <col min="17" max="17" width="24.85546875" bestFit="1" customWidth="1"/>
    <col min="18" max="18" width="24.85546875" customWidth="1"/>
    <col min="19" max="19" width="25.140625" customWidth="1"/>
    <col min="20" max="20" width="24.85546875" bestFit="1" customWidth="1"/>
    <col min="21" max="21" width="24.85546875" customWidth="1"/>
    <col min="22" max="22" width="25.140625" customWidth="1"/>
    <col min="23" max="23" width="24.85546875" bestFit="1" customWidth="1"/>
    <col min="24" max="24" width="24.85546875" customWidth="1"/>
    <col min="25" max="25" width="25.140625" customWidth="1"/>
  </cols>
  <sheetData>
    <row r="1" spans="1:25" ht="200.25" customHeight="1" thickBot="1">
      <c r="A1" s="269" t="s">
        <v>214</v>
      </c>
      <c r="B1" s="270"/>
      <c r="C1" s="270"/>
      <c r="D1" s="270"/>
      <c r="E1" s="270"/>
      <c r="F1" s="270"/>
      <c r="G1" s="270"/>
      <c r="H1" s="270"/>
      <c r="I1" s="270"/>
    </row>
    <row r="2" spans="1:25" ht="51.75" thickBot="1">
      <c r="A2" s="3322" t="s">
        <v>4</v>
      </c>
      <c r="B2" s="3327">
        <v>2008</v>
      </c>
      <c r="C2" s="3328"/>
      <c r="D2" s="3328"/>
      <c r="E2" s="3329"/>
      <c r="F2" s="3324">
        <v>2009</v>
      </c>
      <c r="G2" s="3325"/>
      <c r="H2" s="3325"/>
      <c r="I2" s="3326"/>
    </row>
    <row r="3" spans="1:25" ht="51.75" thickBot="1">
      <c r="A3" s="3323"/>
      <c r="B3" s="569" t="s">
        <v>0</v>
      </c>
      <c r="C3" s="570" t="s">
        <v>1</v>
      </c>
      <c r="D3" s="570" t="s">
        <v>2</v>
      </c>
      <c r="E3" s="571" t="s">
        <v>3</v>
      </c>
      <c r="F3" s="569" t="s">
        <v>0</v>
      </c>
      <c r="G3" s="570" t="s">
        <v>1</v>
      </c>
      <c r="H3" s="570" t="s">
        <v>2</v>
      </c>
      <c r="I3" s="571" t="s">
        <v>3</v>
      </c>
      <c r="J3" s="2"/>
      <c r="K3" s="2"/>
      <c r="L3" s="2"/>
      <c r="M3" s="2"/>
      <c r="N3" s="2"/>
      <c r="O3" s="2"/>
      <c r="P3" s="2"/>
      <c r="Q3" s="2"/>
      <c r="R3" s="2"/>
      <c r="S3" s="2"/>
      <c r="T3" s="2"/>
      <c r="U3" s="2"/>
      <c r="V3" s="2"/>
      <c r="W3" s="2"/>
      <c r="X3" s="2"/>
      <c r="Y3" s="2"/>
    </row>
    <row r="4" spans="1:25" ht="53.25" customHeight="1">
      <c r="A4" s="271" t="s">
        <v>9</v>
      </c>
      <c r="B4" s="272">
        <v>26322.724999999999</v>
      </c>
      <c r="C4" s="273">
        <v>37077.898000000001</v>
      </c>
      <c r="D4" s="273">
        <v>43889.179999999993</v>
      </c>
      <c r="E4" s="274">
        <v>50048.36</v>
      </c>
      <c r="F4" s="272">
        <v>56162.9</v>
      </c>
      <c r="G4" s="273">
        <v>62388.5</v>
      </c>
      <c r="H4" s="273">
        <v>66213.2</v>
      </c>
      <c r="I4" s="274">
        <v>63572.5</v>
      </c>
      <c r="J4" s="3"/>
      <c r="K4" s="3"/>
      <c r="L4" s="3"/>
      <c r="M4" s="3"/>
      <c r="N4" s="3"/>
      <c r="O4" s="3"/>
      <c r="P4" s="3"/>
      <c r="Q4" s="3"/>
      <c r="R4" s="3"/>
      <c r="S4" s="3"/>
      <c r="T4" s="3"/>
      <c r="U4" s="3"/>
      <c r="V4" s="3"/>
      <c r="W4" s="3"/>
      <c r="X4" s="3"/>
      <c r="Y4" s="3"/>
    </row>
    <row r="5" spans="1:25" ht="53.25" customHeight="1">
      <c r="A5" s="275" t="s">
        <v>24</v>
      </c>
      <c r="B5" s="276">
        <v>3270.25</v>
      </c>
      <c r="C5" s="277">
        <v>4541.0730000000003</v>
      </c>
      <c r="D5" s="277">
        <f>2656.18+4439.3</f>
        <v>7095.48</v>
      </c>
      <c r="E5" s="278">
        <v>7295.3</v>
      </c>
      <c r="F5" s="279">
        <f>2111.5+5097.8</f>
        <v>7209.3</v>
      </c>
      <c r="G5" s="280">
        <f>2300.8+5405.8</f>
        <v>7706.6</v>
      </c>
      <c r="H5" s="280">
        <f>2404.8+5618.6</f>
        <v>8023.4000000000005</v>
      </c>
      <c r="I5" s="281">
        <v>7753.6</v>
      </c>
      <c r="J5" s="3"/>
      <c r="K5" s="3"/>
      <c r="L5" s="3"/>
      <c r="M5" s="3"/>
      <c r="N5" s="3"/>
      <c r="O5" s="3"/>
      <c r="P5" s="3"/>
      <c r="Q5" s="3"/>
      <c r="R5" s="3"/>
      <c r="S5" s="3"/>
      <c r="T5" s="3"/>
      <c r="U5" s="3"/>
      <c r="V5" s="3"/>
      <c r="W5" s="3"/>
      <c r="X5" s="3"/>
      <c r="Y5" s="3"/>
    </row>
    <row r="6" spans="1:25" ht="53.25" customHeight="1">
      <c r="A6" s="275" t="s">
        <v>25</v>
      </c>
      <c r="B6" s="276">
        <v>23052.474999999999</v>
      </c>
      <c r="C6" s="277">
        <v>32536.825000000001</v>
      </c>
      <c r="D6" s="277">
        <v>36793.699999999997</v>
      </c>
      <c r="E6" s="278">
        <v>42753.06</v>
      </c>
      <c r="F6" s="279">
        <v>48953.599999999999</v>
      </c>
      <c r="G6" s="280">
        <v>54681.9</v>
      </c>
      <c r="H6" s="280">
        <v>58189.8</v>
      </c>
      <c r="I6" s="281">
        <v>55818.9</v>
      </c>
      <c r="J6" s="3"/>
      <c r="K6" s="3"/>
      <c r="L6" s="3"/>
      <c r="M6" s="3"/>
      <c r="N6" s="3"/>
      <c r="O6" s="3"/>
      <c r="P6" s="3"/>
      <c r="Q6" s="3"/>
      <c r="R6" s="3"/>
      <c r="S6" s="3"/>
      <c r="T6" s="3"/>
      <c r="U6" s="3"/>
      <c r="V6" s="3"/>
      <c r="W6" s="3"/>
      <c r="X6" s="3"/>
      <c r="Y6" s="3"/>
    </row>
    <row r="7" spans="1:25" ht="49.5" customHeight="1" thickBot="1">
      <c r="A7" s="282" t="s">
        <v>18</v>
      </c>
      <c r="B7" s="283">
        <v>38838.79</v>
      </c>
      <c r="C7" s="284">
        <v>50275.728999999999</v>
      </c>
      <c r="D7" s="284">
        <v>54431</v>
      </c>
      <c r="E7" s="285">
        <v>61568.2</v>
      </c>
      <c r="F7" s="283">
        <v>67132.2</v>
      </c>
      <c r="G7" s="286">
        <v>72091.8</v>
      </c>
      <c r="H7" s="286">
        <v>73824.2</v>
      </c>
      <c r="I7" s="287">
        <v>72750.600000000006</v>
      </c>
      <c r="J7" s="4"/>
      <c r="K7" s="3"/>
      <c r="L7" s="4"/>
      <c r="M7" s="4"/>
      <c r="N7" s="3"/>
      <c r="O7" s="4"/>
      <c r="P7" s="4"/>
      <c r="Q7" s="3"/>
      <c r="R7" s="4"/>
      <c r="S7" s="4"/>
      <c r="T7" s="3"/>
      <c r="U7" s="4"/>
      <c r="V7" s="4"/>
      <c r="W7" s="3"/>
      <c r="X7" s="4"/>
      <c r="Y7" s="4"/>
    </row>
    <row r="8" spans="1:25" ht="33" customHeight="1" thickBot="1">
      <c r="A8" s="288"/>
      <c r="B8" s="289"/>
      <c r="C8" s="289"/>
      <c r="D8" s="289"/>
      <c r="E8" s="289"/>
      <c r="F8" s="289"/>
      <c r="G8" s="289"/>
      <c r="H8" s="289"/>
      <c r="I8" s="289"/>
    </row>
    <row r="9" spans="1:25" ht="51.75" thickBot="1">
      <c r="A9" s="3322" t="s">
        <v>4</v>
      </c>
      <c r="B9" s="3324">
        <v>2010</v>
      </c>
      <c r="C9" s="3325"/>
      <c r="D9" s="3325"/>
      <c r="E9" s="3326"/>
      <c r="F9" s="3324">
        <v>2011</v>
      </c>
      <c r="G9" s="3325"/>
      <c r="H9" s="3325"/>
      <c r="I9" s="3326"/>
    </row>
    <row r="10" spans="1:25" ht="51.75" thickBot="1">
      <c r="A10" s="3323"/>
      <c r="B10" s="570" t="s">
        <v>0</v>
      </c>
      <c r="C10" s="570" t="s">
        <v>1</v>
      </c>
      <c r="D10" s="570" t="s">
        <v>2</v>
      </c>
      <c r="E10" s="571" t="s">
        <v>3</v>
      </c>
      <c r="F10" s="569" t="s">
        <v>0</v>
      </c>
      <c r="G10" s="570" t="s">
        <v>1</v>
      </c>
      <c r="H10" s="570" t="s">
        <v>2</v>
      </c>
      <c r="I10" s="571" t="s">
        <v>3</v>
      </c>
    </row>
    <row r="11" spans="1:25" ht="53.25" customHeight="1">
      <c r="A11" s="271" t="s">
        <v>9</v>
      </c>
      <c r="B11" s="272">
        <v>63968.99</v>
      </c>
      <c r="C11" s="273">
        <v>65515.7</v>
      </c>
      <c r="D11" s="273">
        <v>70336.399999999994</v>
      </c>
      <c r="E11" s="274">
        <v>61541.680000000008</v>
      </c>
      <c r="F11" s="272">
        <v>71952.600000000006</v>
      </c>
      <c r="G11" s="273">
        <v>79487.899999999994</v>
      </c>
      <c r="H11" s="273">
        <v>57577.100000000006</v>
      </c>
      <c r="I11" s="274">
        <v>59888.100000000006</v>
      </c>
    </row>
    <row r="12" spans="1:25" ht="53.25" customHeight="1">
      <c r="A12" s="275" t="s">
        <v>24</v>
      </c>
      <c r="B12" s="290">
        <f>2043.13+6106.5</f>
        <v>8149.63</v>
      </c>
      <c r="C12" s="280">
        <f>2351.2+5967</f>
        <v>8318.2000000000007</v>
      </c>
      <c r="D12" s="291">
        <v>9202.7999999999993</v>
      </c>
      <c r="E12" s="278">
        <f>2446.64+6227.56</f>
        <v>8674.2000000000007</v>
      </c>
      <c r="F12" s="276">
        <v>9602.6</v>
      </c>
      <c r="G12" s="280">
        <v>11855.5</v>
      </c>
      <c r="H12" s="291">
        <v>8507.2000000000007</v>
      </c>
      <c r="I12" s="278">
        <v>8959.8000000000029</v>
      </c>
    </row>
    <row r="13" spans="1:25" ht="53.25" customHeight="1">
      <c r="A13" s="275" t="s">
        <v>25</v>
      </c>
      <c r="B13" s="290">
        <v>55819.360000000001</v>
      </c>
      <c r="C13" s="280">
        <v>57197.5</v>
      </c>
      <c r="D13" s="291">
        <v>61133.599999999999</v>
      </c>
      <c r="E13" s="292">
        <v>52867.48</v>
      </c>
      <c r="F13" s="276">
        <v>62350</v>
      </c>
      <c r="G13" s="280">
        <v>67632.399999999994</v>
      </c>
      <c r="H13" s="291">
        <v>49069.9</v>
      </c>
      <c r="I13" s="292">
        <v>50928.3</v>
      </c>
    </row>
    <row r="14" spans="1:25" ht="51.75" customHeight="1" thickBot="1">
      <c r="A14" s="282" t="s">
        <v>18</v>
      </c>
      <c r="B14" s="293">
        <v>72795.490000000005</v>
      </c>
      <c r="C14" s="286">
        <v>80676.7</v>
      </c>
      <c r="D14" s="284">
        <v>82831.5</v>
      </c>
      <c r="E14" s="285">
        <v>75739.600000000006</v>
      </c>
      <c r="F14" s="283">
        <v>83973.6</v>
      </c>
      <c r="G14" s="286">
        <v>86044</v>
      </c>
      <c r="H14" s="284">
        <v>57801.3</v>
      </c>
      <c r="I14" s="285">
        <v>59375.9</v>
      </c>
    </row>
    <row r="15" spans="1:25" ht="30" customHeight="1" thickBot="1">
      <c r="A15" s="294"/>
      <c r="B15" s="295"/>
      <c r="C15" s="288"/>
      <c r="D15" s="288"/>
      <c r="E15" s="288"/>
      <c r="F15" s="288"/>
      <c r="G15" s="288"/>
      <c r="H15" s="288"/>
      <c r="I15" s="288"/>
    </row>
    <row r="16" spans="1:25" ht="51.75" thickBot="1">
      <c r="A16" s="3322" t="s">
        <v>4</v>
      </c>
      <c r="B16" s="3324">
        <v>2012</v>
      </c>
      <c r="C16" s="3325"/>
      <c r="D16" s="3325"/>
      <c r="E16" s="3326"/>
      <c r="F16" s="572">
        <v>2013</v>
      </c>
      <c r="G16" s="288"/>
      <c r="H16" s="288"/>
      <c r="I16" s="288"/>
    </row>
    <row r="17" spans="1:9" ht="51.75" thickBot="1">
      <c r="A17" s="3323"/>
      <c r="B17" s="569" t="s">
        <v>0</v>
      </c>
      <c r="C17" s="570" t="s">
        <v>1</v>
      </c>
      <c r="D17" s="570" t="s">
        <v>2</v>
      </c>
      <c r="E17" s="571" t="s">
        <v>3</v>
      </c>
      <c r="F17" s="571" t="s">
        <v>0</v>
      </c>
      <c r="G17" s="288"/>
      <c r="H17" s="288"/>
      <c r="I17" s="288"/>
    </row>
    <row r="18" spans="1:9" ht="51">
      <c r="A18" s="271" t="s">
        <v>9</v>
      </c>
      <c r="B18" s="272">
        <v>87808.2</v>
      </c>
      <c r="C18" s="273">
        <v>103808.40000000001</v>
      </c>
      <c r="D18" s="273">
        <v>102131.6</v>
      </c>
      <c r="E18" s="274">
        <v>94206</v>
      </c>
      <c r="F18" s="274">
        <v>97069.799999999988</v>
      </c>
      <c r="G18" s="288"/>
      <c r="H18" s="288"/>
      <c r="I18" s="288"/>
    </row>
    <row r="19" spans="1:9" ht="51">
      <c r="A19" s="275" t="s">
        <v>24</v>
      </c>
      <c r="B19" s="290">
        <v>15785.5</v>
      </c>
      <c r="C19" s="291">
        <v>17218.8</v>
      </c>
      <c r="D19" s="277">
        <v>16203.5</v>
      </c>
      <c r="E19" s="281">
        <v>14078.3</v>
      </c>
      <c r="F19" s="296">
        <f>8503.8+4667.6</f>
        <v>13171.4</v>
      </c>
      <c r="G19" s="288"/>
      <c r="H19" s="288"/>
      <c r="I19" s="288"/>
    </row>
    <row r="20" spans="1:9" ht="51">
      <c r="A20" s="275" t="s">
        <v>25</v>
      </c>
      <c r="B20" s="290">
        <v>72022.7</v>
      </c>
      <c r="C20" s="291">
        <v>86589.6</v>
      </c>
      <c r="D20" s="291">
        <v>85928.1</v>
      </c>
      <c r="E20" s="281">
        <v>80127.7</v>
      </c>
      <c r="F20" s="296">
        <v>83898.4</v>
      </c>
      <c r="G20" s="288"/>
      <c r="H20" s="288"/>
      <c r="I20" s="288"/>
    </row>
    <row r="21" spans="1:9" ht="61.5" customHeight="1" thickBot="1">
      <c r="A21" s="282" t="s">
        <v>18</v>
      </c>
      <c r="B21" s="293">
        <v>94690.8</v>
      </c>
      <c r="C21" s="284">
        <v>104188.9</v>
      </c>
      <c r="D21" s="284">
        <v>94398.6</v>
      </c>
      <c r="E21" s="287">
        <v>98789.1</v>
      </c>
      <c r="F21" s="285">
        <v>132679.5</v>
      </c>
      <c r="G21" s="288"/>
      <c r="H21" s="288"/>
      <c r="I21" s="288"/>
    </row>
    <row r="22" spans="1:9" ht="49.5">
      <c r="A22" s="297" t="s">
        <v>113</v>
      </c>
      <c r="B22" s="298"/>
      <c r="C22" s="298"/>
      <c r="D22" s="298"/>
      <c r="E22" s="298"/>
      <c r="F22" s="298"/>
      <c r="G22" s="298"/>
      <c r="H22" s="298"/>
      <c r="I22" s="298"/>
    </row>
    <row r="23" spans="1:9" ht="30" customHeight="1">
      <c r="A23" s="5"/>
    </row>
    <row r="24" spans="1:9" ht="20.100000000000001" customHeight="1">
      <c r="A24" s="6"/>
    </row>
    <row r="25" spans="1:9" ht="20.100000000000001" customHeight="1">
      <c r="A25" s="6"/>
    </row>
    <row r="26" spans="1:9" ht="20.100000000000001" customHeight="1">
      <c r="A26" s="7"/>
      <c r="B26" s="8"/>
    </row>
    <row r="27" spans="1:9" ht="20.100000000000001" customHeight="1">
      <c r="A27" s="9"/>
    </row>
    <row r="28" spans="1:9" ht="20.100000000000001" customHeight="1">
      <c r="A28" s="9"/>
    </row>
    <row r="29" spans="1:9" ht="20.100000000000001" customHeight="1">
      <c r="A29" s="9"/>
    </row>
    <row r="30" spans="1:9" ht="20.100000000000001" customHeight="1">
      <c r="A30" s="9"/>
    </row>
    <row r="31" spans="1:9" ht="20.100000000000001" customHeight="1">
      <c r="A31" s="9"/>
      <c r="B31" s="10"/>
    </row>
    <row r="32" spans="1:9" ht="20.100000000000001" customHeight="1">
      <c r="A32" s="11"/>
    </row>
    <row r="33" spans="1:1" ht="20.100000000000001" customHeight="1">
      <c r="A33" s="11"/>
    </row>
    <row r="34" spans="1:1" ht="20.100000000000001" customHeight="1">
      <c r="A34" s="11"/>
    </row>
    <row r="35" spans="1:1" ht="20.100000000000001" customHeight="1">
      <c r="A35" s="12"/>
    </row>
    <row r="36" spans="1:1" ht="20.100000000000001" customHeight="1">
      <c r="A36" s="9"/>
    </row>
    <row r="37" spans="1:1" ht="20.100000000000001" customHeight="1">
      <c r="A37" s="9"/>
    </row>
    <row r="38" spans="1:1" ht="20.100000000000001" customHeight="1">
      <c r="A38" s="9"/>
    </row>
    <row r="39" spans="1:1" ht="20.100000000000001" customHeight="1">
      <c r="A39" s="9"/>
    </row>
    <row r="40" spans="1:1" ht="20.100000000000001" customHeight="1">
      <c r="A40" s="13"/>
    </row>
    <row r="41" spans="1:1" ht="20.100000000000001" customHeight="1">
      <c r="A41" s="13"/>
    </row>
    <row r="42" spans="1:1" ht="20.100000000000001" customHeight="1">
      <c r="A42" s="13"/>
    </row>
    <row r="43" spans="1:1" ht="20.100000000000001" customHeight="1">
      <c r="A43" s="6"/>
    </row>
    <row r="44" spans="1:1">
      <c r="A44" s="1"/>
    </row>
    <row r="45" spans="1:1">
      <c r="A45" s="1"/>
    </row>
  </sheetData>
  <mergeCells count="8">
    <mergeCell ref="A16:A17"/>
    <mergeCell ref="B16:E16"/>
    <mergeCell ref="A2:A3"/>
    <mergeCell ref="B2:E2"/>
    <mergeCell ref="F2:I2"/>
    <mergeCell ref="A9:A10"/>
    <mergeCell ref="B9:E9"/>
    <mergeCell ref="F9:I9"/>
  </mergeCells>
  <pageMargins left="0" right="0" top="1" bottom="1" header="0.5" footer="0.5"/>
  <pageSetup scale="32" orientation="landscape" horizontalDpi="300" verticalDpi="300"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workbookViewId="0"/>
  </sheetViews>
  <sheetFormatPr defaultRowHeight="12.7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CJ107"/>
  <sheetViews>
    <sheetView view="pageBreakPreview" zoomScaleSheetLayoutView="100" workbookViewId="0">
      <pane xSplit="1" ySplit="3" topLeftCell="CF90" activePane="bottomRight" state="frozen"/>
      <selection activeCell="B12" sqref="B12"/>
      <selection pane="topRight" activeCell="B12" sqref="B12"/>
      <selection pane="bottomLeft" activeCell="B12" sqref="B12"/>
      <selection pane="bottomRight"/>
    </sheetView>
  </sheetViews>
  <sheetFormatPr defaultColWidth="15.5703125" defaultRowHeight="15.75"/>
  <cols>
    <col min="1" max="1" width="54.140625" style="896" customWidth="1"/>
    <col min="2" max="7" width="14.42578125" style="871" customWidth="1"/>
    <col min="8" max="74" width="15.7109375" style="871" customWidth="1"/>
    <col min="75" max="87" width="17.28515625" style="871" bestFit="1" customWidth="1"/>
    <col min="88" max="88" width="16" style="871" bestFit="1" customWidth="1"/>
    <col min="89" max="142" width="9.140625" style="871" customWidth="1"/>
    <col min="143" max="143" width="54.28515625" style="871" customWidth="1"/>
    <col min="144" max="154" width="14.28515625" style="871" customWidth="1"/>
    <col min="155" max="155" width="15.5703125" style="871" customWidth="1"/>
    <col min="156" max="156" width="14.28515625" style="871" customWidth="1"/>
    <col min="157" max="159" width="15.5703125" style="871" customWidth="1"/>
    <col min="160" max="184" width="14.28515625" style="871" customWidth="1"/>
    <col min="185" max="247" width="15.5703125" style="871"/>
    <col min="248" max="248" width="44" style="871" customWidth="1"/>
    <col min="249" max="254" width="14.42578125" style="871" customWidth="1"/>
    <col min="255" max="332" width="15.7109375" style="871" customWidth="1"/>
    <col min="333" max="398" width="9.140625" style="871" customWidth="1"/>
    <col min="399" max="399" width="54.28515625" style="871" customWidth="1"/>
    <col min="400" max="410" width="14.28515625" style="871" customWidth="1"/>
    <col min="411" max="411" width="15.5703125" style="871" customWidth="1"/>
    <col min="412" max="412" width="14.28515625" style="871" customWidth="1"/>
    <col min="413" max="415" width="15.5703125" style="871" customWidth="1"/>
    <col min="416" max="440" width="14.28515625" style="871" customWidth="1"/>
    <col min="441" max="503" width="15.5703125" style="871"/>
    <col min="504" max="504" width="44" style="871" customWidth="1"/>
    <col min="505" max="510" width="14.42578125" style="871" customWidth="1"/>
    <col min="511" max="588" width="15.7109375" style="871" customWidth="1"/>
    <col min="589" max="654" width="9.140625" style="871" customWidth="1"/>
    <col min="655" max="655" width="54.28515625" style="871" customWidth="1"/>
    <col min="656" max="666" width="14.28515625" style="871" customWidth="1"/>
    <col min="667" max="667" width="15.5703125" style="871" customWidth="1"/>
    <col min="668" max="668" width="14.28515625" style="871" customWidth="1"/>
    <col min="669" max="671" width="15.5703125" style="871" customWidth="1"/>
    <col min="672" max="696" width="14.28515625" style="871" customWidth="1"/>
    <col min="697" max="759" width="15.5703125" style="871"/>
    <col min="760" max="760" width="44" style="871" customWidth="1"/>
    <col min="761" max="766" width="14.42578125" style="871" customWidth="1"/>
    <col min="767" max="844" width="15.7109375" style="871" customWidth="1"/>
    <col min="845" max="910" width="9.140625" style="871" customWidth="1"/>
    <col min="911" max="911" width="54.28515625" style="871" customWidth="1"/>
    <col min="912" max="922" width="14.28515625" style="871" customWidth="1"/>
    <col min="923" max="923" width="15.5703125" style="871" customWidth="1"/>
    <col min="924" max="924" width="14.28515625" style="871" customWidth="1"/>
    <col min="925" max="927" width="15.5703125" style="871" customWidth="1"/>
    <col min="928" max="952" width="14.28515625" style="871" customWidth="1"/>
    <col min="953" max="1015" width="15.5703125" style="871"/>
    <col min="1016" max="1016" width="44" style="871" customWidth="1"/>
    <col min="1017" max="1022" width="14.42578125" style="871" customWidth="1"/>
    <col min="1023" max="1100" width="15.7109375" style="871" customWidth="1"/>
    <col min="1101" max="1166" width="9.140625" style="871" customWidth="1"/>
    <col min="1167" max="1167" width="54.28515625" style="871" customWidth="1"/>
    <col min="1168" max="1178" width="14.28515625" style="871" customWidth="1"/>
    <col min="1179" max="1179" width="15.5703125" style="871" customWidth="1"/>
    <col min="1180" max="1180" width="14.28515625" style="871" customWidth="1"/>
    <col min="1181" max="1183" width="15.5703125" style="871" customWidth="1"/>
    <col min="1184" max="1208" width="14.28515625" style="871" customWidth="1"/>
    <col min="1209" max="1271" width="15.5703125" style="871"/>
    <col min="1272" max="1272" width="44" style="871" customWidth="1"/>
    <col min="1273" max="1278" width="14.42578125" style="871" customWidth="1"/>
    <col min="1279" max="1356" width="15.7109375" style="871" customWidth="1"/>
    <col min="1357" max="1422" width="9.140625" style="871" customWidth="1"/>
    <col min="1423" max="1423" width="54.28515625" style="871" customWidth="1"/>
    <col min="1424" max="1434" width="14.28515625" style="871" customWidth="1"/>
    <col min="1435" max="1435" width="15.5703125" style="871" customWidth="1"/>
    <col min="1436" max="1436" width="14.28515625" style="871" customWidth="1"/>
    <col min="1437" max="1439" width="15.5703125" style="871" customWidth="1"/>
    <col min="1440" max="1464" width="14.28515625" style="871" customWidth="1"/>
    <col min="1465" max="1527" width="15.5703125" style="871"/>
    <col min="1528" max="1528" width="44" style="871" customWidth="1"/>
    <col min="1529" max="1534" width="14.42578125" style="871" customWidth="1"/>
    <col min="1535" max="1612" width="15.7109375" style="871" customWidth="1"/>
    <col min="1613" max="1678" width="9.140625" style="871" customWidth="1"/>
    <col min="1679" max="1679" width="54.28515625" style="871" customWidth="1"/>
    <col min="1680" max="1690" width="14.28515625" style="871" customWidth="1"/>
    <col min="1691" max="1691" width="15.5703125" style="871" customWidth="1"/>
    <col min="1692" max="1692" width="14.28515625" style="871" customWidth="1"/>
    <col min="1693" max="1695" width="15.5703125" style="871" customWidth="1"/>
    <col min="1696" max="1720" width="14.28515625" style="871" customWidth="1"/>
    <col min="1721" max="1783" width="15.5703125" style="871"/>
    <col min="1784" max="1784" width="44" style="871" customWidth="1"/>
    <col min="1785" max="1790" width="14.42578125" style="871" customWidth="1"/>
    <col min="1791" max="1868" width="15.7109375" style="871" customWidth="1"/>
    <col min="1869" max="1934" width="9.140625" style="871" customWidth="1"/>
    <col min="1935" max="1935" width="54.28515625" style="871" customWidth="1"/>
    <col min="1936" max="1946" width="14.28515625" style="871" customWidth="1"/>
    <col min="1947" max="1947" width="15.5703125" style="871" customWidth="1"/>
    <col min="1948" max="1948" width="14.28515625" style="871" customWidth="1"/>
    <col min="1949" max="1951" width="15.5703125" style="871" customWidth="1"/>
    <col min="1952" max="1976" width="14.28515625" style="871" customWidth="1"/>
    <col min="1977" max="2039" width="15.5703125" style="871"/>
    <col min="2040" max="2040" width="44" style="871" customWidth="1"/>
    <col min="2041" max="2046" width="14.42578125" style="871" customWidth="1"/>
    <col min="2047" max="2124" width="15.7109375" style="871" customWidth="1"/>
    <col min="2125" max="2190" width="9.140625" style="871" customWidth="1"/>
    <col min="2191" max="2191" width="54.28515625" style="871" customWidth="1"/>
    <col min="2192" max="2202" width="14.28515625" style="871" customWidth="1"/>
    <col min="2203" max="2203" width="15.5703125" style="871" customWidth="1"/>
    <col min="2204" max="2204" width="14.28515625" style="871" customWidth="1"/>
    <col min="2205" max="2207" width="15.5703125" style="871" customWidth="1"/>
    <col min="2208" max="2232" width="14.28515625" style="871" customWidth="1"/>
    <col min="2233" max="2295" width="15.5703125" style="871"/>
    <col min="2296" max="2296" width="44" style="871" customWidth="1"/>
    <col min="2297" max="2302" width="14.42578125" style="871" customWidth="1"/>
    <col min="2303" max="2380" width="15.7109375" style="871" customWidth="1"/>
    <col min="2381" max="2446" width="9.140625" style="871" customWidth="1"/>
    <col min="2447" max="2447" width="54.28515625" style="871" customWidth="1"/>
    <col min="2448" max="2458" width="14.28515625" style="871" customWidth="1"/>
    <col min="2459" max="2459" width="15.5703125" style="871" customWidth="1"/>
    <col min="2460" max="2460" width="14.28515625" style="871" customWidth="1"/>
    <col min="2461" max="2463" width="15.5703125" style="871" customWidth="1"/>
    <col min="2464" max="2488" width="14.28515625" style="871" customWidth="1"/>
    <col min="2489" max="2551" width="15.5703125" style="871"/>
    <col min="2552" max="2552" width="44" style="871" customWidth="1"/>
    <col min="2553" max="2558" width="14.42578125" style="871" customWidth="1"/>
    <col min="2559" max="2636" width="15.7109375" style="871" customWidth="1"/>
    <col min="2637" max="2702" width="9.140625" style="871" customWidth="1"/>
    <col min="2703" max="2703" width="54.28515625" style="871" customWidth="1"/>
    <col min="2704" max="2714" width="14.28515625" style="871" customWidth="1"/>
    <col min="2715" max="2715" width="15.5703125" style="871" customWidth="1"/>
    <col min="2716" max="2716" width="14.28515625" style="871" customWidth="1"/>
    <col min="2717" max="2719" width="15.5703125" style="871" customWidth="1"/>
    <col min="2720" max="2744" width="14.28515625" style="871" customWidth="1"/>
    <col min="2745" max="2807" width="15.5703125" style="871"/>
    <col min="2808" max="2808" width="44" style="871" customWidth="1"/>
    <col min="2809" max="2814" width="14.42578125" style="871" customWidth="1"/>
    <col min="2815" max="2892" width="15.7109375" style="871" customWidth="1"/>
    <col min="2893" max="2958" width="9.140625" style="871" customWidth="1"/>
    <col min="2959" max="2959" width="54.28515625" style="871" customWidth="1"/>
    <col min="2960" max="2970" width="14.28515625" style="871" customWidth="1"/>
    <col min="2971" max="2971" width="15.5703125" style="871" customWidth="1"/>
    <col min="2972" max="2972" width="14.28515625" style="871" customWidth="1"/>
    <col min="2973" max="2975" width="15.5703125" style="871" customWidth="1"/>
    <col min="2976" max="3000" width="14.28515625" style="871" customWidth="1"/>
    <col min="3001" max="3063" width="15.5703125" style="871"/>
    <col min="3064" max="3064" width="44" style="871" customWidth="1"/>
    <col min="3065" max="3070" width="14.42578125" style="871" customWidth="1"/>
    <col min="3071" max="3148" width="15.7109375" style="871" customWidth="1"/>
    <col min="3149" max="3214" width="9.140625" style="871" customWidth="1"/>
    <col min="3215" max="3215" width="54.28515625" style="871" customWidth="1"/>
    <col min="3216" max="3226" width="14.28515625" style="871" customWidth="1"/>
    <col min="3227" max="3227" width="15.5703125" style="871" customWidth="1"/>
    <col min="3228" max="3228" width="14.28515625" style="871" customWidth="1"/>
    <col min="3229" max="3231" width="15.5703125" style="871" customWidth="1"/>
    <col min="3232" max="3256" width="14.28515625" style="871" customWidth="1"/>
    <col min="3257" max="3319" width="15.5703125" style="871"/>
    <col min="3320" max="3320" width="44" style="871" customWidth="1"/>
    <col min="3321" max="3326" width="14.42578125" style="871" customWidth="1"/>
    <col min="3327" max="3404" width="15.7109375" style="871" customWidth="1"/>
    <col min="3405" max="3470" width="9.140625" style="871" customWidth="1"/>
    <col min="3471" max="3471" width="54.28515625" style="871" customWidth="1"/>
    <col min="3472" max="3482" width="14.28515625" style="871" customWidth="1"/>
    <col min="3483" max="3483" width="15.5703125" style="871" customWidth="1"/>
    <col min="3484" max="3484" width="14.28515625" style="871" customWidth="1"/>
    <col min="3485" max="3487" width="15.5703125" style="871" customWidth="1"/>
    <col min="3488" max="3512" width="14.28515625" style="871" customWidth="1"/>
    <col min="3513" max="3575" width="15.5703125" style="871"/>
    <col min="3576" max="3576" width="44" style="871" customWidth="1"/>
    <col min="3577" max="3582" width="14.42578125" style="871" customWidth="1"/>
    <col min="3583" max="3660" width="15.7109375" style="871" customWidth="1"/>
    <col min="3661" max="3726" width="9.140625" style="871" customWidth="1"/>
    <col min="3727" max="3727" width="54.28515625" style="871" customWidth="1"/>
    <col min="3728" max="3738" width="14.28515625" style="871" customWidth="1"/>
    <col min="3739" max="3739" width="15.5703125" style="871" customWidth="1"/>
    <col min="3740" max="3740" width="14.28515625" style="871" customWidth="1"/>
    <col min="3741" max="3743" width="15.5703125" style="871" customWidth="1"/>
    <col min="3744" max="3768" width="14.28515625" style="871" customWidth="1"/>
    <col min="3769" max="3831" width="15.5703125" style="871"/>
    <col min="3832" max="3832" width="44" style="871" customWidth="1"/>
    <col min="3833" max="3838" width="14.42578125" style="871" customWidth="1"/>
    <col min="3839" max="3916" width="15.7109375" style="871" customWidth="1"/>
    <col min="3917" max="3982" width="9.140625" style="871" customWidth="1"/>
    <col min="3983" max="3983" width="54.28515625" style="871" customWidth="1"/>
    <col min="3984" max="3994" width="14.28515625" style="871" customWidth="1"/>
    <col min="3995" max="3995" width="15.5703125" style="871" customWidth="1"/>
    <col min="3996" max="3996" width="14.28515625" style="871" customWidth="1"/>
    <col min="3997" max="3999" width="15.5703125" style="871" customWidth="1"/>
    <col min="4000" max="4024" width="14.28515625" style="871" customWidth="1"/>
    <col min="4025" max="4087" width="15.5703125" style="871"/>
    <col min="4088" max="4088" width="44" style="871" customWidth="1"/>
    <col min="4089" max="4094" width="14.42578125" style="871" customWidth="1"/>
    <col min="4095" max="4172" width="15.7109375" style="871" customWidth="1"/>
    <col min="4173" max="4238" width="9.140625" style="871" customWidth="1"/>
    <col min="4239" max="4239" width="54.28515625" style="871" customWidth="1"/>
    <col min="4240" max="4250" width="14.28515625" style="871" customWidth="1"/>
    <col min="4251" max="4251" width="15.5703125" style="871" customWidth="1"/>
    <col min="4252" max="4252" width="14.28515625" style="871" customWidth="1"/>
    <col min="4253" max="4255" width="15.5703125" style="871" customWidth="1"/>
    <col min="4256" max="4280" width="14.28515625" style="871" customWidth="1"/>
    <col min="4281" max="4343" width="15.5703125" style="871"/>
    <col min="4344" max="4344" width="44" style="871" customWidth="1"/>
    <col min="4345" max="4350" width="14.42578125" style="871" customWidth="1"/>
    <col min="4351" max="4428" width="15.7109375" style="871" customWidth="1"/>
    <col min="4429" max="4494" width="9.140625" style="871" customWidth="1"/>
    <col min="4495" max="4495" width="54.28515625" style="871" customWidth="1"/>
    <col min="4496" max="4506" width="14.28515625" style="871" customWidth="1"/>
    <col min="4507" max="4507" width="15.5703125" style="871" customWidth="1"/>
    <col min="4508" max="4508" width="14.28515625" style="871" customWidth="1"/>
    <col min="4509" max="4511" width="15.5703125" style="871" customWidth="1"/>
    <col min="4512" max="4536" width="14.28515625" style="871" customWidth="1"/>
    <col min="4537" max="4599" width="15.5703125" style="871"/>
    <col min="4600" max="4600" width="44" style="871" customWidth="1"/>
    <col min="4601" max="4606" width="14.42578125" style="871" customWidth="1"/>
    <col min="4607" max="4684" width="15.7109375" style="871" customWidth="1"/>
    <col min="4685" max="4750" width="9.140625" style="871" customWidth="1"/>
    <col min="4751" max="4751" width="54.28515625" style="871" customWidth="1"/>
    <col min="4752" max="4762" width="14.28515625" style="871" customWidth="1"/>
    <col min="4763" max="4763" width="15.5703125" style="871" customWidth="1"/>
    <col min="4764" max="4764" width="14.28515625" style="871" customWidth="1"/>
    <col min="4765" max="4767" width="15.5703125" style="871" customWidth="1"/>
    <col min="4768" max="4792" width="14.28515625" style="871" customWidth="1"/>
    <col min="4793" max="4855" width="15.5703125" style="871"/>
    <col min="4856" max="4856" width="44" style="871" customWidth="1"/>
    <col min="4857" max="4862" width="14.42578125" style="871" customWidth="1"/>
    <col min="4863" max="4940" width="15.7109375" style="871" customWidth="1"/>
    <col min="4941" max="5006" width="9.140625" style="871" customWidth="1"/>
    <col min="5007" max="5007" width="54.28515625" style="871" customWidth="1"/>
    <col min="5008" max="5018" width="14.28515625" style="871" customWidth="1"/>
    <col min="5019" max="5019" width="15.5703125" style="871" customWidth="1"/>
    <col min="5020" max="5020" width="14.28515625" style="871" customWidth="1"/>
    <col min="5021" max="5023" width="15.5703125" style="871" customWidth="1"/>
    <col min="5024" max="5048" width="14.28515625" style="871" customWidth="1"/>
    <col min="5049" max="5111" width="15.5703125" style="871"/>
    <col min="5112" max="5112" width="44" style="871" customWidth="1"/>
    <col min="5113" max="5118" width="14.42578125" style="871" customWidth="1"/>
    <col min="5119" max="5196" width="15.7109375" style="871" customWidth="1"/>
    <col min="5197" max="5262" width="9.140625" style="871" customWidth="1"/>
    <col min="5263" max="5263" width="54.28515625" style="871" customWidth="1"/>
    <col min="5264" max="5274" width="14.28515625" style="871" customWidth="1"/>
    <col min="5275" max="5275" width="15.5703125" style="871" customWidth="1"/>
    <col min="5276" max="5276" width="14.28515625" style="871" customWidth="1"/>
    <col min="5277" max="5279" width="15.5703125" style="871" customWidth="1"/>
    <col min="5280" max="5304" width="14.28515625" style="871" customWidth="1"/>
    <col min="5305" max="5367" width="15.5703125" style="871"/>
    <col min="5368" max="5368" width="44" style="871" customWidth="1"/>
    <col min="5369" max="5374" width="14.42578125" style="871" customWidth="1"/>
    <col min="5375" max="5452" width="15.7109375" style="871" customWidth="1"/>
    <col min="5453" max="5518" width="9.140625" style="871" customWidth="1"/>
    <col min="5519" max="5519" width="54.28515625" style="871" customWidth="1"/>
    <col min="5520" max="5530" width="14.28515625" style="871" customWidth="1"/>
    <col min="5531" max="5531" width="15.5703125" style="871" customWidth="1"/>
    <col min="5532" max="5532" width="14.28515625" style="871" customWidth="1"/>
    <col min="5533" max="5535" width="15.5703125" style="871" customWidth="1"/>
    <col min="5536" max="5560" width="14.28515625" style="871" customWidth="1"/>
    <col min="5561" max="5623" width="15.5703125" style="871"/>
    <col min="5624" max="5624" width="44" style="871" customWidth="1"/>
    <col min="5625" max="5630" width="14.42578125" style="871" customWidth="1"/>
    <col min="5631" max="5708" width="15.7109375" style="871" customWidth="1"/>
    <col min="5709" max="5774" width="9.140625" style="871" customWidth="1"/>
    <col min="5775" max="5775" width="54.28515625" style="871" customWidth="1"/>
    <col min="5776" max="5786" width="14.28515625" style="871" customWidth="1"/>
    <col min="5787" max="5787" width="15.5703125" style="871" customWidth="1"/>
    <col min="5788" max="5788" width="14.28515625" style="871" customWidth="1"/>
    <col min="5789" max="5791" width="15.5703125" style="871" customWidth="1"/>
    <col min="5792" max="5816" width="14.28515625" style="871" customWidth="1"/>
    <col min="5817" max="5879" width="15.5703125" style="871"/>
    <col min="5880" max="5880" width="44" style="871" customWidth="1"/>
    <col min="5881" max="5886" width="14.42578125" style="871" customWidth="1"/>
    <col min="5887" max="5964" width="15.7109375" style="871" customWidth="1"/>
    <col min="5965" max="6030" width="9.140625" style="871" customWidth="1"/>
    <col min="6031" max="6031" width="54.28515625" style="871" customWidth="1"/>
    <col min="6032" max="6042" width="14.28515625" style="871" customWidth="1"/>
    <col min="6043" max="6043" width="15.5703125" style="871" customWidth="1"/>
    <col min="6044" max="6044" width="14.28515625" style="871" customWidth="1"/>
    <col min="6045" max="6047" width="15.5703125" style="871" customWidth="1"/>
    <col min="6048" max="6072" width="14.28515625" style="871" customWidth="1"/>
    <col min="6073" max="6135" width="15.5703125" style="871"/>
    <col min="6136" max="6136" width="44" style="871" customWidth="1"/>
    <col min="6137" max="6142" width="14.42578125" style="871" customWidth="1"/>
    <col min="6143" max="6220" width="15.7109375" style="871" customWidth="1"/>
    <col min="6221" max="6286" width="9.140625" style="871" customWidth="1"/>
    <col min="6287" max="6287" width="54.28515625" style="871" customWidth="1"/>
    <col min="6288" max="6298" width="14.28515625" style="871" customWidth="1"/>
    <col min="6299" max="6299" width="15.5703125" style="871" customWidth="1"/>
    <col min="6300" max="6300" width="14.28515625" style="871" customWidth="1"/>
    <col min="6301" max="6303" width="15.5703125" style="871" customWidth="1"/>
    <col min="6304" max="6328" width="14.28515625" style="871" customWidth="1"/>
    <col min="6329" max="6391" width="15.5703125" style="871"/>
    <col min="6392" max="6392" width="44" style="871" customWidth="1"/>
    <col min="6393" max="6398" width="14.42578125" style="871" customWidth="1"/>
    <col min="6399" max="6476" width="15.7109375" style="871" customWidth="1"/>
    <col min="6477" max="6542" width="9.140625" style="871" customWidth="1"/>
    <col min="6543" max="6543" width="54.28515625" style="871" customWidth="1"/>
    <col min="6544" max="6554" width="14.28515625" style="871" customWidth="1"/>
    <col min="6555" max="6555" width="15.5703125" style="871" customWidth="1"/>
    <col min="6556" max="6556" width="14.28515625" style="871" customWidth="1"/>
    <col min="6557" max="6559" width="15.5703125" style="871" customWidth="1"/>
    <col min="6560" max="6584" width="14.28515625" style="871" customWidth="1"/>
    <col min="6585" max="6647" width="15.5703125" style="871"/>
    <col min="6648" max="6648" width="44" style="871" customWidth="1"/>
    <col min="6649" max="6654" width="14.42578125" style="871" customWidth="1"/>
    <col min="6655" max="6732" width="15.7109375" style="871" customWidth="1"/>
    <col min="6733" max="6798" width="9.140625" style="871" customWidth="1"/>
    <col min="6799" max="6799" width="54.28515625" style="871" customWidth="1"/>
    <col min="6800" max="6810" width="14.28515625" style="871" customWidth="1"/>
    <col min="6811" max="6811" width="15.5703125" style="871" customWidth="1"/>
    <col min="6812" max="6812" width="14.28515625" style="871" customWidth="1"/>
    <col min="6813" max="6815" width="15.5703125" style="871" customWidth="1"/>
    <col min="6816" max="6840" width="14.28515625" style="871" customWidth="1"/>
    <col min="6841" max="6903" width="15.5703125" style="871"/>
    <col min="6904" max="6904" width="44" style="871" customWidth="1"/>
    <col min="6905" max="6910" width="14.42578125" style="871" customWidth="1"/>
    <col min="6911" max="6988" width="15.7109375" style="871" customWidth="1"/>
    <col min="6989" max="7054" width="9.140625" style="871" customWidth="1"/>
    <col min="7055" max="7055" width="54.28515625" style="871" customWidth="1"/>
    <col min="7056" max="7066" width="14.28515625" style="871" customWidth="1"/>
    <col min="7067" max="7067" width="15.5703125" style="871" customWidth="1"/>
    <col min="7068" max="7068" width="14.28515625" style="871" customWidth="1"/>
    <col min="7069" max="7071" width="15.5703125" style="871" customWidth="1"/>
    <col min="7072" max="7096" width="14.28515625" style="871" customWidth="1"/>
    <col min="7097" max="7159" width="15.5703125" style="871"/>
    <col min="7160" max="7160" width="44" style="871" customWidth="1"/>
    <col min="7161" max="7166" width="14.42578125" style="871" customWidth="1"/>
    <col min="7167" max="7244" width="15.7109375" style="871" customWidth="1"/>
    <col min="7245" max="7310" width="9.140625" style="871" customWidth="1"/>
    <col min="7311" max="7311" width="54.28515625" style="871" customWidth="1"/>
    <col min="7312" max="7322" width="14.28515625" style="871" customWidth="1"/>
    <col min="7323" max="7323" width="15.5703125" style="871" customWidth="1"/>
    <col min="7324" max="7324" width="14.28515625" style="871" customWidth="1"/>
    <col min="7325" max="7327" width="15.5703125" style="871" customWidth="1"/>
    <col min="7328" max="7352" width="14.28515625" style="871" customWidth="1"/>
    <col min="7353" max="7415" width="15.5703125" style="871"/>
    <col min="7416" max="7416" width="44" style="871" customWidth="1"/>
    <col min="7417" max="7422" width="14.42578125" style="871" customWidth="1"/>
    <col min="7423" max="7500" width="15.7109375" style="871" customWidth="1"/>
    <col min="7501" max="7566" width="9.140625" style="871" customWidth="1"/>
    <col min="7567" max="7567" width="54.28515625" style="871" customWidth="1"/>
    <col min="7568" max="7578" width="14.28515625" style="871" customWidth="1"/>
    <col min="7579" max="7579" width="15.5703125" style="871" customWidth="1"/>
    <col min="7580" max="7580" width="14.28515625" style="871" customWidth="1"/>
    <col min="7581" max="7583" width="15.5703125" style="871" customWidth="1"/>
    <col min="7584" max="7608" width="14.28515625" style="871" customWidth="1"/>
    <col min="7609" max="7671" width="15.5703125" style="871"/>
    <col min="7672" max="7672" width="44" style="871" customWidth="1"/>
    <col min="7673" max="7678" width="14.42578125" style="871" customWidth="1"/>
    <col min="7679" max="7756" width="15.7109375" style="871" customWidth="1"/>
    <col min="7757" max="7822" width="9.140625" style="871" customWidth="1"/>
    <col min="7823" max="7823" width="54.28515625" style="871" customWidth="1"/>
    <col min="7824" max="7834" width="14.28515625" style="871" customWidth="1"/>
    <col min="7835" max="7835" width="15.5703125" style="871" customWidth="1"/>
    <col min="7836" max="7836" width="14.28515625" style="871" customWidth="1"/>
    <col min="7837" max="7839" width="15.5703125" style="871" customWidth="1"/>
    <col min="7840" max="7864" width="14.28515625" style="871" customWidth="1"/>
    <col min="7865" max="7927" width="15.5703125" style="871"/>
    <col min="7928" max="7928" width="44" style="871" customWidth="1"/>
    <col min="7929" max="7934" width="14.42578125" style="871" customWidth="1"/>
    <col min="7935" max="8012" width="15.7109375" style="871" customWidth="1"/>
    <col min="8013" max="8078" width="9.140625" style="871" customWidth="1"/>
    <col min="8079" max="8079" width="54.28515625" style="871" customWidth="1"/>
    <col min="8080" max="8090" width="14.28515625" style="871" customWidth="1"/>
    <col min="8091" max="8091" width="15.5703125" style="871" customWidth="1"/>
    <col min="8092" max="8092" width="14.28515625" style="871" customWidth="1"/>
    <col min="8093" max="8095" width="15.5703125" style="871" customWidth="1"/>
    <col min="8096" max="8120" width="14.28515625" style="871" customWidth="1"/>
    <col min="8121" max="8183" width="15.5703125" style="871"/>
    <col min="8184" max="8184" width="44" style="871" customWidth="1"/>
    <col min="8185" max="8190" width="14.42578125" style="871" customWidth="1"/>
    <col min="8191" max="8268" width="15.7109375" style="871" customWidth="1"/>
    <col min="8269" max="8334" width="9.140625" style="871" customWidth="1"/>
    <col min="8335" max="8335" width="54.28515625" style="871" customWidth="1"/>
    <col min="8336" max="8346" width="14.28515625" style="871" customWidth="1"/>
    <col min="8347" max="8347" width="15.5703125" style="871" customWidth="1"/>
    <col min="8348" max="8348" width="14.28515625" style="871" customWidth="1"/>
    <col min="8349" max="8351" width="15.5703125" style="871" customWidth="1"/>
    <col min="8352" max="8376" width="14.28515625" style="871" customWidth="1"/>
    <col min="8377" max="8439" width="15.5703125" style="871"/>
    <col min="8440" max="8440" width="44" style="871" customWidth="1"/>
    <col min="8441" max="8446" width="14.42578125" style="871" customWidth="1"/>
    <col min="8447" max="8524" width="15.7109375" style="871" customWidth="1"/>
    <col min="8525" max="8590" width="9.140625" style="871" customWidth="1"/>
    <col min="8591" max="8591" width="54.28515625" style="871" customWidth="1"/>
    <col min="8592" max="8602" width="14.28515625" style="871" customWidth="1"/>
    <col min="8603" max="8603" width="15.5703125" style="871" customWidth="1"/>
    <col min="8604" max="8604" width="14.28515625" style="871" customWidth="1"/>
    <col min="8605" max="8607" width="15.5703125" style="871" customWidth="1"/>
    <col min="8608" max="8632" width="14.28515625" style="871" customWidth="1"/>
    <col min="8633" max="8695" width="15.5703125" style="871"/>
    <col min="8696" max="8696" width="44" style="871" customWidth="1"/>
    <col min="8697" max="8702" width="14.42578125" style="871" customWidth="1"/>
    <col min="8703" max="8780" width="15.7109375" style="871" customWidth="1"/>
    <col min="8781" max="8846" width="9.140625" style="871" customWidth="1"/>
    <col min="8847" max="8847" width="54.28515625" style="871" customWidth="1"/>
    <col min="8848" max="8858" width="14.28515625" style="871" customWidth="1"/>
    <col min="8859" max="8859" width="15.5703125" style="871" customWidth="1"/>
    <col min="8860" max="8860" width="14.28515625" style="871" customWidth="1"/>
    <col min="8861" max="8863" width="15.5703125" style="871" customWidth="1"/>
    <col min="8864" max="8888" width="14.28515625" style="871" customWidth="1"/>
    <col min="8889" max="8951" width="15.5703125" style="871"/>
    <col min="8952" max="8952" width="44" style="871" customWidth="1"/>
    <col min="8953" max="8958" width="14.42578125" style="871" customWidth="1"/>
    <col min="8959" max="9036" width="15.7109375" style="871" customWidth="1"/>
    <col min="9037" max="9102" width="9.140625" style="871" customWidth="1"/>
    <col min="9103" max="9103" width="54.28515625" style="871" customWidth="1"/>
    <col min="9104" max="9114" width="14.28515625" style="871" customWidth="1"/>
    <col min="9115" max="9115" width="15.5703125" style="871" customWidth="1"/>
    <col min="9116" max="9116" width="14.28515625" style="871" customWidth="1"/>
    <col min="9117" max="9119" width="15.5703125" style="871" customWidth="1"/>
    <col min="9120" max="9144" width="14.28515625" style="871" customWidth="1"/>
    <col min="9145" max="9207" width="15.5703125" style="871"/>
    <col min="9208" max="9208" width="44" style="871" customWidth="1"/>
    <col min="9209" max="9214" width="14.42578125" style="871" customWidth="1"/>
    <col min="9215" max="9292" width="15.7109375" style="871" customWidth="1"/>
    <col min="9293" max="9358" width="9.140625" style="871" customWidth="1"/>
    <col min="9359" max="9359" width="54.28515625" style="871" customWidth="1"/>
    <col min="9360" max="9370" width="14.28515625" style="871" customWidth="1"/>
    <col min="9371" max="9371" width="15.5703125" style="871" customWidth="1"/>
    <col min="9372" max="9372" width="14.28515625" style="871" customWidth="1"/>
    <col min="9373" max="9375" width="15.5703125" style="871" customWidth="1"/>
    <col min="9376" max="9400" width="14.28515625" style="871" customWidth="1"/>
    <col min="9401" max="9463" width="15.5703125" style="871"/>
    <col min="9464" max="9464" width="44" style="871" customWidth="1"/>
    <col min="9465" max="9470" width="14.42578125" style="871" customWidth="1"/>
    <col min="9471" max="9548" width="15.7109375" style="871" customWidth="1"/>
    <col min="9549" max="9614" width="9.140625" style="871" customWidth="1"/>
    <col min="9615" max="9615" width="54.28515625" style="871" customWidth="1"/>
    <col min="9616" max="9626" width="14.28515625" style="871" customWidth="1"/>
    <col min="9627" max="9627" width="15.5703125" style="871" customWidth="1"/>
    <col min="9628" max="9628" width="14.28515625" style="871" customWidth="1"/>
    <col min="9629" max="9631" width="15.5703125" style="871" customWidth="1"/>
    <col min="9632" max="9656" width="14.28515625" style="871" customWidth="1"/>
    <col min="9657" max="9719" width="15.5703125" style="871"/>
    <col min="9720" max="9720" width="44" style="871" customWidth="1"/>
    <col min="9721" max="9726" width="14.42578125" style="871" customWidth="1"/>
    <col min="9727" max="9804" width="15.7109375" style="871" customWidth="1"/>
    <col min="9805" max="9870" width="9.140625" style="871" customWidth="1"/>
    <col min="9871" max="9871" width="54.28515625" style="871" customWidth="1"/>
    <col min="9872" max="9882" width="14.28515625" style="871" customWidth="1"/>
    <col min="9883" max="9883" width="15.5703125" style="871" customWidth="1"/>
    <col min="9884" max="9884" width="14.28515625" style="871" customWidth="1"/>
    <col min="9885" max="9887" width="15.5703125" style="871" customWidth="1"/>
    <col min="9888" max="9912" width="14.28515625" style="871" customWidth="1"/>
    <col min="9913" max="9975" width="15.5703125" style="871"/>
    <col min="9976" max="9976" width="44" style="871" customWidth="1"/>
    <col min="9977" max="9982" width="14.42578125" style="871" customWidth="1"/>
    <col min="9983" max="10060" width="15.7109375" style="871" customWidth="1"/>
    <col min="10061" max="10126" width="9.140625" style="871" customWidth="1"/>
    <col min="10127" max="10127" width="54.28515625" style="871" customWidth="1"/>
    <col min="10128" max="10138" width="14.28515625" style="871" customWidth="1"/>
    <col min="10139" max="10139" width="15.5703125" style="871" customWidth="1"/>
    <col min="10140" max="10140" width="14.28515625" style="871" customWidth="1"/>
    <col min="10141" max="10143" width="15.5703125" style="871" customWidth="1"/>
    <col min="10144" max="10168" width="14.28515625" style="871" customWidth="1"/>
    <col min="10169" max="10231" width="15.5703125" style="871"/>
    <col min="10232" max="10232" width="44" style="871" customWidth="1"/>
    <col min="10233" max="10238" width="14.42578125" style="871" customWidth="1"/>
    <col min="10239" max="10316" width="15.7109375" style="871" customWidth="1"/>
    <col min="10317" max="10382" width="9.140625" style="871" customWidth="1"/>
    <col min="10383" max="10383" width="54.28515625" style="871" customWidth="1"/>
    <col min="10384" max="10394" width="14.28515625" style="871" customWidth="1"/>
    <col min="10395" max="10395" width="15.5703125" style="871" customWidth="1"/>
    <col min="10396" max="10396" width="14.28515625" style="871" customWidth="1"/>
    <col min="10397" max="10399" width="15.5703125" style="871" customWidth="1"/>
    <col min="10400" max="10424" width="14.28515625" style="871" customWidth="1"/>
    <col min="10425" max="10487" width="15.5703125" style="871"/>
    <col min="10488" max="10488" width="44" style="871" customWidth="1"/>
    <col min="10489" max="10494" width="14.42578125" style="871" customWidth="1"/>
    <col min="10495" max="10572" width="15.7109375" style="871" customWidth="1"/>
    <col min="10573" max="10638" width="9.140625" style="871" customWidth="1"/>
    <col min="10639" max="10639" width="54.28515625" style="871" customWidth="1"/>
    <col min="10640" max="10650" width="14.28515625" style="871" customWidth="1"/>
    <col min="10651" max="10651" width="15.5703125" style="871" customWidth="1"/>
    <col min="10652" max="10652" width="14.28515625" style="871" customWidth="1"/>
    <col min="10653" max="10655" width="15.5703125" style="871" customWidth="1"/>
    <col min="10656" max="10680" width="14.28515625" style="871" customWidth="1"/>
    <col min="10681" max="10743" width="15.5703125" style="871"/>
    <col min="10744" max="10744" width="44" style="871" customWidth="1"/>
    <col min="10745" max="10750" width="14.42578125" style="871" customWidth="1"/>
    <col min="10751" max="10828" width="15.7109375" style="871" customWidth="1"/>
    <col min="10829" max="10894" width="9.140625" style="871" customWidth="1"/>
    <col min="10895" max="10895" width="54.28515625" style="871" customWidth="1"/>
    <col min="10896" max="10906" width="14.28515625" style="871" customWidth="1"/>
    <col min="10907" max="10907" width="15.5703125" style="871" customWidth="1"/>
    <col min="10908" max="10908" width="14.28515625" style="871" customWidth="1"/>
    <col min="10909" max="10911" width="15.5703125" style="871" customWidth="1"/>
    <col min="10912" max="10936" width="14.28515625" style="871" customWidth="1"/>
    <col min="10937" max="10999" width="15.5703125" style="871"/>
    <col min="11000" max="11000" width="44" style="871" customWidth="1"/>
    <col min="11001" max="11006" width="14.42578125" style="871" customWidth="1"/>
    <col min="11007" max="11084" width="15.7109375" style="871" customWidth="1"/>
    <col min="11085" max="11150" width="9.140625" style="871" customWidth="1"/>
    <col min="11151" max="11151" width="54.28515625" style="871" customWidth="1"/>
    <col min="11152" max="11162" width="14.28515625" style="871" customWidth="1"/>
    <col min="11163" max="11163" width="15.5703125" style="871" customWidth="1"/>
    <col min="11164" max="11164" width="14.28515625" style="871" customWidth="1"/>
    <col min="11165" max="11167" width="15.5703125" style="871" customWidth="1"/>
    <col min="11168" max="11192" width="14.28515625" style="871" customWidth="1"/>
    <col min="11193" max="11255" width="15.5703125" style="871"/>
    <col min="11256" max="11256" width="44" style="871" customWidth="1"/>
    <col min="11257" max="11262" width="14.42578125" style="871" customWidth="1"/>
    <col min="11263" max="11340" width="15.7109375" style="871" customWidth="1"/>
    <col min="11341" max="11406" width="9.140625" style="871" customWidth="1"/>
    <col min="11407" max="11407" width="54.28515625" style="871" customWidth="1"/>
    <col min="11408" max="11418" width="14.28515625" style="871" customWidth="1"/>
    <col min="11419" max="11419" width="15.5703125" style="871" customWidth="1"/>
    <col min="11420" max="11420" width="14.28515625" style="871" customWidth="1"/>
    <col min="11421" max="11423" width="15.5703125" style="871" customWidth="1"/>
    <col min="11424" max="11448" width="14.28515625" style="871" customWidth="1"/>
    <col min="11449" max="11511" width="15.5703125" style="871"/>
    <col min="11512" max="11512" width="44" style="871" customWidth="1"/>
    <col min="11513" max="11518" width="14.42578125" style="871" customWidth="1"/>
    <col min="11519" max="11596" width="15.7109375" style="871" customWidth="1"/>
    <col min="11597" max="11662" width="9.140625" style="871" customWidth="1"/>
    <col min="11663" max="11663" width="54.28515625" style="871" customWidth="1"/>
    <col min="11664" max="11674" width="14.28515625" style="871" customWidth="1"/>
    <col min="11675" max="11675" width="15.5703125" style="871" customWidth="1"/>
    <col min="11676" max="11676" width="14.28515625" style="871" customWidth="1"/>
    <col min="11677" max="11679" width="15.5703125" style="871" customWidth="1"/>
    <col min="11680" max="11704" width="14.28515625" style="871" customWidth="1"/>
    <col min="11705" max="11767" width="15.5703125" style="871"/>
    <col min="11768" max="11768" width="44" style="871" customWidth="1"/>
    <col min="11769" max="11774" width="14.42578125" style="871" customWidth="1"/>
    <col min="11775" max="11852" width="15.7109375" style="871" customWidth="1"/>
    <col min="11853" max="11918" width="9.140625" style="871" customWidth="1"/>
    <col min="11919" max="11919" width="54.28515625" style="871" customWidth="1"/>
    <col min="11920" max="11930" width="14.28515625" style="871" customWidth="1"/>
    <col min="11931" max="11931" width="15.5703125" style="871" customWidth="1"/>
    <col min="11932" max="11932" width="14.28515625" style="871" customWidth="1"/>
    <col min="11933" max="11935" width="15.5703125" style="871" customWidth="1"/>
    <col min="11936" max="11960" width="14.28515625" style="871" customWidth="1"/>
    <col min="11961" max="12023" width="15.5703125" style="871"/>
    <col min="12024" max="12024" width="44" style="871" customWidth="1"/>
    <col min="12025" max="12030" width="14.42578125" style="871" customWidth="1"/>
    <col min="12031" max="12108" width="15.7109375" style="871" customWidth="1"/>
    <col min="12109" max="12174" width="9.140625" style="871" customWidth="1"/>
    <col min="12175" max="12175" width="54.28515625" style="871" customWidth="1"/>
    <col min="12176" max="12186" width="14.28515625" style="871" customWidth="1"/>
    <col min="12187" max="12187" width="15.5703125" style="871" customWidth="1"/>
    <col min="12188" max="12188" width="14.28515625" style="871" customWidth="1"/>
    <col min="12189" max="12191" width="15.5703125" style="871" customWidth="1"/>
    <col min="12192" max="12216" width="14.28515625" style="871" customWidth="1"/>
    <col min="12217" max="12279" width="15.5703125" style="871"/>
    <col min="12280" max="12280" width="44" style="871" customWidth="1"/>
    <col min="12281" max="12286" width="14.42578125" style="871" customWidth="1"/>
    <col min="12287" max="12364" width="15.7109375" style="871" customWidth="1"/>
    <col min="12365" max="12430" width="9.140625" style="871" customWidth="1"/>
    <col min="12431" max="12431" width="54.28515625" style="871" customWidth="1"/>
    <col min="12432" max="12442" width="14.28515625" style="871" customWidth="1"/>
    <col min="12443" max="12443" width="15.5703125" style="871" customWidth="1"/>
    <col min="12444" max="12444" width="14.28515625" style="871" customWidth="1"/>
    <col min="12445" max="12447" width="15.5703125" style="871" customWidth="1"/>
    <col min="12448" max="12472" width="14.28515625" style="871" customWidth="1"/>
    <col min="12473" max="12535" width="15.5703125" style="871"/>
    <col min="12536" max="12536" width="44" style="871" customWidth="1"/>
    <col min="12537" max="12542" width="14.42578125" style="871" customWidth="1"/>
    <col min="12543" max="12620" width="15.7109375" style="871" customWidth="1"/>
    <col min="12621" max="12686" width="9.140625" style="871" customWidth="1"/>
    <col min="12687" max="12687" width="54.28515625" style="871" customWidth="1"/>
    <col min="12688" max="12698" width="14.28515625" style="871" customWidth="1"/>
    <col min="12699" max="12699" width="15.5703125" style="871" customWidth="1"/>
    <col min="12700" max="12700" width="14.28515625" style="871" customWidth="1"/>
    <col min="12701" max="12703" width="15.5703125" style="871" customWidth="1"/>
    <col min="12704" max="12728" width="14.28515625" style="871" customWidth="1"/>
    <col min="12729" max="12791" width="15.5703125" style="871"/>
    <col min="12792" max="12792" width="44" style="871" customWidth="1"/>
    <col min="12793" max="12798" width="14.42578125" style="871" customWidth="1"/>
    <col min="12799" max="12876" width="15.7109375" style="871" customWidth="1"/>
    <col min="12877" max="12942" width="9.140625" style="871" customWidth="1"/>
    <col min="12943" max="12943" width="54.28515625" style="871" customWidth="1"/>
    <col min="12944" max="12954" width="14.28515625" style="871" customWidth="1"/>
    <col min="12955" max="12955" width="15.5703125" style="871" customWidth="1"/>
    <col min="12956" max="12956" width="14.28515625" style="871" customWidth="1"/>
    <col min="12957" max="12959" width="15.5703125" style="871" customWidth="1"/>
    <col min="12960" max="12984" width="14.28515625" style="871" customWidth="1"/>
    <col min="12985" max="13047" width="15.5703125" style="871"/>
    <col min="13048" max="13048" width="44" style="871" customWidth="1"/>
    <col min="13049" max="13054" width="14.42578125" style="871" customWidth="1"/>
    <col min="13055" max="13132" width="15.7109375" style="871" customWidth="1"/>
    <col min="13133" max="13198" width="9.140625" style="871" customWidth="1"/>
    <col min="13199" max="13199" width="54.28515625" style="871" customWidth="1"/>
    <col min="13200" max="13210" width="14.28515625" style="871" customWidth="1"/>
    <col min="13211" max="13211" width="15.5703125" style="871" customWidth="1"/>
    <col min="13212" max="13212" width="14.28515625" style="871" customWidth="1"/>
    <col min="13213" max="13215" width="15.5703125" style="871" customWidth="1"/>
    <col min="13216" max="13240" width="14.28515625" style="871" customWidth="1"/>
    <col min="13241" max="13303" width="15.5703125" style="871"/>
    <col min="13304" max="13304" width="44" style="871" customWidth="1"/>
    <col min="13305" max="13310" width="14.42578125" style="871" customWidth="1"/>
    <col min="13311" max="13388" width="15.7109375" style="871" customWidth="1"/>
    <col min="13389" max="13454" width="9.140625" style="871" customWidth="1"/>
    <col min="13455" max="13455" width="54.28515625" style="871" customWidth="1"/>
    <col min="13456" max="13466" width="14.28515625" style="871" customWidth="1"/>
    <col min="13467" max="13467" width="15.5703125" style="871" customWidth="1"/>
    <col min="13468" max="13468" width="14.28515625" style="871" customWidth="1"/>
    <col min="13469" max="13471" width="15.5703125" style="871" customWidth="1"/>
    <col min="13472" max="13496" width="14.28515625" style="871" customWidth="1"/>
    <col min="13497" max="13559" width="15.5703125" style="871"/>
    <col min="13560" max="13560" width="44" style="871" customWidth="1"/>
    <col min="13561" max="13566" width="14.42578125" style="871" customWidth="1"/>
    <col min="13567" max="13644" width="15.7109375" style="871" customWidth="1"/>
    <col min="13645" max="13710" width="9.140625" style="871" customWidth="1"/>
    <col min="13711" max="13711" width="54.28515625" style="871" customWidth="1"/>
    <col min="13712" max="13722" width="14.28515625" style="871" customWidth="1"/>
    <col min="13723" max="13723" width="15.5703125" style="871" customWidth="1"/>
    <col min="13724" max="13724" width="14.28515625" style="871" customWidth="1"/>
    <col min="13725" max="13727" width="15.5703125" style="871" customWidth="1"/>
    <col min="13728" max="13752" width="14.28515625" style="871" customWidth="1"/>
    <col min="13753" max="13815" width="15.5703125" style="871"/>
    <col min="13816" max="13816" width="44" style="871" customWidth="1"/>
    <col min="13817" max="13822" width="14.42578125" style="871" customWidth="1"/>
    <col min="13823" max="13900" width="15.7109375" style="871" customWidth="1"/>
    <col min="13901" max="13966" width="9.140625" style="871" customWidth="1"/>
    <col min="13967" max="13967" width="54.28515625" style="871" customWidth="1"/>
    <col min="13968" max="13978" width="14.28515625" style="871" customWidth="1"/>
    <col min="13979" max="13979" width="15.5703125" style="871" customWidth="1"/>
    <col min="13980" max="13980" width="14.28515625" style="871" customWidth="1"/>
    <col min="13981" max="13983" width="15.5703125" style="871" customWidth="1"/>
    <col min="13984" max="14008" width="14.28515625" style="871" customWidth="1"/>
    <col min="14009" max="14071" width="15.5703125" style="871"/>
    <col min="14072" max="14072" width="44" style="871" customWidth="1"/>
    <col min="14073" max="14078" width="14.42578125" style="871" customWidth="1"/>
    <col min="14079" max="14156" width="15.7109375" style="871" customWidth="1"/>
    <col min="14157" max="14222" width="9.140625" style="871" customWidth="1"/>
    <col min="14223" max="14223" width="54.28515625" style="871" customWidth="1"/>
    <col min="14224" max="14234" width="14.28515625" style="871" customWidth="1"/>
    <col min="14235" max="14235" width="15.5703125" style="871" customWidth="1"/>
    <col min="14236" max="14236" width="14.28515625" style="871" customWidth="1"/>
    <col min="14237" max="14239" width="15.5703125" style="871" customWidth="1"/>
    <col min="14240" max="14264" width="14.28515625" style="871" customWidth="1"/>
    <col min="14265" max="14327" width="15.5703125" style="871"/>
    <col min="14328" max="14328" width="44" style="871" customWidth="1"/>
    <col min="14329" max="14334" width="14.42578125" style="871" customWidth="1"/>
    <col min="14335" max="14412" width="15.7109375" style="871" customWidth="1"/>
    <col min="14413" max="14478" width="9.140625" style="871" customWidth="1"/>
    <col min="14479" max="14479" width="54.28515625" style="871" customWidth="1"/>
    <col min="14480" max="14490" width="14.28515625" style="871" customWidth="1"/>
    <col min="14491" max="14491" width="15.5703125" style="871" customWidth="1"/>
    <col min="14492" max="14492" width="14.28515625" style="871" customWidth="1"/>
    <col min="14493" max="14495" width="15.5703125" style="871" customWidth="1"/>
    <col min="14496" max="14520" width="14.28515625" style="871" customWidth="1"/>
    <col min="14521" max="14583" width="15.5703125" style="871"/>
    <col min="14584" max="14584" width="44" style="871" customWidth="1"/>
    <col min="14585" max="14590" width="14.42578125" style="871" customWidth="1"/>
    <col min="14591" max="14668" width="15.7109375" style="871" customWidth="1"/>
    <col min="14669" max="14734" width="9.140625" style="871" customWidth="1"/>
    <col min="14735" max="14735" width="54.28515625" style="871" customWidth="1"/>
    <col min="14736" max="14746" width="14.28515625" style="871" customWidth="1"/>
    <col min="14747" max="14747" width="15.5703125" style="871" customWidth="1"/>
    <col min="14748" max="14748" width="14.28515625" style="871" customWidth="1"/>
    <col min="14749" max="14751" width="15.5703125" style="871" customWidth="1"/>
    <col min="14752" max="14776" width="14.28515625" style="871" customWidth="1"/>
    <col min="14777" max="14839" width="15.5703125" style="871"/>
    <col min="14840" max="14840" width="44" style="871" customWidth="1"/>
    <col min="14841" max="14846" width="14.42578125" style="871" customWidth="1"/>
    <col min="14847" max="14924" width="15.7109375" style="871" customWidth="1"/>
    <col min="14925" max="14990" width="9.140625" style="871" customWidth="1"/>
    <col min="14991" max="14991" width="54.28515625" style="871" customWidth="1"/>
    <col min="14992" max="15002" width="14.28515625" style="871" customWidth="1"/>
    <col min="15003" max="15003" width="15.5703125" style="871" customWidth="1"/>
    <col min="15004" max="15004" width="14.28515625" style="871" customWidth="1"/>
    <col min="15005" max="15007" width="15.5703125" style="871" customWidth="1"/>
    <col min="15008" max="15032" width="14.28515625" style="871" customWidth="1"/>
    <col min="15033" max="15095" width="15.5703125" style="871"/>
    <col min="15096" max="15096" width="44" style="871" customWidth="1"/>
    <col min="15097" max="15102" width="14.42578125" style="871" customWidth="1"/>
    <col min="15103" max="15180" width="15.7109375" style="871" customWidth="1"/>
    <col min="15181" max="15246" width="9.140625" style="871" customWidth="1"/>
    <col min="15247" max="15247" width="54.28515625" style="871" customWidth="1"/>
    <col min="15248" max="15258" width="14.28515625" style="871" customWidth="1"/>
    <col min="15259" max="15259" width="15.5703125" style="871" customWidth="1"/>
    <col min="15260" max="15260" width="14.28515625" style="871" customWidth="1"/>
    <col min="15261" max="15263" width="15.5703125" style="871" customWidth="1"/>
    <col min="15264" max="15288" width="14.28515625" style="871" customWidth="1"/>
    <col min="15289" max="15351" width="15.5703125" style="871"/>
    <col min="15352" max="15352" width="44" style="871" customWidth="1"/>
    <col min="15353" max="15358" width="14.42578125" style="871" customWidth="1"/>
    <col min="15359" max="15436" width="15.7109375" style="871" customWidth="1"/>
    <col min="15437" max="15502" width="9.140625" style="871" customWidth="1"/>
    <col min="15503" max="15503" width="54.28515625" style="871" customWidth="1"/>
    <col min="15504" max="15514" width="14.28515625" style="871" customWidth="1"/>
    <col min="15515" max="15515" width="15.5703125" style="871" customWidth="1"/>
    <col min="15516" max="15516" width="14.28515625" style="871" customWidth="1"/>
    <col min="15517" max="15519" width="15.5703125" style="871" customWidth="1"/>
    <col min="15520" max="15544" width="14.28515625" style="871" customWidth="1"/>
    <col min="15545" max="15607" width="15.5703125" style="871"/>
    <col min="15608" max="15608" width="44" style="871" customWidth="1"/>
    <col min="15609" max="15614" width="14.42578125" style="871" customWidth="1"/>
    <col min="15615" max="15692" width="15.7109375" style="871" customWidth="1"/>
    <col min="15693" max="15758" width="9.140625" style="871" customWidth="1"/>
    <col min="15759" max="15759" width="54.28515625" style="871" customWidth="1"/>
    <col min="15760" max="15770" width="14.28515625" style="871" customWidth="1"/>
    <col min="15771" max="15771" width="15.5703125" style="871" customWidth="1"/>
    <col min="15772" max="15772" width="14.28515625" style="871" customWidth="1"/>
    <col min="15773" max="15775" width="15.5703125" style="871" customWidth="1"/>
    <col min="15776" max="15800" width="14.28515625" style="871" customWidth="1"/>
    <col min="15801" max="15863" width="15.5703125" style="871"/>
    <col min="15864" max="15864" width="44" style="871" customWidth="1"/>
    <col min="15865" max="15870" width="14.42578125" style="871" customWidth="1"/>
    <col min="15871" max="15948" width="15.7109375" style="871" customWidth="1"/>
    <col min="15949" max="16014" width="9.140625" style="871" customWidth="1"/>
    <col min="16015" max="16015" width="54.28515625" style="871" customWidth="1"/>
    <col min="16016" max="16026" width="14.28515625" style="871" customWidth="1"/>
    <col min="16027" max="16027" width="15.5703125" style="871" customWidth="1"/>
    <col min="16028" max="16028" width="14.28515625" style="871" customWidth="1"/>
    <col min="16029" max="16031" width="15.5703125" style="871" customWidth="1"/>
    <col min="16032" max="16056" width="14.28515625" style="871" customWidth="1"/>
    <col min="16057" max="16119" width="15.5703125" style="871"/>
    <col min="16120" max="16120" width="44" style="871" customWidth="1"/>
    <col min="16121" max="16126" width="14.42578125" style="871" customWidth="1"/>
    <col min="16127" max="16204" width="15.7109375" style="871" customWidth="1"/>
    <col min="16205" max="16270" width="9.140625" style="871" customWidth="1"/>
    <col min="16271" max="16271" width="54.28515625" style="871" customWidth="1"/>
    <col min="16272" max="16282" width="14.28515625" style="871" customWidth="1"/>
    <col min="16283" max="16283" width="15.5703125" style="871" customWidth="1"/>
    <col min="16284" max="16284" width="14.28515625" style="871" customWidth="1"/>
    <col min="16285" max="16287" width="15.5703125" style="871" customWidth="1"/>
    <col min="16288" max="16312" width="14.28515625" style="871" customWidth="1"/>
    <col min="16313" max="16384" width="15.5703125" style="871"/>
  </cols>
  <sheetData>
    <row r="1" spans="1:88" ht="25.5">
      <c r="A1" s="1172" t="s">
        <v>322</v>
      </c>
    </row>
    <row r="2" spans="1:88" ht="40.5" customHeight="1" thickBot="1">
      <c r="A2" s="925" t="s">
        <v>787</v>
      </c>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4"/>
      <c r="BA2" s="1274"/>
      <c r="BB2" s="1274"/>
      <c r="BC2" s="1274"/>
      <c r="BD2" s="1274"/>
      <c r="BE2" s="1274"/>
      <c r="BF2" s="1274"/>
      <c r="BG2" s="1274"/>
      <c r="BH2" s="1274"/>
      <c r="BI2" s="1274"/>
      <c r="BJ2" s="1274"/>
      <c r="BK2" s="1274"/>
      <c r="BL2" s="1274"/>
      <c r="BM2" s="1274"/>
      <c r="BN2" s="1274"/>
      <c r="BO2" s="1274"/>
      <c r="BP2" s="1274"/>
      <c r="BQ2" s="1274"/>
      <c r="BR2" s="1274"/>
      <c r="BS2" s="1274"/>
      <c r="BT2" s="1274"/>
      <c r="BU2" s="1274"/>
      <c r="BV2" s="1274"/>
      <c r="BW2" s="1274"/>
      <c r="BX2" s="1274"/>
      <c r="BY2" s="1274"/>
      <c r="BZ2" s="1274"/>
      <c r="CA2" s="1274"/>
      <c r="CB2" s="1274"/>
      <c r="CC2" s="1274"/>
      <c r="CD2" s="1274"/>
      <c r="CE2" s="1274"/>
      <c r="CF2" s="1274"/>
      <c r="CG2" s="1274"/>
      <c r="CH2" s="1274"/>
      <c r="CI2" s="1274"/>
    </row>
    <row r="3" spans="1:88" ht="16.5" customHeight="1" thickBot="1">
      <c r="A3" s="940"/>
      <c r="B3" s="875">
        <v>39464</v>
      </c>
      <c r="C3" s="876">
        <v>39496</v>
      </c>
      <c r="D3" s="876">
        <v>39525</v>
      </c>
      <c r="E3" s="876">
        <v>39556</v>
      </c>
      <c r="F3" s="876">
        <v>39586</v>
      </c>
      <c r="G3" s="876">
        <v>39617</v>
      </c>
      <c r="H3" s="876">
        <v>39647</v>
      </c>
      <c r="I3" s="876">
        <v>39678</v>
      </c>
      <c r="J3" s="876">
        <v>39709</v>
      </c>
      <c r="K3" s="876">
        <v>39739</v>
      </c>
      <c r="L3" s="876">
        <v>39770</v>
      </c>
      <c r="M3" s="876">
        <v>39800</v>
      </c>
      <c r="N3" s="876">
        <v>39831</v>
      </c>
      <c r="O3" s="876">
        <v>39862</v>
      </c>
      <c r="P3" s="876">
        <v>39890</v>
      </c>
      <c r="Q3" s="876">
        <v>39921</v>
      </c>
      <c r="R3" s="876">
        <v>39951</v>
      </c>
      <c r="S3" s="876">
        <v>39982</v>
      </c>
      <c r="T3" s="876">
        <v>40012</v>
      </c>
      <c r="U3" s="876">
        <v>40043</v>
      </c>
      <c r="V3" s="876">
        <v>40074</v>
      </c>
      <c r="W3" s="876">
        <v>40104</v>
      </c>
      <c r="X3" s="876">
        <v>40135</v>
      </c>
      <c r="Y3" s="876">
        <v>40165</v>
      </c>
      <c r="Z3" s="876">
        <v>40196</v>
      </c>
      <c r="AA3" s="876">
        <v>40227</v>
      </c>
      <c r="AB3" s="876">
        <v>40255</v>
      </c>
      <c r="AC3" s="876">
        <v>40286</v>
      </c>
      <c r="AD3" s="876">
        <v>40316</v>
      </c>
      <c r="AE3" s="876">
        <v>40347</v>
      </c>
      <c r="AF3" s="876">
        <v>40377</v>
      </c>
      <c r="AG3" s="876">
        <v>40408</v>
      </c>
      <c r="AH3" s="876">
        <v>40439</v>
      </c>
      <c r="AI3" s="876">
        <v>40469</v>
      </c>
      <c r="AJ3" s="876">
        <v>40500</v>
      </c>
      <c r="AK3" s="876">
        <v>40530</v>
      </c>
      <c r="AL3" s="876">
        <v>40561</v>
      </c>
      <c r="AM3" s="876">
        <v>40592</v>
      </c>
      <c r="AN3" s="876">
        <v>40620</v>
      </c>
      <c r="AO3" s="876">
        <v>40651</v>
      </c>
      <c r="AP3" s="876">
        <v>40681</v>
      </c>
      <c r="AQ3" s="876">
        <v>40712</v>
      </c>
      <c r="AR3" s="876">
        <v>40742</v>
      </c>
      <c r="AS3" s="876">
        <v>40773</v>
      </c>
      <c r="AT3" s="876">
        <v>40804</v>
      </c>
      <c r="AU3" s="876">
        <v>40834</v>
      </c>
      <c r="AV3" s="876">
        <v>40865</v>
      </c>
      <c r="AW3" s="876">
        <v>40895</v>
      </c>
      <c r="AX3" s="876">
        <v>40926</v>
      </c>
      <c r="AY3" s="876">
        <v>40957</v>
      </c>
      <c r="AZ3" s="876">
        <v>40986</v>
      </c>
      <c r="BA3" s="876">
        <v>41017</v>
      </c>
      <c r="BB3" s="876">
        <v>41047</v>
      </c>
      <c r="BC3" s="876">
        <v>41078</v>
      </c>
      <c r="BD3" s="876">
        <v>41108</v>
      </c>
      <c r="BE3" s="876">
        <v>41139</v>
      </c>
      <c r="BF3" s="876">
        <v>41170</v>
      </c>
      <c r="BG3" s="876">
        <v>41200</v>
      </c>
      <c r="BH3" s="876">
        <v>41231</v>
      </c>
      <c r="BI3" s="876">
        <v>41261</v>
      </c>
      <c r="BJ3" s="876">
        <v>41292</v>
      </c>
      <c r="BK3" s="876">
        <v>41323</v>
      </c>
      <c r="BL3" s="876">
        <v>41351</v>
      </c>
      <c r="BM3" s="876">
        <v>41382</v>
      </c>
      <c r="BN3" s="876">
        <v>41412</v>
      </c>
      <c r="BO3" s="876">
        <v>41443</v>
      </c>
      <c r="BP3" s="876">
        <v>41473</v>
      </c>
      <c r="BQ3" s="876">
        <v>41504</v>
      </c>
      <c r="BR3" s="876">
        <v>41535</v>
      </c>
      <c r="BS3" s="876">
        <v>41565</v>
      </c>
      <c r="BT3" s="876">
        <v>41596</v>
      </c>
      <c r="BU3" s="876">
        <v>41626</v>
      </c>
      <c r="BV3" s="876">
        <v>41640</v>
      </c>
      <c r="BW3" s="876">
        <v>41671</v>
      </c>
      <c r="BX3" s="876">
        <v>41699</v>
      </c>
      <c r="BY3" s="876">
        <v>41730</v>
      </c>
      <c r="BZ3" s="876">
        <v>41760</v>
      </c>
      <c r="CA3" s="876">
        <v>41791</v>
      </c>
      <c r="CB3" s="876">
        <v>41821</v>
      </c>
      <c r="CC3" s="876">
        <v>41852</v>
      </c>
      <c r="CD3" s="876">
        <v>41883</v>
      </c>
      <c r="CE3" s="876">
        <v>41913</v>
      </c>
      <c r="CF3" s="876">
        <v>41944</v>
      </c>
      <c r="CG3" s="876">
        <v>41974</v>
      </c>
      <c r="CH3" s="876">
        <v>42005</v>
      </c>
      <c r="CI3" s="1249" t="s">
        <v>769</v>
      </c>
    </row>
    <row r="4" spans="1:88" ht="15.75" customHeight="1">
      <c r="A4" s="930" t="s">
        <v>468</v>
      </c>
      <c r="B4" s="878">
        <v>1050304.69373225</v>
      </c>
      <c r="C4" s="879">
        <v>1065912.7258697499</v>
      </c>
      <c r="D4" s="879">
        <v>1200043.0151335001</v>
      </c>
      <c r="E4" s="879">
        <v>1158839.2465442501</v>
      </c>
      <c r="F4" s="879">
        <v>1242324.8661639099</v>
      </c>
      <c r="G4" s="879">
        <v>1517769.4497536002</v>
      </c>
      <c r="H4" s="879">
        <v>1279228.7248450001</v>
      </c>
      <c r="I4" s="879">
        <v>1273816.45853821</v>
      </c>
      <c r="J4" s="879">
        <v>1247209.4732134799</v>
      </c>
      <c r="K4" s="879">
        <v>1251929.91304416</v>
      </c>
      <c r="L4" s="879">
        <v>1284518.4581265</v>
      </c>
      <c r="M4" s="879">
        <v>1549093.0314107798</v>
      </c>
      <c r="N4" s="879">
        <v>1486824.3367131199</v>
      </c>
      <c r="O4" s="879">
        <v>1355386.3055130399</v>
      </c>
      <c r="P4" s="879">
        <v>1384040.3923980002</v>
      </c>
      <c r="Q4" s="879">
        <v>1506021.09772302</v>
      </c>
      <c r="R4" s="879">
        <v>1381358.41198684</v>
      </c>
      <c r="S4" s="879">
        <v>1291493.19797949</v>
      </c>
      <c r="T4" s="879">
        <v>1210805.4529590402</v>
      </c>
      <c r="U4" s="879">
        <v>1239508.0364492801</v>
      </c>
      <c r="V4" s="879">
        <v>1261973.5991567299</v>
      </c>
      <c r="W4" s="879">
        <v>1794947.1333445401</v>
      </c>
      <c r="X4" s="879">
        <v>1383510.4393798602</v>
      </c>
      <c r="Y4" s="879">
        <v>1653859.97968968</v>
      </c>
      <c r="Z4" s="879">
        <v>1647806.0361649699</v>
      </c>
      <c r="AA4" s="879">
        <v>1738741.3996263999</v>
      </c>
      <c r="AB4" s="879">
        <v>1810889.9921094198</v>
      </c>
      <c r="AC4" s="879">
        <v>1516546.6094243098</v>
      </c>
      <c r="AD4" s="879">
        <v>1534788.53210577</v>
      </c>
      <c r="AE4" s="879">
        <v>1535112.3485388597</v>
      </c>
      <c r="AF4" s="879">
        <v>1658882.1587550002</v>
      </c>
      <c r="AG4" s="879">
        <v>1752945.7550105501</v>
      </c>
      <c r="AH4" s="879">
        <v>1344324.6143656103</v>
      </c>
      <c r="AI4" s="879">
        <v>1438353.2971892199</v>
      </c>
      <c r="AJ4" s="879">
        <v>1450823.4692341601</v>
      </c>
      <c r="AK4" s="879">
        <v>1845714.5165741201</v>
      </c>
      <c r="AL4" s="879">
        <v>1694893.6414021701</v>
      </c>
      <c r="AM4" s="879">
        <v>1820891.3456492699</v>
      </c>
      <c r="AN4" s="879">
        <v>1705916.4410128002</v>
      </c>
      <c r="AO4" s="879">
        <v>1696236.5981417103</v>
      </c>
      <c r="AP4" s="879">
        <v>1750908.7667066602</v>
      </c>
      <c r="AQ4" s="879">
        <v>2065056.3384857802</v>
      </c>
      <c r="AR4" s="879">
        <v>2169931.5820863</v>
      </c>
      <c r="AS4" s="879">
        <v>1842515.1082632402</v>
      </c>
      <c r="AT4" s="879">
        <v>1908239.3708149199</v>
      </c>
      <c r="AU4" s="879">
        <v>2365592.7626078501</v>
      </c>
      <c r="AV4" s="879">
        <v>2342193.1394723896</v>
      </c>
      <c r="AW4" s="879">
        <v>2784065.4296564898</v>
      </c>
      <c r="AX4" s="879">
        <v>2689361.7387108197</v>
      </c>
      <c r="AY4" s="879">
        <v>2759956.2751980098</v>
      </c>
      <c r="AZ4" s="879">
        <v>2527604.3137290501</v>
      </c>
      <c r="BA4" s="879">
        <v>2589534.3459842503</v>
      </c>
      <c r="BB4" s="879">
        <v>2506691.8394464999</v>
      </c>
      <c r="BC4" s="879">
        <v>2511975.2938967096</v>
      </c>
      <c r="BD4" s="879">
        <v>2954633.6567198504</v>
      </c>
      <c r="BE4" s="879">
        <v>3070377.6604913799</v>
      </c>
      <c r="BF4" s="879">
        <v>3117810.5788394697</v>
      </c>
      <c r="BG4" s="879">
        <v>3041155.6615460897</v>
      </c>
      <c r="BH4" s="879">
        <v>2980135.4429822201</v>
      </c>
      <c r="BI4" s="879">
        <v>3704483.5524255</v>
      </c>
      <c r="BJ4" s="879">
        <v>3401482.9075716496</v>
      </c>
      <c r="BK4" s="879">
        <v>3763368.4292432498</v>
      </c>
      <c r="BL4" s="879">
        <v>3911466.1965977093</v>
      </c>
      <c r="BM4" s="879">
        <v>3435630.9870154397</v>
      </c>
      <c r="BN4" s="879">
        <v>3432056.7594413599</v>
      </c>
      <c r="BO4" s="879">
        <v>3236152.8615826201</v>
      </c>
      <c r="BP4" s="879">
        <v>3873945.4434300801</v>
      </c>
      <c r="BQ4" s="879">
        <v>4227605.6220955793</v>
      </c>
      <c r="BR4" s="879">
        <v>4649991.7640559301</v>
      </c>
      <c r="BS4" s="879">
        <v>4511510.8333557304</v>
      </c>
      <c r="BT4" s="879">
        <v>4463085.4804919204</v>
      </c>
      <c r="BU4" s="879">
        <v>5090244.7628477002</v>
      </c>
      <c r="BV4" s="879">
        <v>4921167.9376801495</v>
      </c>
      <c r="BW4" s="879">
        <v>4732370.9160526292</v>
      </c>
      <c r="BX4" s="879">
        <v>4665783.4505371209</v>
      </c>
      <c r="BY4" s="879">
        <v>5342756.6290191198</v>
      </c>
      <c r="BZ4" s="879">
        <v>5123110.2834243812</v>
      </c>
      <c r="CA4" s="879">
        <v>4786356.0202353504</v>
      </c>
      <c r="CB4" s="879">
        <v>4833288.1989182299</v>
      </c>
      <c r="CC4" s="879">
        <v>4791799.1506369002</v>
      </c>
      <c r="CD4" s="879">
        <v>4943049.2781730499</v>
      </c>
      <c r="CE4" s="879">
        <v>5144971.5120316092</v>
      </c>
      <c r="CF4" s="879">
        <v>5130223.3022382297</v>
      </c>
      <c r="CG4" s="879">
        <v>5930945.9599828999</v>
      </c>
      <c r="CH4" s="879">
        <v>5443529.29498161</v>
      </c>
      <c r="CI4" s="879">
        <v>5675431.7864496103</v>
      </c>
      <c r="CJ4" s="1261"/>
    </row>
    <row r="5" spans="1:88" ht="15.75" customHeight="1">
      <c r="A5" s="930" t="s">
        <v>469</v>
      </c>
      <c r="B5" s="878">
        <v>865935.01059253002</v>
      </c>
      <c r="C5" s="879">
        <v>866677.59472572</v>
      </c>
      <c r="D5" s="879">
        <v>891816.88316909014</v>
      </c>
      <c r="E5" s="879">
        <v>898903.74548848998</v>
      </c>
      <c r="F5" s="879">
        <v>916902.15660826</v>
      </c>
      <c r="G5" s="879">
        <v>918282.87768892001</v>
      </c>
      <c r="H5" s="879">
        <v>936858.48906296992</v>
      </c>
      <c r="I5" s="879">
        <v>948262.68069403002</v>
      </c>
      <c r="J5" s="879">
        <v>976362.31190146995</v>
      </c>
      <c r="K5" s="879">
        <v>966136.88468838006</v>
      </c>
      <c r="L5" s="879">
        <v>988182.47942206997</v>
      </c>
      <c r="M5" s="879">
        <v>1155334.5535552199</v>
      </c>
      <c r="N5" s="879">
        <v>1064615.0933954699</v>
      </c>
      <c r="O5" s="879">
        <v>1024200.5938480699</v>
      </c>
      <c r="P5" s="879">
        <v>1037766.1481078001</v>
      </c>
      <c r="Q5" s="879">
        <v>1048137.40757808</v>
      </c>
      <c r="R5" s="879">
        <v>1026915.44583562</v>
      </c>
      <c r="S5" s="879">
        <v>1006598.85191343</v>
      </c>
      <c r="T5" s="879">
        <v>1008282.3852069001</v>
      </c>
      <c r="U5" s="879">
        <v>1019428.16709</v>
      </c>
      <c r="V5" s="879">
        <v>1031852.01587227</v>
      </c>
      <c r="W5" s="879">
        <v>1020135.1442791701</v>
      </c>
      <c r="X5" s="879">
        <v>1108617.2511468201</v>
      </c>
      <c r="Y5" s="879">
        <v>1181541.92864152</v>
      </c>
      <c r="Z5" s="879">
        <v>1068205.8181163198</v>
      </c>
      <c r="AA5" s="879">
        <v>1049411.1532254899</v>
      </c>
      <c r="AB5" s="879">
        <v>1086457.4054318299</v>
      </c>
      <c r="AC5" s="879">
        <v>1072606.3412716899</v>
      </c>
      <c r="AD5" s="879">
        <v>1056748.37585026</v>
      </c>
      <c r="AE5" s="879">
        <v>1063633.0007929399</v>
      </c>
      <c r="AF5" s="879">
        <v>1076922.0812182201</v>
      </c>
      <c r="AG5" s="879">
        <v>1094707.8476434001</v>
      </c>
      <c r="AH5" s="879">
        <v>1125394.9243976802</v>
      </c>
      <c r="AI5" s="879">
        <v>1153171.24995551</v>
      </c>
      <c r="AJ5" s="879">
        <v>1227639.1046884202</v>
      </c>
      <c r="AK5" s="879">
        <v>1378134.4264730702</v>
      </c>
      <c r="AL5" s="879">
        <v>1340435.0378745701</v>
      </c>
      <c r="AM5" s="879">
        <v>1336807.3852137299</v>
      </c>
      <c r="AN5" s="879">
        <v>1416379.0418751801</v>
      </c>
      <c r="AO5" s="879">
        <v>1492278.8666195602</v>
      </c>
      <c r="AP5" s="879">
        <v>1401790.4184366302</v>
      </c>
      <c r="AQ5" s="879">
        <v>1353982.6063849102</v>
      </c>
      <c r="AR5" s="879">
        <v>1344152.2944118101</v>
      </c>
      <c r="AS5" s="879">
        <v>1380266.4817454403</v>
      </c>
      <c r="AT5" s="879">
        <v>1342358.0275790901</v>
      </c>
      <c r="AU5" s="879">
        <v>1358967.9710165299</v>
      </c>
      <c r="AV5" s="879">
        <v>1390961.0782612099</v>
      </c>
      <c r="AW5" s="879">
        <v>1566046.4398569099</v>
      </c>
      <c r="AX5" s="879">
        <v>1476068.8316508899</v>
      </c>
      <c r="AY5" s="879">
        <v>1438616.7620924399</v>
      </c>
      <c r="AZ5" s="879">
        <v>1432834.61104431</v>
      </c>
      <c r="BA5" s="879">
        <v>1422438.72216843</v>
      </c>
      <c r="BB5" s="879">
        <v>1398955.50247954</v>
      </c>
      <c r="BC5" s="879">
        <v>1363730.70597633</v>
      </c>
      <c r="BD5" s="879">
        <v>1362604.3623065401</v>
      </c>
      <c r="BE5" s="879">
        <v>1368236.7519117601</v>
      </c>
      <c r="BF5" s="879">
        <v>1348838.3433819099</v>
      </c>
      <c r="BG5" s="879">
        <v>1458211.8918180601</v>
      </c>
      <c r="BH5" s="879">
        <v>1430962.36677756</v>
      </c>
      <c r="BI5" s="879">
        <v>1631717.15700427</v>
      </c>
      <c r="BJ5" s="879">
        <v>1457179.9795001398</v>
      </c>
      <c r="BK5" s="879">
        <v>1437459.94521952</v>
      </c>
      <c r="BL5" s="879">
        <v>1508513.3100236398</v>
      </c>
      <c r="BM5" s="879">
        <v>1470133.6431271499</v>
      </c>
      <c r="BN5" s="879">
        <v>1457653.73516063</v>
      </c>
      <c r="BO5" s="879">
        <v>1425507.7700350001</v>
      </c>
      <c r="BP5" s="879">
        <v>1457282.9255765399</v>
      </c>
      <c r="BQ5" s="879">
        <v>1443338.14220824</v>
      </c>
      <c r="BR5" s="879">
        <v>1474048.91588196</v>
      </c>
      <c r="BS5" s="879">
        <v>1549536.2196916998</v>
      </c>
      <c r="BT5" s="879">
        <v>1571034.8009114999</v>
      </c>
      <c r="BU5" s="879">
        <v>1776413.11898752</v>
      </c>
      <c r="BV5" s="879">
        <v>1588076.2972541898</v>
      </c>
      <c r="BW5" s="879">
        <v>1557627.71257873</v>
      </c>
      <c r="BX5" s="879">
        <v>1573957.6044834401</v>
      </c>
      <c r="BY5" s="879">
        <v>1569240.69685859</v>
      </c>
      <c r="BZ5" s="879">
        <v>1517240.24390445</v>
      </c>
      <c r="CA5" s="879">
        <v>1496742.06397082</v>
      </c>
      <c r="CB5" s="879">
        <v>1567795.4244635</v>
      </c>
      <c r="CC5" s="879">
        <v>1501114.6417075801</v>
      </c>
      <c r="CD5" s="879">
        <v>1547922.93090493</v>
      </c>
      <c r="CE5" s="879">
        <v>1533609.4771323798</v>
      </c>
      <c r="CF5" s="879">
        <v>1577889.3563343701</v>
      </c>
      <c r="CG5" s="879">
        <v>1797978.8705901799</v>
      </c>
      <c r="CH5" s="879">
        <v>1661692.84120784</v>
      </c>
      <c r="CI5" s="879">
        <v>1622701.0564766398</v>
      </c>
      <c r="CJ5" s="1261"/>
    </row>
    <row r="6" spans="1:88" ht="15.75" customHeight="1">
      <c r="A6" s="931" t="s">
        <v>470</v>
      </c>
      <c r="B6" s="881">
        <v>865935.01059253002</v>
      </c>
      <c r="C6" s="882">
        <v>866677.59472572</v>
      </c>
      <c r="D6" s="882">
        <v>891816.88316909014</v>
      </c>
      <c r="E6" s="882">
        <v>898903.74548848998</v>
      </c>
      <c r="F6" s="882">
        <v>916902.15660826</v>
      </c>
      <c r="G6" s="882">
        <v>918282.87768892001</v>
      </c>
      <c r="H6" s="882">
        <v>936858.48906296992</v>
      </c>
      <c r="I6" s="882">
        <v>948262.68069403002</v>
      </c>
      <c r="J6" s="882">
        <v>976362.31190146995</v>
      </c>
      <c r="K6" s="882">
        <v>966136.88468838006</v>
      </c>
      <c r="L6" s="882">
        <v>988182.47942206997</v>
      </c>
      <c r="M6" s="882">
        <v>1155334.5535552199</v>
      </c>
      <c r="N6" s="882">
        <v>1064615.0933954699</v>
      </c>
      <c r="O6" s="882">
        <v>1024200.5938480699</v>
      </c>
      <c r="P6" s="882">
        <v>1037766.1481078001</v>
      </c>
      <c r="Q6" s="882">
        <v>1048137.40757808</v>
      </c>
      <c r="R6" s="882">
        <v>1026915.44583562</v>
      </c>
      <c r="S6" s="882">
        <v>1006598.85191343</v>
      </c>
      <c r="T6" s="882">
        <v>1008282.3852069001</v>
      </c>
      <c r="U6" s="882">
        <v>1019428.16709</v>
      </c>
      <c r="V6" s="882">
        <v>1031852.01587227</v>
      </c>
      <c r="W6" s="882">
        <v>1020135.1442791701</v>
      </c>
      <c r="X6" s="882">
        <v>1108617.2511468201</v>
      </c>
      <c r="Y6" s="882">
        <v>1181541.92864152</v>
      </c>
      <c r="Z6" s="882">
        <v>1068205.8181163198</v>
      </c>
      <c r="AA6" s="882">
        <v>1049411.1532254899</v>
      </c>
      <c r="AB6" s="882">
        <v>1086457.4054318299</v>
      </c>
      <c r="AC6" s="882">
        <v>1072606.3412716899</v>
      </c>
      <c r="AD6" s="882">
        <v>1056748.37585026</v>
      </c>
      <c r="AE6" s="882">
        <v>1063633.0007929399</v>
      </c>
      <c r="AF6" s="882">
        <v>1076922.0812182201</v>
      </c>
      <c r="AG6" s="882">
        <v>1094707.8476434001</v>
      </c>
      <c r="AH6" s="882">
        <v>1125394.9243976802</v>
      </c>
      <c r="AI6" s="882">
        <v>1153171.24995551</v>
      </c>
      <c r="AJ6" s="882">
        <v>1227639.1046884202</v>
      </c>
      <c r="AK6" s="882">
        <v>1378134.4264730702</v>
      </c>
      <c r="AL6" s="882">
        <v>1340435.0378745701</v>
      </c>
      <c r="AM6" s="882">
        <v>1336807.3852137299</v>
      </c>
      <c r="AN6" s="882">
        <v>1416379.0418751801</v>
      </c>
      <c r="AO6" s="882">
        <v>1492278.8666195602</v>
      </c>
      <c r="AP6" s="882">
        <v>1401790.4184366302</v>
      </c>
      <c r="AQ6" s="882">
        <v>1353982.6063849102</v>
      </c>
      <c r="AR6" s="882">
        <v>1344152.2944118101</v>
      </c>
      <c r="AS6" s="882">
        <v>1380266.4817454403</v>
      </c>
      <c r="AT6" s="882">
        <v>1342358.0275790901</v>
      </c>
      <c r="AU6" s="882">
        <v>1358967.9710165299</v>
      </c>
      <c r="AV6" s="882">
        <v>1390961.0782612099</v>
      </c>
      <c r="AW6" s="882">
        <v>1566046.4398569099</v>
      </c>
      <c r="AX6" s="882">
        <v>1476068.8316508899</v>
      </c>
      <c r="AY6" s="882">
        <v>1438616.7620924399</v>
      </c>
      <c r="AZ6" s="882">
        <v>1432834.61104431</v>
      </c>
      <c r="BA6" s="882">
        <v>1422438.72216843</v>
      </c>
      <c r="BB6" s="882">
        <v>1398955.50247954</v>
      </c>
      <c r="BC6" s="882">
        <v>1363730.70597633</v>
      </c>
      <c r="BD6" s="882">
        <v>1362604.3623065401</v>
      </c>
      <c r="BE6" s="882">
        <v>1368236.7519117601</v>
      </c>
      <c r="BF6" s="882">
        <v>1348838.3433819099</v>
      </c>
      <c r="BG6" s="882">
        <v>1458211.8918180601</v>
      </c>
      <c r="BH6" s="882">
        <v>1430962.36677756</v>
      </c>
      <c r="BI6" s="882">
        <v>1631717.15700427</v>
      </c>
      <c r="BJ6" s="882">
        <v>1457179.9795001398</v>
      </c>
      <c r="BK6" s="882">
        <v>1437459.94521952</v>
      </c>
      <c r="BL6" s="882">
        <v>1508513.3100236398</v>
      </c>
      <c r="BM6" s="882">
        <v>1470133.6431271499</v>
      </c>
      <c r="BN6" s="882">
        <v>1457653.73516063</v>
      </c>
      <c r="BO6" s="882">
        <v>1425507.7700350001</v>
      </c>
      <c r="BP6" s="882">
        <v>1457282.9255765399</v>
      </c>
      <c r="BQ6" s="882">
        <v>1443338.14220824</v>
      </c>
      <c r="BR6" s="882">
        <v>1474048.91588196</v>
      </c>
      <c r="BS6" s="882">
        <v>1549536.2196916998</v>
      </c>
      <c r="BT6" s="882">
        <v>1571034.8009114999</v>
      </c>
      <c r="BU6" s="882">
        <v>1776413.11898752</v>
      </c>
      <c r="BV6" s="882">
        <v>1588076.2972541898</v>
      </c>
      <c r="BW6" s="882">
        <v>1557627.71257873</v>
      </c>
      <c r="BX6" s="882">
        <v>1573957.6044834401</v>
      </c>
      <c r="BY6" s="882">
        <v>1569240.69685859</v>
      </c>
      <c r="BZ6" s="882">
        <v>1517240.24390445</v>
      </c>
      <c r="CA6" s="882">
        <v>1496742.06397082</v>
      </c>
      <c r="CB6" s="882">
        <v>1567795.4244635</v>
      </c>
      <c r="CC6" s="882">
        <v>1501114.6417075801</v>
      </c>
      <c r="CD6" s="882">
        <v>1547922.93090493</v>
      </c>
      <c r="CE6" s="882">
        <v>1533609.4771323798</v>
      </c>
      <c r="CF6" s="882">
        <v>1577889.3563343701</v>
      </c>
      <c r="CG6" s="882">
        <v>1797978.8705901799</v>
      </c>
      <c r="CH6" s="882">
        <v>1661692.84120784</v>
      </c>
      <c r="CI6" s="882">
        <v>1622701.0564766398</v>
      </c>
      <c r="CJ6" s="1261"/>
    </row>
    <row r="7" spans="1:88" ht="15.75" customHeight="1">
      <c r="A7" s="930"/>
      <c r="B7" s="881"/>
      <c r="C7" s="882"/>
      <c r="D7" s="882"/>
      <c r="E7" s="882"/>
      <c r="F7" s="882"/>
      <c r="G7" s="882"/>
      <c r="H7" s="882"/>
      <c r="I7" s="882"/>
      <c r="J7" s="882"/>
      <c r="K7" s="882"/>
      <c r="L7" s="882"/>
      <c r="M7" s="882"/>
      <c r="N7" s="882"/>
      <c r="O7" s="882"/>
      <c r="P7" s="882"/>
      <c r="Q7" s="882"/>
      <c r="R7" s="882"/>
      <c r="S7" s="882"/>
      <c r="T7" s="882"/>
      <c r="U7" s="882"/>
      <c r="V7" s="882"/>
      <c r="W7" s="882"/>
      <c r="X7" s="882"/>
      <c r="Y7" s="882"/>
      <c r="Z7" s="882"/>
      <c r="AA7" s="882"/>
      <c r="AB7" s="882"/>
      <c r="AC7" s="882"/>
      <c r="AD7" s="882"/>
      <c r="AE7" s="882"/>
      <c r="AF7" s="882"/>
      <c r="AG7" s="882"/>
      <c r="AH7" s="882"/>
      <c r="AI7" s="882"/>
      <c r="AJ7" s="882"/>
      <c r="AK7" s="882"/>
      <c r="AL7" s="882"/>
      <c r="AM7" s="882"/>
      <c r="AN7" s="882"/>
      <c r="AO7" s="882"/>
      <c r="AP7" s="882"/>
      <c r="AQ7" s="882"/>
      <c r="AR7" s="882"/>
      <c r="AS7" s="882"/>
      <c r="AT7" s="882"/>
      <c r="AU7" s="882"/>
      <c r="AV7" s="882"/>
      <c r="AW7" s="882"/>
      <c r="AX7" s="882"/>
      <c r="AY7" s="882"/>
      <c r="AZ7" s="882"/>
      <c r="BA7" s="882"/>
      <c r="BB7" s="882"/>
      <c r="BC7" s="882"/>
      <c r="BD7" s="882"/>
      <c r="BE7" s="882"/>
      <c r="BF7" s="882"/>
      <c r="BG7" s="882"/>
      <c r="BH7" s="882"/>
      <c r="BI7" s="882"/>
      <c r="BJ7" s="882"/>
      <c r="BK7" s="882"/>
      <c r="BL7" s="882"/>
      <c r="BM7" s="882"/>
      <c r="BN7" s="882"/>
      <c r="BO7" s="882"/>
      <c r="BP7" s="882"/>
      <c r="BQ7" s="882"/>
      <c r="BR7" s="882"/>
      <c r="BS7" s="882"/>
      <c r="BT7" s="882"/>
      <c r="BU7" s="882"/>
      <c r="BV7" s="882"/>
      <c r="BW7" s="882"/>
      <c r="BX7" s="882"/>
      <c r="BY7" s="882"/>
      <c r="BZ7" s="882"/>
      <c r="CA7" s="882"/>
      <c r="CB7" s="882"/>
      <c r="CC7" s="882"/>
      <c r="CD7" s="882"/>
      <c r="CE7" s="882"/>
      <c r="CF7" s="882"/>
      <c r="CG7" s="882"/>
      <c r="CH7" s="882"/>
      <c r="CI7" s="882"/>
      <c r="CJ7" s="1261"/>
    </row>
    <row r="8" spans="1:88" ht="15.75" customHeight="1">
      <c r="A8" s="930" t="s">
        <v>471</v>
      </c>
      <c r="B8" s="878">
        <v>184369.68313972</v>
      </c>
      <c r="C8" s="879">
        <v>199235.13114402999</v>
      </c>
      <c r="D8" s="879">
        <v>308226.13196441001</v>
      </c>
      <c r="E8" s="879">
        <v>259935.50105576002</v>
      </c>
      <c r="F8" s="879">
        <v>325422.70955565001</v>
      </c>
      <c r="G8" s="879">
        <v>599486.57206468005</v>
      </c>
      <c r="H8" s="879">
        <v>342370.23578203004</v>
      </c>
      <c r="I8" s="879">
        <v>325553.77784418</v>
      </c>
      <c r="J8" s="879">
        <v>270847.16131201002</v>
      </c>
      <c r="K8" s="879">
        <v>285793.02835578</v>
      </c>
      <c r="L8" s="879">
        <v>296335.97870443005</v>
      </c>
      <c r="M8" s="879">
        <v>393758.47785556002</v>
      </c>
      <c r="N8" s="879">
        <v>422209.24331765005</v>
      </c>
      <c r="O8" s="879">
        <v>331185.71166497003</v>
      </c>
      <c r="P8" s="879">
        <v>346274.24429020006</v>
      </c>
      <c r="Q8" s="879">
        <v>457883.69014493999</v>
      </c>
      <c r="R8" s="879">
        <v>354442.96615122003</v>
      </c>
      <c r="S8" s="879">
        <v>284894.34606606001</v>
      </c>
      <c r="T8" s="879">
        <v>202523.06775213999</v>
      </c>
      <c r="U8" s="879">
        <v>220079.86935927998</v>
      </c>
      <c r="V8" s="879">
        <v>230121.58328446001</v>
      </c>
      <c r="W8" s="879">
        <v>774811.98906537006</v>
      </c>
      <c r="X8" s="879">
        <v>274893.18823304004</v>
      </c>
      <c r="Y8" s="879">
        <v>472318.05104816001</v>
      </c>
      <c r="Z8" s="879">
        <v>579600.21804865007</v>
      </c>
      <c r="AA8" s="879">
        <v>689330.24640091008</v>
      </c>
      <c r="AB8" s="879">
        <v>724432.58667759004</v>
      </c>
      <c r="AC8" s="879">
        <v>443940.26815262</v>
      </c>
      <c r="AD8" s="879">
        <v>478040.15625550994</v>
      </c>
      <c r="AE8" s="879">
        <v>471479.34774591995</v>
      </c>
      <c r="AF8" s="879">
        <v>581960.07753678004</v>
      </c>
      <c r="AG8" s="879">
        <v>658237.90736715007</v>
      </c>
      <c r="AH8" s="879">
        <v>218929.68996792997</v>
      </c>
      <c r="AI8" s="879">
        <v>285182.04723370995</v>
      </c>
      <c r="AJ8" s="879">
        <v>223184.36454574001</v>
      </c>
      <c r="AK8" s="879">
        <v>467580.09010104998</v>
      </c>
      <c r="AL8" s="879">
        <v>354458.6035276</v>
      </c>
      <c r="AM8" s="879">
        <v>484083.96043553995</v>
      </c>
      <c r="AN8" s="879">
        <v>289537.39913762</v>
      </c>
      <c r="AO8" s="879">
        <v>203957.73152214999</v>
      </c>
      <c r="AP8" s="879">
        <v>349118.34827003005</v>
      </c>
      <c r="AQ8" s="879">
        <v>711073.73210086999</v>
      </c>
      <c r="AR8" s="879">
        <v>825779.28767449001</v>
      </c>
      <c r="AS8" s="879">
        <v>462248.62651779997</v>
      </c>
      <c r="AT8" s="879">
        <v>565881.34323582996</v>
      </c>
      <c r="AU8" s="879">
        <v>1006624.7915913201</v>
      </c>
      <c r="AV8" s="879">
        <v>951232.06121117994</v>
      </c>
      <c r="AW8" s="879">
        <v>1218018.9897995801</v>
      </c>
      <c r="AX8" s="879">
        <v>1213292.90705993</v>
      </c>
      <c r="AY8" s="879">
        <v>1321339.5131055701</v>
      </c>
      <c r="AZ8" s="879">
        <v>1094769.7026847401</v>
      </c>
      <c r="BA8" s="879">
        <v>1167095.6238158201</v>
      </c>
      <c r="BB8" s="879">
        <v>1107736.33696696</v>
      </c>
      <c r="BC8" s="879">
        <v>1148244.5879203798</v>
      </c>
      <c r="BD8" s="879">
        <v>1592029.29441331</v>
      </c>
      <c r="BE8" s="879">
        <v>1702140.9085796201</v>
      </c>
      <c r="BF8" s="879">
        <v>1768972.23545756</v>
      </c>
      <c r="BG8" s="879">
        <v>1582943.7697280298</v>
      </c>
      <c r="BH8" s="879">
        <v>1549173.0762046599</v>
      </c>
      <c r="BI8" s="879">
        <v>2072766.3954212302</v>
      </c>
      <c r="BJ8" s="879">
        <v>1944302.9280715098</v>
      </c>
      <c r="BK8" s="879">
        <v>2325908.4840237298</v>
      </c>
      <c r="BL8" s="879">
        <v>2402952.8865740695</v>
      </c>
      <c r="BM8" s="879">
        <v>1965497.3438882898</v>
      </c>
      <c r="BN8" s="879">
        <v>1974403.0242807299</v>
      </c>
      <c r="BO8" s="879">
        <v>1810645.09154762</v>
      </c>
      <c r="BP8" s="879">
        <v>2416662.5178535399</v>
      </c>
      <c r="BQ8" s="879">
        <v>2784267.4798873398</v>
      </c>
      <c r="BR8" s="879">
        <v>3175942.8481739699</v>
      </c>
      <c r="BS8" s="879">
        <v>2961974.6136640301</v>
      </c>
      <c r="BT8" s="879">
        <v>2892050.6795804203</v>
      </c>
      <c r="BU8" s="879">
        <v>3313831.6438601804</v>
      </c>
      <c r="BV8" s="879">
        <v>3333091.6404259596</v>
      </c>
      <c r="BW8" s="879">
        <v>3174743.2034738995</v>
      </c>
      <c r="BX8" s="879">
        <v>3091825.8460536804</v>
      </c>
      <c r="BY8" s="879">
        <v>3773515.9321605298</v>
      </c>
      <c r="BZ8" s="879">
        <v>3605870.0395199307</v>
      </c>
      <c r="CA8" s="879">
        <v>3289613.9562645303</v>
      </c>
      <c r="CB8" s="879">
        <v>3265492.7744547301</v>
      </c>
      <c r="CC8" s="879">
        <v>3290684.5089293197</v>
      </c>
      <c r="CD8" s="879">
        <v>3395126.3472681199</v>
      </c>
      <c r="CE8" s="879">
        <v>3611362.0348992292</v>
      </c>
      <c r="CF8" s="879">
        <v>3552333.9459038591</v>
      </c>
      <c r="CG8" s="879">
        <v>4132967.0893927198</v>
      </c>
      <c r="CH8" s="879">
        <v>3781836.45377377</v>
      </c>
      <c r="CI8" s="879">
        <v>4052730.7299729702</v>
      </c>
      <c r="CJ8" s="1261"/>
    </row>
    <row r="9" spans="1:88" ht="15.75" customHeight="1">
      <c r="A9" s="931" t="s">
        <v>472</v>
      </c>
      <c r="B9" s="881"/>
      <c r="C9" s="882"/>
      <c r="D9" s="882"/>
      <c r="E9" s="882"/>
      <c r="F9" s="882"/>
      <c r="G9" s="882"/>
      <c r="H9" s="882"/>
      <c r="I9" s="882"/>
      <c r="J9" s="882"/>
      <c r="K9" s="882"/>
      <c r="L9" s="882"/>
      <c r="M9" s="882"/>
      <c r="N9" s="882"/>
      <c r="O9" s="882"/>
      <c r="P9" s="882"/>
      <c r="Q9" s="882"/>
      <c r="R9" s="882"/>
      <c r="S9" s="882"/>
      <c r="T9" s="882"/>
      <c r="U9" s="882"/>
      <c r="V9" s="882"/>
      <c r="W9" s="882"/>
      <c r="X9" s="882"/>
      <c r="Y9" s="882"/>
      <c r="Z9" s="882"/>
      <c r="AA9" s="882"/>
      <c r="AB9" s="882"/>
      <c r="AC9" s="882"/>
      <c r="AD9" s="882"/>
      <c r="AE9" s="882"/>
      <c r="AF9" s="882"/>
      <c r="AG9" s="882"/>
      <c r="AH9" s="882"/>
      <c r="AI9" s="882"/>
      <c r="AJ9" s="882"/>
      <c r="AK9" s="882"/>
      <c r="AL9" s="882"/>
      <c r="AM9" s="882"/>
      <c r="AN9" s="882"/>
      <c r="AO9" s="882"/>
      <c r="AP9" s="882"/>
      <c r="AQ9" s="882"/>
      <c r="AR9" s="882"/>
      <c r="AS9" s="882"/>
      <c r="AT9" s="882"/>
      <c r="AU9" s="882"/>
      <c r="AV9" s="882"/>
      <c r="AW9" s="882"/>
      <c r="AX9" s="882"/>
      <c r="AY9" s="882"/>
      <c r="AZ9" s="882"/>
      <c r="BA9" s="882"/>
      <c r="BB9" s="882"/>
      <c r="BC9" s="882"/>
      <c r="BD9" s="882"/>
      <c r="BE9" s="882"/>
      <c r="BF9" s="882"/>
      <c r="BG9" s="882"/>
      <c r="BH9" s="882"/>
      <c r="BI9" s="882"/>
      <c r="BJ9" s="882"/>
      <c r="BK9" s="882"/>
      <c r="BL9" s="882"/>
      <c r="BM9" s="882"/>
      <c r="BN9" s="882"/>
      <c r="BO9" s="882"/>
      <c r="BP9" s="882"/>
      <c r="BQ9" s="882"/>
      <c r="BR9" s="882"/>
      <c r="BS9" s="882"/>
      <c r="BT9" s="882"/>
      <c r="BU9" s="882"/>
      <c r="BV9" s="882"/>
      <c r="BW9" s="882"/>
      <c r="BX9" s="882"/>
      <c r="BY9" s="882"/>
      <c r="BZ9" s="882"/>
      <c r="CA9" s="882"/>
      <c r="CB9" s="882"/>
      <c r="CC9" s="882"/>
      <c r="CD9" s="882"/>
      <c r="CE9" s="882"/>
      <c r="CF9" s="882"/>
      <c r="CG9" s="882"/>
      <c r="CH9" s="882"/>
      <c r="CI9" s="882"/>
      <c r="CJ9" s="1261"/>
    </row>
    <row r="10" spans="1:88" ht="15.75" customHeight="1">
      <c r="A10" s="931" t="s">
        <v>473</v>
      </c>
      <c r="B10" s="881">
        <v>36957.445600970001</v>
      </c>
      <c r="C10" s="882">
        <v>31405.667204959998</v>
      </c>
      <c r="D10" s="882">
        <v>126903.20981934</v>
      </c>
      <c r="E10" s="882">
        <v>55355.093688690002</v>
      </c>
      <c r="F10" s="882">
        <v>138908.81670513001</v>
      </c>
      <c r="G10" s="882">
        <v>330837.41128162999</v>
      </c>
      <c r="H10" s="882">
        <v>68244.684399580001</v>
      </c>
      <c r="I10" s="882">
        <v>38977.7199597</v>
      </c>
      <c r="J10" s="882">
        <v>124756.46556252999</v>
      </c>
      <c r="K10" s="882">
        <v>136853.5294573</v>
      </c>
      <c r="L10" s="882">
        <v>154237.69735295002</v>
      </c>
      <c r="M10" s="882">
        <v>244020.94004207998</v>
      </c>
      <c r="N10" s="882">
        <v>266549.34113217</v>
      </c>
      <c r="O10" s="882">
        <v>177931.76436117</v>
      </c>
      <c r="P10" s="882">
        <v>199329.78093472001</v>
      </c>
      <c r="Q10" s="882">
        <v>384214.53605046001</v>
      </c>
      <c r="R10" s="882">
        <v>281088.18526134006</v>
      </c>
      <c r="S10" s="882">
        <v>212414.82342057998</v>
      </c>
      <c r="T10" s="882">
        <v>128319.68310666</v>
      </c>
      <c r="U10" s="882">
        <v>145213.2839868</v>
      </c>
      <c r="V10" s="882">
        <v>153074.02943698002</v>
      </c>
      <c r="W10" s="882">
        <v>693848.18899237004</v>
      </c>
      <c r="X10" s="882">
        <v>192766.85137804001</v>
      </c>
      <c r="Y10" s="882">
        <v>388247.25061615999</v>
      </c>
      <c r="Z10" s="882">
        <v>494571.83200165001</v>
      </c>
      <c r="AA10" s="882">
        <v>602954.93622391007</v>
      </c>
      <c r="AB10" s="882">
        <v>634298.57592459</v>
      </c>
      <c r="AC10" s="882">
        <v>353469.84196762001</v>
      </c>
      <c r="AD10" s="882">
        <v>390593.03656510997</v>
      </c>
      <c r="AE10" s="882">
        <v>382033.35346591996</v>
      </c>
      <c r="AF10" s="882">
        <v>492369.60310978</v>
      </c>
      <c r="AG10" s="882">
        <v>566089.47023015004</v>
      </c>
      <c r="AH10" s="882">
        <v>126683.26933792999</v>
      </c>
      <c r="AI10" s="882">
        <v>194981.36079270998</v>
      </c>
      <c r="AJ10" s="882">
        <v>133007.63468714</v>
      </c>
      <c r="AK10" s="882">
        <v>375017.09845604998</v>
      </c>
      <c r="AL10" s="882">
        <v>260405.79586760001</v>
      </c>
      <c r="AM10" s="882">
        <v>294964.49524553999</v>
      </c>
      <c r="AN10" s="882">
        <v>289537.39913762</v>
      </c>
      <c r="AO10" s="882">
        <v>203957.73152214999</v>
      </c>
      <c r="AP10" s="882">
        <v>349118.34827003005</v>
      </c>
      <c r="AQ10" s="882">
        <v>711073.73210086999</v>
      </c>
      <c r="AR10" s="882">
        <v>825779.28767449001</v>
      </c>
      <c r="AS10" s="882">
        <v>462248.62651779997</v>
      </c>
      <c r="AT10" s="882">
        <v>565881.34323582996</v>
      </c>
      <c r="AU10" s="882">
        <v>212176.51287482001</v>
      </c>
      <c r="AV10" s="882">
        <v>167419.98417267998</v>
      </c>
      <c r="AW10" s="882">
        <v>446282.82264004997</v>
      </c>
      <c r="AX10" s="882">
        <v>404161.90155138</v>
      </c>
      <c r="AY10" s="882">
        <v>501259.99603827001</v>
      </c>
      <c r="AZ10" s="882">
        <v>271943.93042841001</v>
      </c>
      <c r="BA10" s="882">
        <v>341736.50280215003</v>
      </c>
      <c r="BB10" s="882">
        <v>276017.52136700001</v>
      </c>
      <c r="BC10" s="882">
        <v>305837.76022262999</v>
      </c>
      <c r="BD10" s="882">
        <v>337453.76845032</v>
      </c>
      <c r="BE10" s="882">
        <v>453855.05532539001</v>
      </c>
      <c r="BF10" s="882">
        <v>511365.01212059002</v>
      </c>
      <c r="BG10" s="882">
        <v>297322.48155079997</v>
      </c>
      <c r="BH10" s="882">
        <v>241416.3906822</v>
      </c>
      <c r="BI10" s="882">
        <v>559388.33815664996</v>
      </c>
      <c r="BJ10" s="882">
        <v>374574.59024481999</v>
      </c>
      <c r="BK10" s="882">
        <v>690198.24425456009</v>
      </c>
      <c r="BL10" s="882">
        <v>754085.95248201001</v>
      </c>
      <c r="BM10" s="882">
        <v>272642.08611013001</v>
      </c>
      <c r="BN10" s="882">
        <v>271622.34018232999</v>
      </c>
      <c r="BO10" s="882">
        <v>342480.95946892997</v>
      </c>
      <c r="BP10" s="882">
        <v>954209.57240533002</v>
      </c>
      <c r="BQ10" s="882">
        <v>421663.72581636999</v>
      </c>
      <c r="BR10" s="882">
        <v>766218.49493565992</v>
      </c>
      <c r="BS10" s="882">
        <v>698099.60694686999</v>
      </c>
      <c r="BT10" s="882">
        <v>538694.80181727</v>
      </c>
      <c r="BU10" s="882">
        <v>1112396.7995097199</v>
      </c>
      <c r="BV10" s="882">
        <v>1038704.2678257601</v>
      </c>
      <c r="BW10" s="882">
        <v>349855.94582629</v>
      </c>
      <c r="BX10" s="882">
        <v>368232.95011879998</v>
      </c>
      <c r="BY10" s="882">
        <v>731126.29295173998</v>
      </c>
      <c r="BZ10" s="882">
        <v>586588.35519169993</v>
      </c>
      <c r="CA10" s="882">
        <v>348877.83760035998</v>
      </c>
      <c r="CB10" s="882">
        <v>423206.54460078001</v>
      </c>
      <c r="CC10" s="882">
        <v>449216.13969320996</v>
      </c>
      <c r="CD10" s="882">
        <v>624740.94282249</v>
      </c>
      <c r="CE10" s="882">
        <v>838001.83607925999</v>
      </c>
      <c r="CF10" s="882">
        <v>243495.48806730998</v>
      </c>
      <c r="CG10" s="882">
        <v>547138.21007601998</v>
      </c>
      <c r="CH10" s="882">
        <v>292816.08921683999</v>
      </c>
      <c r="CI10" s="882">
        <v>316379.64055731002</v>
      </c>
      <c r="CJ10" s="1261"/>
    </row>
    <row r="11" spans="1:88" ht="15.75" customHeight="1">
      <c r="A11" s="931" t="s">
        <v>474</v>
      </c>
      <c r="B11" s="881"/>
      <c r="C11" s="882"/>
      <c r="D11" s="882"/>
      <c r="E11" s="882"/>
      <c r="F11" s="882"/>
      <c r="G11" s="882"/>
      <c r="H11" s="882"/>
      <c r="I11" s="882"/>
      <c r="J11" s="882"/>
      <c r="K11" s="882"/>
      <c r="L11" s="882"/>
      <c r="M11" s="882"/>
      <c r="N11" s="882"/>
      <c r="O11" s="882"/>
      <c r="P11" s="882"/>
      <c r="Q11" s="882"/>
      <c r="R11" s="882"/>
      <c r="S11" s="882"/>
      <c r="T11" s="882"/>
      <c r="U11" s="882"/>
      <c r="V11" s="882"/>
      <c r="W11" s="882"/>
      <c r="X11" s="882"/>
      <c r="Y11" s="882"/>
      <c r="Z11" s="882"/>
      <c r="AA11" s="882"/>
      <c r="AB11" s="882"/>
      <c r="AC11" s="882"/>
      <c r="AD11" s="882"/>
      <c r="AE11" s="882"/>
      <c r="AF11" s="882"/>
      <c r="AG11" s="882"/>
      <c r="AH11" s="882"/>
      <c r="AI11" s="882"/>
      <c r="AJ11" s="882"/>
      <c r="AK11" s="882"/>
      <c r="AL11" s="882"/>
      <c r="AM11" s="882"/>
      <c r="AN11" s="882"/>
      <c r="AO11" s="882"/>
      <c r="AP11" s="882"/>
      <c r="AQ11" s="882"/>
      <c r="AR11" s="882"/>
      <c r="AS11" s="882"/>
      <c r="AT11" s="882"/>
      <c r="AU11" s="882"/>
      <c r="AV11" s="882"/>
      <c r="AW11" s="882"/>
      <c r="AX11" s="882"/>
      <c r="AY11" s="882"/>
      <c r="AZ11" s="882"/>
      <c r="BA11" s="882"/>
      <c r="BB11" s="882"/>
      <c r="BC11" s="882"/>
      <c r="BD11" s="882"/>
      <c r="BE11" s="882"/>
      <c r="BF11" s="882"/>
      <c r="BG11" s="882"/>
      <c r="BH11" s="882"/>
      <c r="BI11" s="882"/>
      <c r="BJ11" s="882"/>
      <c r="BK11" s="882"/>
      <c r="BL11" s="882"/>
      <c r="BM11" s="882"/>
      <c r="BN11" s="882"/>
      <c r="BO11" s="882"/>
      <c r="BP11" s="882"/>
      <c r="BQ11" s="882"/>
      <c r="BR11" s="882"/>
      <c r="BS11" s="882"/>
      <c r="BT11" s="882"/>
      <c r="BU11" s="882"/>
      <c r="BV11" s="882"/>
      <c r="BW11" s="882"/>
      <c r="BX11" s="882"/>
      <c r="BY11" s="882"/>
      <c r="BZ11" s="882"/>
      <c r="CA11" s="882"/>
      <c r="CB11" s="882"/>
      <c r="CC11" s="882"/>
      <c r="CD11" s="882"/>
      <c r="CE11" s="882"/>
      <c r="CF11" s="882"/>
      <c r="CG11" s="882"/>
      <c r="CH11" s="882"/>
      <c r="CI11" s="882"/>
      <c r="CJ11" s="1261"/>
    </row>
    <row r="12" spans="1:88" s="883" customFormat="1" ht="15.75" customHeight="1">
      <c r="A12" s="930" t="s">
        <v>475</v>
      </c>
      <c r="B12" s="878">
        <v>147412.23753874999</v>
      </c>
      <c r="C12" s="879">
        <v>167829.46393907</v>
      </c>
      <c r="D12" s="879">
        <v>181322.92214507001</v>
      </c>
      <c r="E12" s="879">
        <v>204580.40736707</v>
      </c>
      <c r="F12" s="879">
        <v>186513.89285052</v>
      </c>
      <c r="G12" s="879">
        <v>268649.16078305</v>
      </c>
      <c r="H12" s="879">
        <v>274125.55138245004</v>
      </c>
      <c r="I12" s="879">
        <v>286576.05788447999</v>
      </c>
      <c r="J12" s="879">
        <v>146090.69574948002</v>
      </c>
      <c r="K12" s="879">
        <v>148939.49889848</v>
      </c>
      <c r="L12" s="879">
        <v>142098.28135148002</v>
      </c>
      <c r="M12" s="879">
        <v>149737.53781348001</v>
      </c>
      <c r="N12" s="879">
        <v>155659.90218548002</v>
      </c>
      <c r="O12" s="879">
        <v>153253.9473038</v>
      </c>
      <c r="P12" s="879">
        <v>146944.46335548002</v>
      </c>
      <c r="Q12" s="879">
        <v>73669.154094479993</v>
      </c>
      <c r="R12" s="879">
        <v>73354.780889879999</v>
      </c>
      <c r="S12" s="879">
        <v>72479.522645479999</v>
      </c>
      <c r="T12" s="879">
        <v>74203.384645479993</v>
      </c>
      <c r="U12" s="879">
        <v>74866.585372479996</v>
      </c>
      <c r="V12" s="879">
        <v>77047.553847479998</v>
      </c>
      <c r="W12" s="879">
        <v>80963.800073000006</v>
      </c>
      <c r="X12" s="879">
        <v>82126.336855000001</v>
      </c>
      <c r="Y12" s="879">
        <v>84070.800432000004</v>
      </c>
      <c r="Z12" s="879">
        <v>85028.386047000007</v>
      </c>
      <c r="AA12" s="879">
        <v>86375.310177000007</v>
      </c>
      <c r="AB12" s="879">
        <v>90134.010752999995</v>
      </c>
      <c r="AC12" s="879">
        <v>90470.426185000004</v>
      </c>
      <c r="AD12" s="879">
        <v>87447.119690399995</v>
      </c>
      <c r="AE12" s="879">
        <v>89445.994279999999</v>
      </c>
      <c r="AF12" s="879">
        <v>89590.474426999994</v>
      </c>
      <c r="AG12" s="879">
        <v>92148.437137000001</v>
      </c>
      <c r="AH12" s="879">
        <v>92246.420629999993</v>
      </c>
      <c r="AI12" s="879">
        <v>90200.686440999998</v>
      </c>
      <c r="AJ12" s="879">
        <v>90176.729858600011</v>
      </c>
      <c r="AK12" s="879">
        <v>92562.991645000002</v>
      </c>
      <c r="AL12" s="879">
        <v>94052.807660000006</v>
      </c>
      <c r="AM12" s="879">
        <v>189119.46518999999</v>
      </c>
      <c r="AN12" s="879">
        <v>0</v>
      </c>
      <c r="AO12" s="879">
        <v>0</v>
      </c>
      <c r="AP12" s="879">
        <v>0</v>
      </c>
      <c r="AQ12" s="879">
        <v>0</v>
      </c>
      <c r="AR12" s="879">
        <v>0</v>
      </c>
      <c r="AS12" s="879">
        <v>0</v>
      </c>
      <c r="AT12" s="879">
        <v>0</v>
      </c>
      <c r="AU12" s="879">
        <v>794448.27871650003</v>
      </c>
      <c r="AV12" s="879">
        <v>783812.07703849999</v>
      </c>
      <c r="AW12" s="879">
        <v>771736.16715952998</v>
      </c>
      <c r="AX12" s="879">
        <v>809131.00550855009</v>
      </c>
      <c r="AY12" s="879">
        <v>820079.51706730004</v>
      </c>
      <c r="AZ12" s="879">
        <v>822825.77225633</v>
      </c>
      <c r="BA12" s="879">
        <v>825359.12101367</v>
      </c>
      <c r="BB12" s="879">
        <v>831718.81559995993</v>
      </c>
      <c r="BC12" s="879">
        <v>842406.82769774995</v>
      </c>
      <c r="BD12" s="879">
        <v>1254575.52596299</v>
      </c>
      <c r="BE12" s="879">
        <v>1245500.1354940401</v>
      </c>
      <c r="BF12" s="879">
        <v>1254989.60875066</v>
      </c>
      <c r="BG12" s="879">
        <v>1283199.0580231999</v>
      </c>
      <c r="BH12" s="879">
        <v>1305280.7653721599</v>
      </c>
      <c r="BI12" s="879">
        <v>1339454.5728535901</v>
      </c>
      <c r="BJ12" s="879">
        <v>1399041.56109779</v>
      </c>
      <c r="BK12" s="879">
        <v>1417005.5384114899</v>
      </c>
      <c r="BL12" s="879">
        <v>1430843.2802511598</v>
      </c>
      <c r="BM12" s="879">
        <v>1447755.1511206299</v>
      </c>
      <c r="BN12" s="879">
        <v>1454650.4534028401</v>
      </c>
      <c r="BO12" s="879">
        <v>1454825.8559956499</v>
      </c>
      <c r="BP12" s="879">
        <v>1445930.98282596</v>
      </c>
      <c r="BQ12" s="879">
        <v>2341738.9062053701</v>
      </c>
      <c r="BR12" s="879">
        <v>2368949.5580966403</v>
      </c>
      <c r="BS12" s="879">
        <v>2204088.5788418502</v>
      </c>
      <c r="BT12" s="879">
        <v>2278285.5498254802</v>
      </c>
      <c r="BU12" s="879">
        <v>2176079.6015390302</v>
      </c>
      <c r="BV12" s="879">
        <v>2278485.4927018597</v>
      </c>
      <c r="BW12" s="879">
        <v>2803639.9254303998</v>
      </c>
      <c r="BX12" s="879">
        <v>2702615.1200359999</v>
      </c>
      <c r="BY12" s="879">
        <v>3020877.0682307002</v>
      </c>
      <c r="BZ12" s="879">
        <v>2999580.8869474903</v>
      </c>
      <c r="CA12" s="879">
        <v>2928449.4242954501</v>
      </c>
      <c r="CB12" s="879">
        <v>2831786.1053234302</v>
      </c>
      <c r="CC12" s="879">
        <v>2830144.7382595199</v>
      </c>
      <c r="CD12" s="879">
        <v>2759001.5104052699</v>
      </c>
      <c r="CE12" s="879">
        <v>2761616.7450652597</v>
      </c>
      <c r="CF12" s="879">
        <v>3295567.5776806897</v>
      </c>
      <c r="CG12" s="879">
        <v>3572608.7847354999</v>
      </c>
      <c r="CH12" s="879">
        <v>3474552.9256581902</v>
      </c>
      <c r="CI12" s="879">
        <v>3720186.7843218399</v>
      </c>
      <c r="CJ12" s="1264"/>
    </row>
    <row r="13" spans="1:88" ht="15.75" customHeight="1">
      <c r="A13" s="930" t="s">
        <v>476</v>
      </c>
      <c r="B13" s="878"/>
      <c r="C13" s="879"/>
      <c r="D13" s="879"/>
      <c r="E13" s="879"/>
      <c r="F13" s="879"/>
      <c r="G13" s="879"/>
      <c r="H13" s="879"/>
      <c r="I13" s="879"/>
      <c r="J13" s="879"/>
      <c r="K13" s="879"/>
      <c r="L13" s="879"/>
      <c r="M13" s="879"/>
      <c r="N13" s="879"/>
      <c r="O13" s="879"/>
      <c r="P13" s="879"/>
      <c r="Q13" s="879"/>
      <c r="R13" s="879"/>
      <c r="S13" s="879"/>
      <c r="T13" s="879"/>
      <c r="U13" s="879"/>
      <c r="V13" s="879"/>
      <c r="W13" s="879"/>
      <c r="X13" s="879"/>
      <c r="Y13" s="879"/>
      <c r="Z13" s="879"/>
      <c r="AA13" s="879"/>
      <c r="AB13" s="879"/>
      <c r="AC13" s="879"/>
      <c r="AD13" s="879"/>
      <c r="AE13" s="879"/>
      <c r="AF13" s="879"/>
      <c r="AG13" s="879"/>
      <c r="AH13" s="879"/>
      <c r="AI13" s="879"/>
      <c r="AJ13" s="879"/>
      <c r="AK13" s="879"/>
      <c r="AL13" s="879"/>
      <c r="AM13" s="879"/>
      <c r="AN13" s="879"/>
      <c r="AO13" s="879"/>
      <c r="AP13" s="879"/>
      <c r="AQ13" s="879"/>
      <c r="AR13" s="879"/>
      <c r="AS13" s="879"/>
      <c r="AT13" s="879"/>
      <c r="AU13" s="879"/>
      <c r="AV13" s="879"/>
      <c r="AW13" s="879"/>
      <c r="AX13" s="879"/>
      <c r="AY13" s="879"/>
      <c r="AZ13" s="879"/>
      <c r="BA13" s="879"/>
      <c r="BB13" s="879"/>
      <c r="BC13" s="879"/>
      <c r="BD13" s="879"/>
      <c r="BE13" s="879"/>
      <c r="BF13" s="879"/>
      <c r="BG13" s="879"/>
      <c r="BH13" s="879"/>
      <c r="BI13" s="879"/>
      <c r="BJ13" s="879"/>
      <c r="BK13" s="879"/>
      <c r="BL13" s="879"/>
      <c r="BM13" s="879"/>
      <c r="BN13" s="879"/>
      <c r="BO13" s="879"/>
      <c r="BP13" s="879"/>
      <c r="BQ13" s="879"/>
      <c r="BR13" s="879"/>
      <c r="BS13" s="879"/>
      <c r="BT13" s="879"/>
      <c r="BU13" s="879"/>
      <c r="BV13" s="879"/>
      <c r="BW13" s="879"/>
      <c r="BX13" s="879"/>
      <c r="BY13" s="879"/>
      <c r="BZ13" s="879"/>
      <c r="CA13" s="879"/>
      <c r="CB13" s="879"/>
      <c r="CC13" s="879"/>
      <c r="CD13" s="879"/>
      <c r="CE13" s="879"/>
      <c r="CF13" s="879"/>
      <c r="CG13" s="879"/>
      <c r="CH13" s="879"/>
      <c r="CI13" s="879"/>
      <c r="CJ13" s="1261"/>
    </row>
    <row r="14" spans="1:88" ht="15.75" customHeight="1">
      <c r="A14" s="930" t="s">
        <v>477</v>
      </c>
      <c r="B14" s="878"/>
      <c r="C14" s="879"/>
      <c r="D14" s="879"/>
      <c r="E14" s="879"/>
      <c r="F14" s="879"/>
      <c r="G14" s="879"/>
      <c r="H14" s="879"/>
      <c r="I14" s="879"/>
      <c r="J14" s="879"/>
      <c r="K14" s="879"/>
      <c r="L14" s="879"/>
      <c r="M14" s="879"/>
      <c r="N14" s="879"/>
      <c r="O14" s="879"/>
      <c r="P14" s="879"/>
      <c r="Q14" s="879"/>
      <c r="R14" s="879"/>
      <c r="S14" s="879"/>
      <c r="T14" s="879"/>
      <c r="U14" s="879"/>
      <c r="V14" s="879"/>
      <c r="W14" s="879"/>
      <c r="X14" s="879"/>
      <c r="Y14" s="879"/>
      <c r="Z14" s="879"/>
      <c r="AA14" s="879"/>
      <c r="AB14" s="879"/>
      <c r="AC14" s="879"/>
      <c r="AD14" s="879"/>
      <c r="AE14" s="879"/>
      <c r="AF14" s="879"/>
      <c r="AG14" s="879"/>
      <c r="AH14" s="879"/>
      <c r="AI14" s="879"/>
      <c r="AJ14" s="879"/>
      <c r="AK14" s="879"/>
      <c r="AL14" s="879"/>
      <c r="AM14" s="879"/>
      <c r="AN14" s="879"/>
      <c r="AO14" s="879"/>
      <c r="AP14" s="879"/>
      <c r="AQ14" s="879"/>
      <c r="AR14" s="879"/>
      <c r="AS14" s="879"/>
      <c r="AT14" s="879"/>
      <c r="AU14" s="879"/>
      <c r="AV14" s="879"/>
      <c r="AW14" s="879"/>
      <c r="AX14" s="879"/>
      <c r="AY14" s="879"/>
      <c r="AZ14" s="879"/>
      <c r="BA14" s="879"/>
      <c r="BB14" s="879"/>
      <c r="BC14" s="879">
        <v>0</v>
      </c>
      <c r="BD14" s="879">
        <v>0</v>
      </c>
      <c r="BE14" s="879">
        <v>0</v>
      </c>
      <c r="BF14" s="879">
        <v>0</v>
      </c>
      <c r="BG14" s="879">
        <v>0</v>
      </c>
      <c r="BH14" s="879">
        <v>0</v>
      </c>
      <c r="BI14" s="879">
        <v>171429.90274310001</v>
      </c>
      <c r="BJ14" s="879">
        <v>167833.59857379002</v>
      </c>
      <c r="BK14" s="879">
        <v>215401.41305827</v>
      </c>
      <c r="BL14" s="879">
        <v>215000.47443420999</v>
      </c>
      <c r="BM14" s="879">
        <v>242842.16866226</v>
      </c>
      <c r="BN14" s="879">
        <v>245676.40388226</v>
      </c>
      <c r="BO14" s="879">
        <v>10976.354417690001</v>
      </c>
      <c r="BP14" s="879">
        <v>11805.948286729999</v>
      </c>
      <c r="BQ14" s="879">
        <v>14689.509573830001</v>
      </c>
      <c r="BR14" s="879">
        <v>30683.432226339999</v>
      </c>
      <c r="BS14" s="879">
        <v>48021.886387470004</v>
      </c>
      <c r="BT14" s="879">
        <v>61252.920157870001</v>
      </c>
      <c r="BU14" s="879">
        <v>9369.2530560100004</v>
      </c>
      <c r="BV14" s="879">
        <v>0</v>
      </c>
      <c r="BW14" s="879">
        <v>4512.2948685399997</v>
      </c>
      <c r="BX14" s="879">
        <v>2596.5720624299997</v>
      </c>
      <c r="BY14" s="879">
        <v>2368.4926426900001</v>
      </c>
      <c r="BZ14" s="879">
        <v>4539.5840463800005</v>
      </c>
      <c r="CA14" s="879">
        <v>3440.2487254899997</v>
      </c>
      <c r="CB14" s="879">
        <v>2400.6355191500002</v>
      </c>
      <c r="CC14" s="879">
        <v>2248.14422208</v>
      </c>
      <c r="CD14" s="879">
        <v>2323.1030214899997</v>
      </c>
      <c r="CE14" s="879">
        <v>2327.4351156299999</v>
      </c>
      <c r="CF14" s="879">
        <v>2391.2007536599999</v>
      </c>
      <c r="CG14" s="879">
        <v>802.80646436000006</v>
      </c>
      <c r="CH14" s="879">
        <v>120.81211326</v>
      </c>
      <c r="CI14" s="879">
        <v>1323.6797216</v>
      </c>
      <c r="CJ14" s="1261"/>
    </row>
    <row r="15" spans="1:88" ht="15.75" customHeight="1">
      <c r="A15" s="930" t="s">
        <v>478</v>
      </c>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79"/>
      <c r="AO15" s="879"/>
      <c r="AP15" s="879"/>
      <c r="AQ15" s="879"/>
      <c r="AR15" s="879"/>
      <c r="AS15" s="879"/>
      <c r="AT15" s="879"/>
      <c r="AU15" s="879"/>
      <c r="AV15" s="879"/>
      <c r="AW15" s="879"/>
      <c r="AX15" s="879"/>
      <c r="AY15" s="879"/>
      <c r="AZ15" s="879"/>
      <c r="BA15" s="879"/>
      <c r="BB15" s="879"/>
      <c r="BC15" s="879"/>
      <c r="BD15" s="879"/>
      <c r="BE15" s="879">
        <v>0</v>
      </c>
      <c r="BF15" s="879">
        <v>0</v>
      </c>
      <c r="BG15" s="879">
        <v>0</v>
      </c>
      <c r="BH15" s="879">
        <v>0</v>
      </c>
      <c r="BI15" s="879">
        <v>0</v>
      </c>
      <c r="BJ15" s="879">
        <v>0</v>
      </c>
      <c r="BK15" s="879">
        <v>0</v>
      </c>
      <c r="BL15" s="879">
        <v>0</v>
      </c>
      <c r="BM15" s="879">
        <v>0</v>
      </c>
      <c r="BN15" s="879">
        <v>0</v>
      </c>
      <c r="BO15" s="879">
        <v>0</v>
      </c>
      <c r="BP15" s="879">
        <v>828.57847645000004</v>
      </c>
      <c r="BQ15" s="879">
        <v>1033.18723826</v>
      </c>
      <c r="BR15" s="879">
        <v>1167.0556035100001</v>
      </c>
      <c r="BS15" s="879">
        <v>926.09302639999999</v>
      </c>
      <c r="BT15" s="879">
        <v>933.86622029</v>
      </c>
      <c r="BU15" s="879">
        <v>669.94752564999999</v>
      </c>
      <c r="BV15" s="879">
        <v>669.94752564999999</v>
      </c>
      <c r="BW15" s="879">
        <v>1107.9798883699998</v>
      </c>
      <c r="BX15" s="879">
        <v>1150.9325995300001</v>
      </c>
      <c r="BY15" s="879">
        <v>1167.5960145500001</v>
      </c>
      <c r="BZ15" s="879">
        <v>915.67511294000008</v>
      </c>
      <c r="CA15" s="879">
        <v>1128.2571344600001</v>
      </c>
      <c r="CB15" s="879">
        <v>851.82067830999995</v>
      </c>
      <c r="CC15" s="879">
        <v>923.68086377999998</v>
      </c>
      <c r="CD15" s="879">
        <v>992.54822173000002</v>
      </c>
      <c r="CE15" s="879">
        <v>846.27606273000004</v>
      </c>
      <c r="CF15" s="879">
        <v>1263.2385405</v>
      </c>
      <c r="CG15" s="879">
        <v>1548.94602549</v>
      </c>
      <c r="CH15" s="879">
        <v>1307.62764795</v>
      </c>
      <c r="CI15" s="879">
        <v>1255.7819699200002</v>
      </c>
      <c r="CJ15" s="1261"/>
    </row>
    <row r="16" spans="1:88" ht="15.75" customHeight="1">
      <c r="A16" s="931" t="s">
        <v>479</v>
      </c>
      <c r="B16" s="881"/>
      <c r="C16" s="882"/>
      <c r="D16" s="882"/>
      <c r="E16" s="882"/>
      <c r="F16" s="882"/>
      <c r="G16" s="882"/>
      <c r="H16" s="882"/>
      <c r="I16" s="882"/>
      <c r="J16" s="882"/>
      <c r="K16" s="882"/>
      <c r="L16" s="882"/>
      <c r="M16" s="882"/>
      <c r="N16" s="882"/>
      <c r="O16" s="882"/>
      <c r="P16" s="882"/>
      <c r="Q16" s="882"/>
      <c r="R16" s="882"/>
      <c r="S16" s="882"/>
      <c r="T16" s="882"/>
      <c r="U16" s="882"/>
      <c r="V16" s="882"/>
      <c r="W16" s="882"/>
      <c r="X16" s="882"/>
      <c r="Y16" s="882"/>
      <c r="Z16" s="882"/>
      <c r="AA16" s="882"/>
      <c r="AB16" s="882"/>
      <c r="AC16" s="882"/>
      <c r="AD16" s="882"/>
      <c r="AE16" s="882"/>
      <c r="AF16" s="882"/>
      <c r="AG16" s="882"/>
      <c r="AH16" s="882"/>
      <c r="AI16" s="882"/>
      <c r="AJ16" s="882"/>
      <c r="AK16" s="882"/>
      <c r="AL16" s="882"/>
      <c r="AM16" s="882"/>
      <c r="AN16" s="882"/>
      <c r="AO16" s="882"/>
      <c r="AP16" s="882"/>
      <c r="AQ16" s="882"/>
      <c r="AR16" s="882"/>
      <c r="AS16" s="882"/>
      <c r="AT16" s="882"/>
      <c r="AU16" s="882"/>
      <c r="AV16" s="882"/>
      <c r="AW16" s="882"/>
      <c r="AX16" s="882"/>
      <c r="AY16" s="882"/>
      <c r="AZ16" s="882"/>
      <c r="BA16" s="882"/>
      <c r="BB16" s="882"/>
      <c r="BC16" s="882"/>
      <c r="BD16" s="882"/>
      <c r="BE16" s="882"/>
      <c r="BF16" s="882"/>
      <c r="BG16" s="882"/>
      <c r="BH16" s="882"/>
      <c r="BI16" s="882"/>
      <c r="BJ16" s="882"/>
      <c r="BK16" s="882"/>
      <c r="BL16" s="882"/>
      <c r="BM16" s="882"/>
      <c r="BN16" s="882"/>
      <c r="BO16" s="882"/>
      <c r="BP16" s="882"/>
      <c r="BQ16" s="882"/>
      <c r="BR16" s="882"/>
      <c r="BS16" s="882"/>
      <c r="BT16" s="882"/>
      <c r="BU16" s="882"/>
      <c r="BV16" s="882"/>
      <c r="BW16" s="882"/>
      <c r="BX16" s="882"/>
      <c r="BY16" s="882"/>
      <c r="BZ16" s="882"/>
      <c r="CA16" s="882"/>
      <c r="CB16" s="882"/>
      <c r="CC16" s="882"/>
      <c r="CD16" s="882"/>
      <c r="CE16" s="882"/>
      <c r="CF16" s="882"/>
      <c r="CG16" s="882"/>
      <c r="CH16" s="882"/>
      <c r="CI16" s="882"/>
      <c r="CJ16" s="1261"/>
    </row>
    <row r="17" spans="1:88" ht="15.75" customHeight="1">
      <c r="A17" s="930" t="s">
        <v>480</v>
      </c>
      <c r="B17" s="881"/>
      <c r="C17" s="882"/>
      <c r="D17" s="882"/>
      <c r="E17" s="882"/>
      <c r="F17" s="882"/>
      <c r="G17" s="882"/>
      <c r="H17" s="882"/>
      <c r="I17" s="882"/>
      <c r="J17" s="882"/>
      <c r="K17" s="882"/>
      <c r="L17" s="882"/>
      <c r="M17" s="882"/>
      <c r="N17" s="882"/>
      <c r="O17" s="882"/>
      <c r="P17" s="882"/>
      <c r="Q17" s="882"/>
      <c r="R17" s="882"/>
      <c r="S17" s="882"/>
      <c r="T17" s="882"/>
      <c r="U17" s="882"/>
      <c r="V17" s="882"/>
      <c r="W17" s="882"/>
      <c r="X17" s="882"/>
      <c r="Y17" s="882"/>
      <c r="Z17" s="882"/>
      <c r="AA17" s="882"/>
      <c r="AB17" s="882"/>
      <c r="AC17" s="882"/>
      <c r="AD17" s="882"/>
      <c r="AE17" s="882"/>
      <c r="AF17" s="882"/>
      <c r="AG17" s="882"/>
      <c r="AH17" s="882"/>
      <c r="AI17" s="882"/>
      <c r="AJ17" s="882"/>
      <c r="AK17" s="882"/>
      <c r="AL17" s="882"/>
      <c r="AM17" s="882"/>
      <c r="AN17" s="882"/>
      <c r="AO17" s="882"/>
      <c r="AP17" s="882"/>
      <c r="AQ17" s="882"/>
      <c r="AR17" s="882"/>
      <c r="AS17" s="882"/>
      <c r="AT17" s="882"/>
      <c r="AU17" s="882"/>
      <c r="AV17" s="882"/>
      <c r="AW17" s="882"/>
      <c r="AX17" s="882"/>
      <c r="AY17" s="882"/>
      <c r="AZ17" s="882"/>
      <c r="BA17" s="882"/>
      <c r="BB17" s="882"/>
      <c r="BC17" s="882">
        <v>0</v>
      </c>
      <c r="BD17" s="882">
        <v>0</v>
      </c>
      <c r="BE17" s="882">
        <v>2785.7177601900003</v>
      </c>
      <c r="BF17" s="882">
        <v>2617.61458631</v>
      </c>
      <c r="BG17" s="882">
        <v>2422.23015403</v>
      </c>
      <c r="BH17" s="882">
        <v>2475.9201503000004</v>
      </c>
      <c r="BI17" s="882">
        <v>2217.6061809299999</v>
      </c>
      <c r="BJ17" s="882">
        <v>2405.7657221199997</v>
      </c>
      <c r="BK17" s="882">
        <v>2765.4087164499997</v>
      </c>
      <c r="BL17" s="882">
        <v>2325.0241978700001</v>
      </c>
      <c r="BM17" s="882">
        <v>1402.8287951300001</v>
      </c>
      <c r="BN17" s="882">
        <v>1530.1143017500001</v>
      </c>
      <c r="BO17" s="882">
        <v>1314.86015795</v>
      </c>
      <c r="BP17" s="882">
        <v>2818.0681166500003</v>
      </c>
      <c r="BQ17" s="882">
        <v>3652.6478766599998</v>
      </c>
      <c r="BR17" s="882">
        <v>6787.1187668000002</v>
      </c>
      <c r="BS17" s="882">
        <v>8211.0409804899991</v>
      </c>
      <c r="BT17" s="882">
        <v>9981.8858625299999</v>
      </c>
      <c r="BU17" s="882">
        <v>12106.95724304</v>
      </c>
      <c r="BV17" s="882">
        <v>12022.84738596</v>
      </c>
      <c r="BW17" s="882">
        <v>11245.5643347</v>
      </c>
      <c r="BX17" s="882">
        <v>12760.43851102</v>
      </c>
      <c r="BY17" s="882">
        <v>12501.047525780001</v>
      </c>
      <c r="BZ17" s="882">
        <v>8925.6730153400003</v>
      </c>
      <c r="CA17" s="882">
        <v>2455.6301533600003</v>
      </c>
      <c r="CB17" s="882">
        <v>2090.7627681099998</v>
      </c>
      <c r="CC17" s="882">
        <v>2663.37716323</v>
      </c>
      <c r="CD17" s="882">
        <v>2433.0096548800002</v>
      </c>
      <c r="CE17" s="882">
        <v>3116.32786343</v>
      </c>
      <c r="CF17" s="882">
        <v>2820.2809722399998</v>
      </c>
      <c r="CG17" s="882">
        <v>3895.2951119999998</v>
      </c>
      <c r="CH17" s="882">
        <v>6701.5312065899998</v>
      </c>
      <c r="CI17" s="882">
        <v>5709.5692692700004</v>
      </c>
      <c r="CJ17" s="1261"/>
    </row>
    <row r="18" spans="1:88" ht="15.75" customHeight="1">
      <c r="A18" s="930" t="s">
        <v>481</v>
      </c>
      <c r="B18" s="881"/>
      <c r="C18" s="882"/>
      <c r="D18" s="882"/>
      <c r="E18" s="882"/>
      <c r="F18" s="882"/>
      <c r="G18" s="882"/>
      <c r="H18" s="882"/>
      <c r="I18" s="882"/>
      <c r="J18" s="882"/>
      <c r="K18" s="882"/>
      <c r="L18" s="882"/>
      <c r="M18" s="882"/>
      <c r="N18" s="882"/>
      <c r="O18" s="882"/>
      <c r="P18" s="882"/>
      <c r="Q18" s="882"/>
      <c r="R18" s="882"/>
      <c r="S18" s="882"/>
      <c r="T18" s="882"/>
      <c r="U18" s="882"/>
      <c r="V18" s="882"/>
      <c r="W18" s="882"/>
      <c r="X18" s="882"/>
      <c r="Y18" s="882"/>
      <c r="Z18" s="882"/>
      <c r="AA18" s="882"/>
      <c r="AB18" s="882"/>
      <c r="AC18" s="882"/>
      <c r="AD18" s="882"/>
      <c r="AE18" s="882"/>
      <c r="AF18" s="882"/>
      <c r="AG18" s="882"/>
      <c r="AH18" s="882"/>
      <c r="AI18" s="882"/>
      <c r="AJ18" s="882"/>
      <c r="AK18" s="882"/>
      <c r="AL18" s="882"/>
      <c r="AM18" s="882"/>
      <c r="AN18" s="882"/>
      <c r="AO18" s="882"/>
      <c r="AP18" s="882"/>
      <c r="AQ18" s="882"/>
      <c r="AR18" s="882"/>
      <c r="AS18" s="882"/>
      <c r="AT18" s="882"/>
      <c r="AU18" s="882"/>
      <c r="AV18" s="882"/>
      <c r="AW18" s="882"/>
      <c r="AX18" s="882"/>
      <c r="AY18" s="882"/>
      <c r="AZ18" s="882"/>
      <c r="BA18" s="882"/>
      <c r="BB18" s="882"/>
      <c r="BC18" s="882"/>
      <c r="BD18" s="882"/>
      <c r="BE18" s="882"/>
      <c r="BF18" s="882"/>
      <c r="BG18" s="882"/>
      <c r="BH18" s="882"/>
      <c r="BI18" s="882">
        <v>275.97548695999996</v>
      </c>
      <c r="BJ18" s="882">
        <v>447.41243299000001</v>
      </c>
      <c r="BK18" s="882">
        <v>537.87958295999999</v>
      </c>
      <c r="BL18" s="882">
        <v>698.1552088200001</v>
      </c>
      <c r="BM18" s="882">
        <v>855.10920013999998</v>
      </c>
      <c r="BN18" s="882">
        <v>923.71251154999993</v>
      </c>
      <c r="BO18" s="882">
        <v>1047.0615074</v>
      </c>
      <c r="BP18" s="882">
        <v>1069.36774242</v>
      </c>
      <c r="BQ18" s="882">
        <v>1489.5031768499998</v>
      </c>
      <c r="BR18" s="882">
        <v>2137.1885450199998</v>
      </c>
      <c r="BS18" s="882">
        <v>2627.4074809499998</v>
      </c>
      <c r="BT18" s="882">
        <v>2901.6556969799999</v>
      </c>
      <c r="BU18" s="882">
        <v>3209.0849867299999</v>
      </c>
      <c r="BV18" s="882">
        <v>3209.0849867299999</v>
      </c>
      <c r="BW18" s="882">
        <v>4381.4931256</v>
      </c>
      <c r="BX18" s="882">
        <v>4469.8327258999998</v>
      </c>
      <c r="BY18" s="882">
        <v>5475.4347950699994</v>
      </c>
      <c r="BZ18" s="882">
        <v>5319.8652060799996</v>
      </c>
      <c r="CA18" s="882">
        <v>5262.5583554099994</v>
      </c>
      <c r="CB18" s="882">
        <v>5156.9055649499996</v>
      </c>
      <c r="CC18" s="882">
        <v>5488.4287274999997</v>
      </c>
      <c r="CD18" s="882">
        <v>5635.23314226</v>
      </c>
      <c r="CE18" s="882">
        <v>5453.4147129200001</v>
      </c>
      <c r="CF18" s="882">
        <v>6636.0147733599997</v>
      </c>
      <c r="CG18" s="882">
        <v>6668.942524</v>
      </c>
      <c r="CH18" s="882">
        <v>5998.4359650299994</v>
      </c>
      <c r="CI18" s="882">
        <v>7536.0421671200002</v>
      </c>
      <c r="CJ18" s="1261"/>
    </row>
    <row r="19" spans="1:88" ht="15.75" customHeight="1">
      <c r="A19" s="930" t="s">
        <v>482</v>
      </c>
      <c r="B19" s="881"/>
      <c r="C19" s="882"/>
      <c r="D19" s="882"/>
      <c r="E19" s="882"/>
      <c r="F19" s="882"/>
      <c r="G19" s="882"/>
      <c r="H19" s="882"/>
      <c r="I19" s="882"/>
      <c r="J19" s="882"/>
      <c r="K19" s="882"/>
      <c r="L19" s="882"/>
      <c r="M19" s="882"/>
      <c r="N19" s="882"/>
      <c r="O19" s="882"/>
      <c r="P19" s="882"/>
      <c r="Q19" s="882"/>
      <c r="R19" s="882"/>
      <c r="S19" s="882"/>
      <c r="T19" s="882"/>
      <c r="U19" s="882"/>
      <c r="V19" s="882"/>
      <c r="W19" s="882"/>
      <c r="X19" s="882"/>
      <c r="Y19" s="882"/>
      <c r="Z19" s="882"/>
      <c r="AA19" s="882"/>
      <c r="AB19" s="882"/>
      <c r="AC19" s="882"/>
      <c r="AD19" s="882"/>
      <c r="AE19" s="882"/>
      <c r="AF19" s="882"/>
      <c r="AG19" s="882"/>
      <c r="AH19" s="882"/>
      <c r="AI19" s="882"/>
      <c r="AJ19" s="882"/>
      <c r="AK19" s="882"/>
      <c r="AL19" s="882"/>
      <c r="AM19" s="882"/>
      <c r="AN19" s="882"/>
      <c r="AO19" s="882"/>
      <c r="AP19" s="882"/>
      <c r="AQ19" s="882"/>
      <c r="AR19" s="882"/>
      <c r="AS19" s="882"/>
      <c r="AT19" s="882"/>
      <c r="AU19" s="882"/>
      <c r="AV19" s="882"/>
      <c r="AW19" s="882"/>
      <c r="AX19" s="882"/>
      <c r="AY19" s="882"/>
      <c r="AZ19" s="882"/>
      <c r="BA19" s="882"/>
      <c r="BB19" s="882"/>
      <c r="BC19" s="882"/>
      <c r="BD19" s="882"/>
      <c r="BE19" s="882"/>
      <c r="BF19" s="882"/>
      <c r="BG19" s="882"/>
      <c r="BH19" s="882"/>
      <c r="BI19" s="882"/>
      <c r="BJ19" s="882"/>
      <c r="BK19" s="882"/>
      <c r="BL19" s="882"/>
      <c r="BM19" s="882"/>
      <c r="BN19" s="882"/>
      <c r="BO19" s="882"/>
      <c r="BP19" s="882"/>
      <c r="BQ19" s="882"/>
      <c r="BR19" s="882"/>
      <c r="BS19" s="882"/>
      <c r="BT19" s="882"/>
      <c r="BU19" s="882"/>
      <c r="BV19" s="882"/>
      <c r="BW19" s="882"/>
      <c r="BX19" s="882"/>
      <c r="BY19" s="882"/>
      <c r="BZ19" s="882"/>
      <c r="CA19" s="882"/>
      <c r="CB19" s="882"/>
      <c r="CC19" s="882"/>
      <c r="CD19" s="882"/>
      <c r="CE19" s="882"/>
      <c r="CF19" s="882"/>
      <c r="CG19" s="882"/>
      <c r="CH19" s="882"/>
      <c r="CI19" s="882"/>
      <c r="CJ19" s="1261"/>
    </row>
    <row r="20" spans="1:88" ht="15.75" customHeight="1">
      <c r="A20" s="930" t="s">
        <v>483</v>
      </c>
      <c r="B20" s="881"/>
      <c r="C20" s="882"/>
      <c r="D20" s="882"/>
      <c r="E20" s="882"/>
      <c r="F20" s="882"/>
      <c r="G20" s="882"/>
      <c r="H20" s="882"/>
      <c r="I20" s="882"/>
      <c r="J20" s="882"/>
      <c r="K20" s="882"/>
      <c r="L20" s="882"/>
      <c r="M20" s="882"/>
      <c r="N20" s="882"/>
      <c r="O20" s="882"/>
      <c r="P20" s="882"/>
      <c r="Q20" s="882"/>
      <c r="R20" s="882"/>
      <c r="S20" s="882"/>
      <c r="T20" s="882"/>
      <c r="U20" s="882"/>
      <c r="V20" s="882"/>
      <c r="W20" s="882"/>
      <c r="X20" s="882"/>
      <c r="Y20" s="882"/>
      <c r="Z20" s="882"/>
      <c r="AA20" s="882"/>
      <c r="AB20" s="882"/>
      <c r="AC20" s="882"/>
      <c r="AD20" s="882"/>
      <c r="AE20" s="882"/>
      <c r="AF20" s="882"/>
      <c r="AG20" s="882"/>
      <c r="AH20" s="882"/>
      <c r="AI20" s="882"/>
      <c r="AJ20" s="882"/>
      <c r="AK20" s="882"/>
      <c r="AL20" s="882"/>
      <c r="AM20" s="882"/>
      <c r="AN20" s="882"/>
      <c r="AO20" s="882"/>
      <c r="AP20" s="882"/>
      <c r="AQ20" s="882"/>
      <c r="AR20" s="882"/>
      <c r="AS20" s="882"/>
      <c r="AT20" s="882"/>
      <c r="AU20" s="882"/>
      <c r="AV20" s="882"/>
      <c r="AW20" s="882"/>
      <c r="AX20" s="882"/>
      <c r="AY20" s="882"/>
      <c r="AZ20" s="882"/>
      <c r="BA20" s="882"/>
      <c r="BB20" s="882"/>
      <c r="BC20" s="882"/>
      <c r="BD20" s="882"/>
      <c r="BE20" s="882"/>
      <c r="BF20" s="882"/>
      <c r="BG20" s="882"/>
      <c r="BH20" s="882"/>
      <c r="BI20" s="882"/>
      <c r="BJ20" s="882"/>
      <c r="BK20" s="882"/>
      <c r="BL20" s="882"/>
      <c r="BM20" s="882"/>
      <c r="BN20" s="882"/>
      <c r="BO20" s="882"/>
      <c r="BP20" s="882"/>
      <c r="BQ20" s="882"/>
      <c r="BR20" s="882"/>
      <c r="BS20" s="882"/>
      <c r="BT20" s="882"/>
      <c r="BU20" s="882">
        <v>0</v>
      </c>
      <c r="BV20" s="882">
        <v>0</v>
      </c>
      <c r="BW20" s="882">
        <v>0</v>
      </c>
      <c r="BX20" s="882">
        <v>0</v>
      </c>
      <c r="BY20" s="882">
        <v>0</v>
      </c>
      <c r="BZ20" s="882">
        <v>0</v>
      </c>
      <c r="CA20" s="882">
        <v>0</v>
      </c>
      <c r="CB20" s="882">
        <v>0</v>
      </c>
      <c r="CC20" s="882">
        <v>0</v>
      </c>
      <c r="CD20" s="882">
        <v>0</v>
      </c>
      <c r="CE20" s="882">
        <v>0</v>
      </c>
      <c r="CF20" s="882">
        <v>142.01414786999999</v>
      </c>
      <c r="CG20" s="882">
        <v>280.93527836999999</v>
      </c>
      <c r="CH20" s="882">
        <v>280.93527836999999</v>
      </c>
      <c r="CI20" s="882">
        <v>280.93527836999999</v>
      </c>
      <c r="CJ20" s="1261"/>
    </row>
    <row r="21" spans="1:88" ht="15.75" customHeight="1">
      <c r="A21" s="930" t="s">
        <v>484</v>
      </c>
      <c r="B21" s="881"/>
      <c r="C21" s="882"/>
      <c r="D21" s="882"/>
      <c r="E21" s="882"/>
      <c r="F21" s="882"/>
      <c r="G21" s="882"/>
      <c r="H21" s="882"/>
      <c r="I21" s="882"/>
      <c r="J21" s="882"/>
      <c r="K21" s="882"/>
      <c r="L21" s="882"/>
      <c r="M21" s="882"/>
      <c r="N21" s="882"/>
      <c r="O21" s="882"/>
      <c r="P21" s="882"/>
      <c r="Q21" s="882"/>
      <c r="R21" s="882"/>
      <c r="S21" s="882"/>
      <c r="T21" s="882"/>
      <c r="U21" s="882"/>
      <c r="V21" s="882"/>
      <c r="W21" s="882"/>
      <c r="X21" s="882"/>
      <c r="Y21" s="882"/>
      <c r="Z21" s="882"/>
      <c r="AA21" s="882"/>
      <c r="AB21" s="882"/>
      <c r="AC21" s="882"/>
      <c r="AD21" s="882"/>
      <c r="AE21" s="882"/>
      <c r="AF21" s="882"/>
      <c r="AG21" s="882"/>
      <c r="AH21" s="882"/>
      <c r="AI21" s="882"/>
      <c r="AJ21" s="882"/>
      <c r="AK21" s="882"/>
      <c r="AL21" s="882"/>
      <c r="AM21" s="882"/>
      <c r="AN21" s="882"/>
      <c r="AO21" s="882"/>
      <c r="AP21" s="882"/>
      <c r="AQ21" s="882"/>
      <c r="AR21" s="882"/>
      <c r="AS21" s="882"/>
      <c r="AT21" s="882"/>
      <c r="AU21" s="882"/>
      <c r="AV21" s="882"/>
      <c r="AW21" s="882"/>
      <c r="AX21" s="882"/>
      <c r="AY21" s="882"/>
      <c r="AZ21" s="882"/>
      <c r="BA21" s="882"/>
      <c r="BB21" s="882"/>
      <c r="BC21" s="882"/>
      <c r="BD21" s="882"/>
      <c r="BE21" s="882"/>
      <c r="BF21" s="882"/>
      <c r="BG21" s="882"/>
      <c r="BH21" s="882"/>
      <c r="BI21" s="882"/>
      <c r="BJ21" s="882"/>
      <c r="BK21" s="882"/>
      <c r="BL21" s="882"/>
      <c r="BM21" s="882"/>
      <c r="BN21" s="882"/>
      <c r="BO21" s="882"/>
      <c r="BP21" s="882"/>
      <c r="BQ21" s="882"/>
      <c r="BR21" s="882"/>
      <c r="BS21" s="882"/>
      <c r="BT21" s="882"/>
      <c r="BU21" s="882">
        <v>0</v>
      </c>
      <c r="BV21" s="882">
        <v>0</v>
      </c>
      <c r="BW21" s="882">
        <v>0</v>
      </c>
      <c r="BX21" s="882">
        <v>0</v>
      </c>
      <c r="BY21" s="882">
        <v>0</v>
      </c>
      <c r="BZ21" s="882">
        <v>0</v>
      </c>
      <c r="CA21" s="882">
        <v>0</v>
      </c>
      <c r="CB21" s="882">
        <v>0</v>
      </c>
      <c r="CC21" s="882">
        <v>0</v>
      </c>
      <c r="CD21" s="882">
        <v>0</v>
      </c>
      <c r="CE21" s="882">
        <v>0</v>
      </c>
      <c r="CF21" s="882">
        <v>18.130968230000001</v>
      </c>
      <c r="CG21" s="882">
        <v>23.16917698</v>
      </c>
      <c r="CH21" s="882">
        <v>58.096687539999998</v>
      </c>
      <c r="CI21" s="882">
        <v>58.296687540000001</v>
      </c>
      <c r="CJ21" s="1261"/>
    </row>
    <row r="22" spans="1:88" ht="15.75" customHeight="1">
      <c r="A22" s="930"/>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2"/>
      <c r="AO22" s="882"/>
      <c r="AP22" s="882"/>
      <c r="AQ22" s="882"/>
      <c r="AR22" s="882"/>
      <c r="AS22" s="882"/>
      <c r="AT22" s="882"/>
      <c r="AU22" s="882"/>
      <c r="AV22" s="882"/>
      <c r="AW22" s="882"/>
      <c r="AX22" s="882"/>
      <c r="AY22" s="882"/>
      <c r="AZ22" s="882"/>
      <c r="BA22" s="882"/>
      <c r="BB22" s="882"/>
      <c r="BC22" s="882"/>
      <c r="BD22" s="882"/>
      <c r="BE22" s="882"/>
      <c r="BF22" s="882"/>
      <c r="BG22" s="882"/>
      <c r="BH22" s="882"/>
      <c r="BI22" s="882"/>
      <c r="BJ22" s="882"/>
      <c r="BK22" s="882"/>
      <c r="BL22" s="882"/>
      <c r="BM22" s="882"/>
      <c r="BN22" s="882"/>
      <c r="BO22" s="882"/>
      <c r="BP22" s="882"/>
      <c r="BQ22" s="882"/>
      <c r="BR22" s="882"/>
      <c r="BS22" s="882"/>
      <c r="BT22" s="882"/>
      <c r="BU22" s="882"/>
      <c r="BV22" s="882"/>
      <c r="BW22" s="882"/>
      <c r="BX22" s="882"/>
      <c r="BY22" s="882"/>
      <c r="BZ22" s="882"/>
      <c r="CA22" s="882"/>
      <c r="CB22" s="882"/>
      <c r="CC22" s="882"/>
      <c r="CD22" s="882"/>
      <c r="CE22" s="882"/>
      <c r="CF22" s="882"/>
      <c r="CG22" s="882"/>
      <c r="CH22" s="882"/>
      <c r="CI22" s="882"/>
      <c r="CJ22" s="1261"/>
    </row>
    <row r="23" spans="1:88" ht="15.75" customHeight="1">
      <c r="A23" s="930" t="s">
        <v>485</v>
      </c>
      <c r="B23" s="881"/>
      <c r="C23" s="882"/>
      <c r="D23" s="882"/>
      <c r="E23" s="882"/>
      <c r="F23" s="882"/>
      <c r="G23" s="882"/>
      <c r="H23" s="882"/>
      <c r="I23" s="882"/>
      <c r="J23" s="882"/>
      <c r="K23" s="882"/>
      <c r="L23" s="882"/>
      <c r="M23" s="882"/>
      <c r="N23" s="882"/>
      <c r="O23" s="882"/>
      <c r="P23" s="882"/>
      <c r="Q23" s="882"/>
      <c r="R23" s="882"/>
      <c r="S23" s="882"/>
      <c r="T23" s="882"/>
      <c r="U23" s="882"/>
      <c r="V23" s="882"/>
      <c r="W23" s="882"/>
      <c r="X23" s="882"/>
      <c r="Y23" s="882">
        <v>50800.000000010004</v>
      </c>
      <c r="Z23" s="882">
        <v>50600.000000010004</v>
      </c>
      <c r="AA23" s="882">
        <v>30790</v>
      </c>
      <c r="AB23" s="882">
        <v>0</v>
      </c>
      <c r="AC23" s="882">
        <v>107465.61307825999</v>
      </c>
      <c r="AD23" s="882">
        <v>147457.18254401002</v>
      </c>
      <c r="AE23" s="882">
        <v>138540.00000001001</v>
      </c>
      <c r="AF23" s="882">
        <v>117040.00000001</v>
      </c>
      <c r="AG23" s="882">
        <v>97040.000000009997</v>
      </c>
      <c r="AH23" s="882">
        <v>121075.76567124001</v>
      </c>
      <c r="AI23" s="882">
        <v>19290.000000009997</v>
      </c>
      <c r="AJ23" s="882">
        <v>77040.000000009997</v>
      </c>
      <c r="AK23" s="882">
        <v>104750.00000003999</v>
      </c>
      <c r="AL23" s="882">
        <v>262409.22300003999</v>
      </c>
      <c r="AM23" s="882">
        <v>253789.22300004002</v>
      </c>
      <c r="AN23" s="882">
        <v>299575.86000003997</v>
      </c>
      <c r="AO23" s="882">
        <v>167117.91100001</v>
      </c>
      <c r="AP23" s="882">
        <v>158537.27800001</v>
      </c>
      <c r="AQ23" s="882">
        <v>183257.27800001</v>
      </c>
      <c r="AR23" s="882">
        <v>281072.77800001</v>
      </c>
      <c r="AS23" s="882">
        <v>590819.22100001003</v>
      </c>
      <c r="AT23" s="882">
        <v>502144.83600002003</v>
      </c>
      <c r="AU23" s="882">
        <v>1038520.10300003</v>
      </c>
      <c r="AV23" s="882">
        <v>1315197.6130001</v>
      </c>
      <c r="AW23" s="882">
        <v>1537259.8770001002</v>
      </c>
      <c r="AX23" s="882">
        <v>1723366.6010001102</v>
      </c>
      <c r="AY23" s="882">
        <v>1927422.92400011</v>
      </c>
      <c r="AZ23" s="882">
        <v>2313343.3490001201</v>
      </c>
      <c r="BA23" s="882">
        <v>2284348.6550001297</v>
      </c>
      <c r="BB23" s="882">
        <v>2334673.2530001402</v>
      </c>
      <c r="BC23" s="882">
        <v>2124871.4750001398</v>
      </c>
      <c r="BD23" s="882">
        <v>1783826.59400014</v>
      </c>
      <c r="BE23" s="882">
        <v>1440017.9950001398</v>
      </c>
      <c r="BF23" s="882">
        <v>1574601.45600016</v>
      </c>
      <c r="BG23" s="882">
        <v>2036600.7750001599</v>
      </c>
      <c r="BH23" s="882">
        <v>2514119.2370001604</v>
      </c>
      <c r="BI23" s="882">
        <v>2635856.28300016</v>
      </c>
      <c r="BJ23" s="882">
        <v>3509196.4950002101</v>
      </c>
      <c r="BK23" s="882">
        <v>3991681.3700002404</v>
      </c>
      <c r="BL23" s="882">
        <v>4229299.18400025</v>
      </c>
      <c r="BM23" s="882">
        <v>4854189.9030002598</v>
      </c>
      <c r="BN23" s="882">
        <v>4914835.3290002597</v>
      </c>
      <c r="BO23" s="882">
        <v>4295738.8824811699</v>
      </c>
      <c r="BP23" s="882">
        <v>4360041.3584811697</v>
      </c>
      <c r="BQ23" s="882">
        <v>3814851.2464811699</v>
      </c>
      <c r="BR23" s="882">
        <v>3517347.42548117</v>
      </c>
      <c r="BS23" s="882">
        <v>3962095.27648118</v>
      </c>
      <c r="BT23" s="882">
        <v>4183751.3254811899</v>
      </c>
      <c r="BU23" s="882">
        <v>3849759.19848119</v>
      </c>
      <c r="BV23" s="882">
        <v>3901274.0434811898</v>
      </c>
      <c r="BW23" s="882">
        <v>3384471.6624811902</v>
      </c>
      <c r="BX23" s="882">
        <v>3238737.8957014503</v>
      </c>
      <c r="BY23" s="882">
        <v>2819676.4600002798</v>
      </c>
      <c r="BZ23" s="882">
        <v>2827165.6415061899</v>
      </c>
      <c r="CA23" s="882">
        <v>3422338.2164811897</v>
      </c>
      <c r="CB23" s="882">
        <v>3680009.4414811898</v>
      </c>
      <c r="CC23" s="882">
        <v>3721870.50248119</v>
      </c>
      <c r="CD23" s="882">
        <v>3832745.7394815297</v>
      </c>
      <c r="CE23" s="882">
        <v>3481981.6004815297</v>
      </c>
      <c r="CF23" s="882">
        <v>3449904.3284815298</v>
      </c>
      <c r="CG23" s="882">
        <v>2809394.1640006201</v>
      </c>
      <c r="CH23" s="882">
        <v>3287990.1080006203</v>
      </c>
      <c r="CI23" s="882">
        <v>3004402.534</v>
      </c>
      <c r="CJ23" s="1261"/>
    </row>
    <row r="24" spans="1:88" ht="15.75" customHeight="1">
      <c r="A24" s="941" t="s">
        <v>486</v>
      </c>
      <c r="B24" s="881"/>
      <c r="C24" s="882"/>
      <c r="D24" s="882"/>
      <c r="E24" s="882"/>
      <c r="F24" s="882"/>
      <c r="G24" s="882"/>
      <c r="H24" s="882"/>
      <c r="I24" s="882"/>
      <c r="J24" s="882"/>
      <c r="K24" s="882"/>
      <c r="L24" s="882"/>
      <c r="M24" s="882"/>
      <c r="N24" s="882"/>
      <c r="O24" s="882"/>
      <c r="P24" s="882"/>
      <c r="Q24" s="882"/>
      <c r="R24" s="882"/>
      <c r="S24" s="882"/>
      <c r="T24" s="882"/>
      <c r="U24" s="882"/>
      <c r="V24" s="882"/>
      <c r="W24" s="882"/>
      <c r="X24" s="882"/>
      <c r="Y24" s="882">
        <v>50800.000000010004</v>
      </c>
      <c r="Z24" s="882">
        <v>50600.000000010004</v>
      </c>
      <c r="AA24" s="882">
        <v>30790</v>
      </c>
      <c r="AB24" s="882">
        <v>0</v>
      </c>
      <c r="AC24" s="882">
        <v>107465.61307825999</v>
      </c>
      <c r="AD24" s="882">
        <v>147457.18254401002</v>
      </c>
      <c r="AE24" s="882">
        <v>138540.00000001001</v>
      </c>
      <c r="AF24" s="882">
        <v>117040.00000001</v>
      </c>
      <c r="AG24" s="882">
        <v>97040.000000009997</v>
      </c>
      <c r="AH24" s="882">
        <v>121075.76567124001</v>
      </c>
      <c r="AI24" s="882">
        <v>19290.000000009997</v>
      </c>
      <c r="AJ24" s="882">
        <v>77040.000000009997</v>
      </c>
      <c r="AK24" s="882">
        <v>104750.00000003999</v>
      </c>
      <c r="AL24" s="882">
        <v>262409.22300003999</v>
      </c>
      <c r="AM24" s="882">
        <v>253789.22300004002</v>
      </c>
      <c r="AN24" s="882">
        <v>299575.86000003997</v>
      </c>
      <c r="AO24" s="882">
        <v>167117.91100001</v>
      </c>
      <c r="AP24" s="882">
        <v>158537.27800001</v>
      </c>
      <c r="AQ24" s="882">
        <v>183257.27800001</v>
      </c>
      <c r="AR24" s="882">
        <v>281072.77800001</v>
      </c>
      <c r="AS24" s="882">
        <v>590819.22100001003</v>
      </c>
      <c r="AT24" s="882">
        <v>502144.83600002003</v>
      </c>
      <c r="AU24" s="882">
        <v>1038520.10300003</v>
      </c>
      <c r="AV24" s="882">
        <v>1315197.6130001</v>
      </c>
      <c r="AW24" s="882">
        <v>1537259.8770001002</v>
      </c>
      <c r="AX24" s="882">
        <v>1723366.6010001102</v>
      </c>
      <c r="AY24" s="882">
        <v>1927422.92400011</v>
      </c>
      <c r="AZ24" s="882">
        <v>2313343.3490001201</v>
      </c>
      <c r="BA24" s="882">
        <v>2284348.6550001297</v>
      </c>
      <c r="BB24" s="882">
        <v>2334673.2530001402</v>
      </c>
      <c r="BC24" s="882">
        <v>2124871.4750001398</v>
      </c>
      <c r="BD24" s="882">
        <v>1783826.59400014</v>
      </c>
      <c r="BE24" s="882">
        <v>1440017.9950001398</v>
      </c>
      <c r="BF24" s="882">
        <v>1574601.45600016</v>
      </c>
      <c r="BG24" s="882">
        <v>2036600.7750001599</v>
      </c>
      <c r="BH24" s="882">
        <v>2514119.2370001604</v>
      </c>
      <c r="BI24" s="882">
        <v>2635856.28300016</v>
      </c>
      <c r="BJ24" s="882">
        <v>3509196.4950002101</v>
      </c>
      <c r="BK24" s="882">
        <v>3991681.3700002404</v>
      </c>
      <c r="BL24" s="882">
        <v>4229299.18400025</v>
      </c>
      <c r="BM24" s="882">
        <v>4854189.9030002598</v>
      </c>
      <c r="BN24" s="882">
        <v>4914835.3290002597</v>
      </c>
      <c r="BO24" s="882">
        <v>4295738.8824811699</v>
      </c>
      <c r="BP24" s="882">
        <v>4360041.3584811697</v>
      </c>
      <c r="BQ24" s="882">
        <v>3814851.2464811699</v>
      </c>
      <c r="BR24" s="882">
        <v>3517347.42548117</v>
      </c>
      <c r="BS24" s="882">
        <v>3962095.27648118</v>
      </c>
      <c r="BT24" s="882">
        <v>4183751.3254811899</v>
      </c>
      <c r="BU24" s="882">
        <v>3849759.19848119</v>
      </c>
      <c r="BV24" s="882">
        <v>3901274.0434811898</v>
      </c>
      <c r="BW24" s="882">
        <v>3384471.6624811902</v>
      </c>
      <c r="BX24" s="882">
        <v>3238737.8957014503</v>
      </c>
      <c r="BY24" s="882">
        <v>2819676.4600002798</v>
      </c>
      <c r="BZ24" s="882">
        <v>2827165.6415061899</v>
      </c>
      <c r="CA24" s="882">
        <v>3422338.2164811897</v>
      </c>
      <c r="CB24" s="882">
        <v>3680009.4414811898</v>
      </c>
      <c r="CC24" s="882">
        <v>3721870.50248119</v>
      </c>
      <c r="CD24" s="882">
        <v>3832745.7394815297</v>
      </c>
      <c r="CE24" s="882">
        <v>3481981.6004815297</v>
      </c>
      <c r="CF24" s="882">
        <v>3449904.3284815298</v>
      </c>
      <c r="CG24" s="882">
        <v>2809394.1640006201</v>
      </c>
      <c r="CH24" s="882">
        <v>3287990.1080006203</v>
      </c>
      <c r="CI24" s="882">
        <v>3004402.534</v>
      </c>
      <c r="CJ24" s="1261"/>
    </row>
    <row r="25" spans="1:88" ht="15.75" customHeight="1">
      <c r="A25" s="930"/>
      <c r="B25" s="881"/>
      <c r="C25" s="882"/>
      <c r="D25" s="882"/>
      <c r="E25" s="882"/>
      <c r="F25" s="882"/>
      <c r="G25" s="882"/>
      <c r="H25" s="882"/>
      <c r="I25" s="882"/>
      <c r="J25" s="882"/>
      <c r="K25" s="882"/>
      <c r="L25" s="882"/>
      <c r="M25" s="882"/>
      <c r="N25" s="882"/>
      <c r="O25" s="882"/>
      <c r="P25" s="882"/>
      <c r="Q25" s="882"/>
      <c r="R25" s="882"/>
      <c r="S25" s="882"/>
      <c r="T25" s="882"/>
      <c r="U25" s="882"/>
      <c r="V25" s="882"/>
      <c r="W25" s="882"/>
      <c r="X25" s="882"/>
      <c r="Y25" s="882"/>
      <c r="Z25" s="882"/>
      <c r="AA25" s="882"/>
      <c r="AB25" s="882"/>
      <c r="AC25" s="882"/>
      <c r="AD25" s="882"/>
      <c r="AE25" s="882"/>
      <c r="AF25" s="882"/>
      <c r="AG25" s="882"/>
      <c r="AH25" s="882"/>
      <c r="AI25" s="882"/>
      <c r="AJ25" s="882"/>
      <c r="AK25" s="882"/>
      <c r="AL25" s="882"/>
      <c r="AM25" s="882"/>
      <c r="AN25" s="882"/>
      <c r="AO25" s="882"/>
      <c r="AP25" s="882"/>
      <c r="AQ25" s="882"/>
      <c r="AR25" s="882"/>
      <c r="AS25" s="882"/>
      <c r="AT25" s="882"/>
      <c r="AU25" s="882"/>
      <c r="AV25" s="882"/>
      <c r="AW25" s="882"/>
      <c r="AX25" s="882"/>
      <c r="AY25" s="882"/>
      <c r="AZ25" s="882"/>
      <c r="BA25" s="882"/>
      <c r="BB25" s="882"/>
      <c r="BC25" s="882"/>
      <c r="BD25" s="882"/>
      <c r="BE25" s="882"/>
      <c r="BF25" s="882"/>
      <c r="BG25" s="882"/>
      <c r="BH25" s="882"/>
      <c r="BI25" s="882"/>
      <c r="BJ25" s="882"/>
      <c r="BK25" s="882"/>
      <c r="BL25" s="882"/>
      <c r="BM25" s="882"/>
      <c r="BN25" s="882"/>
      <c r="BO25" s="882"/>
      <c r="BP25" s="882"/>
      <c r="BQ25" s="882"/>
      <c r="BR25" s="882"/>
      <c r="BS25" s="882"/>
      <c r="BT25" s="882"/>
      <c r="BU25" s="882"/>
      <c r="BV25" s="882"/>
      <c r="BW25" s="882"/>
      <c r="BX25" s="882"/>
      <c r="BY25" s="882"/>
      <c r="BZ25" s="882"/>
      <c r="CA25" s="882"/>
      <c r="CB25" s="882"/>
      <c r="CC25" s="882"/>
      <c r="CD25" s="882"/>
      <c r="CE25" s="882"/>
      <c r="CF25" s="882"/>
      <c r="CG25" s="882"/>
      <c r="CH25" s="882"/>
      <c r="CI25" s="882"/>
      <c r="CJ25" s="1261"/>
    </row>
    <row r="26" spans="1:88" ht="15.75" customHeight="1">
      <c r="A26" s="930" t="s">
        <v>487</v>
      </c>
      <c r="B26" s="878">
        <v>111178.75211636</v>
      </c>
      <c r="C26" s="879">
        <v>115737.28662057</v>
      </c>
      <c r="D26" s="879">
        <v>54832.900323499998</v>
      </c>
      <c r="E26" s="879">
        <v>45399.682574910003</v>
      </c>
      <c r="F26" s="879">
        <v>116989.13374993998</v>
      </c>
      <c r="G26" s="879">
        <v>115387.66859191</v>
      </c>
      <c r="H26" s="879">
        <v>63351.79903776</v>
      </c>
      <c r="I26" s="879">
        <v>116639.54607570999</v>
      </c>
      <c r="J26" s="879">
        <v>163030.19745417999</v>
      </c>
      <c r="K26" s="879">
        <v>213647.03429159001</v>
      </c>
      <c r="L26" s="879">
        <v>251839.64845112999</v>
      </c>
      <c r="M26" s="879">
        <v>313992.77371704002</v>
      </c>
      <c r="N26" s="879">
        <v>299006.52803620003</v>
      </c>
      <c r="O26" s="879">
        <v>308589.42079552996</v>
      </c>
      <c r="P26" s="879">
        <v>280475.84020778001</v>
      </c>
      <c r="Q26" s="879">
        <v>309276.03226403001</v>
      </c>
      <c r="R26" s="879">
        <v>281691.03601202002</v>
      </c>
      <c r="S26" s="879">
        <v>291052.01676443004</v>
      </c>
      <c r="T26" s="879">
        <v>373870.64720110002</v>
      </c>
      <c r="U26" s="879">
        <v>410456.97264988004</v>
      </c>
      <c r="V26" s="879">
        <v>451301.46276213008</v>
      </c>
      <c r="W26" s="879">
        <v>387712.71234664007</v>
      </c>
      <c r="X26" s="879">
        <v>485550.95085626002</v>
      </c>
      <c r="Y26" s="879">
        <v>703353.03022317996</v>
      </c>
      <c r="Z26" s="879">
        <v>495293.23388881999</v>
      </c>
      <c r="AA26" s="879">
        <v>395673.05289624003</v>
      </c>
      <c r="AB26" s="879">
        <v>427500.98845670006</v>
      </c>
      <c r="AC26" s="879">
        <v>481506.93864754</v>
      </c>
      <c r="AD26" s="879">
        <v>454064.84415218997</v>
      </c>
      <c r="AE26" s="879">
        <v>443484.29099042004</v>
      </c>
      <c r="AF26" s="879">
        <v>474884.68240090995</v>
      </c>
      <c r="AG26" s="879">
        <v>780011.22263460001</v>
      </c>
      <c r="AH26" s="879">
        <v>654586.63926751004</v>
      </c>
      <c r="AI26" s="879">
        <v>729433.97288227011</v>
      </c>
      <c r="AJ26" s="879">
        <v>586281.48228311003</v>
      </c>
      <c r="AK26" s="879">
        <v>658692.86848786997</v>
      </c>
      <c r="AL26" s="879">
        <v>508100.97519264999</v>
      </c>
      <c r="AM26" s="879">
        <v>371172.68330630998</v>
      </c>
      <c r="AN26" s="879">
        <v>347754.67401011998</v>
      </c>
      <c r="AO26" s="879">
        <v>439376.61764575</v>
      </c>
      <c r="AP26" s="879">
        <v>457861.12719488004</v>
      </c>
      <c r="AQ26" s="879">
        <v>496637.11227176001</v>
      </c>
      <c r="AR26" s="879">
        <v>469868.17661651998</v>
      </c>
      <c r="AS26" s="879">
        <v>501672.58026197</v>
      </c>
      <c r="AT26" s="879">
        <v>553500.75126567995</v>
      </c>
      <c r="AU26" s="879">
        <v>509449.35509078996</v>
      </c>
      <c r="AV26" s="879">
        <v>461240.13129798998</v>
      </c>
      <c r="AW26" s="879">
        <v>605595.89290589991</v>
      </c>
      <c r="AX26" s="879">
        <v>671781.86244389985</v>
      </c>
      <c r="AY26" s="879">
        <v>614962.35729245993</v>
      </c>
      <c r="AZ26" s="879">
        <v>596552.17968744994</v>
      </c>
      <c r="BA26" s="879">
        <v>646917.74686384003</v>
      </c>
      <c r="BB26" s="879">
        <v>690137.55445100996</v>
      </c>
      <c r="BC26" s="879">
        <v>606976.7138269</v>
      </c>
      <c r="BD26" s="879">
        <v>543202.98355607002</v>
      </c>
      <c r="BE26" s="879">
        <v>561752.28951580997</v>
      </c>
      <c r="BF26" s="879">
        <v>604434.79516794998</v>
      </c>
      <c r="BG26" s="879">
        <v>657293.60802733013</v>
      </c>
      <c r="BH26" s="879">
        <v>691470.41682537005</v>
      </c>
      <c r="BI26" s="879">
        <v>1046799.5515691901</v>
      </c>
      <c r="BJ26" s="879">
        <v>845507.73619736999</v>
      </c>
      <c r="BK26" s="879">
        <v>763717.79629045003</v>
      </c>
      <c r="BL26" s="879">
        <v>614426.57674588996</v>
      </c>
      <c r="BM26" s="879">
        <v>571147.16845497</v>
      </c>
      <c r="BN26" s="879">
        <v>457531.89996461006</v>
      </c>
      <c r="BO26" s="879">
        <v>479550.8085194701</v>
      </c>
      <c r="BP26" s="879">
        <v>377872.83675438003</v>
      </c>
      <c r="BQ26" s="879">
        <v>340156.65638045</v>
      </c>
      <c r="BR26" s="879">
        <v>323669.73096054001</v>
      </c>
      <c r="BS26" s="879">
        <v>301981.24127012998</v>
      </c>
      <c r="BT26" s="879">
        <v>300218.64882588998</v>
      </c>
      <c r="BU26" s="879">
        <v>417114.38510968001</v>
      </c>
      <c r="BV26" s="879">
        <v>416521.23046161002</v>
      </c>
      <c r="BW26" s="879">
        <v>524336.45242663997</v>
      </c>
      <c r="BX26" s="879">
        <v>627896.93991719</v>
      </c>
      <c r="BY26" s="879">
        <v>639280.13768822001</v>
      </c>
      <c r="BZ26" s="879">
        <v>730791.88436652999</v>
      </c>
      <c r="CA26" s="879">
        <v>532371.94774853997</v>
      </c>
      <c r="CB26" s="879">
        <v>635857.40417949995</v>
      </c>
      <c r="CC26" s="879">
        <v>570196.06581835006</v>
      </c>
      <c r="CD26" s="879">
        <v>546116.98145923996</v>
      </c>
      <c r="CE26" s="879">
        <v>578985.69939117006</v>
      </c>
      <c r="CF26" s="879">
        <v>533339.85095643997</v>
      </c>
      <c r="CG26" s="879">
        <v>217048.83966209</v>
      </c>
      <c r="CH26" s="879">
        <v>269574.84512039</v>
      </c>
      <c r="CI26" s="879">
        <v>99562.774602520003</v>
      </c>
      <c r="CJ26" s="1261"/>
    </row>
    <row r="27" spans="1:88" ht="15.75" customHeight="1">
      <c r="A27" s="931" t="s">
        <v>488</v>
      </c>
      <c r="B27" s="881">
        <v>24206.80495292</v>
      </c>
      <c r="C27" s="882">
        <v>23041.055892820001</v>
      </c>
      <c r="D27" s="882">
        <v>-8706.3780686099999</v>
      </c>
      <c r="E27" s="882">
        <v>-5281.499531800001</v>
      </c>
      <c r="F27" s="882">
        <v>28992.905885689997</v>
      </c>
      <c r="G27" s="882">
        <v>8739.7114467300034</v>
      </c>
      <c r="H27" s="882">
        <v>-3424.3053655100002</v>
      </c>
      <c r="I27" s="882">
        <v>8265.8983426699979</v>
      </c>
      <c r="J27" s="882">
        <v>6632.3496752100027</v>
      </c>
      <c r="K27" s="882">
        <v>-88.251992049999231</v>
      </c>
      <c r="L27" s="882">
        <v>27843.728205219999</v>
      </c>
      <c r="M27" s="882">
        <v>46264.39584728</v>
      </c>
      <c r="N27" s="882">
        <v>12647.867170709998</v>
      </c>
      <c r="O27" s="882">
        <v>-3042.3903796899949</v>
      </c>
      <c r="P27" s="882">
        <v>-17324.518404709997</v>
      </c>
      <c r="Q27" s="882">
        <v>2459.1444340900039</v>
      </c>
      <c r="R27" s="882">
        <v>-34221.122982499997</v>
      </c>
      <c r="S27" s="882">
        <v>-39765.739187799998</v>
      </c>
      <c r="T27" s="882">
        <v>-29989.560456829997</v>
      </c>
      <c r="U27" s="882">
        <v>-29517.233130189998</v>
      </c>
      <c r="V27" s="882">
        <v>20410.822692499991</v>
      </c>
      <c r="W27" s="882">
        <v>50241.753314499991</v>
      </c>
      <c r="X27" s="882">
        <v>91186.392606699985</v>
      </c>
      <c r="Y27" s="882">
        <v>198260.38889467</v>
      </c>
      <c r="Z27" s="882">
        <v>81728.074601339991</v>
      </c>
      <c r="AA27" s="882">
        <v>57989.815750150003</v>
      </c>
      <c r="AB27" s="882">
        <v>53992.522881830002</v>
      </c>
      <c r="AC27" s="882">
        <v>89508.124142560002</v>
      </c>
      <c r="AD27" s="882">
        <v>66093.747830640001</v>
      </c>
      <c r="AE27" s="882">
        <v>52619.59824521</v>
      </c>
      <c r="AF27" s="882">
        <v>73327.321149619995</v>
      </c>
      <c r="AG27" s="882">
        <v>120781.61879617999</v>
      </c>
      <c r="AH27" s="882">
        <v>85474.965900630006</v>
      </c>
      <c r="AI27" s="882">
        <v>93891.234720590001</v>
      </c>
      <c r="AJ27" s="882">
        <v>79870.954613369991</v>
      </c>
      <c r="AK27" s="882">
        <v>108176.66332189999</v>
      </c>
      <c r="AL27" s="882">
        <v>106874.02060873</v>
      </c>
      <c r="AM27" s="882">
        <v>106078.75156809</v>
      </c>
      <c r="AN27" s="882">
        <v>68464.307359819999</v>
      </c>
      <c r="AO27" s="882">
        <v>77705.290376420002</v>
      </c>
      <c r="AP27" s="882">
        <v>99265.882284880005</v>
      </c>
      <c r="AQ27" s="882">
        <v>112129.59205032</v>
      </c>
      <c r="AR27" s="882">
        <v>85070.195144789992</v>
      </c>
      <c r="AS27" s="882">
        <v>111796.55146256</v>
      </c>
      <c r="AT27" s="882">
        <v>69060.330093950004</v>
      </c>
      <c r="AU27" s="882">
        <v>82337.932996279997</v>
      </c>
      <c r="AV27" s="882">
        <v>74366.785903589989</v>
      </c>
      <c r="AW27" s="882">
        <v>117803.41125936</v>
      </c>
      <c r="AX27" s="882">
        <v>118526.93762496</v>
      </c>
      <c r="AY27" s="882">
        <v>102327.35742808999</v>
      </c>
      <c r="AZ27" s="882">
        <v>115844.00749927001</v>
      </c>
      <c r="BA27" s="882">
        <v>118185.66089075</v>
      </c>
      <c r="BB27" s="882">
        <v>84322.349684490007</v>
      </c>
      <c r="BC27" s="882">
        <v>84746.224889289995</v>
      </c>
      <c r="BD27" s="882">
        <v>43926.075100269998</v>
      </c>
      <c r="BE27" s="882">
        <v>56024.856763919997</v>
      </c>
      <c r="BF27" s="882">
        <v>71307.998570169992</v>
      </c>
      <c r="BG27" s="882">
        <v>70626.535950589998</v>
      </c>
      <c r="BH27" s="882">
        <v>75917.240153079998</v>
      </c>
      <c r="BI27" s="882">
        <v>60300.748945320003</v>
      </c>
      <c r="BJ27" s="882">
        <v>70362.207281390001</v>
      </c>
      <c r="BK27" s="882">
        <v>53920.06259609</v>
      </c>
      <c r="BL27" s="882">
        <v>52200.290677429999</v>
      </c>
      <c r="BM27" s="882">
        <v>44259.739176459996</v>
      </c>
      <c r="BN27" s="882">
        <v>51526.11202298</v>
      </c>
      <c r="BO27" s="882">
        <v>63541.433490150004</v>
      </c>
      <c r="BP27" s="882">
        <v>30635.37053575</v>
      </c>
      <c r="BQ27" s="882">
        <v>28685.032428209997</v>
      </c>
      <c r="BR27" s="882">
        <v>35849.671705269997</v>
      </c>
      <c r="BS27" s="882">
        <v>32903.177160650004</v>
      </c>
      <c r="BT27" s="882">
        <v>29655.844593599999</v>
      </c>
      <c r="BU27" s="882">
        <v>23975.666434439998</v>
      </c>
      <c r="BV27" s="882">
        <v>11575.55623708</v>
      </c>
      <c r="BW27" s="882">
        <v>14521.884632809999</v>
      </c>
      <c r="BX27" s="882">
        <v>32666.246722749998</v>
      </c>
      <c r="BY27" s="882">
        <v>15965.07061189</v>
      </c>
      <c r="BZ27" s="882">
        <v>14321.708395110001</v>
      </c>
      <c r="CA27" s="882">
        <v>60297.162663230003</v>
      </c>
      <c r="CB27" s="882">
        <v>69874.69246944999</v>
      </c>
      <c r="CC27" s="882">
        <v>66424.685676940004</v>
      </c>
      <c r="CD27" s="882">
        <v>39793.075048980005</v>
      </c>
      <c r="CE27" s="882">
        <v>35451.386677210001</v>
      </c>
      <c r="CF27" s="882">
        <v>25911.683446849998</v>
      </c>
      <c r="CG27" s="882">
        <v>64221.246160269999</v>
      </c>
      <c r="CH27" s="882">
        <v>23011.813924300001</v>
      </c>
      <c r="CI27" s="882">
        <v>15645.44023022</v>
      </c>
      <c r="CJ27" s="1261"/>
    </row>
    <row r="28" spans="1:88" ht="15.75" customHeight="1">
      <c r="A28" s="931" t="s">
        <v>489</v>
      </c>
      <c r="B28" s="881">
        <v>24206.80495292</v>
      </c>
      <c r="C28" s="882">
        <v>23041.055892820001</v>
      </c>
      <c r="D28" s="882">
        <v>-8706.3780686099999</v>
      </c>
      <c r="E28" s="882">
        <v>-5281.499531800001</v>
      </c>
      <c r="F28" s="882">
        <v>28992.905885689997</v>
      </c>
      <c r="G28" s="882">
        <v>8739.7114467300034</v>
      </c>
      <c r="H28" s="882">
        <v>-3424.3053655100002</v>
      </c>
      <c r="I28" s="882">
        <v>8265.8983426699979</v>
      </c>
      <c r="J28" s="882">
        <v>6632.3496752100027</v>
      </c>
      <c r="K28" s="882">
        <v>-88.251992049999231</v>
      </c>
      <c r="L28" s="882">
        <v>27843.728205219999</v>
      </c>
      <c r="M28" s="882">
        <v>46264.39584728</v>
      </c>
      <c r="N28" s="882">
        <v>12647.867170709998</v>
      </c>
      <c r="O28" s="882">
        <v>-3042.3903796899949</v>
      </c>
      <c r="P28" s="882">
        <v>-17324.518404709997</v>
      </c>
      <c r="Q28" s="882">
        <v>2459.1444340900039</v>
      </c>
      <c r="R28" s="882">
        <v>-34221.122982499997</v>
      </c>
      <c r="S28" s="882">
        <v>-39765.739187799998</v>
      </c>
      <c r="T28" s="882">
        <v>-29989.560456829997</v>
      </c>
      <c r="U28" s="882">
        <v>-29517.233130189998</v>
      </c>
      <c r="V28" s="882">
        <v>20410.822692499991</v>
      </c>
      <c r="W28" s="882">
        <v>50241.753314499991</v>
      </c>
      <c r="X28" s="882">
        <v>91186.392606699985</v>
      </c>
      <c r="Y28" s="882">
        <v>198260.38889467</v>
      </c>
      <c r="Z28" s="882">
        <v>81728.074601339991</v>
      </c>
      <c r="AA28" s="882">
        <v>57989.815750150003</v>
      </c>
      <c r="AB28" s="882">
        <v>53992.522881830002</v>
      </c>
      <c r="AC28" s="882">
        <v>89508.124142560002</v>
      </c>
      <c r="AD28" s="882">
        <v>66093.747830640001</v>
      </c>
      <c r="AE28" s="882">
        <v>52619.59824521</v>
      </c>
      <c r="AF28" s="882">
        <v>73327.321149619995</v>
      </c>
      <c r="AG28" s="882">
        <v>120781.61879617999</v>
      </c>
      <c r="AH28" s="882">
        <v>85474.965900630006</v>
      </c>
      <c r="AI28" s="882">
        <v>93891.234720590001</v>
      </c>
      <c r="AJ28" s="882">
        <v>79870.954613369991</v>
      </c>
      <c r="AK28" s="882">
        <v>108176.66332189999</v>
      </c>
      <c r="AL28" s="882">
        <v>106874.02060873</v>
      </c>
      <c r="AM28" s="882">
        <v>106078.75156809</v>
      </c>
      <c r="AN28" s="882">
        <v>68464.307359819999</v>
      </c>
      <c r="AO28" s="882">
        <v>77705.290376420002</v>
      </c>
      <c r="AP28" s="882">
        <v>99265.882284880005</v>
      </c>
      <c r="AQ28" s="882">
        <v>112129.59205032</v>
      </c>
      <c r="AR28" s="882">
        <v>85070.195144789992</v>
      </c>
      <c r="AS28" s="882">
        <v>111796.55146256</v>
      </c>
      <c r="AT28" s="882">
        <v>69060.330093950004</v>
      </c>
      <c r="AU28" s="882">
        <v>82337.932996279997</v>
      </c>
      <c r="AV28" s="882">
        <v>74366.785903589989</v>
      </c>
      <c r="AW28" s="882">
        <v>117803.41125936</v>
      </c>
      <c r="AX28" s="882">
        <v>118526.93762496</v>
      </c>
      <c r="AY28" s="882">
        <v>102327.35742808999</v>
      </c>
      <c r="AZ28" s="882">
        <v>115844.00749927001</v>
      </c>
      <c r="BA28" s="882">
        <v>118185.66089075</v>
      </c>
      <c r="BB28" s="882">
        <v>84322.349684490007</v>
      </c>
      <c r="BC28" s="882">
        <v>84746.224889289995</v>
      </c>
      <c r="BD28" s="882">
        <v>43926.075100269998</v>
      </c>
      <c r="BE28" s="882">
        <v>56024.856763919997</v>
      </c>
      <c r="BF28" s="882">
        <v>71307.998570169992</v>
      </c>
      <c r="BG28" s="882">
        <v>70626.535950589998</v>
      </c>
      <c r="BH28" s="882">
        <v>75917.240153079998</v>
      </c>
      <c r="BI28" s="882">
        <v>60300.748945320003</v>
      </c>
      <c r="BJ28" s="882">
        <v>70362.207281390001</v>
      </c>
      <c r="BK28" s="882">
        <v>53920.06259609</v>
      </c>
      <c r="BL28" s="882">
        <v>52200.290677429999</v>
      </c>
      <c r="BM28" s="882">
        <v>44259.739176459996</v>
      </c>
      <c r="BN28" s="882">
        <v>51526.11202298</v>
      </c>
      <c r="BO28" s="882">
        <v>63541.433490150004</v>
      </c>
      <c r="BP28" s="882">
        <v>30635.37053575</v>
      </c>
      <c r="BQ28" s="882">
        <v>28685.032428209997</v>
      </c>
      <c r="BR28" s="882">
        <v>35849.671705269997</v>
      </c>
      <c r="BS28" s="882">
        <v>32903.177160650004</v>
      </c>
      <c r="BT28" s="882">
        <v>29655.844593599999</v>
      </c>
      <c r="BU28" s="882">
        <v>23975.666434439998</v>
      </c>
      <c r="BV28" s="882">
        <v>11575.55623708</v>
      </c>
      <c r="BW28" s="882">
        <v>14521.884632809999</v>
      </c>
      <c r="BX28" s="882">
        <v>32666.246722749998</v>
      </c>
      <c r="BY28" s="882">
        <v>15965.07061189</v>
      </c>
      <c r="BZ28" s="882">
        <v>14321.708395110001</v>
      </c>
      <c r="CA28" s="882">
        <v>60297.162663230003</v>
      </c>
      <c r="CB28" s="882">
        <v>69874.69246944999</v>
      </c>
      <c r="CC28" s="882">
        <v>66424.685676940004</v>
      </c>
      <c r="CD28" s="882">
        <v>39793.075048980005</v>
      </c>
      <c r="CE28" s="882">
        <v>35451.386677210001</v>
      </c>
      <c r="CF28" s="882">
        <v>25911.683446849998</v>
      </c>
      <c r="CG28" s="882">
        <v>64221.246160269999</v>
      </c>
      <c r="CH28" s="882">
        <v>23011.813924300001</v>
      </c>
      <c r="CI28" s="882">
        <v>15645.44023022</v>
      </c>
      <c r="CJ28" s="1261"/>
    </row>
    <row r="29" spans="1:88" ht="15.75" customHeight="1">
      <c r="A29" s="931" t="s">
        <v>490</v>
      </c>
      <c r="B29" s="881"/>
      <c r="C29" s="882"/>
      <c r="D29" s="882"/>
      <c r="E29" s="882"/>
      <c r="F29" s="882"/>
      <c r="G29" s="882"/>
      <c r="H29" s="882"/>
      <c r="I29" s="882"/>
      <c r="J29" s="882"/>
      <c r="K29" s="882"/>
      <c r="L29" s="882"/>
      <c r="M29" s="882"/>
      <c r="N29" s="882"/>
      <c r="O29" s="882"/>
      <c r="P29" s="882"/>
      <c r="Q29" s="882"/>
      <c r="R29" s="882"/>
      <c r="S29" s="882"/>
      <c r="T29" s="882"/>
      <c r="U29" s="882"/>
      <c r="V29" s="882"/>
      <c r="W29" s="882"/>
      <c r="X29" s="882"/>
      <c r="Y29" s="882"/>
      <c r="Z29" s="882"/>
      <c r="AA29" s="882"/>
      <c r="AB29" s="882"/>
      <c r="AC29" s="882"/>
      <c r="AD29" s="882"/>
      <c r="AE29" s="882"/>
      <c r="AF29" s="882"/>
      <c r="AG29" s="882"/>
      <c r="AH29" s="882"/>
      <c r="AI29" s="882"/>
      <c r="AJ29" s="882"/>
      <c r="AK29" s="882"/>
      <c r="AL29" s="882"/>
      <c r="AM29" s="882"/>
      <c r="AN29" s="882"/>
      <c r="AO29" s="882"/>
      <c r="AP29" s="882"/>
      <c r="AQ29" s="882"/>
      <c r="AR29" s="882"/>
      <c r="AS29" s="882"/>
      <c r="AT29" s="882"/>
      <c r="AU29" s="882"/>
      <c r="AV29" s="882"/>
      <c r="AW29" s="882"/>
      <c r="AX29" s="882"/>
      <c r="AY29" s="882"/>
      <c r="AZ29" s="882"/>
      <c r="BA29" s="882"/>
      <c r="BB29" s="882"/>
      <c r="BC29" s="882"/>
      <c r="BD29" s="882"/>
      <c r="BE29" s="882">
        <v>3.0153741699999999</v>
      </c>
      <c r="BF29" s="882">
        <v>3.0153741699999999</v>
      </c>
      <c r="BG29" s="882">
        <v>30.276129010000002</v>
      </c>
      <c r="BH29" s="882">
        <v>58.505699770000007</v>
      </c>
      <c r="BI29" s="882">
        <v>42.567226159999997</v>
      </c>
      <c r="BJ29" s="882">
        <v>160.03175225999999</v>
      </c>
      <c r="BK29" s="882">
        <v>113.17054284000001</v>
      </c>
      <c r="BL29" s="882">
        <v>58.203948629999999</v>
      </c>
      <c r="BM29" s="882">
        <v>227.30547665</v>
      </c>
      <c r="BN29" s="882">
        <v>91.23134546</v>
      </c>
      <c r="BO29" s="882">
        <v>116.74896417000001</v>
      </c>
      <c r="BP29" s="882">
        <v>93.834457839999999</v>
      </c>
      <c r="BQ29" s="882">
        <v>149.40936438999998</v>
      </c>
      <c r="BR29" s="882">
        <v>90.86758248000001</v>
      </c>
      <c r="BS29" s="882">
        <v>451.42212919999997</v>
      </c>
      <c r="BT29" s="882">
        <v>36.925908540000002</v>
      </c>
      <c r="BU29" s="882">
        <v>116.92860827</v>
      </c>
      <c r="BV29" s="882">
        <v>2587.6728462199999</v>
      </c>
      <c r="BW29" s="882">
        <v>2500.8760070300004</v>
      </c>
      <c r="BX29" s="882">
        <v>50.335288599999998</v>
      </c>
      <c r="BY29" s="882">
        <v>67.458813620000001</v>
      </c>
      <c r="BZ29" s="882">
        <v>73.71090593000001</v>
      </c>
      <c r="CA29" s="882">
        <v>67.907878940000003</v>
      </c>
      <c r="CB29" s="882">
        <v>132.71561674</v>
      </c>
      <c r="CC29" s="882">
        <v>112.97379962000001</v>
      </c>
      <c r="CD29" s="882">
        <v>41.850579850000003</v>
      </c>
      <c r="CE29" s="882">
        <v>23.776061550000001</v>
      </c>
      <c r="CF29" s="882">
        <v>28.707985559999997</v>
      </c>
      <c r="CG29" s="882">
        <v>14.382246109999999</v>
      </c>
      <c r="CH29" s="882">
        <v>198.93843654</v>
      </c>
      <c r="CI29" s="882">
        <v>170.35197753999998</v>
      </c>
      <c r="CJ29" s="1261"/>
    </row>
    <row r="30" spans="1:88" ht="15.75" customHeight="1">
      <c r="A30" s="931" t="s">
        <v>491</v>
      </c>
      <c r="B30" s="881"/>
      <c r="C30" s="882"/>
      <c r="D30" s="882"/>
      <c r="E30" s="882"/>
      <c r="F30" s="882"/>
      <c r="G30" s="882"/>
      <c r="H30" s="882"/>
      <c r="I30" s="882"/>
      <c r="J30" s="882"/>
      <c r="K30" s="882"/>
      <c r="L30" s="882"/>
      <c r="M30" s="882"/>
      <c r="N30" s="882"/>
      <c r="O30" s="882"/>
      <c r="P30" s="882"/>
      <c r="Q30" s="882"/>
      <c r="R30" s="882"/>
      <c r="S30" s="882"/>
      <c r="T30" s="882"/>
      <c r="U30" s="882"/>
      <c r="V30" s="882"/>
      <c r="W30" s="882"/>
      <c r="X30" s="882"/>
      <c r="Y30" s="882"/>
      <c r="Z30" s="882"/>
      <c r="AA30" s="882"/>
      <c r="AB30" s="882"/>
      <c r="AC30" s="882"/>
      <c r="AD30" s="882"/>
      <c r="AE30" s="882"/>
      <c r="AF30" s="882"/>
      <c r="AG30" s="882"/>
      <c r="AH30" s="882"/>
      <c r="AI30" s="882"/>
      <c r="AJ30" s="882"/>
      <c r="AK30" s="882"/>
      <c r="AL30" s="882"/>
      <c r="AM30" s="882"/>
      <c r="AN30" s="882"/>
      <c r="AO30" s="882"/>
      <c r="AP30" s="882"/>
      <c r="AQ30" s="882"/>
      <c r="AR30" s="882"/>
      <c r="AS30" s="882"/>
      <c r="AT30" s="882"/>
      <c r="AU30" s="882"/>
      <c r="AV30" s="882"/>
      <c r="AW30" s="882"/>
      <c r="AX30" s="882"/>
      <c r="AY30" s="882"/>
      <c r="AZ30" s="882"/>
      <c r="BA30" s="882"/>
      <c r="BB30" s="882"/>
      <c r="BC30" s="882"/>
      <c r="BD30" s="882"/>
      <c r="BE30" s="882"/>
      <c r="BF30" s="882"/>
      <c r="BG30" s="882"/>
      <c r="BH30" s="882"/>
      <c r="BI30" s="882">
        <v>3767.2643065799998</v>
      </c>
      <c r="BJ30" s="882">
        <v>3955.3789955700004</v>
      </c>
      <c r="BK30" s="882">
        <v>3958.1463039800001</v>
      </c>
      <c r="BL30" s="882">
        <v>4007.7632128400001</v>
      </c>
      <c r="BM30" s="882">
        <v>5671.2576675800001</v>
      </c>
      <c r="BN30" s="882">
        <v>3976.1481304299996</v>
      </c>
      <c r="BO30" s="882">
        <v>4160.1735267000004</v>
      </c>
      <c r="BP30" s="882">
        <v>4108.7276905999997</v>
      </c>
      <c r="BQ30" s="882">
        <v>4098.8989904500004</v>
      </c>
      <c r="BR30" s="882">
        <v>7219.1938159700003</v>
      </c>
      <c r="BS30" s="882">
        <v>5406.5803659399999</v>
      </c>
      <c r="BT30" s="882">
        <v>4790.9817541899993</v>
      </c>
      <c r="BU30" s="882">
        <v>5213.9017978800002</v>
      </c>
      <c r="BV30" s="882">
        <v>5186.8227141799998</v>
      </c>
      <c r="BW30" s="882">
        <v>5184.0599923099999</v>
      </c>
      <c r="BX30" s="882">
        <v>5346.1879999299999</v>
      </c>
      <c r="BY30" s="882">
        <v>5836.9601649400001</v>
      </c>
      <c r="BZ30" s="882">
        <v>5330.6232701999998</v>
      </c>
      <c r="CA30" s="882">
        <v>5283.4906582999993</v>
      </c>
      <c r="CB30" s="882">
        <v>5967.7378718</v>
      </c>
      <c r="CC30" s="882">
        <v>5835.5511481699996</v>
      </c>
      <c r="CD30" s="882">
        <v>5474.0517611699997</v>
      </c>
      <c r="CE30" s="882">
        <v>4921.1345824500004</v>
      </c>
      <c r="CF30" s="882">
        <v>4963.4396487199992</v>
      </c>
      <c r="CG30" s="882">
        <v>3857.5558466099997</v>
      </c>
      <c r="CH30" s="882">
        <v>3632.4294049700002</v>
      </c>
      <c r="CI30" s="882">
        <v>3597.5230647200001</v>
      </c>
      <c r="CJ30" s="1261"/>
    </row>
    <row r="31" spans="1:88" ht="15.75" customHeight="1">
      <c r="A31" s="931" t="s">
        <v>492</v>
      </c>
      <c r="B31" s="881"/>
      <c r="C31" s="882"/>
      <c r="D31" s="882"/>
      <c r="E31" s="882"/>
      <c r="F31" s="882"/>
      <c r="G31" s="882"/>
      <c r="H31" s="882"/>
      <c r="I31" s="882"/>
      <c r="J31" s="882"/>
      <c r="K31" s="882"/>
      <c r="L31" s="882"/>
      <c r="M31" s="882"/>
      <c r="N31" s="882"/>
      <c r="O31" s="882"/>
      <c r="P31" s="882"/>
      <c r="Q31" s="882"/>
      <c r="R31" s="882"/>
      <c r="S31" s="882"/>
      <c r="T31" s="882"/>
      <c r="U31" s="882"/>
      <c r="V31" s="882"/>
      <c r="W31" s="882"/>
      <c r="X31" s="882"/>
      <c r="Y31" s="882"/>
      <c r="Z31" s="882"/>
      <c r="AA31" s="882"/>
      <c r="AB31" s="882"/>
      <c r="AC31" s="882"/>
      <c r="AD31" s="882"/>
      <c r="AE31" s="882"/>
      <c r="AF31" s="882"/>
      <c r="AG31" s="882"/>
      <c r="AH31" s="882"/>
      <c r="AI31" s="882"/>
      <c r="AJ31" s="882"/>
      <c r="AK31" s="882"/>
      <c r="AL31" s="882"/>
      <c r="AM31" s="882"/>
      <c r="AN31" s="882"/>
      <c r="AO31" s="882"/>
      <c r="AP31" s="882"/>
      <c r="AQ31" s="882"/>
      <c r="AR31" s="882"/>
      <c r="AS31" s="882"/>
      <c r="AT31" s="882"/>
      <c r="AU31" s="882"/>
      <c r="AV31" s="882"/>
      <c r="AW31" s="882"/>
      <c r="AX31" s="882"/>
      <c r="AY31" s="882"/>
      <c r="AZ31" s="882"/>
      <c r="BA31" s="882"/>
      <c r="BB31" s="882"/>
      <c r="BC31" s="882"/>
      <c r="BD31" s="882"/>
      <c r="BE31" s="882"/>
      <c r="BF31" s="882"/>
      <c r="BG31" s="882"/>
      <c r="BH31" s="882"/>
      <c r="BI31" s="882"/>
      <c r="BJ31" s="882"/>
      <c r="BK31" s="882"/>
      <c r="BL31" s="882"/>
      <c r="BM31" s="882"/>
      <c r="BN31" s="882"/>
      <c r="BO31" s="882"/>
      <c r="BP31" s="882"/>
      <c r="BQ31" s="882"/>
      <c r="BR31" s="882"/>
      <c r="BS31" s="882"/>
      <c r="BT31" s="882"/>
      <c r="BU31" s="882"/>
      <c r="BV31" s="882"/>
      <c r="BW31" s="882"/>
      <c r="BX31" s="882"/>
      <c r="BY31" s="882"/>
      <c r="BZ31" s="882"/>
      <c r="CA31" s="882"/>
      <c r="CB31" s="882"/>
      <c r="CC31" s="882"/>
      <c r="CD31" s="882"/>
      <c r="CE31" s="882"/>
      <c r="CF31" s="882"/>
      <c r="CG31" s="882"/>
      <c r="CH31" s="882"/>
      <c r="CI31" s="882"/>
      <c r="CJ31" s="1261"/>
    </row>
    <row r="32" spans="1:88" ht="15.75" customHeight="1">
      <c r="A32" s="931" t="s">
        <v>493</v>
      </c>
      <c r="B32" s="881"/>
      <c r="C32" s="882"/>
      <c r="D32" s="882"/>
      <c r="E32" s="882"/>
      <c r="F32" s="882"/>
      <c r="G32" s="882"/>
      <c r="H32" s="882"/>
      <c r="I32" s="882"/>
      <c r="J32" s="882"/>
      <c r="K32" s="882"/>
      <c r="L32" s="882"/>
      <c r="M32" s="882"/>
      <c r="N32" s="882"/>
      <c r="O32" s="882"/>
      <c r="P32" s="882"/>
      <c r="Q32" s="882"/>
      <c r="R32" s="882"/>
      <c r="S32" s="882"/>
      <c r="T32" s="882"/>
      <c r="U32" s="882"/>
      <c r="V32" s="882"/>
      <c r="W32" s="882"/>
      <c r="X32" s="882"/>
      <c r="Y32" s="882"/>
      <c r="Z32" s="882"/>
      <c r="AA32" s="882"/>
      <c r="AB32" s="882"/>
      <c r="AC32" s="882"/>
      <c r="AD32" s="882"/>
      <c r="AE32" s="882"/>
      <c r="AF32" s="882"/>
      <c r="AG32" s="882"/>
      <c r="AH32" s="882"/>
      <c r="AI32" s="882"/>
      <c r="AJ32" s="882"/>
      <c r="AK32" s="882"/>
      <c r="AL32" s="882"/>
      <c r="AM32" s="882"/>
      <c r="AN32" s="882"/>
      <c r="AO32" s="882"/>
      <c r="AP32" s="882"/>
      <c r="AQ32" s="882"/>
      <c r="AR32" s="882"/>
      <c r="AS32" s="882"/>
      <c r="AT32" s="882"/>
      <c r="AU32" s="882"/>
      <c r="AV32" s="882"/>
      <c r="AW32" s="882"/>
      <c r="AX32" s="882"/>
      <c r="AY32" s="882"/>
      <c r="AZ32" s="882"/>
      <c r="BA32" s="882"/>
      <c r="BB32" s="882"/>
      <c r="BC32" s="882"/>
      <c r="BD32" s="882"/>
      <c r="BE32" s="882"/>
      <c r="BF32" s="882"/>
      <c r="BG32" s="882"/>
      <c r="BH32" s="882"/>
      <c r="BI32" s="882">
        <v>3255.8128896399999</v>
      </c>
      <c r="BJ32" s="882">
        <v>3203.8511788800001</v>
      </c>
      <c r="BK32" s="882">
        <v>3200.47927875</v>
      </c>
      <c r="BL32" s="882">
        <v>3240.0570664800002</v>
      </c>
      <c r="BM32" s="882">
        <v>4903.55252122</v>
      </c>
      <c r="BN32" s="882">
        <v>3198.7256730599997</v>
      </c>
      <c r="BO32" s="882">
        <v>3169.4685667800004</v>
      </c>
      <c r="BP32" s="882">
        <v>3113.0143071999996</v>
      </c>
      <c r="BQ32" s="882">
        <v>3083.76320962</v>
      </c>
      <c r="BR32" s="882">
        <v>3152.5829517399998</v>
      </c>
      <c r="BS32" s="882">
        <v>3720.7869211900002</v>
      </c>
      <c r="BT32" s="882">
        <v>3103.4093365999997</v>
      </c>
      <c r="BU32" s="882">
        <v>3020.20664132</v>
      </c>
      <c r="BV32" s="882">
        <v>3018.8545656199999</v>
      </c>
      <c r="BW32" s="882">
        <v>3016.09184375</v>
      </c>
      <c r="BX32" s="882">
        <v>3014.2081253699998</v>
      </c>
      <c r="BY32" s="882">
        <v>3472.5771273800001</v>
      </c>
      <c r="BZ32" s="882">
        <v>3162.6551216399998</v>
      </c>
      <c r="CA32" s="882">
        <v>3115.5225097399998</v>
      </c>
      <c r="CB32" s="882">
        <v>3799.7697232399996</v>
      </c>
      <c r="CC32" s="882">
        <v>3667.5829996100001</v>
      </c>
      <c r="CD32" s="882">
        <v>3306.0836126100003</v>
      </c>
      <c r="CE32" s="882">
        <v>2660.53358789</v>
      </c>
      <c r="CF32" s="882">
        <v>2795.4715001599998</v>
      </c>
      <c r="CG32" s="882">
        <v>2210.0345804699996</v>
      </c>
      <c r="CH32" s="882">
        <v>2058.2220308299998</v>
      </c>
      <c r="CI32" s="882">
        <v>2023.3156905799999</v>
      </c>
      <c r="CJ32" s="1261"/>
    </row>
    <row r="33" spans="1:88" ht="15.75" customHeight="1">
      <c r="A33" s="931" t="s">
        <v>494</v>
      </c>
      <c r="B33" s="881"/>
      <c r="C33" s="882"/>
      <c r="D33" s="882"/>
      <c r="E33" s="882"/>
      <c r="F33" s="882"/>
      <c r="G33" s="882"/>
      <c r="H33" s="882"/>
      <c r="I33" s="882"/>
      <c r="J33" s="882"/>
      <c r="K33" s="882"/>
      <c r="L33" s="882"/>
      <c r="M33" s="882"/>
      <c r="N33" s="882"/>
      <c r="O33" s="882"/>
      <c r="P33" s="882"/>
      <c r="Q33" s="882"/>
      <c r="R33" s="882"/>
      <c r="S33" s="882"/>
      <c r="T33" s="882"/>
      <c r="U33" s="882"/>
      <c r="V33" s="882"/>
      <c r="W33" s="882"/>
      <c r="X33" s="882"/>
      <c r="Y33" s="882"/>
      <c r="Z33" s="882"/>
      <c r="AA33" s="882"/>
      <c r="AB33" s="882"/>
      <c r="AC33" s="882"/>
      <c r="AD33" s="882"/>
      <c r="AE33" s="882"/>
      <c r="AF33" s="882"/>
      <c r="AG33" s="882"/>
      <c r="AH33" s="882"/>
      <c r="AI33" s="882"/>
      <c r="AJ33" s="882"/>
      <c r="AK33" s="882"/>
      <c r="AL33" s="882"/>
      <c r="AM33" s="882"/>
      <c r="AN33" s="882"/>
      <c r="AO33" s="882"/>
      <c r="AP33" s="882"/>
      <c r="AQ33" s="882"/>
      <c r="AR33" s="882"/>
      <c r="AS33" s="882"/>
      <c r="AT33" s="882"/>
      <c r="AU33" s="882"/>
      <c r="AV33" s="882"/>
      <c r="AW33" s="882"/>
      <c r="AX33" s="882"/>
      <c r="AY33" s="882"/>
      <c r="AZ33" s="882"/>
      <c r="BA33" s="882"/>
      <c r="BB33" s="882"/>
      <c r="BC33" s="882"/>
      <c r="BD33" s="882"/>
      <c r="BE33" s="882"/>
      <c r="BF33" s="882"/>
      <c r="BG33" s="882"/>
      <c r="BH33" s="882"/>
      <c r="BI33" s="882">
        <v>511.45141694</v>
      </c>
      <c r="BJ33" s="882">
        <v>751.52781669000001</v>
      </c>
      <c r="BK33" s="882">
        <v>757.66702523000004</v>
      </c>
      <c r="BL33" s="882">
        <v>767.70614636000005</v>
      </c>
      <c r="BM33" s="882">
        <v>767.70514635999996</v>
      </c>
      <c r="BN33" s="882">
        <v>777.42245736999996</v>
      </c>
      <c r="BO33" s="882">
        <v>990.70495991999996</v>
      </c>
      <c r="BP33" s="882">
        <v>995.7133834</v>
      </c>
      <c r="BQ33" s="882">
        <v>1015.13578083</v>
      </c>
      <c r="BR33" s="882">
        <v>4066.6108642300001</v>
      </c>
      <c r="BS33" s="882">
        <v>1685.7934447499999</v>
      </c>
      <c r="BT33" s="882">
        <v>1687.57241759</v>
      </c>
      <c r="BU33" s="882">
        <v>2193.6951565599998</v>
      </c>
      <c r="BV33" s="882">
        <v>2167.9681485599999</v>
      </c>
      <c r="BW33" s="882">
        <v>2167.9681485599999</v>
      </c>
      <c r="BX33" s="882">
        <v>2331.9798745600001</v>
      </c>
      <c r="BY33" s="882">
        <v>2364.38303756</v>
      </c>
      <c r="BZ33" s="882">
        <v>2167.9681485599999</v>
      </c>
      <c r="CA33" s="882">
        <v>2167.9681485599999</v>
      </c>
      <c r="CB33" s="882">
        <v>2167.9681485599999</v>
      </c>
      <c r="CC33" s="882">
        <v>2167.9681485599999</v>
      </c>
      <c r="CD33" s="882">
        <v>2167.9681485599999</v>
      </c>
      <c r="CE33" s="882">
        <v>2260.6009945599999</v>
      </c>
      <c r="CF33" s="882">
        <v>2167.9681485599999</v>
      </c>
      <c r="CG33" s="882">
        <v>1647.5212661400001</v>
      </c>
      <c r="CH33" s="882">
        <v>1574.2073741400002</v>
      </c>
      <c r="CI33" s="882">
        <v>1574.2073741400002</v>
      </c>
      <c r="CJ33" s="1261"/>
    </row>
    <row r="34" spans="1:88" ht="15.75" customHeight="1">
      <c r="A34" s="931" t="s">
        <v>495</v>
      </c>
      <c r="B34" s="881">
        <v>86971.947163439996</v>
      </c>
      <c r="C34" s="882">
        <v>92696.230727749993</v>
      </c>
      <c r="D34" s="882">
        <v>63539.278392109998</v>
      </c>
      <c r="E34" s="882">
        <v>50681.182106710003</v>
      </c>
      <c r="F34" s="882">
        <v>87996.227864249988</v>
      </c>
      <c r="G34" s="882">
        <v>106647.95714518</v>
      </c>
      <c r="H34" s="882">
        <v>66776.104403270001</v>
      </c>
      <c r="I34" s="882">
        <v>108373.64773303999</v>
      </c>
      <c r="J34" s="882">
        <v>156397.84777897</v>
      </c>
      <c r="K34" s="882">
        <v>213735.28628364002</v>
      </c>
      <c r="L34" s="882">
        <v>223995.92024591001</v>
      </c>
      <c r="M34" s="882">
        <v>267728.37786976004</v>
      </c>
      <c r="N34" s="882">
        <v>286358.66086549003</v>
      </c>
      <c r="O34" s="882">
        <v>311631.81117521995</v>
      </c>
      <c r="P34" s="882">
        <v>297800.35861249</v>
      </c>
      <c r="Q34" s="882">
        <v>306816.88782994001</v>
      </c>
      <c r="R34" s="882">
        <v>315912.15899452002</v>
      </c>
      <c r="S34" s="882">
        <v>330817.75595223001</v>
      </c>
      <c r="T34" s="882">
        <v>403860.20765793003</v>
      </c>
      <c r="U34" s="882">
        <v>439974.20578007004</v>
      </c>
      <c r="V34" s="882">
        <v>430890.64006963006</v>
      </c>
      <c r="W34" s="882">
        <v>337470.95903214009</v>
      </c>
      <c r="X34" s="882">
        <v>394364.55824956001</v>
      </c>
      <c r="Y34" s="882">
        <v>505092.64132850996</v>
      </c>
      <c r="Z34" s="882">
        <v>413565.15928748</v>
      </c>
      <c r="AA34" s="882">
        <v>337683.23714609002</v>
      </c>
      <c r="AB34" s="882">
        <v>373508.46557487006</v>
      </c>
      <c r="AC34" s="882">
        <v>391998.81450497999</v>
      </c>
      <c r="AD34" s="882">
        <v>387971.09632154997</v>
      </c>
      <c r="AE34" s="882">
        <v>390864.69274521002</v>
      </c>
      <c r="AF34" s="882">
        <v>401557.36125128996</v>
      </c>
      <c r="AG34" s="882">
        <v>659229.60383842001</v>
      </c>
      <c r="AH34" s="882">
        <v>569111.67336688004</v>
      </c>
      <c r="AI34" s="882">
        <v>635542.73816168006</v>
      </c>
      <c r="AJ34" s="882">
        <v>506410.52766974003</v>
      </c>
      <c r="AK34" s="882">
        <v>550516.20516597002</v>
      </c>
      <c r="AL34" s="882">
        <v>401226.95458391996</v>
      </c>
      <c r="AM34" s="882">
        <v>265093.93173821998</v>
      </c>
      <c r="AN34" s="882">
        <v>279290.36665029998</v>
      </c>
      <c r="AO34" s="882">
        <v>361671.32726932998</v>
      </c>
      <c r="AP34" s="882">
        <v>358595.24491000001</v>
      </c>
      <c r="AQ34" s="882">
        <v>384507.52022144001</v>
      </c>
      <c r="AR34" s="882">
        <v>384797.98147172999</v>
      </c>
      <c r="AS34" s="882">
        <v>389876.02879940998</v>
      </c>
      <c r="AT34" s="882">
        <v>484440.42117172998</v>
      </c>
      <c r="AU34" s="882">
        <v>427111.42209451</v>
      </c>
      <c r="AV34" s="882">
        <v>386873.34539440001</v>
      </c>
      <c r="AW34" s="882">
        <v>487792.48164653993</v>
      </c>
      <c r="AX34" s="882">
        <v>553254.92481893988</v>
      </c>
      <c r="AY34" s="882">
        <v>512634.99986436998</v>
      </c>
      <c r="AZ34" s="882">
        <v>480708.17218817997</v>
      </c>
      <c r="BA34" s="882">
        <v>528732.08597309003</v>
      </c>
      <c r="BB34" s="882">
        <v>605815.20476651995</v>
      </c>
      <c r="BC34" s="882">
        <v>522230.48893761</v>
      </c>
      <c r="BD34" s="882">
        <v>499276.90845580003</v>
      </c>
      <c r="BE34" s="882">
        <v>505724.41737772</v>
      </c>
      <c r="BF34" s="882">
        <v>533123.78122360993</v>
      </c>
      <c r="BG34" s="882">
        <v>586636.79594773008</v>
      </c>
      <c r="BH34" s="882">
        <v>615494.67097252002</v>
      </c>
      <c r="BI34" s="882">
        <v>982688.97109113005</v>
      </c>
      <c r="BJ34" s="882">
        <v>771030.11816814996</v>
      </c>
      <c r="BK34" s="882">
        <v>705726.41684754007</v>
      </c>
      <c r="BL34" s="882">
        <v>558160.31890699</v>
      </c>
      <c r="BM34" s="882">
        <v>520988.86613428005</v>
      </c>
      <c r="BN34" s="882">
        <v>401938.40846574004</v>
      </c>
      <c r="BO34" s="882">
        <v>411732.45253845007</v>
      </c>
      <c r="BP34" s="882">
        <v>343034.90407019004</v>
      </c>
      <c r="BQ34" s="882">
        <v>307223.31559740001</v>
      </c>
      <c r="BR34" s="882">
        <v>280509.99785682</v>
      </c>
      <c r="BS34" s="882">
        <v>263220.06161434</v>
      </c>
      <c r="BT34" s="882">
        <v>265734.89656955999</v>
      </c>
      <c r="BU34" s="882">
        <v>387807.88826909004</v>
      </c>
      <c r="BV34" s="882">
        <v>397171.17866412998</v>
      </c>
      <c r="BW34" s="882">
        <v>502129.63179448998</v>
      </c>
      <c r="BX34" s="882">
        <v>589834.16990591004</v>
      </c>
      <c r="BY34" s="882">
        <v>617410.64809777006</v>
      </c>
      <c r="BZ34" s="882">
        <v>711065.84179529001</v>
      </c>
      <c r="CA34" s="882">
        <v>466723.38654807</v>
      </c>
      <c r="CB34" s="882">
        <v>559882.25822150998</v>
      </c>
      <c r="CC34" s="882">
        <v>497822.85519362002</v>
      </c>
      <c r="CD34" s="882">
        <v>500808.00406923995</v>
      </c>
      <c r="CE34" s="882">
        <v>538589.40206996002</v>
      </c>
      <c r="CF34" s="882">
        <v>502436.01987531001</v>
      </c>
      <c r="CG34" s="882">
        <v>148955.6554091</v>
      </c>
      <c r="CH34" s="882">
        <v>242731.66335458</v>
      </c>
      <c r="CI34" s="882">
        <v>80149.459330040001</v>
      </c>
      <c r="CJ34" s="1261"/>
    </row>
    <row r="35" spans="1:88" ht="15.75" customHeight="1">
      <c r="A35" s="931" t="s">
        <v>496</v>
      </c>
      <c r="B35" s="881">
        <v>38488.681634519999</v>
      </c>
      <c r="C35" s="882">
        <v>34399.867974330002</v>
      </c>
      <c r="D35" s="882">
        <v>927.28554258000008</v>
      </c>
      <c r="E35" s="882">
        <v>983.09657709999999</v>
      </c>
      <c r="F35" s="882">
        <v>1368.6980162100001</v>
      </c>
      <c r="G35" s="882">
        <v>1471.10191844</v>
      </c>
      <c r="H35" s="882">
        <v>1327.90096911</v>
      </c>
      <c r="I35" s="882">
        <v>1332.3588480199999</v>
      </c>
      <c r="J35" s="882">
        <v>1569.6403690299999</v>
      </c>
      <c r="K35" s="882">
        <v>1339.04156158</v>
      </c>
      <c r="L35" s="882">
        <v>1878.26671728</v>
      </c>
      <c r="M35" s="882">
        <v>1787.7100572300001</v>
      </c>
      <c r="N35" s="882">
        <v>1820.4389659799999</v>
      </c>
      <c r="O35" s="882">
        <v>182.71833968000001</v>
      </c>
      <c r="P35" s="882">
        <v>162.57451694999997</v>
      </c>
      <c r="Q35" s="882">
        <v>401.06466151000001</v>
      </c>
      <c r="R35" s="882">
        <v>514.72049748000006</v>
      </c>
      <c r="S35" s="882">
        <v>641.81738461999998</v>
      </c>
      <c r="T35" s="882">
        <v>555.03681704999997</v>
      </c>
      <c r="U35" s="882">
        <v>871.96945047999998</v>
      </c>
      <c r="V35" s="882">
        <v>802.0525801</v>
      </c>
      <c r="W35" s="882">
        <v>823.78239622000001</v>
      </c>
      <c r="X35" s="882">
        <v>1152.2822492499999</v>
      </c>
      <c r="Y35" s="882">
        <v>18274.041838330002</v>
      </c>
      <c r="Z35" s="882">
        <v>1604.83116298</v>
      </c>
      <c r="AA35" s="882">
        <v>845.83406650999996</v>
      </c>
      <c r="AB35" s="882">
        <v>1173.6984788499999</v>
      </c>
      <c r="AC35" s="882">
        <v>703.32588788999999</v>
      </c>
      <c r="AD35" s="882">
        <v>610.16802846000007</v>
      </c>
      <c r="AE35" s="882">
        <v>5550.47302769</v>
      </c>
      <c r="AF35" s="882">
        <v>26144.425365700001</v>
      </c>
      <c r="AG35" s="882">
        <v>279845.44023622997</v>
      </c>
      <c r="AH35" s="882">
        <v>213445.37291701999</v>
      </c>
      <c r="AI35" s="882">
        <v>183034.41528297</v>
      </c>
      <c r="AJ35" s="882">
        <v>31891.983206500001</v>
      </c>
      <c r="AK35" s="882">
        <v>55922.635152360002</v>
      </c>
      <c r="AL35" s="882">
        <v>31435.187842470001</v>
      </c>
      <c r="AM35" s="882">
        <v>11616.58763577</v>
      </c>
      <c r="AN35" s="882">
        <v>14003.252765559999</v>
      </c>
      <c r="AO35" s="882">
        <v>23002.251912129999</v>
      </c>
      <c r="AP35" s="882">
        <v>62973.030583800006</v>
      </c>
      <c r="AQ35" s="882">
        <v>71139.209351940008</v>
      </c>
      <c r="AR35" s="882">
        <v>14198.993976690001</v>
      </c>
      <c r="AS35" s="882">
        <v>11570.302544820001</v>
      </c>
      <c r="AT35" s="882">
        <v>39060.227580650004</v>
      </c>
      <c r="AU35" s="882">
        <v>10863.40607995</v>
      </c>
      <c r="AV35" s="882">
        <v>8122.9154779600003</v>
      </c>
      <c r="AW35" s="882">
        <v>14240.553243079999</v>
      </c>
      <c r="AX35" s="882">
        <v>22457.080801569999</v>
      </c>
      <c r="AY35" s="882">
        <v>15466.408289809999</v>
      </c>
      <c r="AZ35" s="882">
        <v>16527.29595824</v>
      </c>
      <c r="BA35" s="882">
        <v>10356.672604429999</v>
      </c>
      <c r="BB35" s="882">
        <v>5571.5452171300003</v>
      </c>
      <c r="BC35" s="882">
        <v>9034.9433103499996</v>
      </c>
      <c r="BD35" s="882">
        <v>7068.8079698000001</v>
      </c>
      <c r="BE35" s="882">
        <v>13178.323844909999</v>
      </c>
      <c r="BF35" s="882">
        <v>12201.475502770001</v>
      </c>
      <c r="BG35" s="882">
        <v>11287.300883620001</v>
      </c>
      <c r="BH35" s="882">
        <v>12593.16294165</v>
      </c>
      <c r="BI35" s="882">
        <v>9482.5056473799996</v>
      </c>
      <c r="BJ35" s="882">
        <v>6368.7264818999993</v>
      </c>
      <c r="BK35" s="882">
        <v>41006.263384269994</v>
      </c>
      <c r="BL35" s="882">
        <v>2889.99897612</v>
      </c>
      <c r="BM35" s="882">
        <v>9937.5934631500004</v>
      </c>
      <c r="BN35" s="882">
        <v>9501.7841364799988</v>
      </c>
      <c r="BO35" s="882">
        <v>15729.5528471</v>
      </c>
      <c r="BP35" s="882">
        <v>18729.921927160001</v>
      </c>
      <c r="BQ35" s="882">
        <v>18613.945969320001</v>
      </c>
      <c r="BR35" s="882">
        <v>19108.888011660001</v>
      </c>
      <c r="BS35" s="882">
        <v>16670.258723389998</v>
      </c>
      <c r="BT35" s="882">
        <v>12321.067503</v>
      </c>
      <c r="BU35" s="882">
        <v>89178.234438419997</v>
      </c>
      <c r="BV35" s="882">
        <v>86601.493157749996</v>
      </c>
      <c r="BW35" s="882">
        <v>85811.378574179995</v>
      </c>
      <c r="BX35" s="882">
        <v>106024.93802679</v>
      </c>
      <c r="BY35" s="882">
        <v>111707.65561603</v>
      </c>
      <c r="BZ35" s="882">
        <v>107534.12271832001</v>
      </c>
      <c r="CA35" s="882">
        <v>105049.41196698</v>
      </c>
      <c r="CB35" s="882">
        <v>106263.66519108</v>
      </c>
      <c r="CC35" s="882">
        <v>76672.769104000006</v>
      </c>
      <c r="CD35" s="882">
        <v>78393.44513891</v>
      </c>
      <c r="CE35" s="882">
        <v>76495.538962530001</v>
      </c>
      <c r="CF35" s="882">
        <v>79351.304573200003</v>
      </c>
      <c r="CG35" s="882">
        <v>75331.670957640003</v>
      </c>
      <c r="CH35" s="882">
        <v>56077.897935829998</v>
      </c>
      <c r="CI35" s="882">
        <v>65314.86317561</v>
      </c>
      <c r="CJ35" s="1261"/>
    </row>
    <row r="36" spans="1:88" ht="15.75" customHeight="1">
      <c r="A36" s="931" t="s">
        <v>497</v>
      </c>
      <c r="B36" s="881">
        <v>48483.265528920005</v>
      </c>
      <c r="C36" s="882">
        <v>58296.362753419999</v>
      </c>
      <c r="D36" s="882">
        <v>62611.992849529997</v>
      </c>
      <c r="E36" s="882">
        <v>49698.085529610005</v>
      </c>
      <c r="F36" s="882">
        <v>86627.529848039994</v>
      </c>
      <c r="G36" s="882">
        <v>105176.85522673999</v>
      </c>
      <c r="H36" s="882">
        <v>65448.203434159994</v>
      </c>
      <c r="I36" s="882">
        <v>107041.28888502</v>
      </c>
      <c r="J36" s="882">
        <v>154828.20740993999</v>
      </c>
      <c r="K36" s="882">
        <v>212396.24472206002</v>
      </c>
      <c r="L36" s="882">
        <v>222117.65352863001</v>
      </c>
      <c r="M36" s="882">
        <v>265940.66781253001</v>
      </c>
      <c r="N36" s="882">
        <v>284538.22189951001</v>
      </c>
      <c r="O36" s="882">
        <v>311449.09283553995</v>
      </c>
      <c r="P36" s="882">
        <v>297637.78409554</v>
      </c>
      <c r="Q36" s="882">
        <v>306415.82316843001</v>
      </c>
      <c r="R36" s="882">
        <v>315397.43849704001</v>
      </c>
      <c r="S36" s="882">
        <v>330175.93856760999</v>
      </c>
      <c r="T36" s="882">
        <v>403305.17084088002</v>
      </c>
      <c r="U36" s="882">
        <v>439102.23632959003</v>
      </c>
      <c r="V36" s="882">
        <v>430088.58748953004</v>
      </c>
      <c r="W36" s="882">
        <v>336647.17663592007</v>
      </c>
      <c r="X36" s="882">
        <v>393212.27600031003</v>
      </c>
      <c r="Y36" s="882">
        <v>486818.59949017997</v>
      </c>
      <c r="Z36" s="882">
        <v>411960.3281245</v>
      </c>
      <c r="AA36" s="882">
        <v>336837.40307957999</v>
      </c>
      <c r="AB36" s="882">
        <v>372334.76709602005</v>
      </c>
      <c r="AC36" s="882">
        <v>391295.48861708998</v>
      </c>
      <c r="AD36" s="882">
        <v>387360.92829308996</v>
      </c>
      <c r="AE36" s="882">
        <v>385314.21971752</v>
      </c>
      <c r="AF36" s="882">
        <v>375412.93588558998</v>
      </c>
      <c r="AG36" s="882">
        <v>379384.16360219009</v>
      </c>
      <c r="AH36" s="882">
        <v>355666.30044985999</v>
      </c>
      <c r="AI36" s="882">
        <v>452508.32287871011</v>
      </c>
      <c r="AJ36" s="882">
        <v>474518.54446324002</v>
      </c>
      <c r="AK36" s="882">
        <v>494593.57001361001</v>
      </c>
      <c r="AL36" s="882">
        <v>369791.76674144994</v>
      </c>
      <c r="AM36" s="882">
        <v>253477.34410245001</v>
      </c>
      <c r="AN36" s="882">
        <v>265287.11388473999</v>
      </c>
      <c r="AO36" s="882">
        <v>338669.0753572</v>
      </c>
      <c r="AP36" s="882">
        <v>295622.21432620002</v>
      </c>
      <c r="AQ36" s="882">
        <v>313368.31086949998</v>
      </c>
      <c r="AR36" s="882">
        <v>370598.98749504</v>
      </c>
      <c r="AS36" s="882">
        <v>378305.72625458997</v>
      </c>
      <c r="AT36" s="882">
        <v>445380.19359107997</v>
      </c>
      <c r="AU36" s="882">
        <v>416248.01601456001</v>
      </c>
      <c r="AV36" s="882">
        <v>378750.42991643999</v>
      </c>
      <c r="AW36" s="882">
        <v>473551.92840345996</v>
      </c>
      <c r="AX36" s="882">
        <v>530797.84401736991</v>
      </c>
      <c r="AY36" s="882">
        <v>497168.59157455998</v>
      </c>
      <c r="AZ36" s="882">
        <v>464180.87622993998</v>
      </c>
      <c r="BA36" s="882">
        <v>518375.41336866003</v>
      </c>
      <c r="BB36" s="882">
        <v>600243.65954938997</v>
      </c>
      <c r="BC36" s="882">
        <v>513195.54562726</v>
      </c>
      <c r="BD36" s="882">
        <v>492208.10048600001</v>
      </c>
      <c r="BE36" s="882">
        <v>492546.09353280999</v>
      </c>
      <c r="BF36" s="882">
        <v>520922.30572083994</v>
      </c>
      <c r="BG36" s="882">
        <v>575349.49506411003</v>
      </c>
      <c r="BH36" s="882">
        <v>602901.50803087</v>
      </c>
      <c r="BI36" s="882">
        <v>973206.46544375003</v>
      </c>
      <c r="BJ36" s="882">
        <v>764661.39168624999</v>
      </c>
      <c r="BK36" s="882">
        <v>664720.15346327005</v>
      </c>
      <c r="BL36" s="882">
        <v>555270.31993086997</v>
      </c>
      <c r="BM36" s="882">
        <v>511051.27267113002</v>
      </c>
      <c r="BN36" s="882">
        <v>392436.62432926003</v>
      </c>
      <c r="BO36" s="882">
        <v>396002.89969135006</v>
      </c>
      <c r="BP36" s="882">
        <v>324304.98214303004</v>
      </c>
      <c r="BQ36" s="882">
        <v>288609.36962807999</v>
      </c>
      <c r="BR36" s="882">
        <v>261401.10984516001</v>
      </c>
      <c r="BS36" s="882">
        <v>246549.80289095</v>
      </c>
      <c r="BT36" s="882">
        <v>253413.82906655999</v>
      </c>
      <c r="BU36" s="882">
        <v>298629.65383067005</v>
      </c>
      <c r="BV36" s="882">
        <v>310569.68550637999</v>
      </c>
      <c r="BW36" s="882">
        <v>416318.25322030997</v>
      </c>
      <c r="BX36" s="882">
        <v>483809.23187912005</v>
      </c>
      <c r="BY36" s="882">
        <v>505702.99248174002</v>
      </c>
      <c r="BZ36" s="882">
        <v>603531.71907697001</v>
      </c>
      <c r="CA36" s="882">
        <v>361673.97458109003</v>
      </c>
      <c r="CB36" s="882">
        <v>453618.59303042997</v>
      </c>
      <c r="CC36" s="882">
        <v>421150.08608962002</v>
      </c>
      <c r="CD36" s="882">
        <v>422414.55893032998</v>
      </c>
      <c r="CE36" s="882">
        <v>462093.86310743005</v>
      </c>
      <c r="CF36" s="882">
        <v>423084.71530211001</v>
      </c>
      <c r="CG36" s="882">
        <v>73623.984451460012</v>
      </c>
      <c r="CH36" s="882">
        <v>186653.76541875</v>
      </c>
      <c r="CI36" s="882">
        <v>14834.596154429993</v>
      </c>
      <c r="CJ36" s="1261"/>
    </row>
    <row r="37" spans="1:88" ht="15.75" customHeight="1">
      <c r="A37" s="930"/>
      <c r="B37" s="881"/>
      <c r="C37" s="882"/>
      <c r="D37" s="882"/>
      <c r="E37" s="882"/>
      <c r="F37" s="882"/>
      <c r="G37" s="882"/>
      <c r="H37" s="882"/>
      <c r="I37" s="882"/>
      <c r="J37" s="882"/>
      <c r="K37" s="882"/>
      <c r="L37" s="882"/>
      <c r="M37" s="882"/>
      <c r="N37" s="882"/>
      <c r="O37" s="882"/>
      <c r="P37" s="882"/>
      <c r="Q37" s="882"/>
      <c r="R37" s="882"/>
      <c r="S37" s="882"/>
      <c r="T37" s="882"/>
      <c r="U37" s="882"/>
      <c r="V37" s="882"/>
      <c r="W37" s="882"/>
      <c r="X37" s="882"/>
      <c r="Y37" s="882"/>
      <c r="Z37" s="882"/>
      <c r="AA37" s="882"/>
      <c r="AB37" s="882"/>
      <c r="AC37" s="882"/>
      <c r="AD37" s="882"/>
      <c r="AE37" s="882"/>
      <c r="AF37" s="882"/>
      <c r="AG37" s="882"/>
      <c r="AH37" s="882"/>
      <c r="AI37" s="882"/>
      <c r="AJ37" s="882"/>
      <c r="AK37" s="882"/>
      <c r="AL37" s="882"/>
      <c r="AM37" s="882"/>
      <c r="AN37" s="882"/>
      <c r="AO37" s="882"/>
      <c r="AP37" s="882"/>
      <c r="AQ37" s="882"/>
      <c r="AR37" s="882"/>
      <c r="AS37" s="882"/>
      <c r="AT37" s="882"/>
      <c r="AU37" s="882"/>
      <c r="AV37" s="882"/>
      <c r="AW37" s="882"/>
      <c r="AX37" s="882"/>
      <c r="AY37" s="882"/>
      <c r="AZ37" s="882"/>
      <c r="BA37" s="882"/>
      <c r="BB37" s="882"/>
      <c r="BC37" s="882"/>
      <c r="BD37" s="882"/>
      <c r="BE37" s="882"/>
      <c r="BF37" s="882"/>
      <c r="BG37" s="882"/>
      <c r="BH37" s="882"/>
      <c r="BI37" s="882"/>
      <c r="BJ37" s="882"/>
      <c r="BK37" s="882"/>
      <c r="BL37" s="882"/>
      <c r="BM37" s="882"/>
      <c r="BN37" s="882"/>
      <c r="BO37" s="882"/>
      <c r="BP37" s="882"/>
      <c r="BQ37" s="882"/>
      <c r="BR37" s="882"/>
      <c r="BS37" s="882"/>
      <c r="BT37" s="882"/>
      <c r="BU37" s="882"/>
      <c r="BV37" s="882"/>
      <c r="BW37" s="882"/>
      <c r="BX37" s="882"/>
      <c r="BY37" s="882"/>
      <c r="BZ37" s="882"/>
      <c r="CA37" s="882"/>
      <c r="CB37" s="882"/>
      <c r="CC37" s="882"/>
      <c r="CD37" s="882"/>
      <c r="CE37" s="882"/>
      <c r="CF37" s="882"/>
      <c r="CG37" s="882"/>
      <c r="CH37" s="882"/>
      <c r="CI37" s="882"/>
      <c r="CJ37" s="1261"/>
    </row>
    <row r="38" spans="1:88" ht="15.75" customHeight="1">
      <c r="A38" s="935"/>
      <c r="B38" s="881"/>
      <c r="C38" s="882"/>
      <c r="D38" s="882"/>
      <c r="E38" s="882"/>
      <c r="F38" s="882"/>
      <c r="G38" s="882"/>
      <c r="H38" s="882"/>
      <c r="I38" s="882"/>
      <c r="J38" s="882"/>
      <c r="K38" s="882"/>
      <c r="L38" s="882"/>
      <c r="M38" s="882"/>
      <c r="N38" s="882"/>
      <c r="O38" s="882"/>
      <c r="P38" s="882"/>
      <c r="Q38" s="882"/>
      <c r="R38" s="882"/>
      <c r="S38" s="882"/>
      <c r="T38" s="882"/>
      <c r="U38" s="882"/>
      <c r="V38" s="882"/>
      <c r="W38" s="882"/>
      <c r="X38" s="882"/>
      <c r="Y38" s="882"/>
      <c r="Z38" s="882"/>
      <c r="AA38" s="882"/>
      <c r="AB38" s="882"/>
      <c r="AC38" s="882"/>
      <c r="AD38" s="882"/>
      <c r="AE38" s="882"/>
      <c r="AF38" s="882"/>
      <c r="AG38" s="882"/>
      <c r="AH38" s="882"/>
      <c r="AI38" s="882"/>
      <c r="AJ38" s="882"/>
      <c r="AK38" s="882"/>
      <c r="AL38" s="882"/>
      <c r="AM38" s="882"/>
      <c r="AN38" s="882"/>
      <c r="AO38" s="882"/>
      <c r="AP38" s="882"/>
      <c r="AQ38" s="882"/>
      <c r="AR38" s="882"/>
      <c r="AS38" s="882"/>
      <c r="AT38" s="882"/>
      <c r="AU38" s="882"/>
      <c r="AV38" s="882"/>
      <c r="AW38" s="882"/>
      <c r="AX38" s="882"/>
      <c r="AY38" s="882"/>
      <c r="AZ38" s="882"/>
      <c r="BA38" s="882"/>
      <c r="BB38" s="882"/>
      <c r="BC38" s="882"/>
      <c r="BD38" s="882"/>
      <c r="BE38" s="882"/>
      <c r="BF38" s="882"/>
      <c r="BG38" s="882"/>
      <c r="BH38" s="882"/>
      <c r="BI38" s="882"/>
      <c r="BJ38" s="882"/>
      <c r="BK38" s="882"/>
      <c r="BL38" s="882"/>
      <c r="BM38" s="882"/>
      <c r="BN38" s="882"/>
      <c r="BO38" s="882"/>
      <c r="BP38" s="882"/>
      <c r="BQ38" s="882"/>
      <c r="BR38" s="882"/>
      <c r="BS38" s="882"/>
      <c r="BT38" s="882"/>
      <c r="BU38" s="882"/>
      <c r="BV38" s="882"/>
      <c r="BW38" s="882"/>
      <c r="BX38" s="882"/>
      <c r="BY38" s="882"/>
      <c r="BZ38" s="882"/>
      <c r="CA38" s="882"/>
      <c r="CB38" s="882"/>
      <c r="CC38" s="882"/>
      <c r="CD38" s="882"/>
      <c r="CE38" s="882"/>
      <c r="CF38" s="882"/>
      <c r="CG38" s="882"/>
      <c r="CH38" s="882"/>
      <c r="CI38" s="882"/>
      <c r="CJ38" s="1261"/>
    </row>
    <row r="39" spans="1:88" ht="15.75" customHeight="1">
      <c r="A39" s="930" t="s">
        <v>498</v>
      </c>
      <c r="B39" s="878">
        <v>0</v>
      </c>
      <c r="C39" s="879">
        <v>0</v>
      </c>
      <c r="D39" s="879">
        <v>0</v>
      </c>
      <c r="E39" s="879">
        <v>0</v>
      </c>
      <c r="F39" s="879">
        <v>0</v>
      </c>
      <c r="G39" s="879">
        <v>0</v>
      </c>
      <c r="H39" s="879">
        <v>0</v>
      </c>
      <c r="I39" s="879">
        <v>0</v>
      </c>
      <c r="J39" s="879">
        <v>0</v>
      </c>
      <c r="K39" s="879">
        <v>0</v>
      </c>
      <c r="L39" s="879">
        <v>0</v>
      </c>
      <c r="M39" s="879">
        <v>0</v>
      </c>
      <c r="N39" s="879">
        <v>0</v>
      </c>
      <c r="O39" s="879">
        <v>0</v>
      </c>
      <c r="P39" s="879">
        <v>0</v>
      </c>
      <c r="Q39" s="879">
        <v>0</v>
      </c>
      <c r="R39" s="879">
        <v>0</v>
      </c>
      <c r="S39" s="879">
        <v>0</v>
      </c>
      <c r="T39" s="879">
        <v>0</v>
      </c>
      <c r="U39" s="879">
        <v>0</v>
      </c>
      <c r="V39" s="879">
        <v>0</v>
      </c>
      <c r="W39" s="879">
        <v>0</v>
      </c>
      <c r="X39" s="879">
        <v>0</v>
      </c>
      <c r="Y39" s="879">
        <v>306.54896012</v>
      </c>
      <c r="Z39" s="879">
        <v>107513.10279311999</v>
      </c>
      <c r="AA39" s="879">
        <v>2813.8304125500003</v>
      </c>
      <c r="AB39" s="879">
        <v>123907.05288981</v>
      </c>
      <c r="AC39" s="879">
        <v>25961.10310131</v>
      </c>
      <c r="AD39" s="879">
        <v>181063.72203742003</v>
      </c>
      <c r="AE39" s="879">
        <v>363768.17180204997</v>
      </c>
      <c r="AF39" s="879">
        <v>177884.12698405999</v>
      </c>
      <c r="AG39" s="879">
        <v>20931.206748820001</v>
      </c>
      <c r="AH39" s="879">
        <v>228393.25868437</v>
      </c>
      <c r="AI39" s="879">
        <v>294605.34984253003</v>
      </c>
      <c r="AJ39" s="879">
        <v>198785.50117331999</v>
      </c>
      <c r="AK39" s="879">
        <v>39038.755521630002</v>
      </c>
      <c r="AL39" s="879">
        <v>34559.683989660007</v>
      </c>
      <c r="AM39" s="879">
        <v>69582.541194859994</v>
      </c>
      <c r="AN39" s="879">
        <v>182321.03789149001</v>
      </c>
      <c r="AO39" s="879">
        <v>214706.62101776002</v>
      </c>
      <c r="AP39" s="879">
        <v>182364.88661367001</v>
      </c>
      <c r="AQ39" s="879">
        <v>81757.708497330008</v>
      </c>
      <c r="AR39" s="879">
        <v>28842.106731790002</v>
      </c>
      <c r="AS39" s="879">
        <v>197743.38674840002</v>
      </c>
      <c r="AT39" s="879">
        <v>3091.9475651600001</v>
      </c>
      <c r="AU39" s="879">
        <v>3771.4305662100001</v>
      </c>
      <c r="AV39" s="879">
        <v>77337.370850729989</v>
      </c>
      <c r="AW39" s="879">
        <v>6025.4556955400003</v>
      </c>
      <c r="AX39" s="879">
        <v>1850.0747555299999</v>
      </c>
      <c r="AY39" s="879">
        <v>2172.4932540500004</v>
      </c>
      <c r="AZ39" s="879">
        <v>120296.6074241</v>
      </c>
      <c r="BA39" s="879">
        <v>1171.6748567499999</v>
      </c>
      <c r="BB39" s="879">
        <v>27488.991617539999</v>
      </c>
      <c r="BC39" s="879">
        <v>100.02168712000001</v>
      </c>
      <c r="BD39" s="879">
        <v>38291.210609450005</v>
      </c>
      <c r="BE39" s="879">
        <v>188929.79739899002</v>
      </c>
      <c r="BF39" s="879">
        <v>1235783.10616319</v>
      </c>
      <c r="BG39" s="879">
        <v>1041730.70975761</v>
      </c>
      <c r="BH39" s="879">
        <v>1515.4506258600002</v>
      </c>
      <c r="BI39" s="879">
        <v>1462.2466571100001</v>
      </c>
      <c r="BJ39" s="879">
        <v>9882.6037603699988</v>
      </c>
      <c r="BK39" s="879">
        <v>100519.92317025</v>
      </c>
      <c r="BL39" s="879">
        <v>472413.40284741996</v>
      </c>
      <c r="BM39" s="879">
        <v>6767.8969911499998</v>
      </c>
      <c r="BN39" s="879">
        <v>300195.82888986007</v>
      </c>
      <c r="BO39" s="879">
        <v>52617.421770709996</v>
      </c>
      <c r="BP39" s="879">
        <v>59199.239177620002</v>
      </c>
      <c r="BQ39" s="879">
        <v>720.33918709</v>
      </c>
      <c r="BR39" s="879">
        <v>1291.8456320599998</v>
      </c>
      <c r="BS39" s="879">
        <v>60889.135305769996</v>
      </c>
      <c r="BT39" s="879">
        <v>78614.291979770001</v>
      </c>
      <c r="BU39" s="879">
        <v>21.624720499999999</v>
      </c>
      <c r="BV39" s="879">
        <v>19.501034190000002</v>
      </c>
      <c r="BW39" s="879">
        <v>324169.76962052</v>
      </c>
      <c r="BX39" s="879">
        <v>1034433.2434438099</v>
      </c>
      <c r="BY39" s="879">
        <v>1008732.6436250301</v>
      </c>
      <c r="BZ39" s="879">
        <v>1027596.47814565</v>
      </c>
      <c r="CA39" s="879">
        <v>380362.54534448998</v>
      </c>
      <c r="CB39" s="879">
        <v>107131.98363475999</v>
      </c>
      <c r="CC39" s="879">
        <v>51.129026889999999</v>
      </c>
      <c r="CD39" s="879">
        <v>107.5136311</v>
      </c>
      <c r="CE39" s="879">
        <v>340.00468050000001</v>
      </c>
      <c r="CF39" s="879">
        <v>22110.477837549999</v>
      </c>
      <c r="CG39" s="879">
        <v>1E-8</v>
      </c>
      <c r="CH39" s="879">
        <v>2.5003015</v>
      </c>
      <c r="CI39" s="879">
        <v>180211.08373046</v>
      </c>
      <c r="CJ39" s="1261"/>
    </row>
    <row r="40" spans="1:88" ht="15.75" customHeight="1">
      <c r="A40" s="930" t="s">
        <v>499</v>
      </c>
      <c r="B40" s="878">
        <v>0</v>
      </c>
      <c r="C40" s="879">
        <v>0</v>
      </c>
      <c r="D40" s="879">
        <v>0</v>
      </c>
      <c r="E40" s="879">
        <v>0</v>
      </c>
      <c r="F40" s="879">
        <v>0</v>
      </c>
      <c r="G40" s="879">
        <v>0</v>
      </c>
      <c r="H40" s="879">
        <v>0</v>
      </c>
      <c r="I40" s="879">
        <v>0</v>
      </c>
      <c r="J40" s="879">
        <v>0</v>
      </c>
      <c r="K40" s="879">
        <v>0</v>
      </c>
      <c r="L40" s="879">
        <v>0</v>
      </c>
      <c r="M40" s="879">
        <v>0</v>
      </c>
      <c r="N40" s="879">
        <v>0</v>
      </c>
      <c r="O40" s="879">
        <v>0</v>
      </c>
      <c r="P40" s="879">
        <v>0</v>
      </c>
      <c r="Q40" s="879">
        <v>0</v>
      </c>
      <c r="R40" s="879">
        <v>0</v>
      </c>
      <c r="S40" s="879">
        <v>0</v>
      </c>
      <c r="T40" s="879">
        <v>0</v>
      </c>
      <c r="U40" s="879">
        <v>0</v>
      </c>
      <c r="V40" s="879">
        <v>0</v>
      </c>
      <c r="W40" s="879">
        <v>0</v>
      </c>
      <c r="X40" s="879">
        <v>0</v>
      </c>
      <c r="Y40" s="879">
        <v>0</v>
      </c>
      <c r="Z40" s="879">
        <v>0</v>
      </c>
      <c r="AA40" s="879">
        <v>0</v>
      </c>
      <c r="AB40" s="879">
        <v>0</v>
      </c>
      <c r="AC40" s="879">
        <v>0</v>
      </c>
      <c r="AD40" s="879">
        <v>0</v>
      </c>
      <c r="AE40" s="879">
        <v>0</v>
      </c>
      <c r="AF40" s="879">
        <v>0</v>
      </c>
      <c r="AG40" s="879">
        <v>0</v>
      </c>
      <c r="AH40" s="879">
        <v>0</v>
      </c>
      <c r="AI40" s="879">
        <v>0</v>
      </c>
      <c r="AJ40" s="879">
        <v>0</v>
      </c>
      <c r="AK40" s="879">
        <v>0</v>
      </c>
      <c r="AL40" s="879">
        <v>0</v>
      </c>
      <c r="AM40" s="879">
        <v>0</v>
      </c>
      <c r="AN40" s="879">
        <v>0</v>
      </c>
      <c r="AO40" s="879">
        <v>0</v>
      </c>
      <c r="AP40" s="879">
        <v>0</v>
      </c>
      <c r="AQ40" s="879">
        <v>0</v>
      </c>
      <c r="AR40" s="879">
        <v>0</v>
      </c>
      <c r="AS40" s="879">
        <v>0</v>
      </c>
      <c r="AT40" s="879">
        <v>0</v>
      </c>
      <c r="AU40" s="879">
        <v>0</v>
      </c>
      <c r="AV40" s="879">
        <v>0</v>
      </c>
      <c r="AW40" s="879">
        <v>0</v>
      </c>
      <c r="AX40" s="879">
        <v>0</v>
      </c>
      <c r="AY40" s="879">
        <v>0</v>
      </c>
      <c r="AZ40" s="879">
        <v>0</v>
      </c>
      <c r="BA40" s="879">
        <v>0</v>
      </c>
      <c r="BB40" s="879">
        <v>0</v>
      </c>
      <c r="BC40" s="879">
        <v>0</v>
      </c>
      <c r="BD40" s="879">
        <v>0</v>
      </c>
      <c r="BE40" s="879">
        <v>0</v>
      </c>
      <c r="BF40" s="879">
        <v>0</v>
      </c>
      <c r="BG40" s="879">
        <v>0</v>
      </c>
      <c r="BH40" s="879">
        <v>0</v>
      </c>
      <c r="BI40" s="879">
        <v>0</v>
      </c>
      <c r="BJ40" s="879">
        <v>0</v>
      </c>
      <c r="BK40" s="879">
        <v>0</v>
      </c>
      <c r="BL40" s="879">
        <v>0</v>
      </c>
      <c r="BM40" s="879">
        <v>0</v>
      </c>
      <c r="BN40" s="879">
        <v>0</v>
      </c>
      <c r="BO40" s="879">
        <v>0</v>
      </c>
      <c r="BP40" s="879">
        <v>0</v>
      </c>
      <c r="BQ40" s="879">
        <v>0</v>
      </c>
      <c r="BR40" s="879">
        <v>0</v>
      </c>
      <c r="BS40" s="879">
        <v>0</v>
      </c>
      <c r="BT40" s="879">
        <v>0</v>
      </c>
      <c r="BU40" s="879">
        <v>0</v>
      </c>
      <c r="BV40" s="879">
        <v>0</v>
      </c>
      <c r="BW40" s="879">
        <v>0</v>
      </c>
      <c r="BX40" s="879">
        <v>0</v>
      </c>
      <c r="BY40" s="879">
        <v>0</v>
      </c>
      <c r="BZ40" s="879">
        <v>0</v>
      </c>
      <c r="CA40" s="879">
        <v>0</v>
      </c>
      <c r="CB40" s="879">
        <v>0</v>
      </c>
      <c r="CC40" s="879">
        <v>0</v>
      </c>
      <c r="CD40" s="879">
        <v>0</v>
      </c>
      <c r="CE40" s="879">
        <v>0</v>
      </c>
      <c r="CF40" s="879">
        <v>0</v>
      </c>
      <c r="CG40" s="879">
        <v>0</v>
      </c>
      <c r="CH40" s="879">
        <v>0</v>
      </c>
      <c r="CI40" s="879">
        <v>0</v>
      </c>
      <c r="CJ40" s="1261"/>
    </row>
    <row r="41" spans="1:88" ht="15.75" customHeight="1">
      <c r="A41" s="931" t="s">
        <v>500</v>
      </c>
      <c r="B41" s="881"/>
      <c r="C41" s="882"/>
      <c r="D41" s="882"/>
      <c r="E41" s="882"/>
      <c r="F41" s="882"/>
      <c r="G41" s="882"/>
      <c r="H41" s="882"/>
      <c r="I41" s="882"/>
      <c r="J41" s="882"/>
      <c r="K41" s="882"/>
      <c r="L41" s="882"/>
      <c r="M41" s="882"/>
      <c r="N41" s="882"/>
      <c r="O41" s="882"/>
      <c r="P41" s="882"/>
      <c r="Q41" s="882"/>
      <c r="R41" s="882"/>
      <c r="S41" s="882"/>
      <c r="T41" s="882"/>
      <c r="U41" s="882"/>
      <c r="V41" s="882"/>
      <c r="W41" s="882"/>
      <c r="X41" s="882"/>
      <c r="Y41" s="882"/>
      <c r="Z41" s="882"/>
      <c r="AA41" s="882"/>
      <c r="AB41" s="882"/>
      <c r="AC41" s="882"/>
      <c r="AD41" s="882"/>
      <c r="AE41" s="882"/>
      <c r="AF41" s="882"/>
      <c r="AG41" s="882"/>
      <c r="AH41" s="882"/>
      <c r="AI41" s="882"/>
      <c r="AJ41" s="882"/>
      <c r="AK41" s="882"/>
      <c r="AL41" s="882"/>
      <c r="AM41" s="882"/>
      <c r="AN41" s="882"/>
      <c r="AO41" s="882"/>
      <c r="AP41" s="882"/>
      <c r="AQ41" s="882"/>
      <c r="AR41" s="882"/>
      <c r="AS41" s="882"/>
      <c r="AT41" s="882"/>
      <c r="AU41" s="882"/>
      <c r="AV41" s="882"/>
      <c r="AW41" s="882"/>
      <c r="AX41" s="882"/>
      <c r="AY41" s="882"/>
      <c r="AZ41" s="882"/>
      <c r="BA41" s="882"/>
      <c r="BB41" s="882"/>
      <c r="BC41" s="882"/>
      <c r="BD41" s="882"/>
      <c r="BE41" s="882"/>
      <c r="BF41" s="882"/>
      <c r="BG41" s="882"/>
      <c r="BH41" s="882"/>
      <c r="BI41" s="882"/>
      <c r="BJ41" s="882"/>
      <c r="BK41" s="882"/>
      <c r="BL41" s="882"/>
      <c r="BM41" s="882"/>
      <c r="BN41" s="882"/>
      <c r="BO41" s="882"/>
      <c r="BP41" s="882"/>
      <c r="BQ41" s="882"/>
      <c r="BR41" s="882"/>
      <c r="BS41" s="882"/>
      <c r="BT41" s="882"/>
      <c r="BU41" s="882"/>
      <c r="BV41" s="882"/>
      <c r="BW41" s="882"/>
      <c r="BX41" s="882"/>
      <c r="BY41" s="882"/>
      <c r="BZ41" s="882"/>
      <c r="CA41" s="882"/>
      <c r="CB41" s="882"/>
      <c r="CC41" s="882"/>
      <c r="CD41" s="882"/>
      <c r="CE41" s="882"/>
      <c r="CF41" s="882"/>
      <c r="CG41" s="882"/>
      <c r="CH41" s="882"/>
      <c r="CI41" s="882"/>
      <c r="CJ41" s="1261"/>
    </row>
    <row r="42" spans="1:88" ht="15.75" customHeight="1">
      <c r="A42" s="931" t="s">
        <v>501</v>
      </c>
      <c r="B42" s="881"/>
      <c r="C42" s="882"/>
      <c r="D42" s="882"/>
      <c r="E42" s="882"/>
      <c r="F42" s="882"/>
      <c r="G42" s="882"/>
      <c r="H42" s="882"/>
      <c r="I42" s="882"/>
      <c r="J42" s="882"/>
      <c r="K42" s="882"/>
      <c r="L42" s="882"/>
      <c r="M42" s="882"/>
      <c r="N42" s="882"/>
      <c r="O42" s="882"/>
      <c r="P42" s="882"/>
      <c r="Q42" s="882"/>
      <c r="R42" s="882"/>
      <c r="S42" s="882"/>
      <c r="T42" s="882"/>
      <c r="U42" s="882"/>
      <c r="V42" s="882"/>
      <c r="W42" s="882"/>
      <c r="X42" s="882"/>
      <c r="Y42" s="882"/>
      <c r="Z42" s="882"/>
      <c r="AA42" s="882"/>
      <c r="AB42" s="882"/>
      <c r="AC42" s="882"/>
      <c r="AD42" s="882"/>
      <c r="AE42" s="882"/>
      <c r="AF42" s="882"/>
      <c r="AG42" s="882"/>
      <c r="AH42" s="882"/>
      <c r="AI42" s="882"/>
      <c r="AJ42" s="882"/>
      <c r="AK42" s="882"/>
      <c r="AL42" s="882"/>
      <c r="AM42" s="882"/>
      <c r="AN42" s="882"/>
      <c r="AO42" s="882"/>
      <c r="AP42" s="882"/>
      <c r="AQ42" s="882"/>
      <c r="AR42" s="882"/>
      <c r="AS42" s="882"/>
      <c r="AT42" s="882"/>
      <c r="AU42" s="882"/>
      <c r="AV42" s="882"/>
      <c r="AW42" s="882"/>
      <c r="AX42" s="882"/>
      <c r="AY42" s="882"/>
      <c r="AZ42" s="882"/>
      <c r="BA42" s="882"/>
      <c r="BB42" s="882"/>
      <c r="BC42" s="882"/>
      <c r="BD42" s="882"/>
      <c r="BE42" s="882"/>
      <c r="BF42" s="882"/>
      <c r="BG42" s="882"/>
      <c r="BH42" s="882"/>
      <c r="BI42" s="882"/>
      <c r="BJ42" s="882"/>
      <c r="BK42" s="882"/>
      <c r="BL42" s="882"/>
      <c r="BM42" s="882"/>
      <c r="BN42" s="882"/>
      <c r="BO42" s="882"/>
      <c r="BP42" s="882"/>
      <c r="BQ42" s="882"/>
      <c r="BR42" s="882"/>
      <c r="BS42" s="882"/>
      <c r="BT42" s="882"/>
      <c r="BU42" s="882"/>
      <c r="BV42" s="882"/>
      <c r="BW42" s="882"/>
      <c r="BX42" s="882"/>
      <c r="BY42" s="882"/>
      <c r="BZ42" s="882"/>
      <c r="CA42" s="882"/>
      <c r="CB42" s="882"/>
      <c r="CC42" s="882"/>
      <c r="CD42" s="882"/>
      <c r="CE42" s="882"/>
      <c r="CF42" s="882"/>
      <c r="CG42" s="882"/>
      <c r="CH42" s="882"/>
      <c r="CI42" s="882"/>
      <c r="CJ42" s="1261"/>
    </row>
    <row r="43" spans="1:88" ht="15.75" customHeight="1">
      <c r="A43" s="931" t="s">
        <v>502</v>
      </c>
      <c r="B43" s="881"/>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2"/>
      <c r="AK43" s="882"/>
      <c r="AL43" s="882"/>
      <c r="AM43" s="882"/>
      <c r="AN43" s="882"/>
      <c r="AO43" s="882"/>
      <c r="AP43" s="882"/>
      <c r="AQ43" s="882"/>
      <c r="AR43" s="882"/>
      <c r="AS43" s="882"/>
      <c r="AT43" s="882"/>
      <c r="AU43" s="882"/>
      <c r="AV43" s="882"/>
      <c r="AW43" s="882"/>
      <c r="AX43" s="882"/>
      <c r="AY43" s="882"/>
      <c r="AZ43" s="882"/>
      <c r="BA43" s="882"/>
      <c r="BB43" s="882"/>
      <c r="BC43" s="882"/>
      <c r="BD43" s="882"/>
      <c r="BE43" s="882"/>
      <c r="BF43" s="882"/>
      <c r="BG43" s="882"/>
      <c r="BH43" s="882"/>
      <c r="BI43" s="882"/>
      <c r="BJ43" s="882"/>
      <c r="BK43" s="882"/>
      <c r="BL43" s="882"/>
      <c r="BM43" s="882"/>
      <c r="BN43" s="882"/>
      <c r="BO43" s="882"/>
      <c r="BP43" s="882"/>
      <c r="BQ43" s="882"/>
      <c r="BR43" s="882"/>
      <c r="BS43" s="882"/>
      <c r="BT43" s="882"/>
      <c r="BU43" s="882"/>
      <c r="BV43" s="882"/>
      <c r="BW43" s="882"/>
      <c r="BX43" s="882"/>
      <c r="BY43" s="882"/>
      <c r="BZ43" s="882"/>
      <c r="CA43" s="882"/>
      <c r="CB43" s="882"/>
      <c r="CC43" s="882"/>
      <c r="CD43" s="882"/>
      <c r="CE43" s="882"/>
      <c r="CF43" s="882"/>
      <c r="CG43" s="882"/>
      <c r="CH43" s="882"/>
      <c r="CI43" s="882"/>
      <c r="CJ43" s="1261"/>
    </row>
    <row r="44" spans="1:88" ht="15.75" customHeight="1">
      <c r="A44" s="931" t="s">
        <v>503</v>
      </c>
      <c r="B44" s="881"/>
      <c r="C44" s="882"/>
      <c r="D44" s="882"/>
      <c r="E44" s="882"/>
      <c r="F44" s="882"/>
      <c r="G44" s="882"/>
      <c r="H44" s="882"/>
      <c r="I44" s="882"/>
      <c r="J44" s="882"/>
      <c r="K44" s="882"/>
      <c r="L44" s="882"/>
      <c r="M44" s="882"/>
      <c r="N44" s="882"/>
      <c r="O44" s="882"/>
      <c r="P44" s="882"/>
      <c r="Q44" s="882"/>
      <c r="R44" s="882"/>
      <c r="S44" s="882"/>
      <c r="T44" s="882"/>
      <c r="U44" s="882"/>
      <c r="V44" s="882"/>
      <c r="W44" s="882"/>
      <c r="X44" s="882"/>
      <c r="Y44" s="882"/>
      <c r="Z44" s="882"/>
      <c r="AA44" s="882"/>
      <c r="AB44" s="882"/>
      <c r="AC44" s="882"/>
      <c r="AD44" s="882"/>
      <c r="AE44" s="882"/>
      <c r="AF44" s="882"/>
      <c r="AG44" s="882"/>
      <c r="AH44" s="882"/>
      <c r="AI44" s="882"/>
      <c r="AJ44" s="882"/>
      <c r="AK44" s="882"/>
      <c r="AL44" s="882"/>
      <c r="AM44" s="882"/>
      <c r="AN44" s="882"/>
      <c r="AO44" s="882"/>
      <c r="AP44" s="882"/>
      <c r="AQ44" s="882"/>
      <c r="AR44" s="882"/>
      <c r="AS44" s="882"/>
      <c r="AT44" s="882"/>
      <c r="AU44" s="882"/>
      <c r="AV44" s="882"/>
      <c r="AW44" s="882"/>
      <c r="AX44" s="882"/>
      <c r="AY44" s="882"/>
      <c r="AZ44" s="882"/>
      <c r="BA44" s="882"/>
      <c r="BB44" s="882"/>
      <c r="BC44" s="882"/>
      <c r="BD44" s="882"/>
      <c r="BE44" s="882"/>
      <c r="BF44" s="882"/>
      <c r="BG44" s="882"/>
      <c r="BH44" s="882"/>
      <c r="BI44" s="882"/>
      <c r="BJ44" s="882"/>
      <c r="BK44" s="882"/>
      <c r="BL44" s="882"/>
      <c r="BM44" s="882"/>
      <c r="BN44" s="882"/>
      <c r="BO44" s="882"/>
      <c r="BP44" s="882"/>
      <c r="BQ44" s="882"/>
      <c r="BR44" s="882"/>
      <c r="BS44" s="882"/>
      <c r="BT44" s="882"/>
      <c r="BU44" s="882"/>
      <c r="BV44" s="882"/>
      <c r="BW44" s="882"/>
      <c r="BX44" s="882"/>
      <c r="BY44" s="882"/>
      <c r="BZ44" s="882"/>
      <c r="CA44" s="882"/>
      <c r="CB44" s="882"/>
      <c r="CC44" s="882"/>
      <c r="CD44" s="882"/>
      <c r="CE44" s="882"/>
      <c r="CF44" s="882"/>
      <c r="CG44" s="882"/>
      <c r="CH44" s="882"/>
      <c r="CI44" s="882"/>
      <c r="CJ44" s="1261"/>
    </row>
    <row r="45" spans="1:88" ht="15.75" customHeight="1">
      <c r="A45" s="930" t="s">
        <v>504</v>
      </c>
      <c r="B45" s="881"/>
      <c r="C45" s="882"/>
      <c r="D45" s="882"/>
      <c r="E45" s="882"/>
      <c r="F45" s="882"/>
      <c r="G45" s="882"/>
      <c r="H45" s="882"/>
      <c r="I45" s="882"/>
      <c r="J45" s="882"/>
      <c r="K45" s="882"/>
      <c r="L45" s="882"/>
      <c r="M45" s="882"/>
      <c r="N45" s="882"/>
      <c r="O45" s="882"/>
      <c r="P45" s="882"/>
      <c r="Q45" s="882"/>
      <c r="R45" s="882"/>
      <c r="S45" s="882"/>
      <c r="T45" s="882"/>
      <c r="U45" s="882"/>
      <c r="V45" s="882"/>
      <c r="W45" s="882"/>
      <c r="X45" s="882"/>
      <c r="Y45" s="882"/>
      <c r="Z45" s="882"/>
      <c r="AA45" s="882"/>
      <c r="AB45" s="882"/>
      <c r="AC45" s="882"/>
      <c r="AD45" s="882"/>
      <c r="AE45" s="882"/>
      <c r="AF45" s="882"/>
      <c r="AG45" s="882"/>
      <c r="AH45" s="882"/>
      <c r="AI45" s="882"/>
      <c r="AJ45" s="882"/>
      <c r="AK45" s="882"/>
      <c r="AL45" s="882"/>
      <c r="AM45" s="882"/>
      <c r="AN45" s="882"/>
      <c r="AO45" s="882"/>
      <c r="AP45" s="882"/>
      <c r="AQ45" s="882"/>
      <c r="AR45" s="882"/>
      <c r="AS45" s="882"/>
      <c r="AT45" s="882"/>
      <c r="AU45" s="882"/>
      <c r="AV45" s="882"/>
      <c r="AW45" s="882"/>
      <c r="AX45" s="882"/>
      <c r="AY45" s="882"/>
      <c r="AZ45" s="882"/>
      <c r="BA45" s="882"/>
      <c r="BB45" s="882"/>
      <c r="BC45" s="882"/>
      <c r="BD45" s="882"/>
      <c r="BE45" s="882"/>
      <c r="BF45" s="882"/>
      <c r="BG45" s="882"/>
      <c r="BH45" s="882"/>
      <c r="BI45" s="882"/>
      <c r="BJ45" s="882"/>
      <c r="BK45" s="882"/>
      <c r="BL45" s="882"/>
      <c r="BM45" s="882"/>
      <c r="BN45" s="882"/>
      <c r="BO45" s="882"/>
      <c r="BP45" s="882"/>
      <c r="BQ45" s="882"/>
      <c r="BR45" s="882"/>
      <c r="BS45" s="882"/>
      <c r="BT45" s="882"/>
      <c r="BU45" s="882"/>
      <c r="BV45" s="882"/>
      <c r="BW45" s="882"/>
      <c r="BX45" s="882"/>
      <c r="BY45" s="882"/>
      <c r="BZ45" s="882"/>
      <c r="CA45" s="882"/>
      <c r="CB45" s="882"/>
      <c r="CC45" s="882"/>
      <c r="CD45" s="882"/>
      <c r="CE45" s="882"/>
      <c r="CF45" s="882"/>
      <c r="CG45" s="882"/>
      <c r="CH45" s="882"/>
      <c r="CI45" s="882"/>
      <c r="CJ45" s="1261"/>
    </row>
    <row r="46" spans="1:88" ht="15.75" customHeight="1">
      <c r="A46" s="931" t="s">
        <v>505</v>
      </c>
      <c r="B46" s="881"/>
      <c r="C46" s="882"/>
      <c r="D46" s="882"/>
      <c r="E46" s="882"/>
      <c r="F46" s="882"/>
      <c r="G46" s="882"/>
      <c r="H46" s="882"/>
      <c r="I46" s="882"/>
      <c r="J46" s="882"/>
      <c r="K46" s="882"/>
      <c r="L46" s="882"/>
      <c r="M46" s="882"/>
      <c r="N46" s="882"/>
      <c r="O46" s="882"/>
      <c r="P46" s="882"/>
      <c r="Q46" s="882"/>
      <c r="R46" s="882"/>
      <c r="S46" s="882"/>
      <c r="T46" s="882"/>
      <c r="U46" s="882"/>
      <c r="V46" s="882"/>
      <c r="W46" s="882"/>
      <c r="X46" s="882"/>
      <c r="Y46" s="882"/>
      <c r="Z46" s="882"/>
      <c r="AA46" s="882"/>
      <c r="AB46" s="882"/>
      <c r="AC46" s="882"/>
      <c r="AD46" s="882"/>
      <c r="AE46" s="882"/>
      <c r="AF46" s="882"/>
      <c r="AG46" s="882"/>
      <c r="AH46" s="882"/>
      <c r="AI46" s="882"/>
      <c r="AJ46" s="882"/>
      <c r="AK46" s="882"/>
      <c r="AL46" s="882"/>
      <c r="AM46" s="882"/>
      <c r="AN46" s="882"/>
      <c r="AO46" s="882"/>
      <c r="AP46" s="882"/>
      <c r="AQ46" s="882"/>
      <c r="AR46" s="882"/>
      <c r="AS46" s="882"/>
      <c r="AT46" s="882"/>
      <c r="AU46" s="882"/>
      <c r="AV46" s="882"/>
      <c r="AW46" s="882"/>
      <c r="AX46" s="882"/>
      <c r="AY46" s="882"/>
      <c r="AZ46" s="882"/>
      <c r="BA46" s="882"/>
      <c r="BB46" s="882"/>
      <c r="BC46" s="882"/>
      <c r="BD46" s="882"/>
      <c r="BE46" s="882"/>
      <c r="BF46" s="882"/>
      <c r="BG46" s="882"/>
      <c r="BH46" s="882"/>
      <c r="BI46" s="882"/>
      <c r="BJ46" s="882"/>
      <c r="BK46" s="882"/>
      <c r="BL46" s="882"/>
      <c r="BM46" s="882"/>
      <c r="BN46" s="882"/>
      <c r="BO46" s="882"/>
      <c r="BP46" s="882"/>
      <c r="BQ46" s="882"/>
      <c r="BR46" s="882"/>
      <c r="BS46" s="882"/>
      <c r="BT46" s="882"/>
      <c r="BU46" s="882"/>
      <c r="BV46" s="882"/>
      <c r="BW46" s="882"/>
      <c r="BX46" s="882"/>
      <c r="BY46" s="882"/>
      <c r="BZ46" s="882"/>
      <c r="CA46" s="882"/>
      <c r="CB46" s="882"/>
      <c r="CC46" s="882"/>
      <c r="CD46" s="882"/>
      <c r="CE46" s="882"/>
      <c r="CF46" s="882"/>
      <c r="CG46" s="882"/>
      <c r="CH46" s="882"/>
      <c r="CI46" s="882"/>
      <c r="CJ46" s="1261"/>
    </row>
    <row r="47" spans="1:88" ht="15.75" customHeight="1">
      <c r="A47" s="885" t="s">
        <v>506</v>
      </c>
      <c r="B47" s="881"/>
      <c r="C47" s="882"/>
      <c r="D47" s="882"/>
      <c r="E47" s="882"/>
      <c r="F47" s="882"/>
      <c r="G47" s="882"/>
      <c r="H47" s="882"/>
      <c r="I47" s="882"/>
      <c r="J47" s="882"/>
      <c r="K47" s="882"/>
      <c r="L47" s="882"/>
      <c r="M47" s="882"/>
      <c r="N47" s="882"/>
      <c r="O47" s="882"/>
      <c r="P47" s="882"/>
      <c r="Q47" s="882"/>
      <c r="R47" s="882"/>
      <c r="S47" s="882"/>
      <c r="T47" s="882"/>
      <c r="U47" s="882"/>
      <c r="V47" s="882"/>
      <c r="W47" s="882"/>
      <c r="X47" s="882"/>
      <c r="Y47" s="882"/>
      <c r="Z47" s="882"/>
      <c r="AA47" s="882"/>
      <c r="AB47" s="882"/>
      <c r="AC47" s="882"/>
      <c r="AD47" s="882"/>
      <c r="AE47" s="882"/>
      <c r="AF47" s="882"/>
      <c r="AG47" s="882"/>
      <c r="AH47" s="882"/>
      <c r="AI47" s="882"/>
      <c r="AJ47" s="882"/>
      <c r="AK47" s="882"/>
      <c r="AL47" s="882"/>
      <c r="AM47" s="882"/>
      <c r="AN47" s="882"/>
      <c r="AO47" s="882"/>
      <c r="AP47" s="882"/>
      <c r="AQ47" s="882"/>
      <c r="AR47" s="882"/>
      <c r="AS47" s="882"/>
      <c r="AT47" s="882"/>
      <c r="AU47" s="882"/>
      <c r="AV47" s="882"/>
      <c r="AW47" s="882"/>
      <c r="AX47" s="882"/>
      <c r="AY47" s="882"/>
      <c r="AZ47" s="882"/>
      <c r="BA47" s="882"/>
      <c r="BB47" s="882"/>
      <c r="BC47" s="882"/>
      <c r="BD47" s="882"/>
      <c r="BE47" s="882"/>
      <c r="BF47" s="882"/>
      <c r="BG47" s="882"/>
      <c r="BH47" s="882"/>
      <c r="BI47" s="882"/>
      <c r="BJ47" s="882"/>
      <c r="BK47" s="882"/>
      <c r="BL47" s="882"/>
      <c r="BM47" s="882"/>
      <c r="BN47" s="882"/>
      <c r="BO47" s="882"/>
      <c r="BP47" s="882"/>
      <c r="BQ47" s="882"/>
      <c r="BR47" s="882"/>
      <c r="BS47" s="882"/>
      <c r="BT47" s="882"/>
      <c r="BU47" s="882"/>
      <c r="BV47" s="882"/>
      <c r="BW47" s="882"/>
      <c r="BX47" s="882"/>
      <c r="BY47" s="882"/>
      <c r="BZ47" s="882"/>
      <c r="CA47" s="882"/>
      <c r="CB47" s="882"/>
      <c r="CC47" s="882"/>
      <c r="CD47" s="882"/>
      <c r="CE47" s="882"/>
      <c r="CF47" s="882"/>
      <c r="CG47" s="882"/>
      <c r="CH47" s="882"/>
      <c r="CI47" s="882"/>
      <c r="CJ47" s="1261"/>
    </row>
    <row r="48" spans="1:88" ht="15.75" customHeight="1">
      <c r="A48" s="885" t="s">
        <v>507</v>
      </c>
      <c r="B48" s="881"/>
      <c r="C48" s="882"/>
      <c r="D48" s="882"/>
      <c r="E48" s="882"/>
      <c r="F48" s="882"/>
      <c r="G48" s="882"/>
      <c r="H48" s="882"/>
      <c r="I48" s="882"/>
      <c r="J48" s="882"/>
      <c r="K48" s="882"/>
      <c r="L48" s="882"/>
      <c r="M48" s="882"/>
      <c r="N48" s="882"/>
      <c r="O48" s="882"/>
      <c r="P48" s="882"/>
      <c r="Q48" s="882"/>
      <c r="R48" s="882"/>
      <c r="S48" s="882"/>
      <c r="T48" s="882"/>
      <c r="U48" s="882"/>
      <c r="V48" s="882"/>
      <c r="W48" s="882"/>
      <c r="X48" s="882"/>
      <c r="Y48" s="882"/>
      <c r="Z48" s="882"/>
      <c r="AA48" s="882"/>
      <c r="AB48" s="882"/>
      <c r="AC48" s="882"/>
      <c r="AD48" s="882"/>
      <c r="AE48" s="882"/>
      <c r="AF48" s="882"/>
      <c r="AG48" s="882"/>
      <c r="AH48" s="882"/>
      <c r="AI48" s="882"/>
      <c r="AJ48" s="882"/>
      <c r="AK48" s="882"/>
      <c r="AL48" s="882"/>
      <c r="AM48" s="882"/>
      <c r="AN48" s="882"/>
      <c r="AO48" s="882"/>
      <c r="AP48" s="882"/>
      <c r="AQ48" s="882"/>
      <c r="AR48" s="882"/>
      <c r="AS48" s="882"/>
      <c r="AT48" s="882"/>
      <c r="AU48" s="882"/>
      <c r="AV48" s="882"/>
      <c r="AW48" s="882"/>
      <c r="AX48" s="882"/>
      <c r="AY48" s="882"/>
      <c r="AZ48" s="882"/>
      <c r="BA48" s="882"/>
      <c r="BB48" s="882"/>
      <c r="BC48" s="882"/>
      <c r="BD48" s="882"/>
      <c r="BE48" s="882"/>
      <c r="BF48" s="882"/>
      <c r="BG48" s="882"/>
      <c r="BH48" s="882"/>
      <c r="BI48" s="882"/>
      <c r="BJ48" s="882"/>
      <c r="BK48" s="882"/>
      <c r="BL48" s="882"/>
      <c r="BM48" s="882"/>
      <c r="BN48" s="882"/>
      <c r="BO48" s="882"/>
      <c r="BP48" s="882"/>
      <c r="BQ48" s="882"/>
      <c r="BR48" s="882"/>
      <c r="BS48" s="882"/>
      <c r="BT48" s="882"/>
      <c r="BU48" s="882"/>
      <c r="BV48" s="882"/>
      <c r="BW48" s="882"/>
      <c r="BX48" s="882"/>
      <c r="BY48" s="882"/>
      <c r="BZ48" s="882"/>
      <c r="CA48" s="882"/>
      <c r="CB48" s="882"/>
      <c r="CC48" s="882"/>
      <c r="CD48" s="882"/>
      <c r="CE48" s="882"/>
      <c r="CF48" s="882"/>
      <c r="CG48" s="882"/>
      <c r="CH48" s="882"/>
      <c r="CI48" s="882"/>
      <c r="CJ48" s="1261"/>
    </row>
    <row r="49" spans="1:88" ht="15.75" customHeight="1">
      <c r="A49" s="930" t="s">
        <v>508</v>
      </c>
      <c r="B49" s="878"/>
      <c r="C49" s="879"/>
      <c r="D49" s="879"/>
      <c r="E49" s="879"/>
      <c r="F49" s="879"/>
      <c r="G49" s="879"/>
      <c r="H49" s="879"/>
      <c r="I49" s="879"/>
      <c r="J49" s="879"/>
      <c r="K49" s="879"/>
      <c r="L49" s="879"/>
      <c r="M49" s="879"/>
      <c r="N49" s="879"/>
      <c r="O49" s="879"/>
      <c r="P49" s="879"/>
      <c r="Q49" s="879"/>
      <c r="R49" s="879"/>
      <c r="S49" s="879"/>
      <c r="T49" s="879"/>
      <c r="U49" s="879"/>
      <c r="V49" s="879"/>
      <c r="W49" s="879"/>
      <c r="X49" s="879"/>
      <c r="Y49" s="879">
        <v>306.54896012</v>
      </c>
      <c r="Z49" s="879">
        <v>107513.10279311999</v>
      </c>
      <c r="AA49" s="879">
        <v>2813.8304125500003</v>
      </c>
      <c r="AB49" s="879">
        <v>123907.05288981</v>
      </c>
      <c r="AC49" s="879">
        <v>25961.10310131</v>
      </c>
      <c r="AD49" s="879">
        <v>181063.72203742003</v>
      </c>
      <c r="AE49" s="879">
        <v>363768.17180204997</v>
      </c>
      <c r="AF49" s="879">
        <v>177884.12698405999</v>
      </c>
      <c r="AG49" s="879">
        <v>20931.206748820001</v>
      </c>
      <c r="AH49" s="879">
        <v>228393.25868437</v>
      </c>
      <c r="AI49" s="879">
        <v>294605.34984253003</v>
      </c>
      <c r="AJ49" s="879">
        <v>198785.50117331999</v>
      </c>
      <c r="AK49" s="879">
        <v>39038.755521630002</v>
      </c>
      <c r="AL49" s="879">
        <v>34559.683989660007</v>
      </c>
      <c r="AM49" s="879">
        <v>69582.541194859994</v>
      </c>
      <c r="AN49" s="879">
        <v>182321.03789149001</v>
      </c>
      <c r="AO49" s="879">
        <v>214706.62101776002</v>
      </c>
      <c r="AP49" s="879">
        <v>182364.88661367001</v>
      </c>
      <c r="AQ49" s="879">
        <v>81757.708497330008</v>
      </c>
      <c r="AR49" s="879">
        <v>28842.106731790002</v>
      </c>
      <c r="AS49" s="879">
        <v>197743.38674840002</v>
      </c>
      <c r="AT49" s="879">
        <v>3091.9475651600001</v>
      </c>
      <c r="AU49" s="879">
        <v>3771.4305662100001</v>
      </c>
      <c r="AV49" s="879">
        <v>77337.370850729989</v>
      </c>
      <c r="AW49" s="879">
        <v>6025.4556955400003</v>
      </c>
      <c r="AX49" s="879">
        <v>1850.0747555299999</v>
      </c>
      <c r="AY49" s="879">
        <v>2172.4932540500004</v>
      </c>
      <c r="AZ49" s="879">
        <v>120296.6074241</v>
      </c>
      <c r="BA49" s="879">
        <v>1171.6748567499999</v>
      </c>
      <c r="BB49" s="879">
        <v>27488.991617539999</v>
      </c>
      <c r="BC49" s="879">
        <v>100.02168712000001</v>
      </c>
      <c r="BD49" s="879">
        <v>38291.210609450005</v>
      </c>
      <c r="BE49" s="879">
        <v>188929.79739899002</v>
      </c>
      <c r="BF49" s="879">
        <v>1235783.10616319</v>
      </c>
      <c r="BG49" s="879">
        <v>1041730.70975761</v>
      </c>
      <c r="BH49" s="879">
        <v>1515.4506258600002</v>
      </c>
      <c r="BI49" s="879">
        <v>1462.2466571100001</v>
      </c>
      <c r="BJ49" s="879">
        <v>9882.6037603699988</v>
      </c>
      <c r="BK49" s="879">
        <v>100519.92317025</v>
      </c>
      <c r="BL49" s="879">
        <v>472413.40284741996</v>
      </c>
      <c r="BM49" s="879">
        <v>6767.8969911499998</v>
      </c>
      <c r="BN49" s="879">
        <v>300195.82888986007</v>
      </c>
      <c r="BO49" s="879">
        <v>52617.421770709996</v>
      </c>
      <c r="BP49" s="879">
        <v>59199.239177620002</v>
      </c>
      <c r="BQ49" s="879">
        <v>720.33918709</v>
      </c>
      <c r="BR49" s="879">
        <v>1291.8456320599998</v>
      </c>
      <c r="BS49" s="879">
        <v>60889.135305769996</v>
      </c>
      <c r="BT49" s="879">
        <v>78614.291979770001</v>
      </c>
      <c r="BU49" s="879">
        <v>21.624720499999999</v>
      </c>
      <c r="BV49" s="879">
        <v>19.501034190000002</v>
      </c>
      <c r="BW49" s="879">
        <v>324169.76962052</v>
      </c>
      <c r="BX49" s="879">
        <v>1034433.2434438099</v>
      </c>
      <c r="BY49" s="879">
        <v>1008732.6436250301</v>
      </c>
      <c r="BZ49" s="879">
        <v>1027596.47814565</v>
      </c>
      <c r="CA49" s="879">
        <v>380362.54534448998</v>
      </c>
      <c r="CB49" s="879">
        <v>107131.98363475999</v>
      </c>
      <c r="CC49" s="879">
        <v>51.129026889999999</v>
      </c>
      <c r="CD49" s="879">
        <v>107.5136311</v>
      </c>
      <c r="CE49" s="879">
        <v>340.00468050000001</v>
      </c>
      <c r="CF49" s="879">
        <v>22110.477837549999</v>
      </c>
      <c r="CG49" s="879">
        <v>1E-8</v>
      </c>
      <c r="CH49" s="879">
        <v>2.5003015</v>
      </c>
      <c r="CI49" s="879">
        <v>180211.08373046</v>
      </c>
      <c r="CJ49" s="1261"/>
    </row>
    <row r="50" spans="1:88" ht="15.75" customHeight="1">
      <c r="A50" s="935"/>
      <c r="B50" s="881"/>
      <c r="C50" s="882"/>
      <c r="D50" s="882"/>
      <c r="E50" s="882"/>
      <c r="F50" s="882"/>
      <c r="G50" s="882"/>
      <c r="H50" s="882"/>
      <c r="I50" s="882"/>
      <c r="J50" s="882"/>
      <c r="K50" s="882"/>
      <c r="L50" s="882"/>
      <c r="M50" s="882"/>
      <c r="N50" s="882"/>
      <c r="O50" s="882"/>
      <c r="P50" s="882"/>
      <c r="Q50" s="882"/>
      <c r="R50" s="882"/>
      <c r="S50" s="882"/>
      <c r="T50" s="882"/>
      <c r="U50" s="882"/>
      <c r="V50" s="882"/>
      <c r="W50" s="882"/>
      <c r="X50" s="882"/>
      <c r="Y50" s="882"/>
      <c r="Z50" s="882"/>
      <c r="AA50" s="882"/>
      <c r="AB50" s="882"/>
      <c r="AC50" s="882"/>
      <c r="AD50" s="882"/>
      <c r="AE50" s="882"/>
      <c r="AF50" s="882"/>
      <c r="AG50" s="882"/>
      <c r="AH50" s="882"/>
      <c r="AI50" s="882"/>
      <c r="AJ50" s="882"/>
      <c r="AK50" s="882"/>
      <c r="AL50" s="882"/>
      <c r="AM50" s="882"/>
      <c r="AN50" s="882"/>
      <c r="AO50" s="882"/>
      <c r="AP50" s="882"/>
      <c r="AQ50" s="882"/>
      <c r="AR50" s="882"/>
      <c r="AS50" s="882"/>
      <c r="AT50" s="882"/>
      <c r="AU50" s="882"/>
      <c r="AV50" s="882"/>
      <c r="AW50" s="882"/>
      <c r="AX50" s="882"/>
      <c r="AY50" s="882"/>
      <c r="AZ50" s="882"/>
      <c r="BA50" s="882"/>
      <c r="BB50" s="882"/>
      <c r="BC50" s="882"/>
      <c r="BD50" s="882"/>
      <c r="BE50" s="882"/>
      <c r="BF50" s="882"/>
      <c r="BG50" s="882"/>
      <c r="BH50" s="882"/>
      <c r="BI50" s="882"/>
      <c r="BJ50" s="882"/>
      <c r="BK50" s="882"/>
      <c r="BL50" s="882"/>
      <c r="BM50" s="882"/>
      <c r="BN50" s="882"/>
      <c r="BO50" s="882"/>
      <c r="BP50" s="882"/>
      <c r="BQ50" s="882"/>
      <c r="BR50" s="882"/>
      <c r="BS50" s="882"/>
      <c r="BT50" s="882"/>
      <c r="BU50" s="882"/>
      <c r="BV50" s="882"/>
      <c r="BW50" s="882"/>
      <c r="BX50" s="882"/>
      <c r="BY50" s="882"/>
      <c r="BZ50" s="882"/>
      <c r="CA50" s="882"/>
      <c r="CB50" s="882"/>
      <c r="CC50" s="882"/>
      <c r="CD50" s="882"/>
      <c r="CE50" s="882"/>
      <c r="CF50" s="882"/>
      <c r="CG50" s="882"/>
      <c r="CH50" s="882"/>
      <c r="CI50" s="882"/>
      <c r="CJ50" s="1261"/>
    </row>
    <row r="51" spans="1:88" ht="15.75" customHeight="1">
      <c r="A51" s="930" t="s">
        <v>509</v>
      </c>
      <c r="B51" s="878">
        <v>0</v>
      </c>
      <c r="C51" s="879">
        <v>0</v>
      </c>
      <c r="D51" s="879">
        <v>9.98E-2</v>
      </c>
      <c r="E51" s="879">
        <v>3420.8471279</v>
      </c>
      <c r="F51" s="879">
        <v>3543.7401696100001</v>
      </c>
      <c r="G51" s="879">
        <v>4480.4480023400001</v>
      </c>
      <c r="H51" s="879">
        <v>20228.208143290001</v>
      </c>
      <c r="I51" s="879">
        <v>22187.25167664</v>
      </c>
      <c r="J51" s="879">
        <v>23130.281717349997</v>
      </c>
      <c r="K51" s="879">
        <v>22477.288259230001</v>
      </c>
      <c r="L51" s="879">
        <v>22423.803560650002</v>
      </c>
      <c r="M51" s="879">
        <v>70644.82269288</v>
      </c>
      <c r="N51" s="879">
        <v>70257.885183149992</v>
      </c>
      <c r="O51" s="879">
        <v>70375.602499200002</v>
      </c>
      <c r="P51" s="879">
        <v>70752.098160149995</v>
      </c>
      <c r="Q51" s="879">
        <v>70747.215546149993</v>
      </c>
      <c r="R51" s="879">
        <v>70823.975368829997</v>
      </c>
      <c r="S51" s="879">
        <v>69618.919227689999</v>
      </c>
      <c r="T51" s="879">
        <v>69603.476223730002</v>
      </c>
      <c r="U51" s="879">
        <v>23743.3615345</v>
      </c>
      <c r="V51" s="879">
        <v>23743.3615345</v>
      </c>
      <c r="W51" s="879">
        <v>2200.27660496</v>
      </c>
      <c r="X51" s="879">
        <v>2245.6127528000002</v>
      </c>
      <c r="Y51" s="879">
        <v>25225.47478878</v>
      </c>
      <c r="Z51" s="879">
        <v>5842.9851346800006</v>
      </c>
      <c r="AA51" s="879">
        <v>5977.7026290000003</v>
      </c>
      <c r="AB51" s="879">
        <v>3134.87654312</v>
      </c>
      <c r="AC51" s="879">
        <v>23141.310236689998</v>
      </c>
      <c r="AD51" s="879">
        <v>12947.83608834</v>
      </c>
      <c r="AE51" s="879">
        <v>2.2499999999999999E-2</v>
      </c>
      <c r="AF51" s="879">
        <v>2.2499999999999999E-2</v>
      </c>
      <c r="AG51" s="879">
        <v>2.2499999999999999E-2</v>
      </c>
      <c r="AH51" s="879">
        <v>2.2499999999999999E-2</v>
      </c>
      <c r="AI51" s="879">
        <v>2.2499999999999999E-2</v>
      </c>
      <c r="AJ51" s="879">
        <v>2.2499999999999999E-2</v>
      </c>
      <c r="AK51" s="879">
        <v>2.2499999999999999E-2</v>
      </c>
      <c r="AL51" s="879">
        <v>2.2499999999999999E-2</v>
      </c>
      <c r="AM51" s="879">
        <v>2.2499999999999999E-2</v>
      </c>
      <c r="AN51" s="879">
        <v>2.2499999999999999E-2</v>
      </c>
      <c r="AO51" s="879">
        <v>2.2499999999999999E-2</v>
      </c>
      <c r="AP51" s="879">
        <v>2.2499999999999999E-2</v>
      </c>
      <c r="AQ51" s="879">
        <v>2.2499999999999999E-2</v>
      </c>
      <c r="AR51" s="879">
        <v>2.2499999999999999E-2</v>
      </c>
      <c r="AS51" s="879">
        <v>0</v>
      </c>
      <c r="AT51" s="879">
        <v>0</v>
      </c>
      <c r="AU51" s="879">
        <v>0</v>
      </c>
      <c r="AV51" s="879">
        <v>0</v>
      </c>
      <c r="AW51" s="879">
        <v>0</v>
      </c>
      <c r="AX51" s="879">
        <v>0</v>
      </c>
      <c r="AY51" s="879">
        <v>0</v>
      </c>
      <c r="AZ51" s="879">
        <v>0</v>
      </c>
      <c r="BA51" s="879">
        <v>0</v>
      </c>
      <c r="BB51" s="879">
        <v>0</v>
      </c>
      <c r="BC51" s="879">
        <v>0</v>
      </c>
      <c r="BD51" s="879">
        <v>0</v>
      </c>
      <c r="BE51" s="879">
        <v>0</v>
      </c>
      <c r="BF51" s="879">
        <v>0</v>
      </c>
      <c r="BG51" s="879">
        <v>0</v>
      </c>
      <c r="BH51" s="879">
        <v>0</v>
      </c>
      <c r="BI51" s="879">
        <v>311.53139233999997</v>
      </c>
      <c r="BJ51" s="879">
        <v>311.53139233999997</v>
      </c>
      <c r="BK51" s="879">
        <v>311.53139233999997</v>
      </c>
      <c r="BL51" s="879">
        <v>311.53139233999997</v>
      </c>
      <c r="BM51" s="879">
        <v>311.53139233999997</v>
      </c>
      <c r="BN51" s="879">
        <v>311.53139233999997</v>
      </c>
      <c r="BO51" s="879">
        <v>311.53139233999997</v>
      </c>
      <c r="BP51" s="879">
        <v>311.53139233999997</v>
      </c>
      <c r="BQ51" s="879">
        <v>311.53139233999997</v>
      </c>
      <c r="BR51" s="879">
        <v>311.53139233999997</v>
      </c>
      <c r="BS51" s="879">
        <v>311.53139233999997</v>
      </c>
      <c r="BT51" s="879">
        <v>311.53139233999997</v>
      </c>
      <c r="BU51" s="879">
        <v>4757.2689932799994</v>
      </c>
      <c r="BV51" s="879">
        <v>1001816.82827078</v>
      </c>
      <c r="BW51" s="879">
        <v>1018679.65671397</v>
      </c>
      <c r="BX51" s="879">
        <v>0</v>
      </c>
      <c r="BY51" s="879">
        <v>0</v>
      </c>
      <c r="BZ51" s="879">
        <v>0</v>
      </c>
      <c r="CA51" s="879">
        <v>0</v>
      </c>
      <c r="CB51" s="879">
        <v>0</v>
      </c>
      <c r="CC51" s="879">
        <v>0</v>
      </c>
      <c r="CD51" s="879">
        <v>0</v>
      </c>
      <c r="CE51" s="879">
        <v>0</v>
      </c>
      <c r="CF51" s="879">
        <v>0</v>
      </c>
      <c r="CG51" s="879">
        <v>0</v>
      </c>
      <c r="CH51" s="879">
        <v>0</v>
      </c>
      <c r="CI51" s="879">
        <v>0</v>
      </c>
      <c r="CJ51" s="1261"/>
    </row>
    <row r="52" spans="1:88" ht="15.75" customHeight="1">
      <c r="A52" s="930" t="s">
        <v>510</v>
      </c>
      <c r="B52" s="878">
        <v>0</v>
      </c>
      <c r="C52" s="879">
        <v>0</v>
      </c>
      <c r="D52" s="879">
        <v>9.98E-2</v>
      </c>
      <c r="E52" s="879">
        <v>3420.8471279</v>
      </c>
      <c r="F52" s="879">
        <v>3543.7401696100001</v>
      </c>
      <c r="G52" s="879">
        <v>4480.4480023400001</v>
      </c>
      <c r="H52" s="879">
        <v>20228.208143290001</v>
      </c>
      <c r="I52" s="879">
        <v>22187.25167664</v>
      </c>
      <c r="J52" s="879">
        <v>23130.281717349997</v>
      </c>
      <c r="K52" s="879">
        <v>22477.288259230001</v>
      </c>
      <c r="L52" s="879">
        <v>22423.803560650002</v>
      </c>
      <c r="M52" s="879">
        <v>70644.82269288</v>
      </c>
      <c r="N52" s="879">
        <v>70257.885183149992</v>
      </c>
      <c r="O52" s="879">
        <v>70375.602499200002</v>
      </c>
      <c r="P52" s="879">
        <v>70752.098160149995</v>
      </c>
      <c r="Q52" s="879">
        <v>70747.215546149993</v>
      </c>
      <c r="R52" s="879">
        <v>70823.975368829997</v>
      </c>
      <c r="S52" s="879">
        <v>69618.919227689999</v>
      </c>
      <c r="T52" s="879">
        <v>69603.476223730002</v>
      </c>
      <c r="U52" s="879">
        <v>23743.3615345</v>
      </c>
      <c r="V52" s="879">
        <v>23743.3615345</v>
      </c>
      <c r="W52" s="879">
        <v>2200.27660496</v>
      </c>
      <c r="X52" s="879">
        <v>2245.6127528000002</v>
      </c>
      <c r="Y52" s="879">
        <v>25225.47478878</v>
      </c>
      <c r="Z52" s="879">
        <v>5842.9851346800006</v>
      </c>
      <c r="AA52" s="879">
        <v>5977.7026290000003</v>
      </c>
      <c r="AB52" s="879">
        <v>3134.87654312</v>
      </c>
      <c r="AC52" s="879">
        <v>23141.310236689998</v>
      </c>
      <c r="AD52" s="879">
        <v>12947.83608834</v>
      </c>
      <c r="AE52" s="879">
        <v>2.2499999999999999E-2</v>
      </c>
      <c r="AF52" s="879">
        <v>2.2499999999999999E-2</v>
      </c>
      <c r="AG52" s="879">
        <v>2.2499999999999999E-2</v>
      </c>
      <c r="AH52" s="879">
        <v>2.2499999999999999E-2</v>
      </c>
      <c r="AI52" s="879">
        <v>2.2499999999999999E-2</v>
      </c>
      <c r="AJ52" s="879">
        <v>2.2499999999999999E-2</v>
      </c>
      <c r="AK52" s="879">
        <v>2.2499999999999999E-2</v>
      </c>
      <c r="AL52" s="879">
        <v>2.2499999999999999E-2</v>
      </c>
      <c r="AM52" s="879">
        <v>2.2499999999999999E-2</v>
      </c>
      <c r="AN52" s="879">
        <v>2.2499999999999999E-2</v>
      </c>
      <c r="AO52" s="879">
        <v>2.2499999999999999E-2</v>
      </c>
      <c r="AP52" s="879">
        <v>2.2499999999999999E-2</v>
      </c>
      <c r="AQ52" s="879">
        <v>2.2499999999999999E-2</v>
      </c>
      <c r="AR52" s="879">
        <v>2.2499999999999999E-2</v>
      </c>
      <c r="AS52" s="879">
        <v>0</v>
      </c>
      <c r="AT52" s="879">
        <v>0</v>
      </c>
      <c r="AU52" s="879">
        <v>0</v>
      </c>
      <c r="AV52" s="879">
        <v>0</v>
      </c>
      <c r="AW52" s="879">
        <v>0</v>
      </c>
      <c r="AX52" s="879">
        <v>0</v>
      </c>
      <c r="AY52" s="879">
        <v>0</v>
      </c>
      <c r="AZ52" s="879">
        <v>0</v>
      </c>
      <c r="BA52" s="879">
        <v>0</v>
      </c>
      <c r="BB52" s="879">
        <v>0</v>
      </c>
      <c r="BC52" s="879">
        <v>0</v>
      </c>
      <c r="BD52" s="879">
        <v>0</v>
      </c>
      <c r="BE52" s="879">
        <v>0</v>
      </c>
      <c r="BF52" s="879">
        <v>0</v>
      </c>
      <c r="BG52" s="879">
        <v>0</v>
      </c>
      <c r="BH52" s="879">
        <v>0</v>
      </c>
      <c r="BI52" s="879">
        <v>311.53139233999997</v>
      </c>
      <c r="BJ52" s="879">
        <v>311.53139233999997</v>
      </c>
      <c r="BK52" s="879">
        <v>311.53139233999997</v>
      </c>
      <c r="BL52" s="879">
        <v>311.53139233999997</v>
      </c>
      <c r="BM52" s="879">
        <v>311.53139233999997</v>
      </c>
      <c r="BN52" s="879">
        <v>311.53139233999997</v>
      </c>
      <c r="BO52" s="879">
        <v>311.53139233999997</v>
      </c>
      <c r="BP52" s="879">
        <v>311.53139233999997</v>
      </c>
      <c r="BQ52" s="879">
        <v>311.53139233999997</v>
      </c>
      <c r="BR52" s="879">
        <v>311.53139233999997</v>
      </c>
      <c r="BS52" s="879">
        <v>311.53139233999997</v>
      </c>
      <c r="BT52" s="879">
        <v>311.53139233999997</v>
      </c>
      <c r="BU52" s="879">
        <v>4757.2689932799994</v>
      </c>
      <c r="BV52" s="879">
        <v>1001816.82827078</v>
      </c>
      <c r="BW52" s="879">
        <v>1018679.65671397</v>
      </c>
      <c r="BX52" s="879">
        <v>0</v>
      </c>
      <c r="BY52" s="879">
        <v>0</v>
      </c>
      <c r="BZ52" s="879">
        <v>0</v>
      </c>
      <c r="CA52" s="879">
        <v>0</v>
      </c>
      <c r="CB52" s="879">
        <v>0</v>
      </c>
      <c r="CC52" s="879">
        <v>0</v>
      </c>
      <c r="CD52" s="879">
        <v>0</v>
      </c>
      <c r="CE52" s="879">
        <v>0</v>
      </c>
      <c r="CF52" s="879">
        <v>0</v>
      </c>
      <c r="CG52" s="879">
        <v>0</v>
      </c>
      <c r="CH52" s="879">
        <v>0</v>
      </c>
      <c r="CI52" s="879">
        <v>0</v>
      </c>
      <c r="CJ52" s="1261"/>
    </row>
    <row r="53" spans="1:88" ht="15.75" customHeight="1">
      <c r="A53" s="931" t="s">
        <v>511</v>
      </c>
      <c r="B53" s="881"/>
      <c r="C53" s="882"/>
      <c r="D53" s="882"/>
      <c r="E53" s="882"/>
      <c r="F53" s="882"/>
      <c r="G53" s="882"/>
      <c r="H53" s="882"/>
      <c r="I53" s="882"/>
      <c r="J53" s="882"/>
      <c r="K53" s="882"/>
      <c r="L53" s="882"/>
      <c r="M53" s="882"/>
      <c r="N53" s="882"/>
      <c r="O53" s="882"/>
      <c r="P53" s="882"/>
      <c r="Q53" s="882"/>
      <c r="R53" s="882"/>
      <c r="S53" s="882"/>
      <c r="T53" s="882"/>
      <c r="U53" s="882"/>
      <c r="V53" s="882"/>
      <c r="W53" s="882"/>
      <c r="X53" s="882"/>
      <c r="Y53" s="882"/>
      <c r="Z53" s="882"/>
      <c r="AA53" s="882"/>
      <c r="AB53" s="882"/>
      <c r="AC53" s="882"/>
      <c r="AD53" s="882"/>
      <c r="AE53" s="882"/>
      <c r="AF53" s="882"/>
      <c r="AG53" s="882"/>
      <c r="AH53" s="882"/>
      <c r="AI53" s="882"/>
      <c r="AJ53" s="882"/>
      <c r="AK53" s="882"/>
      <c r="AL53" s="882"/>
      <c r="AM53" s="882"/>
      <c r="AN53" s="882"/>
      <c r="AO53" s="882"/>
      <c r="AP53" s="882"/>
      <c r="AQ53" s="882"/>
      <c r="AR53" s="882"/>
      <c r="AS53" s="882"/>
      <c r="AT53" s="882"/>
      <c r="AU53" s="882"/>
      <c r="AV53" s="882"/>
      <c r="AW53" s="882"/>
      <c r="AX53" s="882"/>
      <c r="AY53" s="882"/>
      <c r="AZ53" s="882"/>
      <c r="BA53" s="882"/>
      <c r="BB53" s="882"/>
      <c r="BC53" s="882"/>
      <c r="BD53" s="882"/>
      <c r="BE53" s="882"/>
      <c r="BF53" s="882"/>
      <c r="BG53" s="882"/>
      <c r="BH53" s="882"/>
      <c r="BI53" s="882"/>
      <c r="BJ53" s="882"/>
      <c r="BK53" s="882"/>
      <c r="BL53" s="882"/>
      <c r="BM53" s="882"/>
      <c r="BN53" s="882"/>
      <c r="BO53" s="882"/>
      <c r="BP53" s="882"/>
      <c r="BQ53" s="882"/>
      <c r="BR53" s="882"/>
      <c r="BS53" s="882"/>
      <c r="BT53" s="882"/>
      <c r="BU53" s="882"/>
      <c r="BV53" s="882"/>
      <c r="BW53" s="882"/>
      <c r="BX53" s="882"/>
      <c r="BY53" s="882"/>
      <c r="BZ53" s="882"/>
      <c r="CA53" s="882"/>
      <c r="CB53" s="882"/>
      <c r="CC53" s="882"/>
      <c r="CD53" s="882"/>
      <c r="CE53" s="882"/>
      <c r="CF53" s="882"/>
      <c r="CG53" s="882"/>
      <c r="CH53" s="882"/>
      <c r="CI53" s="882"/>
      <c r="CJ53" s="1261"/>
    </row>
    <row r="54" spans="1:88" ht="15.75" customHeight="1">
      <c r="A54" s="935"/>
      <c r="B54" s="881"/>
      <c r="C54" s="882"/>
      <c r="D54" s="882"/>
      <c r="E54" s="882"/>
      <c r="F54" s="882"/>
      <c r="G54" s="882"/>
      <c r="H54" s="882"/>
      <c r="I54" s="882"/>
      <c r="J54" s="882"/>
      <c r="K54" s="882"/>
      <c r="L54" s="882"/>
      <c r="M54" s="882"/>
      <c r="N54" s="882"/>
      <c r="O54" s="882"/>
      <c r="P54" s="882"/>
      <c r="Q54" s="882"/>
      <c r="R54" s="882"/>
      <c r="S54" s="882"/>
      <c r="T54" s="882"/>
      <c r="U54" s="882"/>
      <c r="V54" s="882"/>
      <c r="W54" s="882"/>
      <c r="X54" s="882"/>
      <c r="Y54" s="882"/>
      <c r="Z54" s="882"/>
      <c r="AA54" s="882"/>
      <c r="AB54" s="882"/>
      <c r="AC54" s="882"/>
      <c r="AD54" s="882"/>
      <c r="AE54" s="882"/>
      <c r="AF54" s="882"/>
      <c r="AG54" s="882"/>
      <c r="AH54" s="882"/>
      <c r="AI54" s="882"/>
      <c r="AJ54" s="882"/>
      <c r="AK54" s="882"/>
      <c r="AL54" s="882"/>
      <c r="AM54" s="882"/>
      <c r="AN54" s="882"/>
      <c r="AO54" s="882"/>
      <c r="AP54" s="882"/>
      <c r="AQ54" s="882"/>
      <c r="AR54" s="882"/>
      <c r="AS54" s="882"/>
      <c r="AT54" s="882"/>
      <c r="AU54" s="882"/>
      <c r="AV54" s="882"/>
      <c r="AW54" s="882"/>
      <c r="AX54" s="882"/>
      <c r="AY54" s="882"/>
      <c r="AZ54" s="882"/>
      <c r="BA54" s="882"/>
      <c r="BB54" s="882"/>
      <c r="BC54" s="882"/>
      <c r="BD54" s="882"/>
      <c r="BE54" s="882"/>
      <c r="BF54" s="882"/>
      <c r="BG54" s="882"/>
      <c r="BH54" s="882"/>
      <c r="BI54" s="882"/>
      <c r="BJ54" s="882"/>
      <c r="BK54" s="882"/>
      <c r="BL54" s="882"/>
      <c r="BM54" s="882"/>
      <c r="BN54" s="882"/>
      <c r="BO54" s="882"/>
      <c r="BP54" s="882"/>
      <c r="BQ54" s="882"/>
      <c r="BR54" s="882"/>
      <c r="BS54" s="882"/>
      <c r="BT54" s="882"/>
      <c r="BU54" s="882"/>
      <c r="BV54" s="882"/>
      <c r="BW54" s="882"/>
      <c r="BX54" s="882"/>
      <c r="BY54" s="882"/>
      <c r="BZ54" s="882"/>
      <c r="CA54" s="882"/>
      <c r="CB54" s="882"/>
      <c r="CC54" s="882"/>
      <c r="CD54" s="882"/>
      <c r="CE54" s="882"/>
      <c r="CF54" s="882"/>
      <c r="CG54" s="882"/>
      <c r="CH54" s="882"/>
      <c r="CI54" s="882"/>
      <c r="CJ54" s="1261"/>
    </row>
    <row r="55" spans="1:88" ht="15.75" customHeight="1">
      <c r="A55" s="930" t="s">
        <v>512</v>
      </c>
      <c r="B55" s="878">
        <v>4310862.2957100198</v>
      </c>
      <c r="C55" s="879">
        <v>4431604.6612801403</v>
      </c>
      <c r="D55" s="879">
        <v>4548174.6082947198</v>
      </c>
      <c r="E55" s="879">
        <v>4865432.8089332404</v>
      </c>
      <c r="F55" s="879">
        <v>4833097.1988463802</v>
      </c>
      <c r="G55" s="879">
        <v>4463071.6765639596</v>
      </c>
      <c r="H55" s="879">
        <v>4498713.2228001403</v>
      </c>
      <c r="I55" s="879">
        <v>5058877.2200953895</v>
      </c>
      <c r="J55" s="879">
        <v>5210668.42850581</v>
      </c>
      <c r="K55" s="879">
        <v>5305897.6997535005</v>
      </c>
      <c r="L55" s="879">
        <v>5366550.42149451</v>
      </c>
      <c r="M55" s="879">
        <v>5169087.3289163001</v>
      </c>
      <c r="N55" s="879">
        <v>4954368.2334473301</v>
      </c>
      <c r="O55" s="879">
        <v>5258886.9848466301</v>
      </c>
      <c r="P55" s="879">
        <v>5059443.1486893492</v>
      </c>
      <c r="Q55" s="879">
        <v>4894718.7950302204</v>
      </c>
      <c r="R55" s="879">
        <v>4794991.5372296302</v>
      </c>
      <c r="S55" s="879">
        <v>4812697.2300555296</v>
      </c>
      <c r="T55" s="879">
        <v>4857166.0929939402</v>
      </c>
      <c r="U55" s="879">
        <v>4687783.1132430695</v>
      </c>
      <c r="V55" s="879">
        <v>4267768.5269453498</v>
      </c>
      <c r="W55" s="879">
        <v>4197297.0030910205</v>
      </c>
      <c r="X55" s="879">
        <v>4111325.65749104</v>
      </c>
      <c r="Y55" s="879">
        <v>4133108.3839585599</v>
      </c>
      <c r="Z55" s="879">
        <v>4091900.5025526797</v>
      </c>
      <c r="AA55" s="879">
        <v>3831767.2814746704</v>
      </c>
      <c r="AB55" s="879">
        <v>3699308.2653716295</v>
      </c>
      <c r="AC55" s="879">
        <v>3658646.8149689101</v>
      </c>
      <c r="AD55" s="879">
        <v>3237375.5279676602</v>
      </c>
      <c r="AE55" s="879">
        <v>3589462.9631505702</v>
      </c>
      <c r="AF55" s="879">
        <v>3576284.3284049397</v>
      </c>
      <c r="AG55" s="879">
        <v>3299241.7169798901</v>
      </c>
      <c r="AH55" s="879">
        <v>3445199.3331096298</v>
      </c>
      <c r="AI55" s="879">
        <v>3424755.8741704402</v>
      </c>
      <c r="AJ55" s="879">
        <v>3748066.2526978301</v>
      </c>
      <c r="AK55" s="879">
        <v>3548777.0850824597</v>
      </c>
      <c r="AL55" s="879">
        <v>3480419.1982495296</v>
      </c>
      <c r="AM55" s="879">
        <v>3635398.5534834503</v>
      </c>
      <c r="AN55" s="879">
        <v>4048437.8168649999</v>
      </c>
      <c r="AO55" s="879">
        <v>3130195.1873425497</v>
      </c>
      <c r="AP55" s="879">
        <v>3344304.2685715999</v>
      </c>
      <c r="AQ55" s="879">
        <v>3532430.7905516396</v>
      </c>
      <c r="AR55" s="879">
        <v>4156241.4222971499</v>
      </c>
      <c r="AS55" s="879">
        <v>3764283.5544682201</v>
      </c>
      <c r="AT55" s="879">
        <v>4084944.2917941096</v>
      </c>
      <c r="AU55" s="879">
        <v>4897512.8959151702</v>
      </c>
      <c r="AV55" s="879">
        <v>4472345.0804146007</v>
      </c>
      <c r="AW55" s="879">
        <v>4195048.7447539708</v>
      </c>
      <c r="AX55" s="879">
        <v>4195245.2642134503</v>
      </c>
      <c r="AY55" s="879">
        <v>4118177.5939103803</v>
      </c>
      <c r="AZ55" s="879">
        <v>3898818.3467353201</v>
      </c>
      <c r="BA55" s="879">
        <v>4171929.5600392101</v>
      </c>
      <c r="BB55" s="879">
        <v>4498807.7215913497</v>
      </c>
      <c r="BC55" s="879">
        <v>4461027.7597361393</v>
      </c>
      <c r="BD55" s="879">
        <v>4662578.2543639001</v>
      </c>
      <c r="BE55" s="879">
        <v>4377452.4274398098</v>
      </c>
      <c r="BF55" s="879">
        <v>4316089.1475443803</v>
      </c>
      <c r="BG55" s="879">
        <v>4728816.5187173896</v>
      </c>
      <c r="BH55" s="879">
        <v>4373204.7387540201</v>
      </c>
      <c r="BI55" s="879">
        <v>4307730.8810533695</v>
      </c>
      <c r="BJ55" s="879">
        <v>4080277.0822243001</v>
      </c>
      <c r="BK55" s="879">
        <v>4039661.0954529503</v>
      </c>
      <c r="BL55" s="879">
        <v>3790292.27798774</v>
      </c>
      <c r="BM55" s="879">
        <v>3574419.5172979198</v>
      </c>
      <c r="BN55" s="879">
        <v>3535657.3182646297</v>
      </c>
      <c r="BO55" s="879">
        <v>3971325.4453357202</v>
      </c>
      <c r="BP55" s="879">
        <v>3290434.2989745801</v>
      </c>
      <c r="BQ55" s="879">
        <v>3419151.8865212798</v>
      </c>
      <c r="BR55" s="879">
        <v>3516674.5822650399</v>
      </c>
      <c r="BS55" s="879">
        <v>3355652.5833168901</v>
      </c>
      <c r="BT55" s="879">
        <v>3181971.3474220904</v>
      </c>
      <c r="BU55" s="879">
        <v>2967239.2812053999</v>
      </c>
      <c r="BV55" s="879">
        <v>2820225.0544657698</v>
      </c>
      <c r="BW55" s="879">
        <v>2835300.8026284301</v>
      </c>
      <c r="BX55" s="879">
        <v>2870305.3656626297</v>
      </c>
      <c r="BY55" s="879">
        <v>3271547.58025984</v>
      </c>
      <c r="BZ55" s="879">
        <v>3448910.8397856103</v>
      </c>
      <c r="CA55" s="879">
        <v>3455663.84291822</v>
      </c>
      <c r="CB55" s="879">
        <v>3415096.3451114502</v>
      </c>
      <c r="CC55" s="879">
        <v>3327198.1270927601</v>
      </c>
      <c r="CD55" s="879">
        <v>3173489.2331012604</v>
      </c>
      <c r="CE55" s="879">
        <v>3201938.2536994899</v>
      </c>
      <c r="CF55" s="879">
        <v>3318761.0574356001</v>
      </c>
      <c r="CG55" s="879">
        <v>3064063.44435242</v>
      </c>
      <c r="CH55" s="879">
        <v>2623904.4147710698</v>
      </c>
      <c r="CI55" s="879">
        <v>2609844.9987946502</v>
      </c>
      <c r="CJ55" s="1261"/>
    </row>
    <row r="56" spans="1:88" ht="15.75" customHeight="1">
      <c r="A56" s="931" t="s">
        <v>513</v>
      </c>
      <c r="B56" s="881">
        <v>546097.36949533003</v>
      </c>
      <c r="C56" s="882">
        <v>295596.52158821997</v>
      </c>
      <c r="D56" s="882">
        <v>603790.18085023994</v>
      </c>
      <c r="E56" s="882">
        <v>556236.15892475005</v>
      </c>
      <c r="F56" s="882">
        <v>691085.75451072003</v>
      </c>
      <c r="G56" s="882">
        <v>572228.13180809002</v>
      </c>
      <c r="H56" s="882">
        <v>641692.14425447013</v>
      </c>
      <c r="I56" s="882">
        <v>498718.35456766997</v>
      </c>
      <c r="J56" s="882">
        <v>574174.72196380992</v>
      </c>
      <c r="K56" s="882">
        <v>600339.49411699001</v>
      </c>
      <c r="L56" s="882">
        <v>552496.59524687997</v>
      </c>
      <c r="M56" s="882">
        <v>211265.05796427</v>
      </c>
      <c r="N56" s="882">
        <v>235741.37516603997</v>
      </c>
      <c r="O56" s="882">
        <v>286230.21089237998</v>
      </c>
      <c r="P56" s="882">
        <v>239143.90161614999</v>
      </c>
      <c r="Q56" s="882">
        <v>140543.00723598999</v>
      </c>
      <c r="R56" s="882">
        <v>294611.29236708995</v>
      </c>
      <c r="S56" s="882">
        <v>240915.19027573999</v>
      </c>
      <c r="T56" s="882">
        <v>255288.64217218</v>
      </c>
      <c r="U56" s="882">
        <v>421429.99292046</v>
      </c>
      <c r="V56" s="882">
        <v>391799.18060482002</v>
      </c>
      <c r="W56" s="882">
        <v>1127765.9545611702</v>
      </c>
      <c r="X56" s="882">
        <v>953290.24651592993</v>
      </c>
      <c r="Y56" s="882">
        <v>972375.73415856995</v>
      </c>
      <c r="Z56" s="882">
        <v>928991.35517011001</v>
      </c>
      <c r="AA56" s="882">
        <v>1056623.0681431801</v>
      </c>
      <c r="AB56" s="882">
        <v>905910.58331007999</v>
      </c>
      <c r="AC56" s="882">
        <v>798073.11025873001</v>
      </c>
      <c r="AD56" s="882">
        <v>611600.41773356008</v>
      </c>
      <c r="AE56" s="882">
        <v>965918.42399843992</v>
      </c>
      <c r="AF56" s="882">
        <v>1009119.4046728299</v>
      </c>
      <c r="AG56" s="882">
        <v>980476.55411773</v>
      </c>
      <c r="AH56" s="882">
        <v>1280355.36770932</v>
      </c>
      <c r="AI56" s="882">
        <v>1055669.83919439</v>
      </c>
      <c r="AJ56" s="882">
        <v>1072153.2001265301</v>
      </c>
      <c r="AK56" s="882">
        <v>786437.99588942004</v>
      </c>
      <c r="AL56" s="882">
        <v>766661.84299719997</v>
      </c>
      <c r="AM56" s="882">
        <v>674001.19605015998</v>
      </c>
      <c r="AN56" s="882">
        <v>672775.53157284996</v>
      </c>
      <c r="AO56" s="882">
        <v>518882.6245331</v>
      </c>
      <c r="AP56" s="882">
        <v>730700.99025253998</v>
      </c>
      <c r="AQ56" s="882">
        <v>767602.05043250998</v>
      </c>
      <c r="AR56" s="882">
        <v>902304.7394505</v>
      </c>
      <c r="AS56" s="882">
        <v>938990.72936</v>
      </c>
      <c r="AT56" s="882">
        <v>1031697.3262931601</v>
      </c>
      <c r="AU56" s="882">
        <v>1141495.65224298</v>
      </c>
      <c r="AV56" s="882">
        <v>1357269.94770209</v>
      </c>
      <c r="AW56" s="882">
        <v>928895.34468255006</v>
      </c>
      <c r="AX56" s="882">
        <v>919776.50769618002</v>
      </c>
      <c r="AY56" s="882">
        <v>886628.42620466999</v>
      </c>
      <c r="AZ56" s="882">
        <v>963215.8815321899</v>
      </c>
      <c r="BA56" s="882">
        <v>971913.55208418006</v>
      </c>
      <c r="BB56" s="882">
        <v>1183477.35147683</v>
      </c>
      <c r="BC56" s="882">
        <v>793741.58389096998</v>
      </c>
      <c r="BD56" s="882">
        <v>886803.44622073998</v>
      </c>
      <c r="BE56" s="882">
        <v>867317.77522821992</v>
      </c>
      <c r="BF56" s="882">
        <v>832715.95308650006</v>
      </c>
      <c r="BG56" s="882">
        <v>719573.41258071992</v>
      </c>
      <c r="BH56" s="882">
        <v>659203.55724379001</v>
      </c>
      <c r="BI56" s="882">
        <v>545520.21668475005</v>
      </c>
      <c r="BJ56" s="882">
        <v>520723.84513359005</v>
      </c>
      <c r="BK56" s="882">
        <v>452845.41405898001</v>
      </c>
      <c r="BL56" s="882">
        <v>483830.30797517998</v>
      </c>
      <c r="BM56" s="882">
        <v>485480.96211415995</v>
      </c>
      <c r="BN56" s="882">
        <v>568801.21592553006</v>
      </c>
      <c r="BO56" s="882">
        <v>535426.93333013996</v>
      </c>
      <c r="BP56" s="882">
        <v>514562.78546912002</v>
      </c>
      <c r="BQ56" s="882">
        <v>504455.65581847</v>
      </c>
      <c r="BR56" s="882">
        <v>515621.64102099999</v>
      </c>
      <c r="BS56" s="882">
        <v>387983.32709406002</v>
      </c>
      <c r="BT56" s="882">
        <v>514071.58207342</v>
      </c>
      <c r="BU56" s="882">
        <v>256941.60345684001</v>
      </c>
      <c r="BV56" s="882">
        <v>249814.16989982998</v>
      </c>
      <c r="BW56" s="882">
        <v>240975.64218706</v>
      </c>
      <c r="BX56" s="882">
        <v>280433.92046721996</v>
      </c>
      <c r="BY56" s="882">
        <v>269438.67077910999</v>
      </c>
      <c r="BZ56" s="882">
        <v>298506.25923343998</v>
      </c>
      <c r="CA56" s="882">
        <v>428592.34236596001</v>
      </c>
      <c r="CB56" s="882">
        <v>361607.00732071995</v>
      </c>
      <c r="CC56" s="882">
        <v>256547.35005645998</v>
      </c>
      <c r="CD56" s="882">
        <v>230600.13791664</v>
      </c>
      <c r="CE56" s="882">
        <v>215460.15368613001</v>
      </c>
      <c r="CF56" s="882">
        <v>242951.67767301999</v>
      </c>
      <c r="CG56" s="882">
        <v>304246.13479489001</v>
      </c>
      <c r="CH56" s="882">
        <v>319221.13705768</v>
      </c>
      <c r="CI56" s="882">
        <v>265040.23687860003</v>
      </c>
      <c r="CJ56" s="1261"/>
    </row>
    <row r="57" spans="1:88" ht="15.75" customHeight="1">
      <c r="A57" s="931" t="s">
        <v>514</v>
      </c>
      <c r="B57" s="881">
        <v>149233.50334425</v>
      </c>
      <c r="C57" s="882">
        <v>200037.01327601998</v>
      </c>
      <c r="D57" s="882">
        <v>159800.36795023002</v>
      </c>
      <c r="E57" s="882">
        <v>186596.1649115</v>
      </c>
      <c r="F57" s="882">
        <v>197904.98383319</v>
      </c>
      <c r="G57" s="882">
        <v>184145.17236579998</v>
      </c>
      <c r="H57" s="882">
        <v>12682.55780565</v>
      </c>
      <c r="I57" s="882">
        <v>58418.844274160001</v>
      </c>
      <c r="J57" s="882">
        <v>55782.158760300001</v>
      </c>
      <c r="K57" s="882">
        <v>46891.25628034</v>
      </c>
      <c r="L57" s="882">
        <v>82930.815463369989</v>
      </c>
      <c r="M57" s="882">
        <v>27102.222027020001</v>
      </c>
      <c r="N57" s="882">
        <v>84738.474125020002</v>
      </c>
      <c r="O57" s="882">
        <v>119058.95174434</v>
      </c>
      <c r="P57" s="882">
        <v>168351.59379928</v>
      </c>
      <c r="Q57" s="882">
        <v>246186.69717502</v>
      </c>
      <c r="R57" s="882">
        <v>234298.90871413</v>
      </c>
      <c r="S57" s="882">
        <v>145338.66799742001</v>
      </c>
      <c r="T57" s="882">
        <v>14133.100882370001</v>
      </c>
      <c r="U57" s="882">
        <v>101162.90765667</v>
      </c>
      <c r="V57" s="882">
        <v>171078.07977801998</v>
      </c>
      <c r="W57" s="882">
        <v>160201.19794044</v>
      </c>
      <c r="X57" s="882">
        <v>91191.456315160001</v>
      </c>
      <c r="Y57" s="882">
        <v>32061.844121090002</v>
      </c>
      <c r="Z57" s="882">
        <v>130268.6493551</v>
      </c>
      <c r="AA57" s="882">
        <v>26841.298457189998</v>
      </c>
      <c r="AB57" s="882">
        <v>25819.691811159999</v>
      </c>
      <c r="AC57" s="882">
        <v>103716.05443463</v>
      </c>
      <c r="AD57" s="882">
        <v>28627.077317619998</v>
      </c>
      <c r="AE57" s="882">
        <v>149370.70491117</v>
      </c>
      <c r="AF57" s="882">
        <v>20770.092661750001</v>
      </c>
      <c r="AG57" s="882">
        <v>55452.249484</v>
      </c>
      <c r="AH57" s="882">
        <v>13534.85019535</v>
      </c>
      <c r="AI57" s="882">
        <v>130410.58043539</v>
      </c>
      <c r="AJ57" s="882">
        <v>197665.29891231999</v>
      </c>
      <c r="AK57" s="882">
        <v>14908.711538559999</v>
      </c>
      <c r="AL57" s="882">
        <v>21062.98589503</v>
      </c>
      <c r="AM57" s="882">
        <v>66147.24769289</v>
      </c>
      <c r="AN57" s="882">
        <v>11076.44632947</v>
      </c>
      <c r="AO57" s="882">
        <v>24154.28839849</v>
      </c>
      <c r="AP57" s="882">
        <v>65925.929554789996</v>
      </c>
      <c r="AQ57" s="882">
        <v>78478.950756420003</v>
      </c>
      <c r="AR57" s="882">
        <v>10167.19479768</v>
      </c>
      <c r="AS57" s="882">
        <v>46082.231989650005</v>
      </c>
      <c r="AT57" s="882">
        <v>33264.089725209997</v>
      </c>
      <c r="AU57" s="882">
        <v>5371.3381364099996</v>
      </c>
      <c r="AV57" s="882">
        <v>77502.269416659998</v>
      </c>
      <c r="AW57" s="882">
        <v>28619.67957131</v>
      </c>
      <c r="AX57" s="882">
        <v>45108.145755519996</v>
      </c>
      <c r="AY57" s="882">
        <v>71678.037789960013</v>
      </c>
      <c r="AZ57" s="882">
        <v>70081.196835030001</v>
      </c>
      <c r="BA57" s="882">
        <v>215656.49368471</v>
      </c>
      <c r="BB57" s="882">
        <v>65251.249264400001</v>
      </c>
      <c r="BC57" s="882">
        <v>156478.86248889999</v>
      </c>
      <c r="BD57" s="882">
        <v>24745.898130609999</v>
      </c>
      <c r="BE57" s="882">
        <v>39420.992672169996</v>
      </c>
      <c r="BF57" s="882">
        <v>20801.990782230001</v>
      </c>
      <c r="BG57" s="882">
        <v>59562.54020679</v>
      </c>
      <c r="BH57" s="882">
        <v>128006.94237875</v>
      </c>
      <c r="BI57" s="882">
        <v>190089.85067544002</v>
      </c>
      <c r="BJ57" s="882">
        <v>31539.27056284</v>
      </c>
      <c r="BK57" s="882">
        <v>19100.129696110002</v>
      </c>
      <c r="BL57" s="882">
        <v>19077.151062380002</v>
      </c>
      <c r="BM57" s="882">
        <v>146803.20314987001</v>
      </c>
      <c r="BN57" s="882">
        <v>59604.192884110002</v>
      </c>
      <c r="BO57" s="882">
        <v>112337.34321319</v>
      </c>
      <c r="BP57" s="882">
        <v>101729.59009728</v>
      </c>
      <c r="BQ57" s="882">
        <v>153391.79901493</v>
      </c>
      <c r="BR57" s="882">
        <v>204941.49885102999</v>
      </c>
      <c r="BS57" s="882">
        <v>242503.7551329</v>
      </c>
      <c r="BT57" s="882">
        <v>111470.95058678999</v>
      </c>
      <c r="BU57" s="882">
        <v>307248.81827382999</v>
      </c>
      <c r="BV57" s="882">
        <v>286327.35143213003</v>
      </c>
      <c r="BW57" s="882">
        <v>211302.26657561999</v>
      </c>
      <c r="BX57" s="882">
        <v>42668.359582190002</v>
      </c>
      <c r="BY57" s="882">
        <v>179492.75797621999</v>
      </c>
      <c r="BZ57" s="882">
        <v>110590.62493291001</v>
      </c>
      <c r="CA57" s="882">
        <v>61647.126896220005</v>
      </c>
      <c r="CB57" s="882">
        <v>79754.986130070014</v>
      </c>
      <c r="CC57" s="882">
        <v>192102.86237779001</v>
      </c>
      <c r="CD57" s="882">
        <v>201734.69769315</v>
      </c>
      <c r="CE57" s="882">
        <v>363512.30716862</v>
      </c>
      <c r="CF57" s="882">
        <v>422652.2936342</v>
      </c>
      <c r="CG57" s="882">
        <v>489291.51719333004</v>
      </c>
      <c r="CH57" s="882">
        <v>399078.75870110997</v>
      </c>
      <c r="CI57" s="882">
        <v>430212.02232573001</v>
      </c>
      <c r="CJ57" s="1261"/>
    </row>
    <row r="58" spans="1:88" ht="15.75" customHeight="1">
      <c r="A58" s="931" t="s">
        <v>515</v>
      </c>
      <c r="B58" s="881">
        <v>106.53225923000001</v>
      </c>
      <c r="C58" s="882">
        <v>81.174097979999999</v>
      </c>
      <c r="D58" s="882">
        <v>89.489807580000004</v>
      </c>
      <c r="E58" s="882">
        <v>60.928645170000003</v>
      </c>
      <c r="F58" s="882">
        <v>84.35655131</v>
      </c>
      <c r="G58" s="882">
        <v>107.9492717</v>
      </c>
      <c r="H58" s="882">
        <v>120.40533795</v>
      </c>
      <c r="I58" s="882">
        <v>115.06408479000001</v>
      </c>
      <c r="J58" s="882">
        <v>114.31604454000001</v>
      </c>
      <c r="K58" s="882">
        <v>130.15128562000001</v>
      </c>
      <c r="L58" s="882">
        <v>140.18833609000001</v>
      </c>
      <c r="M58" s="882">
        <v>143.97833536000002</v>
      </c>
      <c r="N58" s="882">
        <v>141.95875197000001</v>
      </c>
      <c r="O58" s="882">
        <v>140.94573899000002</v>
      </c>
      <c r="P58" s="882">
        <v>92.916333199999997</v>
      </c>
      <c r="Q58" s="882">
        <v>102.31394843000001</v>
      </c>
      <c r="R58" s="882">
        <v>124.83615325</v>
      </c>
      <c r="S58" s="882">
        <v>124.83615325</v>
      </c>
      <c r="T58" s="882">
        <v>123.76449325</v>
      </c>
      <c r="U58" s="882">
        <v>123.73024325</v>
      </c>
      <c r="V58" s="882">
        <v>123.72399325000001</v>
      </c>
      <c r="W58" s="882">
        <v>149.33498040000001</v>
      </c>
      <c r="X58" s="882">
        <v>145.95437040000002</v>
      </c>
      <c r="Y58" s="882">
        <v>113.39630835</v>
      </c>
      <c r="Z58" s="882">
        <v>94.9118371</v>
      </c>
      <c r="AA58" s="882">
        <v>93.894082099999991</v>
      </c>
      <c r="AB58" s="882">
        <v>99.481025680000002</v>
      </c>
      <c r="AC58" s="882">
        <v>118.68718215999999</v>
      </c>
      <c r="AD58" s="882">
        <v>96.987342549999994</v>
      </c>
      <c r="AE58" s="882">
        <v>192.94610768000001</v>
      </c>
      <c r="AF58" s="882">
        <v>174.59079518000001</v>
      </c>
      <c r="AG58" s="882">
        <v>175.90437358000003</v>
      </c>
      <c r="AH58" s="882">
        <v>175.90437358000003</v>
      </c>
      <c r="AI58" s="882">
        <v>180.62278683000002</v>
      </c>
      <c r="AJ58" s="882">
        <v>176.33141308</v>
      </c>
      <c r="AK58" s="882">
        <v>174.66709718000001</v>
      </c>
      <c r="AL58" s="882">
        <v>168.45256718000002</v>
      </c>
      <c r="AM58" s="882">
        <v>1803.79383441</v>
      </c>
      <c r="AN58" s="882">
        <v>182.70270800999998</v>
      </c>
      <c r="AO58" s="882">
        <v>147.62358786000001</v>
      </c>
      <c r="AP58" s="882">
        <v>141.78158381</v>
      </c>
      <c r="AQ58" s="882">
        <v>140.78118381000002</v>
      </c>
      <c r="AR58" s="882">
        <v>140.78118381000002</v>
      </c>
      <c r="AS58" s="882">
        <v>142.08853096000001</v>
      </c>
      <c r="AT58" s="882">
        <v>130.00253096</v>
      </c>
      <c r="AU58" s="882">
        <v>130.00253096</v>
      </c>
      <c r="AV58" s="882">
        <v>130.10221221</v>
      </c>
      <c r="AW58" s="882">
        <v>129.53619345999999</v>
      </c>
      <c r="AX58" s="882">
        <v>297.93569345999998</v>
      </c>
      <c r="AY58" s="882">
        <v>129.53569346</v>
      </c>
      <c r="AZ58" s="882">
        <v>129.51519346000001</v>
      </c>
      <c r="BA58" s="882">
        <v>89.967700659999991</v>
      </c>
      <c r="BB58" s="882">
        <v>79.266651940000003</v>
      </c>
      <c r="BC58" s="882">
        <v>79.266120689999994</v>
      </c>
      <c r="BD58" s="882">
        <v>76.195099439999993</v>
      </c>
      <c r="BE58" s="882">
        <v>89.481790579999995</v>
      </c>
      <c r="BF58" s="882">
        <v>73.709059330000002</v>
      </c>
      <c r="BG58" s="882">
        <v>73.708946830000002</v>
      </c>
      <c r="BH58" s="882">
        <v>73.552696830000002</v>
      </c>
      <c r="BI58" s="882">
        <v>73.49269683</v>
      </c>
      <c r="BJ58" s="882">
        <v>73.49267433</v>
      </c>
      <c r="BK58" s="882">
        <v>73.262986830000003</v>
      </c>
      <c r="BL58" s="882">
        <v>73.199828440000005</v>
      </c>
      <c r="BM58" s="882">
        <v>73.168578440000005</v>
      </c>
      <c r="BN58" s="882">
        <v>73.168578440000005</v>
      </c>
      <c r="BO58" s="882">
        <v>62.061856399999996</v>
      </c>
      <c r="BP58" s="882">
        <v>50.124423399999998</v>
      </c>
      <c r="BQ58" s="882">
        <v>41.324347340000003</v>
      </c>
      <c r="BR58" s="882">
        <v>41.293097340000003</v>
      </c>
      <c r="BS58" s="882">
        <v>41.140471700000006</v>
      </c>
      <c r="BT58" s="882">
        <v>41.140471700000006</v>
      </c>
      <c r="BU58" s="882">
        <v>41.140471700000006</v>
      </c>
      <c r="BV58" s="882">
        <v>41.140471700000006</v>
      </c>
      <c r="BW58" s="882">
        <v>41.140471700000006</v>
      </c>
      <c r="BX58" s="882">
        <v>36.967582549999996</v>
      </c>
      <c r="BY58" s="882">
        <v>36.967582549999996</v>
      </c>
      <c r="BZ58" s="882">
        <v>36.90664537</v>
      </c>
      <c r="CA58" s="882">
        <v>36.90664537</v>
      </c>
      <c r="CB58" s="882">
        <v>36.905895369999996</v>
      </c>
      <c r="CC58" s="882">
        <v>36.905895369999996</v>
      </c>
      <c r="CD58" s="882">
        <v>36.905895369999996</v>
      </c>
      <c r="CE58" s="882">
        <v>36.905895369999996</v>
      </c>
      <c r="CF58" s="882">
        <v>36.905895369999996</v>
      </c>
      <c r="CG58" s="882">
        <v>36.90579537</v>
      </c>
      <c r="CH58" s="882">
        <v>36.90579537</v>
      </c>
      <c r="CI58" s="882">
        <v>36.160508590000006</v>
      </c>
      <c r="CJ58" s="1261"/>
    </row>
    <row r="59" spans="1:88" ht="15.75" customHeight="1">
      <c r="A59" s="931" t="s">
        <v>698</v>
      </c>
      <c r="B59" s="881">
        <v>3143.90340242</v>
      </c>
      <c r="C59" s="882">
        <v>3215.6018686999996</v>
      </c>
      <c r="D59" s="882">
        <v>2042.81900907</v>
      </c>
      <c r="E59" s="882">
        <v>2067.7696506699999</v>
      </c>
      <c r="F59" s="882">
        <v>2464.4483469499996</v>
      </c>
      <c r="G59" s="882">
        <v>2385.7432882500002</v>
      </c>
      <c r="H59" s="882">
        <v>2569.07224447</v>
      </c>
      <c r="I59" s="882">
        <v>1969.69240676</v>
      </c>
      <c r="J59" s="882">
        <v>1956.0813230699998</v>
      </c>
      <c r="K59" s="882">
        <v>1971.7403447300001</v>
      </c>
      <c r="L59" s="882">
        <v>1918.09683296</v>
      </c>
      <c r="M59" s="882">
        <v>2038.44628599</v>
      </c>
      <c r="N59" s="882">
        <v>2209.2768842800001</v>
      </c>
      <c r="O59" s="882">
        <v>2094.0160907300001</v>
      </c>
      <c r="P59" s="882">
        <v>1827.1929779500001</v>
      </c>
      <c r="Q59" s="882">
        <v>2061.43753896</v>
      </c>
      <c r="R59" s="882">
        <v>3102.8519916799996</v>
      </c>
      <c r="S59" s="882">
        <v>1719.78955277</v>
      </c>
      <c r="T59" s="882">
        <v>2319.6736330399999</v>
      </c>
      <c r="U59" s="882">
        <v>2533.7662236199999</v>
      </c>
      <c r="V59" s="882">
        <v>1809.4021109400001</v>
      </c>
      <c r="W59" s="882">
        <v>2041.3501091600001</v>
      </c>
      <c r="X59" s="882">
        <v>2032.3431481700002</v>
      </c>
      <c r="Y59" s="882">
        <v>1824.4361182999999</v>
      </c>
      <c r="Z59" s="882">
        <v>1771.754584</v>
      </c>
      <c r="AA59" s="882">
        <v>1291.79484512</v>
      </c>
      <c r="AB59" s="882">
        <v>1122.9756243299998</v>
      </c>
      <c r="AC59" s="882">
        <v>1875.3902024900001</v>
      </c>
      <c r="AD59" s="882">
        <v>1985.90222496</v>
      </c>
      <c r="AE59" s="882">
        <v>1764.74598672</v>
      </c>
      <c r="AF59" s="882">
        <v>1678.6575107399999</v>
      </c>
      <c r="AG59" s="882">
        <v>2787.44440545</v>
      </c>
      <c r="AH59" s="882">
        <v>3934.5463566500002</v>
      </c>
      <c r="AI59" s="882">
        <v>20592.703609700002</v>
      </c>
      <c r="AJ59" s="882">
        <v>4305.8560048999998</v>
      </c>
      <c r="AK59" s="882">
        <v>2832.04231648</v>
      </c>
      <c r="AL59" s="882">
        <v>72.369641010000009</v>
      </c>
      <c r="AM59" s="882">
        <v>83.942894269999996</v>
      </c>
      <c r="AN59" s="882">
        <v>3033.3084247100001</v>
      </c>
      <c r="AO59" s="882">
        <v>1562.2861727</v>
      </c>
      <c r="AP59" s="882">
        <v>1308.31120979</v>
      </c>
      <c r="AQ59" s="882">
        <v>1377.1486629799999</v>
      </c>
      <c r="AR59" s="882">
        <v>1642.61257843</v>
      </c>
      <c r="AS59" s="882">
        <v>1587.9016692600001</v>
      </c>
      <c r="AT59" s="882">
        <v>1237.1036427500001</v>
      </c>
      <c r="AU59" s="882">
        <v>1724.6320219700001</v>
      </c>
      <c r="AV59" s="882">
        <v>1208.5052199000002</v>
      </c>
      <c r="AW59" s="882">
        <v>1288.6118687400001</v>
      </c>
      <c r="AX59" s="882">
        <v>2182.1960286100002</v>
      </c>
      <c r="AY59" s="882">
        <v>1665.8228433100001</v>
      </c>
      <c r="AZ59" s="882">
        <v>1212.3653406199999</v>
      </c>
      <c r="BA59" s="882">
        <v>1709.33911283</v>
      </c>
      <c r="BB59" s="882">
        <v>238.08918711999999</v>
      </c>
      <c r="BC59" s="882">
        <v>279.05102085999999</v>
      </c>
      <c r="BD59" s="882">
        <v>409.03840332999999</v>
      </c>
      <c r="BE59" s="882">
        <v>731.54335222999998</v>
      </c>
      <c r="BF59" s="882">
        <v>349.92959316000002</v>
      </c>
      <c r="BG59" s="882">
        <v>1172.9879710499999</v>
      </c>
      <c r="BH59" s="882">
        <v>139.89566396000001</v>
      </c>
      <c r="BI59" s="882">
        <v>51.1</v>
      </c>
      <c r="BJ59" s="882">
        <v>3</v>
      </c>
      <c r="BK59" s="882">
        <v>0</v>
      </c>
      <c r="BL59" s="882">
        <v>66.5</v>
      </c>
      <c r="BM59" s="882">
        <v>0</v>
      </c>
      <c r="BN59" s="882">
        <v>0</v>
      </c>
      <c r="BO59" s="882">
        <v>0</v>
      </c>
      <c r="BP59" s="882">
        <v>6</v>
      </c>
      <c r="BQ59" s="882">
        <v>1.19136986</v>
      </c>
      <c r="BR59" s="882">
        <v>0</v>
      </c>
      <c r="BS59" s="882">
        <v>0</v>
      </c>
      <c r="BT59" s="882">
        <v>0</v>
      </c>
      <c r="BU59" s="882">
        <v>7822.5103755</v>
      </c>
      <c r="BV59" s="882">
        <v>8543.1855852999997</v>
      </c>
      <c r="BW59" s="882">
        <v>10484.781443989999</v>
      </c>
      <c r="BX59" s="882">
        <v>60674.430570509998</v>
      </c>
      <c r="BY59" s="882">
        <v>8288.9222425099997</v>
      </c>
      <c r="BZ59" s="882">
        <v>6842.6012288100001</v>
      </c>
      <c r="CA59" s="882">
        <v>7828.4062711399993</v>
      </c>
      <c r="CB59" s="882">
        <v>6253.3302656599999</v>
      </c>
      <c r="CC59" s="882">
        <v>6252.6687368899993</v>
      </c>
      <c r="CD59" s="882">
        <v>5660.93263484</v>
      </c>
      <c r="CE59" s="882">
        <v>5584.23627115</v>
      </c>
      <c r="CF59" s="882">
        <v>6553.7658845100004</v>
      </c>
      <c r="CG59" s="882">
        <v>6517.8299146899999</v>
      </c>
      <c r="CH59" s="882">
        <v>6802.9370585200004</v>
      </c>
      <c r="CI59" s="882">
        <v>7214.1405085100005</v>
      </c>
      <c r="CJ59" s="1261"/>
    </row>
    <row r="60" spans="1:88" ht="15.75" customHeight="1">
      <c r="A60" s="931" t="s">
        <v>516</v>
      </c>
      <c r="B60" s="878"/>
      <c r="C60" s="879"/>
      <c r="D60" s="879"/>
      <c r="E60" s="879"/>
      <c r="F60" s="879"/>
      <c r="G60" s="879"/>
      <c r="H60" s="879"/>
      <c r="I60" s="879"/>
      <c r="J60" s="879"/>
      <c r="K60" s="879"/>
      <c r="L60" s="879"/>
      <c r="M60" s="879"/>
      <c r="N60" s="879"/>
      <c r="O60" s="879"/>
      <c r="P60" s="879"/>
      <c r="Q60" s="879"/>
      <c r="R60" s="879"/>
      <c r="S60" s="879"/>
      <c r="T60" s="879"/>
      <c r="U60" s="879"/>
      <c r="V60" s="879"/>
      <c r="W60" s="879"/>
      <c r="X60" s="879"/>
      <c r="Y60" s="879"/>
      <c r="Z60" s="879"/>
      <c r="AA60" s="879"/>
      <c r="AB60" s="879"/>
      <c r="AC60" s="879"/>
      <c r="AD60" s="879"/>
      <c r="AE60" s="879"/>
      <c r="AF60" s="879"/>
      <c r="AG60" s="879"/>
      <c r="AH60" s="879"/>
      <c r="AI60" s="879"/>
      <c r="AJ60" s="879"/>
      <c r="AK60" s="879"/>
      <c r="AL60" s="879"/>
      <c r="AM60" s="879"/>
      <c r="AN60" s="879"/>
      <c r="AO60" s="879"/>
      <c r="AP60" s="879"/>
      <c r="AQ60" s="879"/>
      <c r="AR60" s="879"/>
      <c r="AS60" s="879"/>
      <c r="AT60" s="879"/>
      <c r="AU60" s="879"/>
      <c r="AV60" s="879"/>
      <c r="AW60" s="879"/>
      <c r="AX60" s="879"/>
      <c r="AY60" s="879"/>
      <c r="AZ60" s="879"/>
      <c r="BA60" s="879"/>
      <c r="BB60" s="879"/>
      <c r="BC60" s="879">
        <v>417800.75827530003</v>
      </c>
      <c r="BD60" s="879">
        <v>402922.16473234002</v>
      </c>
      <c r="BE60" s="879">
        <v>335743.82222268998</v>
      </c>
      <c r="BF60" s="879">
        <v>367130.39491835999</v>
      </c>
      <c r="BG60" s="879">
        <v>290370.88224766997</v>
      </c>
      <c r="BH60" s="879">
        <v>284797.36638850003</v>
      </c>
      <c r="BI60" s="879">
        <v>633129.42794174002</v>
      </c>
      <c r="BJ60" s="879">
        <v>635305.24226098997</v>
      </c>
      <c r="BK60" s="879">
        <v>659184.24711694999</v>
      </c>
      <c r="BL60" s="879">
        <v>700592.55160065007</v>
      </c>
      <c r="BM60" s="879">
        <v>697564.60671859002</v>
      </c>
      <c r="BN60" s="879">
        <v>699785.98955168994</v>
      </c>
      <c r="BO60" s="879">
        <v>719283.47190016008</v>
      </c>
      <c r="BP60" s="879">
        <v>708641.51834273001</v>
      </c>
      <c r="BQ60" s="879">
        <v>789529.10537993989</v>
      </c>
      <c r="BR60" s="879">
        <v>734863.95506745996</v>
      </c>
      <c r="BS60" s="879">
        <v>757580.19954136002</v>
      </c>
      <c r="BT60" s="879">
        <v>648377.74378302007</v>
      </c>
      <c r="BU60" s="879">
        <v>564475.71027257992</v>
      </c>
      <c r="BV60" s="879">
        <v>614990.62029613997</v>
      </c>
      <c r="BW60" s="879">
        <v>578332.65844656993</v>
      </c>
      <c r="BX60" s="879">
        <v>589883.79759713996</v>
      </c>
      <c r="BY60" s="879">
        <v>567035.03022660001</v>
      </c>
      <c r="BZ60" s="879">
        <v>545522.39594659</v>
      </c>
      <c r="CA60" s="879">
        <v>626199.7980823199</v>
      </c>
      <c r="CB60" s="879">
        <v>648173.90209005005</v>
      </c>
      <c r="CC60" s="879">
        <v>706804.41703018988</v>
      </c>
      <c r="CD60" s="879">
        <v>562514.94950019999</v>
      </c>
      <c r="CE60" s="879">
        <v>522518.75879852002</v>
      </c>
      <c r="CF60" s="879">
        <v>470174.79221419001</v>
      </c>
      <c r="CG60" s="879">
        <v>242544.48066307997</v>
      </c>
      <c r="CH60" s="879">
        <v>227786.63236270999</v>
      </c>
      <c r="CI60" s="879">
        <v>210326.2685911</v>
      </c>
      <c r="CJ60" s="1261"/>
    </row>
    <row r="61" spans="1:88" ht="15.75" customHeight="1">
      <c r="A61" s="930" t="s">
        <v>517</v>
      </c>
      <c r="B61" s="878">
        <v>3612280.9872087901</v>
      </c>
      <c r="C61" s="879">
        <v>3932674.3504492203</v>
      </c>
      <c r="D61" s="879">
        <v>3782451.7506776</v>
      </c>
      <c r="E61" s="879">
        <v>4120471.7868011501</v>
      </c>
      <c r="F61" s="879">
        <v>3941557.6556042098</v>
      </c>
      <c r="G61" s="879">
        <v>3704204.6798301199</v>
      </c>
      <c r="H61" s="879">
        <v>3841649.0431575999</v>
      </c>
      <c r="I61" s="879">
        <v>4499655.2647620095</v>
      </c>
      <c r="J61" s="879">
        <v>4578641.1504140897</v>
      </c>
      <c r="K61" s="879">
        <v>4656565.0577258207</v>
      </c>
      <c r="L61" s="879">
        <v>4729064.7256152099</v>
      </c>
      <c r="M61" s="879">
        <v>4928537.6243036604</v>
      </c>
      <c r="N61" s="879">
        <v>4631537.1485200198</v>
      </c>
      <c r="O61" s="879">
        <v>4851362.8603801904</v>
      </c>
      <c r="P61" s="879">
        <v>4650027.5439627692</v>
      </c>
      <c r="Q61" s="879">
        <v>4505825.33913182</v>
      </c>
      <c r="R61" s="879">
        <v>4262853.6480034804</v>
      </c>
      <c r="S61" s="879">
        <v>4424598.7460763492</v>
      </c>
      <c r="T61" s="879">
        <v>4585300.9118130999</v>
      </c>
      <c r="U61" s="879">
        <v>4162532.7161990697</v>
      </c>
      <c r="V61" s="879">
        <v>3702958.1404583198</v>
      </c>
      <c r="W61" s="879">
        <v>2907139.1654998502</v>
      </c>
      <c r="X61" s="879">
        <v>3064665.65714138</v>
      </c>
      <c r="Y61" s="879">
        <v>3126732.9732522499</v>
      </c>
      <c r="Z61" s="879">
        <v>3030773.8316063699</v>
      </c>
      <c r="AA61" s="879">
        <v>2746917.2259470802</v>
      </c>
      <c r="AB61" s="879">
        <v>2766355.5336003797</v>
      </c>
      <c r="AC61" s="879">
        <v>2754863.5728909001</v>
      </c>
      <c r="AD61" s="879">
        <v>2595065.14334897</v>
      </c>
      <c r="AE61" s="879">
        <v>2472216.1421465599</v>
      </c>
      <c r="AF61" s="879">
        <v>2544541.5827644398</v>
      </c>
      <c r="AG61" s="879">
        <v>2260349.5645991298</v>
      </c>
      <c r="AH61" s="879">
        <v>2147198.6644747299</v>
      </c>
      <c r="AI61" s="879">
        <v>2217902.1281441301</v>
      </c>
      <c r="AJ61" s="879">
        <v>2473765.5662409998</v>
      </c>
      <c r="AK61" s="879">
        <v>2744423.6682408196</v>
      </c>
      <c r="AL61" s="879">
        <v>2692453.5471491097</v>
      </c>
      <c r="AM61" s="879">
        <v>2893362.3730117204</v>
      </c>
      <c r="AN61" s="879">
        <v>3361369.8278299598</v>
      </c>
      <c r="AO61" s="879">
        <v>2585448.3646503999</v>
      </c>
      <c r="AP61" s="879">
        <v>2546227.2559706699</v>
      </c>
      <c r="AQ61" s="879">
        <v>2684831.8595159198</v>
      </c>
      <c r="AR61" s="879">
        <v>3241986.09428673</v>
      </c>
      <c r="AS61" s="879">
        <v>2777480.6029183501</v>
      </c>
      <c r="AT61" s="879">
        <v>3018615.7696020296</v>
      </c>
      <c r="AU61" s="879">
        <v>3748791.2709828499</v>
      </c>
      <c r="AV61" s="879">
        <v>3036234.2558637401</v>
      </c>
      <c r="AW61" s="879">
        <v>3236115.5724379104</v>
      </c>
      <c r="AX61" s="879">
        <v>3227880.4790396802</v>
      </c>
      <c r="AY61" s="879">
        <v>3158075.77137898</v>
      </c>
      <c r="AZ61" s="879">
        <v>2864179.38783402</v>
      </c>
      <c r="BA61" s="879">
        <v>2982560.20745683</v>
      </c>
      <c r="BB61" s="879">
        <v>3249761.7650110601</v>
      </c>
      <c r="BC61" s="879">
        <v>3092648.2379394197</v>
      </c>
      <c r="BD61" s="879">
        <v>3347621.5117774401</v>
      </c>
      <c r="BE61" s="879">
        <v>3134148.8121739198</v>
      </c>
      <c r="BF61" s="879">
        <v>3095017.1701047998</v>
      </c>
      <c r="BG61" s="879">
        <v>3658062.98676433</v>
      </c>
      <c r="BH61" s="879">
        <v>3300983.4243821898</v>
      </c>
      <c r="BI61" s="879">
        <v>2938866.79305461</v>
      </c>
      <c r="BJ61" s="879">
        <v>2892632.2315925499</v>
      </c>
      <c r="BK61" s="879">
        <v>2908458.0415940802</v>
      </c>
      <c r="BL61" s="879">
        <v>2586652.5675210897</v>
      </c>
      <c r="BM61" s="879">
        <v>2244497.57673686</v>
      </c>
      <c r="BN61" s="879">
        <v>2207392.7513248599</v>
      </c>
      <c r="BO61" s="879">
        <v>2604215.6350358301</v>
      </c>
      <c r="BP61" s="879">
        <v>1965444.2806420501</v>
      </c>
      <c r="BQ61" s="879">
        <v>1971732.8105907401</v>
      </c>
      <c r="BR61" s="879">
        <v>2061206.19422821</v>
      </c>
      <c r="BS61" s="879">
        <v>1967544.16107687</v>
      </c>
      <c r="BT61" s="879">
        <v>1908009.93050716</v>
      </c>
      <c r="BU61" s="879">
        <v>1830709.49835495</v>
      </c>
      <c r="BV61" s="879">
        <v>1660508.5867806699</v>
      </c>
      <c r="BW61" s="879">
        <v>1794164.3135034901</v>
      </c>
      <c r="BX61" s="879">
        <v>1896607.88986302</v>
      </c>
      <c r="BY61" s="879">
        <v>2247255.2314528502</v>
      </c>
      <c r="BZ61" s="879">
        <v>2487412.0517984903</v>
      </c>
      <c r="CA61" s="879">
        <v>2331359.2626572098</v>
      </c>
      <c r="CB61" s="879">
        <v>2319270.2134095803</v>
      </c>
      <c r="CC61" s="879">
        <v>2165453.92299606</v>
      </c>
      <c r="CD61" s="879">
        <v>2172941.6094610603</v>
      </c>
      <c r="CE61" s="879">
        <v>2094825.8918796999</v>
      </c>
      <c r="CF61" s="879">
        <v>2176391.6221343102</v>
      </c>
      <c r="CG61" s="879">
        <v>2021426.5759910601</v>
      </c>
      <c r="CH61" s="879">
        <v>1670978.0437956799</v>
      </c>
      <c r="CI61" s="879">
        <v>1697016.1699821202</v>
      </c>
      <c r="CJ61" s="1261"/>
    </row>
    <row r="62" spans="1:88" ht="15.75" customHeight="1">
      <c r="A62" s="942" t="s">
        <v>518</v>
      </c>
      <c r="B62" s="881"/>
      <c r="C62" s="882"/>
      <c r="D62" s="882"/>
      <c r="E62" s="882"/>
      <c r="F62" s="882"/>
      <c r="G62" s="882"/>
      <c r="H62" s="882"/>
      <c r="I62" s="882"/>
      <c r="J62" s="882"/>
      <c r="K62" s="882"/>
      <c r="L62" s="882"/>
      <c r="M62" s="882"/>
      <c r="N62" s="882"/>
      <c r="O62" s="882"/>
      <c r="P62" s="882"/>
      <c r="Q62" s="882"/>
      <c r="R62" s="882"/>
      <c r="S62" s="882"/>
      <c r="T62" s="882"/>
      <c r="U62" s="882"/>
      <c r="V62" s="882"/>
      <c r="W62" s="882"/>
      <c r="X62" s="882"/>
      <c r="Y62" s="882"/>
      <c r="Z62" s="882"/>
      <c r="AA62" s="882"/>
      <c r="AB62" s="882"/>
      <c r="AC62" s="882"/>
      <c r="AD62" s="882"/>
      <c r="AE62" s="882"/>
      <c r="AF62" s="882"/>
      <c r="AG62" s="882"/>
      <c r="AH62" s="882"/>
      <c r="AI62" s="882"/>
      <c r="AJ62" s="882"/>
      <c r="AK62" s="882"/>
      <c r="AL62" s="882"/>
      <c r="AM62" s="882"/>
      <c r="AN62" s="882"/>
      <c r="AO62" s="882"/>
      <c r="AP62" s="882"/>
      <c r="AQ62" s="882"/>
      <c r="AR62" s="882"/>
      <c r="AS62" s="882"/>
      <c r="AT62" s="882"/>
      <c r="AU62" s="882"/>
      <c r="AV62" s="882"/>
      <c r="AW62" s="882"/>
      <c r="AX62" s="882"/>
      <c r="AY62" s="882"/>
      <c r="AZ62" s="882"/>
      <c r="BA62" s="882"/>
      <c r="BB62" s="882"/>
      <c r="BC62" s="882"/>
      <c r="BD62" s="882"/>
      <c r="BE62" s="882"/>
      <c r="BF62" s="882"/>
      <c r="BG62" s="882"/>
      <c r="BH62" s="882"/>
      <c r="BI62" s="882"/>
      <c r="BJ62" s="882"/>
      <c r="BK62" s="882"/>
      <c r="BL62" s="882"/>
      <c r="BM62" s="882"/>
      <c r="BN62" s="882"/>
      <c r="BO62" s="882"/>
      <c r="BP62" s="882"/>
      <c r="BQ62" s="882"/>
      <c r="BR62" s="882"/>
      <c r="BS62" s="882"/>
      <c r="BT62" s="882"/>
      <c r="BU62" s="882"/>
      <c r="BV62" s="882"/>
      <c r="BW62" s="882"/>
      <c r="BX62" s="882"/>
      <c r="BY62" s="882"/>
      <c r="BZ62" s="882"/>
      <c r="CA62" s="882"/>
      <c r="CB62" s="882"/>
      <c r="CC62" s="882"/>
      <c r="CD62" s="882"/>
      <c r="CE62" s="882"/>
      <c r="CF62" s="882"/>
      <c r="CG62" s="882"/>
      <c r="CH62" s="882"/>
      <c r="CI62" s="882"/>
      <c r="CJ62" s="1261"/>
    </row>
    <row r="63" spans="1:88" ht="15.75" customHeight="1">
      <c r="A63" s="943" t="s">
        <v>519</v>
      </c>
      <c r="B63" s="881">
        <v>746938.89671999996</v>
      </c>
      <c r="C63" s="882">
        <v>843600.09681900009</v>
      </c>
      <c r="D63" s="882">
        <v>833494.24363499996</v>
      </c>
      <c r="E63" s="882">
        <v>895294.89016800001</v>
      </c>
      <c r="F63" s="882">
        <v>800566.45466400008</v>
      </c>
      <c r="G63" s="882">
        <v>599806.70478000003</v>
      </c>
      <c r="H63" s="882">
        <v>600666.69447299989</v>
      </c>
      <c r="I63" s="882">
        <v>707477.94619200006</v>
      </c>
      <c r="J63" s="882">
        <v>920115.93405299995</v>
      </c>
      <c r="K63" s="882">
        <v>963320.45543100021</v>
      </c>
      <c r="L63" s="882">
        <v>1077279.1994580003</v>
      </c>
      <c r="M63" s="882">
        <v>1224068.03098794</v>
      </c>
      <c r="N63" s="882">
        <v>1453091.39004459</v>
      </c>
      <c r="O63" s="882">
        <v>1150625.66450481</v>
      </c>
      <c r="P63" s="882">
        <v>1008762.6785180999</v>
      </c>
      <c r="Q63" s="882">
        <v>922707.62167790998</v>
      </c>
      <c r="R63" s="882">
        <v>906179.27450216992</v>
      </c>
      <c r="S63" s="882">
        <v>892993.12961156992</v>
      </c>
      <c r="T63" s="882">
        <v>902213.94166746002</v>
      </c>
      <c r="U63" s="882">
        <v>755020.83658001991</v>
      </c>
      <c r="V63" s="882">
        <v>703971.76312439993</v>
      </c>
      <c r="W63" s="882">
        <v>536229.45855542994</v>
      </c>
      <c r="X63" s="882">
        <v>482587.84422500996</v>
      </c>
      <c r="Y63" s="882">
        <v>528495.8087899501</v>
      </c>
      <c r="Z63" s="882">
        <v>545124.87429795007</v>
      </c>
      <c r="AA63" s="882">
        <v>408471.76611701999</v>
      </c>
      <c r="AB63" s="882">
        <v>351887.44618919695</v>
      </c>
      <c r="AC63" s="882">
        <v>390310.39525298082</v>
      </c>
      <c r="AD63" s="882">
        <v>394300.19255279819</v>
      </c>
      <c r="AE63" s="882">
        <v>292799.0881822441</v>
      </c>
      <c r="AF63" s="882">
        <v>320177.43373767554</v>
      </c>
      <c r="AG63" s="882">
        <v>152251.32466451862</v>
      </c>
      <c r="AH63" s="882">
        <v>177112.03490906852</v>
      </c>
      <c r="AI63" s="882">
        <v>175784.35752199541</v>
      </c>
      <c r="AJ63" s="882">
        <v>173426.02922083053</v>
      </c>
      <c r="AK63" s="882">
        <v>186349.17260316003</v>
      </c>
      <c r="AL63" s="882">
        <v>207599.76871121998</v>
      </c>
      <c r="AM63" s="882">
        <v>453655.54572695994</v>
      </c>
      <c r="AN63" s="882">
        <v>385165.10965863004</v>
      </c>
      <c r="AO63" s="882">
        <v>526654.13607116998</v>
      </c>
      <c r="AP63" s="882">
        <v>513883.26207920996</v>
      </c>
      <c r="AQ63" s="882">
        <v>412525.40091630007</v>
      </c>
      <c r="AR63" s="882">
        <v>483348.31774653</v>
      </c>
      <c r="AS63" s="882">
        <v>286297.74643510749</v>
      </c>
      <c r="AT63" s="882">
        <v>276550.08166311757</v>
      </c>
      <c r="AU63" s="882">
        <v>354465.94498073653</v>
      </c>
      <c r="AV63" s="882">
        <v>532257.58171175269</v>
      </c>
      <c r="AW63" s="882">
        <v>262754.15154006</v>
      </c>
      <c r="AX63" s="882">
        <v>336837.23579067003</v>
      </c>
      <c r="AY63" s="882">
        <v>374240.68172484002</v>
      </c>
      <c r="AZ63" s="882">
        <v>323944.42775868002</v>
      </c>
      <c r="BA63" s="882">
        <v>239616.38812598999</v>
      </c>
      <c r="BB63" s="882">
        <v>371356.74111167999</v>
      </c>
      <c r="BC63" s="882">
        <v>361943.02443168004</v>
      </c>
      <c r="BD63" s="882">
        <v>497465.70075914997</v>
      </c>
      <c r="BE63" s="882">
        <v>578616.98926658998</v>
      </c>
      <c r="BF63" s="882">
        <v>555046.55479989003</v>
      </c>
      <c r="BG63" s="882">
        <v>578505.76371900004</v>
      </c>
      <c r="BH63" s="882">
        <v>654516.53341239004</v>
      </c>
      <c r="BI63" s="882">
        <v>711319.17266106</v>
      </c>
      <c r="BJ63" s="882">
        <v>596022.3980104801</v>
      </c>
      <c r="BK63" s="882">
        <v>637226.62701081007</v>
      </c>
      <c r="BL63" s="882">
        <v>501533.74268970004</v>
      </c>
      <c r="BM63" s="882">
        <v>472237.57093898999</v>
      </c>
      <c r="BN63" s="882">
        <v>414613.85129268002</v>
      </c>
      <c r="BO63" s="882">
        <v>433978.49371776002</v>
      </c>
      <c r="BP63" s="882">
        <v>343813.57469865005</v>
      </c>
      <c r="BQ63" s="882">
        <v>327441.67393920006</v>
      </c>
      <c r="BR63" s="882">
        <v>334128.26688225003</v>
      </c>
      <c r="BS63" s="882">
        <v>284489.23586508003</v>
      </c>
      <c r="BT63" s="882">
        <v>235516.97447568001</v>
      </c>
      <c r="BU63" s="882">
        <v>199030.67543187001</v>
      </c>
      <c r="BV63" s="882">
        <v>125243.50108574999</v>
      </c>
      <c r="BW63" s="882">
        <v>133198.21455567001</v>
      </c>
      <c r="BX63" s="882">
        <v>184577.79969759003</v>
      </c>
      <c r="BY63" s="882">
        <v>258074.09652546002</v>
      </c>
      <c r="BZ63" s="882">
        <v>257324.42548683</v>
      </c>
      <c r="CA63" s="882">
        <v>257341.28095470002</v>
      </c>
      <c r="CB63" s="882">
        <v>300164.69398245006</v>
      </c>
      <c r="CC63" s="882">
        <v>309234.03744798002</v>
      </c>
      <c r="CD63" s="882">
        <v>304675.88162817003</v>
      </c>
      <c r="CE63" s="882">
        <v>304700.18389061996</v>
      </c>
      <c r="CF63" s="882">
        <v>285399.92629926</v>
      </c>
      <c r="CG63" s="882">
        <v>240254.57915508002</v>
      </c>
      <c r="CH63" s="882">
        <v>151790.14085925001</v>
      </c>
      <c r="CI63" s="882">
        <v>187399.11057675001</v>
      </c>
      <c r="CJ63" s="1261"/>
    </row>
    <row r="64" spans="1:88" ht="15.75" customHeight="1">
      <c r="A64" s="943" t="s">
        <v>520</v>
      </c>
      <c r="B64" s="881">
        <v>882189.10327999992</v>
      </c>
      <c r="C64" s="882">
        <v>996353.00318100012</v>
      </c>
      <c r="D64" s="882">
        <v>984417.25636499992</v>
      </c>
      <c r="E64" s="882">
        <v>1057408.3098319999</v>
      </c>
      <c r="F64" s="882">
        <v>945527.14533600013</v>
      </c>
      <c r="G64" s="882">
        <v>708415.29521999997</v>
      </c>
      <c r="H64" s="882">
        <v>709431.00552699994</v>
      </c>
      <c r="I64" s="882">
        <v>835582.85380799999</v>
      </c>
      <c r="J64" s="882">
        <v>1086723.7659469999</v>
      </c>
      <c r="K64" s="882">
        <v>1137751.4445690003</v>
      </c>
      <c r="L64" s="882">
        <v>1272345.0005420002</v>
      </c>
      <c r="M64" s="882">
        <v>1445713.2750120601</v>
      </c>
      <c r="N64" s="882">
        <v>1716206.5009554098</v>
      </c>
      <c r="O64" s="882">
        <v>1358972.50449519</v>
      </c>
      <c r="P64" s="882">
        <v>1191422.0114819</v>
      </c>
      <c r="Q64" s="882">
        <v>1089784.73732209</v>
      </c>
      <c r="R64" s="882">
        <v>1070263.5584978301</v>
      </c>
      <c r="S64" s="882">
        <v>1054689.76338843</v>
      </c>
      <c r="T64" s="882">
        <v>1065580.21233254</v>
      </c>
      <c r="U64" s="882">
        <v>891734.46141997993</v>
      </c>
      <c r="V64" s="882">
        <v>831441.7968756</v>
      </c>
      <c r="W64" s="882">
        <v>633325.94844456995</v>
      </c>
      <c r="X64" s="882">
        <v>569971.30477498996</v>
      </c>
      <c r="Y64" s="882">
        <v>624191.94621005002</v>
      </c>
      <c r="Z64" s="882">
        <v>643832.08070205001</v>
      </c>
      <c r="AA64" s="882">
        <v>482434.83188298001</v>
      </c>
      <c r="AB64" s="882">
        <v>415604.63911080296</v>
      </c>
      <c r="AC64" s="882">
        <v>460984.93344116915</v>
      </c>
      <c r="AD64" s="882">
        <v>465697.17391713173</v>
      </c>
      <c r="AE64" s="882">
        <v>345816.99544497591</v>
      </c>
      <c r="AF64" s="882">
        <v>378152.8106246345</v>
      </c>
      <c r="AG64" s="882">
        <v>179819.87572048133</v>
      </c>
      <c r="AH64" s="882">
        <v>209182.18068793148</v>
      </c>
      <c r="AI64" s="882">
        <v>207614.09723600454</v>
      </c>
      <c r="AJ64" s="882">
        <v>204828.74017616943</v>
      </c>
      <c r="AK64" s="882">
        <v>220091.91139684001</v>
      </c>
      <c r="AL64" s="882">
        <v>245190.40928877998</v>
      </c>
      <c r="AM64" s="882">
        <v>535800.15827303997</v>
      </c>
      <c r="AN64" s="882">
        <v>454907.97734137008</v>
      </c>
      <c r="AO64" s="882">
        <v>622016.79692882998</v>
      </c>
      <c r="AP64" s="882">
        <v>606933.46692079003</v>
      </c>
      <c r="AQ64" s="882">
        <v>487222.46908370004</v>
      </c>
      <c r="AR64" s="882">
        <v>570869.47925346997</v>
      </c>
      <c r="AS64" s="882">
        <v>338138.43850918242</v>
      </c>
      <c r="AT64" s="882">
        <v>326625.73823070247</v>
      </c>
      <c r="AU64" s="882">
        <v>418650.0335154935</v>
      </c>
      <c r="AV64" s="882">
        <v>628634.87332925736</v>
      </c>
      <c r="AW64" s="882">
        <v>310331.74245993997</v>
      </c>
      <c r="AX64" s="882">
        <v>397829.24720933003</v>
      </c>
      <c r="AY64" s="882">
        <v>442005.43427516002</v>
      </c>
      <c r="AZ64" s="882">
        <v>382601.90424131998</v>
      </c>
      <c r="BA64" s="882">
        <v>283004.36287401</v>
      </c>
      <c r="BB64" s="882">
        <v>438599.29088831996</v>
      </c>
      <c r="BC64" s="882">
        <v>427481.00756832003</v>
      </c>
      <c r="BD64" s="882">
        <v>587543.13424084999</v>
      </c>
      <c r="BE64" s="882">
        <v>683388.70173341001</v>
      </c>
      <c r="BF64" s="882">
        <v>655550.30620011</v>
      </c>
      <c r="BG64" s="882">
        <v>683257.33628100005</v>
      </c>
      <c r="BH64" s="882">
        <v>773031.57758760999</v>
      </c>
      <c r="BI64" s="882">
        <v>840119.62133893999</v>
      </c>
      <c r="BJ64" s="882">
        <v>703945.75398952002</v>
      </c>
      <c r="BK64" s="882">
        <v>752610.94198919018</v>
      </c>
      <c r="BL64" s="882">
        <v>592347.78731030005</v>
      </c>
      <c r="BM64" s="882">
        <v>557746.88006101002</v>
      </c>
      <c r="BN64" s="882">
        <v>489689.08070732001</v>
      </c>
      <c r="BO64" s="882">
        <v>512560.1302822401</v>
      </c>
      <c r="BP64" s="882">
        <v>406068.81030134996</v>
      </c>
      <c r="BQ64" s="882">
        <v>386732.40606080007</v>
      </c>
      <c r="BR64" s="882">
        <v>394629.75811775005</v>
      </c>
      <c r="BS64" s="882">
        <v>336002.45613492007</v>
      </c>
      <c r="BT64" s="882">
        <v>278162.65752432001</v>
      </c>
      <c r="BU64" s="882">
        <v>235069.68756813003</v>
      </c>
      <c r="BV64" s="882">
        <v>147921.67391424999</v>
      </c>
      <c r="BW64" s="882">
        <v>157316.76844432999</v>
      </c>
      <c r="BX64" s="882">
        <v>217999.79130241001</v>
      </c>
      <c r="BY64" s="882">
        <v>304804.25747454003</v>
      </c>
      <c r="BZ64" s="882">
        <v>303918.84151316999</v>
      </c>
      <c r="CA64" s="882">
        <v>303938.74904530001</v>
      </c>
      <c r="CB64" s="882">
        <v>354516.31101755006</v>
      </c>
      <c r="CC64" s="882">
        <v>365227.86455201998</v>
      </c>
      <c r="CD64" s="882">
        <v>359844.35137183004</v>
      </c>
      <c r="CE64" s="882">
        <v>359873.05410938</v>
      </c>
      <c r="CF64" s="882">
        <v>337078.04770073993</v>
      </c>
      <c r="CG64" s="882">
        <v>283758.11284492002</v>
      </c>
      <c r="CH64" s="882">
        <v>179275.18414075</v>
      </c>
      <c r="CI64" s="882">
        <v>221331.96442325</v>
      </c>
      <c r="CJ64" s="1261"/>
    </row>
    <row r="65" spans="1:88" ht="15.75" customHeight="1">
      <c r="A65" s="943" t="s">
        <v>521</v>
      </c>
      <c r="B65" s="881"/>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882"/>
      <c r="AB65" s="882"/>
      <c r="AC65" s="882"/>
      <c r="AD65" s="882"/>
      <c r="AE65" s="882"/>
      <c r="AF65" s="882"/>
      <c r="AG65" s="882"/>
      <c r="AH65" s="882"/>
      <c r="AI65" s="882"/>
      <c r="AJ65" s="882"/>
      <c r="AK65" s="882"/>
      <c r="AL65" s="882"/>
      <c r="AM65" s="882"/>
      <c r="AN65" s="882"/>
      <c r="AO65" s="882"/>
      <c r="AP65" s="882"/>
      <c r="AQ65" s="882">
        <v>151926.88500000001</v>
      </c>
      <c r="AR65" s="882">
        <v>150732.66699999999</v>
      </c>
      <c r="AS65" s="882">
        <v>152678.17685386</v>
      </c>
      <c r="AT65" s="882">
        <v>154882.79483946</v>
      </c>
      <c r="AU65" s="882">
        <v>150526.00857087001</v>
      </c>
      <c r="AV65" s="882">
        <v>156598.44574878001</v>
      </c>
      <c r="AW65" s="882">
        <v>156990.51699999999</v>
      </c>
      <c r="AX65" s="882">
        <v>157342.52100000001</v>
      </c>
      <c r="AY65" s="882">
        <v>156192.59099999999</v>
      </c>
      <c r="AZ65" s="882">
        <v>156307.921</v>
      </c>
      <c r="BA65" s="882">
        <v>156002.74600000001</v>
      </c>
      <c r="BB65" s="882">
        <v>156052.84299999999</v>
      </c>
      <c r="BC65" s="882">
        <v>156252.02299999999</v>
      </c>
      <c r="BD65" s="882">
        <v>156157.72200000001</v>
      </c>
      <c r="BE65" s="882">
        <v>156124.796</v>
      </c>
      <c r="BF65" s="882">
        <v>156117.06899999999</v>
      </c>
      <c r="BG65" s="882">
        <v>156091.33300000001</v>
      </c>
      <c r="BH65" s="882">
        <v>156125.601</v>
      </c>
      <c r="BI65" s="882">
        <v>156150.935</v>
      </c>
      <c r="BJ65" s="882">
        <v>156131.269</v>
      </c>
      <c r="BK65" s="882">
        <v>155775.71299999999</v>
      </c>
      <c r="BL65" s="882">
        <v>155768.041</v>
      </c>
      <c r="BM65" s="882">
        <v>147990.09899999999</v>
      </c>
      <c r="BN65" s="882">
        <v>147984.54399999999</v>
      </c>
      <c r="BO65" s="882">
        <v>140206.546</v>
      </c>
      <c r="BP65" s="882">
        <v>70130.671000000002</v>
      </c>
      <c r="BQ65" s="882">
        <v>70131.782000000007</v>
      </c>
      <c r="BR65" s="882">
        <v>70128.45</v>
      </c>
      <c r="BS65" s="882">
        <v>70150.960999999996</v>
      </c>
      <c r="BT65" s="882">
        <v>70119.399999999994</v>
      </c>
      <c r="BU65" s="882">
        <v>45.98</v>
      </c>
      <c r="BV65" s="882">
        <v>45.996000000000002</v>
      </c>
      <c r="BW65" s="882">
        <v>45.997</v>
      </c>
      <c r="BX65" s="882">
        <v>45.994999999999997</v>
      </c>
      <c r="BY65" s="882">
        <v>45.993000000000002</v>
      </c>
      <c r="BZ65" s="882">
        <v>45.993000000000002</v>
      </c>
      <c r="CA65" s="882">
        <v>45.994</v>
      </c>
      <c r="CB65" s="882">
        <v>45.994999999999997</v>
      </c>
      <c r="CC65" s="882">
        <v>45.997</v>
      </c>
      <c r="CD65" s="882">
        <v>46.003</v>
      </c>
      <c r="CE65" s="882">
        <v>46.006999999999998</v>
      </c>
      <c r="CF65" s="882">
        <v>48.737000000000002</v>
      </c>
      <c r="CG65" s="882">
        <v>49.625</v>
      </c>
      <c r="CH65" s="882">
        <v>49.625</v>
      </c>
      <c r="CI65" s="882">
        <v>58.488</v>
      </c>
      <c r="CJ65" s="1261"/>
    </row>
    <row r="66" spans="1:88" ht="15.75" customHeight="1">
      <c r="A66" s="930" t="s">
        <v>522</v>
      </c>
      <c r="B66" s="878">
        <v>269570.12282049999</v>
      </c>
      <c r="C66" s="879">
        <v>269570.1439425</v>
      </c>
      <c r="D66" s="879">
        <v>269570.12746749999</v>
      </c>
      <c r="E66" s="879">
        <v>269570.18355674</v>
      </c>
      <c r="F66" s="879">
        <v>269955.67398651002</v>
      </c>
      <c r="G66" s="879">
        <v>271273.85954734997</v>
      </c>
      <c r="H66" s="879">
        <v>271823.79887584999</v>
      </c>
      <c r="I66" s="879">
        <v>271823.86098370998</v>
      </c>
      <c r="J66" s="879">
        <v>272372.43910930003</v>
      </c>
      <c r="K66" s="879">
        <v>273469.50669234002</v>
      </c>
      <c r="L66" s="879">
        <v>274019.75871723</v>
      </c>
      <c r="M66" s="879">
        <v>602450.08628739999</v>
      </c>
      <c r="N66" s="879">
        <v>601975.05339984002</v>
      </c>
      <c r="O66" s="879">
        <v>939923.47675172996</v>
      </c>
      <c r="P66" s="879">
        <v>994832.3962748301</v>
      </c>
      <c r="Q66" s="879">
        <v>1003984.5499458001</v>
      </c>
      <c r="R66" s="879">
        <v>1003189.6789823498</v>
      </c>
      <c r="S66" s="879">
        <v>1079127.6800951101</v>
      </c>
      <c r="T66" s="879">
        <v>1146508.0046254601</v>
      </c>
      <c r="U66" s="879">
        <v>1185858.0866490398</v>
      </c>
      <c r="V66" s="879">
        <v>1114972.8631279701</v>
      </c>
      <c r="W66" s="879">
        <v>1054316.1599290702</v>
      </c>
      <c r="X66" s="879">
        <v>1169703.21513998</v>
      </c>
      <c r="Y66" s="879">
        <v>642885.39734519995</v>
      </c>
      <c r="Z66" s="879">
        <v>643295.85169285</v>
      </c>
      <c r="AA66" s="879">
        <v>603838.02331586997</v>
      </c>
      <c r="AB66" s="879">
        <v>586658.79956787999</v>
      </c>
      <c r="AC66" s="879">
        <v>1088325.89754139</v>
      </c>
      <c r="AD66" s="879">
        <v>1038692.02651982</v>
      </c>
      <c r="AE66" s="879">
        <v>1068662.7499428499</v>
      </c>
      <c r="AF66" s="879">
        <v>1068200.4345303602</v>
      </c>
      <c r="AG66" s="879">
        <v>1122328.2360904301</v>
      </c>
      <c r="AH66" s="879">
        <v>1200305.61281529</v>
      </c>
      <c r="AI66" s="879">
        <v>1182378.7248856602</v>
      </c>
      <c r="AJ66" s="879">
        <v>1136964.4626761901</v>
      </c>
      <c r="AK66" s="879">
        <v>1092586.74822404</v>
      </c>
      <c r="AL66" s="879">
        <v>1080643.31314259</v>
      </c>
      <c r="AM66" s="879">
        <v>1094433.34086904</v>
      </c>
      <c r="AN66" s="879">
        <v>1129652.15841326</v>
      </c>
      <c r="AO66" s="879">
        <v>1186262.34456749</v>
      </c>
      <c r="AP66" s="879">
        <v>1177868.9151761299</v>
      </c>
      <c r="AQ66" s="879">
        <v>1064649.9837185699</v>
      </c>
      <c r="AR66" s="879">
        <v>1034886.8354831201</v>
      </c>
      <c r="AS66" s="879">
        <v>1101806.80119312</v>
      </c>
      <c r="AT66" s="879">
        <v>1129665.1710840398</v>
      </c>
      <c r="AU66" s="879">
        <v>1042256.08766579</v>
      </c>
      <c r="AV66" s="879">
        <v>1145146.70177527</v>
      </c>
      <c r="AW66" s="879">
        <v>1030317.1360744799</v>
      </c>
      <c r="AX66" s="879">
        <v>1050654.5168270699</v>
      </c>
      <c r="AY66" s="879">
        <v>1038719.45973527</v>
      </c>
      <c r="AZ66" s="879">
        <v>1037405.41463935</v>
      </c>
      <c r="BA66" s="879">
        <v>1031034.52188806</v>
      </c>
      <c r="BB66" s="879">
        <v>1021454.0131268399</v>
      </c>
      <c r="BC66" s="879">
        <v>1052577.3109249999</v>
      </c>
      <c r="BD66" s="879">
        <v>1058341.16141202</v>
      </c>
      <c r="BE66" s="879">
        <v>1060616.1129868999</v>
      </c>
      <c r="BF66" s="879">
        <v>1095545.2918730802</v>
      </c>
      <c r="BG66" s="879">
        <v>1099363.2542049999</v>
      </c>
      <c r="BH66" s="879">
        <v>1122145.3368546101</v>
      </c>
      <c r="BI66" s="879">
        <v>954036.87365285004</v>
      </c>
      <c r="BJ66" s="879">
        <v>978800.39686972019</v>
      </c>
      <c r="BK66" s="879">
        <v>979210.59660875995</v>
      </c>
      <c r="BL66" s="879">
        <v>934321.37827428</v>
      </c>
      <c r="BM66" s="879">
        <v>938675.82576082996</v>
      </c>
      <c r="BN66" s="879">
        <v>936029.15107898007</v>
      </c>
      <c r="BO66" s="879">
        <v>942460.24581779004</v>
      </c>
      <c r="BP66" s="879">
        <v>949720.84275225003</v>
      </c>
      <c r="BQ66" s="879">
        <v>951202.36312576011</v>
      </c>
      <c r="BR66" s="879">
        <v>964108.35887292994</v>
      </c>
      <c r="BS66" s="879">
        <v>972390.46555881004</v>
      </c>
      <c r="BT66" s="879">
        <v>970357.22476365999</v>
      </c>
      <c r="BU66" s="879">
        <v>537929.08817647002</v>
      </c>
      <c r="BV66" s="879">
        <v>723037.43270779005</v>
      </c>
      <c r="BW66" s="879">
        <v>730989.23973581009</v>
      </c>
      <c r="BX66" s="879">
        <v>731767.82753514999</v>
      </c>
      <c r="BY66" s="879">
        <v>734920.79616824002</v>
      </c>
      <c r="BZ66" s="879">
        <v>727153.48195053008</v>
      </c>
      <c r="CA66" s="879">
        <v>734301.08131364011</v>
      </c>
      <c r="CB66" s="879">
        <v>723167.56120414997</v>
      </c>
      <c r="CC66" s="879">
        <v>714507.82250019012</v>
      </c>
      <c r="CD66" s="879">
        <v>715286.17899907008</v>
      </c>
      <c r="CE66" s="879">
        <v>716054.62144826015</v>
      </c>
      <c r="CF66" s="879">
        <v>935850.06078752992</v>
      </c>
      <c r="CG66" s="879">
        <v>966311.14775864</v>
      </c>
      <c r="CH66" s="879">
        <v>742748.73440627998</v>
      </c>
      <c r="CI66" s="879">
        <v>1461935.5081223999</v>
      </c>
      <c r="CJ66" s="1261"/>
    </row>
    <row r="67" spans="1:88" ht="15.75" customHeight="1">
      <c r="A67" s="931" t="s">
        <v>523</v>
      </c>
      <c r="B67" s="881">
        <v>5000</v>
      </c>
      <c r="C67" s="882">
        <v>5000</v>
      </c>
      <c r="D67" s="882">
        <v>5000</v>
      </c>
      <c r="E67" s="882">
        <v>5000</v>
      </c>
      <c r="F67" s="882">
        <v>5000</v>
      </c>
      <c r="G67" s="882">
        <v>5000</v>
      </c>
      <c r="H67" s="882">
        <v>5000</v>
      </c>
      <c r="I67" s="882">
        <v>5000</v>
      </c>
      <c r="J67" s="882">
        <v>5000</v>
      </c>
      <c r="K67" s="882">
        <v>5000</v>
      </c>
      <c r="L67" s="882">
        <v>5000</v>
      </c>
      <c r="M67" s="882">
        <v>5000</v>
      </c>
      <c r="N67" s="882">
        <v>5000</v>
      </c>
      <c r="O67" s="882">
        <v>5000</v>
      </c>
      <c r="P67" s="882">
        <v>5000</v>
      </c>
      <c r="Q67" s="882">
        <v>5000</v>
      </c>
      <c r="R67" s="882">
        <v>5000</v>
      </c>
      <c r="S67" s="882">
        <v>5000</v>
      </c>
      <c r="T67" s="882">
        <v>5000</v>
      </c>
      <c r="U67" s="882">
        <v>5000</v>
      </c>
      <c r="V67" s="882">
        <v>5000</v>
      </c>
      <c r="W67" s="882">
        <v>5000</v>
      </c>
      <c r="X67" s="882">
        <v>5000</v>
      </c>
      <c r="Y67" s="882">
        <v>5000</v>
      </c>
      <c r="Z67" s="882">
        <v>5000</v>
      </c>
      <c r="AA67" s="882">
        <v>5000</v>
      </c>
      <c r="AB67" s="882">
        <v>5000</v>
      </c>
      <c r="AC67" s="882">
        <v>5000</v>
      </c>
      <c r="AD67" s="882">
        <v>5000</v>
      </c>
      <c r="AE67" s="882">
        <v>5000</v>
      </c>
      <c r="AF67" s="882">
        <v>5000</v>
      </c>
      <c r="AG67" s="882">
        <v>5000</v>
      </c>
      <c r="AH67" s="882">
        <v>5000</v>
      </c>
      <c r="AI67" s="882">
        <v>5000</v>
      </c>
      <c r="AJ67" s="882">
        <v>5000</v>
      </c>
      <c r="AK67" s="882">
        <v>5000</v>
      </c>
      <c r="AL67" s="882">
        <v>5000</v>
      </c>
      <c r="AM67" s="882">
        <v>5000</v>
      </c>
      <c r="AN67" s="882">
        <v>5000</v>
      </c>
      <c r="AO67" s="882">
        <v>5000</v>
      </c>
      <c r="AP67" s="882">
        <v>5000</v>
      </c>
      <c r="AQ67" s="882">
        <v>5000</v>
      </c>
      <c r="AR67" s="882">
        <v>5000</v>
      </c>
      <c r="AS67" s="882">
        <v>5000</v>
      </c>
      <c r="AT67" s="882">
        <v>5000</v>
      </c>
      <c r="AU67" s="882">
        <v>5000</v>
      </c>
      <c r="AV67" s="882">
        <v>5000</v>
      </c>
      <c r="AW67" s="882">
        <v>5000</v>
      </c>
      <c r="AX67" s="882">
        <v>5000</v>
      </c>
      <c r="AY67" s="882">
        <v>5000</v>
      </c>
      <c r="AZ67" s="882">
        <v>5000</v>
      </c>
      <c r="BA67" s="882">
        <v>5000</v>
      </c>
      <c r="BB67" s="882">
        <v>5000</v>
      </c>
      <c r="BC67" s="882">
        <v>5000</v>
      </c>
      <c r="BD67" s="882">
        <v>5000</v>
      </c>
      <c r="BE67" s="882">
        <v>5000</v>
      </c>
      <c r="BF67" s="882">
        <v>5000</v>
      </c>
      <c r="BG67" s="882">
        <v>5000</v>
      </c>
      <c r="BH67" s="882">
        <v>5000</v>
      </c>
      <c r="BI67" s="882">
        <v>5000</v>
      </c>
      <c r="BJ67" s="882">
        <v>5000</v>
      </c>
      <c r="BK67" s="882">
        <v>5000</v>
      </c>
      <c r="BL67" s="882">
        <v>5000</v>
      </c>
      <c r="BM67" s="882">
        <v>5000</v>
      </c>
      <c r="BN67" s="882">
        <v>5000</v>
      </c>
      <c r="BO67" s="882">
        <v>5000</v>
      </c>
      <c r="BP67" s="882">
        <v>5000</v>
      </c>
      <c r="BQ67" s="882">
        <v>5000</v>
      </c>
      <c r="BR67" s="882">
        <v>5000</v>
      </c>
      <c r="BS67" s="882">
        <v>5000</v>
      </c>
      <c r="BT67" s="882">
        <v>5000</v>
      </c>
      <c r="BU67" s="882">
        <v>5000</v>
      </c>
      <c r="BV67" s="882">
        <v>5000</v>
      </c>
      <c r="BW67" s="882">
        <v>5000</v>
      </c>
      <c r="BX67" s="882">
        <v>5000</v>
      </c>
      <c r="BY67" s="882">
        <v>5000</v>
      </c>
      <c r="BZ67" s="882">
        <v>5000</v>
      </c>
      <c r="CA67" s="882">
        <v>5000</v>
      </c>
      <c r="CB67" s="882">
        <v>5000</v>
      </c>
      <c r="CC67" s="882">
        <v>5000</v>
      </c>
      <c r="CD67" s="882">
        <v>5000</v>
      </c>
      <c r="CE67" s="882">
        <v>5000</v>
      </c>
      <c r="CF67" s="882">
        <v>5000</v>
      </c>
      <c r="CG67" s="882">
        <v>5000</v>
      </c>
      <c r="CH67" s="882">
        <v>5000</v>
      </c>
      <c r="CI67" s="882">
        <v>5000</v>
      </c>
      <c r="CJ67" s="1261"/>
    </row>
    <row r="68" spans="1:88" ht="15.75" customHeight="1">
      <c r="A68" s="931" t="s">
        <v>154</v>
      </c>
      <c r="B68" s="881">
        <v>58807.425343720002</v>
      </c>
      <c r="C68" s="882">
        <v>58807.425343720002</v>
      </c>
      <c r="D68" s="882">
        <v>58807.425343720002</v>
      </c>
      <c r="E68" s="882">
        <v>58807.425343720002</v>
      </c>
      <c r="F68" s="882">
        <v>58807.425343720002</v>
      </c>
      <c r="G68" s="882">
        <v>58807.425343720002</v>
      </c>
      <c r="H68" s="882">
        <v>58807.425343720002</v>
      </c>
      <c r="I68" s="882">
        <v>58807.425343720002</v>
      </c>
      <c r="J68" s="882">
        <v>58807.425343720002</v>
      </c>
      <c r="K68" s="882">
        <v>58807.425343720002</v>
      </c>
      <c r="L68" s="882">
        <v>58807.425343720002</v>
      </c>
      <c r="M68" s="882">
        <v>60887.646131160007</v>
      </c>
      <c r="N68" s="882">
        <v>60887.646131160007</v>
      </c>
      <c r="O68" s="882">
        <v>60887.646131160007</v>
      </c>
      <c r="P68" s="882">
        <v>60887.646131160007</v>
      </c>
      <c r="Q68" s="882">
        <v>60887.646131160007</v>
      </c>
      <c r="R68" s="882">
        <v>60887.646131160007</v>
      </c>
      <c r="S68" s="882">
        <v>60887.646131160007</v>
      </c>
      <c r="T68" s="882">
        <v>60887.646131160007</v>
      </c>
      <c r="U68" s="882">
        <v>60887.646131160007</v>
      </c>
      <c r="V68" s="882">
        <v>60887.646131160007</v>
      </c>
      <c r="W68" s="882">
        <v>60887.646131160007</v>
      </c>
      <c r="X68" s="882">
        <v>60887.646131160007</v>
      </c>
      <c r="Y68" s="882">
        <v>71853.614090160001</v>
      </c>
      <c r="Z68" s="882">
        <v>71853.614090160001</v>
      </c>
      <c r="AA68" s="882">
        <v>71853.614090160001</v>
      </c>
      <c r="AB68" s="882">
        <v>71853.614090160001</v>
      </c>
      <c r="AC68" s="882">
        <v>71853.614090160001</v>
      </c>
      <c r="AD68" s="882">
        <v>71853.614090160001</v>
      </c>
      <c r="AE68" s="882">
        <v>71877.12438075</v>
      </c>
      <c r="AF68" s="882">
        <v>71877.12438075</v>
      </c>
      <c r="AG68" s="882">
        <v>71877.12438075</v>
      </c>
      <c r="AH68" s="882">
        <v>71877.12438075</v>
      </c>
      <c r="AI68" s="882">
        <v>71877.12438075</v>
      </c>
      <c r="AJ68" s="882">
        <v>71877.12438075</v>
      </c>
      <c r="AK68" s="882">
        <v>129769.88292989999</v>
      </c>
      <c r="AL68" s="882">
        <v>83476.96879816</v>
      </c>
      <c r="AM68" s="882">
        <v>83476.96879816</v>
      </c>
      <c r="AN68" s="882">
        <v>83476.96879816</v>
      </c>
      <c r="AO68" s="882">
        <v>83476.96879816</v>
      </c>
      <c r="AP68" s="882">
        <v>83476.96879816</v>
      </c>
      <c r="AQ68" s="882">
        <v>83476.96879816</v>
      </c>
      <c r="AR68" s="882">
        <v>83476.96879816</v>
      </c>
      <c r="AS68" s="882">
        <v>83476.96879816</v>
      </c>
      <c r="AT68" s="882">
        <v>83476.96879816</v>
      </c>
      <c r="AU68" s="882">
        <v>78543.96879816</v>
      </c>
      <c r="AV68" s="882">
        <v>78543.96879816</v>
      </c>
      <c r="AW68" s="882">
        <v>95618.806675259999</v>
      </c>
      <c r="AX68" s="882">
        <v>95618.806675259999</v>
      </c>
      <c r="AY68" s="882">
        <v>95618.806675259999</v>
      </c>
      <c r="AZ68" s="882">
        <v>95618.806675259999</v>
      </c>
      <c r="BA68" s="882">
        <v>95618.806675259999</v>
      </c>
      <c r="BB68" s="882">
        <v>95618.806675259999</v>
      </c>
      <c r="BC68" s="882">
        <v>96032.353019839997</v>
      </c>
      <c r="BD68" s="882">
        <v>96032.353019839997</v>
      </c>
      <c r="BE68" s="882">
        <v>96032.353019839997</v>
      </c>
      <c r="BF68" s="882">
        <v>96032.353019839997</v>
      </c>
      <c r="BG68" s="882">
        <v>96032.353019839997</v>
      </c>
      <c r="BH68" s="882">
        <v>96032.353019839997</v>
      </c>
      <c r="BI68" s="882">
        <v>114652.51167327999</v>
      </c>
      <c r="BJ68" s="882">
        <v>115795.923041</v>
      </c>
      <c r="BK68" s="882">
        <v>115795.923041</v>
      </c>
      <c r="BL68" s="882">
        <v>115795.923041</v>
      </c>
      <c r="BM68" s="882">
        <v>115795.923041</v>
      </c>
      <c r="BN68" s="882">
        <v>115795.923041</v>
      </c>
      <c r="BO68" s="882">
        <v>115795.923041</v>
      </c>
      <c r="BP68" s="882">
        <v>115795.923041</v>
      </c>
      <c r="BQ68" s="882">
        <v>115795.923041</v>
      </c>
      <c r="BR68" s="882">
        <v>115795.923041</v>
      </c>
      <c r="BS68" s="882">
        <v>115795.923041</v>
      </c>
      <c r="BT68" s="882">
        <v>115795.923041</v>
      </c>
      <c r="BU68" s="882">
        <v>115795.923041</v>
      </c>
      <c r="BV68" s="882">
        <v>324340.54262650001</v>
      </c>
      <c r="BW68" s="882">
        <v>324340.54262650001</v>
      </c>
      <c r="BX68" s="882">
        <v>324340.54262650001</v>
      </c>
      <c r="BY68" s="882">
        <v>324340.54262650001</v>
      </c>
      <c r="BZ68" s="882">
        <v>324340.54262650001</v>
      </c>
      <c r="CA68" s="882">
        <v>324340.54262650001</v>
      </c>
      <c r="CB68" s="882">
        <v>324340.54262650001</v>
      </c>
      <c r="CC68" s="882">
        <v>324340.54262650001</v>
      </c>
      <c r="CD68" s="882">
        <v>324340.54262650001</v>
      </c>
      <c r="CE68" s="882">
        <v>324340.54262650001</v>
      </c>
      <c r="CF68" s="882">
        <v>324340.54262650001</v>
      </c>
      <c r="CG68" s="882">
        <v>323994.52006128005</v>
      </c>
      <c r="CH68" s="882">
        <v>379924.26384163002</v>
      </c>
      <c r="CI68" s="882">
        <v>379924.26384163002</v>
      </c>
      <c r="CJ68" s="1261"/>
    </row>
    <row r="69" spans="1:88" ht="15.75" customHeight="1">
      <c r="A69" s="931" t="s">
        <v>524</v>
      </c>
      <c r="B69" s="881">
        <v>101676.26329679</v>
      </c>
      <c r="C69" s="882">
        <v>101676.26329679</v>
      </c>
      <c r="D69" s="882">
        <v>101676.26329679</v>
      </c>
      <c r="E69" s="882">
        <v>101676.26329679</v>
      </c>
      <c r="F69" s="882">
        <v>102061.75187656</v>
      </c>
      <c r="G69" s="882">
        <v>103379.77867633</v>
      </c>
      <c r="H69" s="882">
        <v>103929.74851142999</v>
      </c>
      <c r="I69" s="882">
        <v>103929.74851142999</v>
      </c>
      <c r="J69" s="882">
        <v>104478.13855036</v>
      </c>
      <c r="K69" s="882">
        <v>105575.1981234</v>
      </c>
      <c r="L69" s="882">
        <v>106125.41772083999</v>
      </c>
      <c r="M69" s="882">
        <v>110888.0855575</v>
      </c>
      <c r="N69" s="882">
        <v>110888.0855575</v>
      </c>
      <c r="O69" s="882">
        <v>111353.12673158001</v>
      </c>
      <c r="P69" s="882">
        <v>112288.8408357</v>
      </c>
      <c r="Q69" s="882">
        <v>112756.69788780999</v>
      </c>
      <c r="R69" s="882">
        <v>112756.69788780999</v>
      </c>
      <c r="S69" s="882">
        <v>113735.11549702</v>
      </c>
      <c r="T69" s="882">
        <v>114204.405277</v>
      </c>
      <c r="U69" s="882">
        <v>114674.25779563001</v>
      </c>
      <c r="V69" s="882">
        <v>114674.25779563001</v>
      </c>
      <c r="W69" s="882">
        <v>114770.01491754</v>
      </c>
      <c r="X69" s="882">
        <v>115312.90684483999</v>
      </c>
      <c r="Y69" s="882">
        <v>122906.83450675</v>
      </c>
      <c r="Z69" s="882">
        <v>123260.20442792001</v>
      </c>
      <c r="AA69" s="882">
        <v>123615.55161991999</v>
      </c>
      <c r="AB69" s="882">
        <v>123976.61559638999</v>
      </c>
      <c r="AC69" s="882">
        <v>621734.10327224003</v>
      </c>
      <c r="AD69" s="882">
        <v>622094.58306581993</v>
      </c>
      <c r="AE69" s="882">
        <v>659365.05044968997</v>
      </c>
      <c r="AF69" s="882">
        <v>659265.74659312004</v>
      </c>
      <c r="AG69" s="882">
        <v>659631.83577690006</v>
      </c>
      <c r="AH69" s="882">
        <v>659951.51719339006</v>
      </c>
      <c r="AI69" s="882">
        <v>659602.10939554009</v>
      </c>
      <c r="AJ69" s="882">
        <v>659965.98521952005</v>
      </c>
      <c r="AK69" s="882">
        <v>886707.70863390004</v>
      </c>
      <c r="AL69" s="882">
        <v>886606.73503843998</v>
      </c>
      <c r="AM69" s="882">
        <v>886154.64679303998</v>
      </c>
      <c r="AN69" s="882">
        <v>885127.36236321996</v>
      </c>
      <c r="AO69" s="882">
        <v>884879.3512411</v>
      </c>
      <c r="AP69" s="882">
        <v>885531.38675488997</v>
      </c>
      <c r="AQ69" s="882">
        <v>808661.05615746998</v>
      </c>
      <c r="AR69" s="882">
        <v>809457.0828956801</v>
      </c>
      <c r="AS69" s="882">
        <v>809540.12006683997</v>
      </c>
      <c r="AT69" s="882">
        <v>821106.3832659499</v>
      </c>
      <c r="AU69" s="882">
        <v>810516.92731699999</v>
      </c>
      <c r="AV69" s="882">
        <v>810638.11966251</v>
      </c>
      <c r="AW69" s="882">
        <v>773978.74372172996</v>
      </c>
      <c r="AX69" s="882">
        <v>774501.65715292003</v>
      </c>
      <c r="AY69" s="882">
        <v>775041.35379860003</v>
      </c>
      <c r="AZ69" s="882">
        <v>775681.3967465501</v>
      </c>
      <c r="BA69" s="882">
        <v>776249.16060806008</v>
      </c>
      <c r="BB69" s="882">
        <v>776723.86620440998</v>
      </c>
      <c r="BC69" s="882">
        <v>779203.9862266999</v>
      </c>
      <c r="BD69" s="882">
        <v>779711.56277447997</v>
      </c>
      <c r="BE69" s="882">
        <v>779357.77059908991</v>
      </c>
      <c r="BF69" s="882">
        <v>780854.85444492009</v>
      </c>
      <c r="BG69" s="882">
        <v>782323.03254231997</v>
      </c>
      <c r="BH69" s="882">
        <v>781952.97148238006</v>
      </c>
      <c r="BI69" s="882">
        <v>751484.37586674001</v>
      </c>
      <c r="BJ69" s="882">
        <v>752297.1529796801</v>
      </c>
      <c r="BK69" s="882">
        <v>754259.42127975996</v>
      </c>
      <c r="BL69" s="882">
        <v>751950.25480684999</v>
      </c>
      <c r="BM69" s="882">
        <v>752949.47108635993</v>
      </c>
      <c r="BN69" s="882">
        <v>753658.02761155006</v>
      </c>
      <c r="BO69" s="882">
        <v>758598.52604381996</v>
      </c>
      <c r="BP69" s="882">
        <v>759011.53236414003</v>
      </c>
      <c r="BQ69" s="882">
        <v>758897.01850456011</v>
      </c>
      <c r="BR69" s="882">
        <v>758484.16344797995</v>
      </c>
      <c r="BS69" s="882">
        <v>758466.1955422</v>
      </c>
      <c r="BT69" s="882">
        <v>758916.03789283999</v>
      </c>
      <c r="BU69" s="882">
        <v>337899.10774474998</v>
      </c>
      <c r="BV69" s="882">
        <v>338728.48793628998</v>
      </c>
      <c r="BW69" s="882">
        <v>339552.52181405999</v>
      </c>
      <c r="BX69" s="882">
        <v>340374.16954305</v>
      </c>
      <c r="BY69" s="882">
        <v>341194.48546115996</v>
      </c>
      <c r="BZ69" s="882">
        <v>342006.19617707003</v>
      </c>
      <c r="CA69" s="882">
        <v>342812.95835315</v>
      </c>
      <c r="CB69" s="882">
        <v>343610.96411437</v>
      </c>
      <c r="CC69" s="882">
        <v>344403.09317551</v>
      </c>
      <c r="CD69" s="882">
        <v>345181.44967439002</v>
      </c>
      <c r="CE69" s="882">
        <v>345949.89212358004</v>
      </c>
      <c r="CF69" s="882">
        <v>346809.45426759002</v>
      </c>
      <c r="CG69" s="882">
        <v>316150.87210424</v>
      </c>
      <c r="CH69" s="882">
        <v>317060.28386646998</v>
      </c>
      <c r="CI69" s="882">
        <v>317947.74628431001</v>
      </c>
      <c r="CJ69" s="1261"/>
    </row>
    <row r="70" spans="1:88" ht="15.75" customHeight="1">
      <c r="A70" s="931" t="s">
        <v>525</v>
      </c>
      <c r="B70" s="881"/>
      <c r="C70" s="882"/>
      <c r="D70" s="882"/>
      <c r="E70" s="882"/>
      <c r="F70" s="882"/>
      <c r="G70" s="882"/>
      <c r="H70" s="882"/>
      <c r="I70" s="882"/>
      <c r="J70" s="882"/>
      <c r="K70" s="882"/>
      <c r="L70" s="882"/>
      <c r="M70" s="882"/>
      <c r="N70" s="882"/>
      <c r="O70" s="882"/>
      <c r="P70" s="882"/>
      <c r="Q70" s="882"/>
      <c r="R70" s="882"/>
      <c r="S70" s="882"/>
      <c r="T70" s="882"/>
      <c r="U70" s="882"/>
      <c r="V70" s="882"/>
      <c r="W70" s="882"/>
      <c r="X70" s="882"/>
      <c r="Y70" s="882"/>
      <c r="Z70" s="882"/>
      <c r="AA70" s="882"/>
      <c r="AB70" s="882"/>
      <c r="AC70" s="882"/>
      <c r="AD70" s="882"/>
      <c r="AE70" s="882"/>
      <c r="AF70" s="882"/>
      <c r="AG70" s="882"/>
      <c r="AH70" s="882"/>
      <c r="AI70" s="882"/>
      <c r="AJ70" s="882"/>
      <c r="AK70" s="882"/>
      <c r="AL70" s="882"/>
      <c r="AM70" s="882"/>
      <c r="AN70" s="882"/>
      <c r="AO70" s="882"/>
      <c r="AP70" s="882"/>
      <c r="AQ70" s="882"/>
      <c r="AR70" s="882"/>
      <c r="AS70" s="882"/>
      <c r="AT70" s="882"/>
      <c r="AU70" s="882"/>
      <c r="AV70" s="882"/>
      <c r="AW70" s="882"/>
      <c r="AX70" s="882"/>
      <c r="AY70" s="882"/>
      <c r="AZ70" s="882"/>
      <c r="BA70" s="882"/>
      <c r="BB70" s="882"/>
      <c r="BC70" s="882"/>
      <c r="BD70" s="882"/>
      <c r="BE70" s="882"/>
      <c r="BF70" s="882"/>
      <c r="BG70" s="882"/>
      <c r="BH70" s="882"/>
      <c r="BI70" s="882"/>
      <c r="BJ70" s="882"/>
      <c r="BK70" s="882"/>
      <c r="BL70" s="882"/>
      <c r="BM70" s="882"/>
      <c r="BN70" s="882"/>
      <c r="BO70" s="882"/>
      <c r="BP70" s="882"/>
      <c r="BQ70" s="882"/>
      <c r="BR70" s="882"/>
      <c r="BS70" s="882"/>
      <c r="BT70" s="882"/>
      <c r="BU70" s="882"/>
      <c r="BV70" s="882"/>
      <c r="BW70" s="882"/>
      <c r="BX70" s="882"/>
      <c r="BY70" s="882"/>
      <c r="BZ70" s="882"/>
      <c r="CA70" s="882"/>
      <c r="CB70" s="882"/>
      <c r="CC70" s="882"/>
      <c r="CD70" s="882"/>
      <c r="CE70" s="882"/>
      <c r="CF70" s="882"/>
      <c r="CG70" s="882"/>
      <c r="CH70" s="882"/>
      <c r="CI70" s="882"/>
      <c r="CJ70" s="1261"/>
    </row>
    <row r="71" spans="1:88" ht="15.75" customHeight="1">
      <c r="A71" s="931" t="s">
        <v>526</v>
      </c>
      <c r="B71" s="881">
        <v>104086.43417999</v>
      </c>
      <c r="C71" s="882">
        <v>104086.45530198999</v>
      </c>
      <c r="D71" s="882">
        <v>104086.43882698999</v>
      </c>
      <c r="E71" s="882">
        <v>104086.49491623</v>
      </c>
      <c r="F71" s="882">
        <v>104086.49676623</v>
      </c>
      <c r="G71" s="882">
        <v>104086.6555273</v>
      </c>
      <c r="H71" s="882">
        <v>104086.62502069998</v>
      </c>
      <c r="I71" s="882">
        <v>104086.68712855999</v>
      </c>
      <c r="J71" s="882">
        <v>104086.87521522</v>
      </c>
      <c r="K71" s="882">
        <v>104086.88322521999</v>
      </c>
      <c r="L71" s="882">
        <v>104086.91565267</v>
      </c>
      <c r="M71" s="882">
        <v>425674.35459874</v>
      </c>
      <c r="N71" s="882">
        <v>425199.32171118003</v>
      </c>
      <c r="O71" s="882">
        <v>762682.70388898998</v>
      </c>
      <c r="P71" s="882">
        <v>816655.90930797008</v>
      </c>
      <c r="Q71" s="882">
        <v>825340.20592683007</v>
      </c>
      <c r="R71" s="882">
        <v>824545.33496337989</v>
      </c>
      <c r="S71" s="882">
        <v>899504.91846693004</v>
      </c>
      <c r="T71" s="882">
        <v>966415.9532173</v>
      </c>
      <c r="U71" s="882">
        <v>1005296.1827222499</v>
      </c>
      <c r="V71" s="882">
        <v>934410.95920118014</v>
      </c>
      <c r="W71" s="882">
        <v>873658.49888037005</v>
      </c>
      <c r="X71" s="882">
        <v>988502.66216397996</v>
      </c>
      <c r="Y71" s="882">
        <v>443124.94874828996</v>
      </c>
      <c r="Z71" s="882">
        <v>443182.03317476995</v>
      </c>
      <c r="AA71" s="882">
        <v>403368.85760579002</v>
      </c>
      <c r="AB71" s="882">
        <v>385828.56988133001</v>
      </c>
      <c r="AC71" s="882">
        <v>389738.18017899001</v>
      </c>
      <c r="AD71" s="882">
        <v>339743.82936384005</v>
      </c>
      <c r="AE71" s="882">
        <v>332420.57511241001</v>
      </c>
      <c r="AF71" s="882">
        <v>332057.56355649</v>
      </c>
      <c r="AG71" s="882">
        <v>385819.27593278</v>
      </c>
      <c r="AH71" s="882">
        <v>463476.97124114993</v>
      </c>
      <c r="AI71" s="882">
        <v>445899.49110937002</v>
      </c>
      <c r="AJ71" s="882">
        <v>400121.35307592002</v>
      </c>
      <c r="AK71" s="882">
        <v>71109.156660239998</v>
      </c>
      <c r="AL71" s="882">
        <v>105559.60930599</v>
      </c>
      <c r="AM71" s="882">
        <v>119801.72527784001</v>
      </c>
      <c r="AN71" s="882">
        <v>156047.82725187999</v>
      </c>
      <c r="AO71" s="882">
        <v>212906.02452823002</v>
      </c>
      <c r="AP71" s="882">
        <v>203860.55962308001</v>
      </c>
      <c r="AQ71" s="882">
        <v>167511.95876293999</v>
      </c>
      <c r="AR71" s="882">
        <v>136952.78378928002</v>
      </c>
      <c r="AS71" s="882">
        <v>203789.71232811999</v>
      </c>
      <c r="AT71" s="882">
        <v>220081.81901993003</v>
      </c>
      <c r="AU71" s="882">
        <v>148195.19155063</v>
      </c>
      <c r="AV71" s="882">
        <v>250964.61331460002</v>
      </c>
      <c r="AW71" s="882">
        <v>155719.58567748999</v>
      </c>
      <c r="AX71" s="882">
        <v>175534.05299888999</v>
      </c>
      <c r="AY71" s="882">
        <v>163059.29926140999</v>
      </c>
      <c r="AZ71" s="882">
        <v>161105.21121754</v>
      </c>
      <c r="BA71" s="882">
        <v>154166.55460474</v>
      </c>
      <c r="BB71" s="882">
        <v>144111.34024717001</v>
      </c>
      <c r="BC71" s="882">
        <v>172340.97167845999</v>
      </c>
      <c r="BD71" s="882">
        <v>177597.24561770001</v>
      </c>
      <c r="BE71" s="882">
        <v>180225.98936797</v>
      </c>
      <c r="BF71" s="882">
        <v>213658.08440832002</v>
      </c>
      <c r="BG71" s="882">
        <v>216007.86864283998</v>
      </c>
      <c r="BH71" s="882">
        <v>239160.01235239001</v>
      </c>
      <c r="BI71" s="882">
        <v>82899.986112829996</v>
      </c>
      <c r="BJ71" s="882">
        <v>105707.32084904</v>
      </c>
      <c r="BK71" s="882">
        <v>104155.252288</v>
      </c>
      <c r="BL71" s="882">
        <v>61575.200426430005</v>
      </c>
      <c r="BM71" s="882">
        <v>64930.431633470005</v>
      </c>
      <c r="BN71" s="882">
        <v>61575.200426430005</v>
      </c>
      <c r="BO71" s="882">
        <v>63065.796732970004</v>
      </c>
      <c r="BP71" s="882">
        <v>69913.387347110009</v>
      </c>
      <c r="BQ71" s="882">
        <v>71509.421580199996</v>
      </c>
      <c r="BR71" s="882">
        <v>84828.272383949996</v>
      </c>
      <c r="BS71" s="882">
        <v>93128.346975610009</v>
      </c>
      <c r="BT71" s="882">
        <v>90645.263829820004</v>
      </c>
      <c r="BU71" s="882">
        <v>79234.057390720001</v>
      </c>
      <c r="BV71" s="882">
        <v>54968.402145</v>
      </c>
      <c r="BW71" s="882">
        <v>62096.175295250003</v>
      </c>
      <c r="BX71" s="882">
        <v>62053.115365600002</v>
      </c>
      <c r="BY71" s="882">
        <v>64385.768080580005</v>
      </c>
      <c r="BZ71" s="882">
        <v>55806.743146960005</v>
      </c>
      <c r="CA71" s="882">
        <v>62147.580333990001</v>
      </c>
      <c r="CB71" s="882">
        <v>50216.054463280001</v>
      </c>
      <c r="CC71" s="882">
        <v>40764.186698180005</v>
      </c>
      <c r="CD71" s="882">
        <v>40764.186698180005</v>
      </c>
      <c r="CE71" s="882">
        <v>40764.186698180005</v>
      </c>
      <c r="CF71" s="882">
        <v>259700.06389344</v>
      </c>
      <c r="CG71" s="882">
        <v>321165.75559312</v>
      </c>
      <c r="CH71" s="882">
        <v>40764.186698180005</v>
      </c>
      <c r="CI71" s="882">
        <v>759063.49799645995</v>
      </c>
      <c r="CJ71" s="1261"/>
    </row>
    <row r="72" spans="1:88" ht="15.75" customHeight="1">
      <c r="A72" s="931" t="s">
        <v>527</v>
      </c>
      <c r="B72" s="881">
        <v>33158.947153339999</v>
      </c>
      <c r="C72" s="882">
        <v>33158.968275339997</v>
      </c>
      <c r="D72" s="882">
        <v>33158.951800340001</v>
      </c>
      <c r="E72" s="882">
        <v>33159.007889580003</v>
      </c>
      <c r="F72" s="882">
        <v>33159.009739580004</v>
      </c>
      <c r="G72" s="882">
        <v>33159.168500650005</v>
      </c>
      <c r="H72" s="882">
        <v>33159.137994049997</v>
      </c>
      <c r="I72" s="882">
        <v>33159.200101909999</v>
      </c>
      <c r="J72" s="882">
        <v>33159.388188570003</v>
      </c>
      <c r="K72" s="882">
        <v>33159.396198570001</v>
      </c>
      <c r="L72" s="882">
        <v>33159.428626020002</v>
      </c>
      <c r="M72" s="882">
        <v>362530.98272283003</v>
      </c>
      <c r="N72" s="882">
        <v>362055.94983527</v>
      </c>
      <c r="O72" s="882">
        <v>699539.33201308001</v>
      </c>
      <c r="P72" s="882">
        <v>753512.53743206011</v>
      </c>
      <c r="Q72" s="882">
        <v>762196.83405092009</v>
      </c>
      <c r="R72" s="882">
        <v>761401.96308746992</v>
      </c>
      <c r="S72" s="882">
        <v>836361.54659102007</v>
      </c>
      <c r="T72" s="882">
        <v>903272.58134139003</v>
      </c>
      <c r="U72" s="882">
        <v>942152.81084633991</v>
      </c>
      <c r="V72" s="882">
        <v>869165.2890380501</v>
      </c>
      <c r="W72" s="882">
        <v>808412.82871724002</v>
      </c>
      <c r="X72" s="882">
        <v>923256.99200084992</v>
      </c>
      <c r="Y72" s="882">
        <v>379981.57687237998</v>
      </c>
      <c r="Z72" s="882">
        <v>380038.66129885998</v>
      </c>
      <c r="AA72" s="882">
        <v>340225.48572987999</v>
      </c>
      <c r="AB72" s="882">
        <v>322685.19800541998</v>
      </c>
      <c r="AC72" s="882">
        <v>326594.80830308003</v>
      </c>
      <c r="AD72" s="882">
        <v>276600.45748793002</v>
      </c>
      <c r="AE72" s="882">
        <v>269277.20323649998</v>
      </c>
      <c r="AF72" s="882">
        <v>268914.19168057997</v>
      </c>
      <c r="AG72" s="882">
        <v>322675.90405686997</v>
      </c>
      <c r="AH72" s="882">
        <v>400333.59936523996</v>
      </c>
      <c r="AI72" s="882">
        <v>382756.11923346005</v>
      </c>
      <c r="AJ72" s="882">
        <v>336977.98120000999</v>
      </c>
      <c r="AK72" s="882">
        <v>14039.731441700002</v>
      </c>
      <c r="AL72" s="882">
        <v>48490.184087449998</v>
      </c>
      <c r="AM72" s="882">
        <v>62732.300059300003</v>
      </c>
      <c r="AN72" s="882">
        <v>98978.402033339997</v>
      </c>
      <c r="AO72" s="882">
        <v>155836.59930969001</v>
      </c>
      <c r="AP72" s="882">
        <v>146791.13440454</v>
      </c>
      <c r="AQ72" s="882">
        <v>110442.53354439999</v>
      </c>
      <c r="AR72" s="882">
        <v>79883.358570740005</v>
      </c>
      <c r="AS72" s="882">
        <v>146720.28710957998</v>
      </c>
      <c r="AT72" s="882">
        <v>163012.39380139002</v>
      </c>
      <c r="AU72" s="882">
        <v>91125.766332090003</v>
      </c>
      <c r="AV72" s="882">
        <v>193895.18809606001</v>
      </c>
      <c r="AW72" s="882">
        <v>94144.385251229993</v>
      </c>
      <c r="AX72" s="882">
        <v>113958.85257263</v>
      </c>
      <c r="AY72" s="882">
        <v>101484.09883515</v>
      </c>
      <c r="AZ72" s="882">
        <v>99530.010791280001</v>
      </c>
      <c r="BA72" s="882">
        <v>92591.354178479989</v>
      </c>
      <c r="BB72" s="882">
        <v>82536.139820910001</v>
      </c>
      <c r="BC72" s="882">
        <v>110765.77125219999</v>
      </c>
      <c r="BD72" s="882">
        <v>116022.04519144</v>
      </c>
      <c r="BE72" s="882">
        <v>118650.78894171001</v>
      </c>
      <c r="BF72" s="882">
        <v>152082.88398206001</v>
      </c>
      <c r="BG72" s="882">
        <v>154432.66821657997</v>
      </c>
      <c r="BH72" s="882">
        <v>177584.81192613</v>
      </c>
      <c r="BI72" s="882">
        <v>21324.785686570001</v>
      </c>
      <c r="BJ72" s="882">
        <v>44132.120422779997</v>
      </c>
      <c r="BK72" s="882">
        <v>42580.051861740001</v>
      </c>
      <c r="BL72" s="882">
        <v>1.7000000000000001E-7</v>
      </c>
      <c r="BM72" s="882">
        <v>3355.2312072099999</v>
      </c>
      <c r="BN72" s="882">
        <v>1.7000000000000001E-7</v>
      </c>
      <c r="BO72" s="882">
        <v>1490.5963067100001</v>
      </c>
      <c r="BP72" s="882">
        <v>8338.1869208500011</v>
      </c>
      <c r="BQ72" s="882">
        <v>9934.2211539400014</v>
      </c>
      <c r="BR72" s="882">
        <v>23253.071957689997</v>
      </c>
      <c r="BS72" s="882">
        <v>31553.14654935</v>
      </c>
      <c r="BT72" s="882">
        <v>29070.063403560001</v>
      </c>
      <c r="BU72" s="882">
        <v>38469.870692709999</v>
      </c>
      <c r="BV72" s="882">
        <v>14204.21544699</v>
      </c>
      <c r="BW72" s="882">
        <v>21331.988597240001</v>
      </c>
      <c r="BX72" s="882">
        <v>21288.92866759</v>
      </c>
      <c r="BY72" s="882">
        <v>23621.581382569999</v>
      </c>
      <c r="BZ72" s="882">
        <v>15042.556448950001</v>
      </c>
      <c r="CA72" s="882">
        <v>21383.393635979999</v>
      </c>
      <c r="CB72" s="882">
        <v>9451.8677652700007</v>
      </c>
      <c r="CC72" s="882">
        <v>1.7000000000000001E-7</v>
      </c>
      <c r="CD72" s="882">
        <v>1.7000000000000001E-7</v>
      </c>
      <c r="CE72" s="882">
        <v>1.7000000000000001E-7</v>
      </c>
      <c r="CF72" s="882">
        <v>218935.87719542999</v>
      </c>
      <c r="CG72" s="882">
        <v>280401.56889510999</v>
      </c>
      <c r="CH72" s="882">
        <v>1.7000000000000001E-7</v>
      </c>
      <c r="CI72" s="882">
        <v>718299.31129844999</v>
      </c>
      <c r="CJ72" s="1261"/>
    </row>
    <row r="73" spans="1:88" ht="15.75" customHeight="1">
      <c r="A73" s="937" t="s">
        <v>697</v>
      </c>
      <c r="B73" s="881">
        <v>70927.487026649993</v>
      </c>
      <c r="C73" s="882">
        <v>70927.487026649993</v>
      </c>
      <c r="D73" s="882">
        <v>70927.487026649993</v>
      </c>
      <c r="E73" s="882">
        <v>70927.487026649993</v>
      </c>
      <c r="F73" s="882">
        <v>70927.487026649993</v>
      </c>
      <c r="G73" s="882">
        <v>70927.487026649993</v>
      </c>
      <c r="H73" s="882">
        <v>70927.487026649993</v>
      </c>
      <c r="I73" s="882">
        <v>70927.487026649993</v>
      </c>
      <c r="J73" s="882">
        <v>70927.487026649993</v>
      </c>
      <c r="K73" s="882">
        <v>70927.487026649993</v>
      </c>
      <c r="L73" s="882">
        <v>70927.487026649993</v>
      </c>
      <c r="M73" s="882">
        <v>63143.371875910001</v>
      </c>
      <c r="N73" s="882">
        <v>63143.371875910001</v>
      </c>
      <c r="O73" s="882">
        <v>63143.371875910001</v>
      </c>
      <c r="P73" s="882">
        <v>63143.371875910001</v>
      </c>
      <c r="Q73" s="882">
        <v>63143.371875910001</v>
      </c>
      <c r="R73" s="882">
        <v>63143.371875910001</v>
      </c>
      <c r="S73" s="882">
        <v>63143.371875910001</v>
      </c>
      <c r="T73" s="882">
        <v>63143.371875910001</v>
      </c>
      <c r="U73" s="882">
        <v>63143.371875910001</v>
      </c>
      <c r="V73" s="882">
        <v>65245.670163129995</v>
      </c>
      <c r="W73" s="882">
        <v>65245.670163129995</v>
      </c>
      <c r="X73" s="882">
        <v>65245.670163129995</v>
      </c>
      <c r="Y73" s="882">
        <v>63143.371875910001</v>
      </c>
      <c r="Z73" s="882">
        <v>63143.371875910001</v>
      </c>
      <c r="AA73" s="882">
        <v>63143.371875910001</v>
      </c>
      <c r="AB73" s="882">
        <v>63143.371875910001</v>
      </c>
      <c r="AC73" s="882">
        <v>63143.371875910001</v>
      </c>
      <c r="AD73" s="882">
        <v>63143.371875910001</v>
      </c>
      <c r="AE73" s="882">
        <v>63143.371875910001</v>
      </c>
      <c r="AF73" s="882">
        <v>63143.371875910001</v>
      </c>
      <c r="AG73" s="882">
        <v>63143.371875910001</v>
      </c>
      <c r="AH73" s="882">
        <v>63143.371875910001</v>
      </c>
      <c r="AI73" s="882">
        <v>63143.371875910001</v>
      </c>
      <c r="AJ73" s="882">
        <v>63143.371875910001</v>
      </c>
      <c r="AK73" s="882">
        <v>57069.425218540004</v>
      </c>
      <c r="AL73" s="882">
        <v>57069.425218540004</v>
      </c>
      <c r="AM73" s="882">
        <v>57069.425218540004</v>
      </c>
      <c r="AN73" s="882">
        <v>57069.425218540004</v>
      </c>
      <c r="AO73" s="882">
        <v>57069.425218540004</v>
      </c>
      <c r="AP73" s="882">
        <v>57069.425218540004</v>
      </c>
      <c r="AQ73" s="882">
        <v>57069.425218540004</v>
      </c>
      <c r="AR73" s="882">
        <v>57069.425218540004</v>
      </c>
      <c r="AS73" s="882">
        <v>57069.425218540004</v>
      </c>
      <c r="AT73" s="882">
        <v>57069.425218540004</v>
      </c>
      <c r="AU73" s="882">
        <v>57069.425218540004</v>
      </c>
      <c r="AV73" s="882">
        <v>57069.425218540004</v>
      </c>
      <c r="AW73" s="882">
        <v>61575.200426260002</v>
      </c>
      <c r="AX73" s="882">
        <v>61575.200426260002</v>
      </c>
      <c r="AY73" s="882">
        <v>61575.200426260002</v>
      </c>
      <c r="AZ73" s="882">
        <v>61575.200426260002</v>
      </c>
      <c r="BA73" s="882">
        <v>61575.200426260002</v>
      </c>
      <c r="BB73" s="882">
        <v>61575.200426260002</v>
      </c>
      <c r="BC73" s="882">
        <v>61575.200426260002</v>
      </c>
      <c r="BD73" s="882">
        <v>61575.200426260002</v>
      </c>
      <c r="BE73" s="882">
        <v>61575.200426260002</v>
      </c>
      <c r="BF73" s="882">
        <v>61575.200426260002</v>
      </c>
      <c r="BG73" s="882">
        <v>61575.200426260002</v>
      </c>
      <c r="BH73" s="882">
        <v>61575.200426260002</v>
      </c>
      <c r="BI73" s="882">
        <v>61575.200426260002</v>
      </c>
      <c r="BJ73" s="882">
        <v>61575.200426260002</v>
      </c>
      <c r="BK73" s="882">
        <v>61575.200426260002</v>
      </c>
      <c r="BL73" s="882">
        <v>61575.200426260002</v>
      </c>
      <c r="BM73" s="882">
        <v>61575.200426260002</v>
      </c>
      <c r="BN73" s="882">
        <v>61575.200426260002</v>
      </c>
      <c r="BO73" s="882">
        <v>61575.200426260002</v>
      </c>
      <c r="BP73" s="882">
        <v>61575.200426260002</v>
      </c>
      <c r="BQ73" s="882">
        <v>61575.200426260002</v>
      </c>
      <c r="BR73" s="882">
        <v>61575.200426260002</v>
      </c>
      <c r="BS73" s="882">
        <v>61575.200426260002</v>
      </c>
      <c r="BT73" s="882">
        <v>61575.200426260002</v>
      </c>
      <c r="BU73" s="882">
        <v>40764.186698010002</v>
      </c>
      <c r="BV73" s="882">
        <v>40764.186698010002</v>
      </c>
      <c r="BW73" s="882">
        <v>40764.186698010002</v>
      </c>
      <c r="BX73" s="882">
        <v>40764.186698010002</v>
      </c>
      <c r="BY73" s="882">
        <v>40764.186698010002</v>
      </c>
      <c r="BZ73" s="882">
        <v>40764.186698010002</v>
      </c>
      <c r="CA73" s="882">
        <v>40764.186698010002</v>
      </c>
      <c r="CB73" s="882">
        <v>40764.186698010002</v>
      </c>
      <c r="CC73" s="882">
        <v>40764.186698010002</v>
      </c>
      <c r="CD73" s="882">
        <v>40764.186698010002</v>
      </c>
      <c r="CE73" s="882">
        <v>40764.186698010002</v>
      </c>
      <c r="CF73" s="882">
        <v>40764.186698010002</v>
      </c>
      <c r="CG73" s="882">
        <v>40764.186698010002</v>
      </c>
      <c r="CH73" s="882">
        <v>40764.186698010002</v>
      </c>
      <c r="CI73" s="882">
        <v>40764.186698010002</v>
      </c>
      <c r="CJ73" s="1261"/>
    </row>
    <row r="74" spans="1:88" ht="15.75" customHeight="1">
      <c r="A74" s="930" t="s">
        <v>528</v>
      </c>
      <c r="B74" s="878">
        <v>2822903.4763804204</v>
      </c>
      <c r="C74" s="879">
        <v>2921875.0162277408</v>
      </c>
      <c r="D74" s="879">
        <v>3050794.7492596</v>
      </c>
      <c r="E74" s="879">
        <v>3143339.5703882403</v>
      </c>
      <c r="F74" s="879">
        <v>3155128.4221058507</v>
      </c>
      <c r="G74" s="879">
        <v>3037191.9618089395</v>
      </c>
      <c r="H74" s="879">
        <v>3823201.6023965003</v>
      </c>
      <c r="I74" s="879">
        <v>3234901.80231721</v>
      </c>
      <c r="J74" s="879">
        <v>3053680.1004099306</v>
      </c>
      <c r="K74" s="879">
        <v>2702143.5350027601</v>
      </c>
      <c r="L74" s="879">
        <v>2571023.4483817406</v>
      </c>
      <c r="M74" s="879">
        <v>2498692.6352118901</v>
      </c>
      <c r="N74" s="879">
        <v>2336478.1840617303</v>
      </c>
      <c r="O74" s="879">
        <v>2435656.8700152403</v>
      </c>
      <c r="P74" s="879">
        <v>2453467.2608906603</v>
      </c>
      <c r="Q74" s="879">
        <v>2284977.1091239704</v>
      </c>
      <c r="R74" s="879">
        <v>2341214.7050372204</v>
      </c>
      <c r="S74" s="879">
        <v>2372775.4627632909</v>
      </c>
      <c r="T74" s="879">
        <v>2226164.7515912899</v>
      </c>
      <c r="U74" s="879">
        <v>1328751.4365360599</v>
      </c>
      <c r="V74" s="879">
        <v>1685921.1969924401</v>
      </c>
      <c r="W74" s="879">
        <v>1458446.2598242299</v>
      </c>
      <c r="X74" s="879">
        <v>1538874.3613757601</v>
      </c>
      <c r="Y74" s="879">
        <v>1848270.6905473701</v>
      </c>
      <c r="Z74" s="879">
        <v>1776369.4874565103</v>
      </c>
      <c r="AA74" s="879">
        <v>1974458.3354458301</v>
      </c>
      <c r="AB74" s="879">
        <v>1983052.3384324899</v>
      </c>
      <c r="AC74" s="879">
        <v>1435165.3666570799</v>
      </c>
      <c r="AD74" s="879">
        <v>1493353.3340277199</v>
      </c>
      <c r="AE74" s="879">
        <v>1206884.8896675701</v>
      </c>
      <c r="AF74" s="879">
        <v>1222093.8406056101</v>
      </c>
      <c r="AG74" s="879">
        <v>1247327.43237494</v>
      </c>
      <c r="AH74" s="879">
        <v>1334598.8338716198</v>
      </c>
      <c r="AI74" s="879">
        <v>1348849.1720847401</v>
      </c>
      <c r="AJ74" s="879">
        <v>1627743.5427087902</v>
      </c>
      <c r="AK74" s="879">
        <v>1478132.64743629</v>
      </c>
      <c r="AL74" s="879">
        <v>1591897.3902864601</v>
      </c>
      <c r="AM74" s="879">
        <v>1783337.0833411601</v>
      </c>
      <c r="AN74" s="879">
        <v>2085032.79657599</v>
      </c>
      <c r="AO74" s="879">
        <v>2455913.83488998</v>
      </c>
      <c r="AP74" s="879">
        <v>2839898.6045047902</v>
      </c>
      <c r="AQ74" s="879">
        <v>3323323.8221019795</v>
      </c>
      <c r="AR74" s="879">
        <v>3704381.2416858803</v>
      </c>
      <c r="AS74" s="879">
        <v>4289167.5888662208</v>
      </c>
      <c r="AT74" s="879">
        <v>4951585.4722215803</v>
      </c>
      <c r="AU74" s="879">
        <v>5204073.3233240405</v>
      </c>
      <c r="AV74" s="879">
        <v>5171949.6209823992</v>
      </c>
      <c r="AW74" s="879">
        <v>6592402.2048996994</v>
      </c>
      <c r="AX74" s="879">
        <v>6814882.6188349603</v>
      </c>
      <c r="AY74" s="879">
        <v>7184786.2079838291</v>
      </c>
      <c r="AZ74" s="879">
        <v>7533524.2972885398</v>
      </c>
      <c r="BA74" s="879">
        <v>7605136.6448770007</v>
      </c>
      <c r="BB74" s="879">
        <v>7548036.68426851</v>
      </c>
      <c r="BC74" s="879">
        <v>7800607.1301226905</v>
      </c>
      <c r="BD74" s="879">
        <v>7784931.9396583699</v>
      </c>
      <c r="BE74" s="879">
        <v>8330980.74987699</v>
      </c>
      <c r="BF74" s="879">
        <v>8445882.5053782016</v>
      </c>
      <c r="BG74" s="879">
        <v>8019443.3145338809</v>
      </c>
      <c r="BH74" s="879">
        <v>8061166.2350084195</v>
      </c>
      <c r="BI74" s="879">
        <v>8029769.2362669809</v>
      </c>
      <c r="BJ74" s="879">
        <v>7403440.0462207403</v>
      </c>
      <c r="BK74" s="879">
        <v>7556181.8820196809</v>
      </c>
      <c r="BL74" s="879">
        <v>7607203.6078074705</v>
      </c>
      <c r="BM74" s="879">
        <v>7695965.6603023</v>
      </c>
      <c r="BN74" s="879">
        <v>7794271.9171181899</v>
      </c>
      <c r="BO74" s="879">
        <v>7888482.7142313104</v>
      </c>
      <c r="BP74" s="879">
        <v>8021305.7611566093</v>
      </c>
      <c r="BQ74" s="879">
        <v>8184826.8668130403</v>
      </c>
      <c r="BR74" s="879">
        <v>8250819.7570363497</v>
      </c>
      <c r="BS74" s="879">
        <v>8355453.238547341</v>
      </c>
      <c r="BT74" s="879">
        <v>8354577.9381506899</v>
      </c>
      <c r="BU74" s="879">
        <v>2195550.9191610101</v>
      </c>
      <c r="BV74" s="879">
        <v>1377246.30286164</v>
      </c>
      <c r="BW74" s="879">
        <v>2003981.5277156802</v>
      </c>
      <c r="BX74" s="879">
        <v>2877433.6056083101</v>
      </c>
      <c r="BY74" s="879">
        <v>1442924.62040684</v>
      </c>
      <c r="BZ74" s="879">
        <v>1299053.0011209499</v>
      </c>
      <c r="CA74" s="879">
        <v>1194421.62084</v>
      </c>
      <c r="CB74" s="879">
        <v>1200627.1132902896</v>
      </c>
      <c r="CC74" s="879">
        <v>1243818.8043175798</v>
      </c>
      <c r="CD74" s="879">
        <v>1281004.0609618998</v>
      </c>
      <c r="CE74" s="879">
        <v>1316744.7094823702</v>
      </c>
      <c r="CF74" s="879">
        <v>1380538.37959117</v>
      </c>
      <c r="CG74" s="879">
        <v>1595592.75954712</v>
      </c>
      <c r="CH74" s="879">
        <v>1127996.6152678998</v>
      </c>
      <c r="CI74" s="879">
        <v>1226184.0448318699</v>
      </c>
      <c r="CJ74" s="1261"/>
    </row>
    <row r="75" spans="1:88" ht="15.75" customHeight="1">
      <c r="A75" s="931" t="s">
        <v>529</v>
      </c>
      <c r="B75" s="881">
        <v>656783.25400702003</v>
      </c>
      <c r="C75" s="882">
        <v>723244.56934923003</v>
      </c>
      <c r="D75" s="882">
        <v>698874.35537707992</v>
      </c>
      <c r="E75" s="882">
        <v>747409.98712266004</v>
      </c>
      <c r="F75" s="882">
        <v>781056.51759243</v>
      </c>
      <c r="G75" s="882">
        <v>675710.15546350996</v>
      </c>
      <c r="H75" s="882">
        <v>907294.10778918001</v>
      </c>
      <c r="I75" s="882">
        <v>947995.03344787995</v>
      </c>
      <c r="J75" s="882">
        <v>924119.84090276004</v>
      </c>
      <c r="K75" s="882">
        <v>918608.23492654006</v>
      </c>
      <c r="L75" s="882">
        <v>1098821.60342594</v>
      </c>
      <c r="M75" s="882">
        <v>1190174.0072097899</v>
      </c>
      <c r="N75" s="882">
        <v>1347414.0296882601</v>
      </c>
      <c r="O75" s="882">
        <v>1340221.0530747799</v>
      </c>
      <c r="P75" s="882">
        <v>1382496.0883878302</v>
      </c>
      <c r="Q75" s="882">
        <v>1320369.35922142</v>
      </c>
      <c r="R75" s="882">
        <v>1312711.80940024</v>
      </c>
      <c r="S75" s="882">
        <v>1282798.4613901102</v>
      </c>
      <c r="T75" s="882">
        <v>1187566.5180347399</v>
      </c>
      <c r="U75" s="882">
        <v>620.56256729999996</v>
      </c>
      <c r="V75" s="882">
        <v>15371.143725280001</v>
      </c>
      <c r="W75" s="882">
        <v>63089.166272339993</v>
      </c>
      <c r="X75" s="882">
        <v>51311.981432019995</v>
      </c>
      <c r="Y75" s="882">
        <v>10578.742796959999</v>
      </c>
      <c r="Z75" s="882">
        <v>-26795.858579290001</v>
      </c>
      <c r="AA75" s="882">
        <v>13841.983962150001</v>
      </c>
      <c r="AB75" s="882">
        <v>82390.22963052</v>
      </c>
      <c r="AC75" s="882">
        <v>41078.861076069988</v>
      </c>
      <c r="AD75" s="882">
        <v>26816.623734549987</v>
      </c>
      <c r="AE75" s="882">
        <v>219796.24829890998</v>
      </c>
      <c r="AF75" s="882">
        <v>228928.93634638001</v>
      </c>
      <c r="AG75" s="882">
        <v>231081.08487411999</v>
      </c>
      <c r="AH75" s="882">
        <v>305345.61981437</v>
      </c>
      <c r="AI75" s="882">
        <v>309093.80709308997</v>
      </c>
      <c r="AJ75" s="882">
        <v>347458.84283396997</v>
      </c>
      <c r="AK75" s="882">
        <v>531589.26771803002</v>
      </c>
      <c r="AL75" s="882">
        <v>626255.94192971999</v>
      </c>
      <c r="AM75" s="882">
        <v>796999.21657809999</v>
      </c>
      <c r="AN75" s="882">
        <v>1061992.8378371398</v>
      </c>
      <c r="AO75" s="882">
        <v>1416794.0923156</v>
      </c>
      <c r="AP75" s="882">
        <v>1766209.8563122</v>
      </c>
      <c r="AQ75" s="882">
        <v>2165747.8920840998</v>
      </c>
      <c r="AR75" s="882">
        <v>2541415.6329715801</v>
      </c>
      <c r="AS75" s="882">
        <v>2941803.8251646105</v>
      </c>
      <c r="AT75" s="882">
        <v>3496907.2232622998</v>
      </c>
      <c r="AU75" s="882">
        <v>3714180.6080922293</v>
      </c>
      <c r="AV75" s="882">
        <v>3771465.9907611995</v>
      </c>
      <c r="AW75" s="882">
        <v>3910089.4641809096</v>
      </c>
      <c r="AX75" s="882">
        <v>4123801.3933043191</v>
      </c>
      <c r="AY75" s="882">
        <v>4450480.570450359</v>
      </c>
      <c r="AZ75" s="882">
        <v>4734384.3456282299</v>
      </c>
      <c r="BA75" s="882">
        <v>4776501.6393835805</v>
      </c>
      <c r="BB75" s="882">
        <v>4842450.0157917598</v>
      </c>
      <c r="BC75" s="882">
        <v>4849346.6521179704</v>
      </c>
      <c r="BD75" s="882">
        <v>4781046.2046068404</v>
      </c>
      <c r="BE75" s="882">
        <v>4789856.705990511</v>
      </c>
      <c r="BF75" s="882">
        <v>4901391.58500735</v>
      </c>
      <c r="BG75" s="882">
        <v>5018543.3451830707</v>
      </c>
      <c r="BH75" s="882">
        <v>5078792.9561745198</v>
      </c>
      <c r="BI75" s="882">
        <v>5184999.9787987601</v>
      </c>
      <c r="BJ75" s="882">
        <v>5257747.5135410707</v>
      </c>
      <c r="BK75" s="882">
        <v>5327230.8400892308</v>
      </c>
      <c r="BL75" s="882">
        <v>5376742.6237186408</v>
      </c>
      <c r="BM75" s="882">
        <v>5523203.6899871407</v>
      </c>
      <c r="BN75" s="882">
        <v>5590150.4298977405</v>
      </c>
      <c r="BO75" s="882">
        <v>5678563.3124521198</v>
      </c>
      <c r="BP75" s="882">
        <v>5832933.9607095094</v>
      </c>
      <c r="BQ75" s="882">
        <v>5921526.60693797</v>
      </c>
      <c r="BR75" s="882">
        <v>5981713.7851700298</v>
      </c>
      <c r="BS75" s="882">
        <v>6157644.7796870703</v>
      </c>
      <c r="BT75" s="882">
        <v>6236478.1248425096</v>
      </c>
      <c r="BU75" s="882">
        <v>23273.86920202</v>
      </c>
      <c r="BV75" s="882">
        <v>204099.48928432999</v>
      </c>
      <c r="BW75" s="882">
        <v>842319.38476626005</v>
      </c>
      <c r="BX75" s="882">
        <v>1725202.4057157801</v>
      </c>
      <c r="BY75" s="882">
        <v>319347.01310134004</v>
      </c>
      <c r="BZ75" s="882">
        <v>70693.939918110002</v>
      </c>
      <c r="CA75" s="882">
        <v>72224.448634589993</v>
      </c>
      <c r="CB75" s="882">
        <v>77627.251211179988</v>
      </c>
      <c r="CC75" s="882">
        <v>78049.7906946</v>
      </c>
      <c r="CD75" s="882">
        <v>74104.391594679997</v>
      </c>
      <c r="CE75" s="882">
        <v>72395.397214609999</v>
      </c>
      <c r="CF75" s="882">
        <v>87594.098175039995</v>
      </c>
      <c r="CG75" s="882">
        <v>2105.0821463100001</v>
      </c>
      <c r="CH75" s="882">
        <v>1923.6708883199999</v>
      </c>
      <c r="CI75" s="882">
        <v>44055.620137290003</v>
      </c>
      <c r="CJ75" s="1261"/>
    </row>
    <row r="76" spans="1:88" ht="15.75" customHeight="1">
      <c r="A76" s="931" t="s">
        <v>530</v>
      </c>
      <c r="B76" s="881">
        <v>29013.839181130003</v>
      </c>
      <c r="C76" s="882">
        <v>37102.412328070001</v>
      </c>
      <c r="D76" s="882">
        <v>60524.875468899998</v>
      </c>
      <c r="E76" s="882">
        <v>74634.874747850001</v>
      </c>
      <c r="F76" s="882">
        <v>94481.928914780001</v>
      </c>
      <c r="G76" s="882">
        <v>113335.12415598</v>
      </c>
      <c r="H76" s="882">
        <v>137473.00546404999</v>
      </c>
      <c r="I76" s="882">
        <v>152771.49356869</v>
      </c>
      <c r="J76" s="882">
        <v>181826.77001777</v>
      </c>
      <c r="K76" s="882">
        <v>201194.54912195998</v>
      </c>
      <c r="L76" s="882">
        <v>231092.06648620998</v>
      </c>
      <c r="M76" s="882">
        <v>5236.0097420399998</v>
      </c>
      <c r="N76" s="882">
        <v>18890.77911666</v>
      </c>
      <c r="O76" s="882">
        <v>272432.41272943001</v>
      </c>
      <c r="P76" s="882">
        <v>183054.3300703</v>
      </c>
      <c r="Q76" s="882">
        <v>86202.407987179991</v>
      </c>
      <c r="R76" s="882">
        <v>98634.574453249996</v>
      </c>
      <c r="S76" s="882">
        <v>117682.82694360001</v>
      </c>
      <c r="T76" s="882">
        <v>105945.49484671</v>
      </c>
      <c r="U76" s="882">
        <v>123126.79269863</v>
      </c>
      <c r="V76" s="882">
        <v>141089.89486467</v>
      </c>
      <c r="W76" s="882">
        <v>147969.87099781001</v>
      </c>
      <c r="X76" s="882">
        <v>161955.50498020998</v>
      </c>
      <c r="Y76" s="882">
        <v>45628.565472709997</v>
      </c>
      <c r="Z76" s="882">
        <v>59142.785943180003</v>
      </c>
      <c r="AA76" s="882">
        <v>246873.93249481</v>
      </c>
      <c r="AB76" s="882">
        <v>104835.04787089</v>
      </c>
      <c r="AC76" s="882">
        <v>118385.55699917</v>
      </c>
      <c r="AD76" s="882">
        <v>139431.62045182</v>
      </c>
      <c r="AE76" s="882">
        <v>157880.24973452999</v>
      </c>
      <c r="AF76" s="882">
        <v>171994.34535701</v>
      </c>
      <c r="AG76" s="882">
        <v>190992.95344750001</v>
      </c>
      <c r="AH76" s="882">
        <v>210755.76537060001</v>
      </c>
      <c r="AI76" s="882">
        <v>224589.05163986998</v>
      </c>
      <c r="AJ76" s="882">
        <v>235880.62431772001</v>
      </c>
      <c r="AK76" s="882">
        <v>41425.729408500003</v>
      </c>
      <c r="AL76" s="882">
        <v>53920.121507720003</v>
      </c>
      <c r="AM76" s="882">
        <v>67083.340947689998</v>
      </c>
      <c r="AN76" s="882">
        <v>83391.682456419992</v>
      </c>
      <c r="AO76" s="882">
        <v>97678.933012609996</v>
      </c>
      <c r="AP76" s="882">
        <v>0</v>
      </c>
      <c r="AQ76" s="882">
        <v>0</v>
      </c>
      <c r="AR76" s="882">
        <v>0</v>
      </c>
      <c r="AS76" s="882">
        <v>0</v>
      </c>
      <c r="AT76" s="882">
        <v>0</v>
      </c>
      <c r="AU76" s="882">
        <v>0</v>
      </c>
      <c r="AV76" s="882">
        <v>0</v>
      </c>
      <c r="AW76" s="882">
        <v>0</v>
      </c>
      <c r="AX76" s="882">
        <v>0</v>
      </c>
      <c r="AY76" s="882">
        <v>0</v>
      </c>
      <c r="AZ76" s="882">
        <v>0</v>
      </c>
      <c r="BA76" s="882">
        <v>0</v>
      </c>
      <c r="BB76" s="882">
        <v>0</v>
      </c>
      <c r="BC76" s="882">
        <v>0</v>
      </c>
      <c r="BD76" s="882">
        <v>0</v>
      </c>
      <c r="BE76" s="882">
        <v>0</v>
      </c>
      <c r="BF76" s="882">
        <v>0</v>
      </c>
      <c r="BG76" s="882">
        <v>0</v>
      </c>
      <c r="BH76" s="882">
        <v>0</v>
      </c>
      <c r="BI76" s="882">
        <v>0</v>
      </c>
      <c r="BJ76" s="882">
        <v>0</v>
      </c>
      <c r="BK76" s="882">
        <v>0</v>
      </c>
      <c r="BL76" s="882">
        <v>0</v>
      </c>
      <c r="BM76" s="882">
        <v>0</v>
      </c>
      <c r="BN76" s="882">
        <v>0</v>
      </c>
      <c r="BO76" s="882">
        <v>0</v>
      </c>
      <c r="BP76" s="882">
        <v>0</v>
      </c>
      <c r="BQ76" s="882">
        <v>0</v>
      </c>
      <c r="BR76" s="882">
        <v>0</v>
      </c>
      <c r="BS76" s="882">
        <v>0</v>
      </c>
      <c r="BT76" s="882">
        <v>0</v>
      </c>
      <c r="BU76" s="882">
        <v>0</v>
      </c>
      <c r="BV76" s="882">
        <v>0</v>
      </c>
      <c r="BW76" s="882">
        <v>0</v>
      </c>
      <c r="BX76" s="882">
        <v>0</v>
      </c>
      <c r="BY76" s="882">
        <v>0</v>
      </c>
      <c r="BZ76" s="882">
        <v>0</v>
      </c>
      <c r="CA76" s="882">
        <v>0</v>
      </c>
      <c r="CB76" s="882">
        <v>0</v>
      </c>
      <c r="CC76" s="882">
        <v>0</v>
      </c>
      <c r="CD76" s="882">
        <v>0</v>
      </c>
      <c r="CE76" s="882">
        <v>0</v>
      </c>
      <c r="CF76" s="882">
        <v>0</v>
      </c>
      <c r="CG76" s="882">
        <v>0</v>
      </c>
      <c r="CH76" s="882">
        <v>0</v>
      </c>
      <c r="CI76" s="882">
        <v>0</v>
      </c>
      <c r="CJ76" s="1261"/>
    </row>
    <row r="77" spans="1:88" ht="15.75" customHeight="1">
      <c r="A77" s="931" t="s">
        <v>531</v>
      </c>
      <c r="B77" s="881">
        <v>40191.018796190001</v>
      </c>
      <c r="C77" s="882">
        <v>43573.524809559996</v>
      </c>
      <c r="D77" s="882">
        <v>52416.697734339999</v>
      </c>
      <c r="E77" s="882">
        <v>53878.59290376</v>
      </c>
      <c r="F77" s="882">
        <v>51119.421224539998</v>
      </c>
      <c r="G77" s="882">
        <v>55234.774324080005</v>
      </c>
      <c r="H77" s="882">
        <v>73284.78641606</v>
      </c>
      <c r="I77" s="882">
        <v>55011.122638690002</v>
      </c>
      <c r="J77" s="882">
        <v>53469.508228250001</v>
      </c>
      <c r="K77" s="882">
        <v>64242.916546259999</v>
      </c>
      <c r="L77" s="882">
        <v>62337.39772262</v>
      </c>
      <c r="M77" s="882">
        <v>92431.094914490008</v>
      </c>
      <c r="N77" s="882">
        <v>76294.617928420004</v>
      </c>
      <c r="O77" s="882">
        <v>88004.325213110002</v>
      </c>
      <c r="P77" s="882">
        <v>80035.146661809995</v>
      </c>
      <c r="Q77" s="882">
        <v>70312.29052621001</v>
      </c>
      <c r="R77" s="882">
        <v>77340.99133425999</v>
      </c>
      <c r="S77" s="882">
        <v>87496.063813039989</v>
      </c>
      <c r="T77" s="882">
        <v>111246.47056253</v>
      </c>
      <c r="U77" s="882">
        <v>131199.7007444</v>
      </c>
      <c r="V77" s="882">
        <v>129040.81184396001</v>
      </c>
      <c r="W77" s="882">
        <v>138880.74198132</v>
      </c>
      <c r="X77" s="882">
        <v>159348.53774266</v>
      </c>
      <c r="Y77" s="882">
        <v>120917.49576874</v>
      </c>
      <c r="Z77" s="882">
        <v>94733.136750880003</v>
      </c>
      <c r="AA77" s="882">
        <v>86616.113994719999</v>
      </c>
      <c r="AB77" s="882">
        <v>83588.110311830009</v>
      </c>
      <c r="AC77" s="882">
        <v>83209.392414639995</v>
      </c>
      <c r="AD77" s="882">
        <v>74391.725923300008</v>
      </c>
      <c r="AE77" s="882">
        <v>14214.583458719999</v>
      </c>
      <c r="AF77" s="882">
        <v>1822.25097093</v>
      </c>
      <c r="AG77" s="882">
        <v>929.75850016999993</v>
      </c>
      <c r="AH77" s="882">
        <v>8183.3741374700003</v>
      </c>
      <c r="AI77" s="882">
        <v>6134.5262855600004</v>
      </c>
      <c r="AJ77" s="882">
        <v>6140.6713742399997</v>
      </c>
      <c r="AK77" s="882">
        <v>1111.4564542099999</v>
      </c>
      <c r="AL77" s="882">
        <v>2782.4220241599996</v>
      </c>
      <c r="AM77" s="882">
        <v>2910.6414942699998</v>
      </c>
      <c r="AN77" s="882">
        <v>2826.8679599000002</v>
      </c>
      <c r="AO77" s="882">
        <v>2511.2318007199997</v>
      </c>
      <c r="AP77" s="882">
        <v>126459.54732088999</v>
      </c>
      <c r="AQ77" s="882">
        <v>228474.58798198999</v>
      </c>
      <c r="AR77" s="882">
        <v>240242.42245648001</v>
      </c>
      <c r="AS77" s="882">
        <v>448565.32787045999</v>
      </c>
      <c r="AT77" s="882">
        <v>480273.42916296003</v>
      </c>
      <c r="AU77" s="882">
        <v>503837.05892997998</v>
      </c>
      <c r="AV77" s="882">
        <v>492280.42058399</v>
      </c>
      <c r="AW77" s="882">
        <v>145449.15851822001</v>
      </c>
      <c r="AX77" s="882">
        <v>156488.50576110999</v>
      </c>
      <c r="AY77" s="882">
        <v>171775.94661146999</v>
      </c>
      <c r="AZ77" s="882">
        <v>191084.28210916001</v>
      </c>
      <c r="BA77" s="882">
        <v>180403.14715256001</v>
      </c>
      <c r="BB77" s="882">
        <v>185752.17115307</v>
      </c>
      <c r="BC77" s="882">
        <v>366317.11186608003</v>
      </c>
      <c r="BD77" s="882">
        <v>557312.80205467006</v>
      </c>
      <c r="BE77" s="882">
        <v>942272.26518204005</v>
      </c>
      <c r="BF77" s="882">
        <v>956904.46537968004</v>
      </c>
      <c r="BG77" s="882">
        <v>429849.47819862998</v>
      </c>
      <c r="BH77" s="882">
        <v>436392.85305608</v>
      </c>
      <c r="BI77" s="882">
        <v>817567.10871072998</v>
      </c>
      <c r="BJ77" s="882">
        <v>129671.78106718</v>
      </c>
      <c r="BK77" s="882">
        <v>158415.12009426998</v>
      </c>
      <c r="BL77" s="882">
        <v>264228.46178848</v>
      </c>
      <c r="BM77" s="882">
        <v>295826.22523674998</v>
      </c>
      <c r="BN77" s="882">
        <v>321873.72537472995</v>
      </c>
      <c r="BO77" s="882">
        <v>393878.60678112</v>
      </c>
      <c r="BP77" s="882">
        <v>435541.36309181002</v>
      </c>
      <c r="BQ77" s="882">
        <v>486494.69061270001</v>
      </c>
      <c r="BR77" s="882">
        <v>533945.83342864003</v>
      </c>
      <c r="BS77" s="882">
        <v>577849.06432645</v>
      </c>
      <c r="BT77" s="882">
        <v>607365.50343694992</v>
      </c>
      <c r="BU77" s="882">
        <v>1209256.09225279</v>
      </c>
      <c r="BV77" s="882">
        <v>147531.16709320998</v>
      </c>
      <c r="BW77" s="882">
        <v>155373.13555121</v>
      </c>
      <c r="BX77" s="882">
        <v>235155.50067452999</v>
      </c>
      <c r="BY77" s="882">
        <v>175923.09575370999</v>
      </c>
      <c r="BZ77" s="882">
        <v>190094.52087122001</v>
      </c>
      <c r="CA77" s="882">
        <v>204036.11271004</v>
      </c>
      <c r="CB77" s="882">
        <v>202703.00228407999</v>
      </c>
      <c r="CC77" s="882">
        <v>216079.26373991001</v>
      </c>
      <c r="CD77" s="882">
        <v>222850.95577463001</v>
      </c>
      <c r="CE77" s="882">
        <v>256335.49090488002</v>
      </c>
      <c r="CF77" s="882">
        <v>297194.31298041996</v>
      </c>
      <c r="CG77" s="882">
        <v>617092.06069894996</v>
      </c>
      <c r="CH77" s="882">
        <v>159531.76267629</v>
      </c>
      <c r="CI77" s="882">
        <v>218890.35314204</v>
      </c>
      <c r="CJ77" s="1261"/>
    </row>
    <row r="78" spans="1:88" ht="15.75" customHeight="1">
      <c r="A78" s="931" t="s">
        <v>532</v>
      </c>
      <c r="B78" s="881">
        <v>48513.664909580002</v>
      </c>
      <c r="C78" s="882">
        <v>67242.288112940005</v>
      </c>
      <c r="D78" s="882">
        <v>140025.84829559</v>
      </c>
      <c r="E78" s="882">
        <v>216468.24429499</v>
      </c>
      <c r="F78" s="882">
        <v>431012.16561735998</v>
      </c>
      <c r="G78" s="882">
        <v>277687.89796986</v>
      </c>
      <c r="H78" s="882">
        <v>513908.92147343</v>
      </c>
      <c r="I78" s="882">
        <v>65324.507504480003</v>
      </c>
      <c r="J78" s="882">
        <v>68519.398386450004</v>
      </c>
      <c r="K78" s="882">
        <v>63292.12634183</v>
      </c>
      <c r="L78" s="882">
        <v>65292.710632959999</v>
      </c>
      <c r="M78" s="882">
        <v>153222.59638967999</v>
      </c>
      <c r="N78" s="882">
        <v>175679.77995667001</v>
      </c>
      <c r="O78" s="882">
        <v>146608.98487498998</v>
      </c>
      <c r="P78" s="882">
        <v>144339.03928755</v>
      </c>
      <c r="Q78" s="882">
        <v>177385.95571720999</v>
      </c>
      <c r="R78" s="882">
        <v>173475.83649508998</v>
      </c>
      <c r="S78" s="882">
        <v>176354.14481829002</v>
      </c>
      <c r="T78" s="882">
        <v>108034.79608738</v>
      </c>
      <c r="U78" s="882">
        <v>104786.95351399001</v>
      </c>
      <c r="V78" s="882">
        <v>104134.82662227</v>
      </c>
      <c r="W78" s="882">
        <v>105187.19198691001</v>
      </c>
      <c r="X78" s="882">
        <v>98123.833899050005</v>
      </c>
      <c r="Y78" s="882">
        <v>608397.23886127002</v>
      </c>
      <c r="Z78" s="882">
        <v>620672.91227125004</v>
      </c>
      <c r="AA78" s="882">
        <v>617395.64218031999</v>
      </c>
      <c r="AB78" s="882">
        <v>682941.47616237996</v>
      </c>
      <c r="AC78" s="882">
        <v>117436.59376372999</v>
      </c>
      <c r="AD78" s="882">
        <v>120966.22584774</v>
      </c>
      <c r="AE78" s="882">
        <v>20788.463364660001</v>
      </c>
      <c r="AF78" s="882">
        <v>24162.878368860002</v>
      </c>
      <c r="AG78" s="882">
        <v>28795.3678669</v>
      </c>
      <c r="AH78" s="882">
        <v>29988.804023060002</v>
      </c>
      <c r="AI78" s="882">
        <v>29345.015555580001</v>
      </c>
      <c r="AJ78" s="882">
        <v>237441.55139464999</v>
      </c>
      <c r="AK78" s="882">
        <v>84997.17281732001</v>
      </c>
      <c r="AL78" s="882">
        <v>87888.303297759994</v>
      </c>
      <c r="AM78" s="882">
        <v>87738.62556244999</v>
      </c>
      <c r="AN78" s="882">
        <v>75411.116079929998</v>
      </c>
      <c r="AO78" s="882">
        <v>85003.81856847</v>
      </c>
      <c r="AP78" s="882">
        <v>87810.909494570005</v>
      </c>
      <c r="AQ78" s="882">
        <v>67244.859183380002</v>
      </c>
      <c r="AR78" s="882">
        <v>70402.718291059995</v>
      </c>
      <c r="AS78" s="882">
        <v>49034.971536559999</v>
      </c>
      <c r="AT78" s="882">
        <v>124199.17361249001</v>
      </c>
      <c r="AU78" s="882">
        <v>129804.00440234</v>
      </c>
      <c r="AV78" s="882">
        <v>49550.475944669997</v>
      </c>
      <c r="AW78" s="882">
        <v>1676605.4855975399</v>
      </c>
      <c r="AX78" s="882">
        <v>1672512.94582378</v>
      </c>
      <c r="AY78" s="882">
        <v>1697182.9343946001</v>
      </c>
      <c r="AZ78" s="882">
        <v>1651118.14222352</v>
      </c>
      <c r="BA78" s="882">
        <v>1659260.91906178</v>
      </c>
      <c r="BB78" s="882">
        <v>1660394.1389373201</v>
      </c>
      <c r="BC78" s="882">
        <v>1509202.51082162</v>
      </c>
      <c r="BD78" s="882">
        <v>1365857.34006272</v>
      </c>
      <c r="BE78" s="882">
        <v>1528259.56282628</v>
      </c>
      <c r="BF78" s="882">
        <v>1518310.6865643798</v>
      </c>
      <c r="BG78" s="882">
        <v>1500772.07980601</v>
      </c>
      <c r="BH78" s="882">
        <v>1475430.4728439099</v>
      </c>
      <c r="BI78" s="882">
        <v>928091.0919346899</v>
      </c>
      <c r="BJ78" s="882">
        <v>936503.03003310994</v>
      </c>
      <c r="BK78" s="882">
        <v>934345.05831384996</v>
      </c>
      <c r="BL78" s="882">
        <v>906698.45968710002</v>
      </c>
      <c r="BM78" s="882">
        <v>800877.27900343994</v>
      </c>
      <c r="BN78" s="882">
        <v>822021.46430195996</v>
      </c>
      <c r="BO78" s="882">
        <v>749251.46933346998</v>
      </c>
      <c r="BP78" s="882">
        <v>690565.32136152999</v>
      </c>
      <c r="BQ78" s="882">
        <v>705847.8494081801</v>
      </c>
      <c r="BR78" s="882">
        <v>718242.81241954002</v>
      </c>
      <c r="BS78" s="882">
        <v>682620.10427044996</v>
      </c>
      <c r="BT78" s="882">
        <v>651716.00170716003</v>
      </c>
      <c r="BU78" s="882">
        <v>31904.100484089999</v>
      </c>
      <c r="BV78" s="882">
        <v>91857.253693520004</v>
      </c>
      <c r="BW78" s="882">
        <v>76766.325226360001</v>
      </c>
      <c r="BX78" s="882">
        <v>82994.099107729999</v>
      </c>
      <c r="BY78" s="882">
        <v>109911.45749199</v>
      </c>
      <c r="BZ78" s="882">
        <v>183320.47328768999</v>
      </c>
      <c r="CA78" s="882">
        <v>74197.217020429991</v>
      </c>
      <c r="CB78" s="882">
        <v>77350.130868549997</v>
      </c>
      <c r="CC78" s="882">
        <v>78186.53830606</v>
      </c>
      <c r="CD78" s="882">
        <v>112904.20100399001</v>
      </c>
      <c r="CE78" s="882">
        <v>117601.66464577</v>
      </c>
      <c r="CF78" s="882">
        <v>124680.09753878</v>
      </c>
      <c r="CG78" s="882">
        <v>70185.375985039995</v>
      </c>
      <c r="CH78" s="882">
        <v>73077.995647500007</v>
      </c>
      <c r="CI78" s="882">
        <v>78360.62039899001</v>
      </c>
      <c r="CJ78" s="1261"/>
    </row>
    <row r="79" spans="1:88" ht="15.75" customHeight="1">
      <c r="A79" s="931" t="s">
        <v>533</v>
      </c>
      <c r="B79" s="881">
        <v>334631.64157481998</v>
      </c>
      <c r="C79" s="882">
        <v>334631.64157481998</v>
      </c>
      <c r="D79" s="882">
        <v>334631.64157481998</v>
      </c>
      <c r="E79" s="882">
        <v>334631.64157481998</v>
      </c>
      <c r="F79" s="882">
        <v>328467.48156395002</v>
      </c>
      <c r="G79" s="882">
        <v>328467.48156395002</v>
      </c>
      <c r="H79" s="882">
        <v>328467.48156395002</v>
      </c>
      <c r="I79" s="882">
        <v>328467.48156395002</v>
      </c>
      <c r="J79" s="882">
        <v>328467.48156395002</v>
      </c>
      <c r="K79" s="882">
        <v>328467.48156395002</v>
      </c>
      <c r="L79" s="882">
        <v>328467.48156395002</v>
      </c>
      <c r="M79" s="882">
        <v>328467.48156395002</v>
      </c>
      <c r="N79" s="882">
        <v>328467.48156395002</v>
      </c>
      <c r="O79" s="882">
        <v>328467.48156395002</v>
      </c>
      <c r="P79" s="882">
        <v>328467.48156395002</v>
      </c>
      <c r="Q79" s="882">
        <v>328467.48156395002</v>
      </c>
      <c r="R79" s="882">
        <v>379484.21331195004</v>
      </c>
      <c r="S79" s="882">
        <v>379484.21331195004</v>
      </c>
      <c r="T79" s="882">
        <v>379484.21331195004</v>
      </c>
      <c r="U79" s="882">
        <v>379484.21331195004</v>
      </c>
      <c r="V79" s="882">
        <v>379484.08427055</v>
      </c>
      <c r="W79" s="882">
        <v>379484.08427055</v>
      </c>
      <c r="X79" s="882">
        <v>379484.08427055</v>
      </c>
      <c r="Y79" s="882">
        <v>379484.08427055</v>
      </c>
      <c r="Z79" s="882">
        <v>379484.08427055</v>
      </c>
      <c r="AA79" s="882">
        <v>379484.08427055</v>
      </c>
      <c r="AB79" s="882">
        <v>379484.08427055</v>
      </c>
      <c r="AC79" s="882">
        <v>379484.08427055</v>
      </c>
      <c r="AD79" s="882">
        <v>397374.24810407002</v>
      </c>
      <c r="AE79" s="882">
        <v>399692.32024301001</v>
      </c>
      <c r="AF79" s="882">
        <v>399692.32024301001</v>
      </c>
      <c r="AG79" s="882">
        <v>399692.32024301001</v>
      </c>
      <c r="AH79" s="882">
        <v>399692.32024301001</v>
      </c>
      <c r="AI79" s="882">
        <v>399692.32024301001</v>
      </c>
      <c r="AJ79" s="882">
        <v>399692.32024301001</v>
      </c>
      <c r="AK79" s="882">
        <v>399692.32024301001</v>
      </c>
      <c r="AL79" s="882">
        <v>399692.32024301001</v>
      </c>
      <c r="AM79" s="882">
        <v>399692.32024301001</v>
      </c>
      <c r="AN79" s="882">
        <v>399692.32024301001</v>
      </c>
      <c r="AO79" s="882">
        <v>399692.32024301001</v>
      </c>
      <c r="AP79" s="882">
        <v>433135.11812515004</v>
      </c>
      <c r="AQ79" s="882">
        <v>433135.11812515004</v>
      </c>
      <c r="AR79" s="882">
        <v>433135.11812515004</v>
      </c>
      <c r="AS79" s="882">
        <v>433135.11812515004</v>
      </c>
      <c r="AT79" s="882">
        <v>433136.2076893</v>
      </c>
      <c r="AU79" s="882">
        <v>433136.2076893</v>
      </c>
      <c r="AV79" s="882">
        <v>433136.2076893</v>
      </c>
      <c r="AW79" s="882">
        <v>433136.2076893</v>
      </c>
      <c r="AX79" s="882">
        <v>433136.2076893</v>
      </c>
      <c r="AY79" s="882">
        <v>433136.2076893</v>
      </c>
      <c r="AZ79" s="882">
        <v>433136.2076893</v>
      </c>
      <c r="BA79" s="882">
        <v>433136.2076893</v>
      </c>
      <c r="BB79" s="882">
        <v>421878.10565584997</v>
      </c>
      <c r="BC79" s="882">
        <v>421878.10565584997</v>
      </c>
      <c r="BD79" s="882">
        <v>421878.10565584997</v>
      </c>
      <c r="BE79" s="882">
        <v>421878.10565584997</v>
      </c>
      <c r="BF79" s="882">
        <v>421878.10565584997</v>
      </c>
      <c r="BG79" s="882">
        <v>421878.10565584997</v>
      </c>
      <c r="BH79" s="882">
        <v>421878.10565584997</v>
      </c>
      <c r="BI79" s="882">
        <v>421878.10565584997</v>
      </c>
      <c r="BJ79" s="882">
        <v>421878.10565584997</v>
      </c>
      <c r="BK79" s="882">
        <v>421878.10565584997</v>
      </c>
      <c r="BL79" s="882">
        <v>421878.10565584997</v>
      </c>
      <c r="BM79" s="882">
        <v>421878.10565584997</v>
      </c>
      <c r="BN79" s="882">
        <v>412028.29414707003</v>
      </c>
      <c r="BO79" s="882">
        <v>412028.29414707003</v>
      </c>
      <c r="BP79" s="882">
        <v>412028.29414707003</v>
      </c>
      <c r="BQ79" s="882">
        <v>412028.29414707003</v>
      </c>
      <c r="BR79" s="882">
        <v>412028.29414707003</v>
      </c>
      <c r="BS79" s="882">
        <v>412028.29414707003</v>
      </c>
      <c r="BT79" s="882">
        <v>412028.29414707003</v>
      </c>
      <c r="BU79" s="882">
        <v>412028.29414707003</v>
      </c>
      <c r="BV79" s="882">
        <v>412028.29414707003</v>
      </c>
      <c r="BW79" s="882">
        <v>412028.29414707003</v>
      </c>
      <c r="BX79" s="882">
        <v>412028.29414707003</v>
      </c>
      <c r="BY79" s="882">
        <v>412028.29414707003</v>
      </c>
      <c r="BZ79" s="882">
        <v>421726.89072776999</v>
      </c>
      <c r="CA79" s="882">
        <v>421726.89072776999</v>
      </c>
      <c r="CB79" s="882">
        <v>421726.89072776999</v>
      </c>
      <c r="CC79" s="882">
        <v>421726.89072776999</v>
      </c>
      <c r="CD79" s="882">
        <v>421726.89072776999</v>
      </c>
      <c r="CE79" s="882">
        <v>421726.89072776999</v>
      </c>
      <c r="CF79" s="882">
        <v>421726.89072776999</v>
      </c>
      <c r="CG79" s="882">
        <v>421726.89072776999</v>
      </c>
      <c r="CH79" s="882">
        <v>421726.89072776999</v>
      </c>
      <c r="CI79" s="882">
        <v>421726.89072776999</v>
      </c>
      <c r="CJ79" s="1261"/>
    </row>
    <row r="80" spans="1:88" ht="15.75" customHeight="1">
      <c r="A80" s="931" t="s">
        <v>534</v>
      </c>
      <c r="B80" s="881">
        <v>1722.6351288399999</v>
      </c>
      <c r="C80" s="882">
        <v>1654.6351288399999</v>
      </c>
      <c r="D80" s="882">
        <v>1654.6351288399999</v>
      </c>
      <c r="E80" s="882">
        <v>1654.6351288399999</v>
      </c>
      <c r="F80" s="882">
        <v>1574.6351288399999</v>
      </c>
      <c r="G80" s="882">
        <v>1429.6351288399999</v>
      </c>
      <c r="H80" s="882">
        <v>1348.6351288399999</v>
      </c>
      <c r="I80" s="882">
        <v>1266.6351288399999</v>
      </c>
      <c r="J80" s="882">
        <v>1266.6351288399999</v>
      </c>
      <c r="K80" s="882">
        <v>1266.6351288399999</v>
      </c>
      <c r="L80" s="882">
        <v>1127.6351288399999</v>
      </c>
      <c r="M80" s="882">
        <v>1071.6351288400001</v>
      </c>
      <c r="N80" s="882">
        <v>1071.6351288400001</v>
      </c>
      <c r="O80" s="882">
        <v>983.63512883999999</v>
      </c>
      <c r="P80" s="882">
        <v>837.63512883999999</v>
      </c>
      <c r="Q80" s="882">
        <v>767.63512883999999</v>
      </c>
      <c r="R80" s="882">
        <v>646.63512883999999</v>
      </c>
      <c r="S80" s="882">
        <v>646.63512883999999</v>
      </c>
      <c r="T80" s="882">
        <v>1446.6351288399999</v>
      </c>
      <c r="U80" s="882">
        <v>1446.6351288399999</v>
      </c>
      <c r="V80" s="882">
        <v>1446.6351288399999</v>
      </c>
      <c r="W80" s="882">
        <v>1446.6351288399999</v>
      </c>
      <c r="X80" s="882">
        <v>1446.6351288399999</v>
      </c>
      <c r="Y80" s="882">
        <v>1200.6351288399999</v>
      </c>
      <c r="Z80" s="882">
        <v>1200.6351288399999</v>
      </c>
      <c r="AA80" s="882">
        <v>1002.63512884</v>
      </c>
      <c r="AB80" s="882">
        <v>913.63512883999999</v>
      </c>
      <c r="AC80" s="882">
        <v>803.63512883999999</v>
      </c>
      <c r="AD80" s="882">
        <v>803.63512883999999</v>
      </c>
      <c r="AE80" s="882">
        <v>725.6838587100001</v>
      </c>
      <c r="AF80" s="882">
        <v>442.58385870999996</v>
      </c>
      <c r="AG80" s="882">
        <v>300.54978510000001</v>
      </c>
      <c r="AH80" s="882">
        <v>167.54978510000001</v>
      </c>
      <c r="AI80" s="882">
        <v>156.1469151</v>
      </c>
      <c r="AJ80" s="882">
        <v>156.1469151</v>
      </c>
      <c r="AK80" s="882">
        <v>166.6880061</v>
      </c>
      <c r="AL80" s="882">
        <v>166.6880061</v>
      </c>
      <c r="AM80" s="882">
        <v>166.6880061</v>
      </c>
      <c r="AN80" s="882">
        <v>128.14784148999999</v>
      </c>
      <c r="AO80" s="882">
        <v>128.14784148999999</v>
      </c>
      <c r="AP80" s="882">
        <v>128.14784148999999</v>
      </c>
      <c r="AQ80" s="882">
        <v>128.14784148999999</v>
      </c>
      <c r="AR80" s="882">
        <v>128.14784148999999</v>
      </c>
      <c r="AS80" s="882">
        <v>144.47241949000002</v>
      </c>
      <c r="AT80" s="882">
        <v>144.47241949000002</v>
      </c>
      <c r="AU80" s="882">
        <v>144.47241949000002</v>
      </c>
      <c r="AV80" s="882">
        <v>144.47241949000002</v>
      </c>
      <c r="AW80" s="882">
        <v>144.47241949000002</v>
      </c>
      <c r="AX80" s="882">
        <v>144.47241949000002</v>
      </c>
      <c r="AY80" s="882">
        <v>144.47241949000002</v>
      </c>
      <c r="AZ80" s="882">
        <v>86.07864696</v>
      </c>
      <c r="BA80" s="882">
        <v>86.07864696</v>
      </c>
      <c r="BB80" s="882">
        <v>86.07864696</v>
      </c>
      <c r="BC80" s="882">
        <v>86.07864696</v>
      </c>
      <c r="BD80" s="882">
        <v>86.07864696</v>
      </c>
      <c r="BE80" s="882">
        <v>86.07864696</v>
      </c>
      <c r="BF80" s="882">
        <v>86.07864696</v>
      </c>
      <c r="BG80" s="882">
        <v>86.07864696</v>
      </c>
      <c r="BH80" s="882">
        <v>86.07864696</v>
      </c>
      <c r="BI80" s="882">
        <v>86.07864696</v>
      </c>
      <c r="BJ80" s="882">
        <v>86.07864696</v>
      </c>
      <c r="BK80" s="882">
        <v>86.07864696</v>
      </c>
      <c r="BL80" s="882">
        <v>86.07864696</v>
      </c>
      <c r="BM80" s="882">
        <v>86.07864696</v>
      </c>
      <c r="BN80" s="882">
        <v>86.07864696</v>
      </c>
      <c r="BO80" s="882">
        <v>86.07864696</v>
      </c>
      <c r="BP80" s="882">
        <v>86.07864696</v>
      </c>
      <c r="BQ80" s="882">
        <v>86.07864696</v>
      </c>
      <c r="BR80" s="882">
        <v>86.07864696</v>
      </c>
      <c r="BS80" s="882">
        <v>86.07864696</v>
      </c>
      <c r="BT80" s="882">
        <v>86.07864696</v>
      </c>
      <c r="BU80" s="882">
        <v>86.07864696</v>
      </c>
      <c r="BV80" s="882">
        <v>86.07864696</v>
      </c>
      <c r="BW80" s="882">
        <v>86.07864696</v>
      </c>
      <c r="BX80" s="882">
        <v>86.07864696</v>
      </c>
      <c r="BY80" s="882">
        <v>86.07864696</v>
      </c>
      <c r="BZ80" s="882">
        <v>86.07864696</v>
      </c>
      <c r="CA80" s="882">
        <v>86.07864696</v>
      </c>
      <c r="CB80" s="882">
        <v>86.07864696</v>
      </c>
      <c r="CC80" s="882">
        <v>86.07864696</v>
      </c>
      <c r="CD80" s="882">
        <v>86.07864696</v>
      </c>
      <c r="CE80" s="882">
        <v>86.07864696</v>
      </c>
      <c r="CF80" s="882">
        <v>86.07864696</v>
      </c>
      <c r="CG80" s="882">
        <v>86.07864696</v>
      </c>
      <c r="CH80" s="882">
        <v>86.07864696</v>
      </c>
      <c r="CI80" s="882">
        <v>86.07864696</v>
      </c>
      <c r="CJ80" s="1261"/>
    </row>
    <row r="81" spans="1:88" ht="15.75" customHeight="1">
      <c r="A81" s="892" t="s">
        <v>535</v>
      </c>
      <c r="B81" s="881">
        <v>29006.09835</v>
      </c>
      <c r="C81" s="882">
        <v>29006.09835</v>
      </c>
      <c r="D81" s="882">
        <v>29006.09835</v>
      </c>
      <c r="E81" s="882">
        <v>29006.09835</v>
      </c>
      <c r="F81" s="882">
        <v>29006.09835</v>
      </c>
      <c r="G81" s="882">
        <v>29006.09835</v>
      </c>
      <c r="H81" s="882">
        <v>29006.09835</v>
      </c>
      <c r="I81" s="882">
        <v>29006.09835</v>
      </c>
      <c r="J81" s="882">
        <v>29006.09835</v>
      </c>
      <c r="K81" s="882">
        <v>29006.09835</v>
      </c>
      <c r="L81" s="882">
        <v>29006.09835</v>
      </c>
      <c r="M81" s="882">
        <v>29006.09835</v>
      </c>
      <c r="N81" s="882">
        <v>29006.09835</v>
      </c>
      <c r="O81" s="882">
        <v>29006.09835</v>
      </c>
      <c r="P81" s="882">
        <v>29006.09835</v>
      </c>
      <c r="Q81" s="882">
        <v>29006.09835</v>
      </c>
      <c r="R81" s="882">
        <v>29006.09835</v>
      </c>
      <c r="S81" s="882">
        <v>29006.09835</v>
      </c>
      <c r="T81" s="882">
        <v>29006.09835</v>
      </c>
      <c r="U81" s="882">
        <v>29006.09835</v>
      </c>
      <c r="V81" s="882">
        <v>29006.09835</v>
      </c>
      <c r="W81" s="882">
        <v>384869.21412536001</v>
      </c>
      <c r="X81" s="882">
        <v>384869.21412536001</v>
      </c>
      <c r="Y81" s="882">
        <v>358345.63296436</v>
      </c>
      <c r="Z81" s="882">
        <v>358345.63296436</v>
      </c>
      <c r="AA81" s="882">
        <v>358345.63296436</v>
      </c>
      <c r="AB81" s="882">
        <v>358345.63296436</v>
      </c>
      <c r="AC81" s="882">
        <v>358345.63296436</v>
      </c>
      <c r="AD81" s="882">
        <v>358345.63296436</v>
      </c>
      <c r="AE81" s="882">
        <v>358345.63296436</v>
      </c>
      <c r="AF81" s="882">
        <v>358345.63296436</v>
      </c>
      <c r="AG81" s="882">
        <v>358345.63296436</v>
      </c>
      <c r="AH81" s="882">
        <v>358345.63296436</v>
      </c>
      <c r="AI81" s="882">
        <v>358345.63296436</v>
      </c>
      <c r="AJ81" s="882">
        <v>358345.63296436</v>
      </c>
      <c r="AK81" s="882">
        <v>384869.21412536001</v>
      </c>
      <c r="AL81" s="882">
        <v>384869.21412536001</v>
      </c>
      <c r="AM81" s="882">
        <v>384869.21412536001</v>
      </c>
      <c r="AN81" s="882">
        <v>384869.21412536001</v>
      </c>
      <c r="AO81" s="882">
        <v>384869.21412536001</v>
      </c>
      <c r="AP81" s="882">
        <v>356995.18637536</v>
      </c>
      <c r="AQ81" s="882">
        <v>356995.18637536</v>
      </c>
      <c r="AR81" s="882">
        <v>356995.18637536</v>
      </c>
      <c r="AS81" s="882">
        <v>356995.18637536</v>
      </c>
      <c r="AT81" s="882">
        <v>356995.18637536</v>
      </c>
      <c r="AU81" s="882">
        <v>356995.18637536</v>
      </c>
      <c r="AV81" s="882">
        <v>356995.18637536</v>
      </c>
      <c r="AW81" s="882">
        <v>401778.33022131003</v>
      </c>
      <c r="AX81" s="882">
        <v>401778.33022131003</v>
      </c>
      <c r="AY81" s="882">
        <v>401778.33022131003</v>
      </c>
      <c r="AZ81" s="882">
        <v>401778.33022131003</v>
      </c>
      <c r="BA81" s="882">
        <v>401778.33022131003</v>
      </c>
      <c r="BB81" s="882">
        <v>401778.33022131003</v>
      </c>
      <c r="BC81" s="882">
        <v>401778.33022131003</v>
      </c>
      <c r="BD81" s="882">
        <v>401778.33022131003</v>
      </c>
      <c r="BE81" s="882">
        <v>401778.33022131003</v>
      </c>
      <c r="BF81" s="882">
        <v>401778.33022131003</v>
      </c>
      <c r="BG81" s="882">
        <v>401778.33022131003</v>
      </c>
      <c r="BH81" s="882">
        <v>401778.33022131003</v>
      </c>
      <c r="BI81" s="882">
        <v>399802.39236831001</v>
      </c>
      <c r="BJ81" s="882">
        <v>399802.39236831001</v>
      </c>
      <c r="BK81" s="882">
        <v>399802.39236831001</v>
      </c>
      <c r="BL81" s="882">
        <v>399802.39236831001</v>
      </c>
      <c r="BM81" s="882">
        <v>399802.39236831001</v>
      </c>
      <c r="BN81" s="882">
        <v>399802.39236831001</v>
      </c>
      <c r="BO81" s="882">
        <v>399802.39236831001</v>
      </c>
      <c r="BP81" s="882">
        <v>399802.39236831001</v>
      </c>
      <c r="BQ81" s="882">
        <v>399802.39236831001</v>
      </c>
      <c r="BR81" s="882">
        <v>399802.39236831001</v>
      </c>
      <c r="BS81" s="882">
        <v>399802.39236831001</v>
      </c>
      <c r="BT81" s="882">
        <v>399802.39236831001</v>
      </c>
      <c r="BU81" s="882">
        <v>400402.17679373</v>
      </c>
      <c r="BV81" s="882">
        <v>400402.17679373</v>
      </c>
      <c r="BW81" s="882">
        <v>400402.17679373</v>
      </c>
      <c r="BX81" s="882">
        <v>400402.17679373</v>
      </c>
      <c r="BY81" s="882">
        <v>400402.17679373</v>
      </c>
      <c r="BZ81" s="882">
        <v>400402.17679373</v>
      </c>
      <c r="CA81" s="882">
        <v>400402.17679373</v>
      </c>
      <c r="CB81" s="882">
        <v>400402.17679373</v>
      </c>
      <c r="CC81" s="882">
        <v>400402.17679373</v>
      </c>
      <c r="CD81" s="882">
        <v>400402.17679373</v>
      </c>
      <c r="CE81" s="882">
        <v>400402.17679373</v>
      </c>
      <c r="CF81" s="882">
        <v>400402.17679373</v>
      </c>
      <c r="CG81" s="882">
        <v>406457.82150272996</v>
      </c>
      <c r="CH81" s="882">
        <v>406457.82150272996</v>
      </c>
      <c r="CI81" s="882">
        <v>406457.82150272996</v>
      </c>
      <c r="CJ81" s="1261"/>
    </row>
    <row r="82" spans="1:88" ht="16.5" customHeight="1">
      <c r="A82" s="931" t="s">
        <v>536</v>
      </c>
      <c r="B82" s="881">
        <v>1683041.3244328401</v>
      </c>
      <c r="C82" s="882">
        <v>1685419.8465742802</v>
      </c>
      <c r="D82" s="882">
        <v>1733660.5973300298</v>
      </c>
      <c r="E82" s="882">
        <v>1685655.4962653199</v>
      </c>
      <c r="F82" s="882">
        <v>1438410.1737139502</v>
      </c>
      <c r="G82" s="882">
        <v>1556320.7948527196</v>
      </c>
      <c r="H82" s="882">
        <v>1832418.5662109898</v>
      </c>
      <c r="I82" s="882">
        <v>1655059.43011468</v>
      </c>
      <c r="J82" s="882">
        <v>1467004.36783191</v>
      </c>
      <c r="K82" s="882">
        <v>1096065.4930233799</v>
      </c>
      <c r="L82" s="882">
        <v>754878.45507122006</v>
      </c>
      <c r="M82" s="882">
        <v>699083.71191310009</v>
      </c>
      <c r="N82" s="882">
        <v>359653.76232892997</v>
      </c>
      <c r="O82" s="882">
        <v>229932.87908014</v>
      </c>
      <c r="P82" s="882">
        <v>305231.44144038</v>
      </c>
      <c r="Q82" s="882">
        <v>272465.88062916003</v>
      </c>
      <c r="R82" s="882">
        <v>269914.54656359</v>
      </c>
      <c r="S82" s="882">
        <v>299307.01900745998</v>
      </c>
      <c r="T82" s="882">
        <v>303434.52526913991</v>
      </c>
      <c r="U82" s="882">
        <v>559080.48022094998</v>
      </c>
      <c r="V82" s="882">
        <v>886347.70218687016</v>
      </c>
      <c r="W82" s="882">
        <v>237519.35506109998</v>
      </c>
      <c r="X82" s="882">
        <v>302334.56979707</v>
      </c>
      <c r="Y82" s="882">
        <v>323718.29528393998</v>
      </c>
      <c r="Z82" s="882">
        <v>289586.15870674001</v>
      </c>
      <c r="AA82" s="882">
        <v>270898.31045007997</v>
      </c>
      <c r="AB82" s="882">
        <v>290554.12209312001</v>
      </c>
      <c r="AC82" s="882">
        <v>336421.61003972002</v>
      </c>
      <c r="AD82" s="882">
        <v>375223.62187304004</v>
      </c>
      <c r="AE82" s="882">
        <v>35441.707744669999</v>
      </c>
      <c r="AF82" s="882">
        <v>36704.892496350003</v>
      </c>
      <c r="AG82" s="882">
        <v>37189.764693780002</v>
      </c>
      <c r="AH82" s="882">
        <v>22119.76753365</v>
      </c>
      <c r="AI82" s="882">
        <v>21492.671388170002</v>
      </c>
      <c r="AJ82" s="882">
        <v>42627.752665740001</v>
      </c>
      <c r="AK82" s="882">
        <v>34280.798663760004</v>
      </c>
      <c r="AL82" s="882">
        <v>36322.379152629997</v>
      </c>
      <c r="AM82" s="882">
        <v>43877.036384179999</v>
      </c>
      <c r="AN82" s="882">
        <v>76720.610032739991</v>
      </c>
      <c r="AO82" s="882">
        <v>69236.076982719998</v>
      </c>
      <c r="AP82" s="882">
        <v>69159.839035129989</v>
      </c>
      <c r="AQ82" s="882">
        <v>71598.030510509998</v>
      </c>
      <c r="AR82" s="882">
        <v>62062.015624759995</v>
      </c>
      <c r="AS82" s="882">
        <v>59488.687374589994</v>
      </c>
      <c r="AT82" s="882">
        <v>59929.779699680003</v>
      </c>
      <c r="AU82" s="882">
        <v>65975.785415339997</v>
      </c>
      <c r="AV82" s="882">
        <v>68376.867208390002</v>
      </c>
      <c r="AW82" s="882">
        <v>25199.086272930002</v>
      </c>
      <c r="AX82" s="882">
        <v>27020.763615650001</v>
      </c>
      <c r="AY82" s="882">
        <v>30287.746197299999</v>
      </c>
      <c r="AZ82" s="882">
        <v>121936.91077006</v>
      </c>
      <c r="BA82" s="882">
        <v>153970.32272150999</v>
      </c>
      <c r="BB82" s="882">
        <v>35697.843862239999</v>
      </c>
      <c r="BC82" s="882">
        <v>251998.34079290004</v>
      </c>
      <c r="BD82" s="882">
        <v>256973.07841002004</v>
      </c>
      <c r="BE82" s="882">
        <v>246849.70135403998</v>
      </c>
      <c r="BF82" s="882">
        <v>245533.25390267</v>
      </c>
      <c r="BG82" s="882">
        <v>246535.89682205001</v>
      </c>
      <c r="BH82" s="882">
        <v>246807.43840978999</v>
      </c>
      <c r="BI82" s="882">
        <v>277344.48015168001</v>
      </c>
      <c r="BJ82" s="882">
        <v>257751.14490826</v>
      </c>
      <c r="BK82" s="882">
        <v>314424.28685121</v>
      </c>
      <c r="BL82" s="882">
        <v>237767.48594212998</v>
      </c>
      <c r="BM82" s="882">
        <v>254291.88940384999</v>
      </c>
      <c r="BN82" s="882">
        <v>248309.53238141999</v>
      </c>
      <c r="BO82" s="882">
        <v>254872.56050225999</v>
      </c>
      <c r="BP82" s="882">
        <v>250348.35083142002</v>
      </c>
      <c r="BQ82" s="882">
        <v>259040.95469185</v>
      </c>
      <c r="BR82" s="882">
        <v>205000.56085579999</v>
      </c>
      <c r="BS82" s="882">
        <v>125422.52510103001</v>
      </c>
      <c r="BT82" s="882">
        <v>47101.543001729995</v>
      </c>
      <c r="BU82" s="882">
        <v>118600.30763434999</v>
      </c>
      <c r="BV82" s="882">
        <v>121241.84320282</v>
      </c>
      <c r="BW82" s="882">
        <v>117006.13258409</v>
      </c>
      <c r="BX82" s="882">
        <v>21565.050522509999</v>
      </c>
      <c r="BY82" s="882">
        <v>25226.50447204</v>
      </c>
      <c r="BZ82" s="882">
        <v>32728.920875470001</v>
      </c>
      <c r="CA82" s="882">
        <v>21748.69630648</v>
      </c>
      <c r="CB82" s="882">
        <v>20731.582758019998</v>
      </c>
      <c r="CC82" s="882">
        <v>49288.065408549999</v>
      </c>
      <c r="CD82" s="882">
        <v>48929.366420139995</v>
      </c>
      <c r="CE82" s="882">
        <v>48197.010548650003</v>
      </c>
      <c r="CF82" s="882">
        <v>48854.724728469999</v>
      </c>
      <c r="CG82" s="882">
        <v>77939.449839359993</v>
      </c>
      <c r="CH82" s="882">
        <v>65192.39517833</v>
      </c>
      <c r="CI82" s="882">
        <v>56606.660276089999</v>
      </c>
      <c r="CJ82" s="1261"/>
    </row>
    <row r="83" spans="1:88" ht="15.75" customHeight="1">
      <c r="A83" s="931" t="s">
        <v>537</v>
      </c>
      <c r="B83" s="881">
        <v>1683041.3244328401</v>
      </c>
      <c r="C83" s="882">
        <v>1685419.8465742802</v>
      </c>
      <c r="D83" s="882">
        <v>1733660.5973300298</v>
      </c>
      <c r="E83" s="882">
        <v>1685655.4962653199</v>
      </c>
      <c r="F83" s="882">
        <v>1438410.1737139502</v>
      </c>
      <c r="G83" s="882">
        <v>1556320.7948527196</v>
      </c>
      <c r="H83" s="882">
        <v>1832418.5662109898</v>
      </c>
      <c r="I83" s="882">
        <v>1655059.43011468</v>
      </c>
      <c r="J83" s="882">
        <v>1467004.36783191</v>
      </c>
      <c r="K83" s="882">
        <v>1096065.4930233799</v>
      </c>
      <c r="L83" s="882">
        <v>754878.45507122006</v>
      </c>
      <c r="M83" s="882">
        <v>699083.71191310009</v>
      </c>
      <c r="N83" s="882">
        <v>359653.76232892997</v>
      </c>
      <c r="O83" s="882">
        <v>229932.87908014</v>
      </c>
      <c r="P83" s="882">
        <v>305231.44144038</v>
      </c>
      <c r="Q83" s="882">
        <v>272465.88062916003</v>
      </c>
      <c r="R83" s="882">
        <v>269914.54656359</v>
      </c>
      <c r="S83" s="882">
        <v>299307.01900745998</v>
      </c>
      <c r="T83" s="882">
        <v>303434.52526913991</v>
      </c>
      <c r="U83" s="882">
        <v>559080.48022094998</v>
      </c>
      <c r="V83" s="882">
        <v>886347.70218687016</v>
      </c>
      <c r="W83" s="882">
        <v>237519.35506109998</v>
      </c>
      <c r="X83" s="882">
        <v>302334.56979707</v>
      </c>
      <c r="Y83" s="882">
        <v>323718.29528393998</v>
      </c>
      <c r="Z83" s="882">
        <v>289586.15870674001</v>
      </c>
      <c r="AA83" s="882">
        <v>270898.31045007997</v>
      </c>
      <c r="AB83" s="882">
        <v>290554.12209312001</v>
      </c>
      <c r="AC83" s="882">
        <v>336421.61003972002</v>
      </c>
      <c r="AD83" s="882">
        <v>375223.62187304004</v>
      </c>
      <c r="AE83" s="882">
        <v>35441.707744669999</v>
      </c>
      <c r="AF83" s="882">
        <v>36704.892496350003</v>
      </c>
      <c r="AG83" s="882">
        <v>37189.764693780002</v>
      </c>
      <c r="AH83" s="882">
        <v>22119.76753365</v>
      </c>
      <c r="AI83" s="882">
        <v>21492.671388170002</v>
      </c>
      <c r="AJ83" s="882">
        <v>42627.752665740001</v>
      </c>
      <c r="AK83" s="882">
        <v>34280.798663760004</v>
      </c>
      <c r="AL83" s="882">
        <v>36322.379152629997</v>
      </c>
      <c r="AM83" s="882">
        <v>43877.036384179999</v>
      </c>
      <c r="AN83" s="882">
        <v>76720.610032739991</v>
      </c>
      <c r="AO83" s="882">
        <v>69236.076982719998</v>
      </c>
      <c r="AP83" s="882">
        <v>69159.839035129989</v>
      </c>
      <c r="AQ83" s="882">
        <v>71598.030510509998</v>
      </c>
      <c r="AR83" s="882">
        <v>62062.015624759995</v>
      </c>
      <c r="AS83" s="882">
        <v>59488.687374589994</v>
      </c>
      <c r="AT83" s="882">
        <v>59929.779699680003</v>
      </c>
      <c r="AU83" s="882">
        <v>65975.785415339997</v>
      </c>
      <c r="AV83" s="882">
        <v>68376.867208390002</v>
      </c>
      <c r="AW83" s="882">
        <v>25199.086272930002</v>
      </c>
      <c r="AX83" s="882">
        <v>27020.763615650001</v>
      </c>
      <c r="AY83" s="882">
        <v>30287.746197299999</v>
      </c>
      <c r="AZ83" s="882">
        <v>121936.91077006</v>
      </c>
      <c r="BA83" s="882">
        <v>153970.32272150999</v>
      </c>
      <c r="BB83" s="882">
        <v>35697.843862239999</v>
      </c>
      <c r="BC83" s="882">
        <v>251998.34079290004</v>
      </c>
      <c r="BD83" s="882">
        <v>256973.07841002004</v>
      </c>
      <c r="BE83" s="882">
        <v>246849.70135403998</v>
      </c>
      <c r="BF83" s="882">
        <v>245533.25390267</v>
      </c>
      <c r="BG83" s="882">
        <v>246535.89682205001</v>
      </c>
      <c r="BH83" s="882">
        <v>246807.43840978999</v>
      </c>
      <c r="BI83" s="882">
        <v>277344.48015168001</v>
      </c>
      <c r="BJ83" s="882">
        <v>257751.14490826</v>
      </c>
      <c r="BK83" s="882">
        <v>314424.28685121</v>
      </c>
      <c r="BL83" s="882">
        <v>237767.48594212998</v>
      </c>
      <c r="BM83" s="882">
        <v>254291.88940384999</v>
      </c>
      <c r="BN83" s="882">
        <v>248309.53238141999</v>
      </c>
      <c r="BO83" s="882">
        <v>254872.56050225999</v>
      </c>
      <c r="BP83" s="882">
        <v>250348.35083142002</v>
      </c>
      <c r="BQ83" s="882">
        <v>259040.95469185</v>
      </c>
      <c r="BR83" s="882">
        <v>205000.56085579999</v>
      </c>
      <c r="BS83" s="882">
        <v>125422.52510103001</v>
      </c>
      <c r="BT83" s="882">
        <v>47101.543001729995</v>
      </c>
      <c r="BU83" s="882">
        <v>118600.30763434999</v>
      </c>
      <c r="BV83" s="882">
        <v>121241.84320282</v>
      </c>
      <c r="BW83" s="882">
        <v>117006.13258409</v>
      </c>
      <c r="BX83" s="882">
        <v>21565.050522509999</v>
      </c>
      <c r="BY83" s="882">
        <v>25226.50447204</v>
      </c>
      <c r="BZ83" s="882">
        <v>32728.920875470001</v>
      </c>
      <c r="CA83" s="882">
        <v>21748.69630648</v>
      </c>
      <c r="CB83" s="882">
        <v>20731.582758019998</v>
      </c>
      <c r="CC83" s="882">
        <v>49288.065408549999</v>
      </c>
      <c r="CD83" s="882">
        <v>48929.366420139995</v>
      </c>
      <c r="CE83" s="882">
        <v>48197.010548650003</v>
      </c>
      <c r="CF83" s="882">
        <v>48854.724728469999</v>
      </c>
      <c r="CG83" s="882">
        <v>77939.449839359993</v>
      </c>
      <c r="CH83" s="882">
        <v>65192.39517833</v>
      </c>
      <c r="CI83" s="882">
        <v>56606.660276089999</v>
      </c>
      <c r="CJ83" s="1261"/>
    </row>
    <row r="84" spans="1:88" ht="15.75" customHeight="1">
      <c r="A84" s="930"/>
      <c r="B84" s="881"/>
      <c r="C84" s="882"/>
      <c r="D84" s="882"/>
      <c r="E84" s="882"/>
      <c r="F84" s="882"/>
      <c r="G84" s="882"/>
      <c r="H84" s="882"/>
      <c r="I84" s="882"/>
      <c r="J84" s="882"/>
      <c r="K84" s="882"/>
      <c r="L84" s="882"/>
      <c r="M84" s="882"/>
      <c r="N84" s="882"/>
      <c r="O84" s="882"/>
      <c r="P84" s="882"/>
      <c r="Q84" s="882"/>
      <c r="R84" s="882"/>
      <c r="S84" s="882"/>
      <c r="T84" s="882"/>
      <c r="U84" s="882"/>
      <c r="V84" s="882"/>
      <c r="W84" s="882"/>
      <c r="X84" s="882"/>
      <c r="Y84" s="882"/>
      <c r="Z84" s="882"/>
      <c r="AA84" s="882"/>
      <c r="AB84" s="882"/>
      <c r="AC84" s="882"/>
      <c r="AD84" s="882"/>
      <c r="AE84" s="882"/>
      <c r="AF84" s="882"/>
      <c r="AG84" s="882"/>
      <c r="AH84" s="882"/>
      <c r="AI84" s="882"/>
      <c r="AJ84" s="882"/>
      <c r="AK84" s="882"/>
      <c r="AL84" s="882"/>
      <c r="AM84" s="882"/>
      <c r="AN84" s="882"/>
      <c r="AO84" s="882"/>
      <c r="AP84" s="882"/>
      <c r="AQ84" s="882"/>
      <c r="AR84" s="882"/>
      <c r="AS84" s="882"/>
      <c r="AT84" s="882"/>
      <c r="AU84" s="882"/>
      <c r="AV84" s="882"/>
      <c r="AW84" s="882"/>
      <c r="AX84" s="882"/>
      <c r="AY84" s="882"/>
      <c r="AZ84" s="882"/>
      <c r="BA84" s="882"/>
      <c r="BB84" s="882"/>
      <c r="BC84" s="882"/>
      <c r="BD84" s="882"/>
      <c r="BE84" s="882"/>
      <c r="BF84" s="882"/>
      <c r="BG84" s="882"/>
      <c r="BH84" s="882"/>
      <c r="BI84" s="882"/>
      <c r="BJ84" s="882"/>
      <c r="BK84" s="882"/>
      <c r="BL84" s="882"/>
      <c r="BM84" s="882"/>
      <c r="BN84" s="882"/>
      <c r="BO84" s="882"/>
      <c r="BP84" s="882"/>
      <c r="BQ84" s="882"/>
      <c r="BR84" s="882"/>
      <c r="BS84" s="882"/>
      <c r="BT84" s="882"/>
      <c r="BU84" s="882"/>
      <c r="BV84" s="882"/>
      <c r="BW84" s="882"/>
      <c r="BX84" s="882"/>
      <c r="BY84" s="882"/>
      <c r="BZ84" s="882"/>
      <c r="CA84" s="882"/>
      <c r="CB84" s="882"/>
      <c r="CC84" s="882"/>
      <c r="CD84" s="882"/>
      <c r="CE84" s="882"/>
      <c r="CF84" s="882"/>
      <c r="CG84" s="882"/>
      <c r="CH84" s="882"/>
      <c r="CI84" s="882"/>
      <c r="CJ84" s="1261"/>
    </row>
    <row r="85" spans="1:88" ht="15.75" customHeight="1">
      <c r="A85" s="944" t="s">
        <v>538</v>
      </c>
      <c r="B85" s="881"/>
      <c r="C85" s="882"/>
      <c r="D85" s="882"/>
      <c r="E85" s="882"/>
      <c r="F85" s="882"/>
      <c r="G85" s="882"/>
      <c r="H85" s="882"/>
      <c r="I85" s="882"/>
      <c r="J85" s="882"/>
      <c r="K85" s="882"/>
      <c r="L85" s="882"/>
      <c r="M85" s="882"/>
      <c r="N85" s="882"/>
      <c r="O85" s="882"/>
      <c r="P85" s="882"/>
      <c r="Q85" s="882"/>
      <c r="R85" s="882"/>
      <c r="S85" s="882"/>
      <c r="T85" s="882"/>
      <c r="U85" s="882"/>
      <c r="V85" s="882"/>
      <c r="W85" s="882"/>
      <c r="X85" s="882"/>
      <c r="Y85" s="882"/>
      <c r="Z85" s="882"/>
      <c r="AA85" s="882"/>
      <c r="AB85" s="882"/>
      <c r="AC85" s="882"/>
      <c r="AD85" s="882"/>
      <c r="AE85" s="882"/>
      <c r="AF85" s="882"/>
      <c r="AG85" s="882"/>
      <c r="AH85" s="882"/>
      <c r="AI85" s="882"/>
      <c r="AJ85" s="882"/>
      <c r="AK85" s="882"/>
      <c r="AL85" s="882"/>
      <c r="AM85" s="882"/>
      <c r="AN85" s="882"/>
      <c r="AO85" s="882"/>
      <c r="AP85" s="882"/>
      <c r="AQ85" s="882"/>
      <c r="AR85" s="882"/>
      <c r="AS85" s="882"/>
      <c r="AT85" s="882"/>
      <c r="AU85" s="882"/>
      <c r="AV85" s="882"/>
      <c r="AW85" s="882"/>
      <c r="AX85" s="882"/>
      <c r="AY85" s="882"/>
      <c r="AZ85" s="882"/>
      <c r="BA85" s="882"/>
      <c r="BB85" s="882"/>
      <c r="BC85" s="882"/>
      <c r="BD85" s="882"/>
      <c r="BE85" s="882"/>
      <c r="BF85" s="882"/>
      <c r="BG85" s="882"/>
      <c r="BH85" s="882"/>
      <c r="BI85" s="882"/>
      <c r="BJ85" s="882"/>
      <c r="BK85" s="882"/>
      <c r="BL85" s="882"/>
      <c r="BM85" s="882"/>
      <c r="BN85" s="882"/>
      <c r="BO85" s="882"/>
      <c r="BP85" s="882"/>
      <c r="BQ85" s="882"/>
      <c r="BR85" s="882"/>
      <c r="BS85" s="882"/>
      <c r="BT85" s="882"/>
      <c r="BU85" s="882"/>
      <c r="BV85" s="882"/>
      <c r="BW85" s="882"/>
      <c r="BX85" s="882"/>
      <c r="BY85" s="882"/>
      <c r="BZ85" s="882"/>
      <c r="CA85" s="882"/>
      <c r="CB85" s="882"/>
      <c r="CC85" s="882"/>
      <c r="CD85" s="882"/>
      <c r="CE85" s="882"/>
      <c r="CF85" s="882"/>
      <c r="CG85" s="882"/>
      <c r="CH85" s="882"/>
      <c r="CI85" s="882"/>
      <c r="CJ85" s="1261"/>
    </row>
    <row r="86" spans="1:88" ht="15.75" customHeight="1">
      <c r="A86" s="930" t="s">
        <v>539</v>
      </c>
      <c r="B86" s="881">
        <v>35936.910397929998</v>
      </c>
      <c r="C86" s="882">
        <v>36478.949201210002</v>
      </c>
      <c r="D86" s="882">
        <v>22167.4329616</v>
      </c>
      <c r="E86" s="882">
        <v>25509.19695234</v>
      </c>
      <c r="F86" s="882">
        <v>23549.666008749999</v>
      </c>
      <c r="G86" s="882">
        <v>51173.085983910001</v>
      </c>
      <c r="H86" s="882">
        <v>37651.469483769994</v>
      </c>
      <c r="I86" s="882">
        <v>15818.491456450001</v>
      </c>
      <c r="J86" s="882">
        <v>19644.11725929</v>
      </c>
      <c r="K86" s="882">
        <v>29653.415886540002</v>
      </c>
      <c r="L86" s="882">
        <v>15248.289906799999</v>
      </c>
      <c r="M86" s="882">
        <v>15189.56616104</v>
      </c>
      <c r="N86" s="882">
        <v>9300.0811598700002</v>
      </c>
      <c r="O86" s="882">
        <v>9300.1917067300001</v>
      </c>
      <c r="P86" s="882">
        <v>9318.7743667300001</v>
      </c>
      <c r="Q86" s="882">
        <v>9347.6518190400002</v>
      </c>
      <c r="R86" s="882">
        <v>14187.25331242</v>
      </c>
      <c r="S86" s="882">
        <v>14272.596708309999</v>
      </c>
      <c r="T86" s="882">
        <v>12954.346152919999</v>
      </c>
      <c r="U86" s="882">
        <v>8993.4537483099994</v>
      </c>
      <c r="V86" s="882">
        <v>1953.50114386</v>
      </c>
      <c r="W86" s="882">
        <v>10227.095171219999</v>
      </c>
      <c r="X86" s="882">
        <v>9937.143718809999</v>
      </c>
      <c r="Y86" s="882">
        <v>13805.554094020001</v>
      </c>
      <c r="Z86" s="882">
        <v>11738.8362961</v>
      </c>
      <c r="AA86" s="882">
        <v>12098.258163319999</v>
      </c>
      <c r="AB86" s="882">
        <v>76205.909401419995</v>
      </c>
      <c r="AC86" s="882">
        <v>12468.32104266</v>
      </c>
      <c r="AD86" s="882">
        <v>12476.98848041</v>
      </c>
      <c r="AE86" s="882">
        <v>12376.575848350001</v>
      </c>
      <c r="AF86" s="882">
        <v>12891.784320209999</v>
      </c>
      <c r="AG86" s="882">
        <v>12552.297131629999</v>
      </c>
      <c r="AH86" s="882">
        <v>8935.5144404099992</v>
      </c>
      <c r="AI86" s="882">
        <v>9466.9506200200012</v>
      </c>
      <c r="AJ86" s="882">
        <v>9421.359112959999</v>
      </c>
      <c r="AK86" s="882">
        <v>13008.88354579</v>
      </c>
      <c r="AL86" s="882">
        <v>12974.396647379999</v>
      </c>
      <c r="AM86" s="882">
        <v>13045.220166999999</v>
      </c>
      <c r="AN86" s="882">
        <v>13155.504902139999</v>
      </c>
      <c r="AO86" s="882">
        <v>13105.878106350001</v>
      </c>
      <c r="AP86" s="882">
        <v>13065.87026727</v>
      </c>
      <c r="AQ86" s="882">
        <v>20077.36667652</v>
      </c>
      <c r="AR86" s="882">
        <v>16484.33501725</v>
      </c>
      <c r="AS86" s="882">
        <v>16725.11361353</v>
      </c>
      <c r="AT86" s="882">
        <v>15915.210085969999</v>
      </c>
      <c r="AU86" s="882">
        <v>19159.842840609999</v>
      </c>
      <c r="AV86" s="882">
        <v>20396.09493214</v>
      </c>
      <c r="AW86" s="882">
        <v>19441.84519566</v>
      </c>
      <c r="AX86" s="882">
        <v>21589.317532970003</v>
      </c>
      <c r="AY86" s="882">
        <v>24489.734225169999</v>
      </c>
      <c r="AZ86" s="882">
        <v>21818.84199787</v>
      </c>
      <c r="BA86" s="882">
        <v>21730.998098430002</v>
      </c>
      <c r="BB86" s="882">
        <v>21740.00156397</v>
      </c>
      <c r="BC86" s="882">
        <v>21963.870418369999</v>
      </c>
      <c r="BD86" s="882">
        <v>21189.843403299998</v>
      </c>
      <c r="BE86" s="882">
        <v>20788.870041589998</v>
      </c>
      <c r="BF86" s="882">
        <v>20786.097983400003</v>
      </c>
      <c r="BG86" s="882">
        <v>10062.181259129999</v>
      </c>
      <c r="BH86" s="882">
        <v>13333.086941920001</v>
      </c>
      <c r="BI86" s="882">
        <v>28743.317648020002</v>
      </c>
      <c r="BJ86" s="882">
        <v>28582.48617955</v>
      </c>
      <c r="BK86" s="882">
        <v>26246.690808179999</v>
      </c>
      <c r="BL86" s="882">
        <v>8686.6332531299995</v>
      </c>
      <c r="BM86" s="882">
        <v>8996.2379865900002</v>
      </c>
      <c r="BN86" s="882">
        <v>8550.7938414700002</v>
      </c>
      <c r="BO86" s="882">
        <v>8408.5766839900007</v>
      </c>
      <c r="BP86" s="882">
        <v>8507.7280848299997</v>
      </c>
      <c r="BQ86" s="882">
        <v>8332.3928766699992</v>
      </c>
      <c r="BR86" s="882">
        <v>13432.834346809999</v>
      </c>
      <c r="BS86" s="882">
        <v>13073.782654620001</v>
      </c>
      <c r="BT86" s="882">
        <v>9639.4707882800012</v>
      </c>
      <c r="BU86" s="882">
        <v>103805.96290372999</v>
      </c>
      <c r="BV86" s="882">
        <v>103552.45956061</v>
      </c>
      <c r="BW86" s="882">
        <v>103649.93085095</v>
      </c>
      <c r="BX86" s="882">
        <v>8513.7126908499995</v>
      </c>
      <c r="BY86" s="882">
        <v>7891.5533138999999</v>
      </c>
      <c r="BZ86" s="882">
        <v>8664.5960460099996</v>
      </c>
      <c r="CA86" s="882">
        <v>7933.9970941199999</v>
      </c>
      <c r="CB86" s="882">
        <v>8150.1859866099994</v>
      </c>
      <c r="CC86" s="882">
        <v>7932.6128581000003</v>
      </c>
      <c r="CD86" s="882">
        <v>7879.2685677600002</v>
      </c>
      <c r="CE86" s="882">
        <v>7856.5890396300001</v>
      </c>
      <c r="CF86" s="882">
        <v>7719.4193367200005</v>
      </c>
      <c r="CG86" s="882">
        <v>7721.0048478799999</v>
      </c>
      <c r="CH86" s="882">
        <v>7900.7906665699993</v>
      </c>
      <c r="CI86" s="882">
        <v>7719.3402845200008</v>
      </c>
      <c r="CJ86" s="1261"/>
    </row>
    <row r="87" spans="1:88" ht="15.75" customHeight="1">
      <c r="A87" s="930" t="s">
        <v>540</v>
      </c>
      <c r="B87" s="881">
        <v>65032.921797120005</v>
      </c>
      <c r="C87" s="882">
        <v>918.91446170000006</v>
      </c>
      <c r="D87" s="882">
        <v>336.36586982</v>
      </c>
      <c r="E87" s="882">
        <v>138.00164333000001</v>
      </c>
      <c r="F87" s="882">
        <v>2432.4198528100001</v>
      </c>
      <c r="G87" s="882">
        <v>3900.4365815199999</v>
      </c>
      <c r="H87" s="882">
        <v>8637.3043925599995</v>
      </c>
      <c r="I87" s="882">
        <v>4103.0481441499996</v>
      </c>
      <c r="J87" s="882">
        <v>4300.3971133699997</v>
      </c>
      <c r="K87" s="882">
        <v>6180.4274393100004</v>
      </c>
      <c r="L87" s="882">
        <v>8812.1820443700017</v>
      </c>
      <c r="M87" s="882">
        <v>34892.400962109998</v>
      </c>
      <c r="N87" s="882">
        <v>14382.712687860001</v>
      </c>
      <c r="O87" s="882">
        <v>5667.7462333699996</v>
      </c>
      <c r="P87" s="882">
        <v>48974.449271870006</v>
      </c>
      <c r="Q87" s="882">
        <v>11821.76651768</v>
      </c>
      <c r="R87" s="882">
        <v>16548.695077939999</v>
      </c>
      <c r="S87" s="882">
        <v>1585.0221280799999</v>
      </c>
      <c r="T87" s="882">
        <v>6991.6225104700006</v>
      </c>
      <c r="U87" s="882">
        <v>12176.07386765</v>
      </c>
      <c r="V87" s="882">
        <v>9187.2447085400017</v>
      </c>
      <c r="W87" s="882">
        <v>34341.153578240002</v>
      </c>
      <c r="X87" s="882">
        <v>35774.781692709999</v>
      </c>
      <c r="Y87" s="882">
        <v>47753.448037809998</v>
      </c>
      <c r="Z87" s="882">
        <v>21773.373049819998</v>
      </c>
      <c r="AA87" s="882">
        <v>25113.380074659999</v>
      </c>
      <c r="AB87" s="882">
        <v>11804.0969331</v>
      </c>
      <c r="AC87" s="882">
        <v>12886.28270983</v>
      </c>
      <c r="AD87" s="882">
        <v>16095.00347548</v>
      </c>
      <c r="AE87" s="882">
        <v>15477.661168979999</v>
      </c>
      <c r="AF87" s="882">
        <v>16495.672317140001</v>
      </c>
      <c r="AG87" s="882">
        <v>9023.7307271399986</v>
      </c>
      <c r="AH87" s="882">
        <v>7616.3752767200003</v>
      </c>
      <c r="AI87" s="882">
        <v>8336.3294889600002</v>
      </c>
      <c r="AJ87" s="882">
        <v>6730.9270413100003</v>
      </c>
      <c r="AK87" s="882">
        <v>8862.9150825800007</v>
      </c>
      <c r="AL87" s="882">
        <v>6576.7538023400002</v>
      </c>
      <c r="AM87" s="882">
        <v>14332.106212500001</v>
      </c>
      <c r="AN87" s="882">
        <v>51424.940194839997</v>
      </c>
      <c r="AO87" s="882">
        <v>48282.871116670001</v>
      </c>
      <c r="AP87" s="882">
        <v>47805.701168539999</v>
      </c>
      <c r="AQ87" s="882">
        <v>41005.37305396</v>
      </c>
      <c r="AR87" s="882">
        <v>34310.530876969999</v>
      </c>
      <c r="AS87" s="882">
        <v>34334.677834509996</v>
      </c>
      <c r="AT87" s="882">
        <v>35074.505952790001</v>
      </c>
      <c r="AU87" s="882">
        <v>36113.819501699996</v>
      </c>
      <c r="AV87" s="882">
        <v>39775.933852419999</v>
      </c>
      <c r="AW87" s="882">
        <v>349.38720777999998</v>
      </c>
      <c r="AX87" s="882">
        <v>366.01629414999996</v>
      </c>
      <c r="AY87" s="882">
        <v>1730.02224976</v>
      </c>
      <c r="AZ87" s="882">
        <v>539.50351322000006</v>
      </c>
      <c r="BA87" s="882">
        <v>507.72489906999999</v>
      </c>
      <c r="BB87" s="882">
        <v>379.17638239999997</v>
      </c>
      <c r="BC87" s="882">
        <v>1153.9504755099999</v>
      </c>
      <c r="BD87" s="882">
        <v>316.67495133999995</v>
      </c>
      <c r="BE87" s="882">
        <v>358.65841942999998</v>
      </c>
      <c r="BF87" s="882">
        <v>424.93221502</v>
      </c>
      <c r="BG87" s="882">
        <v>264.67308252000004</v>
      </c>
      <c r="BH87" s="882">
        <v>198.40622599</v>
      </c>
      <c r="BI87" s="882">
        <v>414.45392645999999</v>
      </c>
      <c r="BJ87" s="882">
        <v>176.01509629</v>
      </c>
      <c r="BK87" s="882">
        <v>174.68887222999999</v>
      </c>
      <c r="BL87" s="882">
        <v>1026.6689711900001</v>
      </c>
      <c r="BM87" s="882">
        <v>1586.60236199</v>
      </c>
      <c r="BN87" s="882">
        <v>1071.8329966399999</v>
      </c>
      <c r="BO87" s="882">
        <v>875.15711723000004</v>
      </c>
      <c r="BP87" s="882">
        <v>867.29254428999991</v>
      </c>
      <c r="BQ87" s="882">
        <v>581.86975142999995</v>
      </c>
      <c r="BR87" s="882">
        <v>6975.6436864999996</v>
      </c>
      <c r="BS87" s="882">
        <v>5789.5103694300005</v>
      </c>
      <c r="BT87" s="882">
        <v>1541.0676875699999</v>
      </c>
      <c r="BU87" s="882">
        <v>384.65906411999998</v>
      </c>
      <c r="BV87" s="882">
        <v>1031.28923031</v>
      </c>
      <c r="BW87" s="882">
        <v>1155.3924159400001</v>
      </c>
      <c r="BX87" s="882">
        <v>3283.00006884</v>
      </c>
      <c r="BY87" s="882">
        <v>1407.06280204</v>
      </c>
      <c r="BZ87" s="882">
        <v>12018.70986993</v>
      </c>
      <c r="CA87" s="882">
        <v>2229.7856208600001</v>
      </c>
      <c r="CB87" s="882">
        <v>5143.1684410500002</v>
      </c>
      <c r="CC87" s="882">
        <v>1598.8296707100001</v>
      </c>
      <c r="CD87" s="882">
        <v>1070.6187376099999</v>
      </c>
      <c r="CE87" s="882">
        <v>1470.8908529600001</v>
      </c>
      <c r="CF87" s="882">
        <v>1560.7325196099998</v>
      </c>
      <c r="CG87" s="882">
        <v>957.80716455999993</v>
      </c>
      <c r="CH87" s="882">
        <v>1015.6918048700001</v>
      </c>
      <c r="CI87" s="882">
        <v>963.02178417999994</v>
      </c>
      <c r="CJ87" s="1261"/>
    </row>
    <row r="88" spans="1:88" ht="15.75" customHeight="1">
      <c r="A88" s="930" t="s">
        <v>176</v>
      </c>
      <c r="B88" s="890">
        <v>8564819.3407595512</v>
      </c>
      <c r="C88" s="891">
        <v>8804699.8339407016</v>
      </c>
      <c r="D88" s="891">
        <v>9123415.5002788194</v>
      </c>
      <c r="E88" s="891">
        <v>9486002.3391252812</v>
      </c>
      <c r="F88" s="891">
        <v>9621039.035022201</v>
      </c>
      <c r="G88" s="891">
        <v>9409175.0642680991</v>
      </c>
      <c r="H88" s="891">
        <v>9956547.3560985401</v>
      </c>
      <c r="I88" s="891">
        <v>9978246.1396868695</v>
      </c>
      <c r="J88" s="891">
        <v>9970090.9204100519</v>
      </c>
      <c r="K88" s="891">
        <v>9769564.9770435803</v>
      </c>
      <c r="L88" s="891">
        <v>9770375.5387317613</v>
      </c>
      <c r="M88" s="891">
        <v>10203960.678236289</v>
      </c>
      <c r="N88" s="891">
        <v>9748910.2208413705</v>
      </c>
      <c r="O88" s="891">
        <v>10368818.660421371</v>
      </c>
      <c r="P88" s="891">
        <v>10243011.136620769</v>
      </c>
      <c r="Q88" s="891">
        <v>10069724.79963319</v>
      </c>
      <c r="R88" s="891">
        <v>9873269.34461689</v>
      </c>
      <c r="S88" s="891">
        <v>9916764.5068855397</v>
      </c>
      <c r="T88" s="891">
        <v>9884118.4255945608</v>
      </c>
      <c r="U88" s="891">
        <v>8876101.0070618298</v>
      </c>
      <c r="V88" s="891">
        <v>8805681.0105191208</v>
      </c>
      <c r="W88" s="891">
        <v>8894919.5451404601</v>
      </c>
      <c r="X88" s="891">
        <v>8691210.2369957007</v>
      </c>
      <c r="Y88" s="891">
        <v>9057809.5055129007</v>
      </c>
      <c r="Z88" s="891">
        <v>8818621.1996836402</v>
      </c>
      <c r="AA88" s="891">
        <v>8584059.6258005612</v>
      </c>
      <c r="AB88" s="891">
        <v>8634452.3133710492</v>
      </c>
      <c r="AC88" s="891">
        <v>8336759.6536554899</v>
      </c>
      <c r="AD88" s="891">
        <v>8099743.0054429295</v>
      </c>
      <c r="AE88" s="891">
        <v>8345915.4365923312</v>
      </c>
      <c r="AF88" s="891">
        <v>8295269.5941808904</v>
      </c>
      <c r="AG88" s="891">
        <v>8319825.59233924</v>
      </c>
      <c r="AH88" s="891">
        <v>8328484.0802852688</v>
      </c>
      <c r="AI88" s="891">
        <v>8437666.4135548696</v>
      </c>
      <c r="AJ88" s="891">
        <v>8825704.7332734112</v>
      </c>
      <c r="AK88" s="891">
        <v>8767692.6438264512</v>
      </c>
      <c r="AL88" s="891">
        <v>8652923.4477631003</v>
      </c>
      <c r="AM88" s="891">
        <v>9028604.7933441307</v>
      </c>
      <c r="AN88" s="891">
        <v>9798690.8072686996</v>
      </c>
      <c r="AO88" s="891">
        <v>9289809.1371052489</v>
      </c>
      <c r="AP88" s="891">
        <v>9911743.8692677394</v>
      </c>
      <c r="AQ88" s="891">
        <v>10747113.056127071</v>
      </c>
      <c r="AR88" s="891">
        <v>11845224.16540077</v>
      </c>
      <c r="AS88" s="891">
        <v>12288008.240801182</v>
      </c>
      <c r="AT88" s="891">
        <v>13133171.840745511</v>
      </c>
      <c r="AU88" s="891">
        <v>15061175.958169881</v>
      </c>
      <c r="AV88" s="891">
        <v>14985409.657793479</v>
      </c>
      <c r="AW88" s="891">
        <v>16750714.74098618</v>
      </c>
      <c r="AX88" s="891">
        <v>17147142.676785842</v>
      </c>
      <c r="AY88" s="891">
        <v>17646197.311374109</v>
      </c>
      <c r="AZ88" s="891">
        <v>18027544.508503929</v>
      </c>
      <c r="BA88" s="891">
        <v>18330073.14950924</v>
      </c>
      <c r="BB88" s="891">
        <v>18627290.05750189</v>
      </c>
      <c r="BC88" s="891">
        <v>18558135.705194701</v>
      </c>
      <c r="BD88" s="891">
        <v>18825805.800319798</v>
      </c>
      <c r="BE88" s="891">
        <v>19030127.032710019</v>
      </c>
      <c r="BF88" s="891">
        <v>20390146.880966432</v>
      </c>
      <c r="BG88" s="891">
        <v>20624403.841787461</v>
      </c>
      <c r="BH88" s="891">
        <v>19743756.858050659</v>
      </c>
      <c r="BI88" s="891">
        <v>20680450.156017501</v>
      </c>
      <c r="BJ88" s="891">
        <v>20228898.7992367</v>
      </c>
      <c r="BK88" s="891">
        <v>21194652.624177922</v>
      </c>
      <c r="BL88" s="891">
        <v>21559734.155653097</v>
      </c>
      <c r="BM88" s="891">
        <v>21077108.490215208</v>
      </c>
      <c r="BN88" s="891">
        <v>21370889.735150229</v>
      </c>
      <c r="BO88" s="891">
        <v>20866639.911131129</v>
      </c>
      <c r="BP88" s="891">
        <v>20932831.312119029</v>
      </c>
      <c r="BQ88" s="891">
        <v>20938826.511996709</v>
      </c>
      <c r="BR88" s="891">
        <v>21224214.995696358</v>
      </c>
      <c r="BS88" s="891">
        <v>21520284.305228192</v>
      </c>
      <c r="BT88" s="891">
        <v>21532887.788507551</v>
      </c>
      <c r="BU88" s="891">
        <v>15062616.528695233</v>
      </c>
      <c r="BV88" s="891">
        <v>15161308.330963122</v>
      </c>
      <c r="BW88" s="891">
        <v>15554300.027374867</v>
      </c>
      <c r="BX88" s="891">
        <v>16046358.328405662</v>
      </c>
      <c r="BY88" s="891">
        <v>15259838.867167568</v>
      </c>
      <c r="BZ88" s="891">
        <v>15183781.610299841</v>
      </c>
      <c r="CA88" s="891">
        <v>14505815.274881432</v>
      </c>
      <c r="CB88" s="891">
        <v>14595178.04781957</v>
      </c>
      <c r="CC88" s="891">
        <v>14369441.601873862</v>
      </c>
      <c r="CD88" s="891">
        <v>14491798.985807149</v>
      </c>
      <c r="CE88" s="891">
        <v>14441016.401214929</v>
      </c>
      <c r="CF88" s="891">
        <v>14770727.457328049</v>
      </c>
      <c r="CG88" s="891">
        <v>14583356.315303801</v>
      </c>
      <c r="CH88" s="891">
        <v>13495746.512849372</v>
      </c>
      <c r="CI88" s="891">
        <v>14257572.730531508</v>
      </c>
      <c r="CJ88" s="1261"/>
    </row>
    <row r="89" spans="1:88" ht="15.75" customHeight="1">
      <c r="A89" s="877"/>
      <c r="B89" s="888"/>
      <c r="C89" s="889"/>
      <c r="D89" s="889"/>
      <c r="E89" s="889"/>
      <c r="F89" s="889"/>
      <c r="G89" s="889"/>
      <c r="H89" s="889"/>
      <c r="I89" s="889"/>
      <c r="J89" s="889"/>
      <c r="K89" s="889"/>
      <c r="L89" s="889"/>
      <c r="M89" s="889"/>
      <c r="N89" s="889"/>
      <c r="O89" s="889"/>
      <c r="P89" s="889"/>
      <c r="Q89" s="889"/>
      <c r="R89" s="889"/>
      <c r="S89" s="889"/>
      <c r="T89" s="889"/>
      <c r="U89" s="889"/>
      <c r="V89" s="889"/>
      <c r="W89" s="889"/>
      <c r="X89" s="889"/>
      <c r="Y89" s="889"/>
      <c r="Z89" s="889"/>
      <c r="AA89" s="889"/>
      <c r="AB89" s="889"/>
      <c r="AC89" s="889"/>
      <c r="AD89" s="889"/>
      <c r="AE89" s="889"/>
      <c r="AF89" s="889"/>
      <c r="AG89" s="889"/>
      <c r="AH89" s="889"/>
      <c r="AI89" s="889"/>
      <c r="AJ89" s="889"/>
      <c r="AK89" s="889"/>
      <c r="AL89" s="889"/>
      <c r="AM89" s="889"/>
      <c r="AN89" s="889"/>
      <c r="AO89" s="889"/>
      <c r="AP89" s="889"/>
      <c r="AQ89" s="889"/>
      <c r="AR89" s="889"/>
      <c r="AS89" s="889"/>
      <c r="AT89" s="889"/>
      <c r="AU89" s="889"/>
      <c r="AV89" s="889"/>
      <c r="AW89" s="889"/>
      <c r="AX89" s="889"/>
      <c r="AY89" s="889"/>
      <c r="AZ89" s="889"/>
      <c r="BA89" s="889"/>
      <c r="BB89" s="889"/>
      <c r="BC89" s="889"/>
      <c r="BD89" s="889"/>
      <c r="BE89" s="889"/>
      <c r="BF89" s="889"/>
      <c r="BG89" s="889"/>
      <c r="BH89" s="889"/>
      <c r="BI89" s="889"/>
      <c r="BJ89" s="889"/>
      <c r="BK89" s="889"/>
      <c r="BL89" s="889"/>
      <c r="BM89" s="889"/>
      <c r="BN89" s="889"/>
      <c r="BO89" s="889"/>
      <c r="BP89" s="889"/>
      <c r="BQ89" s="889"/>
      <c r="BR89" s="889"/>
      <c r="BS89" s="889"/>
      <c r="BT89" s="889"/>
      <c r="BU89" s="889"/>
      <c r="BV89" s="889"/>
      <c r="BW89" s="889"/>
      <c r="BX89" s="889"/>
      <c r="BY89" s="889"/>
      <c r="BZ89" s="889"/>
      <c r="CA89" s="889"/>
      <c r="CB89" s="889"/>
      <c r="CC89" s="889"/>
      <c r="CD89" s="889"/>
      <c r="CE89" s="889"/>
      <c r="CF89" s="889"/>
      <c r="CG89" s="889"/>
      <c r="CH89" s="889"/>
      <c r="CI89" s="889"/>
      <c r="CJ89" s="1261"/>
    </row>
    <row r="90" spans="1:88">
      <c r="A90" s="885" t="s">
        <v>541</v>
      </c>
      <c r="B90" s="886">
        <v>1050304.69373225</v>
      </c>
      <c r="C90" s="887">
        <v>1065912.7258697499</v>
      </c>
      <c r="D90" s="887">
        <v>1200043.0151335001</v>
      </c>
      <c r="E90" s="887">
        <v>1158839.2465442501</v>
      </c>
      <c r="F90" s="887">
        <v>1242324.8661639099</v>
      </c>
      <c r="G90" s="887">
        <v>1517769.4497536002</v>
      </c>
      <c r="H90" s="887">
        <v>1279228.7248450001</v>
      </c>
      <c r="I90" s="887">
        <v>1273816.45853821</v>
      </c>
      <c r="J90" s="887">
        <v>1247209.4732134799</v>
      </c>
      <c r="K90" s="887">
        <v>1251929.91304416</v>
      </c>
      <c r="L90" s="887">
        <v>1284518.4581265</v>
      </c>
      <c r="M90" s="887">
        <v>1549093.0314107798</v>
      </c>
      <c r="N90" s="887">
        <v>1486824.3367131199</v>
      </c>
      <c r="O90" s="887">
        <v>1355386.3055130399</v>
      </c>
      <c r="P90" s="887">
        <v>1384040.3923980002</v>
      </c>
      <c r="Q90" s="887">
        <v>1506021.09772302</v>
      </c>
      <c r="R90" s="887">
        <v>1381358.41198684</v>
      </c>
      <c r="S90" s="887">
        <v>1291493.19797949</v>
      </c>
      <c r="T90" s="887">
        <v>1210805.4529590402</v>
      </c>
      <c r="U90" s="887">
        <v>1239508.0364492801</v>
      </c>
      <c r="V90" s="887">
        <v>1261973.5991567299</v>
      </c>
      <c r="W90" s="887">
        <v>1794947.1333445401</v>
      </c>
      <c r="X90" s="887">
        <v>1383510.4393798602</v>
      </c>
      <c r="Y90" s="887">
        <v>1653859.97968968</v>
      </c>
      <c r="Z90" s="887">
        <v>1647806.0361649699</v>
      </c>
      <c r="AA90" s="887">
        <v>1738741.3996263999</v>
      </c>
      <c r="AB90" s="887">
        <v>1810889.9921094198</v>
      </c>
      <c r="AC90" s="887">
        <v>1516546.6094243098</v>
      </c>
      <c r="AD90" s="887">
        <v>1534788.53210577</v>
      </c>
      <c r="AE90" s="887">
        <v>1535112.3485388597</v>
      </c>
      <c r="AF90" s="887">
        <v>1658882.1587550002</v>
      </c>
      <c r="AG90" s="887">
        <v>1752945.7550105501</v>
      </c>
      <c r="AH90" s="887">
        <v>1344324.6143656103</v>
      </c>
      <c r="AI90" s="887">
        <v>1438353.2971892199</v>
      </c>
      <c r="AJ90" s="887">
        <v>1450823.4692341601</v>
      </c>
      <c r="AK90" s="887">
        <v>1845714.5165741201</v>
      </c>
      <c r="AL90" s="887">
        <v>1694893.6414021701</v>
      </c>
      <c r="AM90" s="887">
        <v>1820891.3456492699</v>
      </c>
      <c r="AN90" s="887">
        <v>1705916.4410128002</v>
      </c>
      <c r="AO90" s="887">
        <v>1696236.5981417103</v>
      </c>
      <c r="AP90" s="887">
        <v>1750908.7667066602</v>
      </c>
      <c r="AQ90" s="887">
        <v>2065056.3384857802</v>
      </c>
      <c r="AR90" s="887">
        <v>2169931.5820863</v>
      </c>
      <c r="AS90" s="887">
        <v>1842515.1082632402</v>
      </c>
      <c r="AT90" s="887">
        <v>1908239.3708149199</v>
      </c>
      <c r="AU90" s="887">
        <v>2365592.7626078501</v>
      </c>
      <c r="AV90" s="887">
        <v>2342193.1394723896</v>
      </c>
      <c r="AW90" s="887">
        <v>2784065.4296564898</v>
      </c>
      <c r="AX90" s="887">
        <v>2689361.7387108197</v>
      </c>
      <c r="AY90" s="887">
        <v>2759956.2751980098</v>
      </c>
      <c r="AZ90" s="887">
        <v>2527604.3137290501</v>
      </c>
      <c r="BA90" s="887">
        <v>2589534.3459842503</v>
      </c>
      <c r="BB90" s="887">
        <v>2506691.8394464999</v>
      </c>
      <c r="BC90" s="887">
        <v>2511975.2938967096</v>
      </c>
      <c r="BD90" s="887">
        <v>2954633.6567198504</v>
      </c>
      <c r="BE90" s="887">
        <v>3070377.6604913799</v>
      </c>
      <c r="BF90" s="887">
        <v>3117810.5788394697</v>
      </c>
      <c r="BG90" s="887">
        <v>3041155.6615460897</v>
      </c>
      <c r="BH90" s="887">
        <v>2980135.4429822201</v>
      </c>
      <c r="BI90" s="887">
        <v>3704483.5524255</v>
      </c>
      <c r="BJ90" s="887">
        <v>3401482.9075716501</v>
      </c>
      <c r="BK90" s="887">
        <v>3763368.4292432498</v>
      </c>
      <c r="BL90" s="887">
        <v>3911466.1965977098</v>
      </c>
      <c r="BM90" s="887">
        <v>3435630.9870154397</v>
      </c>
      <c r="BN90" s="887">
        <v>3432056.7594413599</v>
      </c>
      <c r="BO90" s="887">
        <v>3236152.8615826201</v>
      </c>
      <c r="BP90" s="887">
        <v>3873945.4434300801</v>
      </c>
      <c r="BQ90" s="887">
        <v>4227605.6220955802</v>
      </c>
      <c r="BR90" s="887">
        <v>4649991.7640559301</v>
      </c>
      <c r="BS90" s="887">
        <v>4511510.8333557304</v>
      </c>
      <c r="BT90" s="887">
        <v>4463085.4804919204</v>
      </c>
      <c r="BU90" s="887">
        <v>5090244.7628477002</v>
      </c>
      <c r="BV90" s="887">
        <v>4921167.9376801495</v>
      </c>
      <c r="BW90" s="887">
        <v>4732370.9160526292</v>
      </c>
      <c r="BX90" s="887">
        <v>4665783.4505371209</v>
      </c>
      <c r="BY90" s="887">
        <v>5342756.6290191207</v>
      </c>
      <c r="BZ90" s="887">
        <v>5123110.2834243802</v>
      </c>
      <c r="CA90" s="887">
        <v>4786356.0202353504</v>
      </c>
      <c r="CB90" s="887">
        <v>4833288.1989182299</v>
      </c>
      <c r="CC90" s="887">
        <v>4791799.1506369002</v>
      </c>
      <c r="CD90" s="887">
        <v>4943049.2781730499</v>
      </c>
      <c r="CE90" s="887">
        <v>5144971.5120316092</v>
      </c>
      <c r="CF90" s="887">
        <v>5130223.3022382297</v>
      </c>
      <c r="CG90" s="887">
        <v>5930945.9599828999</v>
      </c>
      <c r="CH90" s="887">
        <v>5443529.29498161</v>
      </c>
      <c r="CI90" s="887">
        <v>5675431.7864496103</v>
      </c>
      <c r="CJ90" s="1261"/>
    </row>
    <row r="91" spans="1:88">
      <c r="A91" s="892" t="s">
        <v>542</v>
      </c>
      <c r="B91" s="888">
        <v>865935.01059253002</v>
      </c>
      <c r="C91" s="889">
        <v>866677.59472572</v>
      </c>
      <c r="D91" s="889">
        <v>891816.88316909014</v>
      </c>
      <c r="E91" s="889">
        <v>898903.74548848998</v>
      </c>
      <c r="F91" s="889">
        <v>916902.15660826</v>
      </c>
      <c r="G91" s="889">
        <v>918282.87768892001</v>
      </c>
      <c r="H91" s="889">
        <v>936858.48906296992</v>
      </c>
      <c r="I91" s="889">
        <v>948262.68069403002</v>
      </c>
      <c r="J91" s="889">
        <v>976362.31190146995</v>
      </c>
      <c r="K91" s="889">
        <v>966136.88468838006</v>
      </c>
      <c r="L91" s="889">
        <v>988182.47942206997</v>
      </c>
      <c r="M91" s="889">
        <v>1155334.5535552199</v>
      </c>
      <c r="N91" s="889">
        <v>1064615.0933954699</v>
      </c>
      <c r="O91" s="889">
        <v>1024200.5938480699</v>
      </c>
      <c r="P91" s="889">
        <v>1037766.1481078001</v>
      </c>
      <c r="Q91" s="889">
        <v>1048137.40757808</v>
      </c>
      <c r="R91" s="889">
        <v>1026915.44583562</v>
      </c>
      <c r="S91" s="889">
        <v>1006598.85191343</v>
      </c>
      <c r="T91" s="889">
        <v>1008282.3852069001</v>
      </c>
      <c r="U91" s="889">
        <v>1019428.16709</v>
      </c>
      <c r="V91" s="889">
        <v>1031852.01587227</v>
      </c>
      <c r="W91" s="889">
        <v>1020135.1442791701</v>
      </c>
      <c r="X91" s="889">
        <v>1108617.2511468201</v>
      </c>
      <c r="Y91" s="889">
        <v>1181541.92864152</v>
      </c>
      <c r="Z91" s="889">
        <v>1068205.8181163198</v>
      </c>
      <c r="AA91" s="889">
        <v>1049411.1532254899</v>
      </c>
      <c r="AB91" s="889">
        <v>1086457.4054318299</v>
      </c>
      <c r="AC91" s="889">
        <v>1072606.3412716899</v>
      </c>
      <c r="AD91" s="889">
        <v>1056748.37585026</v>
      </c>
      <c r="AE91" s="889">
        <v>1063633.0007929399</v>
      </c>
      <c r="AF91" s="889">
        <v>1076922.0812182201</v>
      </c>
      <c r="AG91" s="889">
        <v>1094707.8476434001</v>
      </c>
      <c r="AH91" s="889">
        <v>1125394.9243976802</v>
      </c>
      <c r="AI91" s="889">
        <v>1153171.24995551</v>
      </c>
      <c r="AJ91" s="889">
        <v>1227639.1046884202</v>
      </c>
      <c r="AK91" s="889">
        <v>1378134.4264730702</v>
      </c>
      <c r="AL91" s="889">
        <v>1340435.0378745701</v>
      </c>
      <c r="AM91" s="889">
        <v>1336807.3852137299</v>
      </c>
      <c r="AN91" s="889">
        <v>1416379.0418751801</v>
      </c>
      <c r="AO91" s="889">
        <v>1492278.8666195602</v>
      </c>
      <c r="AP91" s="889">
        <v>1401790.4184366302</v>
      </c>
      <c r="AQ91" s="889">
        <v>1353982.6063849102</v>
      </c>
      <c r="AR91" s="889">
        <v>1344152.2944118101</v>
      </c>
      <c r="AS91" s="889">
        <v>1380266.4817454403</v>
      </c>
      <c r="AT91" s="889">
        <v>1342358.0275790901</v>
      </c>
      <c r="AU91" s="889">
        <v>1358967.9710165299</v>
      </c>
      <c r="AV91" s="889">
        <v>1390961.0782612099</v>
      </c>
      <c r="AW91" s="889">
        <v>1566046.4398569099</v>
      </c>
      <c r="AX91" s="889">
        <v>1476068.8316508899</v>
      </c>
      <c r="AY91" s="889">
        <v>1438616.7620924399</v>
      </c>
      <c r="AZ91" s="889">
        <v>1432834.61104431</v>
      </c>
      <c r="BA91" s="889">
        <v>1422438.72216843</v>
      </c>
      <c r="BB91" s="889">
        <v>1398955.50247954</v>
      </c>
      <c r="BC91" s="889">
        <v>1363730.70597633</v>
      </c>
      <c r="BD91" s="889">
        <v>1362604.3623065401</v>
      </c>
      <c r="BE91" s="889">
        <v>1368236.7519117601</v>
      </c>
      <c r="BF91" s="889">
        <v>1348838.3433819099</v>
      </c>
      <c r="BG91" s="889">
        <v>1458211.8918180601</v>
      </c>
      <c r="BH91" s="889">
        <v>1430962.36677756</v>
      </c>
      <c r="BI91" s="889">
        <v>1631717.15700427</v>
      </c>
      <c r="BJ91" s="889">
        <v>1457179.9795001398</v>
      </c>
      <c r="BK91" s="889">
        <v>1437459.94521952</v>
      </c>
      <c r="BL91" s="889">
        <v>1508513.3100236398</v>
      </c>
      <c r="BM91" s="889">
        <v>1470133.6431271499</v>
      </c>
      <c r="BN91" s="889">
        <v>1457653.73516063</v>
      </c>
      <c r="BO91" s="889">
        <v>1425507.7700350001</v>
      </c>
      <c r="BP91" s="889">
        <v>1457282.9255765399</v>
      </c>
      <c r="BQ91" s="889">
        <v>1443338.14220824</v>
      </c>
      <c r="BR91" s="889">
        <v>1474048.91588196</v>
      </c>
      <c r="BS91" s="889">
        <v>1549536.2196916998</v>
      </c>
      <c r="BT91" s="889">
        <v>1571034.8009114999</v>
      </c>
      <c r="BU91" s="889">
        <v>1776413.11898752</v>
      </c>
      <c r="BV91" s="889">
        <v>1588076.2972541898</v>
      </c>
      <c r="BW91" s="889">
        <v>1557627.71257873</v>
      </c>
      <c r="BX91" s="889">
        <v>1573957.6044834401</v>
      </c>
      <c r="BY91" s="889">
        <v>1569240.69685859</v>
      </c>
      <c r="BZ91" s="889">
        <v>1517240.24390445</v>
      </c>
      <c r="CA91" s="889">
        <v>1496742.06397082</v>
      </c>
      <c r="CB91" s="889">
        <v>1567795.4244635</v>
      </c>
      <c r="CC91" s="889">
        <v>1501114.6417075801</v>
      </c>
      <c r="CD91" s="889">
        <v>1547922.93090493</v>
      </c>
      <c r="CE91" s="889">
        <v>1533609.4771323798</v>
      </c>
      <c r="CF91" s="889">
        <v>1577889.3563343701</v>
      </c>
      <c r="CG91" s="889">
        <v>1797978.8705901799</v>
      </c>
      <c r="CH91" s="889">
        <v>1661692.84120784</v>
      </c>
      <c r="CI91" s="889">
        <v>1622701.0564766398</v>
      </c>
      <c r="CJ91" s="1261"/>
    </row>
    <row r="92" spans="1:88">
      <c r="A92" s="892" t="s">
        <v>543</v>
      </c>
      <c r="B92" s="886">
        <v>184369.68313972</v>
      </c>
      <c r="C92" s="887">
        <v>199235.13114402999</v>
      </c>
      <c r="D92" s="887">
        <v>308226.13196441001</v>
      </c>
      <c r="E92" s="887">
        <v>259935.50105576002</v>
      </c>
      <c r="F92" s="887">
        <v>325422.70955565001</v>
      </c>
      <c r="G92" s="887">
        <v>599486.57206468005</v>
      </c>
      <c r="H92" s="887">
        <v>342370.23578203004</v>
      </c>
      <c r="I92" s="887">
        <v>325553.77784418</v>
      </c>
      <c r="J92" s="887">
        <v>270847.16131201002</v>
      </c>
      <c r="K92" s="887">
        <v>285793.02835578</v>
      </c>
      <c r="L92" s="887">
        <v>296335.97870443005</v>
      </c>
      <c r="M92" s="887">
        <v>393758.47785556002</v>
      </c>
      <c r="N92" s="887">
        <v>422209.24331765005</v>
      </c>
      <c r="O92" s="887">
        <v>331185.71166497003</v>
      </c>
      <c r="P92" s="887">
        <v>346274.24429020006</v>
      </c>
      <c r="Q92" s="887">
        <v>457883.69014493999</v>
      </c>
      <c r="R92" s="887">
        <v>354442.96615122003</v>
      </c>
      <c r="S92" s="887">
        <v>284894.34606606001</v>
      </c>
      <c r="T92" s="887">
        <v>202523.06775213999</v>
      </c>
      <c r="U92" s="887">
        <v>220079.86935927998</v>
      </c>
      <c r="V92" s="887">
        <v>230121.58328446001</v>
      </c>
      <c r="W92" s="887">
        <v>774811.98906537006</v>
      </c>
      <c r="X92" s="887">
        <v>274893.18823304004</v>
      </c>
      <c r="Y92" s="887">
        <v>472318.05104816001</v>
      </c>
      <c r="Z92" s="887">
        <v>579600.21804865007</v>
      </c>
      <c r="AA92" s="887">
        <v>689330.24640091008</v>
      </c>
      <c r="AB92" s="887">
        <v>724432.58667759004</v>
      </c>
      <c r="AC92" s="887">
        <v>443940.26815262</v>
      </c>
      <c r="AD92" s="887">
        <v>478040.15625550994</v>
      </c>
      <c r="AE92" s="887">
        <v>471479.34774591995</v>
      </c>
      <c r="AF92" s="887">
        <v>581960.07753678004</v>
      </c>
      <c r="AG92" s="887">
        <v>658237.90736715007</v>
      </c>
      <c r="AH92" s="887">
        <v>218929.68996792997</v>
      </c>
      <c r="AI92" s="887">
        <v>285182.04723370995</v>
      </c>
      <c r="AJ92" s="887">
        <v>223184.36454574001</v>
      </c>
      <c r="AK92" s="887">
        <v>467580.09010104998</v>
      </c>
      <c r="AL92" s="887">
        <v>354458.6035276</v>
      </c>
      <c r="AM92" s="887">
        <v>484083.96043553995</v>
      </c>
      <c r="AN92" s="887">
        <v>289537.39913762</v>
      </c>
      <c r="AO92" s="887">
        <v>203957.73152214999</v>
      </c>
      <c r="AP92" s="887">
        <v>349118.34827003005</v>
      </c>
      <c r="AQ92" s="887">
        <v>711073.73210086999</v>
      </c>
      <c r="AR92" s="887">
        <v>825779.28767449001</v>
      </c>
      <c r="AS92" s="887">
        <v>462248.62651779997</v>
      </c>
      <c r="AT92" s="887">
        <v>565881.34323582996</v>
      </c>
      <c r="AU92" s="887">
        <v>1006624.7915913201</v>
      </c>
      <c r="AV92" s="887">
        <v>951232.06121117994</v>
      </c>
      <c r="AW92" s="887">
        <v>1218018.9897995801</v>
      </c>
      <c r="AX92" s="887">
        <v>1213292.90705993</v>
      </c>
      <c r="AY92" s="887">
        <v>1321339.5131055701</v>
      </c>
      <c r="AZ92" s="887">
        <v>1094769.7026847401</v>
      </c>
      <c r="BA92" s="887">
        <v>1167095.6238158201</v>
      </c>
      <c r="BB92" s="887">
        <v>1107736.33696696</v>
      </c>
      <c r="BC92" s="887">
        <v>1148244.5879203798</v>
      </c>
      <c r="BD92" s="887">
        <v>1592029.29441331</v>
      </c>
      <c r="BE92" s="887">
        <v>1702140.9085796201</v>
      </c>
      <c r="BF92" s="887">
        <v>1768972.23545756</v>
      </c>
      <c r="BG92" s="887">
        <v>1582943.7697280298</v>
      </c>
      <c r="BH92" s="887">
        <v>1549173.0762046599</v>
      </c>
      <c r="BI92" s="887">
        <v>2072766.3954212302</v>
      </c>
      <c r="BJ92" s="887">
        <v>1944302.92807151</v>
      </c>
      <c r="BK92" s="887">
        <v>2325908.4840237298</v>
      </c>
      <c r="BL92" s="887">
        <v>2402952.88657407</v>
      </c>
      <c r="BM92" s="887">
        <v>1965497.3438882898</v>
      </c>
      <c r="BN92" s="887">
        <v>1974403.0242807299</v>
      </c>
      <c r="BO92" s="887">
        <v>1810645.0915476198</v>
      </c>
      <c r="BP92" s="887">
        <v>2416662.5178535399</v>
      </c>
      <c r="BQ92" s="887">
        <v>2784267.4798873402</v>
      </c>
      <c r="BR92" s="887">
        <v>3175942.8481739699</v>
      </c>
      <c r="BS92" s="887">
        <v>2961974.6136640301</v>
      </c>
      <c r="BT92" s="887">
        <v>2892050.6795804203</v>
      </c>
      <c r="BU92" s="887">
        <v>3313831.6438601799</v>
      </c>
      <c r="BV92" s="887">
        <v>3333091.6404259596</v>
      </c>
      <c r="BW92" s="887">
        <v>3174743.2034738995</v>
      </c>
      <c r="BX92" s="887">
        <v>3091825.8460536804</v>
      </c>
      <c r="BY92" s="887">
        <v>3773515.9321605302</v>
      </c>
      <c r="BZ92" s="887">
        <v>3605870.0395199303</v>
      </c>
      <c r="CA92" s="887">
        <v>3289613.9562645303</v>
      </c>
      <c r="CB92" s="887">
        <v>3265492.7744547301</v>
      </c>
      <c r="CC92" s="887">
        <v>3290684.5089293201</v>
      </c>
      <c r="CD92" s="887">
        <v>3395126.3472681204</v>
      </c>
      <c r="CE92" s="887">
        <v>3611362.0348992292</v>
      </c>
      <c r="CF92" s="887">
        <v>3552333.9459038596</v>
      </c>
      <c r="CG92" s="887">
        <v>4132967.0893927198</v>
      </c>
      <c r="CH92" s="887">
        <v>3781836.45377377</v>
      </c>
      <c r="CI92" s="887">
        <v>4052730.7299729702</v>
      </c>
      <c r="CJ92" s="1261"/>
    </row>
    <row r="93" spans="1:88">
      <c r="A93" s="892" t="s">
        <v>544</v>
      </c>
      <c r="B93" s="888">
        <v>147412.23753874999</v>
      </c>
      <c r="C93" s="889">
        <v>167829.46393907</v>
      </c>
      <c r="D93" s="889">
        <v>181322.92214507001</v>
      </c>
      <c r="E93" s="889">
        <v>204580.40736707</v>
      </c>
      <c r="F93" s="889">
        <v>186513.89285052</v>
      </c>
      <c r="G93" s="889">
        <v>268649.16078305</v>
      </c>
      <c r="H93" s="889">
        <v>274125.55138245004</v>
      </c>
      <c r="I93" s="889">
        <v>286576.05788447999</v>
      </c>
      <c r="J93" s="889">
        <v>146090.69574948002</v>
      </c>
      <c r="K93" s="889">
        <v>148939.49889848</v>
      </c>
      <c r="L93" s="889">
        <v>142098.28135148002</v>
      </c>
      <c r="M93" s="889">
        <v>149737.53781348001</v>
      </c>
      <c r="N93" s="889">
        <v>155659.90218548002</v>
      </c>
      <c r="O93" s="889">
        <v>153253.9473038</v>
      </c>
      <c r="P93" s="889">
        <v>146944.46335548002</v>
      </c>
      <c r="Q93" s="889">
        <v>73669.154094479993</v>
      </c>
      <c r="R93" s="889">
        <v>73354.780889879999</v>
      </c>
      <c r="S93" s="889">
        <v>72479.522645479999</v>
      </c>
      <c r="T93" s="889">
        <v>74203.384645479993</v>
      </c>
      <c r="U93" s="889">
        <v>74866.585372479996</v>
      </c>
      <c r="V93" s="889">
        <v>77047.553847479998</v>
      </c>
      <c r="W93" s="889">
        <v>80963.800073000006</v>
      </c>
      <c r="X93" s="889">
        <v>82126.336855000001</v>
      </c>
      <c r="Y93" s="889">
        <v>84070.800432000004</v>
      </c>
      <c r="Z93" s="889">
        <v>85028.386047000007</v>
      </c>
      <c r="AA93" s="889">
        <v>86375.310177000007</v>
      </c>
      <c r="AB93" s="889">
        <v>90134.010752999995</v>
      </c>
      <c r="AC93" s="889">
        <v>90470.426185000004</v>
      </c>
      <c r="AD93" s="889">
        <v>87447.119690399995</v>
      </c>
      <c r="AE93" s="889">
        <v>89445.994279999999</v>
      </c>
      <c r="AF93" s="889">
        <v>89590.474426999994</v>
      </c>
      <c r="AG93" s="889">
        <v>92148.437137000001</v>
      </c>
      <c r="AH93" s="889">
        <v>92246.420629999993</v>
      </c>
      <c r="AI93" s="889">
        <v>90200.686440999998</v>
      </c>
      <c r="AJ93" s="889">
        <v>90176.729858600011</v>
      </c>
      <c r="AK93" s="889">
        <v>92562.991645000002</v>
      </c>
      <c r="AL93" s="889">
        <v>94052.807660000006</v>
      </c>
      <c r="AM93" s="889">
        <v>189119.46518999999</v>
      </c>
      <c r="AN93" s="889">
        <v>0</v>
      </c>
      <c r="AO93" s="889">
        <v>0</v>
      </c>
      <c r="AP93" s="889">
        <v>0</v>
      </c>
      <c r="AQ93" s="889">
        <v>0</v>
      </c>
      <c r="AR93" s="889">
        <v>0</v>
      </c>
      <c r="AS93" s="889">
        <v>0</v>
      </c>
      <c r="AT93" s="889">
        <v>0</v>
      </c>
      <c r="AU93" s="889">
        <v>794448.27871650003</v>
      </c>
      <c r="AV93" s="889">
        <v>783812.07703849999</v>
      </c>
      <c r="AW93" s="889">
        <v>771736.16715952998</v>
      </c>
      <c r="AX93" s="889">
        <v>809131.00550855009</v>
      </c>
      <c r="AY93" s="889">
        <v>820079.51706730004</v>
      </c>
      <c r="AZ93" s="889">
        <v>822825.77225633</v>
      </c>
      <c r="BA93" s="889">
        <v>825359.12101367</v>
      </c>
      <c r="BB93" s="889">
        <v>831718.81559995993</v>
      </c>
      <c r="BC93" s="889">
        <v>842406.82769774995</v>
      </c>
      <c r="BD93" s="889">
        <v>1254575.52596299</v>
      </c>
      <c r="BE93" s="889">
        <v>1245500.1354940401</v>
      </c>
      <c r="BF93" s="889">
        <v>1254989.60875066</v>
      </c>
      <c r="BG93" s="889">
        <v>1283199.0580231999</v>
      </c>
      <c r="BH93" s="889">
        <v>1305280.7653721599</v>
      </c>
      <c r="BI93" s="889">
        <v>1339730.5483405502</v>
      </c>
      <c r="BJ93" s="889">
        <v>1399488.9735307801</v>
      </c>
      <c r="BK93" s="889">
        <v>1417543.4179944498</v>
      </c>
      <c r="BL93" s="889">
        <v>1431541.4354599798</v>
      </c>
      <c r="BM93" s="889">
        <v>1448610.2603207699</v>
      </c>
      <c r="BN93" s="889">
        <v>1455574.16591439</v>
      </c>
      <c r="BO93" s="889">
        <v>1455872.9175030498</v>
      </c>
      <c r="BP93" s="889">
        <v>1447828.9290448299</v>
      </c>
      <c r="BQ93" s="889">
        <v>2344261.5966204801</v>
      </c>
      <c r="BR93" s="889">
        <v>2372253.8022451699</v>
      </c>
      <c r="BS93" s="889">
        <v>2207642.0793492002</v>
      </c>
      <c r="BT93" s="889">
        <v>2282121.0717427502</v>
      </c>
      <c r="BU93" s="889">
        <v>2179958.63405141</v>
      </c>
      <c r="BV93" s="889">
        <v>2282364.5252142395</v>
      </c>
      <c r="BW93" s="889">
        <v>2809129.3984443694</v>
      </c>
      <c r="BX93" s="889">
        <v>2708235.8853614302</v>
      </c>
      <c r="BY93" s="889">
        <v>3027520.0990403201</v>
      </c>
      <c r="BZ93" s="889">
        <v>3005816.4272665102</v>
      </c>
      <c r="CA93" s="889">
        <v>2934840.2397853201</v>
      </c>
      <c r="CB93" s="889">
        <v>2837794.83156669</v>
      </c>
      <c r="CC93" s="889">
        <v>2836556.8478508</v>
      </c>
      <c r="CD93" s="889">
        <v>2765629.2917692601</v>
      </c>
      <c r="CE93" s="889">
        <v>2767916.4358409094</v>
      </c>
      <c r="CF93" s="889">
        <v>3303484.9619627795</v>
      </c>
      <c r="CG93" s="889">
        <v>3580849.8424619697</v>
      </c>
      <c r="CH93" s="889">
        <v>3481917.0859587099</v>
      </c>
      <c r="CI93" s="889">
        <v>3729036.90514642</v>
      </c>
      <c r="CJ93" s="1261"/>
    </row>
    <row r="94" spans="1:88">
      <c r="A94" s="892" t="s">
        <v>545</v>
      </c>
      <c r="B94" s="888">
        <v>36957.445600970001</v>
      </c>
      <c r="C94" s="889">
        <v>31405.667204959998</v>
      </c>
      <c r="D94" s="889">
        <v>126903.20981934</v>
      </c>
      <c r="E94" s="889">
        <v>55355.093688690002</v>
      </c>
      <c r="F94" s="889">
        <v>138908.81670513001</v>
      </c>
      <c r="G94" s="889">
        <v>330837.41128162999</v>
      </c>
      <c r="H94" s="889">
        <v>68244.684399580001</v>
      </c>
      <c r="I94" s="889">
        <v>38977.7199597</v>
      </c>
      <c r="J94" s="889">
        <v>124756.46556252999</v>
      </c>
      <c r="K94" s="889">
        <v>136853.5294573</v>
      </c>
      <c r="L94" s="889">
        <v>154237.69735295002</v>
      </c>
      <c r="M94" s="889">
        <v>244020.94004207998</v>
      </c>
      <c r="N94" s="889">
        <v>266549.34113217</v>
      </c>
      <c r="O94" s="889">
        <v>177931.76436117</v>
      </c>
      <c r="P94" s="889">
        <v>199329.78093472001</v>
      </c>
      <c r="Q94" s="889">
        <v>384214.53605046001</v>
      </c>
      <c r="R94" s="889">
        <v>281088.18526134006</v>
      </c>
      <c r="S94" s="889">
        <v>212414.82342057998</v>
      </c>
      <c r="T94" s="889">
        <v>128319.68310666</v>
      </c>
      <c r="U94" s="889">
        <v>145213.2839868</v>
      </c>
      <c r="V94" s="889">
        <v>153074.02943698002</v>
      </c>
      <c r="W94" s="889">
        <v>693848.18899237004</v>
      </c>
      <c r="X94" s="889">
        <v>192766.85137804001</v>
      </c>
      <c r="Y94" s="889">
        <v>388247.25061615999</v>
      </c>
      <c r="Z94" s="889">
        <v>494571.83200165001</v>
      </c>
      <c r="AA94" s="889">
        <v>602954.93622391007</v>
      </c>
      <c r="AB94" s="889">
        <v>634298.57592459</v>
      </c>
      <c r="AC94" s="889">
        <v>353469.84196762001</v>
      </c>
      <c r="AD94" s="889">
        <v>390593.03656510997</v>
      </c>
      <c r="AE94" s="889">
        <v>382033.35346591996</v>
      </c>
      <c r="AF94" s="889">
        <v>492369.60310978</v>
      </c>
      <c r="AG94" s="889">
        <v>566089.47023015004</v>
      </c>
      <c r="AH94" s="889">
        <v>126683.26933792999</v>
      </c>
      <c r="AI94" s="889">
        <v>194981.36079270998</v>
      </c>
      <c r="AJ94" s="889">
        <v>133007.63468714</v>
      </c>
      <c r="AK94" s="889">
        <v>375017.09845604998</v>
      </c>
      <c r="AL94" s="889">
        <v>260405.79586760001</v>
      </c>
      <c r="AM94" s="889">
        <v>294964.49524553999</v>
      </c>
      <c r="AN94" s="889">
        <v>289537.39913762</v>
      </c>
      <c r="AO94" s="889">
        <v>203957.73152214999</v>
      </c>
      <c r="AP94" s="889">
        <v>349118.34827003005</v>
      </c>
      <c r="AQ94" s="889">
        <v>711073.73210086999</v>
      </c>
      <c r="AR94" s="889">
        <v>825779.28767449001</v>
      </c>
      <c r="AS94" s="889">
        <v>462248.62651779997</v>
      </c>
      <c r="AT94" s="889">
        <v>565881.34323582996</v>
      </c>
      <c r="AU94" s="889">
        <v>212176.51287482001</v>
      </c>
      <c r="AV94" s="889">
        <v>167419.98417267998</v>
      </c>
      <c r="AW94" s="889">
        <v>446282.82264004997</v>
      </c>
      <c r="AX94" s="889">
        <v>404161.90155138</v>
      </c>
      <c r="AY94" s="889">
        <v>501259.99603827001</v>
      </c>
      <c r="AZ94" s="889">
        <v>271943.93042841001</v>
      </c>
      <c r="BA94" s="889">
        <v>341736.50280215003</v>
      </c>
      <c r="BB94" s="889">
        <v>276017.52136700001</v>
      </c>
      <c r="BC94" s="889">
        <v>305837.76022262999</v>
      </c>
      <c r="BD94" s="889">
        <v>337453.76845032</v>
      </c>
      <c r="BE94" s="889">
        <v>456640.77308558003</v>
      </c>
      <c r="BF94" s="889">
        <v>513982.62670690002</v>
      </c>
      <c r="BG94" s="889">
        <v>299744.71170483</v>
      </c>
      <c r="BH94" s="889">
        <v>243892.31083249999</v>
      </c>
      <c r="BI94" s="889">
        <v>733035.84708068008</v>
      </c>
      <c r="BJ94" s="889">
        <v>544813.95454072999</v>
      </c>
      <c r="BK94" s="889">
        <v>908365.06602928007</v>
      </c>
      <c r="BL94" s="889">
        <v>971411.45111409004</v>
      </c>
      <c r="BM94" s="889">
        <v>516887.08356752002</v>
      </c>
      <c r="BN94" s="889">
        <v>518828.85836633999</v>
      </c>
      <c r="BO94" s="889">
        <v>354772.17404457001</v>
      </c>
      <c r="BP94" s="889">
        <v>968833.58880870999</v>
      </c>
      <c r="BQ94" s="889">
        <v>440005.88326685998</v>
      </c>
      <c r="BR94" s="889">
        <v>803689.04592880001</v>
      </c>
      <c r="BS94" s="889">
        <v>754332.53431482997</v>
      </c>
      <c r="BT94" s="889">
        <v>609929.60783767002</v>
      </c>
      <c r="BU94" s="889">
        <v>1133873.0098087699</v>
      </c>
      <c r="BV94" s="889">
        <v>1050727.1152117201</v>
      </c>
      <c r="BW94" s="889">
        <v>365613.80502953002</v>
      </c>
      <c r="BX94" s="889">
        <v>383589.96069224994</v>
      </c>
      <c r="BY94" s="889">
        <v>745995.83312020998</v>
      </c>
      <c r="BZ94" s="889">
        <v>600053.61225341994</v>
      </c>
      <c r="CA94" s="889">
        <v>354773.71647921001</v>
      </c>
      <c r="CB94" s="889">
        <v>427697.94288804004</v>
      </c>
      <c r="CC94" s="889">
        <v>454127.66107851994</v>
      </c>
      <c r="CD94" s="889">
        <v>629497.05549886008</v>
      </c>
      <c r="CE94" s="889">
        <v>843445.59905832005</v>
      </c>
      <c r="CF94" s="889">
        <v>248848.98394107999</v>
      </c>
      <c r="CG94" s="889">
        <v>552117.24693074997</v>
      </c>
      <c r="CH94" s="889">
        <v>299919.36781505996</v>
      </c>
      <c r="CI94" s="889">
        <v>323693.82482655003</v>
      </c>
      <c r="CJ94" s="1261"/>
    </row>
    <row r="95" spans="1:88" ht="16.5" thickBot="1">
      <c r="A95" s="945" t="s">
        <v>546</v>
      </c>
      <c r="B95" s="946">
        <v>0</v>
      </c>
      <c r="C95" s="947">
        <v>0</v>
      </c>
      <c r="D95" s="947">
        <v>0</v>
      </c>
      <c r="E95" s="947">
        <v>0</v>
      </c>
      <c r="F95" s="947">
        <v>0</v>
      </c>
      <c r="G95" s="947">
        <v>0</v>
      </c>
      <c r="H95" s="947">
        <v>0</v>
      </c>
      <c r="I95" s="947">
        <v>0</v>
      </c>
      <c r="J95" s="947">
        <v>0</v>
      </c>
      <c r="K95" s="947">
        <v>0</v>
      </c>
      <c r="L95" s="947">
        <v>0</v>
      </c>
      <c r="M95" s="947">
        <v>0</v>
      </c>
      <c r="N95" s="947">
        <v>0</v>
      </c>
      <c r="O95" s="947">
        <v>0</v>
      </c>
      <c r="P95" s="947">
        <v>0</v>
      </c>
      <c r="Q95" s="947">
        <v>0</v>
      </c>
      <c r="R95" s="947">
        <v>0</v>
      </c>
      <c r="S95" s="947">
        <v>0</v>
      </c>
      <c r="T95" s="947">
        <v>0</v>
      </c>
      <c r="U95" s="947">
        <v>0</v>
      </c>
      <c r="V95" s="947">
        <v>0</v>
      </c>
      <c r="W95" s="947">
        <v>606950.24763955001</v>
      </c>
      <c r="X95" s="947">
        <v>62767.911342290005</v>
      </c>
      <c r="Y95" s="947">
        <v>266030.88799980999</v>
      </c>
      <c r="Z95" s="947">
        <v>351249.99999982002</v>
      </c>
      <c r="AA95" s="947">
        <v>430799.99999982002</v>
      </c>
      <c r="AB95" s="947">
        <v>444519.99999982002</v>
      </c>
      <c r="AC95" s="947">
        <v>268699.95616420003</v>
      </c>
      <c r="AD95" s="947">
        <v>226570.77277158</v>
      </c>
      <c r="AE95" s="947">
        <v>247299.99999981999</v>
      </c>
      <c r="AF95" s="947">
        <v>382349.99999981001</v>
      </c>
      <c r="AG95" s="947">
        <v>1E-8</v>
      </c>
      <c r="AH95" s="947">
        <v>4999.9999998000003</v>
      </c>
      <c r="AI95" s="947">
        <v>52549.999999800006</v>
      </c>
      <c r="AJ95" s="947">
        <v>5499.9999998000003</v>
      </c>
      <c r="AK95" s="947">
        <v>100700.00000002001</v>
      </c>
      <c r="AL95" s="947">
        <v>102614.58013818</v>
      </c>
      <c r="AM95" s="947">
        <v>79599.999999799998</v>
      </c>
      <c r="AN95" s="947">
        <v>0</v>
      </c>
      <c r="AO95" s="947">
        <v>0</v>
      </c>
      <c r="AP95" s="947">
        <v>0</v>
      </c>
      <c r="AQ95" s="947">
        <v>113644.38472066</v>
      </c>
      <c r="AR95" s="947">
        <v>0</v>
      </c>
      <c r="AS95" s="947">
        <v>0</v>
      </c>
      <c r="AT95" s="947">
        <v>0</v>
      </c>
      <c r="AU95" s="947">
        <v>29999.999999799998</v>
      </c>
      <c r="AV95" s="947">
        <v>2999.9999998000003</v>
      </c>
      <c r="AW95" s="947">
        <v>131649.17808199002</v>
      </c>
      <c r="AX95" s="947">
        <v>60999.178081990001</v>
      </c>
      <c r="AY95" s="947">
        <v>107399.17808199</v>
      </c>
      <c r="AZ95" s="947">
        <v>10149.17808199</v>
      </c>
      <c r="BA95" s="947">
        <v>1999.17808199</v>
      </c>
      <c r="BB95" s="947">
        <v>35899.999999800006</v>
      </c>
      <c r="BC95" s="947">
        <v>6899.9999998000003</v>
      </c>
      <c r="BD95" s="947">
        <v>11999.999999799998</v>
      </c>
      <c r="BE95" s="947">
        <v>196849.9999998</v>
      </c>
      <c r="BF95" s="947">
        <v>259799.9999998</v>
      </c>
      <c r="BG95" s="947">
        <v>78499.999999799998</v>
      </c>
      <c r="BH95" s="947">
        <v>70999.999999799998</v>
      </c>
      <c r="BI95" s="947">
        <v>376438.33815684996</v>
      </c>
      <c r="BJ95" s="947">
        <v>157199.9999998</v>
      </c>
      <c r="BK95" s="947">
        <v>390599.9999998</v>
      </c>
      <c r="BL95" s="947">
        <v>416278.9999998</v>
      </c>
      <c r="BM95" s="947">
        <v>62064.999999800006</v>
      </c>
      <c r="BN95" s="947">
        <v>100029.9999998</v>
      </c>
      <c r="BO95" s="947">
        <v>129545.9999998</v>
      </c>
      <c r="BP95" s="947">
        <v>604434.9999998</v>
      </c>
      <c r="BQ95" s="947">
        <v>184749.9999998</v>
      </c>
      <c r="BR95" s="947">
        <v>444789.9999998</v>
      </c>
      <c r="BS95" s="947">
        <v>453569.9999998</v>
      </c>
      <c r="BT95" s="947">
        <v>298239.9999998</v>
      </c>
      <c r="BU95" s="947">
        <v>712745.21917787998</v>
      </c>
      <c r="BV95" s="947">
        <v>764448.09589021001</v>
      </c>
      <c r="BW95" s="947">
        <v>92548.09589021001</v>
      </c>
      <c r="BX95" s="947">
        <v>205446.09589020998</v>
      </c>
      <c r="BY95" s="947">
        <v>484573.21917788003</v>
      </c>
      <c r="BZ95" s="947">
        <v>283440.21917788003</v>
      </c>
      <c r="CA95" s="947">
        <v>145240.21098784998</v>
      </c>
      <c r="CB95" s="947">
        <v>202394.07378884</v>
      </c>
      <c r="CC95" s="947">
        <v>232859.33770017998</v>
      </c>
      <c r="CD95" s="947">
        <v>422732.68770017999</v>
      </c>
      <c r="CE95" s="947">
        <v>620901.08770038001</v>
      </c>
      <c r="CF95" s="947">
        <v>195.21917808000001</v>
      </c>
      <c r="CG95" s="947">
        <v>135798</v>
      </c>
      <c r="CH95" s="947">
        <v>152152.39988039999</v>
      </c>
      <c r="CI95" s="947">
        <v>84876</v>
      </c>
      <c r="CJ95" s="1261"/>
    </row>
    <row r="96" spans="1:88" ht="16.5" thickTop="1">
      <c r="A96" s="871"/>
      <c r="C96" s="896"/>
      <c r="BX96" s="1261"/>
      <c r="BY96" s="1261"/>
      <c r="BZ96" s="1261"/>
      <c r="CA96" s="1261"/>
      <c r="CB96" s="1261"/>
      <c r="CC96" s="1261"/>
      <c r="CD96" s="1261"/>
      <c r="CE96" s="1261"/>
      <c r="CF96" s="1261"/>
      <c r="CG96" s="1261"/>
      <c r="CH96" s="1261"/>
      <c r="CI96" s="1261"/>
      <c r="CJ96" s="1261"/>
    </row>
    <row r="97" spans="1:88" ht="14.25">
      <c r="A97" s="897" t="s">
        <v>772</v>
      </c>
      <c r="BX97" s="1261"/>
      <c r="BY97" s="1261"/>
      <c r="BZ97" s="1261"/>
      <c r="CA97" s="1261"/>
      <c r="CB97" s="1261"/>
      <c r="CC97" s="1261"/>
      <c r="CD97" s="1261"/>
      <c r="CE97" s="1261"/>
      <c r="CF97" s="1261"/>
      <c r="CG97" s="1261"/>
      <c r="CH97" s="1261"/>
      <c r="CI97" s="1261"/>
      <c r="CJ97" s="1261"/>
    </row>
    <row r="98" spans="1:88" ht="14.25">
      <c r="A98" s="897" t="s">
        <v>781</v>
      </c>
      <c r="BX98" s="1261"/>
      <c r="BY98" s="1261"/>
      <c r="BZ98" s="1261"/>
      <c r="CA98" s="1261"/>
      <c r="CB98" s="1261"/>
      <c r="CC98" s="1261"/>
      <c r="CD98" s="1261"/>
      <c r="CE98" s="1261"/>
      <c r="CF98" s="1261"/>
      <c r="CG98" s="1261"/>
      <c r="CH98" s="1261"/>
      <c r="CI98" s="1261"/>
      <c r="CJ98" s="1261"/>
    </row>
    <row r="99" spans="1:88" ht="14.25">
      <c r="A99" s="897" t="s">
        <v>783</v>
      </c>
      <c r="BX99" s="1261"/>
      <c r="BY99" s="1261"/>
      <c r="BZ99" s="1261"/>
      <c r="CA99" s="1261"/>
      <c r="CB99" s="1261"/>
      <c r="CC99" s="1261"/>
      <c r="CD99" s="1261"/>
      <c r="CE99" s="1261"/>
      <c r="CF99" s="1261"/>
      <c r="CG99" s="1261"/>
      <c r="CH99" s="1261"/>
      <c r="CI99" s="1261"/>
      <c r="CJ99" s="1261"/>
    </row>
    <row r="100" spans="1:88" ht="14.25">
      <c r="A100" s="897" t="s">
        <v>369</v>
      </c>
      <c r="BX100" s="1261"/>
      <c r="BY100" s="1261"/>
      <c r="BZ100" s="1261"/>
      <c r="CA100" s="1261"/>
      <c r="CB100" s="1261"/>
      <c r="CC100" s="1261"/>
      <c r="CD100" s="1261"/>
      <c r="CE100" s="1261"/>
      <c r="CF100" s="1261"/>
      <c r="CG100" s="1261"/>
      <c r="CH100" s="1261"/>
      <c r="CI100" s="1261"/>
      <c r="CJ100" s="1261"/>
    </row>
    <row r="101" spans="1:88">
      <c r="BX101" s="1261"/>
      <c r="BY101" s="1261"/>
      <c r="BZ101" s="1261"/>
      <c r="CA101" s="1261"/>
      <c r="CB101" s="1261"/>
      <c r="CC101" s="1261"/>
      <c r="CD101" s="1261"/>
      <c r="CE101" s="1261"/>
      <c r="CF101" s="1261"/>
      <c r="CG101" s="1261"/>
      <c r="CH101" s="1261"/>
      <c r="CI101" s="1261"/>
      <c r="CJ101" s="1261"/>
    </row>
    <row r="102" spans="1:88">
      <c r="BX102" s="1261"/>
      <c r="BY102" s="1261"/>
      <c r="BZ102" s="1261"/>
      <c r="CA102" s="1261"/>
      <c r="CB102" s="1261"/>
      <c r="CC102" s="1261"/>
      <c r="CD102" s="1261"/>
      <c r="CE102" s="1261"/>
      <c r="CF102" s="1261"/>
      <c r="CG102" s="1261"/>
      <c r="CH102" s="1261"/>
      <c r="CI102" s="1261"/>
      <c r="CJ102" s="1261"/>
    </row>
    <row r="103" spans="1:88">
      <c r="BX103" s="1261"/>
      <c r="BY103" s="1261"/>
      <c r="BZ103" s="1261"/>
      <c r="CA103" s="1261"/>
      <c r="CB103" s="1261"/>
      <c r="CC103" s="1261"/>
      <c r="CD103" s="1261"/>
      <c r="CE103" s="1261"/>
      <c r="CF103" s="1261"/>
      <c r="CG103" s="1261"/>
      <c r="CH103" s="1261"/>
      <c r="CI103" s="1261"/>
      <c r="CJ103" s="1261"/>
    </row>
    <row r="104" spans="1:88">
      <c r="BX104" s="1261"/>
      <c r="BY104" s="1261"/>
      <c r="BZ104" s="1261"/>
      <c r="CA104" s="1261"/>
      <c r="CB104" s="1261"/>
      <c r="CC104" s="1261"/>
      <c r="CD104" s="1261"/>
      <c r="CE104" s="1261"/>
      <c r="CF104" s="1261"/>
      <c r="CG104" s="1261"/>
      <c r="CH104" s="1261"/>
      <c r="CI104" s="1261"/>
      <c r="CJ104" s="1261"/>
    </row>
    <row r="105" spans="1:88">
      <c r="BX105" s="1261"/>
      <c r="BY105" s="1261"/>
      <c r="BZ105" s="1261"/>
      <c r="CA105" s="1261"/>
      <c r="CB105" s="1261"/>
      <c r="CC105" s="1261"/>
      <c r="CD105" s="1261"/>
      <c r="CE105" s="1261"/>
      <c r="CF105" s="1261"/>
      <c r="CG105" s="1261"/>
      <c r="CH105" s="1261"/>
      <c r="CI105" s="1261"/>
      <c r="CJ105" s="1261"/>
    </row>
    <row r="106" spans="1:88">
      <c r="BX106" s="1261"/>
      <c r="BY106" s="1261"/>
      <c r="BZ106" s="1261"/>
      <c r="CA106" s="1261"/>
      <c r="CB106" s="1261"/>
      <c r="CC106" s="1261"/>
      <c r="CD106" s="1261"/>
      <c r="CE106" s="1261"/>
      <c r="CF106" s="1261"/>
      <c r="CG106" s="1261"/>
      <c r="CH106" s="1261"/>
      <c r="CI106" s="1261"/>
      <c r="CJ106" s="1261"/>
    </row>
    <row r="107" spans="1:88">
      <c r="BX107" s="1261"/>
      <c r="BY107" s="1261"/>
      <c r="BZ107" s="1261"/>
      <c r="CA107" s="1261"/>
      <c r="CB107" s="1261"/>
      <c r="CC107" s="1261"/>
      <c r="CD107" s="1261"/>
      <c r="CE107" s="1261"/>
      <c r="CF107" s="1261"/>
      <c r="CG107" s="1261"/>
      <c r="CH107" s="1261"/>
      <c r="CI107" s="1261"/>
      <c r="CJ107" s="1261"/>
    </row>
  </sheetData>
  <hyperlinks>
    <hyperlink ref="A1" location="Menu!A1" display="Return to Menu"/>
  </hyperlinks>
  <pageMargins left="0.25" right="0.25" top="0.75" bottom="0.75" header="0.3" footer="0.3"/>
  <pageSetup paperSize="9" scale="43" firstPageNumber="182" fitToWidth="6" fitToHeight="6" orientation="portrait" useFirstPageNumber="1" r:id="rId1"/>
  <headerFooter alignWithMargins="0"/>
  <colBreaks count="7" manualBreakCount="7">
    <brk id="12" max="100" man="1"/>
    <brk id="22" max="100" man="1"/>
    <brk id="33" max="100" man="1"/>
    <brk id="44" max="100" man="1"/>
    <brk id="55" max="100" man="1"/>
    <brk id="66" max="100" man="1"/>
    <brk id="77" max="100"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82</vt:i4>
      </vt:variant>
      <vt:variant>
        <vt:lpstr>Named Ranges</vt:lpstr>
      </vt:variant>
      <vt:variant>
        <vt:i4>112</vt:i4>
      </vt:variant>
    </vt:vector>
  </HeadingPairs>
  <TitlesOfParts>
    <vt:vector size="194" baseType="lpstr">
      <vt:lpstr>Discon</vt:lpstr>
      <vt:lpstr>Menu</vt:lpstr>
      <vt:lpstr>A1.1</vt:lpstr>
      <vt:lpstr>A1.2</vt:lpstr>
      <vt:lpstr>A2.1</vt:lpstr>
      <vt:lpstr>A2.2</vt:lpstr>
      <vt:lpstr>A3.1</vt:lpstr>
      <vt:lpstr>A3.2</vt:lpstr>
      <vt:lpstr>A4.1</vt:lpstr>
      <vt:lpstr>A4.2</vt:lpstr>
      <vt:lpstr>A5.1</vt:lpstr>
      <vt:lpstr>A5.2</vt:lpstr>
      <vt:lpstr>A6.1</vt:lpstr>
      <vt:lpstr>A6.2</vt:lpstr>
      <vt:lpstr>A7.1</vt:lpstr>
      <vt:lpstr>A7.2</vt:lpstr>
      <vt:lpstr>A8.1</vt:lpstr>
      <vt:lpstr>A8.2</vt:lpstr>
      <vt:lpstr>A9</vt:lpstr>
      <vt:lpstr>A10</vt:lpstr>
      <vt:lpstr>A11</vt:lpstr>
      <vt:lpstr>A12</vt:lpstr>
      <vt:lpstr>A13</vt:lpstr>
      <vt:lpstr>A14</vt:lpstr>
      <vt:lpstr>A15</vt:lpstr>
      <vt:lpstr>A16</vt:lpstr>
      <vt:lpstr>A17</vt:lpstr>
      <vt:lpstr>A18</vt:lpstr>
      <vt:lpstr>A19</vt:lpstr>
      <vt:lpstr>A20</vt:lpstr>
      <vt:lpstr>A21</vt:lpstr>
      <vt:lpstr>A22</vt:lpstr>
      <vt:lpstr>B1</vt:lpstr>
      <vt:lpstr>B2</vt:lpstr>
      <vt:lpstr>B3</vt:lpstr>
      <vt:lpstr>B4</vt:lpstr>
      <vt:lpstr>B5</vt:lpstr>
      <vt:lpstr>B6</vt:lpstr>
      <vt:lpstr>B7</vt:lpstr>
      <vt:lpstr>B8</vt:lpstr>
      <vt:lpstr>B9</vt:lpstr>
      <vt:lpstr>C1</vt:lpstr>
      <vt:lpstr>C2</vt:lpstr>
      <vt:lpstr>C3 </vt:lpstr>
      <vt:lpstr>C4</vt:lpstr>
      <vt:lpstr>C5</vt:lpstr>
      <vt:lpstr>C5New</vt:lpstr>
      <vt:lpstr>C6</vt:lpstr>
      <vt:lpstr>C6New</vt:lpstr>
      <vt:lpstr>C7 </vt:lpstr>
      <vt:lpstr>C7New</vt:lpstr>
      <vt:lpstr>C8</vt:lpstr>
      <vt:lpstr>C9</vt:lpstr>
      <vt:lpstr>C10</vt:lpstr>
      <vt:lpstr>D1</vt:lpstr>
      <vt:lpstr>D2</vt:lpstr>
      <vt:lpstr>D3</vt:lpstr>
      <vt:lpstr>D4</vt:lpstr>
      <vt:lpstr>D5</vt:lpstr>
      <vt:lpstr>D6</vt:lpstr>
      <vt:lpstr>D7</vt:lpstr>
      <vt:lpstr>D8</vt:lpstr>
      <vt:lpstr>D9</vt:lpstr>
      <vt:lpstr>D10</vt:lpstr>
      <vt:lpstr>D11</vt:lpstr>
      <vt:lpstr>D12</vt:lpstr>
      <vt:lpstr>D13</vt:lpstr>
      <vt:lpstr>D14</vt:lpstr>
      <vt:lpstr>D15</vt:lpstr>
      <vt:lpstr>D16</vt:lpstr>
      <vt:lpstr>D17</vt:lpstr>
      <vt:lpstr>D18</vt:lpstr>
      <vt:lpstr>BDCs</vt:lpstr>
      <vt:lpstr>BOI</vt:lpstr>
      <vt:lpstr>TIB</vt:lpstr>
      <vt:lpstr>NEXIM</vt:lpstr>
      <vt:lpstr>BOA</vt:lpstr>
      <vt:lpstr>PENSION FUNDS</vt:lpstr>
      <vt:lpstr>INSURANCE COMBINED (LIFE &amp; GEN </vt:lpstr>
      <vt:lpstr>CREDIT FLOW (DFIs) (DFD REQUEST</vt:lpstr>
      <vt:lpstr>MFBs DFD REQUEST</vt:lpstr>
      <vt:lpstr>Sheet1</vt:lpstr>
      <vt:lpstr>A1.1!Print_Area</vt:lpstr>
      <vt:lpstr>A1.2!Print_Area</vt:lpstr>
      <vt:lpstr>'A10'!Print_Area</vt:lpstr>
      <vt:lpstr>'A11'!Print_Area</vt:lpstr>
      <vt:lpstr>'A12'!Print_Area</vt:lpstr>
      <vt:lpstr>'A13'!Print_Area</vt:lpstr>
      <vt:lpstr>'A15'!Print_Area</vt:lpstr>
      <vt:lpstr>'A16'!Print_Area</vt:lpstr>
      <vt:lpstr>'A17'!Print_Area</vt:lpstr>
      <vt:lpstr>'A18'!Print_Area</vt:lpstr>
      <vt:lpstr>'A19'!Print_Area</vt:lpstr>
      <vt:lpstr>A2.1!Print_Area</vt:lpstr>
      <vt:lpstr>'A20'!Print_Area</vt:lpstr>
      <vt:lpstr>'A21'!Print_Area</vt:lpstr>
      <vt:lpstr>'A22'!Print_Area</vt:lpstr>
      <vt:lpstr>A3.1!Print_Area</vt:lpstr>
      <vt:lpstr>A3.2!Print_Area</vt:lpstr>
      <vt:lpstr>A4.1!Print_Area</vt:lpstr>
      <vt:lpstr>A4.2!Print_Area</vt:lpstr>
      <vt:lpstr>A5.1!Print_Area</vt:lpstr>
      <vt:lpstr>A6.1!Print_Area</vt:lpstr>
      <vt:lpstr>A7.1!Print_Area</vt:lpstr>
      <vt:lpstr>A8.1!Print_Area</vt:lpstr>
      <vt:lpstr>'A9'!Print_Area</vt:lpstr>
      <vt:lpstr>'B1'!Print_Area</vt:lpstr>
      <vt:lpstr>'B2'!Print_Area</vt:lpstr>
      <vt:lpstr>'B3'!Print_Area</vt:lpstr>
      <vt:lpstr>'B5'!Print_Area</vt:lpstr>
      <vt:lpstr>'B6'!Print_Area</vt:lpstr>
      <vt:lpstr>'B7'!Print_Area</vt:lpstr>
      <vt:lpstr>BDCs!Print_Area</vt:lpstr>
      <vt:lpstr>BOA!Print_Area</vt:lpstr>
      <vt:lpstr>BOI!Print_Area</vt:lpstr>
      <vt:lpstr>'C1'!Print_Area</vt:lpstr>
      <vt:lpstr>'C10'!Print_Area</vt:lpstr>
      <vt:lpstr>'C2'!Print_Area</vt:lpstr>
      <vt:lpstr>'C3 '!Print_Area</vt:lpstr>
      <vt:lpstr>'C4'!Print_Area</vt:lpstr>
      <vt:lpstr>'C5'!Print_Area</vt:lpstr>
      <vt:lpstr>'C5New'!Print_Area</vt:lpstr>
      <vt:lpstr>'C6'!Print_Area</vt:lpstr>
      <vt:lpstr>'C6New'!Print_Area</vt:lpstr>
      <vt:lpstr>'C7 '!Print_Area</vt:lpstr>
      <vt:lpstr>'C7New'!Print_Area</vt:lpstr>
      <vt:lpstr>'C8'!Print_Area</vt:lpstr>
      <vt:lpstr>'C9'!Print_Area</vt:lpstr>
      <vt:lpstr>'CREDIT FLOW (DFIs) (DFD REQUEST'!Print_Area</vt:lpstr>
      <vt:lpstr>'D10'!Print_Area</vt:lpstr>
      <vt:lpstr>'D11'!Print_Area</vt:lpstr>
      <vt:lpstr>'D12'!Print_Area</vt:lpstr>
      <vt:lpstr>'D13'!Print_Area</vt:lpstr>
      <vt:lpstr>'D14'!Print_Area</vt:lpstr>
      <vt:lpstr>'D15'!Print_Area</vt:lpstr>
      <vt:lpstr>'D16'!Print_Area</vt:lpstr>
      <vt:lpstr>'D17'!Print_Area</vt:lpstr>
      <vt:lpstr>'D2'!Print_Area</vt:lpstr>
      <vt:lpstr>'D3'!Print_Area</vt:lpstr>
      <vt:lpstr>'D4'!Print_Area</vt:lpstr>
      <vt:lpstr>'D5'!Print_Area</vt:lpstr>
      <vt:lpstr>'D6'!Print_Area</vt:lpstr>
      <vt:lpstr>'D7'!Print_Area</vt:lpstr>
      <vt:lpstr>'D8'!Print_Area</vt:lpstr>
      <vt:lpstr>'D9'!Print_Area</vt:lpstr>
      <vt:lpstr>Discon!Print_Area</vt:lpstr>
      <vt:lpstr>'INSURANCE COMBINED (LIFE &amp; GEN '!Print_Area</vt:lpstr>
      <vt:lpstr>Menu!Print_Area</vt:lpstr>
      <vt:lpstr>'MFBs DFD REQUEST'!Print_Area</vt:lpstr>
      <vt:lpstr>NEXIM!Print_Area</vt:lpstr>
      <vt:lpstr>'PENSION FUNDS'!Print_Area</vt:lpstr>
      <vt:lpstr>TIB!Print_Area</vt:lpstr>
      <vt:lpstr>A1.1!Print_Titles</vt:lpstr>
      <vt:lpstr>A1.2!Print_Titles</vt:lpstr>
      <vt:lpstr>'A10'!Print_Titles</vt:lpstr>
      <vt:lpstr>'A11'!Print_Titles</vt:lpstr>
      <vt:lpstr>'A13'!Print_Titles</vt:lpstr>
      <vt:lpstr>A2.1!Print_Titles</vt:lpstr>
      <vt:lpstr>A2.2!Print_Titles</vt:lpstr>
      <vt:lpstr>A3.1!Print_Titles</vt:lpstr>
      <vt:lpstr>A3.2!Print_Titles</vt:lpstr>
      <vt:lpstr>A4.1!Print_Titles</vt:lpstr>
      <vt:lpstr>A4.2!Print_Titles</vt:lpstr>
      <vt:lpstr>A5.1!Print_Titles</vt:lpstr>
      <vt:lpstr>A5.2!Print_Titles</vt:lpstr>
      <vt:lpstr>A6.1!Print_Titles</vt:lpstr>
      <vt:lpstr>A6.2!Print_Titles</vt:lpstr>
      <vt:lpstr>A7.1!Print_Titles</vt:lpstr>
      <vt:lpstr>A7.2!Print_Titles</vt:lpstr>
      <vt:lpstr>A8.1!Print_Titles</vt:lpstr>
      <vt:lpstr>A8.2!Print_Titles</vt:lpstr>
      <vt:lpstr>'A9'!Print_Titles</vt:lpstr>
      <vt:lpstr>'B1'!Print_Titles</vt:lpstr>
      <vt:lpstr>'B2'!Print_Titles</vt:lpstr>
      <vt:lpstr>BOA!Print_Titles</vt:lpstr>
      <vt:lpstr>'C1'!Print_Titles</vt:lpstr>
      <vt:lpstr>'C10'!Print_Titles</vt:lpstr>
      <vt:lpstr>'C2'!Print_Titles</vt:lpstr>
      <vt:lpstr>'C3 '!Print_Titles</vt:lpstr>
      <vt:lpstr>'C4'!Print_Titles</vt:lpstr>
      <vt:lpstr>'C5'!Print_Titles</vt:lpstr>
      <vt:lpstr>'C5New'!Print_Titles</vt:lpstr>
      <vt:lpstr>'C6'!Print_Titles</vt:lpstr>
      <vt:lpstr>'C6New'!Print_Titles</vt:lpstr>
      <vt:lpstr>'C9'!Print_Titles</vt:lpstr>
      <vt:lpstr>'D1'!Print_Titles</vt:lpstr>
      <vt:lpstr>'D16'!Print_Titles</vt:lpstr>
      <vt:lpstr>'D2'!Print_Titles</vt:lpstr>
      <vt:lpstr>'D4'!Print_Titles</vt:lpstr>
      <vt:lpstr>'D5'!Print_Titles</vt:lpstr>
      <vt:lpstr>'D6'!Print_Titles</vt:lpstr>
      <vt:lpstr>'D7'!Print_Titles</vt:lpstr>
      <vt:lpstr>'INSURANCE COMBINED (LIFE &amp; GEN '!Print_Titles</vt:lpstr>
      <vt:lpstr>'MFBs DFD REQUEST'!Print_Titles</vt:lpstr>
    </vt:vector>
  </TitlesOfParts>
  <Company>Central Bank of Nigeria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ATOI,NGOZI VICTOR</dc:creator>
  <cp:lastModifiedBy>ADEBOYE,ADEYEMI ADEBAYO</cp:lastModifiedBy>
  <cp:lastPrinted>2017-01-04T16:33:29Z</cp:lastPrinted>
  <dcterms:created xsi:type="dcterms:W3CDTF">2012-11-30T14:01:48Z</dcterms:created>
  <dcterms:modified xsi:type="dcterms:W3CDTF">2017-04-04T15:27:17Z</dcterms:modified>
</cp:coreProperties>
</file>